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omments1.xml" ContentType="application/vnd.openxmlformats-officedocument.spreadsheetml.comments+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9.xml" ContentType="application/vnd.openxmlformats-officedocument.drawingml.chart+xml"/>
  <Override PartName="/xl/drawings/drawing11.xml" ContentType="application/vnd.openxmlformats-officedocument.drawing+xml"/>
  <Override PartName="/xl/charts/chart10.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11.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12.xml" ContentType="application/vnd.openxmlformats-officedocument.drawingml.chart+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xml"/>
  <Override PartName="/xl/charts/chart14.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20.xml" ContentType="application/vnd.openxmlformats-officedocument.drawing+xml"/>
  <Override PartName="/xl/charts/chart18.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20.xml" ContentType="application/vnd.openxmlformats-officedocument.drawingml.chart+xml"/>
  <Override PartName="/xl/drawings/drawing25.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drawings/drawing26.xml" ContentType="application/vnd.openxmlformats-officedocument.drawing+xml"/>
  <Override PartName="/xl/charts/chart23.xml" ContentType="application/vnd.openxmlformats-officedocument.drawingml.chart+xml"/>
  <Override PartName="/xl/drawings/drawing27.xml" ContentType="application/vnd.openxmlformats-officedocument.drawing+xml"/>
  <Override PartName="/xl/charts/chart24.xml" ContentType="application/vnd.openxmlformats-officedocument.drawingml.chart+xml"/>
  <Override PartName="/xl/drawings/drawing28.xml" ContentType="application/vnd.openxmlformats-officedocument.drawing+xml"/>
  <Override PartName="/xl/charts/chart25.xml" ContentType="application/vnd.openxmlformats-officedocument.drawingml.chart+xml"/>
  <Override PartName="/xl/drawings/drawing29.xml" ContentType="application/vnd.openxmlformats-officedocument.drawing+xml"/>
  <Override PartName="/xl/charts/chart26.xml" ContentType="application/vnd.openxmlformats-officedocument.drawingml.chart+xml"/>
  <Override PartName="/xl/drawings/drawing30.xml" ContentType="application/vnd.openxmlformats-officedocument.drawing+xml"/>
  <Override PartName="/xl/charts/chart27.xml" ContentType="application/vnd.openxmlformats-officedocument.drawingml.chart+xml"/>
  <Override PartName="/xl/drawings/drawing31.xml" ContentType="application/vnd.openxmlformats-officedocument.drawing+xml"/>
  <Override PartName="/xl/charts/chart28.xml" ContentType="application/vnd.openxmlformats-officedocument.drawingml.chart+xml"/>
  <Override PartName="/xl/drawings/drawing32.xml" ContentType="application/vnd.openxmlformats-officedocument.drawing+xml"/>
  <Override PartName="/xl/charts/chart2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mc:AlternateContent xmlns:mc="http://schemas.openxmlformats.org/markup-compatibility/2006">
    <mc:Choice Requires="x15">
      <x15ac:absPath xmlns:x15ac="http://schemas.microsoft.com/office/spreadsheetml/2010/11/ac" url="/Users/iflores/Dropbox/ForGitHub/Under_the_carpet/Data/US/"/>
    </mc:Choice>
  </mc:AlternateContent>
  <xr:revisionPtr revIDLastSave="0" documentId="13_ncr:1_{AC1E26BA-5920-DB41-A136-89BFED8C2107}" xr6:coauthVersionLast="45" xr6:coauthVersionMax="45" xr10:uidLastSave="{00000000-0000-0000-0000-000000000000}"/>
  <bookViews>
    <workbookView xWindow="13440" yWindow="500" windowWidth="20160" windowHeight="18900" tabRatio="729" activeTab="5" xr2:uid="{00000000-000D-0000-FFFF-FFFF00000000}"/>
  </bookViews>
  <sheets>
    <sheet name="Fig.5b" sheetId="76" r:id="rId1"/>
    <sheet name="Fig.8b(top10)" sheetId="75" r:id="rId2"/>
    <sheet name="Fig.8b(top1)" sheetId="77" r:id="rId3"/>
    <sheet name="Fig.9" sheetId="79" r:id="rId4"/>
    <sheet name="TC2" sheetId="83" r:id="rId5"/>
    <sheet name="Resumen" sheetId="74" r:id="rId6"/>
    <sheet name="Resumen2" sheetId="78" r:id="rId7"/>
    <sheet name="input tables" sheetId="80" r:id="rId8"/>
    <sheet name="ExtractoPSZ2017" sheetId="82" r:id="rId9"/>
    <sheet name="Explanations" sheetId="1" r:id="rId10"/>
    <sheet name="Table0" sheetId="2" r:id="rId11"/>
    <sheet name="Table1_old" sheetId="3" state="hidden" r:id="rId12"/>
    <sheet name="Table1" sheetId="67" r:id="rId13"/>
    <sheet name="Table_Incomegrowth" sheetId="4" r:id="rId14"/>
    <sheet name="Table_Incomegrowth_noKgains" sheetId="5" state="hidden" r:id="rId15"/>
    <sheet name="Table2" sheetId="6" r:id="rId16"/>
    <sheet name="Table A0" sheetId="7" r:id="rId17"/>
    <sheet name="Table A1" sheetId="8" r:id="rId18"/>
    <sheet name="Table A2" sheetId="9" r:id="rId19"/>
    <sheet name="Table A3" sheetId="10" r:id="rId20"/>
    <sheet name="Table A4" sheetId="11" r:id="rId21"/>
    <sheet name="Table A5" sheetId="12" r:id="rId22"/>
    <sheet name="Table A4_pareto" sheetId="62" state="hidden" r:id="rId23"/>
    <sheet name="Table A6" sheetId="13" r:id="rId24"/>
    <sheet name="Table A6_pareto" sheetId="61" state="hidden" r:id="rId25"/>
    <sheet name="Table A7" sheetId="14" r:id="rId26"/>
    <sheet name="Table A7 (cont.)" sheetId="15" r:id="rId27"/>
    <sheet name="Table A7 (cont.) (2)" sheetId="16" r:id="rId28"/>
    <sheet name="Table A8" sheetId="17" r:id="rId29"/>
    <sheet name="Table B1" sheetId="18" r:id="rId30"/>
    <sheet name="Table B2" sheetId="19" r:id="rId31"/>
    <sheet name="Table B3" sheetId="20" r:id="rId32"/>
    <sheet name="Table B4(CEOs)" sheetId="21" r:id="rId33"/>
    <sheet name="Table B5" sheetId="72" r:id="rId34"/>
    <sheet name="Table Thresholds_nominal" sheetId="22" r:id="rId35"/>
    <sheet name="Table B4(CEO)nominal" sheetId="23" state="hidden" r:id="rId36"/>
    <sheet name="data-Fig1" sheetId="24" r:id="rId37"/>
    <sheet name="fig1" sheetId="25" r:id="rId38"/>
    <sheet name="fig1slide" sheetId="26" r:id="rId39"/>
    <sheet name="data-Fig2" sheetId="27" r:id="rId40"/>
    <sheet name="fig2" sheetId="28" r:id="rId41"/>
    <sheet name="fig2slide" sheetId="66" r:id="rId42"/>
    <sheet name="fig2Bslide" sheetId="65" r:id="rId43"/>
    <sheet name="fig2(no K gains)" sheetId="29" state="hidden" r:id="rId44"/>
    <sheet name="data-Fig3" sheetId="30" r:id="rId45"/>
    <sheet name="fig3" sheetId="31" r:id="rId46"/>
    <sheet name="fig3slide" sheetId="69" r:id="rId47"/>
    <sheet name="Data-Fig4" sheetId="32" r:id="rId48"/>
    <sheet name="fig4" sheetId="33" r:id="rId49"/>
    <sheet name="data-Fig4B" sheetId="34" r:id="rId50"/>
    <sheet name="fig4B" sheetId="63" r:id="rId51"/>
    <sheet name="fig4Bslide" sheetId="70" r:id="rId52"/>
    <sheet name="data-Fig5" sheetId="36" r:id="rId53"/>
    <sheet name="fig5" sheetId="37" r:id="rId54"/>
    <sheet name="data-Fig6a" sheetId="38" r:id="rId55"/>
    <sheet name="data-Fig6b" sheetId="39" r:id="rId56"/>
    <sheet name="fig6" sheetId="40" r:id="rId57"/>
    <sheet name="data-Fig8" sheetId="44" r:id="rId58"/>
    <sheet name="fig8" sheetId="45" r:id="rId59"/>
    <sheet name="data-Fig9" sheetId="46" r:id="rId60"/>
    <sheet name="fig9" sheetId="47" r:id="rId61"/>
    <sheet name="data-Fig10" sheetId="48" r:id="rId62"/>
    <sheet name="fig10" sheetId="49" r:id="rId63"/>
    <sheet name="data-FigA0" sheetId="54" r:id="rId64"/>
    <sheet name="Figure A0" sheetId="55" r:id="rId65"/>
    <sheet name="data-FigA1" sheetId="56" r:id="rId66"/>
    <sheet name="Figure A1" sheetId="57" r:id="rId67"/>
    <sheet name="Figure A1b" sheetId="73" r:id="rId68"/>
    <sheet name="data-FigA2" sheetId="58" r:id="rId69"/>
    <sheet name="Figure A2" sheetId="59" r:id="rId70"/>
  </sheets>
  <externalReferences>
    <externalReference r:id="rId71"/>
    <externalReference r:id="rId72"/>
  </externalReferences>
  <definedNames>
    <definedName name="_xlnm.Print_Area" localSheetId="50">fig4B!$A$1:$K$38</definedName>
    <definedName name="_xlnm.Print_Area" localSheetId="51">fig4Bslide!$A$1:$K$38</definedName>
    <definedName name="_xlnm.Print_Area" localSheetId="12">Table1!$A$1:$E$20</definedName>
    <definedName name="column_head" localSheetId="49">#REF!</definedName>
    <definedName name="column_head" localSheetId="50">#REF!</definedName>
    <definedName name="column_head" localSheetId="51">#REF!</definedName>
    <definedName name="column_head" localSheetId="10">#REF!</definedName>
    <definedName name="column_head" localSheetId="12">#REF!</definedName>
    <definedName name="column_head" localSheetId="11">#REF!</definedName>
    <definedName name="column_head">#REF!</definedName>
    <definedName name="column_headings">#REF!</definedName>
    <definedName name="column_numbers">#REF!</definedName>
    <definedName name="data">#REF!</definedName>
    <definedName name="data2" localSheetId="49">#REF!</definedName>
    <definedName name="data2" localSheetId="50">#REF!</definedName>
    <definedName name="data2" localSheetId="51">#REF!</definedName>
    <definedName name="data2" localSheetId="10">#REF!</definedName>
    <definedName name="data2" localSheetId="12">#REF!</definedName>
    <definedName name="data2" localSheetId="11">#REF!</definedName>
    <definedName name="data2">#REF!</definedName>
    <definedName name="fig4b">#REF!</definedName>
    <definedName name="footnotes" localSheetId="51">#REF!</definedName>
    <definedName name="footnotes" localSheetId="67">#REF!</definedName>
    <definedName name="footnotes" localSheetId="33">#REF!</definedName>
    <definedName name="footnotes">#REF!</definedName>
    <definedName name="footnotes2" localSheetId="49">#REF!</definedName>
    <definedName name="footnotes2" localSheetId="50">#REF!</definedName>
    <definedName name="footnotes2" localSheetId="51">#REF!</definedName>
    <definedName name="footnotes2" localSheetId="67">#REF!</definedName>
    <definedName name="footnotes2" localSheetId="33">#REF!</definedName>
    <definedName name="footnotes2" localSheetId="10">#REF!</definedName>
    <definedName name="footnotes2" localSheetId="12">#REF!</definedName>
    <definedName name="footnotes2" localSheetId="11">#REF!</definedName>
    <definedName name="footnotes2">#REF!</definedName>
    <definedName name="HTML_CodePage" hidden="1">1252</definedName>
    <definedName name="HTML_Control" localSheetId="8" hidden="1">{"'swa xoffs'!$A$4:$Q$37"}</definedName>
    <definedName name="HTML_Control" hidden="1">{"'swa xoffs'!$A$4:$Q$37"}</definedName>
    <definedName name="HTML_Description" hidden="1">""</definedName>
    <definedName name="HTML_Email" hidden="1">""</definedName>
    <definedName name="HTML_Header" hidden="1">"Sheet1"</definedName>
    <definedName name="HTML_LastUpdate" hidden="1">"9/24/98"</definedName>
    <definedName name="HTML_LineAfter" hidden="1">FALSE</definedName>
    <definedName name="HTML_LineBefore" hidden="1">FALSE</definedName>
    <definedName name="HTML_Name" hidden="1">"Dweb"</definedName>
    <definedName name="HTML_OBDlg2" hidden="1">TRUE</definedName>
    <definedName name="HTML_OBDlg4" hidden="1">TRUE</definedName>
    <definedName name="HTML_OS" hidden="1">0</definedName>
    <definedName name="HTML_PathFile" hidden="1">"U:\data zone\datazone98\TEST\datazone\swaxoffs.html"</definedName>
    <definedName name="HTML_Title" hidden="1">"Book2"</definedName>
    <definedName name="spanners_level1" localSheetId="51">#REF!</definedName>
    <definedName name="spanners_level1" localSheetId="67">#REF!</definedName>
    <definedName name="spanners_level1" localSheetId="33">#REF!</definedName>
    <definedName name="spanners_level1">#REF!</definedName>
    <definedName name="spanners_level2" localSheetId="51">#REF!</definedName>
    <definedName name="spanners_level2" localSheetId="67">#REF!</definedName>
    <definedName name="spanners_level2" localSheetId="33">#REF!</definedName>
    <definedName name="spanners_level2">#REF!</definedName>
    <definedName name="spanners_level3" localSheetId="51">#REF!</definedName>
    <definedName name="spanners_level3" localSheetId="67">#REF!</definedName>
    <definedName name="spanners_level3" localSheetId="33">#REF!</definedName>
    <definedName name="spanners_level3">#REF!</definedName>
    <definedName name="spanners_level4" localSheetId="51">#REF!</definedName>
    <definedName name="spanners_level4" localSheetId="67">#REF!</definedName>
    <definedName name="spanners_level4" localSheetId="33">#REF!</definedName>
    <definedName name="spanners_level4">#REF!</definedName>
    <definedName name="spanners_level5" localSheetId="51">#REF!</definedName>
    <definedName name="spanners_level5" localSheetId="67">#REF!</definedName>
    <definedName name="spanners_level5" localSheetId="33">#REF!</definedName>
    <definedName name="spanners_level5">#REF!</definedName>
    <definedName name="spanners_levelV" localSheetId="49">#REF!</definedName>
    <definedName name="spanners_levelV" localSheetId="50">#REF!</definedName>
    <definedName name="spanners_levelV" localSheetId="51">#REF!</definedName>
    <definedName name="spanners_levelV" localSheetId="67">#REF!</definedName>
    <definedName name="spanners_levelV" localSheetId="33">#REF!</definedName>
    <definedName name="spanners_levelV" localSheetId="10">#REF!</definedName>
    <definedName name="spanners_levelV" localSheetId="12">#REF!</definedName>
    <definedName name="spanners_levelV" localSheetId="11">#REF!</definedName>
    <definedName name="spanners_levelV">#REF!</definedName>
    <definedName name="spanners_levelX" localSheetId="49">#REF!</definedName>
    <definedName name="spanners_levelX" localSheetId="50">#REF!</definedName>
    <definedName name="spanners_levelX" localSheetId="51">#REF!</definedName>
    <definedName name="spanners_levelX" localSheetId="67">#REF!</definedName>
    <definedName name="spanners_levelX" localSheetId="33">#REF!</definedName>
    <definedName name="spanners_levelX" localSheetId="10">#REF!</definedName>
    <definedName name="spanners_levelX" localSheetId="12">#REF!</definedName>
    <definedName name="spanners_levelX" localSheetId="11">#REF!</definedName>
    <definedName name="spanners_levelX">#REF!</definedName>
    <definedName name="spanners_levelY" localSheetId="49">#REF!</definedName>
    <definedName name="spanners_levelY" localSheetId="50">#REF!</definedName>
    <definedName name="spanners_levelY" localSheetId="51">#REF!</definedName>
    <definedName name="spanners_levelY" localSheetId="67">#REF!</definedName>
    <definedName name="spanners_levelY" localSheetId="33">#REF!</definedName>
    <definedName name="spanners_levelY" localSheetId="10">#REF!</definedName>
    <definedName name="spanners_levelY" localSheetId="12">#REF!</definedName>
    <definedName name="spanners_levelY" localSheetId="11">#REF!</definedName>
    <definedName name="spanners_levelY">#REF!</definedName>
    <definedName name="spanners_levelZ" localSheetId="49">#REF!</definedName>
    <definedName name="spanners_levelZ" localSheetId="50">#REF!</definedName>
    <definedName name="spanners_levelZ" localSheetId="51">#REF!</definedName>
    <definedName name="spanners_levelZ" localSheetId="67">#REF!</definedName>
    <definedName name="spanners_levelZ" localSheetId="33">#REF!</definedName>
    <definedName name="spanners_levelZ" localSheetId="10">#REF!</definedName>
    <definedName name="spanners_levelZ" localSheetId="12">#REF!</definedName>
    <definedName name="spanners_levelZ" localSheetId="11">#REF!</definedName>
    <definedName name="spanners_levelZ">#REF!</definedName>
    <definedName name="stub_lines">#REF!</definedName>
    <definedName name="titles">#REF!</definedName>
    <definedName name="_xlnm.Print_Titles" localSheetId="4">'TC2'!$7:$10</definedName>
    <definedName name="totals">#REF!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 i="80" l="1"/>
  <c r="R8" i="80"/>
  <c r="R3" i="80"/>
  <c r="C4" i="78"/>
  <c r="C5" i="78"/>
  <c r="C6" i="78"/>
  <c r="C7" i="78"/>
  <c r="C8" i="78"/>
  <c r="C9" i="78"/>
  <c r="C10" i="78"/>
  <c r="C11" i="78"/>
  <c r="C12" i="78"/>
  <c r="C13" i="78"/>
  <c r="C14" i="78"/>
  <c r="C15" i="78"/>
  <c r="C16" i="78"/>
  <c r="C17" i="78"/>
  <c r="C18" i="78"/>
  <c r="C19" i="78"/>
  <c r="C20" i="78"/>
  <c r="C21" i="78"/>
  <c r="C22" i="78"/>
  <c r="C23" i="78"/>
  <c r="C24" i="78"/>
  <c r="C25" i="78"/>
  <c r="C26" i="78"/>
  <c r="C27" i="78"/>
  <c r="C28" i="78"/>
  <c r="C29" i="78"/>
  <c r="C30" i="78"/>
  <c r="C31" i="78"/>
  <c r="C32" i="78"/>
  <c r="C33" i="78"/>
  <c r="C34" i="78"/>
  <c r="C35" i="78"/>
  <c r="C36" i="78"/>
  <c r="C37" i="78"/>
  <c r="C38" i="78"/>
  <c r="C39" i="78"/>
  <c r="C40" i="78"/>
  <c r="C41" i="78"/>
  <c r="C42" i="78"/>
  <c r="C43" i="78"/>
  <c r="C44" i="78"/>
  <c r="C3" i="78"/>
  <c r="H8" i="78"/>
  <c r="H7" i="78"/>
  <c r="E7" i="78"/>
  <c r="G7" i="78"/>
  <c r="J7" i="78"/>
  <c r="K7" i="78"/>
  <c r="F7" i="78"/>
  <c r="I7" i="78"/>
  <c r="Q7" i="78"/>
  <c r="AD8" i="78"/>
  <c r="H9" i="78"/>
  <c r="E8" i="78"/>
  <c r="G8" i="78"/>
  <c r="J8" i="78"/>
  <c r="K8" i="78"/>
  <c r="F8" i="78"/>
  <c r="I8" i="78"/>
  <c r="Q8" i="78"/>
  <c r="AD9" i="78"/>
  <c r="H10" i="78"/>
  <c r="E9" i="78"/>
  <c r="G9" i="78"/>
  <c r="J9" i="78"/>
  <c r="K9" i="78"/>
  <c r="F9" i="78"/>
  <c r="I9" i="78"/>
  <c r="Q9" i="78"/>
  <c r="AD10" i="78"/>
  <c r="H11" i="78"/>
  <c r="E10" i="78"/>
  <c r="G10" i="78"/>
  <c r="J10" i="78"/>
  <c r="K10" i="78"/>
  <c r="F10" i="78"/>
  <c r="I10" i="78"/>
  <c r="Q10" i="78"/>
  <c r="AD11" i="78"/>
  <c r="H12" i="78"/>
  <c r="E11" i="78"/>
  <c r="G11" i="78"/>
  <c r="J11" i="78"/>
  <c r="K11" i="78"/>
  <c r="F11" i="78"/>
  <c r="I11" i="78"/>
  <c r="Q11" i="78"/>
  <c r="AD12" i="78"/>
  <c r="H13" i="78"/>
  <c r="E12" i="78"/>
  <c r="G12" i="78"/>
  <c r="J12" i="78"/>
  <c r="K12" i="78"/>
  <c r="F12" i="78"/>
  <c r="I12" i="78"/>
  <c r="Q12" i="78"/>
  <c r="AD13" i="78"/>
  <c r="H14" i="78"/>
  <c r="E13" i="78"/>
  <c r="G13" i="78"/>
  <c r="J13" i="78"/>
  <c r="K13" i="78"/>
  <c r="F13" i="78"/>
  <c r="I13" i="78"/>
  <c r="Q13" i="78"/>
  <c r="AD14" i="78"/>
  <c r="H15" i="78"/>
  <c r="E14" i="78"/>
  <c r="G14" i="78"/>
  <c r="J14" i="78"/>
  <c r="K14" i="78"/>
  <c r="F14" i="78"/>
  <c r="I14" i="78"/>
  <c r="Q14" i="78"/>
  <c r="AD15" i="78"/>
  <c r="H16" i="78"/>
  <c r="E15" i="78"/>
  <c r="G15" i="78"/>
  <c r="J15" i="78"/>
  <c r="K15" i="78"/>
  <c r="F15" i="78"/>
  <c r="I15" i="78"/>
  <c r="Q15" i="78"/>
  <c r="AD16" i="78"/>
  <c r="H17" i="78"/>
  <c r="E16" i="78"/>
  <c r="G16" i="78"/>
  <c r="J16" i="78"/>
  <c r="K16" i="78"/>
  <c r="F16" i="78"/>
  <c r="I16" i="78"/>
  <c r="Q16" i="78"/>
  <c r="AD17" i="78"/>
  <c r="H18" i="78"/>
  <c r="E17" i="78"/>
  <c r="G17" i="78"/>
  <c r="J17" i="78"/>
  <c r="K17" i="78"/>
  <c r="F17" i="78"/>
  <c r="I17" i="78"/>
  <c r="Q17" i="78"/>
  <c r="AD18" i="78"/>
  <c r="H19" i="78"/>
  <c r="E18" i="78"/>
  <c r="G18" i="78"/>
  <c r="J18" i="78"/>
  <c r="K18" i="78"/>
  <c r="F18" i="78"/>
  <c r="I18" i="78"/>
  <c r="Q18" i="78"/>
  <c r="AD19" i="78"/>
  <c r="H20" i="78"/>
  <c r="E19" i="78"/>
  <c r="G19" i="78"/>
  <c r="J19" i="78"/>
  <c r="K19" i="78"/>
  <c r="F19" i="78"/>
  <c r="I19" i="78"/>
  <c r="Q19" i="78"/>
  <c r="AD20" i="78"/>
  <c r="H21" i="78"/>
  <c r="E20" i="78"/>
  <c r="G20" i="78"/>
  <c r="J20" i="78"/>
  <c r="K20" i="78"/>
  <c r="F20" i="78"/>
  <c r="I20" i="78"/>
  <c r="Q20" i="78"/>
  <c r="AD21" i="78"/>
  <c r="H22" i="78"/>
  <c r="E21" i="78"/>
  <c r="G21" i="78"/>
  <c r="J21" i="78"/>
  <c r="K21" i="78"/>
  <c r="F21" i="78"/>
  <c r="I21" i="78"/>
  <c r="Q21" i="78"/>
  <c r="AD22" i="78"/>
  <c r="H23" i="78"/>
  <c r="E22" i="78"/>
  <c r="G22" i="78"/>
  <c r="J22" i="78"/>
  <c r="K22" i="78"/>
  <c r="F22" i="78"/>
  <c r="I22" i="78"/>
  <c r="Q22" i="78"/>
  <c r="AD23" i="78"/>
  <c r="H24" i="78"/>
  <c r="E23" i="78"/>
  <c r="G23" i="78"/>
  <c r="J23" i="78"/>
  <c r="K23" i="78"/>
  <c r="F23" i="78"/>
  <c r="I23" i="78"/>
  <c r="Q23" i="78"/>
  <c r="AD24" i="78"/>
  <c r="H25" i="78"/>
  <c r="E24" i="78"/>
  <c r="G24" i="78"/>
  <c r="J24" i="78"/>
  <c r="K24" i="78"/>
  <c r="F24" i="78"/>
  <c r="I24" i="78"/>
  <c r="Q24" i="78"/>
  <c r="AD25" i="78"/>
  <c r="H26" i="78"/>
  <c r="E25" i="78"/>
  <c r="G25" i="78"/>
  <c r="J25" i="78"/>
  <c r="K25" i="78"/>
  <c r="F25" i="78"/>
  <c r="I25" i="78"/>
  <c r="Q25" i="78"/>
  <c r="AD26" i="78"/>
  <c r="H27" i="78"/>
  <c r="E26" i="78"/>
  <c r="G26" i="78"/>
  <c r="J26" i="78"/>
  <c r="K26" i="78"/>
  <c r="F26" i="78"/>
  <c r="I26" i="78"/>
  <c r="Q26" i="78"/>
  <c r="AD27" i="78"/>
  <c r="H28" i="78"/>
  <c r="E27" i="78"/>
  <c r="G27" i="78"/>
  <c r="J27" i="78"/>
  <c r="K27" i="78"/>
  <c r="F27" i="78"/>
  <c r="I27" i="78"/>
  <c r="Q27" i="78"/>
  <c r="AD28" i="78"/>
  <c r="H29" i="78"/>
  <c r="E28" i="78"/>
  <c r="G28" i="78"/>
  <c r="J28" i="78"/>
  <c r="K28" i="78"/>
  <c r="F28" i="78"/>
  <c r="I28" i="78"/>
  <c r="Q28" i="78"/>
  <c r="AD29" i="78"/>
  <c r="H30" i="78"/>
  <c r="E29" i="78"/>
  <c r="G29" i="78"/>
  <c r="J29" i="78"/>
  <c r="K29" i="78"/>
  <c r="F29" i="78"/>
  <c r="I29" i="78"/>
  <c r="Q29" i="78"/>
  <c r="AD30" i="78"/>
  <c r="H31" i="78"/>
  <c r="E30" i="78"/>
  <c r="G30" i="78"/>
  <c r="J30" i="78"/>
  <c r="K30" i="78"/>
  <c r="F30" i="78"/>
  <c r="I30" i="78"/>
  <c r="Q30" i="78"/>
  <c r="AD31" i="78"/>
  <c r="H32" i="78"/>
  <c r="E31" i="78"/>
  <c r="G31" i="78"/>
  <c r="J31" i="78"/>
  <c r="K31" i="78"/>
  <c r="F31" i="78"/>
  <c r="I31" i="78"/>
  <c r="Q31" i="78"/>
  <c r="AD32" i="78"/>
  <c r="H33" i="78"/>
  <c r="E32" i="78"/>
  <c r="G32" i="78"/>
  <c r="J32" i="78"/>
  <c r="K32" i="78"/>
  <c r="F32" i="78"/>
  <c r="I32" i="78"/>
  <c r="Q32" i="78"/>
  <c r="AD33" i="78"/>
  <c r="H34" i="78"/>
  <c r="E33" i="78"/>
  <c r="G33" i="78"/>
  <c r="J33" i="78"/>
  <c r="K33" i="78"/>
  <c r="F33" i="78"/>
  <c r="I33" i="78"/>
  <c r="Q33" i="78"/>
  <c r="AD34" i="78"/>
  <c r="H35" i="78"/>
  <c r="E34" i="78"/>
  <c r="G34" i="78"/>
  <c r="J34" i="78"/>
  <c r="K34" i="78"/>
  <c r="F34" i="78"/>
  <c r="I34" i="78"/>
  <c r="Q34" i="78"/>
  <c r="AD35" i="78"/>
  <c r="H36" i="78"/>
  <c r="E35" i="78"/>
  <c r="G35" i="78"/>
  <c r="J35" i="78"/>
  <c r="K35" i="78"/>
  <c r="F35" i="78"/>
  <c r="I35" i="78"/>
  <c r="Q35" i="78"/>
  <c r="AD36" i="78"/>
  <c r="H37" i="78"/>
  <c r="E36" i="78"/>
  <c r="G36" i="78"/>
  <c r="J36" i="78"/>
  <c r="K36" i="78"/>
  <c r="F36" i="78"/>
  <c r="I36" i="78"/>
  <c r="Q36" i="78"/>
  <c r="AD37" i="78"/>
  <c r="H38" i="78"/>
  <c r="E37" i="78"/>
  <c r="G37" i="78"/>
  <c r="J37" i="78"/>
  <c r="K37" i="78"/>
  <c r="F37" i="78"/>
  <c r="I37" i="78"/>
  <c r="Q37" i="78"/>
  <c r="AD38" i="78"/>
  <c r="H39" i="78"/>
  <c r="E38" i="78"/>
  <c r="G38" i="78"/>
  <c r="J38" i="78"/>
  <c r="K38" i="78"/>
  <c r="F38" i="78"/>
  <c r="I38" i="78"/>
  <c r="Q38" i="78"/>
  <c r="AD39" i="78"/>
  <c r="H40" i="78"/>
  <c r="E39" i="78"/>
  <c r="G39" i="78"/>
  <c r="J39" i="78"/>
  <c r="K39" i="78"/>
  <c r="F39" i="78"/>
  <c r="I39" i="78"/>
  <c r="Q39" i="78"/>
  <c r="AD40" i="78"/>
  <c r="H41" i="78"/>
  <c r="E40" i="78"/>
  <c r="G40" i="78"/>
  <c r="J40" i="78"/>
  <c r="K40" i="78"/>
  <c r="F40" i="78"/>
  <c r="I40" i="78"/>
  <c r="Q40" i="78"/>
  <c r="AD41" i="78"/>
  <c r="H42" i="78"/>
  <c r="E41" i="78"/>
  <c r="G41" i="78"/>
  <c r="J41" i="78"/>
  <c r="K41" i="78"/>
  <c r="F41" i="78"/>
  <c r="I41" i="78"/>
  <c r="Q41" i="78"/>
  <c r="AD42" i="78"/>
  <c r="H43" i="78"/>
  <c r="E42" i="78"/>
  <c r="G42" i="78"/>
  <c r="J42" i="78"/>
  <c r="K42" i="78"/>
  <c r="F42" i="78"/>
  <c r="I42" i="78"/>
  <c r="Q42" i="78"/>
  <c r="AD43" i="78"/>
  <c r="H44" i="78"/>
  <c r="E43" i="78"/>
  <c r="G43" i="78"/>
  <c r="J43" i="78"/>
  <c r="K43" i="78"/>
  <c r="F43" i="78"/>
  <c r="I43" i="78"/>
  <c r="Q43" i="78"/>
  <c r="AD44" i="78"/>
  <c r="M8" i="80"/>
  <c r="R7" i="78"/>
  <c r="AE8" i="78"/>
  <c r="R8" i="78"/>
  <c r="AE9" i="78"/>
  <c r="R9" i="78"/>
  <c r="AE10" i="78"/>
  <c r="R10" i="78"/>
  <c r="AE11" i="78"/>
  <c r="R11" i="78"/>
  <c r="AE12" i="78"/>
  <c r="R12" i="78"/>
  <c r="AE13" i="78"/>
  <c r="R13" i="78"/>
  <c r="AE14" i="78"/>
  <c r="R14" i="78"/>
  <c r="AE15" i="78"/>
  <c r="R15" i="78"/>
  <c r="AE16" i="78"/>
  <c r="R16" i="78"/>
  <c r="AE17" i="78"/>
  <c r="R17" i="78"/>
  <c r="AE18" i="78"/>
  <c r="R18" i="78"/>
  <c r="AE19" i="78"/>
  <c r="R19" i="78"/>
  <c r="AE20" i="78"/>
  <c r="R20" i="78"/>
  <c r="AE21" i="78"/>
  <c r="R21" i="78"/>
  <c r="AE22" i="78"/>
  <c r="R22" i="78"/>
  <c r="AE23" i="78"/>
  <c r="R23" i="78"/>
  <c r="AE24" i="78"/>
  <c r="R24" i="78"/>
  <c r="AE25" i="78"/>
  <c r="R25" i="78"/>
  <c r="AE26" i="78"/>
  <c r="R26" i="78"/>
  <c r="AE27" i="78"/>
  <c r="R27" i="78"/>
  <c r="AE28" i="78"/>
  <c r="R28" i="78"/>
  <c r="AE29" i="78"/>
  <c r="R29" i="78"/>
  <c r="AE30" i="78"/>
  <c r="R30" i="78"/>
  <c r="AE31" i="78"/>
  <c r="R31" i="78"/>
  <c r="AE32" i="78"/>
  <c r="R32" i="78"/>
  <c r="AE33" i="78"/>
  <c r="R33" i="78"/>
  <c r="AE34" i="78"/>
  <c r="R34" i="78"/>
  <c r="AE35" i="78"/>
  <c r="R35" i="78"/>
  <c r="AE36" i="78"/>
  <c r="R36" i="78"/>
  <c r="AE37" i="78"/>
  <c r="R37" i="78"/>
  <c r="AE38" i="78"/>
  <c r="R38" i="78"/>
  <c r="AE39" i="78"/>
  <c r="R39" i="78"/>
  <c r="AE40" i="78"/>
  <c r="R40" i="78"/>
  <c r="AE41" i="78"/>
  <c r="R41" i="78"/>
  <c r="AE42" i="78"/>
  <c r="R42" i="78"/>
  <c r="AE43" i="78"/>
  <c r="G44" i="78"/>
  <c r="R43" i="78"/>
  <c r="AE44" i="78"/>
  <c r="N8" i="80"/>
  <c r="O8" i="80"/>
  <c r="L7" i="78"/>
  <c r="M7" i="78"/>
  <c r="W7" i="78"/>
  <c r="AJ8" i="78"/>
  <c r="L8" i="78"/>
  <c r="M8" i="78"/>
  <c r="W8" i="78"/>
  <c r="AJ9" i="78"/>
  <c r="L9" i="78"/>
  <c r="M9" i="78"/>
  <c r="W9" i="78"/>
  <c r="AJ10" i="78"/>
  <c r="L10" i="78"/>
  <c r="M10" i="78"/>
  <c r="W10" i="78"/>
  <c r="AJ11" i="78"/>
  <c r="L11" i="78"/>
  <c r="M11" i="78"/>
  <c r="W11" i="78"/>
  <c r="AJ12" i="78"/>
  <c r="L12" i="78"/>
  <c r="M12" i="78"/>
  <c r="W12" i="78"/>
  <c r="AJ13" i="78"/>
  <c r="L13" i="78"/>
  <c r="M13" i="78"/>
  <c r="W13" i="78"/>
  <c r="AJ14" i="78"/>
  <c r="L14" i="78"/>
  <c r="M14" i="78"/>
  <c r="W14" i="78"/>
  <c r="AJ15" i="78"/>
  <c r="L15" i="78"/>
  <c r="M15" i="78"/>
  <c r="W15" i="78"/>
  <c r="AJ16" i="78"/>
  <c r="L16" i="78"/>
  <c r="M16" i="78"/>
  <c r="W16" i="78"/>
  <c r="AJ17" i="78"/>
  <c r="L17" i="78"/>
  <c r="M17" i="78"/>
  <c r="W17" i="78"/>
  <c r="AJ18" i="78"/>
  <c r="L18" i="78"/>
  <c r="M18" i="78"/>
  <c r="W18" i="78"/>
  <c r="AJ19" i="78"/>
  <c r="L19" i="78"/>
  <c r="M19" i="78"/>
  <c r="W19" i="78"/>
  <c r="AJ20" i="78"/>
  <c r="L20" i="78"/>
  <c r="M20" i="78"/>
  <c r="W20" i="78"/>
  <c r="AJ21" i="78"/>
  <c r="L21" i="78"/>
  <c r="M21" i="78"/>
  <c r="W21" i="78"/>
  <c r="AJ22" i="78"/>
  <c r="L22" i="78"/>
  <c r="M22" i="78"/>
  <c r="W22" i="78"/>
  <c r="AJ23" i="78"/>
  <c r="L23" i="78"/>
  <c r="M23" i="78"/>
  <c r="W23" i="78"/>
  <c r="AJ24" i="78"/>
  <c r="L24" i="78"/>
  <c r="M24" i="78"/>
  <c r="W24" i="78"/>
  <c r="AJ25" i="78"/>
  <c r="L25" i="78"/>
  <c r="M25" i="78"/>
  <c r="W25" i="78"/>
  <c r="AJ26" i="78"/>
  <c r="L26" i="78"/>
  <c r="M26" i="78"/>
  <c r="W26" i="78"/>
  <c r="AJ27" i="78"/>
  <c r="L27" i="78"/>
  <c r="M27" i="78"/>
  <c r="W27" i="78"/>
  <c r="AJ28" i="78"/>
  <c r="L28" i="78"/>
  <c r="M28" i="78"/>
  <c r="W28" i="78"/>
  <c r="AJ29" i="78"/>
  <c r="L29" i="78"/>
  <c r="M29" i="78"/>
  <c r="W29" i="78"/>
  <c r="AJ30" i="78"/>
  <c r="L30" i="78"/>
  <c r="M30" i="78"/>
  <c r="W30" i="78"/>
  <c r="AJ31" i="78"/>
  <c r="L31" i="78"/>
  <c r="M31" i="78"/>
  <c r="W31" i="78"/>
  <c r="AJ32" i="78"/>
  <c r="L32" i="78"/>
  <c r="M32" i="78"/>
  <c r="W32" i="78"/>
  <c r="AJ33" i="78"/>
  <c r="L33" i="78"/>
  <c r="M33" i="78"/>
  <c r="W33" i="78"/>
  <c r="AJ34" i="78"/>
  <c r="L34" i="78"/>
  <c r="M34" i="78"/>
  <c r="W34" i="78"/>
  <c r="AJ35" i="78"/>
  <c r="L35" i="78"/>
  <c r="M35" i="78"/>
  <c r="W35" i="78"/>
  <c r="AJ36" i="78"/>
  <c r="L36" i="78"/>
  <c r="M36" i="78"/>
  <c r="W36" i="78"/>
  <c r="AJ37" i="78"/>
  <c r="L37" i="78"/>
  <c r="M37" i="78"/>
  <c r="W37" i="78"/>
  <c r="AJ38" i="78"/>
  <c r="L38" i="78"/>
  <c r="M38" i="78"/>
  <c r="W38" i="78"/>
  <c r="AJ39" i="78"/>
  <c r="L39" i="78"/>
  <c r="M39" i="78"/>
  <c r="W39" i="78"/>
  <c r="AJ40" i="78"/>
  <c r="L40" i="78"/>
  <c r="M40" i="78"/>
  <c r="W40" i="78"/>
  <c r="AJ41" i="78"/>
  <c r="L41" i="78"/>
  <c r="M41" i="78"/>
  <c r="W41" i="78"/>
  <c r="AJ42" i="78"/>
  <c r="L42" i="78"/>
  <c r="M42" i="78"/>
  <c r="W42" i="78"/>
  <c r="AJ43" i="78"/>
  <c r="L43" i="78"/>
  <c r="M43" i="78"/>
  <c r="W43" i="78"/>
  <c r="AJ44" i="78"/>
  <c r="M3" i="80"/>
  <c r="X7" i="78"/>
  <c r="AK8" i="78"/>
  <c r="X8" i="78"/>
  <c r="AK9" i="78"/>
  <c r="X9" i="78"/>
  <c r="AK10" i="78"/>
  <c r="X10" i="78"/>
  <c r="AK11" i="78"/>
  <c r="X11" i="78"/>
  <c r="AK12" i="78"/>
  <c r="X12" i="78"/>
  <c r="AK13" i="78"/>
  <c r="X13" i="78"/>
  <c r="AK14" i="78"/>
  <c r="X14" i="78"/>
  <c r="AK15" i="78"/>
  <c r="X15" i="78"/>
  <c r="AK16" i="78"/>
  <c r="X16" i="78"/>
  <c r="AK17" i="78"/>
  <c r="X17" i="78"/>
  <c r="AK18" i="78"/>
  <c r="X18" i="78"/>
  <c r="AK19" i="78"/>
  <c r="X19" i="78"/>
  <c r="AK20" i="78"/>
  <c r="X20" i="78"/>
  <c r="AK21" i="78"/>
  <c r="X21" i="78"/>
  <c r="AK22" i="78"/>
  <c r="X22" i="78"/>
  <c r="AK23" i="78"/>
  <c r="X23" i="78"/>
  <c r="AK24" i="78"/>
  <c r="X24" i="78"/>
  <c r="AK25" i="78"/>
  <c r="X25" i="78"/>
  <c r="AK26" i="78"/>
  <c r="X26" i="78"/>
  <c r="AK27" i="78"/>
  <c r="X27" i="78"/>
  <c r="AK28" i="78"/>
  <c r="X28" i="78"/>
  <c r="AK29" i="78"/>
  <c r="X29" i="78"/>
  <c r="AK30" i="78"/>
  <c r="X30" i="78"/>
  <c r="AK31" i="78"/>
  <c r="X31" i="78"/>
  <c r="AK32" i="78"/>
  <c r="X32" i="78"/>
  <c r="AK33" i="78"/>
  <c r="X33" i="78"/>
  <c r="AK34" i="78"/>
  <c r="X34" i="78"/>
  <c r="AK35" i="78"/>
  <c r="X35" i="78"/>
  <c r="AK36" i="78"/>
  <c r="X36" i="78"/>
  <c r="AK37" i="78"/>
  <c r="X37" i="78"/>
  <c r="AK38" i="78"/>
  <c r="X38" i="78"/>
  <c r="AK39" i="78"/>
  <c r="X39" i="78"/>
  <c r="AK40" i="78"/>
  <c r="X40" i="78"/>
  <c r="AK41" i="78"/>
  <c r="X41" i="78"/>
  <c r="AK42" i="78"/>
  <c r="X42" i="78"/>
  <c r="AK43" i="78"/>
  <c r="X43" i="78"/>
  <c r="AK44" i="78"/>
  <c r="N3" i="80"/>
  <c r="O3" i="80"/>
  <c r="B44" i="78"/>
  <c r="B7" i="78"/>
  <c r="N7" i="78"/>
  <c r="AA8" i="78"/>
  <c r="N8" i="78"/>
  <c r="AA9" i="78"/>
  <c r="N9" i="78"/>
  <c r="AA10" i="78"/>
  <c r="N10" i="78"/>
  <c r="AA11" i="78"/>
  <c r="N11" i="78"/>
  <c r="AA12" i="78"/>
  <c r="N12" i="78"/>
  <c r="AA13" i="78"/>
  <c r="N13" i="78"/>
  <c r="AA14" i="78"/>
  <c r="N14" i="78"/>
  <c r="AA15" i="78"/>
  <c r="N15" i="78"/>
  <c r="AA16" i="78"/>
  <c r="N16" i="78"/>
  <c r="AA17" i="78"/>
  <c r="N17" i="78"/>
  <c r="AA18" i="78"/>
  <c r="N18" i="78"/>
  <c r="AA19" i="78"/>
  <c r="N19" i="78"/>
  <c r="AA20" i="78"/>
  <c r="N20" i="78"/>
  <c r="AA21" i="78"/>
  <c r="N21" i="78"/>
  <c r="AA22" i="78"/>
  <c r="N22" i="78"/>
  <c r="AA23" i="78"/>
  <c r="N23" i="78"/>
  <c r="AA24" i="78"/>
  <c r="N24" i="78"/>
  <c r="AA25" i="78"/>
  <c r="N25" i="78"/>
  <c r="AA26" i="78"/>
  <c r="N26" i="78"/>
  <c r="AA27" i="78"/>
  <c r="N27" i="78"/>
  <c r="AA28" i="78"/>
  <c r="N28" i="78"/>
  <c r="AA29" i="78"/>
  <c r="N29" i="78"/>
  <c r="AA30" i="78"/>
  <c r="N30" i="78"/>
  <c r="AA31" i="78"/>
  <c r="N31" i="78"/>
  <c r="AA32" i="78"/>
  <c r="N32" i="78"/>
  <c r="AA33" i="78"/>
  <c r="N33" i="78"/>
  <c r="AA34" i="78"/>
  <c r="N34" i="78"/>
  <c r="AA35" i="78"/>
  <c r="N35" i="78"/>
  <c r="AA36" i="78"/>
  <c r="N36" i="78"/>
  <c r="AA37" i="78"/>
  <c r="N37" i="78"/>
  <c r="AA38" i="78"/>
  <c r="N38" i="78"/>
  <c r="AA39" i="78"/>
  <c r="N39" i="78"/>
  <c r="AA40" i="78"/>
  <c r="N40" i="78"/>
  <c r="AA41" i="78"/>
  <c r="N41" i="78"/>
  <c r="AA42" i="78"/>
  <c r="N42" i="78"/>
  <c r="AA43" i="78"/>
  <c r="E44" i="78"/>
  <c r="N43" i="78"/>
  <c r="AA44" i="78"/>
  <c r="J8" i="80"/>
  <c r="U7" i="78"/>
  <c r="O7" i="78"/>
  <c r="AB8" i="78"/>
  <c r="U8" i="78"/>
  <c r="O8" i="78"/>
  <c r="AB9" i="78"/>
  <c r="U9" i="78"/>
  <c r="O9" i="78"/>
  <c r="AB10" i="78"/>
  <c r="U10" i="78"/>
  <c r="O10" i="78"/>
  <c r="AB11" i="78"/>
  <c r="U11" i="78"/>
  <c r="O11" i="78"/>
  <c r="AB12" i="78"/>
  <c r="U12" i="78"/>
  <c r="O12" i="78"/>
  <c r="AB13" i="78"/>
  <c r="U13" i="78"/>
  <c r="O13" i="78"/>
  <c r="AB14" i="78"/>
  <c r="U14" i="78"/>
  <c r="O14" i="78"/>
  <c r="AB15" i="78"/>
  <c r="U15" i="78"/>
  <c r="O15" i="78"/>
  <c r="AB16" i="78"/>
  <c r="U16" i="78"/>
  <c r="O16" i="78"/>
  <c r="AB17" i="78"/>
  <c r="U17" i="78"/>
  <c r="O17" i="78"/>
  <c r="AB18" i="78"/>
  <c r="U18" i="78"/>
  <c r="O18" i="78"/>
  <c r="AB19" i="78"/>
  <c r="U19" i="78"/>
  <c r="O19" i="78"/>
  <c r="AB20" i="78"/>
  <c r="U20" i="78"/>
  <c r="O20" i="78"/>
  <c r="AB21" i="78"/>
  <c r="U21" i="78"/>
  <c r="O21" i="78"/>
  <c r="AB22" i="78"/>
  <c r="U22" i="78"/>
  <c r="O22" i="78"/>
  <c r="AB23" i="78"/>
  <c r="U23" i="78"/>
  <c r="O23" i="78"/>
  <c r="AB24" i="78"/>
  <c r="U24" i="78"/>
  <c r="O24" i="78"/>
  <c r="AB25" i="78"/>
  <c r="U25" i="78"/>
  <c r="O25" i="78"/>
  <c r="AB26" i="78"/>
  <c r="U26" i="78"/>
  <c r="O26" i="78"/>
  <c r="AB27" i="78"/>
  <c r="U27" i="78"/>
  <c r="O27" i="78"/>
  <c r="AB28" i="78"/>
  <c r="U28" i="78"/>
  <c r="O28" i="78"/>
  <c r="AB29" i="78"/>
  <c r="U29" i="78"/>
  <c r="O29" i="78"/>
  <c r="AB30" i="78"/>
  <c r="U30" i="78"/>
  <c r="O30" i="78"/>
  <c r="AB31" i="78"/>
  <c r="U31" i="78"/>
  <c r="O31" i="78"/>
  <c r="AB32" i="78"/>
  <c r="U32" i="78"/>
  <c r="O32" i="78"/>
  <c r="AB33" i="78"/>
  <c r="U33" i="78"/>
  <c r="O33" i="78"/>
  <c r="AB34" i="78"/>
  <c r="U34" i="78"/>
  <c r="O34" i="78"/>
  <c r="AB35" i="78"/>
  <c r="U35" i="78"/>
  <c r="O35" i="78"/>
  <c r="AB36" i="78"/>
  <c r="U36" i="78"/>
  <c r="O36" i="78"/>
  <c r="AB37" i="78"/>
  <c r="U37" i="78"/>
  <c r="O37" i="78"/>
  <c r="AB38" i="78"/>
  <c r="U38" i="78"/>
  <c r="O38" i="78"/>
  <c r="AB39" i="78"/>
  <c r="U39" i="78"/>
  <c r="O39" i="78"/>
  <c r="AB40" i="78"/>
  <c r="U40" i="78"/>
  <c r="O40" i="78"/>
  <c r="AB41" i="78"/>
  <c r="U41" i="78"/>
  <c r="O41" i="78"/>
  <c r="AB42" i="78"/>
  <c r="U42" i="78"/>
  <c r="O42" i="78"/>
  <c r="AB43" i="78"/>
  <c r="K44" i="78"/>
  <c r="U43" i="78"/>
  <c r="O43" i="78"/>
  <c r="AB44" i="78"/>
  <c r="K8" i="80"/>
  <c r="V7" i="78"/>
  <c r="P7" i="78"/>
  <c r="AC8" i="78"/>
  <c r="V8" i="78"/>
  <c r="P8" i="78"/>
  <c r="AC9" i="78"/>
  <c r="V9" i="78"/>
  <c r="P9" i="78"/>
  <c r="AC10" i="78"/>
  <c r="V10" i="78"/>
  <c r="P10" i="78"/>
  <c r="AC11" i="78"/>
  <c r="V11" i="78"/>
  <c r="P11" i="78"/>
  <c r="AC12" i="78"/>
  <c r="V12" i="78"/>
  <c r="P12" i="78"/>
  <c r="AC13" i="78"/>
  <c r="V13" i="78"/>
  <c r="P13" i="78"/>
  <c r="AC14" i="78"/>
  <c r="V14" i="78"/>
  <c r="P14" i="78"/>
  <c r="AC15" i="78"/>
  <c r="V15" i="78"/>
  <c r="P15" i="78"/>
  <c r="AC16" i="78"/>
  <c r="V16" i="78"/>
  <c r="P16" i="78"/>
  <c r="AC17" i="78"/>
  <c r="V17" i="78"/>
  <c r="P17" i="78"/>
  <c r="AC18" i="78"/>
  <c r="V18" i="78"/>
  <c r="P18" i="78"/>
  <c r="AC19" i="78"/>
  <c r="V19" i="78"/>
  <c r="P19" i="78"/>
  <c r="AC20" i="78"/>
  <c r="V20" i="78"/>
  <c r="P20" i="78"/>
  <c r="AC21" i="78"/>
  <c r="V21" i="78"/>
  <c r="P21" i="78"/>
  <c r="AC22" i="78"/>
  <c r="V22" i="78"/>
  <c r="P22" i="78"/>
  <c r="AC23" i="78"/>
  <c r="V23" i="78"/>
  <c r="P23" i="78"/>
  <c r="AC24" i="78"/>
  <c r="V24" i="78"/>
  <c r="P24" i="78"/>
  <c r="AC25" i="78"/>
  <c r="V25" i="78"/>
  <c r="P25" i="78"/>
  <c r="AC26" i="78"/>
  <c r="V26" i="78"/>
  <c r="P26" i="78"/>
  <c r="AC27" i="78"/>
  <c r="V27" i="78"/>
  <c r="P27" i="78"/>
  <c r="AC28" i="78"/>
  <c r="V28" i="78"/>
  <c r="P28" i="78"/>
  <c r="AC29" i="78"/>
  <c r="V29" i="78"/>
  <c r="P29" i="78"/>
  <c r="AC30" i="78"/>
  <c r="V30" i="78"/>
  <c r="P30" i="78"/>
  <c r="AC31" i="78"/>
  <c r="V31" i="78"/>
  <c r="P31" i="78"/>
  <c r="AC32" i="78"/>
  <c r="V32" i="78"/>
  <c r="P32" i="78"/>
  <c r="AC33" i="78"/>
  <c r="V33" i="78"/>
  <c r="P33" i="78"/>
  <c r="AC34" i="78"/>
  <c r="V34" i="78"/>
  <c r="P34" i="78"/>
  <c r="AC35" i="78"/>
  <c r="V35" i="78"/>
  <c r="P35" i="78"/>
  <c r="AC36" i="78"/>
  <c r="V36" i="78"/>
  <c r="P36" i="78"/>
  <c r="AC37" i="78"/>
  <c r="V37" i="78"/>
  <c r="P37" i="78"/>
  <c r="AC38" i="78"/>
  <c r="V38" i="78"/>
  <c r="P38" i="78"/>
  <c r="AC39" i="78"/>
  <c r="V39" i="78"/>
  <c r="P39" i="78"/>
  <c r="AC40" i="78"/>
  <c r="V40" i="78"/>
  <c r="P40" i="78"/>
  <c r="AC41" i="78"/>
  <c r="V41" i="78"/>
  <c r="P41" i="78"/>
  <c r="AC42" i="78"/>
  <c r="V42" i="78"/>
  <c r="P42" i="78"/>
  <c r="AC43" i="78"/>
  <c r="J44" i="78"/>
  <c r="V43" i="78"/>
  <c r="P43" i="78"/>
  <c r="AC44" i="78"/>
  <c r="L8" i="80"/>
  <c r="Q8" i="80"/>
  <c r="T7" i="78"/>
  <c r="AG8" i="78"/>
  <c r="T8" i="78"/>
  <c r="AG9" i="78"/>
  <c r="T9" i="78"/>
  <c r="AG10" i="78"/>
  <c r="T10" i="78"/>
  <c r="AG11" i="78"/>
  <c r="T11" i="78"/>
  <c r="AG12" i="78"/>
  <c r="T12" i="78"/>
  <c r="AG13" i="78"/>
  <c r="T13" i="78"/>
  <c r="AG14" i="78"/>
  <c r="T14" i="78"/>
  <c r="AG15" i="78"/>
  <c r="T15" i="78"/>
  <c r="AG16" i="78"/>
  <c r="T16" i="78"/>
  <c r="AG17" i="78"/>
  <c r="T17" i="78"/>
  <c r="AG18" i="78"/>
  <c r="T18" i="78"/>
  <c r="AG19" i="78"/>
  <c r="T19" i="78"/>
  <c r="AG20" i="78"/>
  <c r="T20" i="78"/>
  <c r="AG21" i="78"/>
  <c r="T21" i="78"/>
  <c r="AG22" i="78"/>
  <c r="T22" i="78"/>
  <c r="AG23" i="78"/>
  <c r="T23" i="78"/>
  <c r="AG24" i="78"/>
  <c r="T24" i="78"/>
  <c r="AG25" i="78"/>
  <c r="T25" i="78"/>
  <c r="AG26" i="78"/>
  <c r="T26" i="78"/>
  <c r="AG27" i="78"/>
  <c r="T27" i="78"/>
  <c r="AG28" i="78"/>
  <c r="T28" i="78"/>
  <c r="AG29" i="78"/>
  <c r="T29" i="78"/>
  <c r="AG30" i="78"/>
  <c r="T30" i="78"/>
  <c r="AG31" i="78"/>
  <c r="T31" i="78"/>
  <c r="AG32" i="78"/>
  <c r="T32" i="78"/>
  <c r="AG33" i="78"/>
  <c r="T33" i="78"/>
  <c r="AG34" i="78"/>
  <c r="T34" i="78"/>
  <c r="AG35" i="78"/>
  <c r="T35" i="78"/>
  <c r="AG36" i="78"/>
  <c r="T36" i="78"/>
  <c r="AG37" i="78"/>
  <c r="T37" i="78"/>
  <c r="AG38" i="78"/>
  <c r="T38" i="78"/>
  <c r="AG39" i="78"/>
  <c r="T39" i="78"/>
  <c r="AG40" i="78"/>
  <c r="T40" i="78"/>
  <c r="AG41" i="78"/>
  <c r="T41" i="78"/>
  <c r="AG42" i="78"/>
  <c r="T42" i="78"/>
  <c r="AG43" i="78"/>
  <c r="T43" i="78"/>
  <c r="AG44" i="78"/>
  <c r="J3" i="80"/>
  <c r="AH8" i="78"/>
  <c r="AH9" i="78"/>
  <c r="AH10" i="78"/>
  <c r="AH11" i="78"/>
  <c r="AH12" i="78"/>
  <c r="AH13" i="78"/>
  <c r="AH14" i="78"/>
  <c r="AH15" i="78"/>
  <c r="AH16" i="78"/>
  <c r="AH17" i="78"/>
  <c r="AH18" i="78"/>
  <c r="AH19" i="78"/>
  <c r="AH20" i="78"/>
  <c r="AH21" i="78"/>
  <c r="AH22" i="78"/>
  <c r="AH23" i="78"/>
  <c r="AH24" i="78"/>
  <c r="AH25" i="78"/>
  <c r="AH26" i="78"/>
  <c r="AH27" i="78"/>
  <c r="AH28" i="78"/>
  <c r="AH29" i="78"/>
  <c r="AH30" i="78"/>
  <c r="AH31" i="78"/>
  <c r="AH32" i="78"/>
  <c r="AH33" i="78"/>
  <c r="AH34" i="78"/>
  <c r="AH35" i="78"/>
  <c r="AH36" i="78"/>
  <c r="AH37" i="78"/>
  <c r="AH38" i="78"/>
  <c r="AH39" i="78"/>
  <c r="AH40" i="78"/>
  <c r="AH41" i="78"/>
  <c r="AH42" i="78"/>
  <c r="AH43" i="78"/>
  <c r="M44" i="78"/>
  <c r="AH44" i="78"/>
  <c r="K3" i="80"/>
  <c r="AI8" i="78"/>
  <c r="AI9" i="78"/>
  <c r="AI10" i="78"/>
  <c r="AI11" i="78"/>
  <c r="AI12" i="78"/>
  <c r="AI13" i="78"/>
  <c r="AI14" i="78"/>
  <c r="AI15" i="78"/>
  <c r="AI16" i="78"/>
  <c r="AI17" i="78"/>
  <c r="AI18" i="78"/>
  <c r="AI19" i="78"/>
  <c r="AI20" i="78"/>
  <c r="AI21" i="78"/>
  <c r="AI22" i="78"/>
  <c r="AI23" i="78"/>
  <c r="AI24" i="78"/>
  <c r="AI25" i="78"/>
  <c r="AI26" i="78"/>
  <c r="AI27" i="78"/>
  <c r="AI28" i="78"/>
  <c r="AI29" i="78"/>
  <c r="AI30" i="78"/>
  <c r="AI31" i="78"/>
  <c r="AI32" i="78"/>
  <c r="AI33" i="78"/>
  <c r="AI34" i="78"/>
  <c r="AI35" i="78"/>
  <c r="AI36" i="78"/>
  <c r="AI37" i="78"/>
  <c r="AI38" i="78"/>
  <c r="AI39" i="78"/>
  <c r="AI40" i="78"/>
  <c r="AI41" i="78"/>
  <c r="AI42" i="78"/>
  <c r="AI43" i="78"/>
  <c r="L44" i="78"/>
  <c r="AI44" i="78"/>
  <c r="L3" i="80"/>
  <c r="Q3" i="80"/>
  <c r="F44" i="78"/>
  <c r="I44" i="78"/>
  <c r="U44" i="78"/>
  <c r="O44" i="78"/>
  <c r="C8" i="80"/>
  <c r="V44" i="78"/>
  <c r="P44" i="78"/>
  <c r="D8" i="80"/>
  <c r="Q44" i="78"/>
  <c r="E8" i="80"/>
  <c r="R44" i="78"/>
  <c r="F8" i="80"/>
  <c r="S7" i="78"/>
  <c r="S8" i="78"/>
  <c r="S9" i="78"/>
  <c r="S10" i="78"/>
  <c r="S11" i="78"/>
  <c r="S12" i="78"/>
  <c r="S13" i="78"/>
  <c r="S14" i="78"/>
  <c r="S15" i="78"/>
  <c r="S16" i="78"/>
  <c r="S17" i="78"/>
  <c r="S18" i="78"/>
  <c r="S19" i="78"/>
  <c r="S20" i="78"/>
  <c r="S21" i="78"/>
  <c r="S22" i="78"/>
  <c r="S23" i="78"/>
  <c r="S24" i="78"/>
  <c r="S25" i="78"/>
  <c r="S26" i="78"/>
  <c r="S27" i="78"/>
  <c r="S28" i="78"/>
  <c r="S29" i="78"/>
  <c r="S30" i="78"/>
  <c r="S31" i="78"/>
  <c r="S32" i="78"/>
  <c r="S33" i="78"/>
  <c r="S34" i="78"/>
  <c r="S35" i="78"/>
  <c r="S36" i="78"/>
  <c r="S37" i="78"/>
  <c r="S38" i="78"/>
  <c r="S39" i="78"/>
  <c r="S40" i="78"/>
  <c r="S41" i="78"/>
  <c r="S42" i="78"/>
  <c r="S43" i="78"/>
  <c r="S44" i="78"/>
  <c r="G8" i="80"/>
  <c r="C3" i="80"/>
  <c r="D3" i="80"/>
  <c r="W44" i="78"/>
  <c r="E3" i="80"/>
  <c r="X44" i="78"/>
  <c r="F3" i="80"/>
  <c r="Y7" i="78"/>
  <c r="Y8" i="78"/>
  <c r="Y9" i="78"/>
  <c r="Y10" i="78"/>
  <c r="Y11" i="78"/>
  <c r="Y12" i="78"/>
  <c r="Y13" i="78"/>
  <c r="Y14" i="78"/>
  <c r="Y15" i="78"/>
  <c r="Y16" i="78"/>
  <c r="Y17" i="78"/>
  <c r="Y18" i="78"/>
  <c r="Y19" i="78"/>
  <c r="Y20" i="78"/>
  <c r="Y21" i="78"/>
  <c r="Y22" i="78"/>
  <c r="Y23" i="78"/>
  <c r="Y24" i="78"/>
  <c r="Y25" i="78"/>
  <c r="Y26" i="78"/>
  <c r="Y27" i="78"/>
  <c r="Y28" i="78"/>
  <c r="Y29" i="78"/>
  <c r="Y30" i="78"/>
  <c r="Y31" i="78"/>
  <c r="Y32" i="78"/>
  <c r="Y33" i="78"/>
  <c r="Y34" i="78"/>
  <c r="Y35" i="78"/>
  <c r="Y36" i="78"/>
  <c r="Y37" i="78"/>
  <c r="Y38" i="78"/>
  <c r="Y39" i="78"/>
  <c r="Y40" i="78"/>
  <c r="Y41" i="78"/>
  <c r="Y42" i="78"/>
  <c r="Y43" i="78"/>
  <c r="Y44" i="78"/>
  <c r="G3" i="80"/>
  <c r="N44" i="78"/>
  <c r="B8" i="80"/>
  <c r="E4" i="78"/>
  <c r="E3" i="78"/>
  <c r="L3" i="78"/>
  <c r="M3" i="78"/>
  <c r="Z3" i="78"/>
  <c r="AM4" i="78"/>
  <c r="F5" i="78"/>
  <c r="F4" i="78"/>
  <c r="J4" i="78"/>
  <c r="K4" i="78"/>
  <c r="I4" i="78"/>
  <c r="S4" i="78"/>
  <c r="AF5" i="78"/>
  <c r="F6" i="78"/>
  <c r="E5" i="78"/>
  <c r="J5" i="78"/>
  <c r="K5" i="78"/>
  <c r="I5" i="78"/>
  <c r="S5" i="78"/>
  <c r="AF6" i="78"/>
  <c r="E6" i="78"/>
  <c r="J6" i="78"/>
  <c r="K6" i="78"/>
  <c r="I6" i="78"/>
  <c r="S6" i="78"/>
  <c r="AF7" i="78"/>
  <c r="AF8" i="78"/>
  <c r="AF9" i="78"/>
  <c r="AF10" i="78"/>
  <c r="AF11" i="78"/>
  <c r="AF12" i="78"/>
  <c r="AF13" i="78"/>
  <c r="AF14" i="78"/>
  <c r="AF15" i="78"/>
  <c r="AF16" i="78"/>
  <c r="AF17" i="78"/>
  <c r="AF18" i="78"/>
  <c r="AF19" i="78"/>
  <c r="AF20" i="78"/>
  <c r="AF21" i="78"/>
  <c r="AF22" i="78"/>
  <c r="AF23" i="78"/>
  <c r="AF24" i="78"/>
  <c r="AF25" i="78"/>
  <c r="AF26" i="78"/>
  <c r="AF27" i="78"/>
  <c r="AF28" i="78"/>
  <c r="AF29" i="78"/>
  <c r="AF30" i="78"/>
  <c r="AF31" i="78"/>
  <c r="AF32" i="78"/>
  <c r="AF33" i="78"/>
  <c r="AF34" i="78"/>
  <c r="AF35" i="78"/>
  <c r="AF36" i="78"/>
  <c r="AF37" i="78"/>
  <c r="AF38" i="78"/>
  <c r="AF39" i="78"/>
  <c r="AF40" i="78"/>
  <c r="AF41" i="78"/>
  <c r="AF42" i="78"/>
  <c r="AF43" i="78"/>
  <c r="AF44" i="78"/>
  <c r="F3" i="78"/>
  <c r="J3" i="78"/>
  <c r="K3" i="78"/>
  <c r="I3" i="78"/>
  <c r="S3" i="78"/>
  <c r="AF4" i="78"/>
  <c r="G5" i="78"/>
  <c r="G4" i="78"/>
  <c r="H4" i="78"/>
  <c r="R4" i="78"/>
  <c r="AE5" i="78"/>
  <c r="G6" i="78"/>
  <c r="H5" i="78"/>
  <c r="R5" i="78"/>
  <c r="AE6" i="78"/>
  <c r="H6" i="78"/>
  <c r="R6" i="78"/>
  <c r="AE7" i="78"/>
  <c r="G3" i="78"/>
  <c r="H3" i="78"/>
  <c r="R3" i="78"/>
  <c r="AE4" i="78"/>
  <c r="Q4" i="78"/>
  <c r="AD5" i="78"/>
  <c r="Q5" i="78"/>
  <c r="AD6" i="78"/>
  <c r="Q6" i="78"/>
  <c r="AD7" i="78"/>
  <c r="Q3" i="78"/>
  <c r="AD4" i="78"/>
  <c r="V4" i="78"/>
  <c r="P4" i="78"/>
  <c r="AC5" i="78"/>
  <c r="V5" i="78"/>
  <c r="P5" i="78"/>
  <c r="AC6" i="78"/>
  <c r="V6" i="78"/>
  <c r="P6" i="78"/>
  <c r="AC7" i="78"/>
  <c r="V3" i="78"/>
  <c r="P3" i="78"/>
  <c r="AC4" i="78"/>
  <c r="U4" i="78"/>
  <c r="O4" i="78"/>
  <c r="AB5" i="78"/>
  <c r="U5" i="78"/>
  <c r="O5" i="78"/>
  <c r="AB6" i="78"/>
  <c r="U6" i="78"/>
  <c r="O6" i="78"/>
  <c r="AB7" i="78"/>
  <c r="K45" i="78"/>
  <c r="AB45" i="78"/>
  <c r="U3" i="78"/>
  <c r="O3" i="78"/>
  <c r="AB4" i="78"/>
  <c r="N4" i="78"/>
  <c r="AA5" i="78"/>
  <c r="N5" i="78"/>
  <c r="AA6" i="78"/>
  <c r="N6" i="78"/>
  <c r="AA7" i="78"/>
  <c r="N3" i="78"/>
  <c r="AA4" i="78"/>
  <c r="T44" i="78"/>
  <c r="B3" i="80"/>
  <c r="AA2" i="74"/>
  <c r="F15" i="83"/>
  <c r="H15" i="83"/>
  <c r="I15" i="83"/>
  <c r="G15" i="83"/>
  <c r="E15" i="83"/>
  <c r="K15" i="83"/>
  <c r="L15" i="83"/>
  <c r="J15" i="83"/>
  <c r="M15" i="83"/>
  <c r="N15" i="83"/>
  <c r="D15" i="83"/>
  <c r="R15" i="83"/>
  <c r="T15" i="83"/>
  <c r="B15" i="83"/>
  <c r="W15" i="83"/>
  <c r="F16" i="83"/>
  <c r="H16" i="83"/>
  <c r="I16" i="83"/>
  <c r="G16" i="83"/>
  <c r="E16" i="83"/>
  <c r="K16" i="83"/>
  <c r="L16" i="83"/>
  <c r="J16" i="83"/>
  <c r="M16" i="83"/>
  <c r="N16" i="83"/>
  <c r="D16" i="83"/>
  <c r="R16" i="83"/>
  <c r="T16" i="83"/>
  <c r="B16" i="83"/>
  <c r="W16" i="83"/>
  <c r="F17" i="83"/>
  <c r="H17" i="83"/>
  <c r="I17" i="83"/>
  <c r="G17" i="83"/>
  <c r="E17" i="83"/>
  <c r="K17" i="83"/>
  <c r="L17" i="83"/>
  <c r="J17" i="83"/>
  <c r="M17" i="83"/>
  <c r="N17" i="83"/>
  <c r="D17" i="83"/>
  <c r="R17" i="83"/>
  <c r="T17" i="83"/>
  <c r="B17" i="83"/>
  <c r="W17" i="83"/>
  <c r="F18" i="83"/>
  <c r="H18" i="83"/>
  <c r="I18" i="83"/>
  <c r="G18" i="83"/>
  <c r="E18" i="83"/>
  <c r="K18" i="83"/>
  <c r="L18" i="83"/>
  <c r="J18" i="83"/>
  <c r="M18" i="83"/>
  <c r="N18" i="83"/>
  <c r="D18" i="83"/>
  <c r="R18" i="83"/>
  <c r="T18" i="83"/>
  <c r="B18" i="83"/>
  <c r="W18" i="83"/>
  <c r="F19" i="83"/>
  <c r="H19" i="83"/>
  <c r="I19" i="83"/>
  <c r="G19" i="83"/>
  <c r="E19" i="83"/>
  <c r="K19" i="83"/>
  <c r="L19" i="83"/>
  <c r="J19" i="83"/>
  <c r="M19" i="83"/>
  <c r="N19" i="83"/>
  <c r="D19" i="83"/>
  <c r="R19" i="83"/>
  <c r="T19" i="83"/>
  <c r="B19" i="83"/>
  <c r="W19" i="83"/>
  <c r="F20" i="83"/>
  <c r="H20" i="83"/>
  <c r="I20" i="83"/>
  <c r="G20" i="83"/>
  <c r="E20" i="83"/>
  <c r="K20" i="83"/>
  <c r="L20" i="83"/>
  <c r="J20" i="83"/>
  <c r="M20" i="83"/>
  <c r="N20" i="83"/>
  <c r="D20" i="83"/>
  <c r="O20" i="83"/>
  <c r="R20" i="83"/>
  <c r="T20" i="83"/>
  <c r="B20" i="83"/>
  <c r="W20" i="83"/>
  <c r="F21" i="83"/>
  <c r="H21" i="83"/>
  <c r="I21" i="83"/>
  <c r="G21" i="83"/>
  <c r="E21" i="83"/>
  <c r="K21" i="83"/>
  <c r="L21" i="83"/>
  <c r="J21" i="83"/>
  <c r="M21" i="83"/>
  <c r="N21" i="83"/>
  <c r="D21" i="83"/>
  <c r="O21" i="83"/>
  <c r="R21" i="83"/>
  <c r="T21" i="83"/>
  <c r="B21" i="83"/>
  <c r="W21" i="83"/>
  <c r="F22" i="83"/>
  <c r="H22" i="83"/>
  <c r="I22" i="83"/>
  <c r="G22" i="83"/>
  <c r="E22" i="83"/>
  <c r="K22" i="83"/>
  <c r="L22" i="83"/>
  <c r="J22" i="83"/>
  <c r="M22" i="83"/>
  <c r="N22" i="83"/>
  <c r="D22" i="83"/>
  <c r="O22" i="83"/>
  <c r="R22" i="83"/>
  <c r="T22" i="83"/>
  <c r="B22" i="83"/>
  <c r="W22" i="83"/>
  <c r="F23" i="83"/>
  <c r="H23" i="83"/>
  <c r="I23" i="83"/>
  <c r="G23" i="83"/>
  <c r="E23" i="83"/>
  <c r="K23" i="83"/>
  <c r="L23" i="83"/>
  <c r="J23" i="83"/>
  <c r="M23" i="83"/>
  <c r="N23" i="83"/>
  <c r="D23" i="83"/>
  <c r="O23" i="83"/>
  <c r="R23" i="83"/>
  <c r="T23" i="83"/>
  <c r="B23" i="83"/>
  <c r="W23" i="83"/>
  <c r="F24" i="83"/>
  <c r="H24" i="83"/>
  <c r="I24" i="83"/>
  <c r="G24" i="83"/>
  <c r="E24" i="83"/>
  <c r="K24" i="83"/>
  <c r="L24" i="83"/>
  <c r="J24" i="83"/>
  <c r="M24" i="83"/>
  <c r="N24" i="83"/>
  <c r="D24" i="83"/>
  <c r="O24" i="83"/>
  <c r="R24" i="83"/>
  <c r="T24" i="83"/>
  <c r="B24" i="83"/>
  <c r="W24" i="83"/>
  <c r="F25" i="83"/>
  <c r="H25" i="83"/>
  <c r="I25" i="83"/>
  <c r="G25" i="83"/>
  <c r="E25" i="83"/>
  <c r="K25" i="83"/>
  <c r="L25" i="83"/>
  <c r="J25" i="83"/>
  <c r="M25" i="83"/>
  <c r="N25" i="83"/>
  <c r="D25" i="83"/>
  <c r="O25" i="83"/>
  <c r="R25" i="83"/>
  <c r="T25" i="83"/>
  <c r="B25" i="83"/>
  <c r="W25" i="83"/>
  <c r="F26" i="83"/>
  <c r="H26" i="83"/>
  <c r="I26" i="83"/>
  <c r="G26" i="83"/>
  <c r="E26" i="83"/>
  <c r="K26" i="83"/>
  <c r="L26" i="83"/>
  <c r="J26" i="83"/>
  <c r="M26" i="83"/>
  <c r="N26" i="83"/>
  <c r="D26" i="83"/>
  <c r="O26" i="83"/>
  <c r="R26" i="83"/>
  <c r="T26" i="83"/>
  <c r="B26" i="83"/>
  <c r="W26" i="83"/>
  <c r="F27" i="83"/>
  <c r="H27" i="83"/>
  <c r="I27" i="83"/>
  <c r="G27" i="83"/>
  <c r="E27" i="83"/>
  <c r="K27" i="83"/>
  <c r="L27" i="83"/>
  <c r="J27" i="83"/>
  <c r="M27" i="83"/>
  <c r="N27" i="83"/>
  <c r="D27" i="83"/>
  <c r="O27" i="83"/>
  <c r="R27" i="83"/>
  <c r="T27" i="83"/>
  <c r="B27" i="83"/>
  <c r="W27" i="83"/>
  <c r="F28" i="83"/>
  <c r="H28" i="83"/>
  <c r="I28" i="83"/>
  <c r="G28" i="83"/>
  <c r="E28" i="83"/>
  <c r="K28" i="83"/>
  <c r="L28" i="83"/>
  <c r="J28" i="83"/>
  <c r="M28" i="83"/>
  <c r="N28" i="83"/>
  <c r="D28" i="83"/>
  <c r="O28" i="83"/>
  <c r="R28" i="83"/>
  <c r="T28" i="83"/>
  <c r="B28" i="83"/>
  <c r="W28" i="83"/>
  <c r="F29" i="83"/>
  <c r="H29" i="83"/>
  <c r="I29" i="83"/>
  <c r="G29" i="83"/>
  <c r="E29" i="83"/>
  <c r="K29" i="83"/>
  <c r="L29" i="83"/>
  <c r="J29" i="83"/>
  <c r="M29" i="83"/>
  <c r="N29" i="83"/>
  <c r="D29" i="83"/>
  <c r="O29" i="83"/>
  <c r="R29" i="83"/>
  <c r="T29" i="83"/>
  <c r="B29" i="83"/>
  <c r="W29" i="83"/>
  <c r="F30" i="83"/>
  <c r="H30" i="83"/>
  <c r="I30" i="83"/>
  <c r="G30" i="83"/>
  <c r="E30" i="83"/>
  <c r="K30" i="83"/>
  <c r="L30" i="83"/>
  <c r="J30" i="83"/>
  <c r="M30" i="83"/>
  <c r="N30" i="83"/>
  <c r="D30" i="83"/>
  <c r="O30" i="83"/>
  <c r="R30" i="83"/>
  <c r="T30" i="83"/>
  <c r="B30" i="83"/>
  <c r="W30" i="83"/>
  <c r="F31" i="83"/>
  <c r="H31" i="83"/>
  <c r="I31" i="83"/>
  <c r="G31" i="83"/>
  <c r="E31" i="83"/>
  <c r="K31" i="83"/>
  <c r="L31" i="83"/>
  <c r="J31" i="83"/>
  <c r="M31" i="83"/>
  <c r="N31" i="83"/>
  <c r="D31" i="83"/>
  <c r="O31" i="83"/>
  <c r="R31" i="83"/>
  <c r="T31" i="83"/>
  <c r="B31" i="83"/>
  <c r="W31" i="83"/>
  <c r="F32" i="83"/>
  <c r="H32" i="83"/>
  <c r="I32" i="83"/>
  <c r="G32" i="83"/>
  <c r="E32" i="83"/>
  <c r="K32" i="83"/>
  <c r="L32" i="83"/>
  <c r="J32" i="83"/>
  <c r="M32" i="83"/>
  <c r="N32" i="83"/>
  <c r="D32" i="83"/>
  <c r="O32" i="83"/>
  <c r="R32" i="83"/>
  <c r="T32" i="83"/>
  <c r="B32" i="83"/>
  <c r="W32" i="83"/>
  <c r="F33" i="83"/>
  <c r="H33" i="83"/>
  <c r="I33" i="83"/>
  <c r="G33" i="83"/>
  <c r="E33" i="83"/>
  <c r="K33" i="83"/>
  <c r="L33" i="83"/>
  <c r="J33" i="83"/>
  <c r="M33" i="83"/>
  <c r="N33" i="83"/>
  <c r="D33" i="83"/>
  <c r="O33" i="83"/>
  <c r="R33" i="83"/>
  <c r="T33" i="83"/>
  <c r="B33" i="83"/>
  <c r="W33" i="83"/>
  <c r="F34" i="83"/>
  <c r="H34" i="83"/>
  <c r="I34" i="83"/>
  <c r="G34" i="83"/>
  <c r="E34" i="83"/>
  <c r="K34" i="83"/>
  <c r="L34" i="83"/>
  <c r="J34" i="83"/>
  <c r="M34" i="83"/>
  <c r="N34" i="83"/>
  <c r="D34" i="83"/>
  <c r="O34" i="83"/>
  <c r="R34" i="83"/>
  <c r="T34" i="83"/>
  <c r="B34" i="83"/>
  <c r="W34" i="83"/>
  <c r="F35" i="83"/>
  <c r="H35" i="83"/>
  <c r="I35" i="83"/>
  <c r="G35" i="83"/>
  <c r="E35" i="83"/>
  <c r="K35" i="83"/>
  <c r="L35" i="83"/>
  <c r="J35" i="83"/>
  <c r="M35" i="83"/>
  <c r="N35" i="83"/>
  <c r="D35" i="83"/>
  <c r="O35" i="83"/>
  <c r="R35" i="83"/>
  <c r="T35" i="83"/>
  <c r="B35" i="83"/>
  <c r="W35" i="83"/>
  <c r="F36" i="83"/>
  <c r="H36" i="83"/>
  <c r="I36" i="83"/>
  <c r="G36" i="83"/>
  <c r="E36" i="83"/>
  <c r="K36" i="83"/>
  <c r="L36" i="83"/>
  <c r="J36" i="83"/>
  <c r="M36" i="83"/>
  <c r="N36" i="83"/>
  <c r="D36" i="83"/>
  <c r="O36" i="83"/>
  <c r="R36" i="83"/>
  <c r="T36" i="83"/>
  <c r="B36" i="83"/>
  <c r="W36" i="83"/>
  <c r="F37" i="83"/>
  <c r="H37" i="83"/>
  <c r="I37" i="83"/>
  <c r="G37" i="83"/>
  <c r="E37" i="83"/>
  <c r="K37" i="83"/>
  <c r="L37" i="83"/>
  <c r="J37" i="83"/>
  <c r="M37" i="83"/>
  <c r="N37" i="83"/>
  <c r="D37" i="83"/>
  <c r="O37" i="83"/>
  <c r="R37" i="83"/>
  <c r="T37" i="83"/>
  <c r="B37" i="83"/>
  <c r="W37" i="83"/>
  <c r="F38" i="83"/>
  <c r="H38" i="83"/>
  <c r="I38" i="83"/>
  <c r="G38" i="83"/>
  <c r="E38" i="83"/>
  <c r="K38" i="83"/>
  <c r="L38" i="83"/>
  <c r="J38" i="83"/>
  <c r="M38" i="83"/>
  <c r="N38" i="83"/>
  <c r="D38" i="83"/>
  <c r="O38" i="83"/>
  <c r="R38" i="83"/>
  <c r="T38" i="83"/>
  <c r="B38" i="83"/>
  <c r="W38" i="83"/>
  <c r="F39" i="83"/>
  <c r="H39" i="83"/>
  <c r="I39" i="83"/>
  <c r="G39" i="83"/>
  <c r="E39" i="83"/>
  <c r="K39" i="83"/>
  <c r="L39" i="83"/>
  <c r="J39" i="83"/>
  <c r="M39" i="83"/>
  <c r="N39" i="83"/>
  <c r="D39" i="83"/>
  <c r="O39" i="83"/>
  <c r="R39" i="83"/>
  <c r="T39" i="83"/>
  <c r="B39" i="83"/>
  <c r="W39" i="83"/>
  <c r="F40" i="83"/>
  <c r="H40" i="83"/>
  <c r="I40" i="83"/>
  <c r="G40" i="83"/>
  <c r="E40" i="83"/>
  <c r="K40" i="83"/>
  <c r="L40" i="83"/>
  <c r="J40" i="83"/>
  <c r="M40" i="83"/>
  <c r="N40" i="83"/>
  <c r="D40" i="83"/>
  <c r="O40" i="83"/>
  <c r="R40" i="83"/>
  <c r="T40" i="83"/>
  <c r="B40" i="83"/>
  <c r="W40" i="83"/>
  <c r="F41" i="83"/>
  <c r="H41" i="83"/>
  <c r="I41" i="83"/>
  <c r="G41" i="83"/>
  <c r="E41" i="83"/>
  <c r="K41" i="83"/>
  <c r="L41" i="83"/>
  <c r="J41" i="83"/>
  <c r="M41" i="83"/>
  <c r="N41" i="83"/>
  <c r="D41" i="83"/>
  <c r="O41" i="83"/>
  <c r="R41" i="83"/>
  <c r="T41" i="83"/>
  <c r="B41" i="83"/>
  <c r="W41" i="83"/>
  <c r="F42" i="83"/>
  <c r="H42" i="83"/>
  <c r="I42" i="83"/>
  <c r="G42" i="83"/>
  <c r="E42" i="83"/>
  <c r="K44" i="83"/>
  <c r="M44" i="83"/>
  <c r="K42" i="83"/>
  <c r="L42" i="83"/>
  <c r="J42" i="83"/>
  <c r="M42" i="83"/>
  <c r="N42" i="83"/>
  <c r="D42" i="83"/>
  <c r="O42" i="83"/>
  <c r="R42" i="83"/>
  <c r="T42" i="83"/>
  <c r="B42" i="83"/>
  <c r="W42" i="83"/>
  <c r="F43" i="83"/>
  <c r="H43" i="83"/>
  <c r="I43" i="83"/>
  <c r="G43" i="83"/>
  <c r="E43" i="83"/>
  <c r="K43" i="83"/>
  <c r="L43" i="83"/>
  <c r="J43" i="83"/>
  <c r="M43" i="83"/>
  <c r="N43" i="83"/>
  <c r="D43" i="83"/>
  <c r="O43" i="83"/>
  <c r="R43" i="83"/>
  <c r="T43" i="83"/>
  <c r="B43" i="83"/>
  <c r="W43" i="83"/>
  <c r="F44" i="83"/>
  <c r="H44" i="83"/>
  <c r="I44" i="83"/>
  <c r="G44" i="83"/>
  <c r="E44" i="83"/>
  <c r="L44" i="83"/>
  <c r="J44" i="83"/>
  <c r="N44" i="83"/>
  <c r="D44" i="83"/>
  <c r="O44" i="83"/>
  <c r="R44" i="83"/>
  <c r="T44" i="83"/>
  <c r="B44" i="83"/>
  <c r="W44" i="83"/>
  <c r="F45" i="83"/>
  <c r="H45" i="83"/>
  <c r="I45" i="83"/>
  <c r="G45" i="83"/>
  <c r="E45" i="83"/>
  <c r="K45" i="83"/>
  <c r="L45" i="83"/>
  <c r="J45" i="83"/>
  <c r="M45" i="83"/>
  <c r="N45" i="83"/>
  <c r="D45" i="83"/>
  <c r="O45" i="83"/>
  <c r="R45" i="83"/>
  <c r="T45" i="83"/>
  <c r="B45" i="83"/>
  <c r="W45" i="83"/>
  <c r="F46" i="83"/>
  <c r="H46" i="83"/>
  <c r="I46" i="83"/>
  <c r="G46" i="83"/>
  <c r="E46" i="83"/>
  <c r="K46" i="83"/>
  <c r="L46" i="83"/>
  <c r="J46" i="83"/>
  <c r="M46" i="83"/>
  <c r="N46" i="83"/>
  <c r="D46" i="83"/>
  <c r="O46" i="83"/>
  <c r="R46" i="83"/>
  <c r="T46" i="83"/>
  <c r="B46" i="83"/>
  <c r="W46" i="83"/>
  <c r="F47" i="83"/>
  <c r="H47" i="83"/>
  <c r="I47" i="83"/>
  <c r="G47" i="83"/>
  <c r="E47" i="83"/>
  <c r="K47" i="83"/>
  <c r="L47" i="83"/>
  <c r="J47" i="83"/>
  <c r="M47" i="83"/>
  <c r="N47" i="83"/>
  <c r="D47" i="83"/>
  <c r="O47" i="83"/>
  <c r="R47" i="83"/>
  <c r="T47" i="83"/>
  <c r="B47" i="83"/>
  <c r="W47" i="83"/>
  <c r="F48" i="83"/>
  <c r="H48" i="83"/>
  <c r="I48" i="83"/>
  <c r="G48" i="83"/>
  <c r="E48" i="83"/>
  <c r="K48" i="83"/>
  <c r="L48" i="83"/>
  <c r="J48" i="83"/>
  <c r="M48" i="83"/>
  <c r="N48" i="83"/>
  <c r="D48" i="83"/>
  <c r="O48" i="83"/>
  <c r="R48" i="83"/>
  <c r="T48" i="83"/>
  <c r="B48" i="83"/>
  <c r="W48" i="83"/>
  <c r="F49" i="83"/>
  <c r="H49" i="83"/>
  <c r="I49" i="83"/>
  <c r="G49" i="83"/>
  <c r="E49" i="83"/>
  <c r="K49" i="83"/>
  <c r="L49" i="83"/>
  <c r="J49" i="83"/>
  <c r="M49" i="83"/>
  <c r="N49" i="83"/>
  <c r="D49" i="83"/>
  <c r="O49" i="83"/>
  <c r="R49" i="83"/>
  <c r="T49" i="83"/>
  <c r="B49" i="83"/>
  <c r="W49" i="83"/>
  <c r="F50" i="83"/>
  <c r="H50" i="83"/>
  <c r="I50" i="83"/>
  <c r="G50" i="83"/>
  <c r="E50" i="83"/>
  <c r="K50" i="83"/>
  <c r="L50" i="83"/>
  <c r="J50" i="83"/>
  <c r="M50" i="83"/>
  <c r="N50" i="83"/>
  <c r="D50" i="83"/>
  <c r="O50" i="83"/>
  <c r="R50" i="83"/>
  <c r="T50" i="83"/>
  <c r="B50" i="83"/>
  <c r="W50" i="83"/>
  <c r="F51" i="83"/>
  <c r="H51" i="83"/>
  <c r="I51" i="83"/>
  <c r="G51" i="83"/>
  <c r="E51" i="83"/>
  <c r="K51" i="83"/>
  <c r="L51" i="83"/>
  <c r="J51" i="83"/>
  <c r="M51" i="83"/>
  <c r="N51" i="83"/>
  <c r="D51" i="83"/>
  <c r="O51" i="83"/>
  <c r="R51" i="83"/>
  <c r="T51" i="83"/>
  <c r="B51" i="83"/>
  <c r="W51" i="83"/>
  <c r="F52" i="83"/>
  <c r="H52" i="83"/>
  <c r="I52" i="83"/>
  <c r="G52" i="83"/>
  <c r="E52" i="83"/>
  <c r="K52" i="83"/>
  <c r="L52" i="83"/>
  <c r="J52" i="83"/>
  <c r="M52" i="83"/>
  <c r="N52" i="83"/>
  <c r="D52" i="83"/>
  <c r="O52" i="83"/>
  <c r="R52" i="83"/>
  <c r="T52" i="83"/>
  <c r="B52" i="83"/>
  <c r="W52" i="83"/>
  <c r="F53" i="83"/>
  <c r="H53" i="83"/>
  <c r="I53" i="83"/>
  <c r="G53" i="83"/>
  <c r="E53" i="83"/>
  <c r="K53" i="83"/>
  <c r="L53" i="83"/>
  <c r="J53" i="83"/>
  <c r="M53" i="83"/>
  <c r="N53" i="83"/>
  <c r="D53" i="83"/>
  <c r="O53" i="83"/>
  <c r="R53" i="83"/>
  <c r="T53" i="83"/>
  <c r="B53" i="83"/>
  <c r="W53" i="83"/>
  <c r="F54" i="83"/>
  <c r="H54" i="83"/>
  <c r="I54" i="83"/>
  <c r="G54" i="83"/>
  <c r="E54" i="83"/>
  <c r="K54" i="83"/>
  <c r="L54" i="83"/>
  <c r="J54" i="83"/>
  <c r="M54" i="83"/>
  <c r="N54" i="83"/>
  <c r="D54" i="83"/>
  <c r="O54" i="83"/>
  <c r="R54" i="83"/>
  <c r="T54" i="83"/>
  <c r="B54" i="83"/>
  <c r="W54" i="83"/>
  <c r="F55" i="83"/>
  <c r="H55" i="83"/>
  <c r="I55" i="83"/>
  <c r="G55" i="83"/>
  <c r="E55" i="83"/>
  <c r="K55" i="83"/>
  <c r="L55" i="83"/>
  <c r="J55" i="83"/>
  <c r="M55" i="83"/>
  <c r="N55" i="83"/>
  <c r="D55" i="83"/>
  <c r="O55" i="83"/>
  <c r="R55" i="83"/>
  <c r="T55" i="83"/>
  <c r="B55" i="83"/>
  <c r="W55" i="83"/>
  <c r="F56" i="83"/>
  <c r="H56" i="83"/>
  <c r="I56" i="83"/>
  <c r="G56" i="83"/>
  <c r="E56" i="83"/>
  <c r="K56" i="83"/>
  <c r="L56" i="83"/>
  <c r="J56" i="83"/>
  <c r="M56" i="83"/>
  <c r="N56" i="83"/>
  <c r="D56" i="83"/>
  <c r="O56" i="83"/>
  <c r="R56" i="83"/>
  <c r="T56" i="83"/>
  <c r="B56" i="83"/>
  <c r="W56" i="83"/>
  <c r="F57" i="83"/>
  <c r="H57" i="83"/>
  <c r="I57" i="83"/>
  <c r="G57" i="83"/>
  <c r="E57" i="83"/>
  <c r="K57" i="83"/>
  <c r="L57" i="83"/>
  <c r="J57" i="83"/>
  <c r="M57" i="83"/>
  <c r="N57" i="83"/>
  <c r="D57" i="83"/>
  <c r="O57" i="83"/>
  <c r="R57" i="83"/>
  <c r="T57" i="83"/>
  <c r="B57" i="83"/>
  <c r="W57" i="83"/>
  <c r="F58" i="83"/>
  <c r="H58" i="83"/>
  <c r="I58" i="83"/>
  <c r="G58" i="83"/>
  <c r="E58" i="83"/>
  <c r="K58" i="83"/>
  <c r="L58" i="83"/>
  <c r="J58" i="83"/>
  <c r="M58" i="83"/>
  <c r="N58" i="83"/>
  <c r="D58" i="83"/>
  <c r="O58" i="83"/>
  <c r="R58" i="83"/>
  <c r="T58" i="83"/>
  <c r="B58" i="83"/>
  <c r="W58" i="83"/>
  <c r="F59" i="83"/>
  <c r="H59" i="83"/>
  <c r="I59" i="83"/>
  <c r="G59" i="83"/>
  <c r="E59" i="83"/>
  <c r="K59" i="83"/>
  <c r="L59" i="83"/>
  <c r="J59" i="83"/>
  <c r="M59" i="83"/>
  <c r="N59" i="83"/>
  <c r="D59" i="83"/>
  <c r="O59" i="83"/>
  <c r="R59" i="83"/>
  <c r="T59" i="83"/>
  <c r="B59" i="83"/>
  <c r="W59" i="83"/>
  <c r="F60" i="83"/>
  <c r="H60" i="83"/>
  <c r="I60" i="83"/>
  <c r="G60" i="83"/>
  <c r="E60" i="83"/>
  <c r="K60" i="83"/>
  <c r="L60" i="83"/>
  <c r="J60" i="83"/>
  <c r="M60" i="83"/>
  <c r="N60" i="83"/>
  <c r="D60" i="83"/>
  <c r="O60" i="83"/>
  <c r="R60" i="83"/>
  <c r="T60" i="83"/>
  <c r="B60" i="83"/>
  <c r="W60" i="83"/>
  <c r="F61" i="83"/>
  <c r="H61" i="83"/>
  <c r="I61" i="83"/>
  <c r="G61" i="83"/>
  <c r="E61" i="83"/>
  <c r="K61" i="83"/>
  <c r="L61" i="83"/>
  <c r="J61" i="83"/>
  <c r="M61" i="83"/>
  <c r="N61" i="83"/>
  <c r="D61" i="83"/>
  <c r="O61" i="83"/>
  <c r="R61" i="83"/>
  <c r="T61" i="83"/>
  <c r="B61" i="83"/>
  <c r="W61" i="83"/>
  <c r="F62" i="83"/>
  <c r="H62" i="83"/>
  <c r="I62" i="83"/>
  <c r="G62" i="83"/>
  <c r="E62" i="83"/>
  <c r="K62" i="83"/>
  <c r="L62" i="83"/>
  <c r="J62" i="83"/>
  <c r="M62" i="83"/>
  <c r="N62" i="83"/>
  <c r="D62" i="83"/>
  <c r="R62" i="83"/>
  <c r="T62" i="83"/>
  <c r="B62" i="83"/>
  <c r="W62" i="83"/>
  <c r="F63" i="83"/>
  <c r="H63" i="83"/>
  <c r="I63" i="83"/>
  <c r="G63" i="83"/>
  <c r="E63" i="83"/>
  <c r="K63" i="83"/>
  <c r="L63" i="83"/>
  <c r="J63" i="83"/>
  <c r="M63" i="83"/>
  <c r="N63" i="83"/>
  <c r="D63" i="83"/>
  <c r="R63" i="83"/>
  <c r="T63" i="83"/>
  <c r="B63" i="83"/>
  <c r="W63" i="83"/>
  <c r="F64" i="83"/>
  <c r="H64" i="83"/>
  <c r="I64" i="83"/>
  <c r="G64" i="83"/>
  <c r="E64" i="83"/>
  <c r="K64" i="83"/>
  <c r="L64" i="83"/>
  <c r="J64" i="83"/>
  <c r="M64" i="83"/>
  <c r="N64" i="83"/>
  <c r="D64" i="83"/>
  <c r="O64" i="83"/>
  <c r="R64" i="83"/>
  <c r="T64" i="83"/>
  <c r="B64" i="83"/>
  <c r="W64" i="83"/>
  <c r="F65" i="83"/>
  <c r="H65" i="83"/>
  <c r="I65" i="83"/>
  <c r="G65" i="83"/>
  <c r="E65" i="83"/>
  <c r="K65" i="83"/>
  <c r="L65" i="83"/>
  <c r="J65" i="83"/>
  <c r="M65" i="83"/>
  <c r="N65" i="83"/>
  <c r="D65" i="83"/>
  <c r="O65" i="83"/>
  <c r="R65" i="83"/>
  <c r="T65" i="83"/>
  <c r="B65" i="83"/>
  <c r="W65" i="83"/>
  <c r="F66" i="83"/>
  <c r="H66" i="83"/>
  <c r="I66" i="83"/>
  <c r="G66" i="83"/>
  <c r="E66" i="83"/>
  <c r="K66" i="83"/>
  <c r="L66" i="83"/>
  <c r="J66" i="83"/>
  <c r="M66" i="83"/>
  <c r="N66" i="83"/>
  <c r="D66" i="83"/>
  <c r="O66" i="83"/>
  <c r="R66" i="83"/>
  <c r="T66" i="83"/>
  <c r="B66" i="83"/>
  <c r="W66" i="83"/>
  <c r="F67" i="83"/>
  <c r="H67" i="83"/>
  <c r="I67" i="83"/>
  <c r="G67" i="83"/>
  <c r="E67" i="83"/>
  <c r="K67" i="83"/>
  <c r="L67" i="83"/>
  <c r="J67" i="83"/>
  <c r="M67" i="83"/>
  <c r="N67" i="83"/>
  <c r="D67" i="83"/>
  <c r="O67" i="83"/>
  <c r="R67" i="83"/>
  <c r="T67" i="83"/>
  <c r="B67" i="83"/>
  <c r="W67" i="83"/>
  <c r="F68" i="83"/>
  <c r="H68" i="83"/>
  <c r="I68" i="83"/>
  <c r="G68" i="83"/>
  <c r="E68" i="83"/>
  <c r="K68" i="83"/>
  <c r="L68" i="83"/>
  <c r="J68" i="83"/>
  <c r="M68" i="83"/>
  <c r="N68" i="83"/>
  <c r="D68" i="83"/>
  <c r="O68" i="83"/>
  <c r="R68" i="83"/>
  <c r="T68" i="83"/>
  <c r="B68" i="83"/>
  <c r="W68" i="83"/>
  <c r="F69" i="83"/>
  <c r="H69" i="83"/>
  <c r="I69" i="83"/>
  <c r="G69" i="83"/>
  <c r="E69" i="83"/>
  <c r="K69" i="83"/>
  <c r="L69" i="83"/>
  <c r="J69" i="83"/>
  <c r="M69" i="83"/>
  <c r="N69" i="83"/>
  <c r="D69" i="83"/>
  <c r="O69" i="83"/>
  <c r="R69" i="83"/>
  <c r="T69" i="83"/>
  <c r="B69" i="83"/>
  <c r="W69" i="83"/>
  <c r="F70" i="83"/>
  <c r="H70" i="83"/>
  <c r="I70" i="83"/>
  <c r="G70" i="83"/>
  <c r="E70" i="83"/>
  <c r="K70" i="83"/>
  <c r="L70" i="83"/>
  <c r="J70" i="83"/>
  <c r="M70" i="83"/>
  <c r="N70" i="83"/>
  <c r="D70" i="83"/>
  <c r="O70" i="83"/>
  <c r="R70" i="83"/>
  <c r="T70" i="83"/>
  <c r="B70" i="83"/>
  <c r="W70" i="83"/>
  <c r="F71" i="83"/>
  <c r="H71" i="83"/>
  <c r="I71" i="83"/>
  <c r="G71" i="83"/>
  <c r="E71" i="83"/>
  <c r="K71" i="83"/>
  <c r="L71" i="83"/>
  <c r="J71" i="83"/>
  <c r="M71" i="83"/>
  <c r="N71" i="83"/>
  <c r="D71" i="83"/>
  <c r="O71" i="83"/>
  <c r="R71" i="83"/>
  <c r="T71" i="83"/>
  <c r="B71" i="83"/>
  <c r="W71" i="83"/>
  <c r="F72" i="83"/>
  <c r="H72" i="83"/>
  <c r="I72" i="83"/>
  <c r="G72" i="83"/>
  <c r="E72" i="83"/>
  <c r="K72" i="83"/>
  <c r="L72" i="83"/>
  <c r="J72" i="83"/>
  <c r="M72" i="83"/>
  <c r="N72" i="83"/>
  <c r="D72" i="83"/>
  <c r="O72" i="83"/>
  <c r="R72" i="83"/>
  <c r="T72" i="83"/>
  <c r="B72" i="83"/>
  <c r="W72" i="83"/>
  <c r="F73" i="83"/>
  <c r="H73" i="83"/>
  <c r="I73" i="83"/>
  <c r="G73" i="83"/>
  <c r="E73" i="83"/>
  <c r="K73" i="83"/>
  <c r="L73" i="83"/>
  <c r="J73" i="83"/>
  <c r="M73" i="83"/>
  <c r="N73" i="83"/>
  <c r="D73" i="83"/>
  <c r="O73" i="83"/>
  <c r="R73" i="83"/>
  <c r="T73" i="83"/>
  <c r="B73" i="83"/>
  <c r="W73" i="83"/>
  <c r="F74" i="83"/>
  <c r="H74" i="83"/>
  <c r="I74" i="83"/>
  <c r="G74" i="83"/>
  <c r="E74" i="83"/>
  <c r="K74" i="83"/>
  <c r="L74" i="83"/>
  <c r="J74" i="83"/>
  <c r="M74" i="83"/>
  <c r="N74" i="83"/>
  <c r="D74" i="83"/>
  <c r="O74" i="83"/>
  <c r="R74" i="83"/>
  <c r="T74" i="83"/>
  <c r="B74" i="83"/>
  <c r="W74" i="83"/>
  <c r="F75" i="83"/>
  <c r="H75" i="83"/>
  <c r="I75" i="83"/>
  <c r="G75" i="83"/>
  <c r="E75" i="83"/>
  <c r="K75" i="83"/>
  <c r="L75" i="83"/>
  <c r="J75" i="83"/>
  <c r="M75" i="83"/>
  <c r="N75" i="83"/>
  <c r="D75" i="83"/>
  <c r="O75" i="83"/>
  <c r="R75" i="83"/>
  <c r="T75" i="83"/>
  <c r="B75" i="83"/>
  <c r="W75" i="83"/>
  <c r="F76" i="83"/>
  <c r="H76" i="83"/>
  <c r="I76" i="83"/>
  <c r="G76" i="83"/>
  <c r="E76" i="83"/>
  <c r="K76" i="83"/>
  <c r="L76" i="83"/>
  <c r="J76" i="83"/>
  <c r="M76" i="83"/>
  <c r="N76" i="83"/>
  <c r="D76" i="83"/>
  <c r="O76" i="83"/>
  <c r="R76" i="83"/>
  <c r="T76" i="83"/>
  <c r="B76" i="83"/>
  <c r="W76" i="83"/>
  <c r="F77" i="83"/>
  <c r="H77" i="83"/>
  <c r="I77" i="83"/>
  <c r="G77" i="83"/>
  <c r="E77" i="83"/>
  <c r="K77" i="83"/>
  <c r="L77" i="83"/>
  <c r="J77" i="83"/>
  <c r="M77" i="83"/>
  <c r="N77" i="83"/>
  <c r="D77" i="83"/>
  <c r="O77" i="83"/>
  <c r="R77" i="83"/>
  <c r="T77" i="83"/>
  <c r="B77" i="83"/>
  <c r="W77" i="83"/>
  <c r="F78" i="83"/>
  <c r="H78" i="83"/>
  <c r="I78" i="83"/>
  <c r="G78" i="83"/>
  <c r="E78" i="83"/>
  <c r="K78" i="83"/>
  <c r="L78" i="83"/>
  <c r="J78" i="83"/>
  <c r="M78" i="83"/>
  <c r="N78" i="83"/>
  <c r="D78" i="83"/>
  <c r="O78" i="83"/>
  <c r="R78" i="83"/>
  <c r="T78" i="83"/>
  <c r="B78" i="83"/>
  <c r="W78" i="83"/>
  <c r="F79" i="83"/>
  <c r="H79" i="83"/>
  <c r="I79" i="83"/>
  <c r="G79" i="83"/>
  <c r="E79" i="83"/>
  <c r="K79" i="83"/>
  <c r="L79" i="83"/>
  <c r="J79" i="83"/>
  <c r="M79" i="83"/>
  <c r="N79" i="83"/>
  <c r="D79" i="83"/>
  <c r="O79" i="83"/>
  <c r="R79" i="83"/>
  <c r="T79" i="83"/>
  <c r="B79" i="83"/>
  <c r="W79" i="83"/>
  <c r="F80" i="83"/>
  <c r="H80" i="83"/>
  <c r="I80" i="83"/>
  <c r="G80" i="83"/>
  <c r="E80" i="83"/>
  <c r="K80" i="83"/>
  <c r="L80" i="83"/>
  <c r="J80" i="83"/>
  <c r="M80" i="83"/>
  <c r="N80" i="83"/>
  <c r="D80" i="83"/>
  <c r="O80" i="83"/>
  <c r="R80" i="83"/>
  <c r="T80" i="83"/>
  <c r="B80" i="83"/>
  <c r="W80" i="83"/>
  <c r="F81" i="83"/>
  <c r="H81" i="83"/>
  <c r="I81" i="83"/>
  <c r="G81" i="83"/>
  <c r="E81" i="83"/>
  <c r="K81" i="83"/>
  <c r="L81" i="83"/>
  <c r="J81" i="83"/>
  <c r="M81" i="83"/>
  <c r="N81" i="83"/>
  <c r="D81" i="83"/>
  <c r="O81" i="83"/>
  <c r="R81" i="83"/>
  <c r="T81" i="83"/>
  <c r="B81" i="83"/>
  <c r="W81" i="83"/>
  <c r="F82" i="83"/>
  <c r="H82" i="83"/>
  <c r="I82" i="83"/>
  <c r="G82" i="83"/>
  <c r="E82" i="83"/>
  <c r="K82" i="83"/>
  <c r="L82" i="83"/>
  <c r="J82" i="83"/>
  <c r="M82" i="83"/>
  <c r="N82" i="83"/>
  <c r="D82" i="83"/>
  <c r="O82" i="83"/>
  <c r="R82" i="83"/>
  <c r="T82" i="83"/>
  <c r="B82" i="83"/>
  <c r="W82" i="83"/>
  <c r="F83" i="83"/>
  <c r="H83" i="83"/>
  <c r="I83" i="83"/>
  <c r="G83" i="83"/>
  <c r="E83" i="83"/>
  <c r="K83" i="83"/>
  <c r="L83" i="83"/>
  <c r="J83" i="83"/>
  <c r="M83" i="83"/>
  <c r="N83" i="83"/>
  <c r="D83" i="83"/>
  <c r="O83" i="83"/>
  <c r="R83" i="83"/>
  <c r="T83" i="83"/>
  <c r="B83" i="83"/>
  <c r="W83" i="83"/>
  <c r="F84" i="83"/>
  <c r="H84" i="83"/>
  <c r="I84" i="83"/>
  <c r="G84" i="83"/>
  <c r="E84" i="83"/>
  <c r="K84" i="83"/>
  <c r="L84" i="83"/>
  <c r="J84" i="83"/>
  <c r="M84" i="83"/>
  <c r="N84" i="83"/>
  <c r="D84" i="83"/>
  <c r="O84" i="83"/>
  <c r="R84" i="83"/>
  <c r="T84" i="83"/>
  <c r="B84" i="83"/>
  <c r="W84" i="83"/>
  <c r="F85" i="83"/>
  <c r="H85" i="83"/>
  <c r="I85" i="83"/>
  <c r="G85" i="83"/>
  <c r="E85" i="83"/>
  <c r="K85" i="83"/>
  <c r="L85" i="83"/>
  <c r="J85" i="83"/>
  <c r="M85" i="83"/>
  <c r="N85" i="83"/>
  <c r="D85" i="83"/>
  <c r="O85" i="83"/>
  <c r="R85" i="83"/>
  <c r="T85" i="83"/>
  <c r="B85" i="83"/>
  <c r="W85" i="83"/>
  <c r="F86" i="83"/>
  <c r="H86" i="83"/>
  <c r="I86" i="83"/>
  <c r="G86" i="83"/>
  <c r="E86" i="83"/>
  <c r="K86" i="83"/>
  <c r="L86" i="83"/>
  <c r="J86" i="83"/>
  <c r="M86" i="83"/>
  <c r="N86" i="83"/>
  <c r="D86" i="83"/>
  <c r="O86" i="83"/>
  <c r="R86" i="83"/>
  <c r="T86" i="83"/>
  <c r="B86" i="83"/>
  <c r="W86" i="83"/>
  <c r="F87" i="83"/>
  <c r="H87" i="83"/>
  <c r="I87" i="83"/>
  <c r="G87" i="83"/>
  <c r="E87" i="83"/>
  <c r="K87" i="83"/>
  <c r="L87" i="83"/>
  <c r="J87" i="83"/>
  <c r="M87" i="83"/>
  <c r="N87" i="83"/>
  <c r="D87" i="83"/>
  <c r="O87" i="83"/>
  <c r="R87" i="83"/>
  <c r="T87" i="83"/>
  <c r="B87" i="83"/>
  <c r="W87" i="83"/>
  <c r="F88" i="83"/>
  <c r="H88" i="83"/>
  <c r="I88" i="83"/>
  <c r="G88" i="83"/>
  <c r="E88" i="83"/>
  <c r="K88" i="83"/>
  <c r="L88" i="83"/>
  <c r="J88" i="83"/>
  <c r="M88" i="83"/>
  <c r="N88" i="83"/>
  <c r="D88" i="83"/>
  <c r="O88" i="83"/>
  <c r="R88" i="83"/>
  <c r="T88" i="83"/>
  <c r="B88" i="83"/>
  <c r="W88" i="83"/>
  <c r="F89" i="83"/>
  <c r="H89" i="83"/>
  <c r="I89" i="83"/>
  <c r="G89" i="83"/>
  <c r="E89" i="83"/>
  <c r="K89" i="83"/>
  <c r="L89" i="83"/>
  <c r="J89" i="83"/>
  <c r="M89" i="83"/>
  <c r="N89" i="83"/>
  <c r="D89" i="83"/>
  <c r="O89" i="83"/>
  <c r="R89" i="83"/>
  <c r="T89" i="83"/>
  <c r="B89" i="83"/>
  <c r="W89" i="83"/>
  <c r="F90" i="83"/>
  <c r="H90" i="83"/>
  <c r="I90" i="83"/>
  <c r="G90" i="83"/>
  <c r="E90" i="83"/>
  <c r="K90" i="83"/>
  <c r="L90" i="83"/>
  <c r="J90" i="83"/>
  <c r="M90" i="83"/>
  <c r="N90" i="83"/>
  <c r="D90" i="83"/>
  <c r="O90" i="83"/>
  <c r="R90" i="83"/>
  <c r="T90" i="83"/>
  <c r="B90" i="83"/>
  <c r="W90" i="83"/>
  <c r="F91" i="83"/>
  <c r="H91" i="83"/>
  <c r="I91" i="83"/>
  <c r="G91" i="83"/>
  <c r="E91" i="83"/>
  <c r="K91" i="83"/>
  <c r="L91" i="83"/>
  <c r="J91" i="83"/>
  <c r="M91" i="83"/>
  <c r="N91" i="83"/>
  <c r="D91" i="83"/>
  <c r="O91" i="83"/>
  <c r="R91" i="83"/>
  <c r="T91" i="83"/>
  <c r="B91" i="83"/>
  <c r="W91" i="83"/>
  <c r="F92" i="83"/>
  <c r="H92" i="83"/>
  <c r="I92" i="83"/>
  <c r="G92" i="83"/>
  <c r="E92" i="83"/>
  <c r="K92" i="83"/>
  <c r="L92" i="83"/>
  <c r="J92" i="83"/>
  <c r="M92" i="83"/>
  <c r="N92" i="83"/>
  <c r="D92" i="83"/>
  <c r="O92" i="83"/>
  <c r="R92" i="83"/>
  <c r="T92" i="83"/>
  <c r="B92" i="83"/>
  <c r="W92" i="83"/>
  <c r="F93" i="83"/>
  <c r="H93" i="83"/>
  <c r="I93" i="83"/>
  <c r="G93" i="83"/>
  <c r="E93" i="83"/>
  <c r="K93" i="83"/>
  <c r="L93" i="83"/>
  <c r="J93" i="83"/>
  <c r="M93" i="83"/>
  <c r="N93" i="83"/>
  <c r="D93" i="83"/>
  <c r="O93" i="83"/>
  <c r="R93" i="83"/>
  <c r="T93" i="83"/>
  <c r="B93" i="83"/>
  <c r="W93" i="83"/>
  <c r="F94" i="83"/>
  <c r="H94" i="83"/>
  <c r="I94" i="83"/>
  <c r="G94" i="83"/>
  <c r="E94" i="83"/>
  <c r="K94" i="83"/>
  <c r="L94" i="83"/>
  <c r="J94" i="83"/>
  <c r="M94" i="83"/>
  <c r="N94" i="83"/>
  <c r="D94" i="83"/>
  <c r="O94" i="83"/>
  <c r="R94" i="83"/>
  <c r="T94" i="83"/>
  <c r="B94" i="83"/>
  <c r="W94" i="83"/>
  <c r="F95" i="83"/>
  <c r="H95" i="83"/>
  <c r="I95" i="83"/>
  <c r="G95" i="83"/>
  <c r="E95" i="83"/>
  <c r="K95" i="83"/>
  <c r="L95" i="83"/>
  <c r="J95" i="83"/>
  <c r="M95" i="83"/>
  <c r="N95" i="83"/>
  <c r="D95" i="83"/>
  <c r="O95" i="83"/>
  <c r="R95" i="83"/>
  <c r="T95" i="83"/>
  <c r="B95" i="83"/>
  <c r="W95" i="83"/>
  <c r="F96" i="83"/>
  <c r="H96" i="83"/>
  <c r="I96" i="83"/>
  <c r="G96" i="83"/>
  <c r="E96" i="83"/>
  <c r="K96" i="83"/>
  <c r="L96" i="83"/>
  <c r="J96" i="83"/>
  <c r="M96" i="83"/>
  <c r="N96" i="83"/>
  <c r="D96" i="83"/>
  <c r="O96" i="83"/>
  <c r="R96" i="83"/>
  <c r="T96" i="83"/>
  <c r="B96" i="83"/>
  <c r="W96" i="83"/>
  <c r="F97" i="83"/>
  <c r="H97" i="83"/>
  <c r="I97" i="83"/>
  <c r="G97" i="83"/>
  <c r="E97" i="83"/>
  <c r="K97" i="83"/>
  <c r="L97" i="83"/>
  <c r="J97" i="83"/>
  <c r="M97" i="83"/>
  <c r="N97" i="83"/>
  <c r="D97" i="83"/>
  <c r="O97" i="83"/>
  <c r="R97" i="83"/>
  <c r="T97" i="83"/>
  <c r="B97" i="83"/>
  <c r="W97" i="83"/>
  <c r="F98" i="83"/>
  <c r="H98" i="83"/>
  <c r="I98" i="83"/>
  <c r="G98" i="83"/>
  <c r="E98" i="83"/>
  <c r="K98" i="83"/>
  <c r="L98" i="83"/>
  <c r="J98" i="83"/>
  <c r="M98" i="83"/>
  <c r="N98" i="83"/>
  <c r="D98" i="83"/>
  <c r="O98" i="83"/>
  <c r="R98" i="83"/>
  <c r="T98" i="83"/>
  <c r="B98" i="83"/>
  <c r="W98" i="83"/>
  <c r="F99" i="83"/>
  <c r="H99" i="83"/>
  <c r="I99" i="83"/>
  <c r="G99" i="83"/>
  <c r="E99" i="83"/>
  <c r="K99" i="83"/>
  <c r="L99" i="83"/>
  <c r="J99" i="83"/>
  <c r="M99" i="83"/>
  <c r="N99" i="83"/>
  <c r="D99" i="83"/>
  <c r="O99" i="83"/>
  <c r="R99" i="83"/>
  <c r="T99" i="83"/>
  <c r="B99" i="83"/>
  <c r="W99" i="83"/>
  <c r="F100" i="83"/>
  <c r="H100" i="83"/>
  <c r="I100" i="83"/>
  <c r="G100" i="83"/>
  <c r="E100" i="83"/>
  <c r="K100" i="83"/>
  <c r="L100" i="83"/>
  <c r="J100" i="83"/>
  <c r="M100" i="83"/>
  <c r="N100" i="83"/>
  <c r="D100" i="83"/>
  <c r="O100" i="83"/>
  <c r="R100" i="83"/>
  <c r="T100" i="83"/>
  <c r="B100" i="83"/>
  <c r="W100" i="83"/>
  <c r="F101" i="83"/>
  <c r="H101" i="83"/>
  <c r="I101" i="83"/>
  <c r="G101" i="83"/>
  <c r="E101" i="83"/>
  <c r="K101" i="83"/>
  <c r="L101" i="83"/>
  <c r="J101" i="83"/>
  <c r="M101" i="83"/>
  <c r="N101" i="83"/>
  <c r="D101" i="83"/>
  <c r="O101" i="83"/>
  <c r="R101" i="83"/>
  <c r="T101" i="83"/>
  <c r="B101" i="83"/>
  <c r="W101" i="83"/>
  <c r="F102" i="83"/>
  <c r="H102" i="83"/>
  <c r="I102" i="83"/>
  <c r="G102" i="83"/>
  <c r="E102" i="83"/>
  <c r="K102" i="83"/>
  <c r="L102" i="83"/>
  <c r="J102" i="83"/>
  <c r="M102" i="83"/>
  <c r="N102" i="83"/>
  <c r="D102" i="83"/>
  <c r="O102" i="83"/>
  <c r="R102" i="83"/>
  <c r="T102" i="83"/>
  <c r="B102" i="83"/>
  <c r="W102" i="83"/>
  <c r="F103" i="83"/>
  <c r="H103" i="83"/>
  <c r="I103" i="83"/>
  <c r="G103" i="83"/>
  <c r="E103" i="83"/>
  <c r="K103" i="83"/>
  <c r="L103" i="83"/>
  <c r="J103" i="83"/>
  <c r="M103" i="83"/>
  <c r="N103" i="83"/>
  <c r="D103" i="83"/>
  <c r="O103" i="83"/>
  <c r="R103" i="83"/>
  <c r="T103" i="83"/>
  <c r="B103" i="83"/>
  <c r="W103" i="83"/>
  <c r="F104" i="83"/>
  <c r="H104" i="83"/>
  <c r="I104" i="83"/>
  <c r="G104" i="83"/>
  <c r="E104" i="83"/>
  <c r="K104" i="83"/>
  <c r="L104" i="83"/>
  <c r="J104" i="83"/>
  <c r="M104" i="83"/>
  <c r="N104" i="83"/>
  <c r="D104" i="83"/>
  <c r="O104" i="83"/>
  <c r="R104" i="83"/>
  <c r="T104" i="83"/>
  <c r="B104" i="83"/>
  <c r="W104" i="83"/>
  <c r="F105" i="83"/>
  <c r="H105" i="83"/>
  <c r="I105" i="83"/>
  <c r="G105" i="83"/>
  <c r="E105" i="83"/>
  <c r="K105" i="83"/>
  <c r="L105" i="83"/>
  <c r="J105" i="83"/>
  <c r="M105" i="83"/>
  <c r="N105" i="83"/>
  <c r="D105" i="83"/>
  <c r="O105" i="83"/>
  <c r="R105" i="83"/>
  <c r="T105" i="83"/>
  <c r="B105" i="83"/>
  <c r="W105" i="83"/>
  <c r="F106" i="83"/>
  <c r="H106" i="83"/>
  <c r="I106" i="83"/>
  <c r="G106" i="83"/>
  <c r="E106" i="83"/>
  <c r="K106" i="83"/>
  <c r="L106" i="83"/>
  <c r="J106" i="83"/>
  <c r="M106" i="83"/>
  <c r="N106" i="83"/>
  <c r="D106" i="83"/>
  <c r="O106" i="83"/>
  <c r="R106" i="83"/>
  <c r="T106" i="83"/>
  <c r="B106" i="83"/>
  <c r="W106" i="83"/>
  <c r="F107" i="83"/>
  <c r="H107" i="83"/>
  <c r="I107" i="83"/>
  <c r="G107" i="83"/>
  <c r="E107" i="83"/>
  <c r="K107" i="83"/>
  <c r="L107" i="83"/>
  <c r="J107" i="83"/>
  <c r="M107" i="83"/>
  <c r="N107" i="83"/>
  <c r="D107" i="83"/>
  <c r="O107" i="83"/>
  <c r="R107" i="83"/>
  <c r="T107" i="83"/>
  <c r="B107" i="83"/>
  <c r="W107" i="83"/>
  <c r="F108" i="83"/>
  <c r="H108" i="83"/>
  <c r="I108" i="83"/>
  <c r="G108" i="83"/>
  <c r="E108" i="83"/>
  <c r="K108" i="83"/>
  <c r="L108" i="83"/>
  <c r="J108" i="83"/>
  <c r="M108" i="83"/>
  <c r="N108" i="83"/>
  <c r="D108" i="83"/>
  <c r="O108" i="83"/>
  <c r="R108" i="83"/>
  <c r="T108" i="83"/>
  <c r="B108" i="83"/>
  <c r="W108" i="83"/>
  <c r="F109" i="83"/>
  <c r="H109" i="83"/>
  <c r="I109" i="83"/>
  <c r="G109" i="83"/>
  <c r="E109" i="83"/>
  <c r="K109" i="83"/>
  <c r="L109" i="83"/>
  <c r="J109" i="83"/>
  <c r="M109" i="83"/>
  <c r="N109" i="83"/>
  <c r="D109" i="83"/>
  <c r="O109" i="83"/>
  <c r="R109" i="83"/>
  <c r="T109" i="83"/>
  <c r="B109" i="83"/>
  <c r="W109" i="83"/>
  <c r="F110" i="83"/>
  <c r="H110" i="83"/>
  <c r="I110" i="83"/>
  <c r="G110" i="83"/>
  <c r="E110" i="83"/>
  <c r="K110" i="83"/>
  <c r="L110" i="83"/>
  <c r="J110" i="83"/>
  <c r="M110" i="83"/>
  <c r="N110" i="83"/>
  <c r="D110" i="83"/>
  <c r="O110" i="83"/>
  <c r="R110" i="83"/>
  <c r="T110" i="83"/>
  <c r="B110" i="83"/>
  <c r="W110" i="83"/>
  <c r="F111" i="83"/>
  <c r="H111" i="83"/>
  <c r="I111" i="83"/>
  <c r="G111" i="83"/>
  <c r="E111" i="83"/>
  <c r="K111" i="83"/>
  <c r="L111" i="83"/>
  <c r="J111" i="83"/>
  <c r="M111" i="83"/>
  <c r="N111" i="83"/>
  <c r="D111" i="83"/>
  <c r="O111" i="83"/>
  <c r="R111" i="83"/>
  <c r="T111" i="83"/>
  <c r="B111" i="83"/>
  <c r="W111" i="83"/>
  <c r="F112" i="83"/>
  <c r="H112" i="83"/>
  <c r="I112" i="83"/>
  <c r="G112" i="83"/>
  <c r="E112" i="83"/>
  <c r="K112" i="83"/>
  <c r="L112" i="83"/>
  <c r="J112" i="83"/>
  <c r="M112" i="83"/>
  <c r="N112" i="83"/>
  <c r="D112" i="83"/>
  <c r="O112" i="83"/>
  <c r="R112" i="83"/>
  <c r="T112" i="83"/>
  <c r="B112" i="83"/>
  <c r="W112" i="83"/>
  <c r="F113" i="83"/>
  <c r="H113" i="83"/>
  <c r="I113" i="83"/>
  <c r="G113" i="83"/>
  <c r="E113" i="83"/>
  <c r="K113" i="83"/>
  <c r="L113" i="83"/>
  <c r="J113" i="83"/>
  <c r="M113" i="83"/>
  <c r="N113" i="83"/>
  <c r="D113" i="83"/>
  <c r="O113" i="83"/>
  <c r="R113" i="83"/>
  <c r="T113" i="83"/>
  <c r="B113" i="83"/>
  <c r="W113" i="83"/>
  <c r="F114" i="83"/>
  <c r="H114" i="83"/>
  <c r="I114" i="83"/>
  <c r="G114" i="83"/>
  <c r="E114" i="83"/>
  <c r="K114" i="83"/>
  <c r="L114" i="83"/>
  <c r="J114" i="83"/>
  <c r="M114" i="83"/>
  <c r="N114" i="83"/>
  <c r="D114" i="83"/>
  <c r="O114" i="83"/>
  <c r="R114" i="83"/>
  <c r="T114" i="83"/>
  <c r="B114" i="83"/>
  <c r="W114" i="83"/>
  <c r="F115" i="83"/>
  <c r="H115" i="83"/>
  <c r="I115" i="83"/>
  <c r="G115" i="83"/>
  <c r="E115" i="83"/>
  <c r="K115" i="83"/>
  <c r="L115" i="83"/>
  <c r="J115" i="83"/>
  <c r="M115" i="83"/>
  <c r="N115" i="83"/>
  <c r="D115" i="83"/>
  <c r="O115" i="83"/>
  <c r="R115" i="83"/>
  <c r="T115" i="83"/>
  <c r="B115" i="83"/>
  <c r="W115" i="83"/>
  <c r="F116" i="83"/>
  <c r="H116" i="83"/>
  <c r="I116" i="83"/>
  <c r="G116" i="83"/>
  <c r="E116" i="83"/>
  <c r="K116" i="83"/>
  <c r="L116" i="83"/>
  <c r="J116" i="83"/>
  <c r="M116" i="83"/>
  <c r="N116" i="83"/>
  <c r="D116" i="83"/>
  <c r="O116" i="83"/>
  <c r="R116" i="83"/>
  <c r="T116" i="83"/>
  <c r="B116" i="83"/>
  <c r="W116" i="83"/>
  <c r="F117" i="83"/>
  <c r="H117" i="83"/>
  <c r="I117" i="83"/>
  <c r="G117" i="83"/>
  <c r="E117" i="83"/>
  <c r="K117" i="83"/>
  <c r="L117" i="83"/>
  <c r="J117" i="83"/>
  <c r="M117" i="83"/>
  <c r="N117" i="83"/>
  <c r="D117" i="83"/>
  <c r="O117" i="83"/>
  <c r="R117" i="83"/>
  <c r="T117" i="83"/>
  <c r="B117" i="83"/>
  <c r="W117" i="83"/>
  <c r="F118" i="83"/>
  <c r="H118" i="83"/>
  <c r="I118" i="83"/>
  <c r="G118" i="83"/>
  <c r="E118" i="83"/>
  <c r="K118" i="83"/>
  <c r="L118" i="83"/>
  <c r="J118" i="83"/>
  <c r="M118" i="83"/>
  <c r="N118" i="83"/>
  <c r="D118" i="83"/>
  <c r="O118" i="83"/>
  <c r="R118" i="83"/>
  <c r="T118" i="83"/>
  <c r="B118" i="83"/>
  <c r="W118" i="83"/>
  <c r="F14" i="83"/>
  <c r="H14" i="83"/>
  <c r="I14" i="83"/>
  <c r="G14" i="83"/>
  <c r="E14" i="83"/>
  <c r="K14" i="83"/>
  <c r="L14" i="83"/>
  <c r="J14" i="83"/>
  <c r="M14" i="83"/>
  <c r="N14" i="83"/>
  <c r="D14" i="83"/>
  <c r="O14" i="83"/>
  <c r="R14" i="83"/>
  <c r="T14" i="83"/>
  <c r="B14" i="83"/>
  <c r="W14" i="83"/>
  <c r="B19" i="74"/>
  <c r="D19" i="74"/>
  <c r="B20" i="74"/>
  <c r="D20" i="74"/>
  <c r="B21" i="74"/>
  <c r="D21" i="74"/>
  <c r="B22" i="74"/>
  <c r="D22" i="74"/>
  <c r="B23" i="74"/>
  <c r="D23" i="74"/>
  <c r="B24" i="74"/>
  <c r="D24" i="74"/>
  <c r="B25" i="74"/>
  <c r="D25" i="74"/>
  <c r="B26" i="74"/>
  <c r="D26" i="74"/>
  <c r="B27" i="74"/>
  <c r="D27" i="74"/>
  <c r="B28" i="74"/>
  <c r="D28" i="74"/>
  <c r="B29" i="74"/>
  <c r="D29" i="74"/>
  <c r="B30" i="74"/>
  <c r="D30" i="74"/>
  <c r="B31" i="74"/>
  <c r="D31" i="74"/>
  <c r="B32" i="74"/>
  <c r="D32" i="74"/>
  <c r="B33" i="74"/>
  <c r="D33" i="74"/>
  <c r="B34" i="74"/>
  <c r="D34" i="74"/>
  <c r="B35" i="74"/>
  <c r="D35" i="74"/>
  <c r="B36" i="74"/>
  <c r="D36" i="74"/>
  <c r="B37" i="74"/>
  <c r="D37" i="74"/>
  <c r="B38" i="74"/>
  <c r="D38" i="74"/>
  <c r="B39" i="74"/>
  <c r="D39" i="74"/>
  <c r="B40" i="74"/>
  <c r="D40" i="74"/>
  <c r="B41" i="74"/>
  <c r="D41" i="74"/>
  <c r="B42" i="74"/>
  <c r="D42" i="74"/>
  <c r="B43" i="74"/>
  <c r="D43" i="74"/>
  <c r="B44" i="74"/>
  <c r="D44" i="74"/>
  <c r="B45" i="74"/>
  <c r="D45" i="74"/>
  <c r="B46" i="74"/>
  <c r="D46" i="74"/>
  <c r="B47" i="74"/>
  <c r="D47" i="74"/>
  <c r="B48" i="74"/>
  <c r="D48" i="74"/>
  <c r="B49" i="74"/>
  <c r="D49" i="74"/>
  <c r="B50" i="74"/>
  <c r="D50" i="74"/>
  <c r="B51" i="74"/>
  <c r="D51" i="74"/>
  <c r="B52" i="74"/>
  <c r="D52" i="74"/>
  <c r="B53" i="74"/>
  <c r="D53" i="74"/>
  <c r="B54" i="74"/>
  <c r="D54" i="74"/>
  <c r="B55" i="74"/>
  <c r="D55" i="74"/>
  <c r="B56" i="74"/>
  <c r="D56" i="74"/>
  <c r="B57" i="74"/>
  <c r="D57" i="74"/>
  <c r="B58" i="74"/>
  <c r="D58" i="74"/>
  <c r="B59" i="74"/>
  <c r="D59" i="74"/>
  <c r="B60" i="74"/>
  <c r="D60" i="74"/>
  <c r="B61" i="74"/>
  <c r="D61" i="74"/>
  <c r="B62" i="74"/>
  <c r="D62" i="74"/>
  <c r="B63" i="74"/>
  <c r="D63" i="74"/>
  <c r="B64" i="74"/>
  <c r="D64" i="74"/>
  <c r="B65" i="74"/>
  <c r="D65" i="74"/>
  <c r="B66" i="74"/>
  <c r="D66" i="74"/>
  <c r="B67" i="74"/>
  <c r="D67" i="74"/>
  <c r="B68" i="74"/>
  <c r="D68" i="74"/>
  <c r="B69" i="74"/>
  <c r="D69" i="74"/>
  <c r="B70" i="74"/>
  <c r="D70" i="74"/>
  <c r="B71" i="74"/>
  <c r="D71" i="74"/>
  <c r="B72" i="74"/>
  <c r="D72" i="74"/>
  <c r="B73" i="74"/>
  <c r="D73" i="74"/>
  <c r="B74" i="74"/>
  <c r="D74" i="74"/>
  <c r="B75" i="74"/>
  <c r="D75" i="74"/>
  <c r="B76" i="74"/>
  <c r="D76" i="74"/>
  <c r="B77" i="74"/>
  <c r="D77" i="74"/>
  <c r="B78" i="74"/>
  <c r="D78" i="74"/>
  <c r="B79" i="74"/>
  <c r="D79" i="74"/>
  <c r="B80" i="74"/>
  <c r="D80" i="74"/>
  <c r="B81" i="74"/>
  <c r="D81" i="74"/>
  <c r="B82" i="74"/>
  <c r="D82" i="74"/>
  <c r="B83" i="74"/>
  <c r="D83" i="74"/>
  <c r="B84" i="74"/>
  <c r="D84" i="74"/>
  <c r="B85" i="74"/>
  <c r="D85" i="74"/>
  <c r="B86" i="74"/>
  <c r="D86" i="74"/>
  <c r="B87" i="74"/>
  <c r="D87" i="74"/>
  <c r="B88" i="74"/>
  <c r="D88" i="74"/>
  <c r="B89" i="74"/>
  <c r="D89" i="74"/>
  <c r="B90" i="74"/>
  <c r="D90" i="74"/>
  <c r="B91" i="74"/>
  <c r="D91" i="74"/>
  <c r="B92" i="74"/>
  <c r="D92" i="74"/>
  <c r="B93" i="74"/>
  <c r="D93" i="74"/>
  <c r="B94" i="74"/>
  <c r="D94" i="74"/>
  <c r="B95" i="74"/>
  <c r="D95" i="74"/>
  <c r="B96" i="74"/>
  <c r="D96" i="74"/>
  <c r="B97" i="74"/>
  <c r="D97" i="74"/>
  <c r="B98" i="74"/>
  <c r="D98" i="74"/>
  <c r="B99" i="74"/>
  <c r="D99" i="74"/>
  <c r="B100" i="74"/>
  <c r="D100" i="74"/>
  <c r="B18" i="74"/>
  <c r="D18" i="74"/>
  <c r="Z118" i="83"/>
  <c r="AB118" i="83"/>
  <c r="P118" i="83"/>
  <c r="AA118" i="83"/>
  <c r="AC118" i="83"/>
  <c r="V118" i="83"/>
  <c r="S118" i="83"/>
  <c r="Q118" i="83"/>
  <c r="C118" i="83"/>
  <c r="Z117" i="83"/>
  <c r="AB117" i="83"/>
  <c r="P117" i="83"/>
  <c r="AA117" i="83"/>
  <c r="AC117" i="83"/>
  <c r="V117" i="83"/>
  <c r="S117" i="83"/>
  <c r="Q117" i="83"/>
  <c r="C117" i="83"/>
  <c r="Z116" i="83"/>
  <c r="AB116" i="83"/>
  <c r="P116" i="83"/>
  <c r="AA116" i="83"/>
  <c r="AC116" i="83"/>
  <c r="V116" i="83"/>
  <c r="S116" i="83"/>
  <c r="Q116" i="83"/>
  <c r="C116" i="83"/>
  <c r="Z115" i="83"/>
  <c r="AB115" i="83"/>
  <c r="P115" i="83"/>
  <c r="AA115" i="83"/>
  <c r="AC115" i="83"/>
  <c r="V115" i="83"/>
  <c r="S115" i="83"/>
  <c r="Q115" i="83"/>
  <c r="C115" i="83"/>
  <c r="Z114" i="83"/>
  <c r="AB114" i="83"/>
  <c r="P114" i="83"/>
  <c r="AA114" i="83"/>
  <c r="AC114" i="83"/>
  <c r="V114" i="83"/>
  <c r="S114" i="83"/>
  <c r="Q114" i="83"/>
  <c r="C114" i="83"/>
  <c r="Z113" i="83"/>
  <c r="AB113" i="83"/>
  <c r="P113" i="83"/>
  <c r="AA113" i="83"/>
  <c r="AC113" i="83"/>
  <c r="V113" i="83"/>
  <c r="S113" i="83"/>
  <c r="Q113" i="83"/>
  <c r="C113" i="83"/>
  <c r="Z112" i="83"/>
  <c r="AB112" i="83"/>
  <c r="P112" i="83"/>
  <c r="AA112" i="83"/>
  <c r="AC112" i="83"/>
  <c r="V112" i="83"/>
  <c r="S112" i="83"/>
  <c r="Q112" i="83"/>
  <c r="C112" i="83"/>
  <c r="Z111" i="83"/>
  <c r="AB111" i="83"/>
  <c r="P111" i="83"/>
  <c r="AA111" i="83"/>
  <c r="AC111" i="83"/>
  <c r="V111" i="83"/>
  <c r="S111" i="83"/>
  <c r="Q111" i="83"/>
  <c r="C111" i="83"/>
  <c r="Z110" i="83"/>
  <c r="AB110" i="83"/>
  <c r="P110" i="83"/>
  <c r="AA110" i="83"/>
  <c r="AC110" i="83"/>
  <c r="V110" i="83"/>
  <c r="S110" i="83"/>
  <c r="Q110" i="83"/>
  <c r="C110" i="83"/>
  <c r="Z109" i="83"/>
  <c r="AB109" i="83"/>
  <c r="P109" i="83"/>
  <c r="AA109" i="83"/>
  <c r="AC109" i="83"/>
  <c r="V109" i="83"/>
  <c r="S109" i="83"/>
  <c r="Q109" i="83"/>
  <c r="C109" i="83"/>
  <c r="Z108" i="83"/>
  <c r="AB108" i="83"/>
  <c r="P108" i="83"/>
  <c r="AA108" i="83"/>
  <c r="AC108" i="83"/>
  <c r="V108" i="83"/>
  <c r="S108" i="83"/>
  <c r="Q108" i="83"/>
  <c r="C108" i="83"/>
  <c r="Z107" i="83"/>
  <c r="AB107" i="83"/>
  <c r="P107" i="83"/>
  <c r="AA107" i="83"/>
  <c r="AC107" i="83"/>
  <c r="V107" i="83"/>
  <c r="S107" i="83"/>
  <c r="Q107" i="83"/>
  <c r="C107" i="83"/>
  <c r="Z106" i="83"/>
  <c r="AB106" i="83"/>
  <c r="P106" i="83"/>
  <c r="AA106" i="83"/>
  <c r="AC106" i="83"/>
  <c r="V106" i="83"/>
  <c r="S106" i="83"/>
  <c r="Q106" i="83"/>
  <c r="C106" i="83"/>
  <c r="Z105" i="83"/>
  <c r="AB105" i="83"/>
  <c r="P105" i="83"/>
  <c r="AA105" i="83"/>
  <c r="AC105" i="83"/>
  <c r="V105" i="83"/>
  <c r="S105" i="83"/>
  <c r="Q105" i="83"/>
  <c r="C105" i="83"/>
  <c r="A97" i="83"/>
  <c r="A98" i="83"/>
  <c r="A99" i="83"/>
  <c r="A100" i="83"/>
  <c r="A101" i="83"/>
  <c r="A102" i="83"/>
  <c r="A103" i="83"/>
  <c r="A104" i="83"/>
  <c r="A105" i="83"/>
  <c r="Z104" i="83"/>
  <c r="AB104" i="83"/>
  <c r="P104" i="83"/>
  <c r="AA104" i="83"/>
  <c r="AC104" i="83"/>
  <c r="V104" i="83"/>
  <c r="S104" i="83"/>
  <c r="Q104" i="83"/>
  <c r="C104" i="83"/>
  <c r="Z103" i="83"/>
  <c r="AB103" i="83"/>
  <c r="P103" i="83"/>
  <c r="AA103" i="83"/>
  <c r="AC103" i="83"/>
  <c r="V103" i="83"/>
  <c r="S103" i="83"/>
  <c r="Q103" i="83"/>
  <c r="C103" i="83"/>
  <c r="Z102" i="83"/>
  <c r="AB102" i="83"/>
  <c r="P102" i="83"/>
  <c r="AA102" i="83"/>
  <c r="AC102" i="83"/>
  <c r="V102" i="83"/>
  <c r="S102" i="83"/>
  <c r="Q102" i="83"/>
  <c r="C102" i="83"/>
  <c r="Z101" i="83"/>
  <c r="AB101" i="83"/>
  <c r="P101" i="83"/>
  <c r="AA101" i="83"/>
  <c r="AC101" i="83"/>
  <c r="V101" i="83"/>
  <c r="S101" i="83"/>
  <c r="Q101" i="83"/>
  <c r="C101" i="83"/>
  <c r="Z100" i="83"/>
  <c r="AB100" i="83"/>
  <c r="P100" i="83"/>
  <c r="AA100" i="83"/>
  <c r="AC100" i="83"/>
  <c r="V100" i="83"/>
  <c r="S100" i="83"/>
  <c r="Q100" i="83"/>
  <c r="C100" i="83"/>
  <c r="Z99" i="83"/>
  <c r="AB99" i="83"/>
  <c r="P99" i="83"/>
  <c r="AA99" i="83"/>
  <c r="AC99" i="83"/>
  <c r="V99" i="83"/>
  <c r="S99" i="83"/>
  <c r="Q99" i="83"/>
  <c r="C99" i="83"/>
  <c r="Z98" i="83"/>
  <c r="AB98" i="83"/>
  <c r="P98" i="83"/>
  <c r="AA98" i="83"/>
  <c r="AC98" i="83"/>
  <c r="V98" i="83"/>
  <c r="S98" i="83"/>
  <c r="Q98" i="83"/>
  <c r="C98" i="83"/>
  <c r="Z97" i="83"/>
  <c r="AB97" i="83"/>
  <c r="P97" i="83"/>
  <c r="AA97" i="83"/>
  <c r="AC97" i="83"/>
  <c r="V97" i="83"/>
  <c r="S97" i="83"/>
  <c r="Q97" i="83"/>
  <c r="C97" i="83"/>
  <c r="Z96" i="83"/>
  <c r="AB96" i="83"/>
  <c r="P96" i="83"/>
  <c r="AA96" i="83"/>
  <c r="AC96" i="83"/>
  <c r="V96" i="83"/>
  <c r="S96" i="83"/>
  <c r="Q96" i="83"/>
  <c r="C96" i="83"/>
  <c r="Z95" i="83"/>
  <c r="AB95" i="83"/>
  <c r="P95" i="83"/>
  <c r="AA95" i="83"/>
  <c r="AC95" i="83"/>
  <c r="V95" i="83"/>
  <c r="S95" i="83"/>
  <c r="Q95" i="83"/>
  <c r="C95" i="83"/>
  <c r="Z94" i="83"/>
  <c r="AB94" i="83"/>
  <c r="P94" i="83"/>
  <c r="AA94" i="83"/>
  <c r="AC94" i="83"/>
  <c r="V94" i="83"/>
  <c r="S94" i="83"/>
  <c r="Q94" i="83"/>
  <c r="C94" i="83"/>
  <c r="Z93" i="83"/>
  <c r="AB93" i="83"/>
  <c r="P93" i="83"/>
  <c r="AA93" i="83"/>
  <c r="AC93" i="83"/>
  <c r="V93" i="83"/>
  <c r="S93" i="83"/>
  <c r="Q93" i="83"/>
  <c r="C93" i="83"/>
  <c r="Z92" i="83"/>
  <c r="AB92" i="83"/>
  <c r="P92" i="83"/>
  <c r="AA92" i="83"/>
  <c r="AC92" i="83"/>
  <c r="V92" i="83"/>
  <c r="S92" i="83"/>
  <c r="Q92" i="83"/>
  <c r="C92" i="83"/>
  <c r="Z91" i="83"/>
  <c r="AB91" i="83"/>
  <c r="P91" i="83"/>
  <c r="AA91" i="83"/>
  <c r="AC91" i="83"/>
  <c r="V91" i="83"/>
  <c r="S91" i="83"/>
  <c r="Q91" i="83"/>
  <c r="C91" i="83"/>
  <c r="Z90" i="83"/>
  <c r="AB90" i="83"/>
  <c r="P90" i="83"/>
  <c r="AA90" i="83"/>
  <c r="AC90" i="83"/>
  <c r="V90" i="83"/>
  <c r="S90" i="83"/>
  <c r="Q90" i="83"/>
  <c r="C90" i="83"/>
  <c r="Z89" i="83"/>
  <c r="AB89" i="83"/>
  <c r="P89" i="83"/>
  <c r="AA89" i="83"/>
  <c r="AC89" i="83"/>
  <c r="V89" i="83"/>
  <c r="U89" i="83"/>
  <c r="S89" i="83"/>
  <c r="Q89" i="83"/>
  <c r="C89" i="83"/>
  <c r="Z88" i="83"/>
  <c r="AB88" i="83"/>
  <c r="P88" i="83"/>
  <c r="AA88" i="83"/>
  <c r="AC88" i="83"/>
  <c r="V88" i="83"/>
  <c r="U88" i="83"/>
  <c r="S88" i="83"/>
  <c r="Q88" i="83"/>
  <c r="C88" i="83"/>
  <c r="Z87" i="83"/>
  <c r="AB87" i="83"/>
  <c r="P87" i="83"/>
  <c r="AA87" i="83"/>
  <c r="AC87" i="83"/>
  <c r="V87" i="83"/>
  <c r="U87" i="83"/>
  <c r="S87" i="83"/>
  <c r="Q87" i="83"/>
  <c r="C87" i="83"/>
  <c r="Z86" i="83"/>
  <c r="AB86" i="83"/>
  <c r="P86" i="83"/>
  <c r="AA86" i="83"/>
  <c r="AC86" i="83"/>
  <c r="V86" i="83"/>
  <c r="U86" i="83"/>
  <c r="S86" i="83"/>
  <c r="Q86" i="83"/>
  <c r="C86" i="83"/>
  <c r="Z85" i="83"/>
  <c r="AB85" i="83"/>
  <c r="P85" i="83"/>
  <c r="AA85" i="83"/>
  <c r="AC85" i="83"/>
  <c r="V85" i="83"/>
  <c r="U85" i="83"/>
  <c r="S85" i="83"/>
  <c r="Q85" i="83"/>
  <c r="C85" i="83"/>
  <c r="Z84" i="83"/>
  <c r="AB84" i="83"/>
  <c r="P84" i="83"/>
  <c r="AA84" i="83"/>
  <c r="AC84" i="83"/>
  <c r="V84" i="83"/>
  <c r="U84" i="83"/>
  <c r="S84" i="83"/>
  <c r="Q84" i="83"/>
  <c r="C84" i="83"/>
  <c r="Z83" i="83"/>
  <c r="AB83" i="83"/>
  <c r="P83" i="83"/>
  <c r="AA83" i="83"/>
  <c r="AC83" i="83"/>
  <c r="V83" i="83"/>
  <c r="U83" i="83"/>
  <c r="S83" i="83"/>
  <c r="Q83" i="83"/>
  <c r="C83" i="83"/>
  <c r="Z82" i="83"/>
  <c r="AB82" i="83"/>
  <c r="P82" i="83"/>
  <c r="AA82" i="83"/>
  <c r="AC82" i="83"/>
  <c r="V82" i="83"/>
  <c r="U82" i="83"/>
  <c r="S82" i="83"/>
  <c r="Q82" i="83"/>
  <c r="C82" i="83"/>
  <c r="Z81" i="83"/>
  <c r="AB81" i="83"/>
  <c r="P81" i="83"/>
  <c r="AA81" i="83"/>
  <c r="AC81" i="83"/>
  <c r="V81" i="83"/>
  <c r="U81" i="83"/>
  <c r="S81" i="83"/>
  <c r="Q81" i="83"/>
  <c r="C81" i="83"/>
  <c r="Z80" i="83"/>
  <c r="AB80" i="83"/>
  <c r="P80" i="83"/>
  <c r="AA80" i="83"/>
  <c r="AC80" i="83"/>
  <c r="V80" i="83"/>
  <c r="U80" i="83"/>
  <c r="S80" i="83"/>
  <c r="Q80" i="83"/>
  <c r="C80" i="83"/>
  <c r="Z79" i="83"/>
  <c r="AB79" i="83"/>
  <c r="P79" i="83"/>
  <c r="AA79" i="83"/>
  <c r="AC79" i="83"/>
  <c r="V79" i="83"/>
  <c r="U79" i="83"/>
  <c r="S79" i="83"/>
  <c r="Q79" i="83"/>
  <c r="C79" i="83"/>
  <c r="Z78" i="83"/>
  <c r="AB78" i="83"/>
  <c r="P78" i="83"/>
  <c r="AA78" i="83"/>
  <c r="AC78" i="83"/>
  <c r="V78" i="83"/>
  <c r="U78" i="83"/>
  <c r="S78" i="83"/>
  <c r="Q78" i="83"/>
  <c r="C78" i="83"/>
  <c r="Z77" i="83"/>
  <c r="AB77" i="83"/>
  <c r="P77" i="83"/>
  <c r="AA77" i="83"/>
  <c r="AC77" i="83"/>
  <c r="V77" i="83"/>
  <c r="U77" i="83"/>
  <c r="S77" i="83"/>
  <c r="Q77" i="83"/>
  <c r="C77" i="83"/>
  <c r="Z76" i="83"/>
  <c r="AB76" i="83"/>
  <c r="P76" i="83"/>
  <c r="AA76" i="83"/>
  <c r="AC76" i="83"/>
  <c r="V76" i="83"/>
  <c r="U76" i="83"/>
  <c r="S76" i="83"/>
  <c r="Q76" i="83"/>
  <c r="C76" i="83"/>
  <c r="Z75" i="83"/>
  <c r="AB75" i="83"/>
  <c r="P75" i="83"/>
  <c r="AA75" i="83"/>
  <c r="AC75" i="83"/>
  <c r="V75" i="83"/>
  <c r="U75" i="83"/>
  <c r="S75" i="83"/>
  <c r="Q75" i="83"/>
  <c r="C75" i="83"/>
  <c r="Z74" i="83"/>
  <c r="AB74" i="83"/>
  <c r="P74" i="83"/>
  <c r="AA74" i="83"/>
  <c r="AC74" i="83"/>
  <c r="V74" i="83"/>
  <c r="U74" i="83"/>
  <c r="S74" i="83"/>
  <c r="Q74" i="83"/>
  <c r="C74" i="83"/>
  <c r="Z73" i="83"/>
  <c r="AB73" i="83"/>
  <c r="P73" i="83"/>
  <c r="AA73" i="83"/>
  <c r="AC73" i="83"/>
  <c r="V73" i="83"/>
  <c r="U73" i="83"/>
  <c r="S73" i="83"/>
  <c r="Q73" i="83"/>
  <c r="C73" i="83"/>
  <c r="Z72" i="83"/>
  <c r="AB72" i="83"/>
  <c r="P72" i="83"/>
  <c r="AA72" i="83"/>
  <c r="AC72" i="83"/>
  <c r="V72" i="83"/>
  <c r="U72" i="83"/>
  <c r="S72" i="83"/>
  <c r="Q72" i="83"/>
  <c r="C72" i="83"/>
  <c r="Z71" i="83"/>
  <c r="AB71" i="83"/>
  <c r="P71" i="83"/>
  <c r="AA71" i="83"/>
  <c r="AC71" i="83"/>
  <c r="V71" i="83"/>
  <c r="U71" i="83"/>
  <c r="S71" i="83"/>
  <c r="Q71" i="83"/>
  <c r="C71" i="83"/>
  <c r="Z70" i="83"/>
  <c r="AB70" i="83"/>
  <c r="P70" i="83"/>
  <c r="AA70" i="83"/>
  <c r="AC70" i="83"/>
  <c r="V70" i="83"/>
  <c r="U70" i="83"/>
  <c r="S70" i="83"/>
  <c r="Q70" i="83"/>
  <c r="C70" i="83"/>
  <c r="Z69" i="83"/>
  <c r="AB69" i="83"/>
  <c r="P69" i="83"/>
  <c r="AA69" i="83"/>
  <c r="AC69" i="83"/>
  <c r="V69" i="83"/>
  <c r="U69" i="83"/>
  <c r="S69" i="83"/>
  <c r="Q69" i="83"/>
  <c r="C69" i="83"/>
  <c r="Z68" i="83"/>
  <c r="AB68" i="83"/>
  <c r="P68" i="83"/>
  <c r="AA68" i="83"/>
  <c r="AC68" i="83"/>
  <c r="V68" i="83"/>
  <c r="U68" i="83"/>
  <c r="S68" i="83"/>
  <c r="Q68" i="83"/>
  <c r="C68" i="83"/>
  <c r="A48" i="83"/>
  <c r="A49" i="83"/>
  <c r="A50" i="83"/>
  <c r="A51" i="83"/>
  <c r="A52" i="83"/>
  <c r="A53" i="83"/>
  <c r="A54" i="83"/>
  <c r="A55" i="83"/>
  <c r="A56" i="83"/>
  <c r="A57" i="83"/>
  <c r="A58" i="83"/>
  <c r="A59" i="83"/>
  <c r="A60" i="83"/>
  <c r="A61" i="83"/>
  <c r="A62" i="83"/>
  <c r="A63" i="83"/>
  <c r="A64" i="83"/>
  <c r="A65" i="83"/>
  <c r="A66" i="83"/>
  <c r="A67" i="83"/>
  <c r="A68" i="83"/>
  <c r="Z67" i="83"/>
  <c r="AB67" i="83"/>
  <c r="P67" i="83"/>
  <c r="AA67" i="83"/>
  <c r="AC67" i="83"/>
  <c r="V67" i="83"/>
  <c r="U67" i="83"/>
  <c r="S67" i="83"/>
  <c r="Q67" i="83"/>
  <c r="C67" i="83"/>
  <c r="Z66" i="83"/>
  <c r="AB66" i="83"/>
  <c r="P66" i="83"/>
  <c r="AA66" i="83"/>
  <c r="AC66" i="83"/>
  <c r="V66" i="83"/>
  <c r="U66" i="83"/>
  <c r="S66" i="83"/>
  <c r="Q66" i="83"/>
  <c r="C66" i="83"/>
  <c r="Z65" i="83"/>
  <c r="AB65" i="83"/>
  <c r="P65" i="83"/>
  <c r="AA65" i="83"/>
  <c r="AC65" i="83"/>
  <c r="V65" i="83"/>
  <c r="U65" i="83"/>
  <c r="S65" i="83"/>
  <c r="Q65" i="83"/>
  <c r="C65" i="83"/>
  <c r="Z64" i="83"/>
  <c r="AB64" i="83"/>
  <c r="P64" i="83"/>
  <c r="AA64" i="83"/>
  <c r="AC64" i="83"/>
  <c r="V64" i="83"/>
  <c r="U64" i="83"/>
  <c r="S64" i="83"/>
  <c r="Q64" i="83"/>
  <c r="C64" i="83"/>
  <c r="Z63" i="83"/>
  <c r="AB63" i="83"/>
  <c r="P63" i="83"/>
  <c r="AA63" i="83"/>
  <c r="AC63" i="83"/>
  <c r="V63" i="83"/>
  <c r="S63" i="83"/>
  <c r="Q63" i="83"/>
  <c r="C63" i="83"/>
  <c r="Z62" i="83"/>
  <c r="AB62" i="83"/>
  <c r="P62" i="83"/>
  <c r="AA62" i="83"/>
  <c r="AC62" i="83"/>
  <c r="V62" i="83"/>
  <c r="U62" i="83"/>
  <c r="S62" i="83"/>
  <c r="Q62" i="83"/>
  <c r="C62" i="83"/>
  <c r="Z61" i="83"/>
  <c r="AB61" i="83"/>
  <c r="P61" i="83"/>
  <c r="AA61" i="83"/>
  <c r="AC61" i="83"/>
  <c r="V61" i="83"/>
  <c r="S61" i="83"/>
  <c r="Q61" i="83"/>
  <c r="C61" i="83"/>
  <c r="Z60" i="83"/>
  <c r="AB60" i="83"/>
  <c r="P60" i="83"/>
  <c r="AA60" i="83"/>
  <c r="AC60" i="83"/>
  <c r="V60" i="83"/>
  <c r="U60" i="83"/>
  <c r="S60" i="83"/>
  <c r="Q60" i="83"/>
  <c r="C60" i="83"/>
  <c r="Z59" i="83"/>
  <c r="AB59" i="83"/>
  <c r="P59" i="83"/>
  <c r="AA59" i="83"/>
  <c r="AC59" i="83"/>
  <c r="S59" i="83"/>
  <c r="Q59" i="83"/>
  <c r="C59" i="83"/>
  <c r="Z58" i="83"/>
  <c r="AB58" i="83"/>
  <c r="P58" i="83"/>
  <c r="AA58" i="83"/>
  <c r="AC58" i="83"/>
  <c r="S58" i="83"/>
  <c r="Q58" i="83"/>
  <c r="C58" i="83"/>
  <c r="Z57" i="83"/>
  <c r="AB57" i="83"/>
  <c r="P57" i="83"/>
  <c r="AA57" i="83"/>
  <c r="AC57" i="83"/>
  <c r="S57" i="83"/>
  <c r="Q57" i="83"/>
  <c r="C57" i="83"/>
  <c r="Z56" i="83"/>
  <c r="AB56" i="83"/>
  <c r="P56" i="83"/>
  <c r="AA56" i="83"/>
  <c r="AC56" i="83"/>
  <c r="S56" i="83"/>
  <c r="Q56" i="83"/>
  <c r="C56" i="83"/>
  <c r="Z55" i="83"/>
  <c r="AB55" i="83"/>
  <c r="P55" i="83"/>
  <c r="AA55" i="83"/>
  <c r="AC55" i="83"/>
  <c r="S55" i="83"/>
  <c r="Q55" i="83"/>
  <c r="C55" i="83"/>
  <c r="Z54" i="83"/>
  <c r="AB54" i="83"/>
  <c r="P54" i="83"/>
  <c r="AA54" i="83"/>
  <c r="AC54" i="83"/>
  <c r="S54" i="83"/>
  <c r="Q54" i="83"/>
  <c r="C54" i="83"/>
  <c r="Z53" i="83"/>
  <c r="AB53" i="83"/>
  <c r="P53" i="83"/>
  <c r="AA53" i="83"/>
  <c r="AC53" i="83"/>
  <c r="S53" i="83"/>
  <c r="Q53" i="83"/>
  <c r="C53" i="83"/>
  <c r="Z52" i="83"/>
  <c r="AB52" i="83"/>
  <c r="P52" i="83"/>
  <c r="AA52" i="83"/>
  <c r="AC52" i="83"/>
  <c r="S52" i="83"/>
  <c r="Q52" i="83"/>
  <c r="C52" i="83"/>
  <c r="Z51" i="83"/>
  <c r="AB51" i="83"/>
  <c r="P51" i="83"/>
  <c r="AA51" i="83"/>
  <c r="AC51" i="83"/>
  <c r="S51" i="83"/>
  <c r="Q51" i="83"/>
  <c r="C51" i="83"/>
  <c r="Z50" i="83"/>
  <c r="AB50" i="83"/>
  <c r="P50" i="83"/>
  <c r="AA50" i="83"/>
  <c r="AC50" i="83"/>
  <c r="S50" i="83"/>
  <c r="Q50" i="83"/>
  <c r="C50" i="83"/>
  <c r="Z49" i="83"/>
  <c r="AB49" i="83"/>
  <c r="P49" i="83"/>
  <c r="AA49" i="83"/>
  <c r="AC49" i="83"/>
  <c r="S49" i="83"/>
  <c r="Q49" i="83"/>
  <c r="C49" i="83"/>
  <c r="Z48" i="83"/>
  <c r="AB48" i="83"/>
  <c r="P48" i="83"/>
  <c r="AA48" i="83"/>
  <c r="AC48" i="83"/>
  <c r="S48" i="83"/>
  <c r="Q48" i="83"/>
  <c r="C48" i="83"/>
  <c r="Z47" i="83"/>
  <c r="AB47" i="83"/>
  <c r="P47" i="83"/>
  <c r="AA47" i="83"/>
  <c r="AC47" i="83"/>
  <c r="S47" i="83"/>
  <c r="Q47" i="83"/>
  <c r="C47" i="83"/>
  <c r="Z46" i="83"/>
  <c r="AB46" i="83"/>
  <c r="P46" i="83"/>
  <c r="AA46" i="83"/>
  <c r="AC46" i="83"/>
  <c r="S46" i="83"/>
  <c r="Q46" i="83"/>
  <c r="C46" i="83"/>
  <c r="A28" i="83"/>
  <c r="A29" i="83"/>
  <c r="A30" i="83"/>
  <c r="A31" i="83"/>
  <c r="A32" i="83"/>
  <c r="A33" i="83"/>
  <c r="A34" i="83"/>
  <c r="A35" i="83"/>
  <c r="A36" i="83"/>
  <c r="A37" i="83"/>
  <c r="A38" i="83"/>
  <c r="A39" i="83"/>
  <c r="A40" i="83"/>
  <c r="A41" i="83"/>
  <c r="A42" i="83"/>
  <c r="A43" i="83"/>
  <c r="A44" i="83"/>
  <c r="A45" i="83"/>
  <c r="A46" i="83"/>
  <c r="Z45" i="83"/>
  <c r="AB45" i="83"/>
  <c r="P45" i="83"/>
  <c r="AA45" i="83"/>
  <c r="AC45" i="83"/>
  <c r="S45" i="83"/>
  <c r="Q45" i="83"/>
  <c r="C45" i="83"/>
  <c r="Z44" i="83"/>
  <c r="AB44" i="83"/>
  <c r="P44" i="83"/>
  <c r="AA44" i="83"/>
  <c r="AC44" i="83"/>
  <c r="S44" i="83"/>
  <c r="Q44" i="83"/>
  <c r="C44" i="83"/>
  <c r="Z43" i="83"/>
  <c r="AB43" i="83"/>
  <c r="P43" i="83"/>
  <c r="AA43" i="83"/>
  <c r="AC43" i="83"/>
  <c r="S43" i="83"/>
  <c r="Q43" i="83"/>
  <c r="C43" i="83"/>
  <c r="Z42" i="83"/>
  <c r="AB42" i="83"/>
  <c r="P42" i="83"/>
  <c r="AA42" i="83"/>
  <c r="AC42" i="83"/>
  <c r="S42" i="83"/>
  <c r="Q42" i="83"/>
  <c r="C42" i="83"/>
  <c r="Z41" i="83"/>
  <c r="AB41" i="83"/>
  <c r="P41" i="83"/>
  <c r="AA41" i="83"/>
  <c r="AC41" i="83"/>
  <c r="S41" i="83"/>
  <c r="Q41" i="83"/>
  <c r="C41" i="83"/>
  <c r="Z40" i="83"/>
  <c r="AB40" i="83"/>
  <c r="P40" i="83"/>
  <c r="AA40" i="83"/>
  <c r="AC40" i="83"/>
  <c r="S40" i="83"/>
  <c r="Q40" i="83"/>
  <c r="C40" i="83"/>
  <c r="Z39" i="83"/>
  <c r="AB39" i="83"/>
  <c r="P39" i="83"/>
  <c r="AA39" i="83"/>
  <c r="AC39" i="83"/>
  <c r="S39" i="83"/>
  <c r="Q39" i="83"/>
  <c r="C39" i="83"/>
  <c r="Z38" i="83"/>
  <c r="AB38" i="83"/>
  <c r="P38" i="83"/>
  <c r="AA38" i="83"/>
  <c r="AC38" i="83"/>
  <c r="S38" i="83"/>
  <c r="Q38" i="83"/>
  <c r="C38" i="83"/>
  <c r="Z37" i="83"/>
  <c r="AB37" i="83"/>
  <c r="P37" i="83"/>
  <c r="AA37" i="83"/>
  <c r="AC37" i="83"/>
  <c r="S37" i="83"/>
  <c r="Q37" i="83"/>
  <c r="C37" i="83"/>
  <c r="Z36" i="83"/>
  <c r="AB36" i="83"/>
  <c r="P36" i="83"/>
  <c r="AA36" i="83"/>
  <c r="AC36" i="83"/>
  <c r="S36" i="83"/>
  <c r="Q36" i="83"/>
  <c r="C36" i="83"/>
  <c r="Z35" i="83"/>
  <c r="AB35" i="83"/>
  <c r="P35" i="83"/>
  <c r="AA35" i="83"/>
  <c r="AC35" i="83"/>
  <c r="S35" i="83"/>
  <c r="Q35" i="83"/>
  <c r="C35" i="83"/>
  <c r="Z34" i="83"/>
  <c r="AB34" i="83"/>
  <c r="P34" i="83"/>
  <c r="AA34" i="83"/>
  <c r="AC34" i="83"/>
  <c r="S34" i="83"/>
  <c r="Q34" i="83"/>
  <c r="C34" i="83"/>
  <c r="Z33" i="83"/>
  <c r="AB33" i="83"/>
  <c r="P33" i="83"/>
  <c r="AA33" i="83"/>
  <c r="AC33" i="83"/>
  <c r="S33" i="83"/>
  <c r="Q33" i="83"/>
  <c r="C33" i="83"/>
  <c r="Z32" i="83"/>
  <c r="AB32" i="83"/>
  <c r="P32" i="83"/>
  <c r="AA32" i="83"/>
  <c r="AC32" i="83"/>
  <c r="S32" i="83"/>
  <c r="Q32" i="83"/>
  <c r="C32" i="83"/>
  <c r="Z31" i="83"/>
  <c r="AB31" i="83"/>
  <c r="P31" i="83"/>
  <c r="AA31" i="83"/>
  <c r="AC31" i="83"/>
  <c r="S31" i="83"/>
  <c r="Q31" i="83"/>
  <c r="C31" i="83"/>
  <c r="Z30" i="83"/>
  <c r="AB30" i="83"/>
  <c r="P30" i="83"/>
  <c r="AA30" i="83"/>
  <c r="AC30" i="83"/>
  <c r="S30" i="83"/>
  <c r="Q30" i="83"/>
  <c r="C30" i="83"/>
  <c r="Z29" i="83"/>
  <c r="AB29" i="83"/>
  <c r="P29" i="83"/>
  <c r="AA29" i="83"/>
  <c r="AC29" i="83"/>
  <c r="S29" i="83"/>
  <c r="Q29" i="83"/>
  <c r="C29" i="83"/>
  <c r="Z28" i="83"/>
  <c r="AB28" i="83"/>
  <c r="P28" i="83"/>
  <c r="AA28" i="83"/>
  <c r="AC28" i="83"/>
  <c r="S28" i="83"/>
  <c r="Q28" i="83"/>
  <c r="C28" i="83"/>
  <c r="Z27" i="83"/>
  <c r="AB27" i="83"/>
  <c r="P27" i="83"/>
  <c r="AA27" i="83"/>
  <c r="AC27" i="83"/>
  <c r="S27" i="83"/>
  <c r="Q27" i="83"/>
  <c r="C27" i="83"/>
  <c r="Z26" i="83"/>
  <c r="AB26" i="83"/>
  <c r="P26" i="83"/>
  <c r="AA26" i="83"/>
  <c r="AC26" i="83"/>
  <c r="S26" i="83"/>
  <c r="Q26" i="83"/>
  <c r="C26" i="83"/>
  <c r="Z25" i="83"/>
  <c r="AB25" i="83"/>
  <c r="P25" i="83"/>
  <c r="AA25" i="83"/>
  <c r="AC25" i="83"/>
  <c r="S25" i="83"/>
  <c r="Q25" i="83"/>
  <c r="C25" i="83"/>
  <c r="Z24" i="83"/>
  <c r="AB24" i="83"/>
  <c r="P24" i="83"/>
  <c r="AA24" i="83"/>
  <c r="AC24" i="83"/>
  <c r="S24" i="83"/>
  <c r="Q24" i="83"/>
  <c r="C24" i="83"/>
  <c r="Z23" i="83"/>
  <c r="AB23" i="83"/>
  <c r="P23" i="83"/>
  <c r="AA23" i="83"/>
  <c r="AC23" i="83"/>
  <c r="S23" i="83"/>
  <c r="Q23" i="83"/>
  <c r="C23" i="83"/>
  <c r="Z22" i="83"/>
  <c r="AB22" i="83"/>
  <c r="P22" i="83"/>
  <c r="AA22" i="83"/>
  <c r="AC22" i="83"/>
  <c r="S22" i="83"/>
  <c r="Q22" i="83"/>
  <c r="C22" i="83"/>
  <c r="Z21" i="83"/>
  <c r="AB21" i="83"/>
  <c r="P21" i="83"/>
  <c r="AA21" i="83"/>
  <c r="AC21" i="83"/>
  <c r="S21" i="83"/>
  <c r="Q21" i="83"/>
  <c r="C21" i="83"/>
  <c r="Z20" i="83"/>
  <c r="AB20" i="83"/>
  <c r="P20" i="83"/>
  <c r="AA20" i="83"/>
  <c r="AC20" i="83"/>
  <c r="S20" i="83"/>
  <c r="Q20" i="83"/>
  <c r="C20" i="83"/>
  <c r="Z19" i="83"/>
  <c r="AB19" i="83"/>
  <c r="P19" i="83"/>
  <c r="AA19" i="83"/>
  <c r="AC19" i="83"/>
  <c r="S19" i="83"/>
  <c r="Q19" i="83"/>
  <c r="C19" i="83"/>
  <c r="Z18" i="83"/>
  <c r="AB18" i="83"/>
  <c r="P18" i="83"/>
  <c r="AA18" i="83"/>
  <c r="AC18" i="83"/>
  <c r="S18" i="83"/>
  <c r="Q18" i="83"/>
  <c r="C18" i="83"/>
  <c r="Z17" i="83"/>
  <c r="AB17" i="83"/>
  <c r="P17" i="83"/>
  <c r="AA17" i="83"/>
  <c r="AC17" i="83"/>
  <c r="S17" i="83"/>
  <c r="Q17" i="83"/>
  <c r="C17" i="83"/>
  <c r="Z16" i="83"/>
  <c r="AB16" i="83"/>
  <c r="P16" i="83"/>
  <c r="AA16" i="83"/>
  <c r="AC16" i="83"/>
  <c r="S16" i="83"/>
  <c r="Q16" i="83"/>
  <c r="C16" i="83"/>
  <c r="Z15" i="83"/>
  <c r="AB15" i="83"/>
  <c r="P15" i="83"/>
  <c r="AA15" i="83"/>
  <c r="AC15" i="83"/>
  <c r="S15" i="83"/>
  <c r="Q15" i="83"/>
  <c r="C15" i="83"/>
  <c r="Z14" i="83"/>
  <c r="AB14" i="83"/>
  <c r="AA14" i="83"/>
  <c r="AC14" i="83"/>
  <c r="S14" i="83"/>
  <c r="Q14" i="83"/>
  <c r="C14" i="83"/>
  <c r="L13" i="83"/>
  <c r="L12" i="83"/>
  <c r="L11" i="83"/>
  <c r="H28" i="74"/>
  <c r="G28" i="74"/>
  <c r="I28" i="74"/>
  <c r="U64" i="74"/>
  <c r="F64" i="74"/>
  <c r="V64" i="74"/>
  <c r="U63" i="74"/>
  <c r="F63" i="74"/>
  <c r="V63" i="74"/>
  <c r="T63" i="74"/>
  <c r="M63" i="74"/>
  <c r="L63" i="74"/>
  <c r="N63" i="74"/>
  <c r="O63" i="74"/>
  <c r="P63" i="74"/>
  <c r="W63" i="74"/>
  <c r="U65" i="74"/>
  <c r="F65" i="74"/>
  <c r="V65" i="74"/>
  <c r="T64" i="74"/>
  <c r="M64" i="74"/>
  <c r="L64" i="74"/>
  <c r="N64" i="74"/>
  <c r="O64" i="74"/>
  <c r="P64" i="74"/>
  <c r="W64" i="74"/>
  <c r="U66" i="74"/>
  <c r="F66" i="74"/>
  <c r="V66" i="74"/>
  <c r="T65" i="74"/>
  <c r="M65" i="74"/>
  <c r="L65" i="74"/>
  <c r="N65" i="74"/>
  <c r="O65" i="74"/>
  <c r="P65" i="74"/>
  <c r="W65" i="74"/>
  <c r="U67" i="74"/>
  <c r="F67" i="74"/>
  <c r="V67" i="74"/>
  <c r="T66" i="74"/>
  <c r="M66" i="74"/>
  <c r="L66" i="74"/>
  <c r="N66" i="74"/>
  <c r="O66" i="74"/>
  <c r="P66" i="74"/>
  <c r="W66" i="74"/>
  <c r="U68" i="74"/>
  <c r="F68" i="74"/>
  <c r="V68" i="74"/>
  <c r="T67" i="74"/>
  <c r="M67" i="74"/>
  <c r="L67" i="74"/>
  <c r="N67" i="74"/>
  <c r="O67" i="74"/>
  <c r="P67" i="74"/>
  <c r="W67" i="74"/>
  <c r="U69" i="74"/>
  <c r="F69" i="74"/>
  <c r="V69" i="74"/>
  <c r="T68" i="74"/>
  <c r="M68" i="74"/>
  <c r="L68" i="74"/>
  <c r="N68" i="74"/>
  <c r="O68" i="74"/>
  <c r="P68" i="74"/>
  <c r="W68" i="74"/>
  <c r="U70" i="74"/>
  <c r="F70" i="74"/>
  <c r="V70" i="74"/>
  <c r="T69" i="74"/>
  <c r="M69" i="74"/>
  <c r="L69" i="74"/>
  <c r="N69" i="74"/>
  <c r="O69" i="74"/>
  <c r="P69" i="74"/>
  <c r="W69" i="74"/>
  <c r="U71" i="74"/>
  <c r="F71" i="74"/>
  <c r="V71" i="74"/>
  <c r="T70" i="74"/>
  <c r="M70" i="74"/>
  <c r="L70" i="74"/>
  <c r="N70" i="74"/>
  <c r="O70" i="74"/>
  <c r="P70" i="74"/>
  <c r="W70" i="74"/>
  <c r="U72" i="74"/>
  <c r="F72" i="74"/>
  <c r="V72" i="74"/>
  <c r="T71" i="74"/>
  <c r="M71" i="74"/>
  <c r="L71" i="74"/>
  <c r="N71" i="74"/>
  <c r="O71" i="74"/>
  <c r="P71" i="74"/>
  <c r="W71" i="74"/>
  <c r="U73" i="74"/>
  <c r="F73" i="74"/>
  <c r="V73" i="74"/>
  <c r="T72" i="74"/>
  <c r="M72" i="74"/>
  <c r="L72" i="74"/>
  <c r="N72" i="74"/>
  <c r="O72" i="74"/>
  <c r="P72" i="74"/>
  <c r="W72" i="74"/>
  <c r="U74" i="74"/>
  <c r="F74" i="74"/>
  <c r="V74" i="74"/>
  <c r="T73" i="74"/>
  <c r="M73" i="74"/>
  <c r="L73" i="74"/>
  <c r="N73" i="74"/>
  <c r="O73" i="74"/>
  <c r="P73" i="74"/>
  <c r="W73" i="74"/>
  <c r="U75" i="74"/>
  <c r="F75" i="74"/>
  <c r="V75" i="74"/>
  <c r="T74" i="74"/>
  <c r="M74" i="74"/>
  <c r="L74" i="74"/>
  <c r="N74" i="74"/>
  <c r="O74" i="74"/>
  <c r="P74" i="74"/>
  <c r="W74" i="74"/>
  <c r="U76" i="74"/>
  <c r="F76" i="74"/>
  <c r="V76" i="74"/>
  <c r="T75" i="74"/>
  <c r="M75" i="74"/>
  <c r="L75" i="74"/>
  <c r="N75" i="74"/>
  <c r="O75" i="74"/>
  <c r="P75" i="74"/>
  <c r="W75" i="74"/>
  <c r="U77" i="74"/>
  <c r="F77" i="74"/>
  <c r="V77" i="74"/>
  <c r="T76" i="74"/>
  <c r="M76" i="74"/>
  <c r="L76" i="74"/>
  <c r="N76" i="74"/>
  <c r="O76" i="74"/>
  <c r="P76" i="74"/>
  <c r="W76" i="74"/>
  <c r="U78" i="74"/>
  <c r="F78" i="74"/>
  <c r="V78" i="74"/>
  <c r="T77" i="74"/>
  <c r="M77" i="74"/>
  <c r="L77" i="74"/>
  <c r="N77" i="74"/>
  <c r="O77" i="74"/>
  <c r="P77" i="74"/>
  <c r="W77" i="74"/>
  <c r="U79" i="74"/>
  <c r="F79" i="74"/>
  <c r="V79" i="74"/>
  <c r="T78" i="74"/>
  <c r="M78" i="74"/>
  <c r="L78" i="74"/>
  <c r="N78" i="74"/>
  <c r="O78" i="74"/>
  <c r="P78" i="74"/>
  <c r="W78" i="74"/>
  <c r="U80" i="74"/>
  <c r="F80" i="74"/>
  <c r="V80" i="74"/>
  <c r="T79" i="74"/>
  <c r="M79" i="74"/>
  <c r="L79" i="74"/>
  <c r="N79" i="74"/>
  <c r="O79" i="74"/>
  <c r="P79" i="74"/>
  <c r="W79" i="74"/>
  <c r="U81" i="74"/>
  <c r="F81" i="74"/>
  <c r="V81" i="74"/>
  <c r="T80" i="74"/>
  <c r="M80" i="74"/>
  <c r="L80" i="74"/>
  <c r="N80" i="74"/>
  <c r="O80" i="74"/>
  <c r="P80" i="74"/>
  <c r="W80" i="74"/>
  <c r="U82" i="74"/>
  <c r="F82" i="74"/>
  <c r="V82" i="74"/>
  <c r="T81" i="74"/>
  <c r="M81" i="74"/>
  <c r="L81" i="74"/>
  <c r="N81" i="74"/>
  <c r="O81" i="74"/>
  <c r="P81" i="74"/>
  <c r="W81" i="74"/>
  <c r="U83" i="74"/>
  <c r="F83" i="74"/>
  <c r="V83" i="74"/>
  <c r="T82" i="74"/>
  <c r="M82" i="74"/>
  <c r="L82" i="74"/>
  <c r="N82" i="74"/>
  <c r="O82" i="74"/>
  <c r="P82" i="74"/>
  <c r="W82" i="74"/>
  <c r="U84" i="74"/>
  <c r="F84" i="74"/>
  <c r="V84" i="74"/>
  <c r="T83" i="74"/>
  <c r="M83" i="74"/>
  <c r="L83" i="74"/>
  <c r="N83" i="74"/>
  <c r="O83" i="74"/>
  <c r="P83" i="74"/>
  <c r="W83" i="74"/>
  <c r="U85" i="74"/>
  <c r="F85" i="74"/>
  <c r="V85" i="74"/>
  <c r="T84" i="74"/>
  <c r="M84" i="74"/>
  <c r="L84" i="74"/>
  <c r="N84" i="74"/>
  <c r="O84" i="74"/>
  <c r="P84" i="74"/>
  <c r="W84" i="74"/>
  <c r="U86" i="74"/>
  <c r="F86" i="74"/>
  <c r="V86" i="74"/>
  <c r="T85" i="74"/>
  <c r="M85" i="74"/>
  <c r="L85" i="74"/>
  <c r="N85" i="74"/>
  <c r="O85" i="74"/>
  <c r="P85" i="74"/>
  <c r="W85" i="74"/>
  <c r="U87" i="74"/>
  <c r="F87" i="74"/>
  <c r="V87" i="74"/>
  <c r="T86" i="74"/>
  <c r="M86" i="74"/>
  <c r="L86" i="74"/>
  <c r="N86" i="74"/>
  <c r="O86" i="74"/>
  <c r="P86" i="74"/>
  <c r="W86" i="74"/>
  <c r="U88" i="74"/>
  <c r="F88" i="74"/>
  <c r="V88" i="74"/>
  <c r="T87" i="74"/>
  <c r="M87" i="74"/>
  <c r="L87" i="74"/>
  <c r="N87" i="74"/>
  <c r="O87" i="74"/>
  <c r="P87" i="74"/>
  <c r="W87" i="74"/>
  <c r="U89" i="74"/>
  <c r="F89" i="74"/>
  <c r="V89" i="74"/>
  <c r="T88" i="74"/>
  <c r="M88" i="74"/>
  <c r="L88" i="74"/>
  <c r="N88" i="74"/>
  <c r="O88" i="74"/>
  <c r="P88" i="74"/>
  <c r="W88" i="74"/>
  <c r="U90" i="74"/>
  <c r="F90" i="74"/>
  <c r="V90" i="74"/>
  <c r="T89" i="74"/>
  <c r="M89" i="74"/>
  <c r="L89" i="74"/>
  <c r="N89" i="74"/>
  <c r="O89" i="74"/>
  <c r="P89" i="74"/>
  <c r="W89" i="74"/>
  <c r="U91" i="74"/>
  <c r="F91" i="74"/>
  <c r="V91" i="74"/>
  <c r="T90" i="74"/>
  <c r="M90" i="74"/>
  <c r="L90" i="74"/>
  <c r="N90" i="74"/>
  <c r="O90" i="74"/>
  <c r="P90" i="74"/>
  <c r="W90" i="74"/>
  <c r="U92" i="74"/>
  <c r="F92" i="74"/>
  <c r="V92" i="74"/>
  <c r="T91" i="74"/>
  <c r="M91" i="74"/>
  <c r="L91" i="74"/>
  <c r="N91" i="74"/>
  <c r="O91" i="74"/>
  <c r="P91" i="74"/>
  <c r="W91" i="74"/>
  <c r="U93" i="74"/>
  <c r="F93" i="74"/>
  <c r="V93" i="74"/>
  <c r="T92" i="74"/>
  <c r="M92" i="74"/>
  <c r="L92" i="74"/>
  <c r="N92" i="74"/>
  <c r="O92" i="74"/>
  <c r="P92" i="74"/>
  <c r="W92" i="74"/>
  <c r="U94" i="74"/>
  <c r="F94" i="74"/>
  <c r="V94" i="74"/>
  <c r="T93" i="74"/>
  <c r="M93" i="74"/>
  <c r="L93" i="74"/>
  <c r="N93" i="74"/>
  <c r="O93" i="74"/>
  <c r="P93" i="74"/>
  <c r="W93" i="74"/>
  <c r="U95" i="74"/>
  <c r="F95" i="74"/>
  <c r="V95" i="74"/>
  <c r="T94" i="74"/>
  <c r="M94" i="74"/>
  <c r="L94" i="74"/>
  <c r="N94" i="74"/>
  <c r="O94" i="74"/>
  <c r="P94" i="74"/>
  <c r="W94" i="74"/>
  <c r="U96" i="74"/>
  <c r="F96" i="74"/>
  <c r="V96" i="74"/>
  <c r="T95" i="74"/>
  <c r="M95" i="74"/>
  <c r="L95" i="74"/>
  <c r="N95" i="74"/>
  <c r="O95" i="74"/>
  <c r="P95" i="74"/>
  <c r="W95" i="74"/>
  <c r="U97" i="74"/>
  <c r="F97" i="74"/>
  <c r="V97" i="74"/>
  <c r="T96" i="74"/>
  <c r="M96" i="74"/>
  <c r="L96" i="74"/>
  <c r="N96" i="74"/>
  <c r="O96" i="74"/>
  <c r="P96" i="74"/>
  <c r="W96" i="74"/>
  <c r="U98" i="74"/>
  <c r="F98" i="74"/>
  <c r="V98" i="74"/>
  <c r="T97" i="74"/>
  <c r="M97" i="74"/>
  <c r="L97" i="74"/>
  <c r="N97" i="74"/>
  <c r="O97" i="74"/>
  <c r="P97" i="74"/>
  <c r="W97" i="74"/>
  <c r="U99" i="74"/>
  <c r="F99" i="74"/>
  <c r="V99" i="74"/>
  <c r="T98" i="74"/>
  <c r="M98" i="74"/>
  <c r="L98" i="74"/>
  <c r="N98" i="74"/>
  <c r="O98" i="74"/>
  <c r="P98" i="74"/>
  <c r="W98" i="74"/>
  <c r="U100" i="74"/>
  <c r="F100" i="74"/>
  <c r="V100" i="74"/>
  <c r="T99" i="74"/>
  <c r="M99" i="74"/>
  <c r="L99" i="74"/>
  <c r="N99" i="74"/>
  <c r="O99" i="74"/>
  <c r="P99" i="74"/>
  <c r="W99" i="74"/>
  <c r="M100" i="74"/>
  <c r="O100" i="74"/>
  <c r="P100" i="74"/>
  <c r="B100" i="82"/>
  <c r="B63" i="82"/>
  <c r="R4" i="80"/>
  <c r="C64" i="82"/>
  <c r="C63" i="82"/>
  <c r="F63" i="82"/>
  <c r="G63" i="82"/>
  <c r="H63" i="82"/>
  <c r="K64" i="82"/>
  <c r="C65" i="82"/>
  <c r="F64" i="82"/>
  <c r="G64" i="82"/>
  <c r="H64" i="82"/>
  <c r="K65" i="82"/>
  <c r="C66" i="82"/>
  <c r="F65" i="82"/>
  <c r="G65" i="82"/>
  <c r="H65" i="82"/>
  <c r="K66" i="82"/>
  <c r="C67" i="82"/>
  <c r="F66" i="82"/>
  <c r="G66" i="82"/>
  <c r="H66" i="82"/>
  <c r="K67" i="82"/>
  <c r="C68" i="82"/>
  <c r="F67" i="82"/>
  <c r="G67" i="82"/>
  <c r="H67" i="82"/>
  <c r="K68" i="82"/>
  <c r="C69" i="82"/>
  <c r="F68" i="82"/>
  <c r="G68" i="82"/>
  <c r="H68" i="82"/>
  <c r="K69" i="82"/>
  <c r="C70" i="82"/>
  <c r="F69" i="82"/>
  <c r="G69" i="82"/>
  <c r="H69" i="82"/>
  <c r="K70" i="82"/>
  <c r="C71" i="82"/>
  <c r="F70" i="82"/>
  <c r="G70" i="82"/>
  <c r="H70" i="82"/>
  <c r="K71" i="82"/>
  <c r="C72" i="82"/>
  <c r="F71" i="82"/>
  <c r="G71" i="82"/>
  <c r="H71" i="82"/>
  <c r="K72" i="82"/>
  <c r="C73" i="82"/>
  <c r="F72" i="82"/>
  <c r="G72" i="82"/>
  <c r="H72" i="82"/>
  <c r="K73" i="82"/>
  <c r="C74" i="82"/>
  <c r="F73" i="82"/>
  <c r="G73" i="82"/>
  <c r="H73" i="82"/>
  <c r="K74" i="82"/>
  <c r="C75" i="82"/>
  <c r="F74" i="82"/>
  <c r="G74" i="82"/>
  <c r="H74" i="82"/>
  <c r="K75" i="82"/>
  <c r="C76" i="82"/>
  <c r="F75" i="82"/>
  <c r="G75" i="82"/>
  <c r="H75" i="82"/>
  <c r="K76" i="82"/>
  <c r="C77" i="82"/>
  <c r="F76" i="82"/>
  <c r="G76" i="82"/>
  <c r="H76" i="82"/>
  <c r="K77" i="82"/>
  <c r="C78" i="82"/>
  <c r="F77" i="82"/>
  <c r="G77" i="82"/>
  <c r="H77" i="82"/>
  <c r="K78" i="82"/>
  <c r="C79" i="82"/>
  <c r="F78" i="82"/>
  <c r="G78" i="82"/>
  <c r="H78" i="82"/>
  <c r="K79" i="82"/>
  <c r="C80" i="82"/>
  <c r="F79" i="82"/>
  <c r="G79" i="82"/>
  <c r="H79" i="82"/>
  <c r="K80" i="82"/>
  <c r="C81" i="82"/>
  <c r="F80" i="82"/>
  <c r="G80" i="82"/>
  <c r="H80" i="82"/>
  <c r="K81" i="82"/>
  <c r="C82" i="82"/>
  <c r="F81" i="82"/>
  <c r="G81" i="82"/>
  <c r="H81" i="82"/>
  <c r="K82" i="82"/>
  <c r="C83" i="82"/>
  <c r="F82" i="82"/>
  <c r="G82" i="82"/>
  <c r="H82" i="82"/>
  <c r="K83" i="82"/>
  <c r="C84" i="82"/>
  <c r="F83" i="82"/>
  <c r="G83" i="82"/>
  <c r="H83" i="82"/>
  <c r="K84" i="82"/>
  <c r="C85" i="82"/>
  <c r="F84" i="82"/>
  <c r="G84" i="82"/>
  <c r="H84" i="82"/>
  <c r="K85" i="82"/>
  <c r="C86" i="82"/>
  <c r="F85" i="82"/>
  <c r="G85" i="82"/>
  <c r="H85" i="82"/>
  <c r="K86" i="82"/>
  <c r="C87" i="82"/>
  <c r="F86" i="82"/>
  <c r="G86" i="82"/>
  <c r="H86" i="82"/>
  <c r="K87" i="82"/>
  <c r="C88" i="82"/>
  <c r="F87" i="82"/>
  <c r="G87" i="82"/>
  <c r="H87" i="82"/>
  <c r="K88" i="82"/>
  <c r="C89" i="82"/>
  <c r="F88" i="82"/>
  <c r="G88" i="82"/>
  <c r="H88" i="82"/>
  <c r="K89" i="82"/>
  <c r="C90" i="82"/>
  <c r="F89" i="82"/>
  <c r="G89" i="82"/>
  <c r="H89" i="82"/>
  <c r="K90" i="82"/>
  <c r="C91" i="82"/>
  <c r="F90" i="82"/>
  <c r="G90" i="82"/>
  <c r="H90" i="82"/>
  <c r="K91" i="82"/>
  <c r="C92" i="82"/>
  <c r="F91" i="82"/>
  <c r="G91" i="82"/>
  <c r="H91" i="82"/>
  <c r="K92" i="82"/>
  <c r="C93" i="82"/>
  <c r="F92" i="82"/>
  <c r="G92" i="82"/>
  <c r="H92" i="82"/>
  <c r="K93" i="82"/>
  <c r="C94" i="82"/>
  <c r="F93" i="82"/>
  <c r="G93" i="82"/>
  <c r="H93" i="82"/>
  <c r="K94" i="82"/>
  <c r="C95" i="82"/>
  <c r="F94" i="82"/>
  <c r="G94" i="82"/>
  <c r="H94" i="82"/>
  <c r="K95" i="82"/>
  <c r="C96" i="82"/>
  <c r="F95" i="82"/>
  <c r="G95" i="82"/>
  <c r="H95" i="82"/>
  <c r="K96" i="82"/>
  <c r="C97" i="82"/>
  <c r="F96" i="82"/>
  <c r="G96" i="82"/>
  <c r="H96" i="82"/>
  <c r="K97" i="82"/>
  <c r="C98" i="82"/>
  <c r="F97" i="82"/>
  <c r="G97" i="82"/>
  <c r="H97" i="82"/>
  <c r="K98" i="82"/>
  <c r="C99" i="82"/>
  <c r="F98" i="82"/>
  <c r="G98" i="82"/>
  <c r="H98" i="82"/>
  <c r="K99" i="82"/>
  <c r="C100" i="82"/>
  <c r="F99" i="82"/>
  <c r="G99" i="82"/>
  <c r="H99" i="82"/>
  <c r="K100" i="82"/>
  <c r="J4" i="80"/>
  <c r="M64" i="82"/>
  <c r="M65" i="82"/>
  <c r="M66" i="82"/>
  <c r="M67" i="82"/>
  <c r="M68" i="82"/>
  <c r="M69" i="82"/>
  <c r="M70" i="82"/>
  <c r="M71" i="82"/>
  <c r="M72" i="82"/>
  <c r="M73" i="82"/>
  <c r="M74" i="82"/>
  <c r="M75" i="82"/>
  <c r="M76" i="82"/>
  <c r="M77" i="82"/>
  <c r="M78" i="82"/>
  <c r="M79" i="82"/>
  <c r="M80" i="82"/>
  <c r="M81" i="82"/>
  <c r="M82" i="82"/>
  <c r="M83" i="82"/>
  <c r="M84" i="82"/>
  <c r="M85" i="82"/>
  <c r="M86" i="82"/>
  <c r="M87" i="82"/>
  <c r="M88" i="82"/>
  <c r="M89" i="82"/>
  <c r="M90" i="82"/>
  <c r="M91" i="82"/>
  <c r="M92" i="82"/>
  <c r="M93" i="82"/>
  <c r="M94" i="82"/>
  <c r="M95" i="82"/>
  <c r="M96" i="82"/>
  <c r="M97" i="82"/>
  <c r="M98" i="82"/>
  <c r="M99" i="82"/>
  <c r="G100" i="82"/>
  <c r="M100" i="82"/>
  <c r="K4" i="80"/>
  <c r="L64" i="82"/>
  <c r="L65" i="82"/>
  <c r="L66" i="82"/>
  <c r="L67" i="82"/>
  <c r="L68" i="82"/>
  <c r="L69" i="82"/>
  <c r="L70" i="82"/>
  <c r="L71" i="82"/>
  <c r="L72" i="82"/>
  <c r="L73" i="82"/>
  <c r="L74" i="82"/>
  <c r="L75" i="82"/>
  <c r="L76" i="82"/>
  <c r="L77" i="82"/>
  <c r="L78" i="82"/>
  <c r="L79" i="82"/>
  <c r="L80" i="82"/>
  <c r="L81" i="82"/>
  <c r="L82" i="82"/>
  <c r="L83" i="82"/>
  <c r="L84" i="82"/>
  <c r="L85" i="82"/>
  <c r="L86" i="82"/>
  <c r="L87" i="82"/>
  <c r="L88" i="82"/>
  <c r="L89" i="82"/>
  <c r="L90" i="82"/>
  <c r="L91" i="82"/>
  <c r="L92" i="82"/>
  <c r="L93" i="82"/>
  <c r="L94" i="82"/>
  <c r="L95" i="82"/>
  <c r="L96" i="82"/>
  <c r="L97" i="82"/>
  <c r="L98" i="82"/>
  <c r="L99" i="82"/>
  <c r="F100" i="82"/>
  <c r="L100" i="82"/>
  <c r="L4" i="80"/>
  <c r="Q4" i="80"/>
  <c r="S4" i="80"/>
  <c r="L100" i="74"/>
  <c r="N100" i="74"/>
  <c r="T100" i="74"/>
  <c r="AK45" i="78"/>
  <c r="U61" i="74"/>
  <c r="F61" i="74"/>
  <c r="V61" i="74"/>
  <c r="U60" i="74"/>
  <c r="F60" i="74"/>
  <c r="V60" i="74"/>
  <c r="T60" i="74"/>
  <c r="M60" i="74"/>
  <c r="L60" i="74"/>
  <c r="N60" i="74"/>
  <c r="L4" i="78"/>
  <c r="O60" i="74"/>
  <c r="P60" i="74"/>
  <c r="M4" i="78"/>
  <c r="W60" i="74"/>
  <c r="X4" i="78"/>
  <c r="AK5" i="78"/>
  <c r="U62" i="74"/>
  <c r="F62" i="74"/>
  <c r="V62" i="74"/>
  <c r="T61" i="74"/>
  <c r="M61" i="74"/>
  <c r="L61" i="74"/>
  <c r="N61" i="74"/>
  <c r="L5" i="78"/>
  <c r="O61" i="74"/>
  <c r="P61" i="74"/>
  <c r="M5" i="78"/>
  <c r="W61" i="74"/>
  <c r="X5" i="78"/>
  <c r="AK6" i="78"/>
  <c r="T62" i="74"/>
  <c r="M62" i="74"/>
  <c r="L62" i="74"/>
  <c r="N62" i="74"/>
  <c r="L6" i="78"/>
  <c r="O62" i="74"/>
  <c r="P62" i="74"/>
  <c r="M6" i="78"/>
  <c r="W62" i="74"/>
  <c r="X6" i="78"/>
  <c r="AK7" i="78"/>
  <c r="U59" i="74"/>
  <c r="F59" i="74"/>
  <c r="V59" i="74"/>
  <c r="T59" i="74"/>
  <c r="M59" i="74"/>
  <c r="L59" i="74"/>
  <c r="N59" i="74"/>
  <c r="O59" i="74"/>
  <c r="P59" i="74"/>
  <c r="W59" i="74"/>
  <c r="X3" i="78"/>
  <c r="AK4" i="78"/>
  <c r="AJ45" i="78"/>
  <c r="AI45" i="78"/>
  <c r="W4" i="78"/>
  <c r="AJ5" i="78"/>
  <c r="W5" i="78"/>
  <c r="AJ6" i="78"/>
  <c r="W6" i="78"/>
  <c r="AJ7" i="78"/>
  <c r="W3" i="78"/>
  <c r="AJ4" i="78"/>
  <c r="W100" i="74"/>
  <c r="W45" i="78"/>
  <c r="X45" i="78"/>
  <c r="V45" i="78"/>
  <c r="H45" i="78"/>
  <c r="E45" i="78"/>
  <c r="G45" i="78"/>
  <c r="L45" i="78"/>
  <c r="M45" i="78"/>
  <c r="I45" i="78"/>
  <c r="AL8" i="78"/>
  <c r="AL9" i="78"/>
  <c r="AL10" i="78"/>
  <c r="AL11" i="78"/>
  <c r="AL12" i="78"/>
  <c r="AL13" i="78"/>
  <c r="AL14" i="78"/>
  <c r="AL15" i="78"/>
  <c r="AL16" i="78"/>
  <c r="AL17" i="78"/>
  <c r="AL18" i="78"/>
  <c r="AL19" i="78"/>
  <c r="AL20" i="78"/>
  <c r="AL21" i="78"/>
  <c r="AL22" i="78"/>
  <c r="AL23" i="78"/>
  <c r="AL24" i="78"/>
  <c r="AL25" i="78"/>
  <c r="AL26" i="78"/>
  <c r="AL27" i="78"/>
  <c r="AL28" i="78"/>
  <c r="AL29" i="78"/>
  <c r="AL30" i="78"/>
  <c r="AL31" i="78"/>
  <c r="AL32" i="78"/>
  <c r="AL33" i="78"/>
  <c r="AL34" i="78"/>
  <c r="AL35" i="78"/>
  <c r="AL36" i="78"/>
  <c r="AL37" i="78"/>
  <c r="AL38" i="78"/>
  <c r="AL39" i="78"/>
  <c r="AL40" i="78"/>
  <c r="AL41" i="78"/>
  <c r="AL42" i="78"/>
  <c r="AL43" i="78"/>
  <c r="AL44" i="78"/>
  <c r="AL45" i="78"/>
  <c r="T6" i="78"/>
  <c r="AG7" i="78"/>
  <c r="Y6" i="78"/>
  <c r="AL7" i="78"/>
  <c r="AH7" i="78"/>
  <c r="AI7" i="78"/>
  <c r="S3" i="80"/>
  <c r="AG45" i="78"/>
  <c r="C62" i="82"/>
  <c r="F62" i="82"/>
  <c r="G62" i="82"/>
  <c r="H62" i="82"/>
  <c r="K63" i="82"/>
  <c r="D63" i="82"/>
  <c r="D64" i="82"/>
  <c r="D65" i="82"/>
  <c r="D66" i="82"/>
  <c r="D67" i="82"/>
  <c r="D68" i="82"/>
  <c r="D69" i="82"/>
  <c r="D70" i="82"/>
  <c r="D71" i="82"/>
  <c r="D72" i="82"/>
  <c r="D73" i="82"/>
  <c r="D74" i="82"/>
  <c r="D75" i="82"/>
  <c r="D76" i="82"/>
  <c r="D77" i="82"/>
  <c r="D78" i="82"/>
  <c r="D79" i="82"/>
  <c r="D80" i="82"/>
  <c r="D81" i="82"/>
  <c r="D82" i="82"/>
  <c r="D83" i="82"/>
  <c r="D84" i="82"/>
  <c r="D85" i="82"/>
  <c r="D86" i="82"/>
  <c r="D87" i="82"/>
  <c r="D88" i="82"/>
  <c r="D89" i="82"/>
  <c r="D90" i="82"/>
  <c r="D91" i="82"/>
  <c r="D92" i="82"/>
  <c r="D93" i="82"/>
  <c r="D94" i="82"/>
  <c r="D95" i="82"/>
  <c r="D96" i="82"/>
  <c r="D97" i="82"/>
  <c r="D98" i="82"/>
  <c r="D99" i="82"/>
  <c r="D100" i="82"/>
  <c r="C4" i="80"/>
  <c r="C3" i="82"/>
  <c r="D3" i="82"/>
  <c r="C4" i="82"/>
  <c r="D4" i="82"/>
  <c r="C5" i="82"/>
  <c r="D5" i="82"/>
  <c r="C6" i="82"/>
  <c r="D6" i="82"/>
  <c r="C7" i="82"/>
  <c r="D7" i="82"/>
  <c r="C8" i="82"/>
  <c r="D8" i="82"/>
  <c r="C9" i="82"/>
  <c r="D9" i="82"/>
  <c r="C10" i="82"/>
  <c r="D10" i="82"/>
  <c r="C11" i="82"/>
  <c r="D11" i="82"/>
  <c r="C12" i="82"/>
  <c r="D12" i="82"/>
  <c r="C13" i="82"/>
  <c r="D13" i="82"/>
  <c r="C14" i="82"/>
  <c r="D14" i="82"/>
  <c r="C15" i="82"/>
  <c r="D15" i="82"/>
  <c r="C16" i="82"/>
  <c r="D16" i="82"/>
  <c r="C17" i="82"/>
  <c r="D17" i="82"/>
  <c r="C18" i="82"/>
  <c r="D18" i="82"/>
  <c r="C19" i="82"/>
  <c r="D19" i="82"/>
  <c r="C20" i="82"/>
  <c r="D20" i="82"/>
  <c r="C21" i="82"/>
  <c r="D21" i="82"/>
  <c r="C22" i="82"/>
  <c r="D22" i="82"/>
  <c r="C23" i="82"/>
  <c r="D23" i="82"/>
  <c r="C24" i="82"/>
  <c r="D24" i="82"/>
  <c r="C25" i="82"/>
  <c r="D25" i="82"/>
  <c r="C26" i="82"/>
  <c r="D26" i="82"/>
  <c r="C27" i="82"/>
  <c r="D27" i="82"/>
  <c r="C28" i="82"/>
  <c r="D28" i="82"/>
  <c r="C29" i="82"/>
  <c r="D29" i="82"/>
  <c r="C30" i="82"/>
  <c r="D30" i="82"/>
  <c r="C31" i="82"/>
  <c r="D31" i="82"/>
  <c r="C32" i="82"/>
  <c r="D32" i="82"/>
  <c r="C33" i="82"/>
  <c r="D33" i="82"/>
  <c r="C34" i="82"/>
  <c r="D34" i="82"/>
  <c r="C35" i="82"/>
  <c r="D35" i="82"/>
  <c r="C36" i="82"/>
  <c r="D36" i="82"/>
  <c r="C37" i="82"/>
  <c r="D37" i="82"/>
  <c r="C38" i="82"/>
  <c r="D38" i="82"/>
  <c r="C39" i="82"/>
  <c r="D39" i="82"/>
  <c r="C40" i="82"/>
  <c r="D40" i="82"/>
  <c r="C41" i="82"/>
  <c r="D41" i="82"/>
  <c r="C42" i="82"/>
  <c r="D42" i="82"/>
  <c r="C43" i="82"/>
  <c r="D43" i="82"/>
  <c r="C44" i="82"/>
  <c r="D44" i="82"/>
  <c r="C45" i="82"/>
  <c r="D45" i="82"/>
  <c r="C46" i="82"/>
  <c r="D46" i="82"/>
  <c r="C47" i="82"/>
  <c r="D47" i="82"/>
  <c r="C48" i="82"/>
  <c r="D48" i="82"/>
  <c r="C49" i="82"/>
  <c r="D49" i="82"/>
  <c r="C50" i="82"/>
  <c r="D50" i="82"/>
  <c r="C51" i="82"/>
  <c r="D51" i="82"/>
  <c r="C52" i="82"/>
  <c r="D52" i="82"/>
  <c r="C53" i="82"/>
  <c r="D53" i="82"/>
  <c r="C54" i="82"/>
  <c r="D54" i="82"/>
  <c r="C55" i="82"/>
  <c r="D55" i="82"/>
  <c r="C56" i="82"/>
  <c r="D56" i="82"/>
  <c r="C57" i="82"/>
  <c r="D57" i="82"/>
  <c r="C58" i="82"/>
  <c r="D58" i="82"/>
  <c r="C59" i="82"/>
  <c r="D59" i="82"/>
  <c r="C60" i="82"/>
  <c r="D60" i="82"/>
  <c r="C61" i="82"/>
  <c r="D61" i="82"/>
  <c r="D62" i="82"/>
  <c r="C101" i="82"/>
  <c r="D101" i="82"/>
  <c r="C102" i="82"/>
  <c r="D102" i="82"/>
  <c r="C103" i="82"/>
  <c r="D103" i="82"/>
  <c r="C2" i="82"/>
  <c r="D2" i="82"/>
  <c r="D4" i="80"/>
  <c r="F59" i="82"/>
  <c r="G59" i="82"/>
  <c r="H59" i="82"/>
  <c r="F60" i="82"/>
  <c r="G60" i="82"/>
  <c r="H60" i="82"/>
  <c r="F61" i="82"/>
  <c r="G61" i="82"/>
  <c r="H61" i="82"/>
  <c r="H100" i="82"/>
  <c r="B4" i="80"/>
  <c r="Y3" i="78"/>
  <c r="Y4" i="78"/>
  <c r="Y5" i="78"/>
  <c r="M60" i="82"/>
  <c r="M61" i="82"/>
  <c r="M62" i="82"/>
  <c r="M63" i="82"/>
  <c r="G101" i="82"/>
  <c r="M101" i="82"/>
  <c r="G102" i="82"/>
  <c r="M102" i="82"/>
  <c r="G103" i="82"/>
  <c r="M103" i="82"/>
  <c r="M104" i="82"/>
  <c r="L60" i="82"/>
  <c r="L61" i="82"/>
  <c r="L62" i="82"/>
  <c r="L63" i="82"/>
  <c r="F101" i="82"/>
  <c r="L101" i="82"/>
  <c r="F102" i="82"/>
  <c r="L102" i="82"/>
  <c r="F103" i="82"/>
  <c r="L103" i="82"/>
  <c r="L104" i="82"/>
  <c r="K60" i="82"/>
  <c r="K61" i="82"/>
  <c r="K62" i="82"/>
  <c r="K101" i="82"/>
  <c r="H101" i="82"/>
  <c r="K102" i="82"/>
  <c r="H102" i="82"/>
  <c r="K103" i="82"/>
  <c r="K104" i="82"/>
  <c r="C104" i="82"/>
  <c r="B102" i="82"/>
  <c r="N103" i="82"/>
  <c r="H103" i="82"/>
  <c r="B103" i="82"/>
  <c r="B101" i="82"/>
  <c r="N102" i="82"/>
  <c r="N101" i="82"/>
  <c r="B99" i="82"/>
  <c r="N100" i="82"/>
  <c r="B98" i="82"/>
  <c r="N99" i="82"/>
  <c r="B97" i="82"/>
  <c r="N98" i="82"/>
  <c r="B96" i="82"/>
  <c r="N97" i="82"/>
  <c r="B95" i="82"/>
  <c r="N96" i="82"/>
  <c r="B94" i="82"/>
  <c r="N95" i="82"/>
  <c r="B93" i="82"/>
  <c r="N94" i="82"/>
  <c r="B92" i="82"/>
  <c r="N93" i="82"/>
  <c r="B91" i="82"/>
  <c r="N92" i="82"/>
  <c r="B90" i="82"/>
  <c r="N91" i="82"/>
  <c r="B89" i="82"/>
  <c r="N90" i="82"/>
  <c r="B88" i="82"/>
  <c r="N89" i="82"/>
  <c r="B87" i="82"/>
  <c r="N88" i="82"/>
  <c r="B86" i="82"/>
  <c r="N87" i="82"/>
  <c r="B85" i="82"/>
  <c r="N86" i="82"/>
  <c r="B84" i="82"/>
  <c r="N85" i="82"/>
  <c r="B83" i="82"/>
  <c r="N84" i="82"/>
  <c r="B82" i="82"/>
  <c r="N83" i="82"/>
  <c r="B81" i="82"/>
  <c r="N82" i="82"/>
  <c r="B80" i="82"/>
  <c r="N81" i="82"/>
  <c r="B79" i="82"/>
  <c r="N80" i="82"/>
  <c r="B78" i="82"/>
  <c r="N79" i="82"/>
  <c r="B77" i="82"/>
  <c r="N78" i="82"/>
  <c r="B76" i="82"/>
  <c r="N77" i="82"/>
  <c r="B75" i="82"/>
  <c r="N76" i="82"/>
  <c r="B74" i="82"/>
  <c r="N75" i="82"/>
  <c r="B73" i="82"/>
  <c r="N74" i="82"/>
  <c r="B72" i="82"/>
  <c r="N73" i="82"/>
  <c r="B71" i="82"/>
  <c r="N72" i="82"/>
  <c r="B70" i="82"/>
  <c r="N71" i="82"/>
  <c r="B69" i="82"/>
  <c r="N70" i="82"/>
  <c r="B68" i="82"/>
  <c r="N69" i="82"/>
  <c r="B67" i="82"/>
  <c r="N68" i="82"/>
  <c r="B66" i="82"/>
  <c r="N67" i="82"/>
  <c r="B65" i="82"/>
  <c r="N66" i="82"/>
  <c r="B64" i="82"/>
  <c r="N65" i="82"/>
  <c r="N64" i="82"/>
  <c r="B62" i="82"/>
  <c r="N63" i="82"/>
  <c r="B61" i="82"/>
  <c r="N62" i="82"/>
  <c r="B60" i="82"/>
  <c r="N61" i="82"/>
  <c r="B59" i="82"/>
  <c r="N60" i="82"/>
  <c r="B58" i="82"/>
  <c r="F58" i="82"/>
  <c r="G58" i="82"/>
  <c r="H58" i="82"/>
  <c r="K59" i="82"/>
  <c r="L59" i="82"/>
  <c r="M59" i="82"/>
  <c r="N59" i="82"/>
  <c r="B57" i="82"/>
  <c r="F57" i="82"/>
  <c r="G57" i="82"/>
  <c r="H57" i="82"/>
  <c r="K58" i="82"/>
  <c r="L58" i="82"/>
  <c r="M58" i="82"/>
  <c r="N58" i="82"/>
  <c r="B56" i="82"/>
  <c r="F56" i="82"/>
  <c r="G56" i="82"/>
  <c r="H56" i="82"/>
  <c r="K57" i="82"/>
  <c r="L57" i="82"/>
  <c r="M57" i="82"/>
  <c r="N57" i="82"/>
  <c r="B55" i="82"/>
  <c r="F55" i="82"/>
  <c r="G55" i="82"/>
  <c r="H55" i="82"/>
  <c r="K56" i="82"/>
  <c r="L56" i="82"/>
  <c r="M56" i="82"/>
  <c r="N56" i="82"/>
  <c r="B54" i="82"/>
  <c r="F54" i="82"/>
  <c r="G54" i="82"/>
  <c r="H54" i="82"/>
  <c r="K55" i="82"/>
  <c r="L55" i="82"/>
  <c r="M55" i="82"/>
  <c r="N55" i="82"/>
  <c r="B53" i="82"/>
  <c r="F53" i="82"/>
  <c r="G53" i="82"/>
  <c r="H53" i="82"/>
  <c r="K54" i="82"/>
  <c r="L54" i="82"/>
  <c r="M54" i="82"/>
  <c r="N54" i="82"/>
  <c r="B52" i="82"/>
  <c r="F52" i="82"/>
  <c r="G52" i="82"/>
  <c r="H52" i="82"/>
  <c r="K53" i="82"/>
  <c r="L53" i="82"/>
  <c r="M53" i="82"/>
  <c r="N53" i="82"/>
  <c r="B51" i="82"/>
  <c r="F51" i="82"/>
  <c r="G51" i="82"/>
  <c r="H51" i="82"/>
  <c r="K52" i="82"/>
  <c r="L52" i="82"/>
  <c r="M52" i="82"/>
  <c r="N52" i="82"/>
  <c r="B50" i="82"/>
  <c r="F50" i="82"/>
  <c r="G50" i="82"/>
  <c r="H50" i="82"/>
  <c r="K51" i="82"/>
  <c r="L51" i="82"/>
  <c r="M51" i="82"/>
  <c r="N51" i="82"/>
  <c r="B49" i="82"/>
  <c r="F49" i="82"/>
  <c r="G49" i="82"/>
  <c r="H49" i="82"/>
  <c r="K50" i="82"/>
  <c r="L50" i="82"/>
  <c r="M50" i="82"/>
  <c r="N50" i="82"/>
  <c r="B48" i="82"/>
  <c r="F48" i="82"/>
  <c r="G48" i="82"/>
  <c r="H48" i="82"/>
  <c r="K49" i="82"/>
  <c r="L49" i="82"/>
  <c r="M49" i="82"/>
  <c r="N49" i="82"/>
  <c r="B47" i="82"/>
  <c r="F47" i="82"/>
  <c r="G47" i="82"/>
  <c r="H47" i="82"/>
  <c r="K48" i="82"/>
  <c r="L48" i="82"/>
  <c r="M48" i="82"/>
  <c r="N48" i="82"/>
  <c r="B46" i="82"/>
  <c r="F46" i="82"/>
  <c r="G46" i="82"/>
  <c r="H46" i="82"/>
  <c r="K47" i="82"/>
  <c r="L47" i="82"/>
  <c r="M47" i="82"/>
  <c r="N47" i="82"/>
  <c r="B45" i="82"/>
  <c r="F45" i="82"/>
  <c r="G45" i="82"/>
  <c r="H45" i="82"/>
  <c r="K46" i="82"/>
  <c r="L46" i="82"/>
  <c r="M46" i="82"/>
  <c r="N46" i="82"/>
  <c r="B44" i="82"/>
  <c r="F44" i="82"/>
  <c r="G44" i="82"/>
  <c r="H44" i="82"/>
  <c r="K45" i="82"/>
  <c r="L45" i="82"/>
  <c r="M45" i="82"/>
  <c r="N45" i="82"/>
  <c r="B43" i="82"/>
  <c r="F43" i="82"/>
  <c r="G43" i="82"/>
  <c r="H43" i="82"/>
  <c r="K44" i="82"/>
  <c r="L44" i="82"/>
  <c r="M44" i="82"/>
  <c r="N44" i="82"/>
  <c r="B42" i="82"/>
  <c r="F42" i="82"/>
  <c r="G42" i="82"/>
  <c r="H42" i="82"/>
  <c r="K43" i="82"/>
  <c r="L43" i="82"/>
  <c r="M43" i="82"/>
  <c r="N43" i="82"/>
  <c r="B41" i="82"/>
  <c r="F41" i="82"/>
  <c r="G41" i="82"/>
  <c r="H41" i="82"/>
  <c r="K42" i="82"/>
  <c r="L42" i="82"/>
  <c r="M42" i="82"/>
  <c r="N42" i="82"/>
  <c r="B40" i="82"/>
  <c r="F40" i="82"/>
  <c r="G40" i="82"/>
  <c r="H40" i="82"/>
  <c r="K41" i="82"/>
  <c r="L41" i="82"/>
  <c r="M41" i="82"/>
  <c r="N41" i="82"/>
  <c r="B39" i="82"/>
  <c r="F39" i="82"/>
  <c r="G39" i="82"/>
  <c r="H39" i="82"/>
  <c r="K40" i="82"/>
  <c r="L40" i="82"/>
  <c r="M40" i="82"/>
  <c r="N40" i="82"/>
  <c r="B38" i="82"/>
  <c r="F38" i="82"/>
  <c r="G38" i="82"/>
  <c r="H38" i="82"/>
  <c r="K39" i="82"/>
  <c r="L39" i="82"/>
  <c r="M39" i="82"/>
  <c r="N39" i="82"/>
  <c r="B37" i="82"/>
  <c r="F37" i="82"/>
  <c r="G37" i="82"/>
  <c r="H37" i="82"/>
  <c r="K38" i="82"/>
  <c r="L38" i="82"/>
  <c r="M38" i="82"/>
  <c r="N38" i="82"/>
  <c r="B36" i="82"/>
  <c r="F36" i="82"/>
  <c r="G36" i="82"/>
  <c r="H36" i="82"/>
  <c r="K37" i="82"/>
  <c r="L37" i="82"/>
  <c r="M37" i="82"/>
  <c r="N37" i="82"/>
  <c r="B35" i="82"/>
  <c r="F35" i="82"/>
  <c r="G35" i="82"/>
  <c r="H35" i="82"/>
  <c r="K36" i="82"/>
  <c r="L36" i="82"/>
  <c r="M36" i="82"/>
  <c r="N36" i="82"/>
  <c r="B34" i="82"/>
  <c r="F34" i="82"/>
  <c r="G34" i="82"/>
  <c r="H34" i="82"/>
  <c r="K35" i="82"/>
  <c r="L35" i="82"/>
  <c r="M35" i="82"/>
  <c r="N35" i="82"/>
  <c r="B33" i="82"/>
  <c r="F33" i="82"/>
  <c r="G33" i="82"/>
  <c r="H33" i="82"/>
  <c r="K34" i="82"/>
  <c r="L34" i="82"/>
  <c r="M34" i="82"/>
  <c r="N34" i="82"/>
  <c r="B32" i="82"/>
  <c r="F32" i="82"/>
  <c r="G32" i="82"/>
  <c r="H32" i="82"/>
  <c r="K33" i="82"/>
  <c r="L33" i="82"/>
  <c r="M33" i="82"/>
  <c r="N33" i="82"/>
  <c r="B31" i="82"/>
  <c r="F31" i="82"/>
  <c r="G31" i="82"/>
  <c r="H31" i="82"/>
  <c r="K32" i="82"/>
  <c r="L32" i="82"/>
  <c r="M32" i="82"/>
  <c r="N32" i="82"/>
  <c r="B30" i="82"/>
  <c r="F30" i="82"/>
  <c r="G30" i="82"/>
  <c r="H30" i="82"/>
  <c r="K31" i="82"/>
  <c r="L31" i="82"/>
  <c r="M31" i="82"/>
  <c r="N31" i="82"/>
  <c r="B29" i="82"/>
  <c r="F29" i="82"/>
  <c r="G29" i="82"/>
  <c r="H29" i="82"/>
  <c r="K30" i="82"/>
  <c r="L30" i="82"/>
  <c r="M30" i="82"/>
  <c r="N30" i="82"/>
  <c r="B28" i="82"/>
  <c r="F28" i="82"/>
  <c r="G28" i="82"/>
  <c r="H28" i="82"/>
  <c r="K29" i="82"/>
  <c r="L29" i="82"/>
  <c r="M29" i="82"/>
  <c r="N29" i="82"/>
  <c r="B27" i="82"/>
  <c r="F27" i="82"/>
  <c r="G27" i="82"/>
  <c r="H27" i="82"/>
  <c r="K28" i="82"/>
  <c r="L28" i="82"/>
  <c r="M28" i="82"/>
  <c r="N28" i="82"/>
  <c r="B26" i="82"/>
  <c r="F26" i="82"/>
  <c r="G26" i="82"/>
  <c r="H26" i="82"/>
  <c r="K27" i="82"/>
  <c r="L27" i="82"/>
  <c r="M27" i="82"/>
  <c r="N27" i="82"/>
  <c r="B25" i="82"/>
  <c r="F25" i="82"/>
  <c r="G25" i="82"/>
  <c r="H25" i="82"/>
  <c r="K26" i="82"/>
  <c r="L26" i="82"/>
  <c r="M26" i="82"/>
  <c r="N26" i="82"/>
  <c r="B24" i="82"/>
  <c r="F24" i="82"/>
  <c r="G24" i="82"/>
  <c r="H24" i="82"/>
  <c r="K25" i="82"/>
  <c r="L25" i="82"/>
  <c r="M25" i="82"/>
  <c r="N25" i="82"/>
  <c r="B23" i="82"/>
  <c r="F23" i="82"/>
  <c r="G23" i="82"/>
  <c r="H23" i="82"/>
  <c r="K24" i="82"/>
  <c r="L24" i="82"/>
  <c r="M24" i="82"/>
  <c r="N24" i="82"/>
  <c r="B22" i="82"/>
  <c r="F22" i="82"/>
  <c r="G22" i="82"/>
  <c r="H22" i="82"/>
  <c r="K23" i="82"/>
  <c r="L23" i="82"/>
  <c r="M23" i="82"/>
  <c r="N23" i="82"/>
  <c r="B21" i="82"/>
  <c r="F21" i="82"/>
  <c r="G21" i="82"/>
  <c r="H21" i="82"/>
  <c r="K22" i="82"/>
  <c r="L22" i="82"/>
  <c r="M22" i="82"/>
  <c r="N22" i="82"/>
  <c r="B20" i="82"/>
  <c r="F20" i="82"/>
  <c r="G20" i="82"/>
  <c r="H20" i="82"/>
  <c r="K21" i="82"/>
  <c r="L21" i="82"/>
  <c r="M21" i="82"/>
  <c r="N21" i="82"/>
  <c r="B19" i="82"/>
  <c r="F19" i="82"/>
  <c r="G19" i="82"/>
  <c r="H19" i="82"/>
  <c r="K20" i="82"/>
  <c r="L20" i="82"/>
  <c r="M20" i="82"/>
  <c r="N20" i="82"/>
  <c r="B18" i="82"/>
  <c r="F18" i="82"/>
  <c r="G18" i="82"/>
  <c r="H18" i="82"/>
  <c r="K19" i="82"/>
  <c r="L19" i="82"/>
  <c r="M19" i="82"/>
  <c r="N19" i="82"/>
  <c r="B17" i="82"/>
  <c r="F17" i="82"/>
  <c r="G17" i="82"/>
  <c r="H17" i="82"/>
  <c r="K18" i="82"/>
  <c r="L18" i="82"/>
  <c r="M18" i="82"/>
  <c r="N18" i="82"/>
  <c r="B16" i="82"/>
  <c r="F16" i="82"/>
  <c r="G16" i="82"/>
  <c r="H16" i="82"/>
  <c r="K17" i="82"/>
  <c r="L17" i="82"/>
  <c r="M17" i="82"/>
  <c r="N17" i="82"/>
  <c r="B15" i="82"/>
  <c r="F15" i="82"/>
  <c r="G15" i="82"/>
  <c r="H15" i="82"/>
  <c r="K16" i="82"/>
  <c r="L16" i="82"/>
  <c r="M16" i="82"/>
  <c r="N16" i="82"/>
  <c r="B14" i="82"/>
  <c r="F14" i="82"/>
  <c r="G14" i="82"/>
  <c r="H14" i="82"/>
  <c r="K15" i="82"/>
  <c r="L15" i="82"/>
  <c r="M15" i="82"/>
  <c r="N15" i="82"/>
  <c r="B13" i="82"/>
  <c r="F13" i="82"/>
  <c r="G13" i="82"/>
  <c r="H13" i="82"/>
  <c r="K14" i="82"/>
  <c r="L14" i="82"/>
  <c r="M14" i="82"/>
  <c r="N14" i="82"/>
  <c r="B12" i="82"/>
  <c r="F12" i="82"/>
  <c r="G12" i="82"/>
  <c r="H12" i="82"/>
  <c r="K13" i="82"/>
  <c r="L13" i="82"/>
  <c r="M13" i="82"/>
  <c r="N13" i="82"/>
  <c r="B11" i="82"/>
  <c r="F11" i="82"/>
  <c r="G11" i="82"/>
  <c r="H11" i="82"/>
  <c r="K12" i="82"/>
  <c r="L12" i="82"/>
  <c r="M12" i="82"/>
  <c r="N12" i="82"/>
  <c r="B10" i="82"/>
  <c r="F10" i="82"/>
  <c r="G10" i="82"/>
  <c r="H10" i="82"/>
  <c r="K11" i="82"/>
  <c r="L11" i="82"/>
  <c r="M11" i="82"/>
  <c r="N11" i="82"/>
  <c r="B9" i="82"/>
  <c r="F9" i="82"/>
  <c r="G9" i="82"/>
  <c r="H9" i="82"/>
  <c r="K10" i="82"/>
  <c r="L10" i="82"/>
  <c r="M10" i="82"/>
  <c r="N10" i="82"/>
  <c r="B8" i="82"/>
  <c r="F8" i="82"/>
  <c r="G8" i="82"/>
  <c r="H8" i="82"/>
  <c r="K9" i="82"/>
  <c r="L9" i="82"/>
  <c r="M9" i="82"/>
  <c r="N9" i="82"/>
  <c r="B7" i="82"/>
  <c r="F7" i="82"/>
  <c r="G7" i="82"/>
  <c r="H7" i="82"/>
  <c r="K8" i="82"/>
  <c r="L8" i="82"/>
  <c r="M8" i="82"/>
  <c r="N8" i="82"/>
  <c r="B6" i="82"/>
  <c r="F6" i="82"/>
  <c r="G6" i="82"/>
  <c r="H6" i="82"/>
  <c r="K7" i="82"/>
  <c r="L7" i="82"/>
  <c r="M7" i="82"/>
  <c r="N7" i="82"/>
  <c r="B5" i="82"/>
  <c r="F5" i="82"/>
  <c r="G5" i="82"/>
  <c r="H5" i="82"/>
  <c r="K6" i="82"/>
  <c r="L6" i="82"/>
  <c r="M6" i="82"/>
  <c r="N6" i="82"/>
  <c r="B4" i="82"/>
  <c r="F4" i="82"/>
  <c r="G4" i="82"/>
  <c r="H4" i="82"/>
  <c r="K5" i="82"/>
  <c r="L5" i="82"/>
  <c r="M5" i="82"/>
  <c r="N5" i="82"/>
  <c r="B3" i="82"/>
  <c r="F3" i="82"/>
  <c r="G3" i="82"/>
  <c r="H3" i="82"/>
  <c r="K4" i="82"/>
  <c r="L4" i="82"/>
  <c r="M4" i="82"/>
  <c r="N4" i="82"/>
  <c r="B2" i="82"/>
  <c r="F2" i="82"/>
  <c r="G2" i="82"/>
  <c r="H2" i="82"/>
  <c r="K3" i="82"/>
  <c r="L3" i="82"/>
  <c r="M3" i="82"/>
  <c r="N3" i="82"/>
  <c r="N2" i="82"/>
  <c r="T3" i="78"/>
  <c r="T4" i="78"/>
  <c r="T5" i="78"/>
  <c r="AA3" i="74"/>
  <c r="AA4" i="74"/>
  <c r="AA5" i="74"/>
  <c r="AA6" i="74"/>
  <c r="AA7" i="74"/>
  <c r="AA8" i="74"/>
  <c r="AA9" i="74"/>
  <c r="AA10" i="74"/>
  <c r="AA11" i="74"/>
  <c r="AA12" i="74"/>
  <c r="X60" i="74"/>
  <c r="X61" i="74"/>
  <c r="X62" i="74"/>
  <c r="X63" i="74"/>
  <c r="X64" i="74"/>
  <c r="X65" i="74"/>
  <c r="X66" i="74"/>
  <c r="X67" i="74"/>
  <c r="X68" i="74"/>
  <c r="X69" i="74"/>
  <c r="X70" i="74"/>
  <c r="X71" i="74"/>
  <c r="X72" i="74"/>
  <c r="X73" i="74"/>
  <c r="X74" i="74"/>
  <c r="X75" i="74"/>
  <c r="X76" i="74"/>
  <c r="X77" i="74"/>
  <c r="X78" i="74"/>
  <c r="X79" i="74"/>
  <c r="X80" i="74"/>
  <c r="X81" i="74"/>
  <c r="X82" i="74"/>
  <c r="X83" i="74"/>
  <c r="X84" i="74"/>
  <c r="X85" i="74"/>
  <c r="X86" i="74"/>
  <c r="X87" i="74"/>
  <c r="X88" i="74"/>
  <c r="X89" i="74"/>
  <c r="X90" i="74"/>
  <c r="X91" i="74"/>
  <c r="X92" i="74"/>
  <c r="X93" i="74"/>
  <c r="X94" i="74"/>
  <c r="X95" i="74"/>
  <c r="X96" i="74"/>
  <c r="X97" i="74"/>
  <c r="X98" i="74"/>
  <c r="X99" i="74"/>
  <c r="X100" i="74"/>
  <c r="X59" i="74"/>
  <c r="Z4" i="78"/>
  <c r="AM5" i="78"/>
  <c r="Z5" i="78"/>
  <c r="AM6" i="78"/>
  <c r="Z6" i="78"/>
  <c r="AM7" i="78"/>
  <c r="Z7" i="78"/>
  <c r="AM8" i="78"/>
  <c r="Z8" i="78"/>
  <c r="AM9" i="78"/>
  <c r="Z9" i="78"/>
  <c r="AM10" i="78"/>
  <c r="Z10" i="78"/>
  <c r="AM11" i="78"/>
  <c r="Z11" i="78"/>
  <c r="AM12" i="78"/>
  <c r="Z12" i="78"/>
  <c r="AM13" i="78"/>
  <c r="Z13" i="78"/>
  <c r="AM14" i="78"/>
  <c r="Z14" i="78"/>
  <c r="AM15" i="78"/>
  <c r="Z15" i="78"/>
  <c r="AM16" i="78"/>
  <c r="Z16" i="78"/>
  <c r="AM17" i="78"/>
  <c r="Z17" i="78"/>
  <c r="AM18" i="78"/>
  <c r="Z18" i="78"/>
  <c r="AM19" i="78"/>
  <c r="Z19" i="78"/>
  <c r="AM20" i="78"/>
  <c r="Z20" i="78"/>
  <c r="AM21" i="78"/>
  <c r="Z21" i="78"/>
  <c r="AM22" i="78"/>
  <c r="Z22" i="78"/>
  <c r="AM23" i="78"/>
  <c r="Z23" i="78"/>
  <c r="AM24" i="78"/>
  <c r="Z24" i="78"/>
  <c r="AM25" i="78"/>
  <c r="Z25" i="78"/>
  <c r="AM26" i="78"/>
  <c r="Z26" i="78"/>
  <c r="AM27" i="78"/>
  <c r="Z27" i="78"/>
  <c r="AM28" i="78"/>
  <c r="Z28" i="78"/>
  <c r="AM29" i="78"/>
  <c r="Z29" i="78"/>
  <c r="AM30" i="78"/>
  <c r="Z30" i="78"/>
  <c r="AM31" i="78"/>
  <c r="Z31" i="78"/>
  <c r="AM32" i="78"/>
  <c r="Z32" i="78"/>
  <c r="AM33" i="78"/>
  <c r="Z33" i="78"/>
  <c r="AM34" i="78"/>
  <c r="Z34" i="78"/>
  <c r="AM35" i="78"/>
  <c r="Z35" i="78"/>
  <c r="AM36" i="78"/>
  <c r="Z36" i="78"/>
  <c r="AM37" i="78"/>
  <c r="Z37" i="78"/>
  <c r="AM38" i="78"/>
  <c r="Z38" i="78"/>
  <c r="AM39" i="78"/>
  <c r="Z39" i="78"/>
  <c r="AM40" i="78"/>
  <c r="Z40" i="78"/>
  <c r="AM41" i="78"/>
  <c r="Z41" i="78"/>
  <c r="AM42" i="78"/>
  <c r="Z42" i="78"/>
  <c r="AM43" i="78"/>
  <c r="Z43" i="78"/>
  <c r="AM44" i="78"/>
  <c r="AM45" i="78"/>
  <c r="Z44" i="78"/>
  <c r="Z45" i="78"/>
  <c r="Y45" i="78"/>
  <c r="E60" i="74"/>
  <c r="E61" i="74"/>
  <c r="E62" i="74"/>
  <c r="E63" i="74"/>
  <c r="E64" i="74"/>
  <c r="E65" i="74"/>
  <c r="E66" i="74"/>
  <c r="E67" i="74"/>
  <c r="E68" i="74"/>
  <c r="E69" i="74"/>
  <c r="E70" i="74"/>
  <c r="E71" i="74"/>
  <c r="E72" i="74"/>
  <c r="E73" i="74"/>
  <c r="E74" i="74"/>
  <c r="E75" i="74"/>
  <c r="E76" i="74"/>
  <c r="E77" i="74"/>
  <c r="E78" i="74"/>
  <c r="E79" i="74"/>
  <c r="E80" i="74"/>
  <c r="E81" i="74"/>
  <c r="E82" i="74"/>
  <c r="E83" i="74"/>
  <c r="E84" i="74"/>
  <c r="E85" i="74"/>
  <c r="E86" i="74"/>
  <c r="E87" i="74"/>
  <c r="E88" i="74"/>
  <c r="E89" i="74"/>
  <c r="E90" i="74"/>
  <c r="E91" i="74"/>
  <c r="E92" i="74"/>
  <c r="E93" i="74"/>
  <c r="E94" i="74"/>
  <c r="E95" i="74"/>
  <c r="E96" i="74"/>
  <c r="E97" i="74"/>
  <c r="E98" i="74"/>
  <c r="E99" i="74"/>
  <c r="E100" i="74"/>
  <c r="E59" i="74"/>
  <c r="C19" i="74"/>
  <c r="C20" i="74"/>
  <c r="C21" i="74"/>
  <c r="C22" i="74"/>
  <c r="C23" i="74"/>
  <c r="C24" i="74"/>
  <c r="C25" i="74"/>
  <c r="C26" i="74"/>
  <c r="C27" i="74"/>
  <c r="C28" i="74"/>
  <c r="C29" i="74"/>
  <c r="C30" i="74"/>
  <c r="C31" i="74"/>
  <c r="C32" i="74"/>
  <c r="C33" i="74"/>
  <c r="C34" i="74"/>
  <c r="C35" i="74"/>
  <c r="C36" i="74"/>
  <c r="C37" i="74"/>
  <c r="C38" i="74"/>
  <c r="C39" i="74"/>
  <c r="C40" i="74"/>
  <c r="C41" i="74"/>
  <c r="C42" i="74"/>
  <c r="C43" i="74"/>
  <c r="C44" i="74"/>
  <c r="C45" i="74"/>
  <c r="C46" i="74"/>
  <c r="C47" i="74"/>
  <c r="C48" i="74"/>
  <c r="C49" i="74"/>
  <c r="C50" i="74"/>
  <c r="C51" i="74"/>
  <c r="C52" i="74"/>
  <c r="C53" i="74"/>
  <c r="C54" i="74"/>
  <c r="C55" i="74"/>
  <c r="C56" i="74"/>
  <c r="C57" i="74"/>
  <c r="C58" i="74"/>
  <c r="C59" i="74"/>
  <c r="C60" i="74"/>
  <c r="C61" i="74"/>
  <c r="C62" i="74"/>
  <c r="C63" i="74"/>
  <c r="C64" i="74"/>
  <c r="C65" i="74"/>
  <c r="C66" i="74"/>
  <c r="C67" i="74"/>
  <c r="C68" i="74"/>
  <c r="C69" i="74"/>
  <c r="C70" i="74"/>
  <c r="C71" i="74"/>
  <c r="C72" i="74"/>
  <c r="C73" i="74"/>
  <c r="C74" i="74"/>
  <c r="C75" i="74"/>
  <c r="C76" i="74"/>
  <c r="C77" i="74"/>
  <c r="C78" i="74"/>
  <c r="C79" i="74"/>
  <c r="C80" i="74"/>
  <c r="C81" i="74"/>
  <c r="C82" i="74"/>
  <c r="C83" i="74"/>
  <c r="C84" i="74"/>
  <c r="C85" i="74"/>
  <c r="C86" i="74"/>
  <c r="C87" i="74"/>
  <c r="C88" i="74"/>
  <c r="C89" i="74"/>
  <c r="C90" i="74"/>
  <c r="C91" i="74"/>
  <c r="C92" i="74"/>
  <c r="C93" i="74"/>
  <c r="C94" i="74"/>
  <c r="C95" i="74"/>
  <c r="C96" i="74"/>
  <c r="C97" i="74"/>
  <c r="C98" i="74"/>
  <c r="C99" i="74"/>
  <c r="C100" i="74"/>
  <c r="C18" i="74"/>
  <c r="AL4" i="78"/>
  <c r="AL5" i="78"/>
  <c r="AL6" i="78"/>
  <c r="AI4" i="78"/>
  <c r="AI5" i="78"/>
  <c r="AI6" i="78"/>
  <c r="B3" i="78"/>
  <c r="D3" i="78"/>
  <c r="T45" i="78"/>
  <c r="U45" i="78"/>
  <c r="F45" i="78"/>
  <c r="H100" i="74"/>
  <c r="G100" i="74"/>
  <c r="I100" i="74"/>
  <c r="H59" i="74"/>
  <c r="G59" i="74"/>
  <c r="I59" i="74"/>
  <c r="J45" i="78"/>
  <c r="J100" i="74"/>
  <c r="K100" i="74"/>
  <c r="J59" i="74"/>
  <c r="K59" i="74"/>
  <c r="B45" i="78"/>
  <c r="B4" i="78"/>
  <c r="B5" i="78"/>
  <c r="B6" i="78"/>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AH4" i="78"/>
  <c r="AH5" i="78"/>
  <c r="AH6" i="78"/>
  <c r="AH45" i="78"/>
  <c r="AG4" i="78"/>
  <c r="AG5" i="78"/>
  <c r="AG6" i="78"/>
  <c r="H60" i="74"/>
  <c r="J60" i="74"/>
  <c r="K60" i="74"/>
  <c r="H61" i="74"/>
  <c r="J61" i="74"/>
  <c r="K61" i="74"/>
  <c r="H62" i="74"/>
  <c r="J62" i="74"/>
  <c r="K62" i="74"/>
  <c r="H63" i="74"/>
  <c r="J63" i="74"/>
  <c r="K63" i="74"/>
  <c r="H64" i="74"/>
  <c r="J64" i="74"/>
  <c r="K64" i="74"/>
  <c r="H65" i="74"/>
  <c r="J65" i="74"/>
  <c r="K65" i="74"/>
  <c r="H66" i="74"/>
  <c r="J66" i="74"/>
  <c r="K66" i="74"/>
  <c r="H67" i="74"/>
  <c r="J67" i="74"/>
  <c r="K67" i="74"/>
  <c r="H68" i="74"/>
  <c r="J68" i="74"/>
  <c r="K68" i="74"/>
  <c r="H69" i="74"/>
  <c r="J69" i="74"/>
  <c r="K69" i="74"/>
  <c r="H70" i="74"/>
  <c r="J70" i="74"/>
  <c r="K70" i="74"/>
  <c r="H71" i="74"/>
  <c r="J71" i="74"/>
  <c r="K71" i="74"/>
  <c r="H72" i="74"/>
  <c r="J72" i="74"/>
  <c r="K72" i="74"/>
  <c r="H73" i="74"/>
  <c r="J73" i="74"/>
  <c r="K73" i="74"/>
  <c r="H74" i="74"/>
  <c r="J74" i="74"/>
  <c r="K74" i="74"/>
  <c r="H75" i="74"/>
  <c r="J75" i="74"/>
  <c r="K75" i="74"/>
  <c r="H76" i="74"/>
  <c r="J76" i="74"/>
  <c r="K76" i="74"/>
  <c r="H77" i="74"/>
  <c r="J77" i="74"/>
  <c r="K77" i="74"/>
  <c r="H78" i="74"/>
  <c r="J78" i="74"/>
  <c r="K78" i="74"/>
  <c r="H79" i="74"/>
  <c r="J79" i="74"/>
  <c r="K79" i="74"/>
  <c r="H80" i="74"/>
  <c r="J80" i="74"/>
  <c r="K80" i="74"/>
  <c r="H81" i="74"/>
  <c r="J81" i="74"/>
  <c r="K81" i="74"/>
  <c r="H82" i="74"/>
  <c r="J82" i="74"/>
  <c r="K82" i="74"/>
  <c r="H83" i="74"/>
  <c r="J83" i="74"/>
  <c r="K83" i="74"/>
  <c r="H84" i="74"/>
  <c r="J84" i="74"/>
  <c r="K84" i="74"/>
  <c r="H85" i="74"/>
  <c r="J85" i="74"/>
  <c r="K85" i="74"/>
  <c r="H86" i="74"/>
  <c r="J86" i="74"/>
  <c r="K86" i="74"/>
  <c r="H87" i="74"/>
  <c r="J87" i="74"/>
  <c r="K87" i="74"/>
  <c r="H88" i="74"/>
  <c r="J88" i="74"/>
  <c r="K88" i="74"/>
  <c r="H89" i="74"/>
  <c r="J89" i="74"/>
  <c r="K89" i="74"/>
  <c r="H90" i="74"/>
  <c r="J90" i="74"/>
  <c r="K90" i="74"/>
  <c r="H91" i="74"/>
  <c r="J91" i="74"/>
  <c r="K91" i="74"/>
  <c r="H92" i="74"/>
  <c r="J92" i="74"/>
  <c r="K92" i="74"/>
  <c r="H93" i="74"/>
  <c r="J93" i="74"/>
  <c r="K93" i="74"/>
  <c r="H94" i="74"/>
  <c r="J94" i="74"/>
  <c r="K94" i="74"/>
  <c r="H95" i="74"/>
  <c r="J95" i="74"/>
  <c r="K95" i="74"/>
  <c r="H96" i="74"/>
  <c r="J96" i="74"/>
  <c r="K96" i="74"/>
  <c r="H97" i="74"/>
  <c r="J97" i="74"/>
  <c r="K97" i="74"/>
  <c r="H98" i="74"/>
  <c r="J98" i="74"/>
  <c r="K98" i="74"/>
  <c r="H99" i="74"/>
  <c r="J99" i="74"/>
  <c r="K99" i="74"/>
  <c r="G60" i="74"/>
  <c r="I60" i="74"/>
  <c r="G61" i="74"/>
  <c r="I61" i="74"/>
  <c r="G62" i="74"/>
  <c r="I62" i="74"/>
  <c r="G63" i="74"/>
  <c r="I63" i="74"/>
  <c r="G64" i="74"/>
  <c r="I64" i="74"/>
  <c r="G65" i="74"/>
  <c r="I65" i="74"/>
  <c r="G66" i="74"/>
  <c r="I66" i="74"/>
  <c r="G67" i="74"/>
  <c r="I67" i="74"/>
  <c r="G68" i="74"/>
  <c r="I68" i="74"/>
  <c r="G69" i="74"/>
  <c r="I69" i="74"/>
  <c r="G70" i="74"/>
  <c r="I70" i="74"/>
  <c r="G71" i="74"/>
  <c r="I71" i="74"/>
  <c r="G72" i="74"/>
  <c r="I72" i="74"/>
  <c r="G73" i="74"/>
  <c r="I73" i="74"/>
  <c r="G74" i="74"/>
  <c r="I74" i="74"/>
  <c r="G75" i="74"/>
  <c r="I75" i="74"/>
  <c r="G76" i="74"/>
  <c r="I76" i="74"/>
  <c r="G77" i="74"/>
  <c r="I77" i="74"/>
  <c r="G78" i="74"/>
  <c r="I78" i="74"/>
  <c r="G79" i="74"/>
  <c r="I79" i="74"/>
  <c r="G80" i="74"/>
  <c r="I80" i="74"/>
  <c r="G81" i="74"/>
  <c r="I81" i="74"/>
  <c r="G82" i="74"/>
  <c r="I82" i="74"/>
  <c r="G83" i="74"/>
  <c r="I83" i="74"/>
  <c r="G84" i="74"/>
  <c r="I84" i="74"/>
  <c r="G85" i="74"/>
  <c r="I85" i="74"/>
  <c r="G86" i="74"/>
  <c r="I86" i="74"/>
  <c r="G87" i="74"/>
  <c r="I87" i="74"/>
  <c r="G88" i="74"/>
  <c r="I88" i="74"/>
  <c r="G89" i="74"/>
  <c r="I89" i="74"/>
  <c r="G90" i="74"/>
  <c r="I90" i="74"/>
  <c r="G91" i="74"/>
  <c r="I91" i="74"/>
  <c r="G92" i="74"/>
  <c r="I92" i="74"/>
  <c r="G93" i="74"/>
  <c r="I93" i="74"/>
  <c r="G94" i="74"/>
  <c r="I94" i="74"/>
  <c r="G95" i="74"/>
  <c r="I95" i="74"/>
  <c r="G96" i="74"/>
  <c r="I96" i="74"/>
  <c r="G97" i="74"/>
  <c r="I97" i="74"/>
  <c r="G98" i="74"/>
  <c r="I98" i="74"/>
  <c r="G99" i="74"/>
  <c r="I99" i="74"/>
  <c r="M19" i="74"/>
  <c r="O19" i="74"/>
  <c r="F19" i="74"/>
  <c r="P19" i="74"/>
  <c r="M20" i="74"/>
  <c r="O20" i="74"/>
  <c r="F20" i="74"/>
  <c r="P20" i="74"/>
  <c r="M21" i="74"/>
  <c r="O21" i="74"/>
  <c r="F21" i="74"/>
  <c r="P21" i="74"/>
  <c r="M22" i="74"/>
  <c r="O22" i="74"/>
  <c r="F22" i="74"/>
  <c r="P22" i="74"/>
  <c r="M23" i="74"/>
  <c r="O23" i="74"/>
  <c r="F23" i="74"/>
  <c r="P23" i="74"/>
  <c r="M24" i="74"/>
  <c r="O24" i="74"/>
  <c r="F24" i="74"/>
  <c r="P24" i="74"/>
  <c r="M25" i="74"/>
  <c r="O25" i="74"/>
  <c r="F25" i="74"/>
  <c r="P25" i="74"/>
  <c r="M26" i="74"/>
  <c r="O26" i="74"/>
  <c r="F26" i="74"/>
  <c r="P26" i="74"/>
  <c r="M27" i="74"/>
  <c r="O27" i="74"/>
  <c r="F27" i="74"/>
  <c r="P27" i="74"/>
  <c r="M28" i="74"/>
  <c r="O28" i="74"/>
  <c r="F28" i="74"/>
  <c r="P28" i="74"/>
  <c r="M29" i="74"/>
  <c r="O29" i="74"/>
  <c r="F29" i="74"/>
  <c r="P29" i="74"/>
  <c r="M30" i="74"/>
  <c r="O30" i="74"/>
  <c r="F30" i="74"/>
  <c r="P30" i="74"/>
  <c r="M31" i="74"/>
  <c r="O31" i="74"/>
  <c r="F31" i="74"/>
  <c r="P31" i="74"/>
  <c r="M32" i="74"/>
  <c r="O32" i="74"/>
  <c r="F32" i="74"/>
  <c r="P32" i="74"/>
  <c r="M33" i="74"/>
  <c r="O33" i="74"/>
  <c r="F33" i="74"/>
  <c r="P33" i="74"/>
  <c r="M34" i="74"/>
  <c r="O34" i="74"/>
  <c r="F34" i="74"/>
  <c r="P34" i="74"/>
  <c r="M35" i="74"/>
  <c r="O35" i="74"/>
  <c r="F35" i="74"/>
  <c r="P35" i="74"/>
  <c r="M36" i="74"/>
  <c r="O36" i="74"/>
  <c r="F36" i="74"/>
  <c r="P36" i="74"/>
  <c r="M37" i="74"/>
  <c r="O37" i="74"/>
  <c r="F37" i="74"/>
  <c r="P37" i="74"/>
  <c r="M38" i="74"/>
  <c r="O38" i="74"/>
  <c r="F38" i="74"/>
  <c r="P38" i="74"/>
  <c r="M39" i="74"/>
  <c r="O39" i="74"/>
  <c r="F39" i="74"/>
  <c r="P39" i="74"/>
  <c r="M40" i="74"/>
  <c r="O40" i="74"/>
  <c r="F40" i="74"/>
  <c r="P40" i="74"/>
  <c r="M41" i="74"/>
  <c r="O41" i="74"/>
  <c r="F41" i="74"/>
  <c r="P41" i="74"/>
  <c r="M42" i="74"/>
  <c r="O42" i="74"/>
  <c r="F42" i="74"/>
  <c r="P42" i="74"/>
  <c r="M43" i="74"/>
  <c r="O43" i="74"/>
  <c r="F43" i="74"/>
  <c r="P43" i="74"/>
  <c r="M44" i="74"/>
  <c r="O44" i="74"/>
  <c r="F44" i="74"/>
  <c r="P44" i="74"/>
  <c r="M45" i="74"/>
  <c r="O45" i="74"/>
  <c r="F45" i="74"/>
  <c r="P45" i="74"/>
  <c r="M46" i="74"/>
  <c r="O46" i="74"/>
  <c r="F46" i="74"/>
  <c r="P46" i="74"/>
  <c r="M47" i="74"/>
  <c r="O47" i="74"/>
  <c r="F47" i="74"/>
  <c r="P47" i="74"/>
  <c r="M48" i="74"/>
  <c r="O48" i="74"/>
  <c r="F48" i="74"/>
  <c r="P48" i="74"/>
  <c r="M49" i="74"/>
  <c r="O49" i="74"/>
  <c r="F49" i="74"/>
  <c r="P49" i="74"/>
  <c r="M50" i="74"/>
  <c r="O50" i="74"/>
  <c r="F50" i="74"/>
  <c r="P50" i="74"/>
  <c r="M51" i="74"/>
  <c r="O51" i="74"/>
  <c r="F51" i="74"/>
  <c r="P51" i="74"/>
  <c r="M52" i="74"/>
  <c r="O52" i="74"/>
  <c r="F52" i="74"/>
  <c r="P52" i="74"/>
  <c r="M53" i="74"/>
  <c r="O53" i="74"/>
  <c r="F53" i="74"/>
  <c r="P53" i="74"/>
  <c r="M54" i="74"/>
  <c r="O54" i="74"/>
  <c r="F54" i="74"/>
  <c r="P54" i="74"/>
  <c r="M55" i="74"/>
  <c r="O55" i="74"/>
  <c r="F55" i="74"/>
  <c r="P55" i="74"/>
  <c r="M56" i="74"/>
  <c r="O56" i="74"/>
  <c r="F56" i="74"/>
  <c r="P56" i="74"/>
  <c r="M57" i="74"/>
  <c r="O57" i="74"/>
  <c r="F57" i="74"/>
  <c r="P57" i="74"/>
  <c r="M58" i="74"/>
  <c r="O58" i="74"/>
  <c r="F58" i="74"/>
  <c r="P58" i="74"/>
  <c r="M18" i="74"/>
  <c r="O18" i="74"/>
  <c r="F18" i="74"/>
  <c r="P18" i="74"/>
  <c r="O10" i="74"/>
  <c r="O11" i="74"/>
  <c r="O12" i="74"/>
  <c r="O13" i="74"/>
  <c r="O14" i="74"/>
  <c r="O15" i="74"/>
  <c r="O16" i="74"/>
  <c r="O17" i="74"/>
  <c r="O101" i="74"/>
  <c r="O102" i="74"/>
  <c r="O103" i="74"/>
  <c r="O104" i="74"/>
  <c r="O105" i="74"/>
  <c r="O106" i="74"/>
  <c r="O9" i="74"/>
  <c r="L19" i="74"/>
  <c r="N19" i="74"/>
  <c r="L20" i="74"/>
  <c r="N20" i="74"/>
  <c r="L21" i="74"/>
  <c r="N21" i="74"/>
  <c r="L22" i="74"/>
  <c r="N22" i="74"/>
  <c r="L23" i="74"/>
  <c r="N23" i="74"/>
  <c r="L24" i="74"/>
  <c r="N24" i="74"/>
  <c r="L25" i="74"/>
  <c r="N25" i="74"/>
  <c r="L26" i="74"/>
  <c r="N26" i="74"/>
  <c r="L27" i="74"/>
  <c r="N27" i="74"/>
  <c r="L28" i="74"/>
  <c r="N28" i="74"/>
  <c r="L29" i="74"/>
  <c r="N29" i="74"/>
  <c r="L30" i="74"/>
  <c r="N30" i="74"/>
  <c r="L31" i="74"/>
  <c r="N31" i="74"/>
  <c r="L32" i="74"/>
  <c r="N32" i="74"/>
  <c r="L33" i="74"/>
  <c r="N33" i="74"/>
  <c r="L34" i="74"/>
  <c r="N34" i="74"/>
  <c r="L35" i="74"/>
  <c r="N35" i="74"/>
  <c r="L36" i="74"/>
  <c r="N36" i="74"/>
  <c r="L37" i="74"/>
  <c r="N37" i="74"/>
  <c r="L38" i="74"/>
  <c r="N38" i="74"/>
  <c r="L39" i="74"/>
  <c r="N39" i="74"/>
  <c r="L40" i="74"/>
  <c r="N40" i="74"/>
  <c r="L41" i="74"/>
  <c r="N41" i="74"/>
  <c r="L42" i="74"/>
  <c r="N42" i="74"/>
  <c r="L43" i="74"/>
  <c r="N43" i="74"/>
  <c r="L44" i="74"/>
  <c r="N44" i="74"/>
  <c r="L45" i="74"/>
  <c r="N45" i="74"/>
  <c r="L46" i="74"/>
  <c r="N46" i="74"/>
  <c r="L47" i="74"/>
  <c r="N47" i="74"/>
  <c r="L48" i="74"/>
  <c r="N48" i="74"/>
  <c r="L49" i="74"/>
  <c r="N49" i="74"/>
  <c r="L50" i="74"/>
  <c r="N50" i="74"/>
  <c r="L51" i="74"/>
  <c r="N51" i="74"/>
  <c r="L52" i="74"/>
  <c r="N52" i="74"/>
  <c r="L53" i="74"/>
  <c r="N53" i="74"/>
  <c r="L54" i="74"/>
  <c r="N54" i="74"/>
  <c r="L55" i="74"/>
  <c r="N55" i="74"/>
  <c r="L56" i="74"/>
  <c r="N56" i="74"/>
  <c r="L57" i="74"/>
  <c r="N57" i="74"/>
  <c r="L58" i="74"/>
  <c r="N58" i="74"/>
  <c r="L18" i="74"/>
  <c r="N18" i="74"/>
  <c r="M10" i="74"/>
  <c r="M11" i="74"/>
  <c r="M12" i="74"/>
  <c r="M13" i="74"/>
  <c r="M14" i="74"/>
  <c r="M15" i="74"/>
  <c r="M16" i="74"/>
  <c r="M17" i="74"/>
  <c r="M101" i="74"/>
  <c r="M102" i="74"/>
  <c r="M103" i="74"/>
  <c r="M104" i="74"/>
  <c r="M105" i="74"/>
  <c r="M106" i="74"/>
  <c r="M9" i="74"/>
  <c r="L10" i="74"/>
  <c r="L11" i="74"/>
  <c r="L12" i="74"/>
  <c r="L13" i="74"/>
  <c r="L14" i="74"/>
  <c r="L15" i="74"/>
  <c r="L16" i="74"/>
  <c r="L17" i="74"/>
  <c r="L101" i="74"/>
  <c r="L102" i="74"/>
  <c r="L103" i="74"/>
  <c r="L104" i="74"/>
  <c r="L105" i="74"/>
  <c r="L106" i="74"/>
  <c r="L9" i="74"/>
  <c r="H19" i="74"/>
  <c r="J19" i="74"/>
  <c r="K19" i="74"/>
  <c r="H20" i="74"/>
  <c r="J20" i="74"/>
  <c r="K20" i="74"/>
  <c r="H21" i="74"/>
  <c r="J21" i="74"/>
  <c r="K21" i="74"/>
  <c r="H22" i="74"/>
  <c r="J22" i="74"/>
  <c r="K22" i="74"/>
  <c r="H23" i="74"/>
  <c r="J23" i="74"/>
  <c r="K23" i="74"/>
  <c r="H24" i="74"/>
  <c r="J24" i="74"/>
  <c r="K24" i="74"/>
  <c r="H25" i="74"/>
  <c r="J25" i="74"/>
  <c r="K25" i="74"/>
  <c r="H26" i="74"/>
  <c r="J26" i="74"/>
  <c r="K26" i="74"/>
  <c r="H27" i="74"/>
  <c r="J27" i="74"/>
  <c r="K27" i="74"/>
  <c r="J28" i="74"/>
  <c r="K28" i="74"/>
  <c r="H29" i="74"/>
  <c r="J29" i="74"/>
  <c r="K29" i="74"/>
  <c r="H30" i="74"/>
  <c r="J30" i="74"/>
  <c r="K30" i="74"/>
  <c r="H31" i="74"/>
  <c r="J31" i="74"/>
  <c r="K31" i="74"/>
  <c r="H32" i="74"/>
  <c r="J32" i="74"/>
  <c r="K32" i="74"/>
  <c r="H33" i="74"/>
  <c r="J33" i="74"/>
  <c r="K33" i="74"/>
  <c r="H34" i="74"/>
  <c r="J34" i="74"/>
  <c r="K34" i="74"/>
  <c r="H35" i="74"/>
  <c r="J35" i="74"/>
  <c r="K35" i="74"/>
  <c r="H36" i="74"/>
  <c r="J36" i="74"/>
  <c r="K36" i="74"/>
  <c r="H37" i="74"/>
  <c r="J37" i="74"/>
  <c r="K37" i="74"/>
  <c r="H38" i="74"/>
  <c r="J38" i="74"/>
  <c r="K38" i="74"/>
  <c r="H39" i="74"/>
  <c r="J39" i="74"/>
  <c r="K39" i="74"/>
  <c r="H40" i="74"/>
  <c r="J40" i="74"/>
  <c r="K40" i="74"/>
  <c r="H41" i="74"/>
  <c r="J41" i="74"/>
  <c r="K41" i="74"/>
  <c r="H42" i="74"/>
  <c r="J42" i="74"/>
  <c r="K42" i="74"/>
  <c r="H43" i="74"/>
  <c r="J43" i="74"/>
  <c r="K43" i="74"/>
  <c r="H44" i="74"/>
  <c r="J44" i="74"/>
  <c r="K44" i="74"/>
  <c r="H45" i="74"/>
  <c r="J45" i="74"/>
  <c r="K45" i="74"/>
  <c r="H46" i="74"/>
  <c r="J46" i="74"/>
  <c r="K46" i="74"/>
  <c r="H47" i="74"/>
  <c r="J47" i="74"/>
  <c r="K47" i="74"/>
  <c r="H48" i="74"/>
  <c r="J48" i="74"/>
  <c r="K48" i="74"/>
  <c r="H49" i="74"/>
  <c r="J49" i="74"/>
  <c r="K49" i="74"/>
  <c r="H50" i="74"/>
  <c r="J50" i="74"/>
  <c r="K50" i="74"/>
  <c r="H51" i="74"/>
  <c r="J51" i="74"/>
  <c r="K51" i="74"/>
  <c r="H52" i="74"/>
  <c r="J52" i="74"/>
  <c r="K52" i="74"/>
  <c r="H53" i="74"/>
  <c r="J53" i="74"/>
  <c r="K53" i="74"/>
  <c r="H54" i="74"/>
  <c r="J54" i="74"/>
  <c r="K54" i="74"/>
  <c r="H55" i="74"/>
  <c r="J55" i="74"/>
  <c r="K55" i="74"/>
  <c r="H56" i="74"/>
  <c r="J56" i="74"/>
  <c r="K56" i="74"/>
  <c r="H57" i="74"/>
  <c r="J57" i="74"/>
  <c r="K57" i="74"/>
  <c r="H58" i="74"/>
  <c r="J58" i="74"/>
  <c r="K58" i="74"/>
  <c r="H18" i="74"/>
  <c r="J18" i="74"/>
  <c r="K18" i="74"/>
  <c r="B7" i="74"/>
  <c r="H7" i="74"/>
  <c r="J7" i="74"/>
  <c r="J104" i="74"/>
  <c r="J105" i="74"/>
  <c r="J106" i="74"/>
  <c r="J8" i="74"/>
  <c r="J9" i="74"/>
  <c r="J10" i="74"/>
  <c r="J11" i="74"/>
  <c r="J12" i="74"/>
  <c r="J13" i="74"/>
  <c r="J14" i="74"/>
  <c r="J15" i="74"/>
  <c r="J16" i="74"/>
  <c r="J17" i="74"/>
  <c r="J101" i="74"/>
  <c r="J102" i="74"/>
  <c r="J103" i="74"/>
  <c r="G18" i="74"/>
  <c r="I18" i="74"/>
  <c r="G19" i="74"/>
  <c r="I19" i="74"/>
  <c r="G20" i="74"/>
  <c r="I20" i="74"/>
  <c r="G21" i="74"/>
  <c r="I21" i="74"/>
  <c r="G22" i="74"/>
  <c r="I22" i="74"/>
  <c r="G23" i="74"/>
  <c r="I23" i="74"/>
  <c r="G24" i="74"/>
  <c r="I24" i="74"/>
  <c r="G25" i="74"/>
  <c r="I25" i="74"/>
  <c r="G26" i="74"/>
  <c r="I26" i="74"/>
  <c r="G27" i="74"/>
  <c r="I27" i="74"/>
  <c r="G29" i="74"/>
  <c r="I29" i="74"/>
  <c r="G30" i="74"/>
  <c r="I30" i="74"/>
  <c r="G31" i="74"/>
  <c r="I31" i="74"/>
  <c r="G32" i="74"/>
  <c r="I32" i="74"/>
  <c r="G33" i="74"/>
  <c r="I33" i="74"/>
  <c r="G34" i="74"/>
  <c r="I34" i="74"/>
  <c r="G35" i="74"/>
  <c r="I35" i="74"/>
  <c r="G36" i="74"/>
  <c r="I36" i="74"/>
  <c r="G37" i="74"/>
  <c r="I37" i="74"/>
  <c r="G38" i="74"/>
  <c r="I38" i="74"/>
  <c r="G39" i="74"/>
  <c r="I39" i="74"/>
  <c r="G40" i="74"/>
  <c r="I40" i="74"/>
  <c r="G41" i="74"/>
  <c r="I41" i="74"/>
  <c r="G42" i="74"/>
  <c r="I42" i="74"/>
  <c r="G43" i="74"/>
  <c r="I43" i="74"/>
  <c r="G44" i="74"/>
  <c r="I44" i="74"/>
  <c r="G45" i="74"/>
  <c r="I45" i="74"/>
  <c r="G46" i="74"/>
  <c r="I46" i="74"/>
  <c r="G47" i="74"/>
  <c r="I47" i="74"/>
  <c r="G48" i="74"/>
  <c r="I48" i="74"/>
  <c r="G49" i="74"/>
  <c r="I49" i="74"/>
  <c r="G50" i="74"/>
  <c r="I50" i="74"/>
  <c r="G51" i="74"/>
  <c r="I51" i="74"/>
  <c r="G52" i="74"/>
  <c r="I52" i="74"/>
  <c r="G53" i="74"/>
  <c r="I53" i="74"/>
  <c r="G54" i="74"/>
  <c r="I54" i="74"/>
  <c r="G55" i="74"/>
  <c r="I55" i="74"/>
  <c r="G56" i="74"/>
  <c r="I56" i="74"/>
  <c r="G57" i="74"/>
  <c r="I57" i="74"/>
  <c r="G58" i="74"/>
  <c r="I58" i="74"/>
  <c r="H8" i="74"/>
  <c r="H9" i="74"/>
  <c r="H10" i="74"/>
  <c r="H11" i="74"/>
  <c r="H12" i="74"/>
  <c r="H13" i="74"/>
  <c r="H14" i="74"/>
  <c r="H15" i="74"/>
  <c r="H16" i="74"/>
  <c r="H17" i="74"/>
  <c r="H101" i="74"/>
  <c r="H102" i="74"/>
  <c r="H103" i="74"/>
  <c r="H104" i="74"/>
  <c r="H105" i="74"/>
  <c r="H106" i="74"/>
  <c r="H6" i="74"/>
  <c r="G8" i="74"/>
  <c r="G9" i="74"/>
  <c r="G10" i="74"/>
  <c r="G11" i="74"/>
  <c r="G12" i="74"/>
  <c r="G13" i="74"/>
  <c r="G14" i="74"/>
  <c r="G15" i="74"/>
  <c r="G16" i="74"/>
  <c r="G17" i="74"/>
  <c r="G101" i="74"/>
  <c r="G102" i="74"/>
  <c r="G103" i="74"/>
  <c r="G104" i="74"/>
  <c r="G105" i="74"/>
  <c r="G106" i="74"/>
  <c r="G7" i="74"/>
  <c r="B3" i="74"/>
  <c r="B4" i="74"/>
  <c r="B5" i="74"/>
  <c r="B6" i="74"/>
  <c r="B8" i="74"/>
  <c r="B9" i="74"/>
  <c r="B10" i="74"/>
  <c r="B11" i="74"/>
  <c r="B12" i="74"/>
  <c r="B13" i="74"/>
  <c r="B14" i="74"/>
  <c r="B15" i="74"/>
  <c r="B16" i="74"/>
  <c r="B17" i="74"/>
  <c r="B101" i="74"/>
  <c r="B102" i="74"/>
  <c r="B103" i="74"/>
  <c r="B104" i="74"/>
  <c r="B105" i="74"/>
  <c r="B106" i="74"/>
  <c r="B2" i="74"/>
  <c r="A3" i="74"/>
  <c r="A4" i="74"/>
  <c r="A5" i="74"/>
  <c r="A6" i="74"/>
  <c r="A7" i="74"/>
  <c r="A8" i="74"/>
  <c r="A9" i="74"/>
  <c r="A10" i="74"/>
  <c r="A11" i="74"/>
  <c r="A12" i="74"/>
  <c r="A13" i="74"/>
  <c r="A14" i="74"/>
  <c r="A15" i="74"/>
  <c r="A16" i="74"/>
  <c r="A17" i="74"/>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65" i="74"/>
  <c r="A66" i="74"/>
  <c r="A67" i="74"/>
  <c r="A68" i="74"/>
  <c r="A69" i="74"/>
  <c r="A70" i="74"/>
  <c r="A71" i="74"/>
  <c r="A72" i="74"/>
  <c r="A73" i="74"/>
  <c r="A74" i="74"/>
  <c r="A75" i="74"/>
  <c r="A76" i="74"/>
  <c r="A77" i="74"/>
  <c r="A78" i="74"/>
  <c r="A79" i="74"/>
  <c r="A80" i="74"/>
  <c r="A81" i="74"/>
  <c r="A82" i="74"/>
  <c r="A83" i="74"/>
  <c r="A84" i="74"/>
  <c r="A85" i="74"/>
  <c r="A86" i="74"/>
  <c r="A87" i="74"/>
  <c r="A88" i="74"/>
  <c r="A89" i="74"/>
  <c r="A90" i="74"/>
  <c r="A91" i="74"/>
  <c r="A92" i="74"/>
  <c r="A93" i="74"/>
  <c r="A94" i="74"/>
  <c r="A95" i="74"/>
  <c r="A96" i="74"/>
  <c r="A97" i="74"/>
  <c r="A98" i="74"/>
  <c r="A99" i="74"/>
  <c r="A104" i="7"/>
  <c r="A100" i="74"/>
  <c r="A105" i="7"/>
  <c r="A101" i="74"/>
  <c r="A106" i="7"/>
  <c r="A102" i="74"/>
  <c r="A107" i="7"/>
  <c r="A103" i="74"/>
  <c r="A108" i="7"/>
  <c r="A104" i="74"/>
  <c r="A109" i="7"/>
  <c r="A105" i="74"/>
  <c r="A110" i="7"/>
  <c r="A106" i="74"/>
  <c r="A2" i="74"/>
  <c r="D108" i="58"/>
  <c r="C108" i="58"/>
  <c r="B108" i="58"/>
  <c r="A90" i="58"/>
  <c r="A91" i="58"/>
  <c r="A92" i="58"/>
  <c r="A93" i="58"/>
  <c r="A94" i="58"/>
  <c r="A95" i="58"/>
  <c r="A96" i="58"/>
  <c r="A97" i="58"/>
  <c r="A98" i="58"/>
  <c r="A99" i="58"/>
  <c r="A100" i="58"/>
  <c r="A101" i="58"/>
  <c r="A102" i="58"/>
  <c r="A103" i="58"/>
  <c r="A104" i="58"/>
  <c r="A105" i="58"/>
  <c r="A106" i="58"/>
  <c r="A107" i="58"/>
  <c r="A108" i="58"/>
  <c r="J110" i="7"/>
  <c r="E108" i="56"/>
  <c r="J109" i="7"/>
  <c r="E107" i="56"/>
  <c r="G108" i="56"/>
  <c r="D110" i="13"/>
  <c r="F108" i="56"/>
  <c r="G110" i="7"/>
  <c r="I110" i="11"/>
  <c r="I110" i="8"/>
  <c r="J110" i="11"/>
  <c r="J110" i="8"/>
  <c r="K110" i="11"/>
  <c r="B108" i="56"/>
  <c r="G109" i="7"/>
  <c r="I109" i="11"/>
  <c r="J109" i="11"/>
  <c r="K109" i="11"/>
  <c r="B107" i="56"/>
  <c r="D108" i="56"/>
  <c r="D110" i="11"/>
  <c r="C108" i="56"/>
  <c r="A97" i="56"/>
  <c r="A98" i="56"/>
  <c r="A99" i="56"/>
  <c r="A100" i="56"/>
  <c r="A101" i="56"/>
  <c r="A102" i="56"/>
  <c r="A103" i="56"/>
  <c r="A104" i="56"/>
  <c r="A105" i="56"/>
  <c r="A106" i="56"/>
  <c r="A107" i="56"/>
  <c r="A108" i="56"/>
  <c r="C108" i="54"/>
  <c r="B108" i="54"/>
  <c r="A97" i="54"/>
  <c r="A98" i="54"/>
  <c r="A99" i="54"/>
  <c r="A100" i="54"/>
  <c r="A101" i="54"/>
  <c r="A102" i="54"/>
  <c r="A103" i="54"/>
  <c r="A104" i="54"/>
  <c r="A105" i="54"/>
  <c r="A106" i="54"/>
  <c r="A107" i="54"/>
  <c r="A108" i="54"/>
  <c r="C105" i="36"/>
  <c r="B105" i="36"/>
  <c r="A88" i="36"/>
  <c r="A89" i="36"/>
  <c r="A90" i="36"/>
  <c r="A91" i="36"/>
  <c r="A92" i="36"/>
  <c r="A93" i="36"/>
  <c r="A94" i="36"/>
  <c r="A95" i="36"/>
  <c r="A96" i="36"/>
  <c r="A97" i="36"/>
  <c r="A98" i="36"/>
  <c r="A99" i="36"/>
  <c r="A100" i="36"/>
  <c r="A101" i="36"/>
  <c r="A102" i="36"/>
  <c r="A103" i="36"/>
  <c r="A104" i="36"/>
  <c r="A105" i="36"/>
  <c r="J107" i="34"/>
  <c r="K107" i="34"/>
  <c r="L107" i="34"/>
  <c r="M107" i="34"/>
  <c r="N107" i="34"/>
  <c r="O107" i="34"/>
  <c r="I95" i="34"/>
  <c r="I96" i="34"/>
  <c r="I97" i="34"/>
  <c r="I98" i="34"/>
  <c r="I99" i="34"/>
  <c r="I100" i="34"/>
  <c r="I101" i="34"/>
  <c r="I102" i="34"/>
  <c r="I103" i="34"/>
  <c r="I104" i="34"/>
  <c r="I105" i="34"/>
  <c r="I106" i="34"/>
  <c r="I107" i="34"/>
  <c r="B107" i="34"/>
  <c r="C107" i="34"/>
  <c r="D107" i="34"/>
  <c r="E107" i="34"/>
  <c r="F107" i="34"/>
  <c r="G107" i="34"/>
  <c r="A95" i="34"/>
  <c r="A96" i="34"/>
  <c r="A97" i="34"/>
  <c r="A98" i="34"/>
  <c r="A99" i="34"/>
  <c r="A100" i="34"/>
  <c r="A101" i="34"/>
  <c r="A102" i="34"/>
  <c r="A103" i="34"/>
  <c r="A104" i="34"/>
  <c r="A105" i="34"/>
  <c r="A106" i="34"/>
  <c r="A107" i="34"/>
  <c r="E108" i="30"/>
  <c r="D108" i="30"/>
  <c r="C108" i="30"/>
  <c r="B108" i="30"/>
  <c r="A93" i="30"/>
  <c r="A94" i="30"/>
  <c r="A95" i="30"/>
  <c r="A96" i="30"/>
  <c r="A97" i="30"/>
  <c r="A98" i="30"/>
  <c r="A99" i="30"/>
  <c r="A100" i="30"/>
  <c r="A101" i="30"/>
  <c r="A102" i="30"/>
  <c r="A103" i="30"/>
  <c r="A104" i="30"/>
  <c r="A105" i="30"/>
  <c r="A106" i="30"/>
  <c r="A107" i="30"/>
  <c r="A108" i="30"/>
  <c r="G108" i="27"/>
  <c r="F108" i="27"/>
  <c r="E108" i="27"/>
  <c r="D108" i="27"/>
  <c r="C108" i="27"/>
  <c r="B108" i="27"/>
  <c r="A93" i="27"/>
  <c r="A94" i="27"/>
  <c r="A95" i="27"/>
  <c r="A96" i="27"/>
  <c r="A97" i="27"/>
  <c r="A98" i="27"/>
  <c r="A99" i="27"/>
  <c r="A100" i="27"/>
  <c r="A101" i="27"/>
  <c r="A102" i="27"/>
  <c r="A103" i="27"/>
  <c r="A104" i="27"/>
  <c r="A105" i="27"/>
  <c r="A106" i="27"/>
  <c r="A107" i="27"/>
  <c r="A108" i="27"/>
  <c r="N110" i="13"/>
  <c r="P109" i="4"/>
  <c r="M102" i="10"/>
  <c r="J102" i="7"/>
  <c r="N102" i="13"/>
  <c r="P101" i="4"/>
  <c r="P134" i="4"/>
  <c r="M110" i="13"/>
  <c r="O109" i="4"/>
  <c r="L102" i="10"/>
  <c r="M102" i="13"/>
  <c r="O101" i="4"/>
  <c r="O134" i="4"/>
  <c r="L110" i="13"/>
  <c r="N109" i="4"/>
  <c r="K102" i="10"/>
  <c r="L102" i="13"/>
  <c r="N101" i="4"/>
  <c r="N134" i="4"/>
  <c r="K110" i="13"/>
  <c r="M109" i="4"/>
  <c r="J102" i="10"/>
  <c r="K102" i="13"/>
  <c r="M101" i="4"/>
  <c r="M134" i="4"/>
  <c r="J110" i="13"/>
  <c r="L109" i="4"/>
  <c r="I102" i="10"/>
  <c r="J102" i="13"/>
  <c r="L101" i="4"/>
  <c r="L134" i="4"/>
  <c r="I110" i="13"/>
  <c r="K109" i="4"/>
  <c r="I102" i="13"/>
  <c r="K101" i="4"/>
  <c r="K134" i="4"/>
  <c r="J109" i="4"/>
  <c r="J101" i="4"/>
  <c r="J134" i="4"/>
  <c r="G110" i="13"/>
  <c r="H109" i="4"/>
  <c r="G102" i="13"/>
  <c r="H101" i="4"/>
  <c r="H134" i="4"/>
  <c r="F110" i="13"/>
  <c r="G109" i="4"/>
  <c r="F102" i="13"/>
  <c r="G101" i="4"/>
  <c r="G134" i="4"/>
  <c r="E110" i="13"/>
  <c r="F109" i="4"/>
  <c r="E102" i="13"/>
  <c r="F101" i="4"/>
  <c r="F134" i="4"/>
  <c r="E109" i="4"/>
  <c r="D102" i="13"/>
  <c r="E101" i="4"/>
  <c r="E134" i="4"/>
  <c r="C110" i="13"/>
  <c r="D109" i="4"/>
  <c r="C102" i="13"/>
  <c r="D101" i="4"/>
  <c r="D134" i="4"/>
  <c r="B110" i="13"/>
  <c r="C109" i="4"/>
  <c r="B102" i="13"/>
  <c r="C101" i="4"/>
  <c r="C134" i="4"/>
  <c r="B109" i="4"/>
  <c r="B101" i="4"/>
  <c r="B134" i="4"/>
  <c r="P172" i="4"/>
  <c r="O172" i="4"/>
  <c r="N172" i="4"/>
  <c r="M172" i="4"/>
  <c r="L172" i="4"/>
  <c r="K172" i="4"/>
  <c r="J172" i="4"/>
  <c r="I172" i="4"/>
  <c r="H172" i="4"/>
  <c r="G172" i="4"/>
  <c r="F172" i="4"/>
  <c r="E172" i="4"/>
  <c r="D172" i="4"/>
  <c r="C172" i="4"/>
  <c r="B172" i="4"/>
  <c r="N109" i="13"/>
  <c r="P108" i="4"/>
  <c r="P138" i="4"/>
  <c r="M109" i="13"/>
  <c r="O108" i="4"/>
  <c r="O138" i="4"/>
  <c r="L109" i="13"/>
  <c r="N108" i="4"/>
  <c r="N138" i="4"/>
  <c r="K109" i="13"/>
  <c r="M108" i="4"/>
  <c r="M138" i="4"/>
  <c r="J109" i="13"/>
  <c r="L108" i="4"/>
  <c r="L138" i="4"/>
  <c r="I109" i="13"/>
  <c r="K108" i="4"/>
  <c r="K138" i="4"/>
  <c r="J108" i="4"/>
  <c r="J138" i="4"/>
  <c r="G109" i="13"/>
  <c r="H108" i="4"/>
  <c r="H138" i="4"/>
  <c r="F109" i="13"/>
  <c r="G108" i="4"/>
  <c r="G138" i="4"/>
  <c r="E109" i="13"/>
  <c r="F108" i="4"/>
  <c r="F138" i="4"/>
  <c r="D109" i="13"/>
  <c r="E108" i="4"/>
  <c r="E138" i="4"/>
  <c r="C109" i="13"/>
  <c r="D108" i="4"/>
  <c r="D138" i="4"/>
  <c r="B109" i="13"/>
  <c r="C108" i="4"/>
  <c r="C138" i="4"/>
  <c r="B108" i="4"/>
  <c r="B138" i="4"/>
  <c r="A96" i="13"/>
  <c r="A97" i="13"/>
  <c r="A98" i="13"/>
  <c r="A99" i="13"/>
  <c r="A100" i="13"/>
  <c r="A101" i="13"/>
  <c r="A102" i="13"/>
  <c r="A103" i="13"/>
  <c r="A104" i="13"/>
  <c r="A105" i="13"/>
  <c r="A106" i="13"/>
  <c r="A107" i="13"/>
  <c r="A108" i="13"/>
  <c r="A109" i="13"/>
  <c r="A110" i="13"/>
  <c r="A109" i="4"/>
  <c r="G110" i="11"/>
  <c r="F26" i="2"/>
  <c r="M110" i="8"/>
  <c r="N110" i="11"/>
  <c r="F25" i="2"/>
  <c r="L110" i="8"/>
  <c r="M110" i="11"/>
  <c r="F24" i="2"/>
  <c r="K110" i="8"/>
  <c r="L110" i="11"/>
  <c r="F23" i="2"/>
  <c r="F22" i="2"/>
  <c r="F21" i="2"/>
  <c r="F19" i="2"/>
  <c r="F18" i="2"/>
  <c r="U110" i="11"/>
  <c r="B26" i="2"/>
  <c r="T110" i="11"/>
  <c r="B25" i="2"/>
  <c r="S110" i="11"/>
  <c r="B24" i="2"/>
  <c r="R110" i="11"/>
  <c r="B23" i="2"/>
  <c r="Q110" i="11"/>
  <c r="B22" i="2"/>
  <c r="P110" i="11"/>
  <c r="B21" i="2"/>
  <c r="E18" i="2"/>
  <c r="F15" i="2"/>
  <c r="F14" i="2"/>
  <c r="F13" i="2"/>
  <c r="F12" i="2"/>
  <c r="F11" i="2"/>
  <c r="F10" i="2"/>
  <c r="F8" i="2"/>
  <c r="F7" i="2"/>
  <c r="E7" i="2"/>
  <c r="U110" i="13"/>
  <c r="B15" i="2"/>
  <c r="T110" i="13"/>
  <c r="B14" i="2"/>
  <c r="S110" i="13"/>
  <c r="B13" i="2"/>
  <c r="R110" i="13"/>
  <c r="B12" i="2"/>
  <c r="Q110" i="13"/>
  <c r="B11" i="2"/>
  <c r="P110" i="13"/>
  <c r="B10" i="2"/>
  <c r="C104" i="24"/>
  <c r="B104" i="24"/>
  <c r="A89" i="24"/>
  <c r="A90" i="24"/>
  <c r="A91" i="24"/>
  <c r="A92" i="24"/>
  <c r="A93" i="24"/>
  <c r="A94" i="24"/>
  <c r="A95" i="24"/>
  <c r="A96" i="24"/>
  <c r="A97" i="24"/>
  <c r="A98" i="24"/>
  <c r="A99" i="24"/>
  <c r="A100" i="24"/>
  <c r="A101" i="24"/>
  <c r="A102" i="24"/>
  <c r="A103" i="24"/>
  <c r="A104" i="24"/>
  <c r="AA108" i="16"/>
  <c r="Z108" i="16"/>
  <c r="Y108" i="16"/>
  <c r="X108" i="16"/>
  <c r="W108" i="16"/>
  <c r="V86" i="16"/>
  <c r="V87" i="16"/>
  <c r="V88" i="16"/>
  <c r="V89" i="16"/>
  <c r="V90" i="16"/>
  <c r="V91" i="16"/>
  <c r="V92" i="16"/>
  <c r="V93" i="16"/>
  <c r="V94" i="16"/>
  <c r="V95" i="16"/>
  <c r="V96" i="16"/>
  <c r="V97" i="16"/>
  <c r="V98" i="16"/>
  <c r="V99" i="16"/>
  <c r="V100" i="16"/>
  <c r="V101" i="16"/>
  <c r="V102" i="16"/>
  <c r="V103" i="16"/>
  <c r="V104" i="16"/>
  <c r="V105" i="16"/>
  <c r="V106" i="16"/>
  <c r="V107" i="16"/>
  <c r="V108" i="16"/>
  <c r="O86" i="16"/>
  <c r="O87" i="16"/>
  <c r="O88" i="16"/>
  <c r="O89" i="16"/>
  <c r="O90" i="16"/>
  <c r="O91" i="16"/>
  <c r="O92" i="16"/>
  <c r="O93" i="16"/>
  <c r="O94" i="16"/>
  <c r="O95" i="16"/>
  <c r="O96" i="16"/>
  <c r="O97" i="16"/>
  <c r="O98" i="16"/>
  <c r="O99" i="16"/>
  <c r="O100" i="16"/>
  <c r="O101" i="16"/>
  <c r="O102" i="16"/>
  <c r="O103" i="16"/>
  <c r="O104" i="16"/>
  <c r="O105" i="16"/>
  <c r="O106" i="16"/>
  <c r="O107" i="16"/>
  <c r="O108" i="16"/>
  <c r="H86" i="16"/>
  <c r="H87" i="16"/>
  <c r="H88" i="16"/>
  <c r="H89" i="16"/>
  <c r="H90" i="16"/>
  <c r="H91" i="16"/>
  <c r="H92" i="16"/>
  <c r="H93" i="16"/>
  <c r="H94" i="16"/>
  <c r="H95" i="16"/>
  <c r="H96" i="16"/>
  <c r="H97" i="16"/>
  <c r="H98" i="16"/>
  <c r="H99" i="16"/>
  <c r="H100" i="16"/>
  <c r="H101" i="16"/>
  <c r="H102" i="16"/>
  <c r="H103" i="16"/>
  <c r="H104" i="16"/>
  <c r="H105" i="16"/>
  <c r="H106" i="16"/>
  <c r="H107" i="16"/>
  <c r="H108" i="16"/>
  <c r="A86" i="16"/>
  <c r="A87" i="16"/>
  <c r="A88" i="16"/>
  <c r="A89" i="16"/>
  <c r="A90" i="16"/>
  <c r="A91" i="16"/>
  <c r="A92" i="16"/>
  <c r="A93" i="16"/>
  <c r="A94" i="16"/>
  <c r="A95" i="16"/>
  <c r="A96" i="16"/>
  <c r="A97" i="16"/>
  <c r="A98" i="16"/>
  <c r="A99" i="16"/>
  <c r="A100" i="16"/>
  <c r="A101" i="16"/>
  <c r="A102" i="16"/>
  <c r="A103" i="16"/>
  <c r="A104" i="16"/>
  <c r="A105" i="16"/>
  <c r="A106" i="16"/>
  <c r="A107" i="16"/>
  <c r="A108" i="16"/>
  <c r="V86" i="15"/>
  <c r="V87" i="15"/>
  <c r="V88" i="15"/>
  <c r="V89" i="15"/>
  <c r="V90" i="15"/>
  <c r="V91" i="15"/>
  <c r="V92" i="15"/>
  <c r="V93" i="15"/>
  <c r="V94" i="15"/>
  <c r="V95" i="15"/>
  <c r="V96" i="15"/>
  <c r="V97" i="15"/>
  <c r="V98" i="15"/>
  <c r="V99" i="15"/>
  <c r="V100" i="15"/>
  <c r="V101" i="15"/>
  <c r="V102" i="15"/>
  <c r="V103" i="15"/>
  <c r="V104" i="15"/>
  <c r="V105" i="15"/>
  <c r="V106" i="15"/>
  <c r="V107" i="15"/>
  <c r="V108" i="15"/>
  <c r="O86" i="15"/>
  <c r="O87" i="15"/>
  <c r="O88" i="15"/>
  <c r="O89" i="15"/>
  <c r="O90" i="15"/>
  <c r="O91" i="15"/>
  <c r="O92" i="15"/>
  <c r="O93" i="15"/>
  <c r="O94" i="15"/>
  <c r="O95" i="15"/>
  <c r="O96" i="15"/>
  <c r="O97" i="15"/>
  <c r="O98" i="15"/>
  <c r="O99" i="15"/>
  <c r="O100" i="15"/>
  <c r="O101" i="15"/>
  <c r="O102" i="15"/>
  <c r="O103" i="15"/>
  <c r="O104" i="15"/>
  <c r="O105" i="15"/>
  <c r="O106" i="15"/>
  <c r="O107" i="15"/>
  <c r="O108" i="15"/>
  <c r="H86" i="15"/>
  <c r="H87" i="15"/>
  <c r="H88" i="15"/>
  <c r="H89" i="15"/>
  <c r="H90" i="15"/>
  <c r="H91" i="15"/>
  <c r="H92" i="15"/>
  <c r="H93" i="15"/>
  <c r="H94" i="15"/>
  <c r="H95" i="15"/>
  <c r="H96" i="15"/>
  <c r="H97" i="15"/>
  <c r="H98" i="15"/>
  <c r="H99" i="15"/>
  <c r="H100" i="15"/>
  <c r="H101" i="15"/>
  <c r="H102" i="15"/>
  <c r="H103" i="15"/>
  <c r="H104" i="15"/>
  <c r="H105" i="15"/>
  <c r="H106" i="15"/>
  <c r="H107" i="15"/>
  <c r="H108" i="15"/>
  <c r="A86" i="15"/>
  <c r="A87" i="15"/>
  <c r="A88" i="15"/>
  <c r="A89" i="15"/>
  <c r="A90" i="15"/>
  <c r="A91" i="15"/>
  <c r="A92" i="15"/>
  <c r="A93" i="15"/>
  <c r="A94" i="15"/>
  <c r="A95" i="15"/>
  <c r="A96" i="15"/>
  <c r="A97" i="15"/>
  <c r="A98" i="15"/>
  <c r="A99" i="15"/>
  <c r="A100" i="15"/>
  <c r="A101" i="15"/>
  <c r="A102" i="15"/>
  <c r="A103" i="15"/>
  <c r="A104" i="15"/>
  <c r="A105" i="15"/>
  <c r="A106" i="15"/>
  <c r="A107" i="15"/>
  <c r="A108" i="15"/>
  <c r="V86" i="14"/>
  <c r="V87" i="14"/>
  <c r="V88" i="14"/>
  <c r="V89" i="14"/>
  <c r="V90" i="14"/>
  <c r="V91" i="14"/>
  <c r="V92" i="14"/>
  <c r="V93" i="14"/>
  <c r="V94" i="14"/>
  <c r="V95" i="14"/>
  <c r="V96" i="14"/>
  <c r="V97" i="14"/>
  <c r="V98" i="14"/>
  <c r="V99" i="14"/>
  <c r="V100" i="14"/>
  <c r="V101" i="14"/>
  <c r="V102" i="14"/>
  <c r="V103" i="14"/>
  <c r="V104" i="14"/>
  <c r="V105" i="14"/>
  <c r="V106" i="14"/>
  <c r="V107" i="14"/>
  <c r="V108" i="14"/>
  <c r="O86" i="14"/>
  <c r="O87" i="14"/>
  <c r="O88" i="14"/>
  <c r="O89" i="14"/>
  <c r="O90" i="14"/>
  <c r="O91" i="14"/>
  <c r="O92" i="14"/>
  <c r="O93" i="14"/>
  <c r="O94" i="14"/>
  <c r="O95" i="14"/>
  <c r="O96" i="14"/>
  <c r="O97" i="14"/>
  <c r="O98" i="14"/>
  <c r="O99" i="14"/>
  <c r="O100" i="14"/>
  <c r="O101" i="14"/>
  <c r="O102" i="14"/>
  <c r="O103" i="14"/>
  <c r="O104" i="14"/>
  <c r="O105" i="14"/>
  <c r="O106" i="14"/>
  <c r="O107" i="14"/>
  <c r="O108" i="14"/>
  <c r="H86" i="14"/>
  <c r="H87" i="14"/>
  <c r="H88" i="14"/>
  <c r="H89" i="14"/>
  <c r="H90" i="14"/>
  <c r="H91" i="14"/>
  <c r="H92" i="14"/>
  <c r="H93" i="14"/>
  <c r="H94" i="14"/>
  <c r="H95" i="14"/>
  <c r="H96" i="14"/>
  <c r="H97" i="14"/>
  <c r="H98" i="14"/>
  <c r="H99" i="14"/>
  <c r="H100" i="14"/>
  <c r="H101" i="14"/>
  <c r="H102" i="14"/>
  <c r="H103" i="14"/>
  <c r="H104" i="14"/>
  <c r="H105" i="14"/>
  <c r="H106" i="14"/>
  <c r="H107" i="14"/>
  <c r="H108" i="14"/>
  <c r="A107" i="14"/>
  <c r="A108" i="14"/>
  <c r="AC108" i="17"/>
  <c r="N108" i="17"/>
  <c r="U110" i="12"/>
  <c r="T110" i="12"/>
  <c r="S110" i="12"/>
  <c r="R110" i="12"/>
  <c r="Q110" i="12"/>
  <c r="P110" i="12"/>
  <c r="N110" i="12"/>
  <c r="M110" i="12"/>
  <c r="L110" i="12"/>
  <c r="K110" i="12"/>
  <c r="J110" i="12"/>
  <c r="I110" i="12"/>
  <c r="G110" i="12"/>
  <c r="F110" i="12"/>
  <c r="E110" i="12"/>
  <c r="D110" i="12"/>
  <c r="C110" i="12"/>
  <c r="B110" i="12"/>
  <c r="A108" i="12"/>
  <c r="A109" i="12"/>
  <c r="A110" i="12"/>
  <c r="F110" i="11"/>
  <c r="E110" i="11"/>
  <c r="C110" i="11"/>
  <c r="B110" i="11"/>
  <c r="A109" i="11"/>
  <c r="A110" i="11"/>
  <c r="D110" i="7"/>
  <c r="G31" i="72"/>
  <c r="G60" i="72"/>
  <c r="P60" i="72"/>
  <c r="O60" i="72"/>
  <c r="N60" i="72"/>
  <c r="M60" i="72"/>
  <c r="L60" i="72"/>
  <c r="K60" i="72"/>
  <c r="J60" i="72"/>
  <c r="I60" i="72"/>
  <c r="H60" i="72"/>
  <c r="Z31" i="72"/>
  <c r="Z60" i="72"/>
  <c r="Y31" i="72"/>
  <c r="Y60" i="72"/>
  <c r="X31" i="72"/>
  <c r="X60" i="72"/>
  <c r="W31" i="72"/>
  <c r="W60" i="72"/>
  <c r="V31" i="72"/>
  <c r="V60" i="72"/>
  <c r="U31" i="72"/>
  <c r="U60" i="72"/>
  <c r="T31" i="72"/>
  <c r="T60" i="72"/>
  <c r="S31" i="72"/>
  <c r="S60" i="72"/>
  <c r="R31" i="72"/>
  <c r="R60" i="72"/>
  <c r="E31" i="72"/>
  <c r="C107" i="54"/>
  <c r="B107" i="54"/>
  <c r="J86" i="7"/>
  <c r="N86" i="13"/>
  <c r="P85" i="4"/>
  <c r="B85" i="4"/>
  <c r="P162" i="4"/>
  <c r="M86" i="13"/>
  <c r="O85" i="4"/>
  <c r="O162" i="4"/>
  <c r="L86" i="13"/>
  <c r="N85" i="4"/>
  <c r="N162" i="4"/>
  <c r="K86" i="13"/>
  <c r="M85" i="4"/>
  <c r="M162" i="4"/>
  <c r="J86" i="13"/>
  <c r="L85" i="4"/>
  <c r="L162" i="4"/>
  <c r="I86" i="13"/>
  <c r="K85" i="4"/>
  <c r="K162" i="4"/>
  <c r="J85" i="4"/>
  <c r="J162" i="4"/>
  <c r="I162" i="4"/>
  <c r="G86" i="13"/>
  <c r="H85" i="4"/>
  <c r="H162" i="4"/>
  <c r="F86" i="13"/>
  <c r="G85" i="4"/>
  <c r="G162" i="4"/>
  <c r="E86" i="13"/>
  <c r="F85" i="4"/>
  <c r="F162" i="4"/>
  <c r="D86" i="13"/>
  <c r="E85" i="4"/>
  <c r="E162" i="4"/>
  <c r="C86" i="13"/>
  <c r="D85" i="4"/>
  <c r="D162" i="4"/>
  <c r="B86" i="13"/>
  <c r="C85" i="4"/>
  <c r="C162" i="4"/>
  <c r="B162" i="4"/>
  <c r="P129" i="4"/>
  <c r="O129" i="4"/>
  <c r="N129" i="4"/>
  <c r="M129" i="4"/>
  <c r="L129" i="4"/>
  <c r="K129" i="4"/>
  <c r="J129" i="4"/>
  <c r="H129" i="4"/>
  <c r="G129" i="4"/>
  <c r="F129" i="4"/>
  <c r="E129" i="4"/>
  <c r="D129" i="4"/>
  <c r="C129" i="4"/>
  <c r="B129" i="4"/>
  <c r="J108" i="7"/>
  <c r="N108" i="13"/>
  <c r="P107" i="4"/>
  <c r="P137" i="4"/>
  <c r="M108" i="13"/>
  <c r="O107" i="4"/>
  <c r="O137" i="4"/>
  <c r="L108" i="13"/>
  <c r="N107" i="4"/>
  <c r="N137" i="4"/>
  <c r="K108" i="13"/>
  <c r="M107" i="4"/>
  <c r="M137" i="4"/>
  <c r="J108" i="13"/>
  <c r="L107" i="4"/>
  <c r="L137" i="4"/>
  <c r="I108" i="13"/>
  <c r="K107" i="4"/>
  <c r="K137" i="4"/>
  <c r="J107" i="4"/>
  <c r="J137" i="4"/>
  <c r="G108" i="13"/>
  <c r="H107" i="4"/>
  <c r="H137" i="4"/>
  <c r="F108" i="13"/>
  <c r="G107" i="4"/>
  <c r="G137" i="4"/>
  <c r="E108" i="13"/>
  <c r="F107" i="4"/>
  <c r="F137" i="4"/>
  <c r="D108" i="13"/>
  <c r="E107" i="4"/>
  <c r="E137" i="4"/>
  <c r="C108" i="13"/>
  <c r="D107" i="4"/>
  <c r="D137" i="4"/>
  <c r="B108" i="13"/>
  <c r="C107" i="4"/>
  <c r="C137" i="4"/>
  <c r="B107" i="4"/>
  <c r="B137" i="4"/>
  <c r="A108" i="4"/>
  <c r="G109" i="11"/>
  <c r="N109" i="11"/>
  <c r="M109" i="11"/>
  <c r="L109" i="11"/>
  <c r="U109" i="11"/>
  <c r="T109" i="11"/>
  <c r="S109" i="11"/>
  <c r="R109" i="11"/>
  <c r="Q109" i="11"/>
  <c r="P109" i="11"/>
  <c r="U109" i="13"/>
  <c r="T109" i="13"/>
  <c r="S109" i="13"/>
  <c r="R109" i="13"/>
  <c r="Q109" i="13"/>
  <c r="P109" i="13"/>
  <c r="D107" i="58"/>
  <c r="C107" i="58"/>
  <c r="B107" i="58"/>
  <c r="E106" i="56"/>
  <c r="G107" i="56"/>
  <c r="F107" i="56"/>
  <c r="G108" i="7"/>
  <c r="I108" i="11"/>
  <c r="J108" i="11"/>
  <c r="K108" i="11"/>
  <c r="B106" i="56"/>
  <c r="D107" i="56"/>
  <c r="D109" i="11"/>
  <c r="C107" i="56"/>
  <c r="C104" i="36"/>
  <c r="B104" i="36"/>
  <c r="J106" i="34"/>
  <c r="K106" i="34"/>
  <c r="L106" i="34"/>
  <c r="M106" i="34"/>
  <c r="N106" i="34"/>
  <c r="O106" i="34"/>
  <c r="B106" i="34"/>
  <c r="C106" i="34"/>
  <c r="D106" i="34"/>
  <c r="E106" i="34"/>
  <c r="F106" i="34"/>
  <c r="G106" i="34"/>
  <c r="E107" i="30"/>
  <c r="D107" i="30"/>
  <c r="C107" i="30"/>
  <c r="B107" i="30"/>
  <c r="G107" i="27"/>
  <c r="F107" i="27"/>
  <c r="E107" i="27"/>
  <c r="D107" i="27"/>
  <c r="C107" i="27"/>
  <c r="B107" i="27"/>
  <c r="C103" i="24"/>
  <c r="B103" i="24"/>
  <c r="N107" i="17"/>
  <c r="AC107" i="17"/>
  <c r="AA107" i="16"/>
  <c r="Z107" i="16"/>
  <c r="Y107" i="16"/>
  <c r="X107" i="16"/>
  <c r="W107" i="16"/>
  <c r="U109" i="12"/>
  <c r="T109" i="12"/>
  <c r="S109" i="12"/>
  <c r="R109" i="12"/>
  <c r="Q109" i="12"/>
  <c r="P109" i="12"/>
  <c r="N109" i="12"/>
  <c r="M109" i="12"/>
  <c r="L109" i="12"/>
  <c r="K109" i="12"/>
  <c r="J109" i="12"/>
  <c r="I109" i="12"/>
  <c r="G109" i="12"/>
  <c r="F109" i="12"/>
  <c r="E109" i="12"/>
  <c r="D109" i="12"/>
  <c r="C109" i="12"/>
  <c r="B109" i="12"/>
  <c r="F109" i="11"/>
  <c r="E109" i="11"/>
  <c r="C109" i="11"/>
  <c r="B109" i="11"/>
  <c r="D109" i="7"/>
  <c r="A22" i="72"/>
  <c r="A23" i="72"/>
  <c r="A24" i="72"/>
  <c r="A25" i="72"/>
  <c r="A26" i="72"/>
  <c r="A27" i="72"/>
  <c r="A28" i="72"/>
  <c r="A29" i="72"/>
  <c r="A30" i="72"/>
  <c r="A31" i="72"/>
  <c r="G30" i="72"/>
  <c r="G59" i="72"/>
  <c r="Z30" i="72"/>
  <c r="Z59" i="72"/>
  <c r="Y30" i="72"/>
  <c r="Y59" i="72"/>
  <c r="X30" i="72"/>
  <c r="X59" i="72"/>
  <c r="W30" i="72"/>
  <c r="W59" i="72"/>
  <c r="V30" i="72"/>
  <c r="V59" i="72"/>
  <c r="U30" i="72"/>
  <c r="U59" i="72"/>
  <c r="T30" i="72"/>
  <c r="T59" i="72"/>
  <c r="S30" i="72"/>
  <c r="S59" i="72"/>
  <c r="R30" i="72"/>
  <c r="R59" i="72"/>
  <c r="P59" i="72"/>
  <c r="O59" i="72"/>
  <c r="N59" i="72"/>
  <c r="M59" i="72"/>
  <c r="L59" i="72"/>
  <c r="K59" i="72"/>
  <c r="J59" i="72"/>
  <c r="I59" i="72"/>
  <c r="H59" i="72"/>
  <c r="A51" i="72"/>
  <c r="A52" i="72"/>
  <c r="A53" i="72"/>
  <c r="A54" i="72"/>
  <c r="A55" i="72"/>
  <c r="A56" i="72"/>
  <c r="A57" i="72"/>
  <c r="A58" i="72"/>
  <c r="A59" i="72"/>
  <c r="E30" i="72"/>
  <c r="C24" i="72"/>
  <c r="C23" i="72"/>
  <c r="C22" i="72"/>
  <c r="C21" i="72"/>
  <c r="C20" i="72"/>
  <c r="C19" i="72"/>
  <c r="C18" i="72"/>
  <c r="C17" i="72"/>
  <c r="C16" i="72"/>
  <c r="C15" i="72"/>
  <c r="C14" i="72"/>
  <c r="C13" i="72"/>
  <c r="C12" i="72"/>
  <c r="C11" i="72"/>
  <c r="C10" i="72"/>
  <c r="C9" i="72"/>
  <c r="C8" i="72"/>
  <c r="C7" i="72"/>
  <c r="C6" i="72"/>
  <c r="C5" i="72"/>
  <c r="J105" i="34"/>
  <c r="K105" i="34"/>
  <c r="J104" i="34"/>
  <c r="K104" i="34"/>
  <c r="J103" i="34"/>
  <c r="K103" i="34"/>
  <c r="J102" i="34"/>
  <c r="K102" i="34"/>
  <c r="J101" i="34"/>
  <c r="K101" i="34"/>
  <c r="J100" i="34"/>
  <c r="K100" i="34"/>
  <c r="J99" i="34"/>
  <c r="K99" i="34"/>
  <c r="J98" i="34"/>
  <c r="K98" i="34"/>
  <c r="J97" i="34"/>
  <c r="K97" i="34"/>
  <c r="J96" i="34"/>
  <c r="K96" i="34"/>
  <c r="J95" i="34"/>
  <c r="K95" i="34"/>
  <c r="J94" i="34"/>
  <c r="K94" i="34"/>
  <c r="J93" i="34"/>
  <c r="K93" i="34"/>
  <c r="J92" i="34"/>
  <c r="K92" i="34"/>
  <c r="J91" i="34"/>
  <c r="K91" i="34"/>
  <c r="J90" i="34"/>
  <c r="K90" i="34"/>
  <c r="J89" i="34"/>
  <c r="K89" i="34"/>
  <c r="J88" i="34"/>
  <c r="K88" i="34"/>
  <c r="J87" i="34"/>
  <c r="K87" i="34"/>
  <c r="J86" i="34"/>
  <c r="K86" i="34"/>
  <c r="J85" i="34"/>
  <c r="K85" i="34"/>
  <c r="J84" i="34"/>
  <c r="K84" i="34"/>
  <c r="J83" i="34"/>
  <c r="K83" i="34"/>
  <c r="J82" i="34"/>
  <c r="K82" i="34"/>
  <c r="J81" i="34"/>
  <c r="K81" i="34"/>
  <c r="J80" i="34"/>
  <c r="K80" i="34"/>
  <c r="J79" i="34"/>
  <c r="K79" i="34"/>
  <c r="J78" i="34"/>
  <c r="K78" i="34"/>
  <c r="J77" i="34"/>
  <c r="K77" i="34"/>
  <c r="J76" i="34"/>
  <c r="K76" i="34"/>
  <c r="J75" i="34"/>
  <c r="K75" i="34"/>
  <c r="J74" i="34"/>
  <c r="K74" i="34"/>
  <c r="J73" i="34"/>
  <c r="K73" i="34"/>
  <c r="J72" i="34"/>
  <c r="K72" i="34"/>
  <c r="J71" i="34"/>
  <c r="K71" i="34"/>
  <c r="J70" i="34"/>
  <c r="K70" i="34"/>
  <c r="J69" i="34"/>
  <c r="K69" i="34"/>
  <c r="J68" i="34"/>
  <c r="K68" i="34"/>
  <c r="J67" i="34"/>
  <c r="K67" i="34"/>
  <c r="J66" i="34"/>
  <c r="K66" i="34"/>
  <c r="J65" i="34"/>
  <c r="K65" i="34"/>
  <c r="J64" i="34"/>
  <c r="K64" i="34"/>
  <c r="J63" i="34"/>
  <c r="K63" i="34"/>
  <c r="J62" i="34"/>
  <c r="K62" i="34"/>
  <c r="J61" i="34"/>
  <c r="K61" i="34"/>
  <c r="J60" i="34"/>
  <c r="K60" i="34"/>
  <c r="J59" i="34"/>
  <c r="K59" i="34"/>
  <c r="J58" i="34"/>
  <c r="K58" i="34"/>
  <c r="J57" i="34"/>
  <c r="K57" i="34"/>
  <c r="J56" i="34"/>
  <c r="K56" i="34"/>
  <c r="J55" i="34"/>
  <c r="K55" i="34"/>
  <c r="J54" i="34"/>
  <c r="K54" i="34"/>
  <c r="J53" i="34"/>
  <c r="K53" i="34"/>
  <c r="J52" i="34"/>
  <c r="K52" i="34"/>
  <c r="J51" i="34"/>
  <c r="K51" i="34"/>
  <c r="J50" i="34"/>
  <c r="K50" i="34"/>
  <c r="J49" i="34"/>
  <c r="K49" i="34"/>
  <c r="J48" i="34"/>
  <c r="K48" i="34"/>
  <c r="J47" i="34"/>
  <c r="K47" i="34"/>
  <c r="J46" i="34"/>
  <c r="K46" i="34"/>
  <c r="J45" i="34"/>
  <c r="K45" i="34"/>
  <c r="J44" i="34"/>
  <c r="K44" i="34"/>
  <c r="J43" i="34"/>
  <c r="K43" i="34"/>
  <c r="J42" i="34"/>
  <c r="K42" i="34"/>
  <c r="J41" i="34"/>
  <c r="K41" i="34"/>
  <c r="J40" i="34"/>
  <c r="K40" i="34"/>
  <c r="J39" i="34"/>
  <c r="K39" i="34"/>
  <c r="J38" i="34"/>
  <c r="K38" i="34"/>
  <c r="J37" i="34"/>
  <c r="K37" i="34"/>
  <c r="J36" i="34"/>
  <c r="K36" i="34"/>
  <c r="J35" i="34"/>
  <c r="K35" i="34"/>
  <c r="J34" i="34"/>
  <c r="K34" i="34"/>
  <c r="J33" i="34"/>
  <c r="K33" i="34"/>
  <c r="J32" i="34"/>
  <c r="K32" i="34"/>
  <c r="J31" i="34"/>
  <c r="K31" i="34"/>
  <c r="J30" i="34"/>
  <c r="K30" i="34"/>
  <c r="J29" i="34"/>
  <c r="K29" i="34"/>
  <c r="J28" i="34"/>
  <c r="K28" i="34"/>
  <c r="J27" i="34"/>
  <c r="K27" i="34"/>
  <c r="J26" i="34"/>
  <c r="K26" i="34"/>
  <c r="J25" i="34"/>
  <c r="K25" i="34"/>
  <c r="J24" i="34"/>
  <c r="K24" i="34"/>
  <c r="J23" i="34"/>
  <c r="K23" i="34"/>
  <c r="J22" i="34"/>
  <c r="K22" i="34"/>
  <c r="J21" i="34"/>
  <c r="K21" i="34"/>
  <c r="J20" i="34"/>
  <c r="K20" i="34"/>
  <c r="J19" i="34"/>
  <c r="K19" i="34"/>
  <c r="J18" i="34"/>
  <c r="K18" i="34"/>
  <c r="J17" i="34"/>
  <c r="K17" i="34"/>
  <c r="J16" i="34"/>
  <c r="K16" i="34"/>
  <c r="J15" i="34"/>
  <c r="K15" i="34"/>
  <c r="J14" i="34"/>
  <c r="K14" i="34"/>
  <c r="J13" i="34"/>
  <c r="K13" i="34"/>
  <c r="J12" i="34"/>
  <c r="K12" i="34"/>
  <c r="J11" i="34"/>
  <c r="K11" i="34"/>
  <c r="J10" i="34"/>
  <c r="K10" i="34"/>
  <c r="J9" i="34"/>
  <c r="K9" i="34"/>
  <c r="J8" i="34"/>
  <c r="K8" i="34"/>
  <c r="J7" i="34"/>
  <c r="K7" i="34"/>
  <c r="J6" i="34"/>
  <c r="K6" i="34"/>
  <c r="B105" i="34"/>
  <c r="N105" i="34"/>
  <c r="M105" i="34"/>
  <c r="L105" i="34"/>
  <c r="B104" i="34"/>
  <c r="N104" i="34"/>
  <c r="M104" i="34"/>
  <c r="L104" i="34"/>
  <c r="B103" i="34"/>
  <c r="N103" i="34"/>
  <c r="M103" i="34"/>
  <c r="L103" i="34"/>
  <c r="B102" i="34"/>
  <c r="N102" i="34"/>
  <c r="M102" i="34"/>
  <c r="L102" i="34"/>
  <c r="B101" i="34"/>
  <c r="N101" i="34"/>
  <c r="M101" i="34"/>
  <c r="L101" i="34"/>
  <c r="B100" i="34"/>
  <c r="N100" i="34"/>
  <c r="M100" i="34"/>
  <c r="L100" i="34"/>
  <c r="B99" i="34"/>
  <c r="N99" i="34"/>
  <c r="M99" i="34"/>
  <c r="L99" i="34"/>
  <c r="B98" i="34"/>
  <c r="N98" i="34"/>
  <c r="M98" i="34"/>
  <c r="L98" i="34"/>
  <c r="B97" i="34"/>
  <c r="N97" i="34"/>
  <c r="M97" i="34"/>
  <c r="L97" i="34"/>
  <c r="B96" i="34"/>
  <c r="N96" i="34"/>
  <c r="M96" i="34"/>
  <c r="L96" i="34"/>
  <c r="B95" i="34"/>
  <c r="N95" i="34"/>
  <c r="M95" i="34"/>
  <c r="L95" i="34"/>
  <c r="B94" i="34"/>
  <c r="N94" i="34"/>
  <c r="M94" i="34"/>
  <c r="L94" i="34"/>
  <c r="B93" i="34"/>
  <c r="N93" i="34"/>
  <c r="M93" i="34"/>
  <c r="L93" i="34"/>
  <c r="B92" i="34"/>
  <c r="N92" i="34"/>
  <c r="M92" i="34"/>
  <c r="L92" i="34"/>
  <c r="B91" i="34"/>
  <c r="N91" i="34"/>
  <c r="M91" i="34"/>
  <c r="L91" i="34"/>
  <c r="B90" i="34"/>
  <c r="N90" i="34"/>
  <c r="M90" i="34"/>
  <c r="L90" i="34"/>
  <c r="B89" i="34"/>
  <c r="N89" i="34"/>
  <c r="M89" i="34"/>
  <c r="L89" i="34"/>
  <c r="B88" i="34"/>
  <c r="N88" i="34"/>
  <c r="M88" i="34"/>
  <c r="L88" i="34"/>
  <c r="B87" i="34"/>
  <c r="N87" i="34"/>
  <c r="M87" i="34"/>
  <c r="L87" i="34"/>
  <c r="B86" i="34"/>
  <c r="N86" i="34"/>
  <c r="M86" i="34"/>
  <c r="L86" i="34"/>
  <c r="B85" i="34"/>
  <c r="N85" i="34"/>
  <c r="M85" i="34"/>
  <c r="L85" i="34"/>
  <c r="B84" i="34"/>
  <c r="N84" i="34"/>
  <c r="M84" i="34"/>
  <c r="L84" i="34"/>
  <c r="B83" i="34"/>
  <c r="N83" i="34"/>
  <c r="M83" i="34"/>
  <c r="L83" i="34"/>
  <c r="B82" i="34"/>
  <c r="N82" i="34"/>
  <c r="M82" i="34"/>
  <c r="L82" i="34"/>
  <c r="B81" i="34"/>
  <c r="N81" i="34"/>
  <c r="M81" i="34"/>
  <c r="L81" i="34"/>
  <c r="B80" i="34"/>
  <c r="N80" i="34"/>
  <c r="M80" i="34"/>
  <c r="L80" i="34"/>
  <c r="B79" i="34"/>
  <c r="N79" i="34"/>
  <c r="M79" i="34"/>
  <c r="L79" i="34"/>
  <c r="B78" i="34"/>
  <c r="N78" i="34"/>
  <c r="M78" i="34"/>
  <c r="L78" i="34"/>
  <c r="B77" i="34"/>
  <c r="N77" i="34"/>
  <c r="M77" i="34"/>
  <c r="L77" i="34"/>
  <c r="B76" i="34"/>
  <c r="N76" i="34"/>
  <c r="M76" i="34"/>
  <c r="L76" i="34"/>
  <c r="B75" i="34"/>
  <c r="N75" i="34"/>
  <c r="M75" i="34"/>
  <c r="L75" i="34"/>
  <c r="B74" i="34"/>
  <c r="N74" i="34"/>
  <c r="M74" i="34"/>
  <c r="L74" i="34"/>
  <c r="B73" i="34"/>
  <c r="N73" i="34"/>
  <c r="M73" i="34"/>
  <c r="L73" i="34"/>
  <c r="B72" i="34"/>
  <c r="N72" i="34"/>
  <c r="M72" i="34"/>
  <c r="L72" i="34"/>
  <c r="B71" i="34"/>
  <c r="N71" i="34"/>
  <c r="M71" i="34"/>
  <c r="L71" i="34"/>
  <c r="B70" i="34"/>
  <c r="N70" i="34"/>
  <c r="M70" i="34"/>
  <c r="L70" i="34"/>
  <c r="B69" i="34"/>
  <c r="N69" i="34"/>
  <c r="M69" i="34"/>
  <c r="L69" i="34"/>
  <c r="N68" i="34"/>
  <c r="B68" i="34"/>
  <c r="M68" i="34"/>
  <c r="L68" i="34"/>
  <c r="B67" i="34"/>
  <c r="N67" i="34"/>
  <c r="M67" i="34"/>
  <c r="L67" i="34"/>
  <c r="B66" i="34"/>
  <c r="N66" i="34"/>
  <c r="M66" i="34"/>
  <c r="L66" i="34"/>
  <c r="B65" i="34"/>
  <c r="N65" i="34"/>
  <c r="M65" i="34"/>
  <c r="L65" i="34"/>
  <c r="B64" i="34"/>
  <c r="N64" i="34"/>
  <c r="M64" i="34"/>
  <c r="L64" i="34"/>
  <c r="B63" i="34"/>
  <c r="N63" i="34"/>
  <c r="M63" i="34"/>
  <c r="L63" i="34"/>
  <c r="B62" i="34"/>
  <c r="N62" i="34"/>
  <c r="M62" i="34"/>
  <c r="L62" i="34"/>
  <c r="B61" i="34"/>
  <c r="N61" i="34"/>
  <c r="M61" i="34"/>
  <c r="L61" i="34"/>
  <c r="B60" i="34"/>
  <c r="N60" i="34"/>
  <c r="M60" i="34"/>
  <c r="L60" i="34"/>
  <c r="B59" i="34"/>
  <c r="N59" i="34"/>
  <c r="M59" i="34"/>
  <c r="L59" i="34"/>
  <c r="B58" i="34"/>
  <c r="N58" i="34"/>
  <c r="M58" i="34"/>
  <c r="L58" i="34"/>
  <c r="B57" i="34"/>
  <c r="N57" i="34"/>
  <c r="M57" i="34"/>
  <c r="L57" i="34"/>
  <c r="B56" i="34"/>
  <c r="N56" i="34"/>
  <c r="M56" i="34"/>
  <c r="L56" i="34"/>
  <c r="B55" i="34"/>
  <c r="N55" i="34"/>
  <c r="M55" i="34"/>
  <c r="L55" i="34"/>
  <c r="B54" i="34"/>
  <c r="N54" i="34"/>
  <c r="M54" i="34"/>
  <c r="L54" i="34"/>
  <c r="B53" i="34"/>
  <c r="N53" i="34"/>
  <c r="M53" i="34"/>
  <c r="L53" i="34"/>
  <c r="B52" i="34"/>
  <c r="N52" i="34"/>
  <c r="M52" i="34"/>
  <c r="L52" i="34"/>
  <c r="B51" i="34"/>
  <c r="N51" i="34"/>
  <c r="M51" i="34"/>
  <c r="L51" i="34"/>
  <c r="B50" i="34"/>
  <c r="N50" i="34"/>
  <c r="M50" i="34"/>
  <c r="L50" i="34"/>
  <c r="J106" i="7"/>
  <c r="M106" i="10"/>
  <c r="N106" i="13"/>
  <c r="P105" i="4"/>
  <c r="P158" i="4"/>
  <c r="L106" i="10"/>
  <c r="M106" i="13"/>
  <c r="O105" i="4"/>
  <c r="O158" i="4"/>
  <c r="K106" i="10"/>
  <c r="L106" i="13"/>
  <c r="N105" i="4"/>
  <c r="N158" i="4"/>
  <c r="J106" i="10"/>
  <c r="K106" i="13"/>
  <c r="M105" i="4"/>
  <c r="M158" i="4"/>
  <c r="I106" i="10"/>
  <c r="J106" i="13"/>
  <c r="L105" i="4"/>
  <c r="L158" i="4"/>
  <c r="I106" i="13"/>
  <c r="K105" i="4"/>
  <c r="K158" i="4"/>
  <c r="J105" i="4"/>
  <c r="J158" i="4"/>
  <c r="G106" i="13"/>
  <c r="H105" i="4"/>
  <c r="H158" i="4"/>
  <c r="F106" i="13"/>
  <c r="G105" i="4"/>
  <c r="G158" i="4"/>
  <c r="E106" i="13"/>
  <c r="F105" i="4"/>
  <c r="F158" i="4"/>
  <c r="D106" i="13"/>
  <c r="E105" i="4"/>
  <c r="E158" i="4"/>
  <c r="C106" i="13"/>
  <c r="D105" i="4"/>
  <c r="D158" i="4"/>
  <c r="B106" i="13"/>
  <c r="C105" i="4"/>
  <c r="C158" i="4"/>
  <c r="B105" i="4"/>
  <c r="B158" i="4"/>
  <c r="J105" i="7"/>
  <c r="M105" i="10"/>
  <c r="N105" i="13"/>
  <c r="P104" i="4"/>
  <c r="B104" i="4"/>
  <c r="P170" i="4"/>
  <c r="L105" i="10"/>
  <c r="M105" i="13"/>
  <c r="O104" i="4"/>
  <c r="O170" i="4"/>
  <c r="K105" i="10"/>
  <c r="L105" i="13"/>
  <c r="N104" i="4"/>
  <c r="N170" i="4"/>
  <c r="J105" i="10"/>
  <c r="K105" i="13"/>
  <c r="M104" i="4"/>
  <c r="M170" i="4"/>
  <c r="I105" i="10"/>
  <c r="J105" i="13"/>
  <c r="L104" i="4"/>
  <c r="L170" i="4"/>
  <c r="I105" i="13"/>
  <c r="K104" i="4"/>
  <c r="K170" i="4"/>
  <c r="J104" i="4"/>
  <c r="J170" i="4"/>
  <c r="I170" i="4"/>
  <c r="G105" i="13"/>
  <c r="H104" i="4"/>
  <c r="H170" i="4"/>
  <c r="F105" i="13"/>
  <c r="G104" i="4"/>
  <c r="G170" i="4"/>
  <c r="E105" i="13"/>
  <c r="F104" i="4"/>
  <c r="F170" i="4"/>
  <c r="D105" i="13"/>
  <c r="E104" i="4"/>
  <c r="E170" i="4"/>
  <c r="C105" i="13"/>
  <c r="D104" i="4"/>
  <c r="D170" i="4"/>
  <c r="B105" i="13"/>
  <c r="C104" i="4"/>
  <c r="C170" i="4"/>
  <c r="B170" i="4"/>
  <c r="A109" i="22"/>
  <c r="A110" i="22"/>
  <c r="AC99" i="22"/>
  <c r="AC100" i="22"/>
  <c r="AC101" i="22"/>
  <c r="AC102" i="22"/>
  <c r="AC103" i="22"/>
  <c r="AC104" i="22"/>
  <c r="AC105" i="22"/>
  <c r="AC106" i="22"/>
  <c r="AC107" i="22"/>
  <c r="AC108" i="22"/>
  <c r="AC109" i="22"/>
  <c r="AC110" i="22"/>
  <c r="C103" i="36"/>
  <c r="B103" i="36"/>
  <c r="C102" i="36"/>
  <c r="B102" i="36"/>
  <c r="C101" i="36"/>
  <c r="B101" i="36"/>
  <c r="C100" i="36"/>
  <c r="B100" i="36"/>
  <c r="E11" i="67"/>
  <c r="J107" i="7"/>
  <c r="N107" i="13"/>
  <c r="P106" i="4"/>
  <c r="P136" i="4"/>
  <c r="M107" i="13"/>
  <c r="O106" i="4"/>
  <c r="O136" i="4"/>
  <c r="L107" i="13"/>
  <c r="N106" i="4"/>
  <c r="N136" i="4"/>
  <c r="K107" i="13"/>
  <c r="M106" i="4"/>
  <c r="M136" i="4"/>
  <c r="J107" i="13"/>
  <c r="L106" i="4"/>
  <c r="L136" i="4"/>
  <c r="I107" i="13"/>
  <c r="K106" i="4"/>
  <c r="K136" i="4"/>
  <c r="J106" i="4"/>
  <c r="J136" i="4"/>
  <c r="G107" i="13"/>
  <c r="H106" i="4"/>
  <c r="H136" i="4"/>
  <c r="F107" i="13"/>
  <c r="G106" i="4"/>
  <c r="G136" i="4"/>
  <c r="E107" i="13"/>
  <c r="F106" i="4"/>
  <c r="F136" i="4"/>
  <c r="D107" i="13"/>
  <c r="E106" i="4"/>
  <c r="E136" i="4"/>
  <c r="C107" i="13"/>
  <c r="D106" i="4"/>
  <c r="D136" i="4"/>
  <c r="B107" i="13"/>
  <c r="C106" i="4"/>
  <c r="C136" i="4"/>
  <c r="B106" i="4"/>
  <c r="B136" i="4"/>
  <c r="A107" i="4"/>
  <c r="D106" i="58"/>
  <c r="C106" i="58"/>
  <c r="B106" i="58"/>
  <c r="D105" i="58"/>
  <c r="C105" i="58"/>
  <c r="B105" i="58"/>
  <c r="D104" i="58"/>
  <c r="C104" i="58"/>
  <c r="B104" i="58"/>
  <c r="E105" i="56"/>
  <c r="G106" i="56"/>
  <c r="F106" i="56"/>
  <c r="G107" i="7"/>
  <c r="I107" i="11"/>
  <c r="J107" i="11"/>
  <c r="K107" i="11"/>
  <c r="B105" i="56"/>
  <c r="D106" i="56"/>
  <c r="D108" i="11"/>
  <c r="C106" i="56"/>
  <c r="E104" i="56"/>
  <c r="G105" i="56"/>
  <c r="F105" i="56"/>
  <c r="G106" i="7"/>
  <c r="I106" i="11"/>
  <c r="I106" i="8"/>
  <c r="J106" i="11"/>
  <c r="J106" i="8"/>
  <c r="K106" i="11"/>
  <c r="B104" i="56"/>
  <c r="D105" i="56"/>
  <c r="D107" i="11"/>
  <c r="C105" i="56"/>
  <c r="E103" i="56"/>
  <c r="G104" i="56"/>
  <c r="F104" i="56"/>
  <c r="G105" i="7"/>
  <c r="I105" i="11"/>
  <c r="I105" i="8"/>
  <c r="J105" i="11"/>
  <c r="J105" i="8"/>
  <c r="K105" i="11"/>
  <c r="B103" i="56"/>
  <c r="D104" i="56"/>
  <c r="D106" i="11"/>
  <c r="C104" i="56"/>
  <c r="C106" i="54"/>
  <c r="B106" i="54"/>
  <c r="C105" i="54"/>
  <c r="B105" i="54"/>
  <c r="C104" i="54"/>
  <c r="B104" i="54"/>
  <c r="O105" i="34"/>
  <c r="C105" i="34"/>
  <c r="D105" i="34"/>
  <c r="E105" i="34"/>
  <c r="F105" i="34"/>
  <c r="G105" i="34"/>
  <c r="O104" i="34"/>
  <c r="C104" i="34"/>
  <c r="D104" i="34"/>
  <c r="E104" i="34"/>
  <c r="F104" i="34"/>
  <c r="G104" i="34"/>
  <c r="O103" i="34"/>
  <c r="C103" i="34"/>
  <c r="D103" i="34"/>
  <c r="E103" i="34"/>
  <c r="F103" i="34"/>
  <c r="G103" i="34"/>
  <c r="E106" i="30"/>
  <c r="D106" i="30"/>
  <c r="C106" i="30"/>
  <c r="B106" i="30"/>
  <c r="G106" i="27"/>
  <c r="F106" i="27"/>
  <c r="E106" i="27"/>
  <c r="D106" i="27"/>
  <c r="C106" i="27"/>
  <c r="B106" i="27"/>
  <c r="G108" i="11"/>
  <c r="N108" i="11"/>
  <c r="M108" i="11"/>
  <c r="L108" i="11"/>
  <c r="U108" i="11"/>
  <c r="T108" i="11"/>
  <c r="S108" i="11"/>
  <c r="R108" i="11"/>
  <c r="Q108" i="11"/>
  <c r="P108" i="11"/>
  <c r="U108" i="13"/>
  <c r="T108" i="13"/>
  <c r="S108" i="13"/>
  <c r="R108" i="13"/>
  <c r="Q108" i="13"/>
  <c r="P108" i="13"/>
  <c r="C102" i="24"/>
  <c r="B102" i="24"/>
  <c r="AA106" i="16"/>
  <c r="Z106" i="16"/>
  <c r="Y106" i="16"/>
  <c r="X106" i="16"/>
  <c r="W106" i="16"/>
  <c r="AA105" i="16"/>
  <c r="Z105" i="16"/>
  <c r="Y105" i="16"/>
  <c r="X105" i="16"/>
  <c r="W105" i="16"/>
  <c r="P107" i="17"/>
  <c r="A107" i="17"/>
  <c r="N106" i="17"/>
  <c r="AC106" i="17"/>
  <c r="U108" i="12"/>
  <c r="T108" i="12"/>
  <c r="S108" i="12"/>
  <c r="R108" i="12"/>
  <c r="Q108" i="12"/>
  <c r="P108" i="12"/>
  <c r="N108" i="12"/>
  <c r="M108" i="12"/>
  <c r="L108" i="12"/>
  <c r="K108" i="12"/>
  <c r="J108" i="12"/>
  <c r="I108" i="12"/>
  <c r="G108" i="12"/>
  <c r="F108" i="12"/>
  <c r="E108" i="12"/>
  <c r="D108" i="12"/>
  <c r="C108" i="12"/>
  <c r="B108" i="12"/>
  <c r="F108" i="11"/>
  <c r="E108" i="11"/>
  <c r="C108" i="11"/>
  <c r="B108" i="11"/>
  <c r="D108" i="7"/>
  <c r="A60" i="72"/>
  <c r="G29" i="72"/>
  <c r="G58" i="72"/>
  <c r="Z29" i="72"/>
  <c r="Z58" i="72"/>
  <c r="Y29" i="72"/>
  <c r="Y58" i="72"/>
  <c r="X29" i="72"/>
  <c r="X58" i="72"/>
  <c r="W29" i="72"/>
  <c r="W58" i="72"/>
  <c r="V29" i="72"/>
  <c r="V58" i="72"/>
  <c r="U29" i="72"/>
  <c r="U58" i="72"/>
  <c r="T29" i="72"/>
  <c r="T58" i="72"/>
  <c r="S29" i="72"/>
  <c r="S58" i="72"/>
  <c r="R29" i="72"/>
  <c r="R58" i="72"/>
  <c r="P58" i="72"/>
  <c r="O58" i="72"/>
  <c r="N58" i="72"/>
  <c r="M58" i="72"/>
  <c r="L58" i="72"/>
  <c r="K58" i="72"/>
  <c r="J58" i="72"/>
  <c r="I58" i="72"/>
  <c r="H58" i="72"/>
  <c r="G28" i="72"/>
  <c r="G57" i="72"/>
  <c r="Z28" i="72"/>
  <c r="Z57" i="72"/>
  <c r="Y28" i="72"/>
  <c r="Y57" i="72"/>
  <c r="X28" i="72"/>
  <c r="X57" i="72"/>
  <c r="W28" i="72"/>
  <c r="W57" i="72"/>
  <c r="V28" i="72"/>
  <c r="V57" i="72"/>
  <c r="U28" i="72"/>
  <c r="U57" i="72"/>
  <c r="T28" i="72"/>
  <c r="T57" i="72"/>
  <c r="S28" i="72"/>
  <c r="S57" i="72"/>
  <c r="R28" i="72"/>
  <c r="R57" i="72"/>
  <c r="P57" i="72"/>
  <c r="O57" i="72"/>
  <c r="N57" i="72"/>
  <c r="M57" i="72"/>
  <c r="L57" i="72"/>
  <c r="K57" i="72"/>
  <c r="J57" i="72"/>
  <c r="I57" i="72"/>
  <c r="H57" i="72"/>
  <c r="G27" i="72"/>
  <c r="G56" i="72"/>
  <c r="Z27" i="72"/>
  <c r="Z56" i="72"/>
  <c r="Y27" i="72"/>
  <c r="Y56" i="72"/>
  <c r="X27" i="72"/>
  <c r="X56" i="72"/>
  <c r="W27" i="72"/>
  <c r="W56" i="72"/>
  <c r="V27" i="72"/>
  <c r="V56" i="72"/>
  <c r="U27" i="72"/>
  <c r="U56" i="72"/>
  <c r="T27" i="72"/>
  <c r="T56" i="72"/>
  <c r="S27" i="72"/>
  <c r="S56" i="72"/>
  <c r="R27" i="72"/>
  <c r="R56" i="72"/>
  <c r="P56" i="72"/>
  <c r="O56" i="72"/>
  <c r="N56" i="72"/>
  <c r="M56" i="72"/>
  <c r="L56" i="72"/>
  <c r="K56" i="72"/>
  <c r="J56" i="72"/>
  <c r="I56" i="72"/>
  <c r="H56" i="72"/>
  <c r="G26" i="72"/>
  <c r="G55" i="72"/>
  <c r="Z26" i="72"/>
  <c r="Z55" i="72"/>
  <c r="Y26" i="72"/>
  <c r="Y55" i="72"/>
  <c r="X26" i="72"/>
  <c r="X55" i="72"/>
  <c r="W26" i="72"/>
  <c r="W55" i="72"/>
  <c r="V26" i="72"/>
  <c r="V55" i="72"/>
  <c r="U26" i="72"/>
  <c r="U55" i="72"/>
  <c r="T26" i="72"/>
  <c r="T55" i="72"/>
  <c r="S26" i="72"/>
  <c r="S55" i="72"/>
  <c r="R26" i="72"/>
  <c r="R55" i="72"/>
  <c r="P55" i="72"/>
  <c r="O55" i="72"/>
  <c r="N55" i="72"/>
  <c r="M55" i="72"/>
  <c r="L55" i="72"/>
  <c r="K55" i="72"/>
  <c r="J55" i="72"/>
  <c r="I55" i="72"/>
  <c r="H55" i="72"/>
  <c r="G25" i="72"/>
  <c r="G54" i="72"/>
  <c r="Z25" i="72"/>
  <c r="Z54" i="72"/>
  <c r="Y25" i="72"/>
  <c r="Y54" i="72"/>
  <c r="X25" i="72"/>
  <c r="X54" i="72"/>
  <c r="W25" i="72"/>
  <c r="W54" i="72"/>
  <c r="V25" i="72"/>
  <c r="V54" i="72"/>
  <c r="U25" i="72"/>
  <c r="U54" i="72"/>
  <c r="T25" i="72"/>
  <c r="T54" i="72"/>
  <c r="S25" i="72"/>
  <c r="S54" i="72"/>
  <c r="R25" i="72"/>
  <c r="R54" i="72"/>
  <c r="P54" i="72"/>
  <c r="O54" i="72"/>
  <c r="N54" i="72"/>
  <c r="M54" i="72"/>
  <c r="L54" i="72"/>
  <c r="K54" i="72"/>
  <c r="J54" i="72"/>
  <c r="I54" i="72"/>
  <c r="H54" i="72"/>
  <c r="G24" i="72"/>
  <c r="G53" i="72"/>
  <c r="Z24" i="72"/>
  <c r="Z53" i="72"/>
  <c r="Y24" i="72"/>
  <c r="Y53" i="72"/>
  <c r="X24" i="72"/>
  <c r="X53" i="72"/>
  <c r="W24" i="72"/>
  <c r="W53" i="72"/>
  <c r="V24" i="72"/>
  <c r="V53" i="72"/>
  <c r="U24" i="72"/>
  <c r="U53" i="72"/>
  <c r="T24" i="72"/>
  <c r="T53" i="72"/>
  <c r="S24" i="72"/>
  <c r="S53" i="72"/>
  <c r="R24" i="72"/>
  <c r="R53" i="72"/>
  <c r="P53" i="72"/>
  <c r="O53" i="72"/>
  <c r="N53" i="72"/>
  <c r="M53" i="72"/>
  <c r="L53" i="72"/>
  <c r="K53" i="72"/>
  <c r="J53" i="72"/>
  <c r="I53" i="72"/>
  <c r="H53" i="72"/>
  <c r="G23" i="72"/>
  <c r="G52" i="72"/>
  <c r="Z23" i="72"/>
  <c r="Z52" i="72"/>
  <c r="Y23" i="72"/>
  <c r="Y52" i="72"/>
  <c r="X23" i="72"/>
  <c r="X52" i="72"/>
  <c r="W23" i="72"/>
  <c r="W52" i="72"/>
  <c r="V23" i="72"/>
  <c r="V52" i="72"/>
  <c r="U23" i="72"/>
  <c r="U52" i="72"/>
  <c r="T23" i="72"/>
  <c r="T52" i="72"/>
  <c r="S23" i="72"/>
  <c r="S52" i="72"/>
  <c r="R23" i="72"/>
  <c r="R52" i="72"/>
  <c r="P52" i="72"/>
  <c r="O52" i="72"/>
  <c r="N52" i="72"/>
  <c r="M52" i="72"/>
  <c r="L52" i="72"/>
  <c r="K52" i="72"/>
  <c r="J52" i="72"/>
  <c r="I52" i="72"/>
  <c r="H52" i="72"/>
  <c r="G22" i="72"/>
  <c r="G51" i="72"/>
  <c r="Z22" i="72"/>
  <c r="Z51" i="72"/>
  <c r="Y22" i="72"/>
  <c r="Y51" i="72"/>
  <c r="X22" i="72"/>
  <c r="X51" i="72"/>
  <c r="W22" i="72"/>
  <c r="W51" i="72"/>
  <c r="V22" i="72"/>
  <c r="V51" i="72"/>
  <c r="U22" i="72"/>
  <c r="U51" i="72"/>
  <c r="T22" i="72"/>
  <c r="T51" i="72"/>
  <c r="S22" i="72"/>
  <c r="S51" i="72"/>
  <c r="R22" i="72"/>
  <c r="R51" i="72"/>
  <c r="P51" i="72"/>
  <c r="O51" i="72"/>
  <c r="N51" i="72"/>
  <c r="M51" i="72"/>
  <c r="L51" i="72"/>
  <c r="K51" i="72"/>
  <c r="J51" i="72"/>
  <c r="I51" i="72"/>
  <c r="H51" i="72"/>
  <c r="G21" i="72"/>
  <c r="G50" i="72"/>
  <c r="Z21" i="72"/>
  <c r="Z50" i="72"/>
  <c r="Y21" i="72"/>
  <c r="Y50" i="72"/>
  <c r="X21" i="72"/>
  <c r="X50" i="72"/>
  <c r="W21" i="72"/>
  <c r="W50" i="72"/>
  <c r="V21" i="72"/>
  <c r="V50" i="72"/>
  <c r="U21" i="72"/>
  <c r="U50" i="72"/>
  <c r="T21" i="72"/>
  <c r="T50" i="72"/>
  <c r="S21" i="72"/>
  <c r="S50" i="72"/>
  <c r="R21" i="72"/>
  <c r="R50" i="72"/>
  <c r="P50" i="72"/>
  <c r="O50" i="72"/>
  <c r="N50" i="72"/>
  <c r="M50" i="72"/>
  <c r="L50" i="72"/>
  <c r="K50" i="72"/>
  <c r="J50" i="72"/>
  <c r="I50" i="72"/>
  <c r="H50" i="72"/>
  <c r="G20" i="72"/>
  <c r="G49" i="72"/>
  <c r="Z20" i="72"/>
  <c r="Z49" i="72"/>
  <c r="Y20" i="72"/>
  <c r="Y49" i="72"/>
  <c r="X20" i="72"/>
  <c r="X49" i="72"/>
  <c r="W20" i="72"/>
  <c r="W49" i="72"/>
  <c r="V20" i="72"/>
  <c r="V49" i="72"/>
  <c r="U20" i="72"/>
  <c r="U49" i="72"/>
  <c r="T20" i="72"/>
  <c r="T49" i="72"/>
  <c r="S20" i="72"/>
  <c r="S49" i="72"/>
  <c r="R20" i="72"/>
  <c r="R49" i="72"/>
  <c r="P49" i="72"/>
  <c r="O49" i="72"/>
  <c r="N49" i="72"/>
  <c r="M49" i="72"/>
  <c r="L49" i="72"/>
  <c r="K49" i="72"/>
  <c r="J49" i="72"/>
  <c r="I49" i="72"/>
  <c r="H49" i="72"/>
  <c r="G19" i="72"/>
  <c r="G48" i="72"/>
  <c r="Z19" i="72"/>
  <c r="Z48" i="72"/>
  <c r="Y19" i="72"/>
  <c r="Y48" i="72"/>
  <c r="X19" i="72"/>
  <c r="X48" i="72"/>
  <c r="W19" i="72"/>
  <c r="W48" i="72"/>
  <c r="V19" i="72"/>
  <c r="V48" i="72"/>
  <c r="U19" i="72"/>
  <c r="U48" i="72"/>
  <c r="T19" i="72"/>
  <c r="T48" i="72"/>
  <c r="S19" i="72"/>
  <c r="S48" i="72"/>
  <c r="R19" i="72"/>
  <c r="R48" i="72"/>
  <c r="P48" i="72"/>
  <c r="O48" i="72"/>
  <c r="N48" i="72"/>
  <c r="M48" i="72"/>
  <c r="L48" i="72"/>
  <c r="K48" i="72"/>
  <c r="J48" i="72"/>
  <c r="I48" i="72"/>
  <c r="H48" i="72"/>
  <c r="G18" i="72"/>
  <c r="G47" i="72"/>
  <c r="Z18" i="72"/>
  <c r="Z47" i="72"/>
  <c r="Y18" i="72"/>
  <c r="Y47" i="72"/>
  <c r="X18" i="72"/>
  <c r="X47" i="72"/>
  <c r="W18" i="72"/>
  <c r="W47" i="72"/>
  <c r="V18" i="72"/>
  <c r="V47" i="72"/>
  <c r="U18" i="72"/>
  <c r="U47" i="72"/>
  <c r="T18" i="72"/>
  <c r="T47" i="72"/>
  <c r="S18" i="72"/>
  <c r="S47" i="72"/>
  <c r="R18" i="72"/>
  <c r="R47" i="72"/>
  <c r="P47" i="72"/>
  <c r="O47" i="72"/>
  <c r="N47" i="72"/>
  <c r="M47" i="72"/>
  <c r="L47" i="72"/>
  <c r="K47" i="72"/>
  <c r="J47" i="72"/>
  <c r="I47" i="72"/>
  <c r="H47" i="72"/>
  <c r="G17" i="72"/>
  <c r="G46" i="72"/>
  <c r="Z17" i="72"/>
  <c r="Z46" i="72"/>
  <c r="Y17" i="72"/>
  <c r="Y46" i="72"/>
  <c r="X17" i="72"/>
  <c r="X46" i="72"/>
  <c r="W17" i="72"/>
  <c r="W46" i="72"/>
  <c r="V17" i="72"/>
  <c r="V46" i="72"/>
  <c r="U17" i="72"/>
  <c r="U46" i="72"/>
  <c r="T17" i="72"/>
  <c r="T46" i="72"/>
  <c r="S17" i="72"/>
  <c r="S46" i="72"/>
  <c r="R17" i="72"/>
  <c r="R46" i="72"/>
  <c r="P46" i="72"/>
  <c r="O46" i="72"/>
  <c r="N46" i="72"/>
  <c r="M46" i="72"/>
  <c r="L46" i="72"/>
  <c r="K46" i="72"/>
  <c r="J46" i="72"/>
  <c r="I46" i="72"/>
  <c r="H46" i="72"/>
  <c r="G16" i="72"/>
  <c r="G45" i="72"/>
  <c r="Z16" i="72"/>
  <c r="Z45" i="72"/>
  <c r="Y16" i="72"/>
  <c r="Y45" i="72"/>
  <c r="X16" i="72"/>
  <c r="X45" i="72"/>
  <c r="W16" i="72"/>
  <c r="W45" i="72"/>
  <c r="V16" i="72"/>
  <c r="V45" i="72"/>
  <c r="U16" i="72"/>
  <c r="U45" i="72"/>
  <c r="T16" i="72"/>
  <c r="T45" i="72"/>
  <c r="S16" i="72"/>
  <c r="S45" i="72"/>
  <c r="R16" i="72"/>
  <c r="R45" i="72"/>
  <c r="P45" i="72"/>
  <c r="O45" i="72"/>
  <c r="N45" i="72"/>
  <c r="M45" i="72"/>
  <c r="L45" i="72"/>
  <c r="K45" i="72"/>
  <c r="J45" i="72"/>
  <c r="I45" i="72"/>
  <c r="H45" i="72"/>
  <c r="G15" i="72"/>
  <c r="G44" i="72"/>
  <c r="Z15" i="72"/>
  <c r="Z44" i="72"/>
  <c r="Y15" i="72"/>
  <c r="Y44" i="72"/>
  <c r="X15" i="72"/>
  <c r="X44" i="72"/>
  <c r="W15" i="72"/>
  <c r="W44" i="72"/>
  <c r="V15" i="72"/>
  <c r="V44" i="72"/>
  <c r="U15" i="72"/>
  <c r="U44" i="72"/>
  <c r="T15" i="72"/>
  <c r="T44" i="72"/>
  <c r="S15" i="72"/>
  <c r="S44" i="72"/>
  <c r="R15" i="72"/>
  <c r="R44" i="72"/>
  <c r="P44" i="72"/>
  <c r="O44" i="72"/>
  <c r="N44" i="72"/>
  <c r="M44" i="72"/>
  <c r="L44" i="72"/>
  <c r="K44" i="72"/>
  <c r="J44" i="72"/>
  <c r="I44" i="72"/>
  <c r="H44" i="72"/>
  <c r="G14" i="72"/>
  <c r="G43" i="72"/>
  <c r="Z14" i="72"/>
  <c r="Z43" i="72"/>
  <c r="Y14" i="72"/>
  <c r="Y43" i="72"/>
  <c r="X14" i="72"/>
  <c r="X43" i="72"/>
  <c r="W14" i="72"/>
  <c r="W43" i="72"/>
  <c r="V14" i="72"/>
  <c r="V43" i="72"/>
  <c r="U14" i="72"/>
  <c r="U43" i="72"/>
  <c r="T14" i="72"/>
  <c r="T43" i="72"/>
  <c r="S14" i="72"/>
  <c r="S43" i="72"/>
  <c r="R14" i="72"/>
  <c r="R43" i="72"/>
  <c r="P43" i="72"/>
  <c r="O43" i="72"/>
  <c r="N43" i="72"/>
  <c r="M43" i="72"/>
  <c r="L43" i="72"/>
  <c r="K43" i="72"/>
  <c r="J43" i="72"/>
  <c r="I43" i="72"/>
  <c r="H43" i="72"/>
  <c r="G13" i="72"/>
  <c r="G42" i="72"/>
  <c r="Z13" i="72"/>
  <c r="Z42" i="72"/>
  <c r="Y13" i="72"/>
  <c r="Y42" i="72"/>
  <c r="X13" i="72"/>
  <c r="X42" i="72"/>
  <c r="W13" i="72"/>
  <c r="W42" i="72"/>
  <c r="V13" i="72"/>
  <c r="V42" i="72"/>
  <c r="U13" i="72"/>
  <c r="U42" i="72"/>
  <c r="T13" i="72"/>
  <c r="T42" i="72"/>
  <c r="S13" i="72"/>
  <c r="S42" i="72"/>
  <c r="R13" i="72"/>
  <c r="R42" i="72"/>
  <c r="P42" i="72"/>
  <c r="O42" i="72"/>
  <c r="N42" i="72"/>
  <c r="M42" i="72"/>
  <c r="L42" i="72"/>
  <c r="K42" i="72"/>
  <c r="J42" i="72"/>
  <c r="I42" i="72"/>
  <c r="H42" i="72"/>
  <c r="G12" i="72"/>
  <c r="G41" i="72"/>
  <c r="Z12" i="72"/>
  <c r="Z41" i="72"/>
  <c r="Y12" i="72"/>
  <c r="Y41" i="72"/>
  <c r="X12" i="72"/>
  <c r="X41" i="72"/>
  <c r="W12" i="72"/>
  <c r="W41" i="72"/>
  <c r="V12" i="72"/>
  <c r="V41" i="72"/>
  <c r="U12" i="72"/>
  <c r="U41" i="72"/>
  <c r="T12" i="72"/>
  <c r="T41" i="72"/>
  <c r="S12" i="72"/>
  <c r="S41" i="72"/>
  <c r="R12" i="72"/>
  <c r="R41" i="72"/>
  <c r="P41" i="72"/>
  <c r="O41" i="72"/>
  <c r="N41" i="72"/>
  <c r="M41" i="72"/>
  <c r="L41" i="72"/>
  <c r="K41" i="72"/>
  <c r="J41" i="72"/>
  <c r="I41" i="72"/>
  <c r="H41" i="72"/>
  <c r="G11" i="72"/>
  <c r="G40" i="72"/>
  <c r="Z11" i="72"/>
  <c r="Z40" i="72"/>
  <c r="Y11" i="72"/>
  <c r="Y40" i="72"/>
  <c r="X11" i="72"/>
  <c r="X40" i="72"/>
  <c r="W11" i="72"/>
  <c r="W40" i="72"/>
  <c r="V11" i="72"/>
  <c r="V40" i="72"/>
  <c r="U11" i="72"/>
  <c r="U40" i="72"/>
  <c r="T11" i="72"/>
  <c r="T40" i="72"/>
  <c r="S11" i="72"/>
  <c r="S40" i="72"/>
  <c r="R11" i="72"/>
  <c r="R40" i="72"/>
  <c r="P40" i="72"/>
  <c r="O40" i="72"/>
  <c r="N40" i="72"/>
  <c r="M40" i="72"/>
  <c r="L40" i="72"/>
  <c r="K40" i="72"/>
  <c r="J40" i="72"/>
  <c r="I40" i="72"/>
  <c r="H40" i="72"/>
  <c r="G10" i="72"/>
  <c r="G39" i="72"/>
  <c r="Z10" i="72"/>
  <c r="Z39" i="72"/>
  <c r="Y10" i="72"/>
  <c r="Y39" i="72"/>
  <c r="X10" i="72"/>
  <c r="X39" i="72"/>
  <c r="W10" i="72"/>
  <c r="W39" i="72"/>
  <c r="V10" i="72"/>
  <c r="V39" i="72"/>
  <c r="U10" i="72"/>
  <c r="U39" i="72"/>
  <c r="T10" i="72"/>
  <c r="T39" i="72"/>
  <c r="S10" i="72"/>
  <c r="S39" i="72"/>
  <c r="R10" i="72"/>
  <c r="R39" i="72"/>
  <c r="P39" i="72"/>
  <c r="O39" i="72"/>
  <c r="N39" i="72"/>
  <c r="M39" i="72"/>
  <c r="L39" i="72"/>
  <c r="K39" i="72"/>
  <c r="J39" i="72"/>
  <c r="I39" i="72"/>
  <c r="H39" i="72"/>
  <c r="G9" i="72"/>
  <c r="G38" i="72"/>
  <c r="Z9" i="72"/>
  <c r="Z38" i="72"/>
  <c r="Y9" i="72"/>
  <c r="Y38" i="72"/>
  <c r="X9" i="72"/>
  <c r="X38" i="72"/>
  <c r="W9" i="72"/>
  <c r="W38" i="72"/>
  <c r="V9" i="72"/>
  <c r="V38" i="72"/>
  <c r="U9" i="72"/>
  <c r="U38" i="72"/>
  <c r="T9" i="72"/>
  <c r="T38" i="72"/>
  <c r="S9" i="72"/>
  <c r="S38" i="72"/>
  <c r="R9" i="72"/>
  <c r="R38" i="72"/>
  <c r="P38" i="72"/>
  <c r="O38" i="72"/>
  <c r="N38" i="72"/>
  <c r="M38" i="72"/>
  <c r="L38" i="72"/>
  <c r="K38" i="72"/>
  <c r="J38" i="72"/>
  <c r="I38" i="72"/>
  <c r="H38" i="72"/>
  <c r="G8" i="72"/>
  <c r="G37" i="72"/>
  <c r="Z8" i="72"/>
  <c r="Z37" i="72"/>
  <c r="Y8" i="72"/>
  <c r="Y37" i="72"/>
  <c r="X8" i="72"/>
  <c r="X37" i="72"/>
  <c r="W8" i="72"/>
  <c r="W37" i="72"/>
  <c r="V8" i="72"/>
  <c r="V37" i="72"/>
  <c r="U8" i="72"/>
  <c r="U37" i="72"/>
  <c r="T8" i="72"/>
  <c r="T37" i="72"/>
  <c r="S8" i="72"/>
  <c r="S37" i="72"/>
  <c r="R8" i="72"/>
  <c r="R37" i="72"/>
  <c r="P37" i="72"/>
  <c r="O37" i="72"/>
  <c r="N37" i="72"/>
  <c r="M37" i="72"/>
  <c r="L37" i="72"/>
  <c r="K37" i="72"/>
  <c r="J37" i="72"/>
  <c r="I37" i="72"/>
  <c r="H37" i="72"/>
  <c r="G7" i="72"/>
  <c r="G36" i="72"/>
  <c r="Z7" i="72"/>
  <c r="Z36" i="72"/>
  <c r="Y7" i="72"/>
  <c r="Y36" i="72"/>
  <c r="X7" i="72"/>
  <c r="X36" i="72"/>
  <c r="W7" i="72"/>
  <c r="W36" i="72"/>
  <c r="V7" i="72"/>
  <c r="V36" i="72"/>
  <c r="U7" i="72"/>
  <c r="U36" i="72"/>
  <c r="T7" i="72"/>
  <c r="T36" i="72"/>
  <c r="S7" i="72"/>
  <c r="S36" i="72"/>
  <c r="R7" i="72"/>
  <c r="R36" i="72"/>
  <c r="P36" i="72"/>
  <c r="O36" i="72"/>
  <c r="N36" i="72"/>
  <c r="M36" i="72"/>
  <c r="L36" i="72"/>
  <c r="K36" i="72"/>
  <c r="J36" i="72"/>
  <c r="I36" i="72"/>
  <c r="H36" i="72"/>
  <c r="G6" i="72"/>
  <c r="G35" i="72"/>
  <c r="Z6" i="72"/>
  <c r="Z35" i="72"/>
  <c r="Y6" i="72"/>
  <c r="Y35" i="72"/>
  <c r="X6" i="72"/>
  <c r="X35" i="72"/>
  <c r="W6" i="72"/>
  <c r="W35" i="72"/>
  <c r="V6" i="72"/>
  <c r="V35" i="72"/>
  <c r="U6" i="72"/>
  <c r="U35" i="72"/>
  <c r="T6" i="72"/>
  <c r="T35" i="72"/>
  <c r="S6" i="72"/>
  <c r="S35" i="72"/>
  <c r="R6" i="72"/>
  <c r="R35" i="72"/>
  <c r="P35" i="72"/>
  <c r="O35" i="72"/>
  <c r="N35" i="72"/>
  <c r="M35" i="72"/>
  <c r="L35" i="72"/>
  <c r="K35" i="72"/>
  <c r="J35" i="72"/>
  <c r="I35" i="72"/>
  <c r="H35" i="72"/>
  <c r="G5" i="72"/>
  <c r="G34" i="72"/>
  <c r="Z5" i="72"/>
  <c r="Z34" i="72"/>
  <c r="Y5" i="72"/>
  <c r="Y34" i="72"/>
  <c r="X5" i="72"/>
  <c r="X34" i="72"/>
  <c r="W5" i="72"/>
  <c r="W34" i="72"/>
  <c r="V5" i="72"/>
  <c r="V34" i="72"/>
  <c r="U5" i="72"/>
  <c r="U34" i="72"/>
  <c r="T5" i="72"/>
  <c r="T34" i="72"/>
  <c r="S5" i="72"/>
  <c r="S34" i="72"/>
  <c r="R5" i="72"/>
  <c r="R34" i="72"/>
  <c r="P34" i="72"/>
  <c r="O34" i="72"/>
  <c r="N34" i="72"/>
  <c r="M34" i="72"/>
  <c r="L34" i="72"/>
  <c r="K34" i="72"/>
  <c r="J34" i="72"/>
  <c r="I34" i="72"/>
  <c r="H34" i="72"/>
  <c r="E29" i="72"/>
  <c r="E28" i="72"/>
  <c r="E27" i="72"/>
  <c r="E26" i="72"/>
  <c r="E25" i="72"/>
  <c r="E24" i="72"/>
  <c r="E23" i="72"/>
  <c r="E22" i="72"/>
  <c r="E21" i="72"/>
  <c r="E20" i="72"/>
  <c r="E19" i="72"/>
  <c r="E18" i="72"/>
  <c r="E17" i="72"/>
  <c r="E16" i="72"/>
  <c r="E15" i="72"/>
  <c r="E14" i="72"/>
  <c r="E13" i="72"/>
  <c r="E12" i="72"/>
  <c r="E11" i="72"/>
  <c r="E10" i="72"/>
  <c r="E9" i="72"/>
  <c r="E8" i="72"/>
  <c r="E7" i="72"/>
  <c r="E6" i="72"/>
  <c r="E5" i="72"/>
  <c r="P157" i="4"/>
  <c r="O157" i="4"/>
  <c r="N157" i="4"/>
  <c r="M157" i="4"/>
  <c r="L157" i="4"/>
  <c r="K157" i="4"/>
  <c r="J157" i="4"/>
  <c r="H157" i="4"/>
  <c r="G157" i="4"/>
  <c r="F157" i="4"/>
  <c r="E157" i="4"/>
  <c r="D157" i="4"/>
  <c r="C157" i="4"/>
  <c r="B157" i="4"/>
  <c r="P156" i="4"/>
  <c r="O156" i="4"/>
  <c r="N156" i="4"/>
  <c r="M156" i="4"/>
  <c r="L156" i="4"/>
  <c r="K156" i="4"/>
  <c r="J156" i="4"/>
  <c r="H156" i="4"/>
  <c r="G156" i="4"/>
  <c r="F156" i="4"/>
  <c r="E156" i="4"/>
  <c r="D156" i="4"/>
  <c r="C156" i="4"/>
  <c r="B156" i="4"/>
  <c r="E105" i="30"/>
  <c r="D105" i="30"/>
  <c r="C105" i="30"/>
  <c r="B105" i="30"/>
  <c r="G105" i="27"/>
  <c r="F105" i="27"/>
  <c r="E105" i="27"/>
  <c r="D105" i="27"/>
  <c r="C105" i="27"/>
  <c r="B105" i="27"/>
  <c r="C101" i="24"/>
  <c r="B101" i="24"/>
  <c r="N107" i="11"/>
  <c r="P106" i="5"/>
  <c r="M107" i="11"/>
  <c r="O106" i="5"/>
  <c r="L107" i="11"/>
  <c r="N106" i="5"/>
  <c r="M106" i="5"/>
  <c r="L106" i="5"/>
  <c r="K106" i="5"/>
  <c r="J106" i="5"/>
  <c r="G107" i="11"/>
  <c r="H106" i="5"/>
  <c r="F107" i="11"/>
  <c r="G106" i="5"/>
  <c r="E107" i="11"/>
  <c r="F106" i="5"/>
  <c r="E106" i="5"/>
  <c r="C107" i="11"/>
  <c r="D106" i="5"/>
  <c r="B107" i="11"/>
  <c r="C106" i="5"/>
  <c r="B106" i="5"/>
  <c r="A106" i="5"/>
  <c r="M106" i="8"/>
  <c r="N106" i="11"/>
  <c r="P105" i="5"/>
  <c r="L106" i="8"/>
  <c r="M106" i="11"/>
  <c r="O105" i="5"/>
  <c r="K106" i="8"/>
  <c r="L106" i="11"/>
  <c r="N105" i="5"/>
  <c r="M105" i="5"/>
  <c r="L105" i="5"/>
  <c r="K105" i="5"/>
  <c r="J105" i="5"/>
  <c r="G106" i="11"/>
  <c r="H105" i="5"/>
  <c r="F106" i="11"/>
  <c r="G105" i="5"/>
  <c r="E106" i="11"/>
  <c r="F105" i="5"/>
  <c r="E105" i="5"/>
  <c r="C106" i="11"/>
  <c r="D105" i="5"/>
  <c r="B106" i="11"/>
  <c r="C105" i="5"/>
  <c r="B105" i="5"/>
  <c r="A105" i="5"/>
  <c r="M105" i="8"/>
  <c r="N105" i="11"/>
  <c r="P104" i="5"/>
  <c r="L105" i="8"/>
  <c r="M105" i="11"/>
  <c r="O104" i="5"/>
  <c r="K105" i="8"/>
  <c r="L105" i="11"/>
  <c r="N104" i="5"/>
  <c r="M104" i="5"/>
  <c r="L104" i="5"/>
  <c r="K104" i="5"/>
  <c r="J104" i="5"/>
  <c r="G105" i="11"/>
  <c r="H104" i="5"/>
  <c r="F105" i="11"/>
  <c r="G104" i="5"/>
  <c r="E105" i="11"/>
  <c r="F104" i="5"/>
  <c r="D105" i="11"/>
  <c r="E104" i="5"/>
  <c r="C105" i="11"/>
  <c r="D104" i="5"/>
  <c r="B105" i="11"/>
  <c r="C104" i="5"/>
  <c r="B104" i="5"/>
  <c r="A104" i="5"/>
  <c r="G104" i="7"/>
  <c r="M104" i="8"/>
  <c r="N104" i="11"/>
  <c r="P103" i="5"/>
  <c r="L104" i="8"/>
  <c r="M104" i="11"/>
  <c r="O103" i="5"/>
  <c r="K104" i="8"/>
  <c r="L104" i="11"/>
  <c r="N103" i="5"/>
  <c r="J104" i="8"/>
  <c r="K104" i="11"/>
  <c r="M103" i="5"/>
  <c r="I104" i="8"/>
  <c r="J104" i="11"/>
  <c r="L103" i="5"/>
  <c r="I104" i="11"/>
  <c r="K103" i="5"/>
  <c r="J103" i="5"/>
  <c r="G104" i="11"/>
  <c r="H103" i="5"/>
  <c r="F104" i="11"/>
  <c r="G103" i="5"/>
  <c r="E104" i="11"/>
  <c r="F103" i="5"/>
  <c r="D104" i="11"/>
  <c r="E103" i="5"/>
  <c r="C104" i="11"/>
  <c r="D103" i="5"/>
  <c r="B104" i="11"/>
  <c r="C103" i="5"/>
  <c r="B103" i="5"/>
  <c r="A103" i="5"/>
  <c r="P171" i="4"/>
  <c r="O171" i="4"/>
  <c r="N171" i="4"/>
  <c r="M171" i="4"/>
  <c r="L171" i="4"/>
  <c r="K171" i="4"/>
  <c r="J171" i="4"/>
  <c r="I171" i="4"/>
  <c r="H171" i="4"/>
  <c r="G171" i="4"/>
  <c r="F171" i="4"/>
  <c r="E171" i="4"/>
  <c r="D171" i="4"/>
  <c r="C171" i="4"/>
  <c r="B171" i="4"/>
  <c r="P174" i="4"/>
  <c r="O174" i="4"/>
  <c r="N174" i="4"/>
  <c r="M174" i="4"/>
  <c r="L174" i="4"/>
  <c r="K174" i="4"/>
  <c r="J174" i="4"/>
  <c r="I174" i="4"/>
  <c r="H174" i="4"/>
  <c r="G174" i="4"/>
  <c r="F174" i="4"/>
  <c r="E174" i="4"/>
  <c r="D174" i="4"/>
  <c r="C174" i="4"/>
  <c r="B174" i="4"/>
  <c r="P135" i="4"/>
  <c r="O135" i="4"/>
  <c r="N135" i="4"/>
  <c r="M135" i="4"/>
  <c r="L135" i="4"/>
  <c r="K135" i="4"/>
  <c r="J135" i="4"/>
  <c r="H135" i="4"/>
  <c r="G135" i="4"/>
  <c r="F135" i="4"/>
  <c r="E135" i="4"/>
  <c r="D135" i="4"/>
  <c r="C135" i="4"/>
  <c r="B135" i="4"/>
  <c r="A106" i="4"/>
  <c r="U107" i="11"/>
  <c r="T107" i="11"/>
  <c r="S107" i="11"/>
  <c r="R107" i="11"/>
  <c r="Q107" i="11"/>
  <c r="P107" i="11"/>
  <c r="U107" i="13"/>
  <c r="T107" i="13"/>
  <c r="S107" i="13"/>
  <c r="R107" i="13"/>
  <c r="Q107" i="13"/>
  <c r="P107" i="13"/>
  <c r="AC105" i="17"/>
  <c r="N105" i="17"/>
  <c r="U107" i="12"/>
  <c r="T107" i="12"/>
  <c r="S107" i="12"/>
  <c r="R107" i="12"/>
  <c r="Q107" i="12"/>
  <c r="P107" i="12"/>
  <c r="N107" i="12"/>
  <c r="M107" i="12"/>
  <c r="L107" i="12"/>
  <c r="K107" i="12"/>
  <c r="J107" i="12"/>
  <c r="I107" i="12"/>
  <c r="G107" i="12"/>
  <c r="F107" i="12"/>
  <c r="E107" i="12"/>
  <c r="D107" i="12"/>
  <c r="C107" i="12"/>
  <c r="B107" i="12"/>
  <c r="D107" i="7"/>
  <c r="U106" i="11"/>
  <c r="T106" i="11"/>
  <c r="S106" i="11"/>
  <c r="R106" i="11"/>
  <c r="Q106" i="11"/>
  <c r="P106" i="11"/>
  <c r="U106" i="13"/>
  <c r="T106" i="13"/>
  <c r="S106" i="13"/>
  <c r="R106" i="13"/>
  <c r="Q106" i="13"/>
  <c r="P106" i="13"/>
  <c r="J104" i="7"/>
  <c r="I104" i="13"/>
  <c r="I104" i="10"/>
  <c r="J104" i="13"/>
  <c r="J104" i="10"/>
  <c r="K104" i="13"/>
  <c r="K103" i="4"/>
  <c r="K111" i="4"/>
  <c r="D104" i="13"/>
  <c r="E103" i="4"/>
  <c r="E111" i="4"/>
  <c r="B103" i="4"/>
  <c r="B111" i="4"/>
  <c r="E173" i="4"/>
  <c r="P173" i="4"/>
  <c r="O173" i="4"/>
  <c r="N173" i="4"/>
  <c r="M173" i="4"/>
  <c r="L173" i="4"/>
  <c r="K173" i="4"/>
  <c r="J173" i="4"/>
  <c r="I173" i="4"/>
  <c r="H173" i="4"/>
  <c r="G173" i="4"/>
  <c r="F173" i="4"/>
  <c r="D173" i="4"/>
  <c r="C173" i="4"/>
  <c r="B173" i="4"/>
  <c r="A105" i="4"/>
  <c r="AC104" i="17"/>
  <c r="N104" i="17"/>
  <c r="M106" i="9"/>
  <c r="L106" i="9"/>
  <c r="K106" i="9"/>
  <c r="J106" i="9"/>
  <c r="I106" i="9"/>
  <c r="D106" i="7"/>
  <c r="M105" i="9"/>
  <c r="L105" i="9"/>
  <c r="K105" i="9"/>
  <c r="J105" i="9"/>
  <c r="I105" i="9"/>
  <c r="M104" i="9"/>
  <c r="L104" i="9"/>
  <c r="K104" i="9"/>
  <c r="J104" i="9"/>
  <c r="I104" i="9"/>
  <c r="M104" i="10"/>
  <c r="L104" i="10"/>
  <c r="K104" i="10"/>
  <c r="C103" i="54"/>
  <c r="B103" i="54"/>
  <c r="U105" i="11"/>
  <c r="T105" i="11"/>
  <c r="S105" i="11"/>
  <c r="R105" i="11"/>
  <c r="Q105" i="11"/>
  <c r="P105" i="11"/>
  <c r="U105" i="13"/>
  <c r="T105" i="13"/>
  <c r="S105" i="13"/>
  <c r="R105" i="13"/>
  <c r="Q105" i="13"/>
  <c r="P105" i="13"/>
  <c r="N103" i="17"/>
  <c r="AC103" i="17"/>
  <c r="N104" i="13"/>
  <c r="P103" i="4"/>
  <c r="P155" i="4"/>
  <c r="M104" i="13"/>
  <c r="O103" i="4"/>
  <c r="O155" i="4"/>
  <c r="L104" i="13"/>
  <c r="N103" i="4"/>
  <c r="N155" i="4"/>
  <c r="M103" i="4"/>
  <c r="M155" i="4"/>
  <c r="L103" i="4"/>
  <c r="L155" i="4"/>
  <c r="K155" i="4"/>
  <c r="J103" i="4"/>
  <c r="J155" i="4"/>
  <c r="G104" i="13"/>
  <c r="H103" i="4"/>
  <c r="H155" i="4"/>
  <c r="F104" i="13"/>
  <c r="G103" i="4"/>
  <c r="G155" i="4"/>
  <c r="E104" i="13"/>
  <c r="F103" i="4"/>
  <c r="F155" i="4"/>
  <c r="E155" i="4"/>
  <c r="C104" i="13"/>
  <c r="D103" i="4"/>
  <c r="D155" i="4"/>
  <c r="B104" i="13"/>
  <c r="C103" i="4"/>
  <c r="C155" i="4"/>
  <c r="B155" i="4"/>
  <c r="A104" i="4"/>
  <c r="D105" i="7"/>
  <c r="C87" i="38"/>
  <c r="C86" i="38"/>
  <c r="C85" i="38"/>
  <c r="C84" i="38"/>
  <c r="C83" i="38"/>
  <c r="C82" i="38"/>
  <c r="C81" i="38"/>
  <c r="C80" i="38"/>
  <c r="C79" i="38"/>
  <c r="C78" i="38"/>
  <c r="C77" i="38"/>
  <c r="C76" i="38"/>
  <c r="A79" i="38"/>
  <c r="A80" i="38"/>
  <c r="A81" i="38"/>
  <c r="A82" i="38"/>
  <c r="A83" i="38"/>
  <c r="A84" i="38"/>
  <c r="A85" i="38"/>
  <c r="A86" i="38"/>
  <c r="A87" i="38"/>
  <c r="A88" i="38"/>
  <c r="A89" i="38"/>
  <c r="A90" i="38"/>
  <c r="A91" i="38"/>
  <c r="A80" i="39"/>
  <c r="A81" i="39"/>
  <c r="A82" i="39"/>
  <c r="A83" i="39"/>
  <c r="A84" i="39"/>
  <c r="A85" i="39"/>
  <c r="A86" i="39"/>
  <c r="A87" i="39"/>
  <c r="A88" i="39"/>
  <c r="A89" i="39"/>
  <c r="A90" i="39"/>
  <c r="A91" i="39"/>
  <c r="U85" i="20"/>
  <c r="T85" i="20"/>
  <c r="S85" i="20"/>
  <c r="R85" i="20"/>
  <c r="Q85" i="20"/>
  <c r="P85" i="20"/>
  <c r="N85" i="20"/>
  <c r="M85" i="20"/>
  <c r="L85" i="20"/>
  <c r="K85" i="20"/>
  <c r="J85" i="20"/>
  <c r="I85" i="20"/>
  <c r="G85" i="20"/>
  <c r="F85" i="20"/>
  <c r="E85" i="20"/>
  <c r="D85" i="20"/>
  <c r="C85" i="20"/>
  <c r="B85" i="20"/>
  <c r="U84" i="20"/>
  <c r="T84" i="20"/>
  <c r="S84" i="20"/>
  <c r="R84" i="20"/>
  <c r="Q84" i="20"/>
  <c r="P84" i="20"/>
  <c r="N84" i="20"/>
  <c r="M84" i="20"/>
  <c r="L84" i="20"/>
  <c r="K84" i="20"/>
  <c r="J84" i="20"/>
  <c r="I84" i="20"/>
  <c r="G84" i="20"/>
  <c r="F84" i="20"/>
  <c r="E84" i="20"/>
  <c r="D84" i="20"/>
  <c r="C84" i="20"/>
  <c r="B84" i="20"/>
  <c r="U83" i="20"/>
  <c r="T83" i="20"/>
  <c r="S83" i="20"/>
  <c r="R83" i="20"/>
  <c r="Q83" i="20"/>
  <c r="P83" i="20"/>
  <c r="H99" i="18"/>
  <c r="F99" i="18"/>
  <c r="N83" i="19"/>
  <c r="N83" i="20"/>
  <c r="M83" i="19"/>
  <c r="M83" i="20"/>
  <c r="L83" i="19"/>
  <c r="L83" i="20"/>
  <c r="K83" i="19"/>
  <c r="K83" i="20"/>
  <c r="J83" i="19"/>
  <c r="J83" i="20"/>
  <c r="I83" i="20"/>
  <c r="G83" i="20"/>
  <c r="F83" i="20"/>
  <c r="E83" i="20"/>
  <c r="D83" i="20"/>
  <c r="C83" i="20"/>
  <c r="B83" i="20"/>
  <c r="O83" i="19"/>
  <c r="C99" i="18"/>
  <c r="A94" i="18"/>
  <c r="A95" i="18"/>
  <c r="A96" i="18"/>
  <c r="A97" i="18"/>
  <c r="A98" i="18"/>
  <c r="A99" i="18"/>
  <c r="A100" i="18"/>
  <c r="A101" i="18"/>
  <c r="A102" i="18"/>
  <c r="A98" i="14"/>
  <c r="A99" i="14"/>
  <c r="A100" i="14"/>
  <c r="A101" i="14"/>
  <c r="A102" i="14"/>
  <c r="U106" i="12"/>
  <c r="T106" i="12"/>
  <c r="S106" i="12"/>
  <c r="R106" i="12"/>
  <c r="Q106" i="12"/>
  <c r="P106" i="12"/>
  <c r="N106" i="12"/>
  <c r="M106" i="12"/>
  <c r="L106" i="12"/>
  <c r="K106" i="12"/>
  <c r="J106" i="12"/>
  <c r="I106" i="12"/>
  <c r="G106" i="12"/>
  <c r="F106" i="12"/>
  <c r="E106" i="12"/>
  <c r="D106" i="12"/>
  <c r="C106" i="12"/>
  <c r="B106" i="12"/>
  <c r="A89" i="12"/>
  <c r="A90" i="12"/>
  <c r="A91" i="12"/>
  <c r="A92" i="12"/>
  <c r="A93" i="12"/>
  <c r="A94" i="12"/>
  <c r="A95" i="12"/>
  <c r="A96" i="12"/>
  <c r="A97" i="12"/>
  <c r="A98" i="12"/>
  <c r="A99" i="12"/>
  <c r="A100" i="12"/>
  <c r="A101" i="12"/>
  <c r="A102" i="12"/>
  <c r="A103" i="12"/>
  <c r="A104" i="12"/>
  <c r="A105" i="12"/>
  <c r="A106" i="12"/>
  <c r="U105" i="12"/>
  <c r="T105" i="12"/>
  <c r="S105" i="12"/>
  <c r="R105" i="12"/>
  <c r="Q105" i="12"/>
  <c r="P105" i="12"/>
  <c r="N105" i="12"/>
  <c r="M105" i="12"/>
  <c r="L105" i="12"/>
  <c r="K105" i="12"/>
  <c r="J105" i="12"/>
  <c r="I105" i="12"/>
  <c r="G105" i="12"/>
  <c r="F105" i="12"/>
  <c r="E105" i="12"/>
  <c r="D105" i="12"/>
  <c r="C105" i="12"/>
  <c r="B105" i="12"/>
  <c r="U104" i="12"/>
  <c r="T104" i="12"/>
  <c r="S104" i="12"/>
  <c r="R104" i="12"/>
  <c r="Q104" i="12"/>
  <c r="P104" i="12"/>
  <c r="N104" i="12"/>
  <c r="M104" i="12"/>
  <c r="L104" i="12"/>
  <c r="K104" i="12"/>
  <c r="J104" i="12"/>
  <c r="I104" i="12"/>
  <c r="G104" i="12"/>
  <c r="F104" i="12"/>
  <c r="E104" i="12"/>
  <c r="D104" i="12"/>
  <c r="C104" i="12"/>
  <c r="B104" i="12"/>
  <c r="J103" i="7"/>
  <c r="M103" i="10"/>
  <c r="N103" i="13"/>
  <c r="P102" i="4"/>
  <c r="J95" i="7"/>
  <c r="M95" i="10"/>
  <c r="N95" i="13"/>
  <c r="P94" i="4"/>
  <c r="L103" i="10"/>
  <c r="M103" i="13"/>
  <c r="O102" i="4"/>
  <c r="L95" i="10"/>
  <c r="M95" i="13"/>
  <c r="O94" i="4"/>
  <c r="K103" i="10"/>
  <c r="L103" i="13"/>
  <c r="N102" i="4"/>
  <c r="K95" i="10"/>
  <c r="L95" i="13"/>
  <c r="N94" i="4"/>
  <c r="J103" i="10"/>
  <c r="K103" i="13"/>
  <c r="M102" i="4"/>
  <c r="J95" i="10"/>
  <c r="K95" i="13"/>
  <c r="M94" i="4"/>
  <c r="I103" i="10"/>
  <c r="J103" i="13"/>
  <c r="L102" i="4"/>
  <c r="I95" i="10"/>
  <c r="J95" i="13"/>
  <c r="L94" i="4"/>
  <c r="I103" i="13"/>
  <c r="K102" i="4"/>
  <c r="I95" i="13"/>
  <c r="K94" i="4"/>
  <c r="J102" i="4"/>
  <c r="J94" i="4"/>
  <c r="G103" i="13"/>
  <c r="H102" i="4"/>
  <c r="G95" i="13"/>
  <c r="H94" i="4"/>
  <c r="F103" i="13"/>
  <c r="G102" i="4"/>
  <c r="F95" i="13"/>
  <c r="G94" i="4"/>
  <c r="E103" i="13"/>
  <c r="F102" i="4"/>
  <c r="E95" i="13"/>
  <c r="F94" i="4"/>
  <c r="D103" i="13"/>
  <c r="E102" i="4"/>
  <c r="D95" i="13"/>
  <c r="E94" i="4"/>
  <c r="C103" i="13"/>
  <c r="D102" i="4"/>
  <c r="C95" i="13"/>
  <c r="D94" i="4"/>
  <c r="B103" i="13"/>
  <c r="C102" i="4"/>
  <c r="B95" i="13"/>
  <c r="C94" i="4"/>
  <c r="B102" i="4"/>
  <c r="B94" i="4"/>
  <c r="E102" i="56"/>
  <c r="G103" i="56"/>
  <c r="F103" i="56"/>
  <c r="B102" i="56"/>
  <c r="D103" i="56"/>
  <c r="C103" i="56"/>
  <c r="D103" i="58"/>
  <c r="C103" i="58"/>
  <c r="B103" i="58"/>
  <c r="D84" i="46"/>
  <c r="C84" i="46"/>
  <c r="B84" i="46"/>
  <c r="D83" i="46"/>
  <c r="C83" i="46"/>
  <c r="B83" i="46"/>
  <c r="D82" i="46"/>
  <c r="C82" i="46"/>
  <c r="B82" i="46"/>
  <c r="D81" i="46"/>
  <c r="C81" i="46"/>
  <c r="B81" i="46"/>
  <c r="D80" i="46"/>
  <c r="C80" i="46"/>
  <c r="B80" i="46"/>
  <c r="B84" i="44"/>
  <c r="B83" i="44"/>
  <c r="B82" i="44"/>
  <c r="B81" i="44"/>
  <c r="B80" i="44"/>
  <c r="C106" i="36"/>
  <c r="B106" i="36"/>
  <c r="A106" i="36"/>
  <c r="C99" i="36"/>
  <c r="B99" i="36"/>
  <c r="O102" i="34"/>
  <c r="C102" i="34"/>
  <c r="D102" i="34"/>
  <c r="E102" i="34"/>
  <c r="F102" i="34"/>
  <c r="G102" i="34"/>
  <c r="O101" i="34"/>
  <c r="C101" i="34"/>
  <c r="D101" i="34"/>
  <c r="E101" i="34"/>
  <c r="F101" i="34"/>
  <c r="G101" i="34"/>
  <c r="E104" i="30"/>
  <c r="D104" i="30"/>
  <c r="C104" i="30"/>
  <c r="B104" i="30"/>
  <c r="E103" i="30"/>
  <c r="D103" i="30"/>
  <c r="C103" i="30"/>
  <c r="B103" i="30"/>
  <c r="G104" i="27"/>
  <c r="F104" i="27"/>
  <c r="E104" i="27"/>
  <c r="D104" i="27"/>
  <c r="C104" i="27"/>
  <c r="B104" i="27"/>
  <c r="G103" i="27"/>
  <c r="F103" i="27"/>
  <c r="E103" i="27"/>
  <c r="D103" i="27"/>
  <c r="C103" i="27"/>
  <c r="B103" i="27"/>
  <c r="C100" i="24"/>
  <c r="B100" i="24"/>
  <c r="C99" i="24"/>
  <c r="B99" i="24"/>
  <c r="A105" i="22"/>
  <c r="A106" i="22"/>
  <c r="A107" i="22"/>
  <c r="A74" i="20"/>
  <c r="A75" i="20"/>
  <c r="A76" i="20"/>
  <c r="A77" i="20"/>
  <c r="A78" i="20"/>
  <c r="A79" i="20"/>
  <c r="A80" i="20"/>
  <c r="A81" i="20"/>
  <c r="A82" i="20"/>
  <c r="A83" i="20"/>
  <c r="A84" i="20"/>
  <c r="A85" i="20"/>
  <c r="A79" i="19"/>
  <c r="A80" i="19"/>
  <c r="A81" i="19"/>
  <c r="A82" i="19"/>
  <c r="A83" i="19"/>
  <c r="A84" i="19"/>
  <c r="A85" i="19"/>
  <c r="P86" i="17"/>
  <c r="P87" i="17"/>
  <c r="P88" i="17"/>
  <c r="P89" i="17"/>
  <c r="P90" i="17"/>
  <c r="P91" i="17"/>
  <c r="P92" i="17"/>
  <c r="P93" i="17"/>
  <c r="P94" i="17"/>
  <c r="P95" i="17"/>
  <c r="P96" i="17"/>
  <c r="P97" i="17"/>
  <c r="P98" i="17"/>
  <c r="P99" i="17"/>
  <c r="P100" i="17"/>
  <c r="P101" i="17"/>
  <c r="P102" i="17"/>
  <c r="P103" i="17"/>
  <c r="A86" i="17"/>
  <c r="A87" i="17"/>
  <c r="A88" i="17"/>
  <c r="A89" i="17"/>
  <c r="A90" i="17"/>
  <c r="A91" i="17"/>
  <c r="A92" i="17"/>
  <c r="A93" i="17"/>
  <c r="A94" i="17"/>
  <c r="A95" i="17"/>
  <c r="A96" i="17"/>
  <c r="A97" i="17"/>
  <c r="A98" i="17"/>
  <c r="A99" i="17"/>
  <c r="A100" i="17"/>
  <c r="A101" i="17"/>
  <c r="A102" i="17"/>
  <c r="A103" i="17"/>
  <c r="AA104" i="16"/>
  <c r="Z104" i="16"/>
  <c r="Y104" i="16"/>
  <c r="X104" i="16"/>
  <c r="W104" i="16"/>
  <c r="AA103" i="16"/>
  <c r="Z103" i="16"/>
  <c r="Y103" i="16"/>
  <c r="X103" i="16"/>
  <c r="W103" i="16"/>
  <c r="AA102" i="16"/>
  <c r="Z102" i="16"/>
  <c r="Y102" i="16"/>
  <c r="X102" i="16"/>
  <c r="W102" i="16"/>
  <c r="A103" i="14"/>
  <c r="J85" i="7"/>
  <c r="I85" i="13"/>
  <c r="J85" i="13"/>
  <c r="K85" i="13"/>
  <c r="K84" i="4"/>
  <c r="A89" i="11"/>
  <c r="A90" i="11"/>
  <c r="A91" i="11"/>
  <c r="A92" i="11"/>
  <c r="A93" i="11"/>
  <c r="A94" i="11"/>
  <c r="A95" i="11"/>
  <c r="A96" i="11"/>
  <c r="A97" i="11"/>
  <c r="A98" i="11"/>
  <c r="A99" i="11"/>
  <c r="A100" i="11"/>
  <c r="A101" i="11"/>
  <c r="A102" i="11"/>
  <c r="A103" i="11"/>
  <c r="A104" i="11"/>
  <c r="A105" i="11"/>
  <c r="A106" i="11"/>
  <c r="A99" i="10"/>
  <c r="A100" i="10"/>
  <c r="A101" i="10"/>
  <c r="A102" i="10"/>
  <c r="A103" i="10"/>
  <c r="A104" i="10"/>
  <c r="A105" i="10"/>
  <c r="A106" i="10"/>
  <c r="A104" i="9"/>
  <c r="A105" i="9"/>
  <c r="A106" i="9"/>
  <c r="A104" i="8"/>
  <c r="A105" i="8"/>
  <c r="A106" i="8"/>
  <c r="D11" i="67"/>
  <c r="C11" i="67"/>
  <c r="B11" i="67"/>
  <c r="U104" i="11"/>
  <c r="T104" i="11"/>
  <c r="S104" i="11"/>
  <c r="R104" i="11"/>
  <c r="Q104" i="11"/>
  <c r="P104" i="11"/>
  <c r="U104" i="13"/>
  <c r="T104" i="13"/>
  <c r="S104" i="13"/>
  <c r="R104" i="13"/>
  <c r="Q104" i="13"/>
  <c r="P104" i="13"/>
  <c r="E19" i="2"/>
  <c r="C102" i="58"/>
  <c r="AC102" i="17"/>
  <c r="N102" i="17"/>
  <c r="D102" i="58"/>
  <c r="B102" i="58"/>
  <c r="E101" i="56"/>
  <c r="G102" i="56"/>
  <c r="F102" i="56"/>
  <c r="G103" i="7"/>
  <c r="I103" i="11"/>
  <c r="I103" i="8"/>
  <c r="J103" i="11"/>
  <c r="J103" i="8"/>
  <c r="K103" i="11"/>
  <c r="B101" i="56"/>
  <c r="D102" i="56"/>
  <c r="C102" i="56"/>
  <c r="C102" i="54"/>
  <c r="B102" i="54"/>
  <c r="E102" i="30"/>
  <c r="D102" i="30"/>
  <c r="C102" i="30"/>
  <c r="B102" i="30"/>
  <c r="J101" i="7"/>
  <c r="I101" i="13"/>
  <c r="I101" i="10"/>
  <c r="J101" i="13"/>
  <c r="J101" i="10"/>
  <c r="K101" i="13"/>
  <c r="K100" i="4"/>
  <c r="P154" i="4"/>
  <c r="O154" i="4"/>
  <c r="N154" i="4"/>
  <c r="M154" i="4"/>
  <c r="L154" i="4"/>
  <c r="K154" i="4"/>
  <c r="J154" i="4"/>
  <c r="H154" i="4"/>
  <c r="G154" i="4"/>
  <c r="F154" i="4"/>
  <c r="E154" i="4"/>
  <c r="D154" i="4"/>
  <c r="C154" i="4"/>
  <c r="B154" i="4"/>
  <c r="A103" i="4"/>
  <c r="D104" i="7"/>
  <c r="G102" i="27"/>
  <c r="F102" i="27"/>
  <c r="E102" i="27"/>
  <c r="D102" i="27"/>
  <c r="C102" i="27"/>
  <c r="B102" i="27"/>
  <c r="C98" i="24"/>
  <c r="B98" i="24"/>
  <c r="E101" i="30"/>
  <c r="D101" i="30"/>
  <c r="E100" i="30"/>
  <c r="D100" i="30"/>
  <c r="E99" i="30"/>
  <c r="D99" i="30"/>
  <c r="E98" i="30"/>
  <c r="D98" i="30"/>
  <c r="E97" i="30"/>
  <c r="D97" i="30"/>
  <c r="E96" i="30"/>
  <c r="D96" i="30"/>
  <c r="E95" i="30"/>
  <c r="D95" i="30"/>
  <c r="E94" i="30"/>
  <c r="D94" i="30"/>
  <c r="E93" i="30"/>
  <c r="D93" i="30"/>
  <c r="E92" i="30"/>
  <c r="D92" i="30"/>
  <c r="E91" i="30"/>
  <c r="D91" i="30"/>
  <c r="E90" i="30"/>
  <c r="D90" i="30"/>
  <c r="E89" i="30"/>
  <c r="D89" i="30"/>
  <c r="E88" i="30"/>
  <c r="D88" i="30"/>
  <c r="E87" i="30"/>
  <c r="D87" i="30"/>
  <c r="E86" i="30"/>
  <c r="D86" i="30"/>
  <c r="E85" i="30"/>
  <c r="D85" i="30"/>
  <c r="E84" i="30"/>
  <c r="D84" i="30"/>
  <c r="E83" i="30"/>
  <c r="D83" i="30"/>
  <c r="E82" i="30"/>
  <c r="D82" i="30"/>
  <c r="E81" i="30"/>
  <c r="D81" i="30"/>
  <c r="E80" i="30"/>
  <c r="D80" i="30"/>
  <c r="E79" i="30"/>
  <c r="D79" i="30"/>
  <c r="E78" i="30"/>
  <c r="D78" i="30"/>
  <c r="E77" i="30"/>
  <c r="D77" i="30"/>
  <c r="E76" i="30"/>
  <c r="D76" i="30"/>
  <c r="E75" i="30"/>
  <c r="D75" i="30"/>
  <c r="E74" i="30"/>
  <c r="D74" i="30"/>
  <c r="E73" i="30"/>
  <c r="D73" i="30"/>
  <c r="E72" i="30"/>
  <c r="D72" i="30"/>
  <c r="E71" i="30"/>
  <c r="D71" i="30"/>
  <c r="E70" i="30"/>
  <c r="D70" i="30"/>
  <c r="E69" i="30"/>
  <c r="D69" i="30"/>
  <c r="E68" i="30"/>
  <c r="D68" i="30"/>
  <c r="E67" i="30"/>
  <c r="D67" i="30"/>
  <c r="E66" i="30"/>
  <c r="D66" i="30"/>
  <c r="E65" i="30"/>
  <c r="D65" i="30"/>
  <c r="E64" i="30"/>
  <c r="D64" i="30"/>
  <c r="E63" i="30"/>
  <c r="D63" i="30"/>
  <c r="E62" i="30"/>
  <c r="D62" i="30"/>
  <c r="E61" i="30"/>
  <c r="D61" i="30"/>
  <c r="E60" i="30"/>
  <c r="D60" i="30"/>
  <c r="E59" i="30"/>
  <c r="D59" i="30"/>
  <c r="E58" i="30"/>
  <c r="D58" i="30"/>
  <c r="E57" i="30"/>
  <c r="D57" i="30"/>
  <c r="E56" i="30"/>
  <c r="D56" i="30"/>
  <c r="E55" i="30"/>
  <c r="D55" i="30"/>
  <c r="E54" i="30"/>
  <c r="D54" i="30"/>
  <c r="E53" i="30"/>
  <c r="D53" i="30"/>
  <c r="E52" i="30"/>
  <c r="D52" i="30"/>
  <c r="E51" i="30"/>
  <c r="D51" i="30"/>
  <c r="E50" i="30"/>
  <c r="D50" i="30"/>
  <c r="E49" i="30"/>
  <c r="D49" i="30"/>
  <c r="E48" i="30"/>
  <c r="D48" i="30"/>
  <c r="E47" i="30"/>
  <c r="D47" i="30"/>
  <c r="E46" i="30"/>
  <c r="D46" i="30"/>
  <c r="E45" i="30"/>
  <c r="D45" i="30"/>
  <c r="E44" i="30"/>
  <c r="D44" i="30"/>
  <c r="E43" i="30"/>
  <c r="D43" i="30"/>
  <c r="E42" i="30"/>
  <c r="D42" i="30"/>
  <c r="E41" i="30"/>
  <c r="D41" i="30"/>
  <c r="E40" i="30"/>
  <c r="D40" i="30"/>
  <c r="E39" i="30"/>
  <c r="D39" i="30"/>
  <c r="E38" i="30"/>
  <c r="D38" i="30"/>
  <c r="E37" i="30"/>
  <c r="D37" i="30"/>
  <c r="E36" i="30"/>
  <c r="D36" i="30"/>
  <c r="E35" i="30"/>
  <c r="D35" i="30"/>
  <c r="E34" i="30"/>
  <c r="D34" i="30"/>
  <c r="E33" i="30"/>
  <c r="D33" i="30"/>
  <c r="E32" i="30"/>
  <c r="D32" i="30"/>
  <c r="E31" i="30"/>
  <c r="D31" i="30"/>
  <c r="E30" i="30"/>
  <c r="D30" i="30"/>
  <c r="E29" i="30"/>
  <c r="D29" i="30"/>
  <c r="E28" i="30"/>
  <c r="D28" i="30"/>
  <c r="E27" i="30"/>
  <c r="D27" i="30"/>
  <c r="E26" i="30"/>
  <c r="D26" i="30"/>
  <c r="E25" i="30"/>
  <c r="D25" i="30"/>
  <c r="E24" i="30"/>
  <c r="D24" i="30"/>
  <c r="E23" i="30"/>
  <c r="D23" i="30"/>
  <c r="E22" i="30"/>
  <c r="D22" i="30"/>
  <c r="E21" i="30"/>
  <c r="D21" i="30"/>
  <c r="E20" i="30"/>
  <c r="D20" i="30"/>
  <c r="E19" i="30"/>
  <c r="D19" i="30"/>
  <c r="E18" i="30"/>
  <c r="D18" i="30"/>
  <c r="E17" i="30"/>
  <c r="D17" i="30"/>
  <c r="E16" i="30"/>
  <c r="D16" i="30"/>
  <c r="E15" i="30"/>
  <c r="D15" i="30"/>
  <c r="E14" i="30"/>
  <c r="D14" i="30"/>
  <c r="E13" i="30"/>
  <c r="D13" i="30"/>
  <c r="E12" i="30"/>
  <c r="D12" i="30"/>
  <c r="E11" i="30"/>
  <c r="D11" i="30"/>
  <c r="E10" i="30"/>
  <c r="D10" i="30"/>
  <c r="E9" i="30"/>
  <c r="D9" i="30"/>
  <c r="E8" i="30"/>
  <c r="D8" i="30"/>
  <c r="E7" i="30"/>
  <c r="D7" i="30"/>
  <c r="E6" i="30"/>
  <c r="D6" i="30"/>
  <c r="E5" i="30"/>
  <c r="D5" i="30"/>
  <c r="E4" i="30"/>
  <c r="D4" i="30"/>
  <c r="C98" i="18"/>
  <c r="C97" i="18"/>
  <c r="G103" i="11"/>
  <c r="M103" i="8"/>
  <c r="N103" i="11"/>
  <c r="L103" i="8"/>
  <c r="M103" i="11"/>
  <c r="K103" i="8"/>
  <c r="L103" i="11"/>
  <c r="U103" i="11"/>
  <c r="T103" i="11"/>
  <c r="S103" i="11"/>
  <c r="R103" i="11"/>
  <c r="Q103" i="11"/>
  <c r="P103" i="11"/>
  <c r="U103" i="13"/>
  <c r="T103" i="13"/>
  <c r="S103" i="13"/>
  <c r="R103" i="13"/>
  <c r="Q103" i="13"/>
  <c r="P103" i="13"/>
  <c r="D79" i="46"/>
  <c r="K82" i="19"/>
  <c r="C79" i="46"/>
  <c r="J82" i="19"/>
  <c r="B79" i="46"/>
  <c r="D78" i="46"/>
  <c r="K81" i="19"/>
  <c r="C78" i="46"/>
  <c r="J81" i="19"/>
  <c r="B78" i="46"/>
  <c r="B79" i="44"/>
  <c r="B78" i="44"/>
  <c r="U82" i="20"/>
  <c r="T82" i="20"/>
  <c r="S82" i="20"/>
  <c r="R82" i="20"/>
  <c r="Q82" i="20"/>
  <c r="P82" i="20"/>
  <c r="N82" i="19"/>
  <c r="H98" i="18"/>
  <c r="F98" i="18"/>
  <c r="N82" i="20"/>
  <c r="M82" i="19"/>
  <c r="M82" i="20"/>
  <c r="L82" i="19"/>
  <c r="L82" i="20"/>
  <c r="K82" i="20"/>
  <c r="J82" i="20"/>
  <c r="I82" i="20"/>
  <c r="G82" i="20"/>
  <c r="F82" i="20"/>
  <c r="E82" i="20"/>
  <c r="D82" i="20"/>
  <c r="C82" i="20"/>
  <c r="B82" i="20"/>
  <c r="U81" i="20"/>
  <c r="T81" i="20"/>
  <c r="S81" i="20"/>
  <c r="R81" i="20"/>
  <c r="Q81" i="20"/>
  <c r="P81" i="20"/>
  <c r="N81" i="19"/>
  <c r="H97" i="18"/>
  <c r="F97" i="18"/>
  <c r="N81" i="20"/>
  <c r="M81" i="19"/>
  <c r="M81" i="20"/>
  <c r="L81" i="19"/>
  <c r="L81" i="20"/>
  <c r="K81" i="20"/>
  <c r="J81" i="20"/>
  <c r="I81" i="20"/>
  <c r="G81" i="20"/>
  <c r="F81" i="20"/>
  <c r="E81" i="20"/>
  <c r="D81" i="20"/>
  <c r="C81" i="20"/>
  <c r="B81" i="20"/>
  <c r="O82" i="19"/>
  <c r="O81" i="19"/>
  <c r="C98" i="36"/>
  <c r="B98" i="36"/>
  <c r="C97" i="36"/>
  <c r="B97" i="36"/>
  <c r="G102" i="7"/>
  <c r="B101" i="5"/>
  <c r="G100" i="7"/>
  <c r="B99" i="5"/>
  <c r="B109" i="5"/>
  <c r="J68" i="7"/>
  <c r="N68" i="13"/>
  <c r="P67" i="4"/>
  <c r="B67" i="4"/>
  <c r="P187" i="4"/>
  <c r="M68" i="13"/>
  <c r="O67" i="4"/>
  <c r="O187" i="4"/>
  <c r="L68" i="13"/>
  <c r="N67" i="4"/>
  <c r="N187" i="4"/>
  <c r="K68" i="13"/>
  <c r="M67" i="4"/>
  <c r="M187" i="4"/>
  <c r="J68" i="13"/>
  <c r="L67" i="4"/>
  <c r="L187" i="4"/>
  <c r="I68" i="13"/>
  <c r="K67" i="4"/>
  <c r="K187" i="4"/>
  <c r="J67" i="4"/>
  <c r="J187" i="4"/>
  <c r="G68" i="13"/>
  <c r="H67" i="4"/>
  <c r="H187" i="4"/>
  <c r="F68" i="13"/>
  <c r="G67" i="4"/>
  <c r="G187" i="4"/>
  <c r="E68" i="13"/>
  <c r="F67" i="4"/>
  <c r="F187" i="4"/>
  <c r="D68" i="13"/>
  <c r="E67" i="4"/>
  <c r="E187" i="4"/>
  <c r="C68" i="13"/>
  <c r="D67" i="4"/>
  <c r="D187" i="4"/>
  <c r="B68" i="13"/>
  <c r="C67" i="4"/>
  <c r="C187" i="4"/>
  <c r="B187" i="4"/>
  <c r="O100" i="34"/>
  <c r="C100" i="34"/>
  <c r="D100" i="34"/>
  <c r="E100" i="34"/>
  <c r="F100" i="34"/>
  <c r="G100" i="34"/>
  <c r="O99" i="34"/>
  <c r="C99" i="34"/>
  <c r="D99" i="34"/>
  <c r="E99" i="34"/>
  <c r="F99" i="34"/>
  <c r="G99" i="34"/>
  <c r="AA101" i="16"/>
  <c r="Z101" i="16"/>
  <c r="Y101" i="16"/>
  <c r="X101" i="16"/>
  <c r="W101" i="16"/>
  <c r="AA100" i="16"/>
  <c r="Z100" i="16"/>
  <c r="Y100" i="16"/>
  <c r="X100" i="16"/>
  <c r="W100" i="16"/>
  <c r="J73" i="7"/>
  <c r="N73" i="13"/>
  <c r="P72" i="4"/>
  <c r="P117" i="4"/>
  <c r="M73" i="13"/>
  <c r="O72" i="4"/>
  <c r="O117" i="4"/>
  <c r="L73" i="13"/>
  <c r="N72" i="4"/>
  <c r="N117" i="4"/>
  <c r="K73" i="13"/>
  <c r="M72" i="4"/>
  <c r="M117" i="4"/>
  <c r="J73" i="13"/>
  <c r="L72" i="4"/>
  <c r="L117" i="4"/>
  <c r="I73" i="13"/>
  <c r="K72" i="4"/>
  <c r="K117" i="4"/>
  <c r="J72" i="4"/>
  <c r="J117" i="4"/>
  <c r="G73" i="13"/>
  <c r="H72" i="4"/>
  <c r="H117" i="4"/>
  <c r="F73" i="13"/>
  <c r="G72" i="4"/>
  <c r="G117" i="4"/>
  <c r="E73" i="13"/>
  <c r="F72" i="4"/>
  <c r="F117" i="4"/>
  <c r="D73" i="13"/>
  <c r="E72" i="4"/>
  <c r="E117" i="4"/>
  <c r="C73" i="13"/>
  <c r="D72" i="4"/>
  <c r="D117" i="4"/>
  <c r="B73" i="13"/>
  <c r="C72" i="4"/>
  <c r="C117" i="4"/>
  <c r="B72" i="4"/>
  <c r="B117" i="4"/>
  <c r="J93" i="7"/>
  <c r="I93" i="13"/>
  <c r="I93" i="10"/>
  <c r="J93" i="13"/>
  <c r="J93" i="10"/>
  <c r="K93" i="13"/>
  <c r="K92" i="4"/>
  <c r="K131" i="4"/>
  <c r="D8" i="67"/>
  <c r="D93" i="13"/>
  <c r="E92" i="4"/>
  <c r="E131" i="4"/>
  <c r="C8" i="67"/>
  <c r="B92" i="4"/>
  <c r="B131" i="4"/>
  <c r="B8" i="67"/>
  <c r="M93" i="10"/>
  <c r="N93" i="13"/>
  <c r="P92" i="4"/>
  <c r="P131" i="4"/>
  <c r="L93" i="10"/>
  <c r="M93" i="13"/>
  <c r="O92" i="4"/>
  <c r="O131" i="4"/>
  <c r="K93" i="10"/>
  <c r="L93" i="13"/>
  <c r="N92" i="4"/>
  <c r="N131" i="4"/>
  <c r="M92" i="4"/>
  <c r="M131" i="4"/>
  <c r="L92" i="4"/>
  <c r="L131" i="4"/>
  <c r="J92" i="4"/>
  <c r="J131" i="4"/>
  <c r="G93" i="13"/>
  <c r="H92" i="4"/>
  <c r="H131" i="4"/>
  <c r="F93" i="13"/>
  <c r="G92" i="4"/>
  <c r="G131" i="4"/>
  <c r="E93" i="13"/>
  <c r="F92" i="4"/>
  <c r="F131" i="4"/>
  <c r="C93" i="13"/>
  <c r="D92" i="4"/>
  <c r="D131" i="4"/>
  <c r="B93" i="13"/>
  <c r="C92" i="4"/>
  <c r="C131" i="4"/>
  <c r="J100" i="7"/>
  <c r="I100" i="13"/>
  <c r="I100" i="10"/>
  <c r="J100" i="13"/>
  <c r="J100" i="10"/>
  <c r="K100" i="13"/>
  <c r="K99" i="4"/>
  <c r="K127" i="4"/>
  <c r="D10" i="67"/>
  <c r="D100" i="13"/>
  <c r="E99" i="4"/>
  <c r="E127" i="4"/>
  <c r="C10" i="67"/>
  <c r="B99" i="4"/>
  <c r="B127" i="4"/>
  <c r="B10" i="67"/>
  <c r="M100" i="10"/>
  <c r="N100" i="13"/>
  <c r="P99" i="4"/>
  <c r="P127" i="4"/>
  <c r="L100" i="10"/>
  <c r="M100" i="13"/>
  <c r="O99" i="4"/>
  <c r="O127" i="4"/>
  <c r="K100" i="10"/>
  <c r="L100" i="13"/>
  <c r="N99" i="4"/>
  <c r="N127" i="4"/>
  <c r="M99" i="4"/>
  <c r="M127" i="4"/>
  <c r="L99" i="4"/>
  <c r="L127" i="4"/>
  <c r="J99" i="4"/>
  <c r="J127" i="4"/>
  <c r="G100" i="13"/>
  <c r="H99" i="4"/>
  <c r="H127" i="4"/>
  <c r="F100" i="13"/>
  <c r="G99" i="4"/>
  <c r="G127" i="4"/>
  <c r="E100" i="13"/>
  <c r="F99" i="4"/>
  <c r="F127" i="4"/>
  <c r="C100" i="13"/>
  <c r="D99" i="4"/>
  <c r="D127" i="4"/>
  <c r="B100" i="13"/>
  <c r="C99" i="4"/>
  <c r="C127" i="4"/>
  <c r="K125" i="4"/>
  <c r="D9" i="67"/>
  <c r="E125" i="4"/>
  <c r="C9" i="67"/>
  <c r="B125" i="4"/>
  <c r="B9" i="67"/>
  <c r="K123" i="4"/>
  <c r="D7" i="67"/>
  <c r="E123" i="4"/>
  <c r="C7" i="67"/>
  <c r="B123" i="4"/>
  <c r="B7" i="67"/>
  <c r="D5" i="67"/>
  <c r="C5" i="67"/>
  <c r="B5" i="67"/>
  <c r="D101" i="13"/>
  <c r="E100" i="4"/>
  <c r="B100" i="4"/>
  <c r="E5" i="67"/>
  <c r="E163" i="4"/>
  <c r="E7" i="67"/>
  <c r="B132" i="4"/>
  <c r="E132" i="4"/>
  <c r="K132" i="4"/>
  <c r="E164" i="4"/>
  <c r="E8" i="67"/>
  <c r="B126" i="4"/>
  <c r="E126" i="4"/>
  <c r="K126" i="4"/>
  <c r="E165" i="4"/>
  <c r="E9" i="67"/>
  <c r="B128" i="4"/>
  <c r="E128" i="4"/>
  <c r="K128" i="4"/>
  <c r="E169" i="4"/>
  <c r="E10" i="67"/>
  <c r="B153" i="4"/>
  <c r="E153" i="4"/>
  <c r="K153" i="4"/>
  <c r="E10" i="3"/>
  <c r="P169" i="4"/>
  <c r="O169" i="4"/>
  <c r="N169" i="4"/>
  <c r="M169" i="4"/>
  <c r="L169" i="4"/>
  <c r="K169" i="4"/>
  <c r="J169" i="4"/>
  <c r="J99" i="7"/>
  <c r="I99" i="13"/>
  <c r="I99" i="10"/>
  <c r="J99" i="13"/>
  <c r="J99" i="10"/>
  <c r="K99" i="13"/>
  <c r="K98" i="4"/>
  <c r="H169" i="4"/>
  <c r="G169" i="4"/>
  <c r="F169" i="4"/>
  <c r="D169" i="4"/>
  <c r="C169" i="4"/>
  <c r="B169" i="4"/>
  <c r="E11" i="3"/>
  <c r="P102" i="5"/>
  <c r="B102" i="5"/>
  <c r="M102" i="8"/>
  <c r="N102" i="11"/>
  <c r="P101" i="5"/>
  <c r="P139" i="5"/>
  <c r="O102" i="5"/>
  <c r="L102" i="8"/>
  <c r="M102" i="11"/>
  <c r="O101" i="5"/>
  <c r="O139" i="5"/>
  <c r="N102" i="5"/>
  <c r="K102" i="8"/>
  <c r="L102" i="11"/>
  <c r="N101" i="5"/>
  <c r="N139" i="5"/>
  <c r="M102" i="5"/>
  <c r="J102" i="8"/>
  <c r="K102" i="11"/>
  <c r="M101" i="5"/>
  <c r="M139" i="5"/>
  <c r="L102" i="5"/>
  <c r="I102" i="8"/>
  <c r="J102" i="11"/>
  <c r="L101" i="5"/>
  <c r="L139" i="5"/>
  <c r="K102" i="5"/>
  <c r="I102" i="11"/>
  <c r="K101" i="5"/>
  <c r="K139" i="5"/>
  <c r="J102" i="5"/>
  <c r="J101" i="5"/>
  <c r="J139" i="5"/>
  <c r="H102" i="5"/>
  <c r="G102" i="11"/>
  <c r="H101" i="5"/>
  <c r="H139" i="5"/>
  <c r="F103" i="11"/>
  <c r="G102" i="5"/>
  <c r="F102" i="11"/>
  <c r="G101" i="5"/>
  <c r="G139" i="5"/>
  <c r="E103" i="11"/>
  <c r="F102" i="5"/>
  <c r="E102" i="11"/>
  <c r="F101" i="5"/>
  <c r="F139" i="5"/>
  <c r="D103" i="11"/>
  <c r="E102" i="5"/>
  <c r="D102" i="11"/>
  <c r="E101" i="5"/>
  <c r="E139" i="5"/>
  <c r="C103" i="11"/>
  <c r="D102" i="5"/>
  <c r="C102" i="11"/>
  <c r="D101" i="5"/>
  <c r="D139" i="5"/>
  <c r="B103" i="11"/>
  <c r="C102" i="5"/>
  <c r="B102" i="11"/>
  <c r="C101" i="5"/>
  <c r="C139" i="5"/>
  <c r="B139" i="5"/>
  <c r="M101" i="8"/>
  <c r="G101" i="7"/>
  <c r="N101" i="11"/>
  <c r="P100" i="5"/>
  <c r="B100" i="5"/>
  <c r="P138" i="5"/>
  <c r="L101" i="8"/>
  <c r="M101" i="11"/>
  <c r="O100" i="5"/>
  <c r="O138" i="5"/>
  <c r="K101" i="8"/>
  <c r="L101" i="11"/>
  <c r="N100" i="5"/>
  <c r="N138" i="5"/>
  <c r="J101" i="8"/>
  <c r="K101" i="11"/>
  <c r="M100" i="5"/>
  <c r="M138" i="5"/>
  <c r="I101" i="8"/>
  <c r="J101" i="11"/>
  <c r="L100" i="5"/>
  <c r="L138" i="5"/>
  <c r="I101" i="11"/>
  <c r="K100" i="5"/>
  <c r="K138" i="5"/>
  <c r="J100" i="5"/>
  <c r="J138" i="5"/>
  <c r="G101" i="11"/>
  <c r="H100" i="5"/>
  <c r="H138" i="5"/>
  <c r="F101" i="11"/>
  <c r="G100" i="5"/>
  <c r="G138" i="5"/>
  <c r="E101" i="11"/>
  <c r="F100" i="5"/>
  <c r="F138" i="5"/>
  <c r="D101" i="11"/>
  <c r="E100" i="5"/>
  <c r="E138" i="5"/>
  <c r="C101" i="11"/>
  <c r="D100" i="5"/>
  <c r="D138" i="5"/>
  <c r="B101" i="11"/>
  <c r="C100" i="5"/>
  <c r="C138" i="5"/>
  <c r="B138" i="5"/>
  <c r="D101" i="58"/>
  <c r="C101" i="58"/>
  <c r="B101" i="58"/>
  <c r="C101" i="54"/>
  <c r="B101" i="54"/>
  <c r="P130" i="4"/>
  <c r="O130" i="4"/>
  <c r="N130" i="4"/>
  <c r="M130" i="4"/>
  <c r="L130" i="4"/>
  <c r="K130" i="4"/>
  <c r="J130" i="4"/>
  <c r="H130" i="4"/>
  <c r="G130" i="4"/>
  <c r="F130" i="4"/>
  <c r="E130" i="4"/>
  <c r="D130" i="4"/>
  <c r="C130" i="4"/>
  <c r="B130" i="4"/>
  <c r="D11" i="3"/>
  <c r="C11" i="3"/>
  <c r="B11" i="3"/>
  <c r="P128" i="4"/>
  <c r="O128" i="4"/>
  <c r="N128" i="4"/>
  <c r="M128" i="4"/>
  <c r="L128" i="4"/>
  <c r="J128" i="4"/>
  <c r="H128" i="4"/>
  <c r="G128" i="4"/>
  <c r="F128" i="4"/>
  <c r="D128" i="4"/>
  <c r="C128" i="4"/>
  <c r="P130" i="5"/>
  <c r="O130" i="5"/>
  <c r="N130" i="5"/>
  <c r="M130" i="5"/>
  <c r="L130" i="5"/>
  <c r="K130" i="5"/>
  <c r="J130" i="5"/>
  <c r="H130" i="5"/>
  <c r="G130" i="5"/>
  <c r="F130" i="5"/>
  <c r="E130" i="5"/>
  <c r="D130" i="5"/>
  <c r="C130" i="5"/>
  <c r="B130" i="5"/>
  <c r="P129" i="5"/>
  <c r="O129" i="5"/>
  <c r="N129" i="5"/>
  <c r="M129" i="5"/>
  <c r="L129" i="5"/>
  <c r="K129" i="5"/>
  <c r="J129" i="5"/>
  <c r="H129" i="5"/>
  <c r="G129" i="5"/>
  <c r="F129" i="5"/>
  <c r="E129" i="5"/>
  <c r="D129" i="5"/>
  <c r="C129" i="5"/>
  <c r="B129" i="5"/>
  <c r="AC101" i="17"/>
  <c r="N101" i="17"/>
  <c r="AC100" i="17"/>
  <c r="N100" i="17"/>
  <c r="Q102" i="5"/>
  <c r="A102" i="5"/>
  <c r="Q101" i="5"/>
  <c r="A101" i="5"/>
  <c r="E100" i="56"/>
  <c r="G101" i="56"/>
  <c r="F101" i="56"/>
  <c r="B100" i="56"/>
  <c r="D101" i="56"/>
  <c r="C101" i="56"/>
  <c r="P153" i="4"/>
  <c r="O153" i="4"/>
  <c r="N153" i="4"/>
  <c r="M153" i="4"/>
  <c r="L153" i="4"/>
  <c r="J153" i="4"/>
  <c r="H153" i="4"/>
  <c r="G153" i="4"/>
  <c r="F153" i="4"/>
  <c r="D153" i="4"/>
  <c r="C153" i="4"/>
  <c r="A102" i="4"/>
  <c r="C101" i="30"/>
  <c r="B101" i="30"/>
  <c r="C100" i="30"/>
  <c r="B100" i="30"/>
  <c r="G101" i="27"/>
  <c r="F101" i="27"/>
  <c r="E101" i="27"/>
  <c r="D101" i="27"/>
  <c r="C101" i="27"/>
  <c r="B101" i="27"/>
  <c r="G100" i="27"/>
  <c r="F100" i="27"/>
  <c r="E100" i="27"/>
  <c r="D100" i="27"/>
  <c r="C100" i="27"/>
  <c r="B100" i="27"/>
  <c r="C97" i="24"/>
  <c r="B97" i="24"/>
  <c r="C96" i="24"/>
  <c r="B96" i="24"/>
  <c r="U102" i="13"/>
  <c r="T102" i="13"/>
  <c r="S102" i="13"/>
  <c r="R102" i="13"/>
  <c r="Q102" i="13"/>
  <c r="P102" i="13"/>
  <c r="U103" i="12"/>
  <c r="T103" i="12"/>
  <c r="S103" i="12"/>
  <c r="R103" i="12"/>
  <c r="Q103" i="12"/>
  <c r="P103" i="12"/>
  <c r="M103" i="9"/>
  <c r="N103" i="12"/>
  <c r="L103" i="9"/>
  <c r="M103" i="12"/>
  <c r="K103" i="9"/>
  <c r="L103" i="12"/>
  <c r="J103" i="9"/>
  <c r="K103" i="12"/>
  <c r="I103" i="9"/>
  <c r="J103" i="12"/>
  <c r="I103" i="12"/>
  <c r="G103" i="12"/>
  <c r="F103" i="12"/>
  <c r="E103" i="12"/>
  <c r="D103" i="12"/>
  <c r="C103" i="12"/>
  <c r="B103" i="12"/>
  <c r="U102" i="12"/>
  <c r="T102" i="12"/>
  <c r="S102" i="12"/>
  <c r="R102" i="12"/>
  <c r="Q102" i="12"/>
  <c r="P102" i="12"/>
  <c r="M102" i="9"/>
  <c r="N102" i="12"/>
  <c r="L102" i="9"/>
  <c r="M102" i="12"/>
  <c r="K102" i="9"/>
  <c r="L102" i="12"/>
  <c r="J102" i="9"/>
  <c r="K102" i="12"/>
  <c r="I102" i="9"/>
  <c r="J102" i="12"/>
  <c r="I102" i="12"/>
  <c r="G102" i="12"/>
  <c r="F102" i="12"/>
  <c r="E102" i="12"/>
  <c r="D102" i="12"/>
  <c r="C102" i="12"/>
  <c r="B102" i="12"/>
  <c r="U102" i="11"/>
  <c r="T102" i="11"/>
  <c r="S102" i="11"/>
  <c r="R102" i="11"/>
  <c r="Q102" i="11"/>
  <c r="P102" i="11"/>
  <c r="D103" i="7"/>
  <c r="J7" i="7"/>
  <c r="K6" i="4"/>
  <c r="J6" i="7"/>
  <c r="K5" i="4"/>
  <c r="J8" i="7"/>
  <c r="K7" i="4"/>
  <c r="J9" i="7"/>
  <c r="K8" i="4"/>
  <c r="J10" i="7"/>
  <c r="I10" i="13"/>
  <c r="J10" i="13"/>
  <c r="K10" i="13"/>
  <c r="K9" i="4"/>
  <c r="M101" i="10"/>
  <c r="N101" i="13"/>
  <c r="P100" i="4"/>
  <c r="P168" i="4"/>
  <c r="L101" i="10"/>
  <c r="M101" i="13"/>
  <c r="O100" i="4"/>
  <c r="O168" i="4"/>
  <c r="K101" i="10"/>
  <c r="L101" i="13"/>
  <c r="N100" i="4"/>
  <c r="N168" i="4"/>
  <c r="M100" i="4"/>
  <c r="M168" i="4"/>
  <c r="L100" i="4"/>
  <c r="L168" i="4"/>
  <c r="K168" i="4"/>
  <c r="J100" i="4"/>
  <c r="J168" i="4"/>
  <c r="G101" i="13"/>
  <c r="H100" i="4"/>
  <c r="H168" i="4"/>
  <c r="F101" i="13"/>
  <c r="G100" i="4"/>
  <c r="G168" i="4"/>
  <c r="E101" i="13"/>
  <c r="F100" i="4"/>
  <c r="F168" i="4"/>
  <c r="E168" i="4"/>
  <c r="C101" i="13"/>
  <c r="D100" i="4"/>
  <c r="D168" i="4"/>
  <c r="B101" i="13"/>
  <c r="C100" i="4"/>
  <c r="C168" i="4"/>
  <c r="B168" i="4"/>
  <c r="J69" i="7"/>
  <c r="D69" i="13"/>
  <c r="E68" i="4"/>
  <c r="B68" i="4"/>
  <c r="E180" i="4"/>
  <c r="P151" i="4"/>
  <c r="O151" i="4"/>
  <c r="N151" i="4"/>
  <c r="M151" i="4"/>
  <c r="L151" i="4"/>
  <c r="K151" i="4"/>
  <c r="J151" i="4"/>
  <c r="H151" i="4"/>
  <c r="G151" i="4"/>
  <c r="F151" i="4"/>
  <c r="E151" i="4"/>
  <c r="D151" i="4"/>
  <c r="C151" i="4"/>
  <c r="B151" i="4"/>
  <c r="A101" i="4"/>
  <c r="C100" i="54"/>
  <c r="B100" i="54"/>
  <c r="E99" i="56"/>
  <c r="G100" i="56"/>
  <c r="F100" i="56"/>
  <c r="B99" i="56"/>
  <c r="D100" i="56"/>
  <c r="C100" i="56"/>
  <c r="D100" i="58"/>
  <c r="C100" i="58"/>
  <c r="B100" i="58"/>
  <c r="D102" i="7"/>
  <c r="J82" i="7"/>
  <c r="N82" i="13"/>
  <c r="P81" i="4"/>
  <c r="B81" i="4"/>
  <c r="P185" i="4"/>
  <c r="M82" i="13"/>
  <c r="O81" i="4"/>
  <c r="O185" i="4"/>
  <c r="L82" i="13"/>
  <c r="N81" i="4"/>
  <c r="N185" i="4"/>
  <c r="K82" i="13"/>
  <c r="M81" i="4"/>
  <c r="M185" i="4"/>
  <c r="J82" i="13"/>
  <c r="L81" i="4"/>
  <c r="L185" i="4"/>
  <c r="I82" i="13"/>
  <c r="K81" i="4"/>
  <c r="K185" i="4"/>
  <c r="J81" i="4"/>
  <c r="J185" i="4"/>
  <c r="G82" i="13"/>
  <c r="H81" i="4"/>
  <c r="H185" i="4"/>
  <c r="F82" i="13"/>
  <c r="G81" i="4"/>
  <c r="G185" i="4"/>
  <c r="E82" i="13"/>
  <c r="F81" i="4"/>
  <c r="F185" i="4"/>
  <c r="D82" i="13"/>
  <c r="E81" i="4"/>
  <c r="E185" i="4"/>
  <c r="C82" i="13"/>
  <c r="D81" i="4"/>
  <c r="D185" i="4"/>
  <c r="B82" i="13"/>
  <c r="C81" i="4"/>
  <c r="C185" i="4"/>
  <c r="B185" i="4"/>
  <c r="P121" i="4"/>
  <c r="O121" i="4"/>
  <c r="N121" i="4"/>
  <c r="M121" i="4"/>
  <c r="L121" i="4"/>
  <c r="K121" i="4"/>
  <c r="J121" i="4"/>
  <c r="H121" i="4"/>
  <c r="G121" i="4"/>
  <c r="F121" i="4"/>
  <c r="E121" i="4"/>
  <c r="D121" i="4"/>
  <c r="C121" i="4"/>
  <c r="B121" i="4"/>
  <c r="P120" i="4"/>
  <c r="O120" i="4"/>
  <c r="N120" i="4"/>
  <c r="M120" i="4"/>
  <c r="L120" i="4"/>
  <c r="K120" i="4"/>
  <c r="J120" i="4"/>
  <c r="H120" i="4"/>
  <c r="G120" i="4"/>
  <c r="F120" i="4"/>
  <c r="E120" i="4"/>
  <c r="D120" i="4"/>
  <c r="C120" i="4"/>
  <c r="B120" i="4"/>
  <c r="P150" i="4"/>
  <c r="O150" i="4"/>
  <c r="N150" i="4"/>
  <c r="M150" i="4"/>
  <c r="L150" i="4"/>
  <c r="K150" i="4"/>
  <c r="J150" i="4"/>
  <c r="H150" i="4"/>
  <c r="G150" i="4"/>
  <c r="F150" i="4"/>
  <c r="E150" i="4"/>
  <c r="D150" i="4"/>
  <c r="C150" i="4"/>
  <c r="B150" i="4"/>
  <c r="J98" i="7"/>
  <c r="I98" i="13"/>
  <c r="I98" i="10"/>
  <c r="J98" i="13"/>
  <c r="J98" i="10"/>
  <c r="K98" i="13"/>
  <c r="K97" i="4"/>
  <c r="J97" i="7"/>
  <c r="I97" i="13"/>
  <c r="I97" i="10"/>
  <c r="J97" i="13"/>
  <c r="J97" i="10"/>
  <c r="K97" i="13"/>
  <c r="K96" i="4"/>
  <c r="J96" i="7"/>
  <c r="I96" i="13"/>
  <c r="I96" i="10"/>
  <c r="J96" i="13"/>
  <c r="J96" i="10"/>
  <c r="K96" i="13"/>
  <c r="K95" i="4"/>
  <c r="J94" i="7"/>
  <c r="I94" i="13"/>
  <c r="I94" i="10"/>
  <c r="J94" i="13"/>
  <c r="J94" i="10"/>
  <c r="K94" i="13"/>
  <c r="K93" i="4"/>
  <c r="J92" i="7"/>
  <c r="I92" i="13"/>
  <c r="I92" i="10"/>
  <c r="J92" i="13"/>
  <c r="J92" i="10"/>
  <c r="K92" i="13"/>
  <c r="K91" i="4"/>
  <c r="J91" i="7"/>
  <c r="I91" i="13"/>
  <c r="I91" i="10"/>
  <c r="J91" i="13"/>
  <c r="J91" i="10"/>
  <c r="K91" i="13"/>
  <c r="K90" i="4"/>
  <c r="J90" i="7"/>
  <c r="I90" i="13"/>
  <c r="I90" i="10"/>
  <c r="J90" i="13"/>
  <c r="J90" i="10"/>
  <c r="K90" i="13"/>
  <c r="K89" i="4"/>
  <c r="J89" i="7"/>
  <c r="I89" i="13"/>
  <c r="I89" i="10"/>
  <c r="J89" i="13"/>
  <c r="J89" i="10"/>
  <c r="K89" i="13"/>
  <c r="K88" i="4"/>
  <c r="J88" i="7"/>
  <c r="I88" i="13"/>
  <c r="I88" i="10"/>
  <c r="J88" i="13"/>
  <c r="J88" i="10"/>
  <c r="K88" i="13"/>
  <c r="K87" i="4"/>
  <c r="J87" i="7"/>
  <c r="I87" i="13"/>
  <c r="J87" i="13"/>
  <c r="K87" i="13"/>
  <c r="K86" i="4"/>
  <c r="J84" i="7"/>
  <c r="I84" i="13"/>
  <c r="J84" i="13"/>
  <c r="K84" i="13"/>
  <c r="K83" i="4"/>
  <c r="J83" i="7"/>
  <c r="I83" i="13"/>
  <c r="J83" i="13"/>
  <c r="K83" i="13"/>
  <c r="K82" i="4"/>
  <c r="J81" i="7"/>
  <c r="I81" i="13"/>
  <c r="J81" i="13"/>
  <c r="K81" i="13"/>
  <c r="K80" i="4"/>
  <c r="J80" i="7"/>
  <c r="I80" i="13"/>
  <c r="J80" i="13"/>
  <c r="K80" i="13"/>
  <c r="K79" i="4"/>
  <c r="J79" i="7"/>
  <c r="I79" i="13"/>
  <c r="J79" i="13"/>
  <c r="K79" i="13"/>
  <c r="K78" i="4"/>
  <c r="J78" i="7"/>
  <c r="I78" i="13"/>
  <c r="J78" i="13"/>
  <c r="K78" i="13"/>
  <c r="K77" i="4"/>
  <c r="J77" i="7"/>
  <c r="I77" i="13"/>
  <c r="J77" i="13"/>
  <c r="K77" i="13"/>
  <c r="K76" i="4"/>
  <c r="J76" i="7"/>
  <c r="I76" i="13"/>
  <c r="J76" i="13"/>
  <c r="K76" i="13"/>
  <c r="K75" i="4"/>
  <c r="J75" i="7"/>
  <c r="I75" i="13"/>
  <c r="J75" i="13"/>
  <c r="K75" i="13"/>
  <c r="K74" i="4"/>
  <c r="J74" i="7"/>
  <c r="I74" i="13"/>
  <c r="J74" i="13"/>
  <c r="K74" i="13"/>
  <c r="K73" i="4"/>
  <c r="J72" i="7"/>
  <c r="I72" i="13"/>
  <c r="J72" i="13"/>
  <c r="K72" i="13"/>
  <c r="K71" i="4"/>
  <c r="J71" i="7"/>
  <c r="I71" i="13"/>
  <c r="J71" i="13"/>
  <c r="K71" i="13"/>
  <c r="K70" i="4"/>
  <c r="J70" i="7"/>
  <c r="I70" i="13"/>
  <c r="J70" i="13"/>
  <c r="K70" i="13"/>
  <c r="K69" i="4"/>
  <c r="I69" i="13"/>
  <c r="J69" i="13"/>
  <c r="K69" i="13"/>
  <c r="K68" i="4"/>
  <c r="J67" i="7"/>
  <c r="I67" i="13"/>
  <c r="J67" i="13"/>
  <c r="K67" i="13"/>
  <c r="K66" i="4"/>
  <c r="J66" i="7"/>
  <c r="I66" i="13"/>
  <c r="J66" i="13"/>
  <c r="K66" i="13"/>
  <c r="K65" i="4"/>
  <c r="J65" i="7"/>
  <c r="I65" i="13"/>
  <c r="J65" i="13"/>
  <c r="K65" i="13"/>
  <c r="K64" i="4"/>
  <c r="J64" i="7"/>
  <c r="I64" i="13"/>
  <c r="J64" i="13"/>
  <c r="K64" i="13"/>
  <c r="K63" i="4"/>
  <c r="J63" i="7"/>
  <c r="I63" i="13"/>
  <c r="J63" i="13"/>
  <c r="K63" i="13"/>
  <c r="K62" i="4"/>
  <c r="J62" i="7"/>
  <c r="I62" i="13"/>
  <c r="J62" i="13"/>
  <c r="K62" i="13"/>
  <c r="K61" i="4"/>
  <c r="J61" i="7"/>
  <c r="I61" i="13"/>
  <c r="J61" i="13"/>
  <c r="K61" i="13"/>
  <c r="K60" i="4"/>
  <c r="J60" i="7"/>
  <c r="I60" i="13"/>
  <c r="J60" i="13"/>
  <c r="K60" i="13"/>
  <c r="K59" i="4"/>
  <c r="J59" i="7"/>
  <c r="I59" i="13"/>
  <c r="J59" i="13"/>
  <c r="K59" i="13"/>
  <c r="K58" i="4"/>
  <c r="J58" i="7"/>
  <c r="I58" i="13"/>
  <c r="J58" i="13"/>
  <c r="K58" i="13"/>
  <c r="K57" i="4"/>
  <c r="J57" i="7"/>
  <c r="I57" i="13"/>
  <c r="J57" i="13"/>
  <c r="K57" i="13"/>
  <c r="K56" i="4"/>
  <c r="J56" i="7"/>
  <c r="I56" i="13"/>
  <c r="J56" i="13"/>
  <c r="K56" i="13"/>
  <c r="K55" i="4"/>
  <c r="J55" i="7"/>
  <c r="I55" i="13"/>
  <c r="J55" i="13"/>
  <c r="K55" i="13"/>
  <c r="K54" i="4"/>
  <c r="J54" i="7"/>
  <c r="I54" i="13"/>
  <c r="J54" i="13"/>
  <c r="K54" i="13"/>
  <c r="K53" i="4"/>
  <c r="J53" i="7"/>
  <c r="I53" i="13"/>
  <c r="J53" i="13"/>
  <c r="K53" i="13"/>
  <c r="K52" i="4"/>
  <c r="J52" i="7"/>
  <c r="I52" i="13"/>
  <c r="J52" i="13"/>
  <c r="K52" i="13"/>
  <c r="K51" i="4"/>
  <c r="J51" i="7"/>
  <c r="I51" i="13"/>
  <c r="J51" i="13"/>
  <c r="K51" i="13"/>
  <c r="K50" i="4"/>
  <c r="J50" i="7"/>
  <c r="I50" i="13"/>
  <c r="J50" i="13"/>
  <c r="K50" i="13"/>
  <c r="K49" i="4"/>
  <c r="J49" i="7"/>
  <c r="I49" i="13"/>
  <c r="J49" i="13"/>
  <c r="K49" i="13"/>
  <c r="K48" i="4"/>
  <c r="J48" i="7"/>
  <c r="I48" i="13"/>
  <c r="J48" i="13"/>
  <c r="K48" i="13"/>
  <c r="K47" i="4"/>
  <c r="J47" i="7"/>
  <c r="I47" i="13"/>
  <c r="J47" i="13"/>
  <c r="K47" i="13"/>
  <c r="K46" i="4"/>
  <c r="J46" i="7"/>
  <c r="I46" i="13"/>
  <c r="J46" i="13"/>
  <c r="K46" i="13"/>
  <c r="K45" i="4"/>
  <c r="J45" i="7"/>
  <c r="I45" i="13"/>
  <c r="J45" i="13"/>
  <c r="K45" i="13"/>
  <c r="K44" i="4"/>
  <c r="J44" i="7"/>
  <c r="I44" i="13"/>
  <c r="J44" i="13"/>
  <c r="K44" i="13"/>
  <c r="K43" i="4"/>
  <c r="J43" i="7"/>
  <c r="I43" i="13"/>
  <c r="J43" i="13"/>
  <c r="K43" i="13"/>
  <c r="K42" i="4"/>
  <c r="J42" i="7"/>
  <c r="I42" i="13"/>
  <c r="J42" i="13"/>
  <c r="K42" i="13"/>
  <c r="K41" i="4"/>
  <c r="J41" i="7"/>
  <c r="I41" i="13"/>
  <c r="J41" i="13"/>
  <c r="K41" i="13"/>
  <c r="K40" i="4"/>
  <c r="J40" i="7"/>
  <c r="I40" i="13"/>
  <c r="J40" i="13"/>
  <c r="K40" i="13"/>
  <c r="K39" i="4"/>
  <c r="J39" i="7"/>
  <c r="I39" i="13"/>
  <c r="J39" i="13"/>
  <c r="K39" i="13"/>
  <c r="K38" i="4"/>
  <c r="J38" i="7"/>
  <c r="I38" i="13"/>
  <c r="J38" i="13"/>
  <c r="K38" i="13"/>
  <c r="K37" i="4"/>
  <c r="J37" i="7"/>
  <c r="I37" i="13"/>
  <c r="J37" i="13"/>
  <c r="K37" i="13"/>
  <c r="K36" i="4"/>
  <c r="J36" i="7"/>
  <c r="I36" i="13"/>
  <c r="J36" i="13"/>
  <c r="K36" i="13"/>
  <c r="K35" i="4"/>
  <c r="J35" i="7"/>
  <c r="I35" i="13"/>
  <c r="J35" i="13"/>
  <c r="K35" i="13"/>
  <c r="K34" i="4"/>
  <c r="J34" i="7"/>
  <c r="I34" i="13"/>
  <c r="J34" i="13"/>
  <c r="K34" i="13"/>
  <c r="K33" i="4"/>
  <c r="J33" i="7"/>
  <c r="I33" i="13"/>
  <c r="J33" i="13"/>
  <c r="K33" i="13"/>
  <c r="K32" i="4"/>
  <c r="J32" i="7"/>
  <c r="I32" i="13"/>
  <c r="J32" i="13"/>
  <c r="K32" i="13"/>
  <c r="K31" i="4"/>
  <c r="J31" i="7"/>
  <c r="I31" i="13"/>
  <c r="J31" i="13"/>
  <c r="K31" i="13"/>
  <c r="K30" i="4"/>
  <c r="J30" i="7"/>
  <c r="I30" i="13"/>
  <c r="J30" i="13"/>
  <c r="K30" i="13"/>
  <c r="K29" i="4"/>
  <c r="J29" i="7"/>
  <c r="I29" i="13"/>
  <c r="J29" i="13"/>
  <c r="K29" i="13"/>
  <c r="K28" i="4"/>
  <c r="J28" i="7"/>
  <c r="I28" i="13"/>
  <c r="J28" i="13"/>
  <c r="K28" i="13"/>
  <c r="K27" i="4"/>
  <c r="J27" i="7"/>
  <c r="I27" i="13"/>
  <c r="J27" i="13"/>
  <c r="K27" i="13"/>
  <c r="K26" i="4"/>
  <c r="J26" i="7"/>
  <c r="I26" i="13"/>
  <c r="J26" i="13"/>
  <c r="K26" i="13"/>
  <c r="K25" i="4"/>
  <c r="J25" i="7"/>
  <c r="I25" i="13"/>
  <c r="J25" i="13"/>
  <c r="K25" i="13"/>
  <c r="K24" i="4"/>
  <c r="J24" i="7"/>
  <c r="I24" i="13"/>
  <c r="J24" i="13"/>
  <c r="K24" i="13"/>
  <c r="K23" i="4"/>
  <c r="J23" i="7"/>
  <c r="I23" i="13"/>
  <c r="J23" i="13"/>
  <c r="K23" i="13"/>
  <c r="K22" i="4"/>
  <c r="J22" i="7"/>
  <c r="I22" i="13"/>
  <c r="J22" i="13"/>
  <c r="K22" i="13"/>
  <c r="K21" i="4"/>
  <c r="J21" i="7"/>
  <c r="I21" i="13"/>
  <c r="J21" i="13"/>
  <c r="K21" i="13"/>
  <c r="K20" i="4"/>
  <c r="J20" i="7"/>
  <c r="I20" i="13"/>
  <c r="J20" i="13"/>
  <c r="K20" i="13"/>
  <c r="K19" i="4"/>
  <c r="J19" i="7"/>
  <c r="I19" i="13"/>
  <c r="J19" i="13"/>
  <c r="K19" i="13"/>
  <c r="K18" i="4"/>
  <c r="J18" i="7"/>
  <c r="I18" i="13"/>
  <c r="J18" i="13"/>
  <c r="K18" i="13"/>
  <c r="K17" i="4"/>
  <c r="J17" i="7"/>
  <c r="I17" i="13"/>
  <c r="J17" i="13"/>
  <c r="K17" i="13"/>
  <c r="K16" i="4"/>
  <c r="J16" i="7"/>
  <c r="I16" i="13"/>
  <c r="J16" i="13"/>
  <c r="K16" i="13"/>
  <c r="K15" i="4"/>
  <c r="J15" i="7"/>
  <c r="I15" i="13"/>
  <c r="J15" i="13"/>
  <c r="K15" i="13"/>
  <c r="K14" i="4"/>
  <c r="J14" i="7"/>
  <c r="I14" i="13"/>
  <c r="J14" i="13"/>
  <c r="K14" i="13"/>
  <c r="K13" i="4"/>
  <c r="J13" i="7"/>
  <c r="I13" i="13"/>
  <c r="J13" i="13"/>
  <c r="K13" i="13"/>
  <c r="K12" i="4"/>
  <c r="J12" i="7"/>
  <c r="I12" i="13"/>
  <c r="J12" i="13"/>
  <c r="K12" i="13"/>
  <c r="K11" i="4"/>
  <c r="J11" i="7"/>
  <c r="I11" i="13"/>
  <c r="J11" i="13"/>
  <c r="K11" i="13"/>
  <c r="K10" i="4"/>
  <c r="D8" i="3"/>
  <c r="C8" i="3"/>
  <c r="B8" i="3"/>
  <c r="E8" i="3"/>
  <c r="G99" i="7"/>
  <c r="D99" i="11"/>
  <c r="E98" i="5"/>
  <c r="B98" i="5"/>
  <c r="Q98" i="5"/>
  <c r="D100" i="11"/>
  <c r="E99" i="5"/>
  <c r="Q99" i="5"/>
  <c r="Q100" i="5"/>
  <c r="M100" i="8"/>
  <c r="N100" i="11"/>
  <c r="P99" i="5"/>
  <c r="P137" i="5"/>
  <c r="L100" i="8"/>
  <c r="M100" i="11"/>
  <c r="O99" i="5"/>
  <c r="O137" i="5"/>
  <c r="K100" i="8"/>
  <c r="L100" i="11"/>
  <c r="N99" i="5"/>
  <c r="N137" i="5"/>
  <c r="J100" i="8"/>
  <c r="K100" i="11"/>
  <c r="M99" i="5"/>
  <c r="M137" i="5"/>
  <c r="I100" i="8"/>
  <c r="J100" i="11"/>
  <c r="L99" i="5"/>
  <c r="L137" i="5"/>
  <c r="I100" i="11"/>
  <c r="K99" i="5"/>
  <c r="K137" i="5"/>
  <c r="J99" i="5"/>
  <c r="J137" i="5"/>
  <c r="G100" i="11"/>
  <c r="H99" i="5"/>
  <c r="H137" i="5"/>
  <c r="F100" i="11"/>
  <c r="G99" i="5"/>
  <c r="G137" i="5"/>
  <c r="E100" i="11"/>
  <c r="F99" i="5"/>
  <c r="F137" i="5"/>
  <c r="E137" i="5"/>
  <c r="C100" i="11"/>
  <c r="D99" i="5"/>
  <c r="D137" i="5"/>
  <c r="B100" i="11"/>
  <c r="C99" i="5"/>
  <c r="C137" i="5"/>
  <c r="B137" i="5"/>
  <c r="P128" i="5"/>
  <c r="O128" i="5"/>
  <c r="N128" i="5"/>
  <c r="M128" i="5"/>
  <c r="L128" i="5"/>
  <c r="K128" i="5"/>
  <c r="J128" i="5"/>
  <c r="H128" i="5"/>
  <c r="G128" i="5"/>
  <c r="F128" i="5"/>
  <c r="E128" i="5"/>
  <c r="D128" i="5"/>
  <c r="C128" i="5"/>
  <c r="B128" i="5"/>
  <c r="A100" i="5"/>
  <c r="B98" i="56"/>
  <c r="D99" i="56"/>
  <c r="I99" i="11"/>
  <c r="I99" i="8"/>
  <c r="J99" i="11"/>
  <c r="J99" i="8"/>
  <c r="K99" i="11"/>
  <c r="B97" i="56"/>
  <c r="D98" i="56"/>
  <c r="G98" i="7"/>
  <c r="I98" i="11"/>
  <c r="I98" i="8"/>
  <c r="J98" i="11"/>
  <c r="J98" i="8"/>
  <c r="K98" i="11"/>
  <c r="B96" i="56"/>
  <c r="D97" i="56"/>
  <c r="G97" i="7"/>
  <c r="I97" i="11"/>
  <c r="I97" i="8"/>
  <c r="J97" i="11"/>
  <c r="J97" i="8"/>
  <c r="K97" i="11"/>
  <c r="B95" i="56"/>
  <c r="D96" i="56"/>
  <c r="G96" i="7"/>
  <c r="I96" i="11"/>
  <c r="I96" i="8"/>
  <c r="J96" i="11"/>
  <c r="J96" i="8"/>
  <c r="K96" i="11"/>
  <c r="B94" i="56"/>
  <c r="D95" i="56"/>
  <c r="G95" i="7"/>
  <c r="I95" i="11"/>
  <c r="I95" i="8"/>
  <c r="J95" i="11"/>
  <c r="J95" i="8"/>
  <c r="K95" i="11"/>
  <c r="B93" i="56"/>
  <c r="D94" i="56"/>
  <c r="G94" i="7"/>
  <c r="I94" i="11"/>
  <c r="I94" i="8"/>
  <c r="J94" i="11"/>
  <c r="J94" i="8"/>
  <c r="K94" i="11"/>
  <c r="B92" i="56"/>
  <c r="D93" i="56"/>
  <c r="G93" i="7"/>
  <c r="I93" i="11"/>
  <c r="I93" i="8"/>
  <c r="J93" i="11"/>
  <c r="J93" i="8"/>
  <c r="K93" i="11"/>
  <c r="B91" i="56"/>
  <c r="D92" i="56"/>
  <c r="G92" i="7"/>
  <c r="I92" i="11"/>
  <c r="I92" i="8"/>
  <c r="J92" i="11"/>
  <c r="J92" i="8"/>
  <c r="K92" i="11"/>
  <c r="B90" i="56"/>
  <c r="D91" i="56"/>
  <c r="G91" i="7"/>
  <c r="I91" i="11"/>
  <c r="I91" i="8"/>
  <c r="J91" i="11"/>
  <c r="J91" i="8"/>
  <c r="K91" i="11"/>
  <c r="B89" i="56"/>
  <c r="D90" i="56"/>
  <c r="G90" i="7"/>
  <c r="I90" i="11"/>
  <c r="I90" i="8"/>
  <c r="J90" i="11"/>
  <c r="J90" i="8"/>
  <c r="K90" i="11"/>
  <c r="B88" i="56"/>
  <c r="D89" i="56"/>
  <c r="G89" i="7"/>
  <c r="I89" i="11"/>
  <c r="I89" i="8"/>
  <c r="J89" i="11"/>
  <c r="J89" i="8"/>
  <c r="K89" i="11"/>
  <c r="B87" i="56"/>
  <c r="D88" i="56"/>
  <c r="G88" i="7"/>
  <c r="I88" i="11"/>
  <c r="I88" i="8"/>
  <c r="J88" i="11"/>
  <c r="J88" i="8"/>
  <c r="K88" i="11"/>
  <c r="B86" i="56"/>
  <c r="D87" i="56"/>
  <c r="G87" i="7"/>
  <c r="I87" i="11"/>
  <c r="J87" i="11"/>
  <c r="K87" i="11"/>
  <c r="B85" i="56"/>
  <c r="D86" i="56"/>
  <c r="G86" i="7"/>
  <c r="I86" i="11"/>
  <c r="J86" i="11"/>
  <c r="K86" i="11"/>
  <c r="B84" i="56"/>
  <c r="D85" i="56"/>
  <c r="G85" i="7"/>
  <c r="I85" i="11"/>
  <c r="J85" i="11"/>
  <c r="K85" i="11"/>
  <c r="B83" i="56"/>
  <c r="D84" i="56"/>
  <c r="G84" i="7"/>
  <c r="I84" i="11"/>
  <c r="J84" i="11"/>
  <c r="K84" i="11"/>
  <c r="B82" i="56"/>
  <c r="D83" i="56"/>
  <c r="G83" i="7"/>
  <c r="I83" i="11"/>
  <c r="J83" i="11"/>
  <c r="K83" i="11"/>
  <c r="B81" i="56"/>
  <c r="D82" i="56"/>
  <c r="G82" i="7"/>
  <c r="I82" i="11"/>
  <c r="J82" i="11"/>
  <c r="K82" i="11"/>
  <c r="B80" i="56"/>
  <c r="D81" i="56"/>
  <c r="G81" i="7"/>
  <c r="I81" i="11"/>
  <c r="J81" i="11"/>
  <c r="K81" i="11"/>
  <c r="B79" i="56"/>
  <c r="D80" i="56"/>
  <c r="G80" i="7"/>
  <c r="I80" i="11"/>
  <c r="J80" i="11"/>
  <c r="K80" i="11"/>
  <c r="B78" i="56"/>
  <c r="D79" i="56"/>
  <c r="G79" i="7"/>
  <c r="I79" i="11"/>
  <c r="J79" i="11"/>
  <c r="K79" i="11"/>
  <c r="B77" i="56"/>
  <c r="D78" i="56"/>
  <c r="G78" i="7"/>
  <c r="I78" i="11"/>
  <c r="J78" i="11"/>
  <c r="K78" i="11"/>
  <c r="B76" i="56"/>
  <c r="D77" i="56"/>
  <c r="G77" i="7"/>
  <c r="I77" i="11"/>
  <c r="J77" i="11"/>
  <c r="K77" i="11"/>
  <c r="B75" i="56"/>
  <c r="D76" i="56"/>
  <c r="G76" i="7"/>
  <c r="I76" i="11"/>
  <c r="J76" i="11"/>
  <c r="K76" i="11"/>
  <c r="B74" i="56"/>
  <c r="D75" i="56"/>
  <c r="G75" i="7"/>
  <c r="I75" i="11"/>
  <c r="J75" i="11"/>
  <c r="K75" i="11"/>
  <c r="B73" i="56"/>
  <c r="D74" i="56"/>
  <c r="G74" i="7"/>
  <c r="I74" i="11"/>
  <c r="J74" i="11"/>
  <c r="K74" i="11"/>
  <c r="B72" i="56"/>
  <c r="D73" i="56"/>
  <c r="G73" i="7"/>
  <c r="I73" i="11"/>
  <c r="J73" i="11"/>
  <c r="K73" i="11"/>
  <c r="B71" i="56"/>
  <c r="D72" i="56"/>
  <c r="G72" i="7"/>
  <c r="I72" i="11"/>
  <c r="J72" i="11"/>
  <c r="K72" i="11"/>
  <c r="B70" i="56"/>
  <c r="D71" i="56"/>
  <c r="G71" i="7"/>
  <c r="I71" i="11"/>
  <c r="J71" i="11"/>
  <c r="K71" i="11"/>
  <c r="B69" i="56"/>
  <c r="D70" i="56"/>
  <c r="G70" i="7"/>
  <c r="I70" i="11"/>
  <c r="J70" i="11"/>
  <c r="K70" i="11"/>
  <c r="B68" i="56"/>
  <c r="D69" i="56"/>
  <c r="G69" i="7"/>
  <c r="I69" i="11"/>
  <c r="J69" i="11"/>
  <c r="K69" i="11"/>
  <c r="B67" i="56"/>
  <c r="D68" i="56"/>
  <c r="G68" i="7"/>
  <c r="I68" i="11"/>
  <c r="J68" i="11"/>
  <c r="K68" i="11"/>
  <c r="B66" i="56"/>
  <c r="D67" i="56"/>
  <c r="G67" i="7"/>
  <c r="I67" i="11"/>
  <c r="J67" i="11"/>
  <c r="K67" i="11"/>
  <c r="B65" i="56"/>
  <c r="D66" i="56"/>
  <c r="G66" i="7"/>
  <c r="I66" i="11"/>
  <c r="J66" i="11"/>
  <c r="K66" i="11"/>
  <c r="B64" i="56"/>
  <c r="D65" i="56"/>
  <c r="G65" i="7"/>
  <c r="I65" i="11"/>
  <c r="J65" i="11"/>
  <c r="K65" i="11"/>
  <c r="B63" i="56"/>
  <c r="D64" i="56"/>
  <c r="G64" i="7"/>
  <c r="I64" i="11"/>
  <c r="J64" i="11"/>
  <c r="K64" i="11"/>
  <c r="B62" i="56"/>
  <c r="D63" i="56"/>
  <c r="G63" i="7"/>
  <c r="I63" i="11"/>
  <c r="J63" i="11"/>
  <c r="K63" i="11"/>
  <c r="B61" i="56"/>
  <c r="D62" i="56"/>
  <c r="G62" i="7"/>
  <c r="I62" i="11"/>
  <c r="J62" i="11"/>
  <c r="K62" i="11"/>
  <c r="B60" i="56"/>
  <c r="D61" i="56"/>
  <c r="G61" i="7"/>
  <c r="I61" i="11"/>
  <c r="J61" i="11"/>
  <c r="K61" i="11"/>
  <c r="B59" i="56"/>
  <c r="D60" i="56"/>
  <c r="G60" i="7"/>
  <c r="I60" i="11"/>
  <c r="J60" i="11"/>
  <c r="K60" i="11"/>
  <c r="B58" i="56"/>
  <c r="D59" i="56"/>
  <c r="G59" i="7"/>
  <c r="I59" i="11"/>
  <c r="J59" i="11"/>
  <c r="K59" i="11"/>
  <c r="B57" i="56"/>
  <c r="D58" i="56"/>
  <c r="G58" i="7"/>
  <c r="I58" i="11"/>
  <c r="J58" i="11"/>
  <c r="K58" i="11"/>
  <c r="B56" i="56"/>
  <c r="D57" i="56"/>
  <c r="G57" i="7"/>
  <c r="I57" i="11"/>
  <c r="J57" i="11"/>
  <c r="K57" i="11"/>
  <c r="B55" i="56"/>
  <c r="D56" i="56"/>
  <c r="G56" i="7"/>
  <c r="I56" i="11"/>
  <c r="J56" i="11"/>
  <c r="K56" i="11"/>
  <c r="B54" i="56"/>
  <c r="D55" i="56"/>
  <c r="G55" i="7"/>
  <c r="I55" i="11"/>
  <c r="J55" i="11"/>
  <c r="K55" i="11"/>
  <c r="B53" i="56"/>
  <c r="D54" i="56"/>
  <c r="G54" i="7"/>
  <c r="I54" i="11"/>
  <c r="J54" i="11"/>
  <c r="K54" i="11"/>
  <c r="B52" i="56"/>
  <c r="D53" i="56"/>
  <c r="G53" i="7"/>
  <c r="I53" i="11"/>
  <c r="J53" i="11"/>
  <c r="K53" i="11"/>
  <c r="B51" i="56"/>
  <c r="D52" i="56"/>
  <c r="G52" i="7"/>
  <c r="I52" i="11"/>
  <c r="J52" i="11"/>
  <c r="K52" i="11"/>
  <c r="B50" i="56"/>
  <c r="D51" i="56"/>
  <c r="G51" i="7"/>
  <c r="I51" i="11"/>
  <c r="J51" i="11"/>
  <c r="K51" i="11"/>
  <c r="B49" i="56"/>
  <c r="D50" i="56"/>
  <c r="G50" i="7"/>
  <c r="I50" i="11"/>
  <c r="J50" i="11"/>
  <c r="K50" i="11"/>
  <c r="B48" i="56"/>
  <c r="D49" i="56"/>
  <c r="G49" i="7"/>
  <c r="I49" i="11"/>
  <c r="J49" i="11"/>
  <c r="K49" i="11"/>
  <c r="B47" i="56"/>
  <c r="D48" i="56"/>
  <c r="G48" i="7"/>
  <c r="I48" i="11"/>
  <c r="J48" i="11"/>
  <c r="K48" i="11"/>
  <c r="B46" i="56"/>
  <c r="D47" i="56"/>
  <c r="G47" i="7"/>
  <c r="I47" i="11"/>
  <c r="J47" i="11"/>
  <c r="K47" i="11"/>
  <c r="B45" i="56"/>
  <c r="D46" i="56"/>
  <c r="G46" i="7"/>
  <c r="I46" i="11"/>
  <c r="J46" i="11"/>
  <c r="K46" i="11"/>
  <c r="B44" i="56"/>
  <c r="D45" i="56"/>
  <c r="G45" i="7"/>
  <c r="I45" i="11"/>
  <c r="J45" i="11"/>
  <c r="K45" i="11"/>
  <c r="B43" i="56"/>
  <c r="D44" i="56"/>
  <c r="G44" i="7"/>
  <c r="I44" i="11"/>
  <c r="J44" i="11"/>
  <c r="K44" i="11"/>
  <c r="B42" i="56"/>
  <c r="D43" i="56"/>
  <c r="G43" i="7"/>
  <c r="I43" i="11"/>
  <c r="J43" i="11"/>
  <c r="K43" i="11"/>
  <c r="B41" i="56"/>
  <c r="D42" i="56"/>
  <c r="G42" i="7"/>
  <c r="I42" i="11"/>
  <c r="J42" i="11"/>
  <c r="K42" i="11"/>
  <c r="B40" i="56"/>
  <c r="D41" i="56"/>
  <c r="G41" i="7"/>
  <c r="I41" i="11"/>
  <c r="J41" i="11"/>
  <c r="K41" i="11"/>
  <c r="B39" i="56"/>
  <c r="D40" i="56"/>
  <c r="G40" i="7"/>
  <c r="I40" i="11"/>
  <c r="J40" i="11"/>
  <c r="K40" i="11"/>
  <c r="B38" i="56"/>
  <c r="D39" i="56"/>
  <c r="G39" i="7"/>
  <c r="I39" i="11"/>
  <c r="J39" i="11"/>
  <c r="K39" i="11"/>
  <c r="B37" i="56"/>
  <c r="D38" i="56"/>
  <c r="G38" i="7"/>
  <c r="I38" i="11"/>
  <c r="J38" i="11"/>
  <c r="K38" i="11"/>
  <c r="B36" i="56"/>
  <c r="D37" i="56"/>
  <c r="G37" i="7"/>
  <c r="I37" i="11"/>
  <c r="J37" i="11"/>
  <c r="K37" i="11"/>
  <c r="B35" i="56"/>
  <c r="D36" i="56"/>
  <c r="G36" i="7"/>
  <c r="I36" i="11"/>
  <c r="J36" i="11"/>
  <c r="K36" i="11"/>
  <c r="B34" i="56"/>
  <c r="D35" i="56"/>
  <c r="G35" i="7"/>
  <c r="I35" i="11"/>
  <c r="J35" i="11"/>
  <c r="K35" i="11"/>
  <c r="B33" i="56"/>
  <c r="D34" i="56"/>
  <c r="G34" i="7"/>
  <c r="I34" i="11"/>
  <c r="J34" i="11"/>
  <c r="K34" i="11"/>
  <c r="B32" i="56"/>
  <c r="D33" i="56"/>
  <c r="G33" i="7"/>
  <c r="I33" i="11"/>
  <c r="J33" i="11"/>
  <c r="K33" i="11"/>
  <c r="B31" i="56"/>
  <c r="D32" i="56"/>
  <c r="G32" i="7"/>
  <c r="I32" i="11"/>
  <c r="J32" i="11"/>
  <c r="K32" i="11"/>
  <c r="B30" i="56"/>
  <c r="D31" i="56"/>
  <c r="G31" i="7"/>
  <c r="I31" i="11"/>
  <c r="J31" i="11"/>
  <c r="K31" i="11"/>
  <c r="B29" i="56"/>
  <c r="D30" i="56"/>
  <c r="G30" i="7"/>
  <c r="I30" i="11"/>
  <c r="J30" i="11"/>
  <c r="K30" i="11"/>
  <c r="B28" i="56"/>
  <c r="D29" i="56"/>
  <c r="G29" i="7"/>
  <c r="I29" i="11"/>
  <c r="J29" i="11"/>
  <c r="K29" i="11"/>
  <c r="B27" i="56"/>
  <c r="D28" i="56"/>
  <c r="G28" i="7"/>
  <c r="I28" i="11"/>
  <c r="J28" i="11"/>
  <c r="K28" i="11"/>
  <c r="B26" i="56"/>
  <c r="D27" i="56"/>
  <c r="G27" i="7"/>
  <c r="I27" i="11"/>
  <c r="J27" i="11"/>
  <c r="K27" i="11"/>
  <c r="B25" i="56"/>
  <c r="D26" i="56"/>
  <c r="G26" i="7"/>
  <c r="I26" i="11"/>
  <c r="J26" i="11"/>
  <c r="K26" i="11"/>
  <c r="B24" i="56"/>
  <c r="D25" i="56"/>
  <c r="G25" i="7"/>
  <c r="I25" i="11"/>
  <c r="J25" i="11"/>
  <c r="K25" i="11"/>
  <c r="B23" i="56"/>
  <c r="D24" i="56"/>
  <c r="G24" i="7"/>
  <c r="I24" i="11"/>
  <c r="J24" i="11"/>
  <c r="K24" i="11"/>
  <c r="B22" i="56"/>
  <c r="D23" i="56"/>
  <c r="G23" i="7"/>
  <c r="I23" i="11"/>
  <c r="J23" i="11"/>
  <c r="K23" i="11"/>
  <c r="B21" i="56"/>
  <c r="D22" i="56"/>
  <c r="G22" i="7"/>
  <c r="I22" i="11"/>
  <c r="J22" i="11"/>
  <c r="K22" i="11"/>
  <c r="B20" i="56"/>
  <c r="D21" i="56"/>
  <c r="G21" i="7"/>
  <c r="I21" i="11"/>
  <c r="J21" i="11"/>
  <c r="K21" i="11"/>
  <c r="B19" i="56"/>
  <c r="D20" i="56"/>
  <c r="G20" i="7"/>
  <c r="I20" i="11"/>
  <c r="J20" i="11"/>
  <c r="K20" i="11"/>
  <c r="B18" i="56"/>
  <c r="D19" i="56"/>
  <c r="G19" i="7"/>
  <c r="I19" i="11"/>
  <c r="J19" i="11"/>
  <c r="K19" i="11"/>
  <c r="B17" i="56"/>
  <c r="D18" i="56"/>
  <c r="G18" i="7"/>
  <c r="I18" i="11"/>
  <c r="J18" i="11"/>
  <c r="K18" i="11"/>
  <c r="B16" i="56"/>
  <c r="D17" i="56"/>
  <c r="G17" i="7"/>
  <c r="I17" i="11"/>
  <c r="J17" i="11"/>
  <c r="K17" i="11"/>
  <c r="B15" i="56"/>
  <c r="D16" i="56"/>
  <c r="G16" i="7"/>
  <c r="I16" i="11"/>
  <c r="J16" i="11"/>
  <c r="K16" i="11"/>
  <c r="B14" i="56"/>
  <c r="D15" i="56"/>
  <c r="G15" i="7"/>
  <c r="I15" i="11"/>
  <c r="J15" i="11"/>
  <c r="K15" i="11"/>
  <c r="B13" i="56"/>
  <c r="D14" i="56"/>
  <c r="G14" i="7"/>
  <c r="I14" i="11"/>
  <c r="J14" i="11"/>
  <c r="K14" i="11"/>
  <c r="B12" i="56"/>
  <c r="D13" i="56"/>
  <c r="G13" i="7"/>
  <c r="I13" i="11"/>
  <c r="J13" i="11"/>
  <c r="K13" i="11"/>
  <c r="B11" i="56"/>
  <c r="D12" i="56"/>
  <c r="G12" i="7"/>
  <c r="I12" i="11"/>
  <c r="J12" i="11"/>
  <c r="K12" i="11"/>
  <c r="B10" i="56"/>
  <c r="D11" i="56"/>
  <c r="G11" i="7"/>
  <c r="I11" i="11"/>
  <c r="J11" i="11"/>
  <c r="K11" i="11"/>
  <c r="B9" i="56"/>
  <c r="D10" i="56"/>
  <c r="G10" i="7"/>
  <c r="I10" i="11"/>
  <c r="J10" i="11"/>
  <c r="K10" i="11"/>
  <c r="B8" i="56"/>
  <c r="D9" i="56"/>
  <c r="G9" i="7"/>
  <c r="B7" i="56"/>
  <c r="D8" i="56"/>
  <c r="G8" i="7"/>
  <c r="B6" i="56"/>
  <c r="D7" i="56"/>
  <c r="G7" i="7"/>
  <c r="B5" i="56"/>
  <c r="D6" i="56"/>
  <c r="G6" i="7"/>
  <c r="B4" i="56"/>
  <c r="D5" i="56"/>
  <c r="E98" i="56"/>
  <c r="E97" i="56"/>
  <c r="G98" i="56"/>
  <c r="E96" i="56"/>
  <c r="G97" i="56"/>
  <c r="E95" i="56"/>
  <c r="G96" i="56"/>
  <c r="E94" i="56"/>
  <c r="G95" i="56"/>
  <c r="E93" i="56"/>
  <c r="G94" i="56"/>
  <c r="E92" i="56"/>
  <c r="G93" i="56"/>
  <c r="E91" i="56"/>
  <c r="G92" i="56"/>
  <c r="E90" i="56"/>
  <c r="G91" i="56"/>
  <c r="E89" i="56"/>
  <c r="G90" i="56"/>
  <c r="E88" i="56"/>
  <c r="G89" i="56"/>
  <c r="E87" i="56"/>
  <c r="G88" i="56"/>
  <c r="E86" i="56"/>
  <c r="G87" i="56"/>
  <c r="E85" i="56"/>
  <c r="G86" i="56"/>
  <c r="E84" i="56"/>
  <c r="G85" i="56"/>
  <c r="E83" i="56"/>
  <c r="G84" i="56"/>
  <c r="E82" i="56"/>
  <c r="G83" i="56"/>
  <c r="E81" i="56"/>
  <c r="G82" i="56"/>
  <c r="E80" i="56"/>
  <c r="G81" i="56"/>
  <c r="E79" i="56"/>
  <c r="G80" i="56"/>
  <c r="E78" i="56"/>
  <c r="G79" i="56"/>
  <c r="E77" i="56"/>
  <c r="G78" i="56"/>
  <c r="E76" i="56"/>
  <c r="G77" i="56"/>
  <c r="E75" i="56"/>
  <c r="G76" i="56"/>
  <c r="E74" i="56"/>
  <c r="G75" i="56"/>
  <c r="E73" i="56"/>
  <c r="G74" i="56"/>
  <c r="E72" i="56"/>
  <c r="G73" i="56"/>
  <c r="E71" i="56"/>
  <c r="G72" i="56"/>
  <c r="E70" i="56"/>
  <c r="G71" i="56"/>
  <c r="E69" i="56"/>
  <c r="G70" i="56"/>
  <c r="E68" i="56"/>
  <c r="G69" i="56"/>
  <c r="E67" i="56"/>
  <c r="G68" i="56"/>
  <c r="E66" i="56"/>
  <c r="G67" i="56"/>
  <c r="E65" i="56"/>
  <c r="G66" i="56"/>
  <c r="E64" i="56"/>
  <c r="G65" i="56"/>
  <c r="E63" i="56"/>
  <c r="G64" i="56"/>
  <c r="E62" i="56"/>
  <c r="G63" i="56"/>
  <c r="E61" i="56"/>
  <c r="G62" i="56"/>
  <c r="E60" i="56"/>
  <c r="G61" i="56"/>
  <c r="E59" i="56"/>
  <c r="G60" i="56"/>
  <c r="E58" i="56"/>
  <c r="G59" i="56"/>
  <c r="E57" i="56"/>
  <c r="G58" i="56"/>
  <c r="E56" i="56"/>
  <c r="G57" i="56"/>
  <c r="E55" i="56"/>
  <c r="G56" i="56"/>
  <c r="E54" i="56"/>
  <c r="G55" i="56"/>
  <c r="E53" i="56"/>
  <c r="G54" i="56"/>
  <c r="E52" i="56"/>
  <c r="G53" i="56"/>
  <c r="E51" i="56"/>
  <c r="G52" i="56"/>
  <c r="E50" i="56"/>
  <c r="G51" i="56"/>
  <c r="E49" i="56"/>
  <c r="G50" i="56"/>
  <c r="E48" i="56"/>
  <c r="G49" i="56"/>
  <c r="E47" i="56"/>
  <c r="G48" i="56"/>
  <c r="E46" i="56"/>
  <c r="G47" i="56"/>
  <c r="E45" i="56"/>
  <c r="G46" i="56"/>
  <c r="E44" i="56"/>
  <c r="G45" i="56"/>
  <c r="E43" i="56"/>
  <c r="G44" i="56"/>
  <c r="E42" i="56"/>
  <c r="G43" i="56"/>
  <c r="E41" i="56"/>
  <c r="G42" i="56"/>
  <c r="E40" i="56"/>
  <c r="G41" i="56"/>
  <c r="E39" i="56"/>
  <c r="G40" i="56"/>
  <c r="E38" i="56"/>
  <c r="G39" i="56"/>
  <c r="E37" i="56"/>
  <c r="G38" i="56"/>
  <c r="E36" i="56"/>
  <c r="G37" i="56"/>
  <c r="E35" i="56"/>
  <c r="G36" i="56"/>
  <c r="E34" i="56"/>
  <c r="G35" i="56"/>
  <c r="E33" i="56"/>
  <c r="G34" i="56"/>
  <c r="E32" i="56"/>
  <c r="G33" i="56"/>
  <c r="E31" i="56"/>
  <c r="G32" i="56"/>
  <c r="E30" i="56"/>
  <c r="G31" i="56"/>
  <c r="E29" i="56"/>
  <c r="G30" i="56"/>
  <c r="E28" i="56"/>
  <c r="G29" i="56"/>
  <c r="E27" i="56"/>
  <c r="G28" i="56"/>
  <c r="E26" i="56"/>
  <c r="G27" i="56"/>
  <c r="E25" i="56"/>
  <c r="G26" i="56"/>
  <c r="E24" i="56"/>
  <c r="G25" i="56"/>
  <c r="E23" i="56"/>
  <c r="G24" i="56"/>
  <c r="E22" i="56"/>
  <c r="G23" i="56"/>
  <c r="E21" i="56"/>
  <c r="G22" i="56"/>
  <c r="E20" i="56"/>
  <c r="G21" i="56"/>
  <c r="E19" i="56"/>
  <c r="G20" i="56"/>
  <c r="E18" i="56"/>
  <c r="G19" i="56"/>
  <c r="E17" i="56"/>
  <c r="G18" i="56"/>
  <c r="E16" i="56"/>
  <c r="G17" i="56"/>
  <c r="E15" i="56"/>
  <c r="G16" i="56"/>
  <c r="E14" i="56"/>
  <c r="G15" i="56"/>
  <c r="E13" i="56"/>
  <c r="G14" i="56"/>
  <c r="E12" i="56"/>
  <c r="G13" i="56"/>
  <c r="E11" i="56"/>
  <c r="G12" i="56"/>
  <c r="E10" i="56"/>
  <c r="G11" i="56"/>
  <c r="E9" i="56"/>
  <c r="G10" i="56"/>
  <c r="E8" i="56"/>
  <c r="G9" i="56"/>
  <c r="E7" i="56"/>
  <c r="G8" i="56"/>
  <c r="E6" i="56"/>
  <c r="G7" i="56"/>
  <c r="E5" i="56"/>
  <c r="G6" i="56"/>
  <c r="E4" i="56"/>
  <c r="G5" i="56"/>
  <c r="G99" i="56"/>
  <c r="E167" i="4"/>
  <c r="D10" i="3"/>
  <c r="C10" i="3"/>
  <c r="B10" i="3"/>
  <c r="P167" i="4"/>
  <c r="O167" i="4"/>
  <c r="N167" i="4"/>
  <c r="M167" i="4"/>
  <c r="L167" i="4"/>
  <c r="K167" i="4"/>
  <c r="J167" i="4"/>
  <c r="H167" i="4"/>
  <c r="G167" i="4"/>
  <c r="F167" i="4"/>
  <c r="D167" i="4"/>
  <c r="C167" i="4"/>
  <c r="B167" i="4"/>
  <c r="A100" i="4"/>
  <c r="D99" i="58"/>
  <c r="C99" i="58"/>
  <c r="B99" i="58"/>
  <c r="F99" i="56"/>
  <c r="C99" i="56"/>
  <c r="C99" i="54"/>
  <c r="B99" i="54"/>
  <c r="D77" i="46"/>
  <c r="K80" i="19"/>
  <c r="C77" i="46"/>
  <c r="J80" i="19"/>
  <c r="B77" i="46"/>
  <c r="B77" i="44"/>
  <c r="C96" i="36"/>
  <c r="B96" i="36"/>
  <c r="O98" i="34"/>
  <c r="C98" i="34"/>
  <c r="D98" i="34"/>
  <c r="E98" i="34"/>
  <c r="F98" i="34"/>
  <c r="G98" i="34"/>
  <c r="C99" i="30"/>
  <c r="B99" i="30"/>
  <c r="G99" i="27"/>
  <c r="F99" i="27"/>
  <c r="E99" i="27"/>
  <c r="D99" i="27"/>
  <c r="C99" i="27"/>
  <c r="B99" i="27"/>
  <c r="U101" i="11"/>
  <c r="T101" i="11"/>
  <c r="S101" i="11"/>
  <c r="R101" i="11"/>
  <c r="Q101" i="11"/>
  <c r="P101" i="11"/>
  <c r="U101" i="13"/>
  <c r="T101" i="13"/>
  <c r="S101" i="13"/>
  <c r="R101" i="13"/>
  <c r="Q101" i="13"/>
  <c r="P101" i="13"/>
  <c r="C95" i="24"/>
  <c r="B95" i="24"/>
  <c r="U80" i="20"/>
  <c r="T80" i="20"/>
  <c r="S80" i="20"/>
  <c r="R80" i="20"/>
  <c r="Q80" i="20"/>
  <c r="P80" i="20"/>
  <c r="H96" i="18"/>
  <c r="F96" i="18"/>
  <c r="N80" i="19"/>
  <c r="N80" i="20"/>
  <c r="M80" i="19"/>
  <c r="M80" i="20"/>
  <c r="L80" i="19"/>
  <c r="L80" i="20"/>
  <c r="K80" i="20"/>
  <c r="J80" i="20"/>
  <c r="I80" i="20"/>
  <c r="G80" i="20"/>
  <c r="F80" i="20"/>
  <c r="E80" i="20"/>
  <c r="D80" i="20"/>
  <c r="C80" i="20"/>
  <c r="B80" i="20"/>
  <c r="O80" i="19"/>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C5" i="18"/>
  <c r="C96" i="18"/>
  <c r="AC99" i="17"/>
  <c r="N99" i="17"/>
  <c r="AA99" i="16"/>
  <c r="Z99" i="16"/>
  <c r="Y99" i="16"/>
  <c r="X99" i="16"/>
  <c r="W99" i="16"/>
  <c r="G101" i="61"/>
  <c r="N101" i="61"/>
  <c r="F101" i="61"/>
  <c r="M101" i="61"/>
  <c r="E101" i="61"/>
  <c r="L101" i="61"/>
  <c r="D101" i="61"/>
  <c r="K101" i="61"/>
  <c r="C101" i="61"/>
  <c r="J101" i="61"/>
  <c r="B101" i="61"/>
  <c r="I101" i="61"/>
  <c r="A96" i="61"/>
  <c r="A97" i="61"/>
  <c r="A98" i="61"/>
  <c r="A99" i="61"/>
  <c r="A100" i="61"/>
  <c r="A101" i="61"/>
  <c r="U101" i="12"/>
  <c r="T101" i="12"/>
  <c r="S101" i="12"/>
  <c r="R101" i="12"/>
  <c r="Q101" i="12"/>
  <c r="P101" i="12"/>
  <c r="G101" i="62"/>
  <c r="N101" i="62"/>
  <c r="F101" i="62"/>
  <c r="M101" i="62"/>
  <c r="E101" i="62"/>
  <c r="L101" i="62"/>
  <c r="D101" i="62"/>
  <c r="K101" i="62"/>
  <c r="C101" i="62"/>
  <c r="J101" i="62"/>
  <c r="B101" i="62"/>
  <c r="I101" i="62"/>
  <c r="A96" i="62"/>
  <c r="A97" i="62"/>
  <c r="A98" i="62"/>
  <c r="A99" i="62"/>
  <c r="A100" i="62"/>
  <c r="A101" i="62"/>
  <c r="M101" i="9"/>
  <c r="N101" i="12"/>
  <c r="L101" i="9"/>
  <c r="M101" i="12"/>
  <c r="K101" i="9"/>
  <c r="L101" i="12"/>
  <c r="J101" i="9"/>
  <c r="K101" i="12"/>
  <c r="I101" i="9"/>
  <c r="J101" i="12"/>
  <c r="I101" i="12"/>
  <c r="G101" i="12"/>
  <c r="F101" i="12"/>
  <c r="E101" i="12"/>
  <c r="D101" i="12"/>
  <c r="C101" i="12"/>
  <c r="B101" i="12"/>
  <c r="U100" i="11"/>
  <c r="T100" i="11"/>
  <c r="S100" i="11"/>
  <c r="R100" i="11"/>
  <c r="Q100" i="11"/>
  <c r="P100" i="11"/>
  <c r="A99" i="9"/>
  <c r="A100" i="9"/>
  <c r="A101" i="9"/>
  <c r="D101" i="7"/>
  <c r="M97" i="10"/>
  <c r="N97" i="13"/>
  <c r="P96" i="4"/>
  <c r="P122" i="4"/>
  <c r="L97" i="10"/>
  <c r="M97" i="13"/>
  <c r="O96" i="4"/>
  <c r="O122" i="4"/>
  <c r="K97" i="10"/>
  <c r="L97" i="13"/>
  <c r="N96" i="4"/>
  <c r="N122" i="4"/>
  <c r="M96" i="4"/>
  <c r="M122" i="4"/>
  <c r="L96" i="4"/>
  <c r="L122" i="4"/>
  <c r="K122" i="4"/>
  <c r="J96" i="4"/>
  <c r="J122" i="4"/>
  <c r="G97" i="13"/>
  <c r="H96" i="4"/>
  <c r="H122" i="4"/>
  <c r="F97" i="13"/>
  <c r="G96" i="4"/>
  <c r="G122" i="4"/>
  <c r="E97" i="13"/>
  <c r="F96" i="4"/>
  <c r="F122" i="4"/>
  <c r="D97" i="13"/>
  <c r="E96" i="4"/>
  <c r="E122" i="4"/>
  <c r="C97" i="13"/>
  <c r="D96" i="4"/>
  <c r="D122" i="4"/>
  <c r="B97" i="13"/>
  <c r="C96" i="4"/>
  <c r="C122" i="4"/>
  <c r="B96" i="4"/>
  <c r="B122" i="4"/>
  <c r="P123" i="4"/>
  <c r="O123" i="4"/>
  <c r="N123" i="4"/>
  <c r="M123" i="4"/>
  <c r="L123" i="4"/>
  <c r="J123" i="4"/>
  <c r="H123" i="4"/>
  <c r="G123" i="4"/>
  <c r="F123" i="4"/>
  <c r="D123" i="4"/>
  <c r="C123" i="4"/>
  <c r="P125" i="4"/>
  <c r="O125" i="4"/>
  <c r="N125" i="4"/>
  <c r="M125" i="4"/>
  <c r="L125" i="4"/>
  <c r="J125" i="4"/>
  <c r="H125" i="4"/>
  <c r="G125" i="4"/>
  <c r="F125" i="4"/>
  <c r="D125" i="4"/>
  <c r="C125" i="4"/>
  <c r="N69" i="13"/>
  <c r="P68" i="4"/>
  <c r="M69" i="13"/>
  <c r="O68" i="4"/>
  <c r="L69" i="13"/>
  <c r="N68" i="4"/>
  <c r="M68" i="4"/>
  <c r="L68" i="4"/>
  <c r="J68" i="4"/>
  <c r="G69" i="13"/>
  <c r="H68" i="4"/>
  <c r="F69" i="13"/>
  <c r="G68" i="4"/>
  <c r="E69" i="13"/>
  <c r="F68" i="4"/>
  <c r="C69" i="13"/>
  <c r="D68" i="4"/>
  <c r="B69" i="13"/>
  <c r="C68" i="4"/>
  <c r="B98" i="4"/>
  <c r="D99" i="13"/>
  <c r="E98" i="4"/>
  <c r="P181" i="4"/>
  <c r="O181" i="4"/>
  <c r="N181" i="4"/>
  <c r="M181" i="4"/>
  <c r="L181" i="4"/>
  <c r="K181" i="4"/>
  <c r="J181" i="4"/>
  <c r="H181" i="4"/>
  <c r="G181" i="4"/>
  <c r="F181" i="4"/>
  <c r="E181" i="4"/>
  <c r="D181" i="4"/>
  <c r="C181" i="4"/>
  <c r="B181" i="4"/>
  <c r="M98" i="10"/>
  <c r="N98" i="13"/>
  <c r="P97" i="4"/>
  <c r="L98" i="10"/>
  <c r="M98" i="13"/>
  <c r="O97" i="4"/>
  <c r="K98" i="10"/>
  <c r="L98" i="13"/>
  <c r="N97" i="4"/>
  <c r="M97" i="4"/>
  <c r="L97" i="4"/>
  <c r="J97" i="4"/>
  <c r="G98" i="13"/>
  <c r="H97" i="4"/>
  <c r="F98" i="13"/>
  <c r="G97" i="4"/>
  <c r="E98" i="13"/>
  <c r="F97" i="4"/>
  <c r="D98" i="13"/>
  <c r="E97" i="4"/>
  <c r="C98" i="13"/>
  <c r="D97" i="4"/>
  <c r="B98" i="13"/>
  <c r="C97" i="4"/>
  <c r="B97" i="4"/>
  <c r="F98" i="56"/>
  <c r="F97" i="56"/>
  <c r="F96" i="56"/>
  <c r="F95" i="56"/>
  <c r="D96" i="13"/>
  <c r="F94" i="56"/>
  <c r="F93" i="56"/>
  <c r="D94" i="13"/>
  <c r="F92" i="56"/>
  <c r="F91" i="56"/>
  <c r="D92" i="13"/>
  <c r="F90" i="56"/>
  <c r="D91" i="13"/>
  <c r="F89" i="56"/>
  <c r="D90" i="13"/>
  <c r="F88" i="56"/>
  <c r="D89" i="13"/>
  <c r="F87" i="56"/>
  <c r="D88" i="13"/>
  <c r="F86" i="56"/>
  <c r="D87" i="13"/>
  <c r="F85" i="56"/>
  <c r="F84" i="56"/>
  <c r="D85" i="13"/>
  <c r="F83" i="56"/>
  <c r="D84" i="13"/>
  <c r="F82" i="56"/>
  <c r="D83" i="13"/>
  <c r="F81" i="56"/>
  <c r="F80" i="56"/>
  <c r="D81" i="13"/>
  <c r="F79" i="56"/>
  <c r="D80" i="13"/>
  <c r="F78" i="56"/>
  <c r="D79" i="13"/>
  <c r="F77" i="56"/>
  <c r="D78" i="13"/>
  <c r="F76" i="56"/>
  <c r="D77" i="13"/>
  <c r="F75" i="56"/>
  <c r="D76" i="13"/>
  <c r="F74" i="56"/>
  <c r="D75" i="13"/>
  <c r="F73" i="56"/>
  <c r="D74" i="13"/>
  <c r="F72" i="56"/>
  <c r="F71" i="56"/>
  <c r="D72" i="13"/>
  <c r="F70" i="56"/>
  <c r="D71" i="13"/>
  <c r="F69" i="56"/>
  <c r="D70" i="13"/>
  <c r="F68" i="56"/>
  <c r="F67" i="56"/>
  <c r="F66" i="56"/>
  <c r="D67" i="13"/>
  <c r="F65" i="56"/>
  <c r="D66" i="13"/>
  <c r="F64" i="56"/>
  <c r="D65" i="13"/>
  <c r="F63" i="56"/>
  <c r="D64" i="13"/>
  <c r="F62" i="56"/>
  <c r="D63" i="13"/>
  <c r="F61" i="56"/>
  <c r="D62" i="13"/>
  <c r="F60" i="56"/>
  <c r="D61" i="13"/>
  <c r="F59" i="56"/>
  <c r="D60" i="13"/>
  <c r="F58" i="56"/>
  <c r="D59" i="13"/>
  <c r="F57" i="56"/>
  <c r="D58" i="13"/>
  <c r="F56" i="56"/>
  <c r="D57" i="13"/>
  <c r="F55" i="56"/>
  <c r="D56" i="13"/>
  <c r="F54" i="56"/>
  <c r="D55" i="13"/>
  <c r="F53" i="56"/>
  <c r="D54" i="13"/>
  <c r="F52" i="56"/>
  <c r="D53" i="13"/>
  <c r="F51" i="56"/>
  <c r="D52" i="13"/>
  <c r="F50" i="56"/>
  <c r="D51" i="13"/>
  <c r="F49" i="56"/>
  <c r="D50" i="13"/>
  <c r="F48" i="56"/>
  <c r="D49" i="13"/>
  <c r="F47" i="56"/>
  <c r="D48" i="13"/>
  <c r="F46" i="56"/>
  <c r="D47" i="13"/>
  <c r="F45" i="56"/>
  <c r="D46" i="13"/>
  <c r="F44" i="56"/>
  <c r="D45" i="13"/>
  <c r="F43" i="56"/>
  <c r="D44" i="13"/>
  <c r="F42" i="56"/>
  <c r="D43" i="13"/>
  <c r="F41" i="56"/>
  <c r="D42" i="13"/>
  <c r="F40" i="56"/>
  <c r="D41" i="13"/>
  <c r="F39" i="56"/>
  <c r="D40" i="13"/>
  <c r="F38" i="56"/>
  <c r="D39" i="13"/>
  <c r="F37" i="56"/>
  <c r="D38" i="13"/>
  <c r="F36" i="56"/>
  <c r="D37" i="13"/>
  <c r="F35" i="56"/>
  <c r="D36" i="13"/>
  <c r="F34" i="56"/>
  <c r="D35" i="13"/>
  <c r="F33" i="56"/>
  <c r="D34" i="13"/>
  <c r="F32" i="56"/>
  <c r="D33" i="13"/>
  <c r="F31" i="56"/>
  <c r="D32" i="13"/>
  <c r="F30" i="56"/>
  <c r="D31" i="13"/>
  <c r="F29" i="56"/>
  <c r="D30" i="13"/>
  <c r="F28" i="56"/>
  <c r="D29" i="13"/>
  <c r="F27" i="56"/>
  <c r="D28" i="13"/>
  <c r="F26" i="56"/>
  <c r="D27" i="13"/>
  <c r="F25" i="56"/>
  <c r="D26" i="13"/>
  <c r="F24" i="56"/>
  <c r="D25" i="13"/>
  <c r="F23" i="56"/>
  <c r="D24" i="13"/>
  <c r="F22" i="56"/>
  <c r="D23" i="13"/>
  <c r="F21" i="56"/>
  <c r="D22" i="13"/>
  <c r="F20" i="56"/>
  <c r="D21" i="13"/>
  <c r="F19" i="56"/>
  <c r="D20" i="13"/>
  <c r="F18" i="56"/>
  <c r="D19" i="13"/>
  <c r="F17" i="56"/>
  <c r="D18" i="13"/>
  <c r="F16" i="56"/>
  <c r="D17" i="13"/>
  <c r="F15" i="56"/>
  <c r="D16" i="13"/>
  <c r="F14" i="56"/>
  <c r="D15" i="13"/>
  <c r="F13" i="56"/>
  <c r="D14" i="13"/>
  <c r="F12" i="56"/>
  <c r="D13" i="13"/>
  <c r="F11" i="56"/>
  <c r="D12" i="13"/>
  <c r="F10" i="56"/>
  <c r="D11" i="13"/>
  <c r="F9" i="56"/>
  <c r="D10" i="13"/>
  <c r="F8" i="56"/>
  <c r="D9" i="13"/>
  <c r="F7" i="56"/>
  <c r="D8" i="13"/>
  <c r="F6" i="56"/>
  <c r="D7" i="13"/>
  <c r="F5" i="56"/>
  <c r="D6" i="13"/>
  <c r="F4" i="56"/>
  <c r="D6" i="11"/>
  <c r="C4" i="56"/>
  <c r="M99" i="10"/>
  <c r="N99" i="13"/>
  <c r="P98" i="4"/>
  <c r="L99" i="10"/>
  <c r="M99" i="13"/>
  <c r="O98" i="4"/>
  <c r="K99" i="10"/>
  <c r="L99" i="13"/>
  <c r="N98" i="4"/>
  <c r="M98" i="4"/>
  <c r="L98" i="4"/>
  <c r="J98" i="4"/>
  <c r="G99" i="13"/>
  <c r="H98" i="4"/>
  <c r="F99" i="13"/>
  <c r="G98" i="4"/>
  <c r="E99" i="13"/>
  <c r="F98" i="4"/>
  <c r="C99" i="13"/>
  <c r="D98" i="4"/>
  <c r="B99" i="13"/>
  <c r="C98" i="4"/>
  <c r="P118" i="4"/>
  <c r="O118" i="4"/>
  <c r="N118" i="4"/>
  <c r="M118" i="4"/>
  <c r="L118" i="4"/>
  <c r="K118" i="4"/>
  <c r="J118" i="4"/>
  <c r="H118" i="4"/>
  <c r="G118" i="4"/>
  <c r="F118" i="4"/>
  <c r="E118" i="4"/>
  <c r="D118" i="4"/>
  <c r="C118" i="4"/>
  <c r="B118" i="4"/>
  <c r="P186" i="4"/>
  <c r="O186" i="4"/>
  <c r="N186" i="4"/>
  <c r="M186" i="4"/>
  <c r="L186" i="4"/>
  <c r="K186" i="4"/>
  <c r="J186" i="4"/>
  <c r="H186" i="4"/>
  <c r="G186" i="4"/>
  <c r="F186" i="4"/>
  <c r="E186" i="4"/>
  <c r="D186" i="4"/>
  <c r="C186" i="4"/>
  <c r="B186" i="4"/>
  <c r="B49" i="34"/>
  <c r="N49" i="34"/>
  <c r="M49" i="34"/>
  <c r="L49" i="34"/>
  <c r="B48" i="34"/>
  <c r="N48" i="34"/>
  <c r="M48" i="34"/>
  <c r="L48" i="34"/>
  <c r="B47" i="34"/>
  <c r="N47" i="34"/>
  <c r="M47" i="34"/>
  <c r="L47" i="34"/>
  <c r="B46" i="34"/>
  <c r="N46" i="34"/>
  <c r="M46" i="34"/>
  <c r="L46" i="34"/>
  <c r="B45" i="34"/>
  <c r="N45" i="34"/>
  <c r="M45" i="34"/>
  <c r="L45" i="34"/>
  <c r="B44" i="34"/>
  <c r="N44" i="34"/>
  <c r="M44" i="34"/>
  <c r="L44" i="34"/>
  <c r="B43" i="34"/>
  <c r="N43" i="34"/>
  <c r="M43" i="34"/>
  <c r="L43" i="34"/>
  <c r="B42" i="34"/>
  <c r="N42" i="34"/>
  <c r="M42" i="34"/>
  <c r="L42" i="34"/>
  <c r="B41" i="34"/>
  <c r="N41" i="34"/>
  <c r="M41" i="34"/>
  <c r="L41" i="34"/>
  <c r="B40" i="34"/>
  <c r="N40" i="34"/>
  <c r="M40" i="34"/>
  <c r="L40" i="34"/>
  <c r="B39" i="34"/>
  <c r="N39" i="34"/>
  <c r="M39" i="34"/>
  <c r="L39" i="34"/>
  <c r="B38" i="34"/>
  <c r="N38" i="34"/>
  <c r="M38" i="34"/>
  <c r="L38" i="34"/>
  <c r="B37" i="34"/>
  <c r="N37" i="34"/>
  <c r="M37" i="34"/>
  <c r="L37" i="34"/>
  <c r="B36" i="34"/>
  <c r="N36" i="34"/>
  <c r="M36" i="34"/>
  <c r="L36" i="34"/>
  <c r="B35" i="34"/>
  <c r="N35" i="34"/>
  <c r="M35" i="34"/>
  <c r="L35" i="34"/>
  <c r="B34" i="34"/>
  <c r="N34" i="34"/>
  <c r="M34" i="34"/>
  <c r="L34" i="34"/>
  <c r="B33" i="34"/>
  <c r="N33" i="34"/>
  <c r="M33" i="34"/>
  <c r="L33" i="34"/>
  <c r="B32" i="34"/>
  <c r="N32" i="34"/>
  <c r="M32" i="34"/>
  <c r="L32" i="34"/>
  <c r="B31" i="34"/>
  <c r="N31" i="34"/>
  <c r="M31" i="34"/>
  <c r="L31" i="34"/>
  <c r="B30" i="34"/>
  <c r="N30" i="34"/>
  <c r="M30" i="34"/>
  <c r="L30" i="34"/>
  <c r="B29" i="34"/>
  <c r="N29" i="34"/>
  <c r="M29" i="34"/>
  <c r="L29" i="34"/>
  <c r="B28" i="34"/>
  <c r="N28" i="34"/>
  <c r="M28" i="34"/>
  <c r="L28" i="34"/>
  <c r="B27" i="34"/>
  <c r="N27" i="34"/>
  <c r="M27" i="34"/>
  <c r="L27" i="34"/>
  <c r="B26" i="34"/>
  <c r="N26" i="34"/>
  <c r="M26" i="34"/>
  <c r="L26" i="34"/>
  <c r="B25" i="34"/>
  <c r="N25" i="34"/>
  <c r="M25" i="34"/>
  <c r="L25" i="34"/>
  <c r="B24" i="34"/>
  <c r="N24" i="34"/>
  <c r="M24" i="34"/>
  <c r="L24" i="34"/>
  <c r="B23" i="34"/>
  <c r="N23" i="34"/>
  <c r="M23" i="34"/>
  <c r="L23" i="34"/>
  <c r="B22" i="34"/>
  <c r="N22" i="34"/>
  <c r="M22" i="34"/>
  <c r="L22" i="34"/>
  <c r="B21" i="34"/>
  <c r="N21" i="34"/>
  <c r="M21" i="34"/>
  <c r="L21" i="34"/>
  <c r="B20" i="34"/>
  <c r="N20" i="34"/>
  <c r="M20" i="34"/>
  <c r="L20" i="34"/>
  <c r="B19" i="34"/>
  <c r="N19" i="34"/>
  <c r="M19" i="34"/>
  <c r="L19" i="34"/>
  <c r="B18" i="34"/>
  <c r="N18" i="34"/>
  <c r="M18" i="34"/>
  <c r="L18" i="34"/>
  <c r="B17" i="34"/>
  <c r="N17" i="34"/>
  <c r="M17" i="34"/>
  <c r="L17" i="34"/>
  <c r="B16" i="34"/>
  <c r="N16" i="34"/>
  <c r="M16" i="34"/>
  <c r="L16" i="34"/>
  <c r="B15" i="34"/>
  <c r="N15" i="34"/>
  <c r="M15" i="34"/>
  <c r="L15" i="34"/>
  <c r="B14" i="34"/>
  <c r="N14" i="34"/>
  <c r="M14" i="34"/>
  <c r="L14" i="34"/>
  <c r="B13" i="34"/>
  <c r="N13" i="34"/>
  <c r="M13" i="34"/>
  <c r="L13" i="34"/>
  <c r="B12" i="34"/>
  <c r="N12" i="34"/>
  <c r="M12" i="34"/>
  <c r="L12" i="34"/>
  <c r="B11" i="34"/>
  <c r="N11" i="34"/>
  <c r="M11" i="34"/>
  <c r="L11" i="34"/>
  <c r="B10" i="34"/>
  <c r="N10" i="34"/>
  <c r="M10" i="34"/>
  <c r="L10" i="34"/>
  <c r="B9" i="34"/>
  <c r="N9" i="34"/>
  <c r="M9" i="34"/>
  <c r="L9" i="34"/>
  <c r="B8" i="34"/>
  <c r="N8" i="34"/>
  <c r="M8" i="34"/>
  <c r="L8" i="34"/>
  <c r="B7" i="34"/>
  <c r="N7" i="34"/>
  <c r="M7" i="34"/>
  <c r="L7" i="34"/>
  <c r="B6" i="34"/>
  <c r="N6" i="34"/>
  <c r="C6" i="34"/>
  <c r="F6" i="34"/>
  <c r="M6" i="34"/>
  <c r="E6" i="34"/>
  <c r="D6" i="34"/>
  <c r="L6" i="34"/>
  <c r="O97" i="34"/>
  <c r="O96" i="34"/>
  <c r="O95" i="34"/>
  <c r="O94" i="34"/>
  <c r="O93" i="34"/>
  <c r="O92" i="34"/>
  <c r="O91" i="34"/>
  <c r="O90" i="34"/>
  <c r="O89" i="34"/>
  <c r="O88" i="34"/>
  <c r="O87" i="34"/>
  <c r="O86" i="34"/>
  <c r="O85" i="34"/>
  <c r="O84" i="34"/>
  <c r="O83" i="34"/>
  <c r="O82" i="34"/>
  <c r="O81" i="34"/>
  <c r="O80" i="34"/>
  <c r="O79" i="34"/>
  <c r="O78" i="34"/>
  <c r="O77" i="34"/>
  <c r="O76" i="34"/>
  <c r="O75" i="34"/>
  <c r="O74" i="34"/>
  <c r="O73" i="34"/>
  <c r="O72" i="34"/>
  <c r="O71" i="34"/>
  <c r="O70" i="34"/>
  <c r="O69" i="34"/>
  <c r="O68" i="34"/>
  <c r="O67" i="34"/>
  <c r="O66" i="34"/>
  <c r="O65" i="34"/>
  <c r="O64" i="34"/>
  <c r="O63" i="34"/>
  <c r="O62" i="34"/>
  <c r="O61" i="34"/>
  <c r="O60" i="34"/>
  <c r="O59" i="34"/>
  <c r="O58" i="34"/>
  <c r="O57" i="34"/>
  <c r="O56" i="34"/>
  <c r="O55" i="34"/>
  <c r="O54" i="34"/>
  <c r="O53" i="34"/>
  <c r="O52" i="34"/>
  <c r="O51" i="34"/>
  <c r="O50" i="34"/>
  <c r="O49" i="34"/>
  <c r="O48" i="34"/>
  <c r="O47" i="34"/>
  <c r="O46" i="34"/>
  <c r="O45" i="34"/>
  <c r="O44" i="34"/>
  <c r="O43" i="34"/>
  <c r="O42" i="34"/>
  <c r="O41" i="34"/>
  <c r="O40" i="34"/>
  <c r="O39" i="34"/>
  <c r="O38" i="34"/>
  <c r="O37" i="34"/>
  <c r="O36" i="34"/>
  <c r="O35" i="34"/>
  <c r="O34" i="34"/>
  <c r="O33" i="34"/>
  <c r="O32" i="34"/>
  <c r="O31" i="34"/>
  <c r="O30" i="34"/>
  <c r="O29" i="34"/>
  <c r="O28" i="34"/>
  <c r="O27" i="34"/>
  <c r="O26" i="34"/>
  <c r="O25" i="34"/>
  <c r="O24" i="34"/>
  <c r="O23" i="34"/>
  <c r="O22" i="34"/>
  <c r="O21" i="34"/>
  <c r="O20" i="34"/>
  <c r="O19" i="34"/>
  <c r="O18" i="34"/>
  <c r="O17" i="34"/>
  <c r="O16" i="34"/>
  <c r="O15" i="34"/>
  <c r="O14" i="34"/>
  <c r="O13" i="34"/>
  <c r="O12" i="34"/>
  <c r="O11" i="34"/>
  <c r="O10" i="34"/>
  <c r="O9" i="34"/>
  <c r="O8" i="34"/>
  <c r="O7" i="34"/>
  <c r="O6" i="34"/>
  <c r="P133" i="4"/>
  <c r="O133" i="4"/>
  <c r="N133" i="4"/>
  <c r="M133" i="4"/>
  <c r="L133" i="4"/>
  <c r="K133" i="4"/>
  <c r="J133" i="4"/>
  <c r="H133" i="4"/>
  <c r="G133" i="4"/>
  <c r="F133" i="4"/>
  <c r="E133" i="4"/>
  <c r="D133" i="4"/>
  <c r="C133" i="4"/>
  <c r="B133" i="4"/>
  <c r="P166" i="4"/>
  <c r="O166" i="4"/>
  <c r="N166" i="4"/>
  <c r="M166" i="4"/>
  <c r="L166" i="4"/>
  <c r="K166" i="4"/>
  <c r="J166" i="4"/>
  <c r="H166" i="4"/>
  <c r="G166" i="4"/>
  <c r="F166" i="4"/>
  <c r="E166" i="4"/>
  <c r="D166" i="4"/>
  <c r="C166" i="4"/>
  <c r="B166" i="4"/>
  <c r="G100" i="62"/>
  <c r="F100" i="62"/>
  <c r="E100" i="62"/>
  <c r="D100" i="62"/>
  <c r="C100" i="62"/>
  <c r="B100" i="62"/>
  <c r="G99" i="11"/>
  <c r="U99" i="11"/>
  <c r="G99" i="62"/>
  <c r="F99" i="11"/>
  <c r="T99" i="11"/>
  <c r="F99" i="62"/>
  <c r="E99" i="11"/>
  <c r="S99" i="11"/>
  <c r="E99" i="62"/>
  <c r="R99" i="11"/>
  <c r="D99" i="62"/>
  <c r="C99" i="11"/>
  <c r="Q99" i="11"/>
  <c r="C99" i="62"/>
  <c r="B99" i="11"/>
  <c r="P99" i="11"/>
  <c r="B99" i="62"/>
  <c r="G98" i="11"/>
  <c r="U98" i="11"/>
  <c r="G98" i="62"/>
  <c r="F98" i="11"/>
  <c r="T98" i="11"/>
  <c r="F98" i="62"/>
  <c r="E98" i="11"/>
  <c r="S98" i="11"/>
  <c r="E98" i="62"/>
  <c r="D98" i="11"/>
  <c r="R98" i="11"/>
  <c r="D98" i="62"/>
  <c r="C98" i="11"/>
  <c r="Q98" i="11"/>
  <c r="C98" i="62"/>
  <c r="B98" i="11"/>
  <c r="P98" i="11"/>
  <c r="B98" i="62"/>
  <c r="G97" i="11"/>
  <c r="U97" i="11"/>
  <c r="G97" i="62"/>
  <c r="F97" i="11"/>
  <c r="T97" i="11"/>
  <c r="F97" i="62"/>
  <c r="E97" i="11"/>
  <c r="S97" i="11"/>
  <c r="E97" i="62"/>
  <c r="D97" i="11"/>
  <c r="R97" i="11"/>
  <c r="D97" i="62"/>
  <c r="C97" i="11"/>
  <c r="Q97" i="11"/>
  <c r="C97" i="62"/>
  <c r="B97" i="11"/>
  <c r="P97" i="11"/>
  <c r="B97" i="62"/>
  <c r="G96" i="11"/>
  <c r="U96" i="11"/>
  <c r="G96" i="62"/>
  <c r="F96" i="11"/>
  <c r="T96" i="11"/>
  <c r="F96" i="62"/>
  <c r="E96" i="11"/>
  <c r="S96" i="11"/>
  <c r="E96" i="62"/>
  <c r="D96" i="11"/>
  <c r="R96" i="11"/>
  <c r="D96" i="62"/>
  <c r="C96" i="11"/>
  <c r="Q96" i="11"/>
  <c r="C96" i="62"/>
  <c r="B96" i="11"/>
  <c r="P96" i="11"/>
  <c r="B96" i="62"/>
  <c r="G95" i="11"/>
  <c r="U95" i="11"/>
  <c r="G95" i="62"/>
  <c r="F95" i="11"/>
  <c r="T95" i="11"/>
  <c r="F95" i="62"/>
  <c r="E95" i="11"/>
  <c r="S95" i="11"/>
  <c r="E95" i="62"/>
  <c r="D95" i="11"/>
  <c r="R95" i="11"/>
  <c r="D95" i="62"/>
  <c r="C95" i="11"/>
  <c r="Q95" i="11"/>
  <c r="C95" i="62"/>
  <c r="B95" i="11"/>
  <c r="P95" i="11"/>
  <c r="B95" i="62"/>
  <c r="G94" i="11"/>
  <c r="U94" i="11"/>
  <c r="G94" i="62"/>
  <c r="F94" i="11"/>
  <c r="T94" i="11"/>
  <c r="F94" i="62"/>
  <c r="E94" i="11"/>
  <c r="S94" i="11"/>
  <c r="E94" i="62"/>
  <c r="D94" i="11"/>
  <c r="R94" i="11"/>
  <c r="D94" i="62"/>
  <c r="C94" i="11"/>
  <c r="Q94" i="11"/>
  <c r="C94" i="62"/>
  <c r="B94" i="11"/>
  <c r="P94" i="11"/>
  <c r="B94" i="62"/>
  <c r="G93" i="11"/>
  <c r="U93" i="11"/>
  <c r="G93" i="62"/>
  <c r="F93" i="11"/>
  <c r="T93" i="11"/>
  <c r="F93" i="62"/>
  <c r="E93" i="11"/>
  <c r="S93" i="11"/>
  <c r="E93" i="62"/>
  <c r="D93" i="11"/>
  <c r="R93" i="11"/>
  <c r="D93" i="62"/>
  <c r="C93" i="11"/>
  <c r="Q93" i="11"/>
  <c r="C93" i="62"/>
  <c r="B93" i="11"/>
  <c r="P93" i="11"/>
  <c r="B93" i="62"/>
  <c r="G92" i="11"/>
  <c r="U92" i="11"/>
  <c r="G92" i="62"/>
  <c r="F92" i="11"/>
  <c r="T92" i="11"/>
  <c r="F92" i="62"/>
  <c r="E92" i="11"/>
  <c r="S92" i="11"/>
  <c r="E92" i="62"/>
  <c r="D92" i="11"/>
  <c r="R92" i="11"/>
  <c r="D92" i="62"/>
  <c r="C92" i="11"/>
  <c r="Q92" i="11"/>
  <c r="C92" i="62"/>
  <c r="B92" i="11"/>
  <c r="P92" i="11"/>
  <c r="B92" i="62"/>
  <c r="G91" i="11"/>
  <c r="U91" i="11"/>
  <c r="G91" i="62"/>
  <c r="F91" i="11"/>
  <c r="T91" i="11"/>
  <c r="F91" i="62"/>
  <c r="E91" i="11"/>
  <c r="S91" i="11"/>
  <c r="E91" i="62"/>
  <c r="D91" i="11"/>
  <c r="R91" i="11"/>
  <c r="D91" i="62"/>
  <c r="C91" i="11"/>
  <c r="Q91" i="11"/>
  <c r="C91" i="62"/>
  <c r="B91" i="11"/>
  <c r="P91" i="11"/>
  <c r="B91" i="62"/>
  <c r="G90" i="11"/>
  <c r="U90" i="11"/>
  <c r="G90" i="62"/>
  <c r="F90" i="11"/>
  <c r="T90" i="11"/>
  <c r="F90" i="62"/>
  <c r="E90" i="11"/>
  <c r="S90" i="11"/>
  <c r="E90" i="62"/>
  <c r="D90" i="11"/>
  <c r="R90" i="11"/>
  <c r="D90" i="62"/>
  <c r="C90" i="11"/>
  <c r="Q90" i="11"/>
  <c r="C90" i="62"/>
  <c r="B90" i="11"/>
  <c r="P90" i="11"/>
  <c r="B90" i="62"/>
  <c r="G89" i="11"/>
  <c r="U89" i="11"/>
  <c r="G89" i="62"/>
  <c r="F89" i="11"/>
  <c r="T89" i="11"/>
  <c r="F89" i="62"/>
  <c r="E89" i="11"/>
  <c r="S89" i="11"/>
  <c r="E89" i="62"/>
  <c r="D89" i="11"/>
  <c r="R89" i="11"/>
  <c r="D89" i="62"/>
  <c r="C89" i="11"/>
  <c r="Q89" i="11"/>
  <c r="C89" i="62"/>
  <c r="B89" i="11"/>
  <c r="P89" i="11"/>
  <c r="B89" i="62"/>
  <c r="G88" i="11"/>
  <c r="U88" i="11"/>
  <c r="G88" i="62"/>
  <c r="F88" i="11"/>
  <c r="T88" i="11"/>
  <c r="F88" i="62"/>
  <c r="E88" i="11"/>
  <c r="S88" i="11"/>
  <c r="E88" i="62"/>
  <c r="D88" i="11"/>
  <c r="R88" i="11"/>
  <c r="D88" i="62"/>
  <c r="C88" i="11"/>
  <c r="Q88" i="11"/>
  <c r="C88" i="62"/>
  <c r="B88" i="11"/>
  <c r="P88" i="11"/>
  <c r="B88" i="62"/>
  <c r="G87" i="11"/>
  <c r="U87" i="11"/>
  <c r="G87" i="62"/>
  <c r="F87" i="11"/>
  <c r="T87" i="11"/>
  <c r="F87" i="62"/>
  <c r="E87" i="11"/>
  <c r="S87" i="11"/>
  <c r="E87" i="62"/>
  <c r="D87" i="11"/>
  <c r="R87" i="11"/>
  <c r="D87" i="62"/>
  <c r="C87" i="11"/>
  <c r="Q87" i="11"/>
  <c r="C87" i="62"/>
  <c r="B87" i="11"/>
  <c r="P87" i="11"/>
  <c r="B87" i="62"/>
  <c r="G86" i="11"/>
  <c r="U86" i="11"/>
  <c r="G86" i="62"/>
  <c r="F86" i="11"/>
  <c r="T86" i="11"/>
  <c r="F86" i="62"/>
  <c r="E86" i="11"/>
  <c r="S86" i="11"/>
  <c r="E86" i="62"/>
  <c r="D86" i="11"/>
  <c r="R86" i="11"/>
  <c r="D86" i="62"/>
  <c r="C86" i="11"/>
  <c r="Q86" i="11"/>
  <c r="C86" i="62"/>
  <c r="B86" i="11"/>
  <c r="P86" i="11"/>
  <c r="B86" i="62"/>
  <c r="G85" i="11"/>
  <c r="U85" i="11"/>
  <c r="G85" i="62"/>
  <c r="F85" i="11"/>
  <c r="T85" i="11"/>
  <c r="F85" i="62"/>
  <c r="E85" i="11"/>
  <c r="S85" i="11"/>
  <c r="E85" i="62"/>
  <c r="D85" i="11"/>
  <c r="R85" i="11"/>
  <c r="D85" i="62"/>
  <c r="C85" i="11"/>
  <c r="Q85" i="11"/>
  <c r="C85" i="62"/>
  <c r="B85" i="11"/>
  <c r="P85" i="11"/>
  <c r="B85" i="62"/>
  <c r="G84" i="11"/>
  <c r="U84" i="11"/>
  <c r="G84" i="62"/>
  <c r="F84" i="11"/>
  <c r="T84" i="11"/>
  <c r="F84" i="62"/>
  <c r="E84" i="11"/>
  <c r="S84" i="11"/>
  <c r="E84" i="62"/>
  <c r="D84" i="11"/>
  <c r="R84" i="11"/>
  <c r="D84" i="62"/>
  <c r="C84" i="11"/>
  <c r="Q84" i="11"/>
  <c r="C84" i="62"/>
  <c r="B84" i="11"/>
  <c r="P84" i="11"/>
  <c r="B84" i="62"/>
  <c r="G83" i="11"/>
  <c r="U83" i="11"/>
  <c r="G83" i="62"/>
  <c r="F83" i="11"/>
  <c r="T83" i="11"/>
  <c r="F83" i="62"/>
  <c r="E83" i="11"/>
  <c r="S83" i="11"/>
  <c r="E83" i="62"/>
  <c r="D83" i="11"/>
  <c r="R83" i="11"/>
  <c r="D83" i="62"/>
  <c r="C83" i="11"/>
  <c r="Q83" i="11"/>
  <c r="C83" i="62"/>
  <c r="B83" i="11"/>
  <c r="P83" i="11"/>
  <c r="B83" i="62"/>
  <c r="G82" i="11"/>
  <c r="U82" i="11"/>
  <c r="G82" i="62"/>
  <c r="F82" i="11"/>
  <c r="T82" i="11"/>
  <c r="F82" i="62"/>
  <c r="E82" i="11"/>
  <c r="S82" i="11"/>
  <c r="E82" i="62"/>
  <c r="D82" i="11"/>
  <c r="R82" i="11"/>
  <c r="D82" i="62"/>
  <c r="C82" i="11"/>
  <c r="Q82" i="11"/>
  <c r="C82" i="62"/>
  <c r="B82" i="11"/>
  <c r="P82" i="11"/>
  <c r="B82" i="62"/>
  <c r="G81" i="11"/>
  <c r="U81" i="11"/>
  <c r="G81" i="62"/>
  <c r="F81" i="11"/>
  <c r="T81" i="11"/>
  <c r="F81" i="62"/>
  <c r="E81" i="11"/>
  <c r="S81" i="11"/>
  <c r="E81" i="62"/>
  <c r="D81" i="11"/>
  <c r="R81" i="11"/>
  <c r="D81" i="62"/>
  <c r="C81" i="11"/>
  <c r="Q81" i="11"/>
  <c r="C81" i="62"/>
  <c r="B81" i="11"/>
  <c r="P81" i="11"/>
  <c r="B81" i="62"/>
  <c r="G80" i="11"/>
  <c r="U80" i="11"/>
  <c r="G80" i="62"/>
  <c r="F80" i="11"/>
  <c r="T80" i="11"/>
  <c r="F80" i="62"/>
  <c r="E80" i="11"/>
  <c r="S80" i="11"/>
  <c r="E80" i="62"/>
  <c r="D80" i="11"/>
  <c r="R80" i="11"/>
  <c r="D80" i="62"/>
  <c r="C80" i="11"/>
  <c r="Q80" i="11"/>
  <c r="C80" i="62"/>
  <c r="B80" i="11"/>
  <c r="P80" i="11"/>
  <c r="B80" i="62"/>
  <c r="G79" i="11"/>
  <c r="U79" i="11"/>
  <c r="G79" i="62"/>
  <c r="F79" i="11"/>
  <c r="T79" i="11"/>
  <c r="F79" i="62"/>
  <c r="E79" i="11"/>
  <c r="S79" i="11"/>
  <c r="E79" i="62"/>
  <c r="D79" i="11"/>
  <c r="R79" i="11"/>
  <c r="D79" i="62"/>
  <c r="C79" i="11"/>
  <c r="Q79" i="11"/>
  <c r="C79" i="62"/>
  <c r="B79" i="11"/>
  <c r="P79" i="11"/>
  <c r="B79" i="62"/>
  <c r="G78" i="11"/>
  <c r="U78" i="11"/>
  <c r="G78" i="62"/>
  <c r="F78" i="11"/>
  <c r="T78" i="11"/>
  <c r="F78" i="62"/>
  <c r="E78" i="11"/>
  <c r="S78" i="11"/>
  <c r="E78" i="62"/>
  <c r="D78" i="11"/>
  <c r="R78" i="11"/>
  <c r="D78" i="62"/>
  <c r="C78" i="11"/>
  <c r="Q78" i="11"/>
  <c r="C78" i="62"/>
  <c r="B78" i="11"/>
  <c r="P78" i="11"/>
  <c r="B78" i="62"/>
  <c r="G77" i="11"/>
  <c r="U77" i="11"/>
  <c r="G77" i="62"/>
  <c r="F77" i="11"/>
  <c r="T77" i="11"/>
  <c r="F77" i="62"/>
  <c r="E77" i="11"/>
  <c r="S77" i="11"/>
  <c r="E77" i="62"/>
  <c r="D77" i="11"/>
  <c r="R77" i="11"/>
  <c r="D77" i="62"/>
  <c r="C77" i="11"/>
  <c r="Q77" i="11"/>
  <c r="C77" i="62"/>
  <c r="B77" i="11"/>
  <c r="P77" i="11"/>
  <c r="B77" i="62"/>
  <c r="G76" i="11"/>
  <c r="U76" i="11"/>
  <c r="G76" i="62"/>
  <c r="F76" i="11"/>
  <c r="T76" i="11"/>
  <c r="F76" i="62"/>
  <c r="E76" i="11"/>
  <c r="S76" i="11"/>
  <c r="E76" i="62"/>
  <c r="D76" i="11"/>
  <c r="R76" i="11"/>
  <c r="D76" i="62"/>
  <c r="C76" i="11"/>
  <c r="Q76" i="11"/>
  <c r="C76" i="62"/>
  <c r="B76" i="11"/>
  <c r="P76" i="11"/>
  <c r="B76" i="62"/>
  <c r="G75" i="11"/>
  <c r="U75" i="11"/>
  <c r="G75" i="62"/>
  <c r="F75" i="11"/>
  <c r="T75" i="11"/>
  <c r="F75" i="62"/>
  <c r="E75" i="11"/>
  <c r="S75" i="11"/>
  <c r="E75" i="62"/>
  <c r="D75" i="11"/>
  <c r="R75" i="11"/>
  <c r="D75" i="62"/>
  <c r="C75" i="11"/>
  <c r="Q75" i="11"/>
  <c r="C75" i="62"/>
  <c r="B75" i="11"/>
  <c r="P75" i="11"/>
  <c r="B75" i="62"/>
  <c r="G74" i="11"/>
  <c r="U74" i="11"/>
  <c r="G74" i="62"/>
  <c r="F74" i="11"/>
  <c r="T74" i="11"/>
  <c r="F74" i="62"/>
  <c r="E74" i="11"/>
  <c r="S74" i="11"/>
  <c r="E74" i="62"/>
  <c r="D74" i="11"/>
  <c r="R74" i="11"/>
  <c r="D74" i="62"/>
  <c r="C74" i="11"/>
  <c r="Q74" i="11"/>
  <c r="C74" i="62"/>
  <c r="B74" i="11"/>
  <c r="P74" i="11"/>
  <c r="B74" i="62"/>
  <c r="G73" i="11"/>
  <c r="U73" i="11"/>
  <c r="G73" i="62"/>
  <c r="F73" i="11"/>
  <c r="T73" i="11"/>
  <c r="F73" i="62"/>
  <c r="E73" i="11"/>
  <c r="S73" i="11"/>
  <c r="E73" i="62"/>
  <c r="D73" i="11"/>
  <c r="R73" i="11"/>
  <c r="D73" i="62"/>
  <c r="C73" i="11"/>
  <c r="Q73" i="11"/>
  <c r="C73" i="62"/>
  <c r="B73" i="11"/>
  <c r="P73" i="11"/>
  <c r="B73" i="62"/>
  <c r="G72" i="11"/>
  <c r="U72" i="11"/>
  <c r="G72" i="62"/>
  <c r="F72" i="11"/>
  <c r="T72" i="11"/>
  <c r="F72" i="62"/>
  <c r="E72" i="11"/>
  <c r="S72" i="11"/>
  <c r="E72" i="62"/>
  <c r="D72" i="11"/>
  <c r="R72" i="11"/>
  <c r="D72" i="62"/>
  <c r="C72" i="11"/>
  <c r="Q72" i="11"/>
  <c r="C72" i="62"/>
  <c r="B72" i="11"/>
  <c r="P72" i="11"/>
  <c r="B72" i="62"/>
  <c r="G71" i="11"/>
  <c r="U71" i="11"/>
  <c r="G71" i="62"/>
  <c r="F71" i="11"/>
  <c r="T71" i="11"/>
  <c r="F71" i="62"/>
  <c r="E71" i="11"/>
  <c r="S71" i="11"/>
  <c r="E71" i="62"/>
  <c r="D71" i="11"/>
  <c r="R71" i="11"/>
  <c r="D71" i="62"/>
  <c r="C71" i="11"/>
  <c r="Q71" i="11"/>
  <c r="C71" i="62"/>
  <c r="B71" i="11"/>
  <c r="P71" i="11"/>
  <c r="B71" i="62"/>
  <c r="G70" i="11"/>
  <c r="U70" i="11"/>
  <c r="G70" i="62"/>
  <c r="F70" i="11"/>
  <c r="T70" i="11"/>
  <c r="F70" i="62"/>
  <c r="E70" i="11"/>
  <c r="S70" i="11"/>
  <c r="E70" i="62"/>
  <c r="D70" i="11"/>
  <c r="R70" i="11"/>
  <c r="D70" i="62"/>
  <c r="C70" i="11"/>
  <c r="Q70" i="11"/>
  <c r="C70" i="62"/>
  <c r="B70" i="11"/>
  <c r="P70" i="11"/>
  <c r="B70" i="62"/>
  <c r="G69" i="11"/>
  <c r="U69" i="11"/>
  <c r="G69" i="62"/>
  <c r="F69" i="11"/>
  <c r="T69" i="11"/>
  <c r="F69" i="62"/>
  <c r="E69" i="11"/>
  <c r="S69" i="11"/>
  <c r="E69" i="62"/>
  <c r="D69" i="11"/>
  <c r="R69" i="11"/>
  <c r="D69" i="62"/>
  <c r="C69" i="11"/>
  <c r="Q69" i="11"/>
  <c r="C69" i="62"/>
  <c r="B69" i="11"/>
  <c r="P69" i="11"/>
  <c r="B69" i="62"/>
  <c r="G68" i="11"/>
  <c r="U68" i="11"/>
  <c r="G68" i="62"/>
  <c r="F68" i="11"/>
  <c r="T68" i="11"/>
  <c r="F68" i="62"/>
  <c r="E68" i="11"/>
  <c r="S68" i="11"/>
  <c r="E68" i="62"/>
  <c r="D68" i="11"/>
  <c r="R68" i="11"/>
  <c r="D68" i="62"/>
  <c r="C68" i="11"/>
  <c r="Q68" i="11"/>
  <c r="C68" i="62"/>
  <c r="B68" i="11"/>
  <c r="P68" i="11"/>
  <c r="B68" i="62"/>
  <c r="G67" i="11"/>
  <c r="U67" i="11"/>
  <c r="G67" i="62"/>
  <c r="F67" i="11"/>
  <c r="T67" i="11"/>
  <c r="F67" i="62"/>
  <c r="E67" i="11"/>
  <c r="S67" i="11"/>
  <c r="E67" i="62"/>
  <c r="D67" i="11"/>
  <c r="R67" i="11"/>
  <c r="D67" i="62"/>
  <c r="C67" i="11"/>
  <c r="Q67" i="11"/>
  <c r="C67" i="62"/>
  <c r="B67" i="11"/>
  <c r="P67" i="11"/>
  <c r="B67" i="62"/>
  <c r="G66" i="11"/>
  <c r="U66" i="11"/>
  <c r="G66" i="62"/>
  <c r="F66" i="11"/>
  <c r="T66" i="11"/>
  <c r="F66" i="62"/>
  <c r="E66" i="11"/>
  <c r="S66" i="11"/>
  <c r="E66" i="62"/>
  <c r="D66" i="11"/>
  <c r="R66" i="11"/>
  <c r="D66" i="62"/>
  <c r="C66" i="11"/>
  <c r="Q66" i="11"/>
  <c r="C66" i="62"/>
  <c r="B66" i="11"/>
  <c r="P66" i="11"/>
  <c r="B66" i="62"/>
  <c r="G65" i="11"/>
  <c r="U65" i="11"/>
  <c r="G65" i="62"/>
  <c r="F65" i="11"/>
  <c r="T65" i="11"/>
  <c r="F65" i="62"/>
  <c r="E65" i="11"/>
  <c r="S65" i="11"/>
  <c r="E65" i="62"/>
  <c r="D65" i="11"/>
  <c r="R65" i="11"/>
  <c r="D65" i="62"/>
  <c r="C65" i="11"/>
  <c r="Q65" i="11"/>
  <c r="C65" i="62"/>
  <c r="B65" i="11"/>
  <c r="P65" i="11"/>
  <c r="B65" i="62"/>
  <c r="G64" i="11"/>
  <c r="U64" i="11"/>
  <c r="G64" i="62"/>
  <c r="F64" i="11"/>
  <c r="T64" i="11"/>
  <c r="F64" i="62"/>
  <c r="E64" i="11"/>
  <c r="S64" i="11"/>
  <c r="E64" i="62"/>
  <c r="D64" i="11"/>
  <c r="R64" i="11"/>
  <c r="D64" i="62"/>
  <c r="C64" i="11"/>
  <c r="Q64" i="11"/>
  <c r="C64" i="62"/>
  <c r="B64" i="11"/>
  <c r="P64" i="11"/>
  <c r="B64" i="62"/>
  <c r="G63" i="11"/>
  <c r="U63" i="11"/>
  <c r="G63" i="62"/>
  <c r="F63" i="11"/>
  <c r="T63" i="11"/>
  <c r="F63" i="62"/>
  <c r="E63" i="11"/>
  <c r="S63" i="11"/>
  <c r="E63" i="62"/>
  <c r="D63" i="11"/>
  <c r="R63" i="11"/>
  <c r="D63" i="62"/>
  <c r="C63" i="11"/>
  <c r="Q63" i="11"/>
  <c r="C63" i="62"/>
  <c r="B63" i="11"/>
  <c r="P63" i="11"/>
  <c r="B63" i="62"/>
  <c r="G62" i="11"/>
  <c r="U62" i="11"/>
  <c r="G62" i="62"/>
  <c r="F62" i="11"/>
  <c r="T62" i="11"/>
  <c r="F62" i="62"/>
  <c r="E62" i="11"/>
  <c r="S62" i="11"/>
  <c r="E62" i="62"/>
  <c r="D62" i="11"/>
  <c r="R62" i="11"/>
  <c r="D62" i="62"/>
  <c r="C62" i="11"/>
  <c r="Q62" i="11"/>
  <c r="C62" i="62"/>
  <c r="B62" i="11"/>
  <c r="P62" i="11"/>
  <c r="B62" i="62"/>
  <c r="G61" i="11"/>
  <c r="U61" i="11"/>
  <c r="G61" i="62"/>
  <c r="F61" i="11"/>
  <c r="T61" i="11"/>
  <c r="F61" i="62"/>
  <c r="E61" i="11"/>
  <c r="S61" i="11"/>
  <c r="E61" i="62"/>
  <c r="D61" i="11"/>
  <c r="R61" i="11"/>
  <c r="D61" i="62"/>
  <c r="C61" i="11"/>
  <c r="Q61" i="11"/>
  <c r="C61" i="62"/>
  <c r="B61" i="11"/>
  <c r="P61" i="11"/>
  <c r="B61" i="62"/>
  <c r="G60" i="11"/>
  <c r="U60" i="11"/>
  <c r="G60" i="62"/>
  <c r="F60" i="11"/>
  <c r="T60" i="11"/>
  <c r="F60" i="62"/>
  <c r="E60" i="11"/>
  <c r="S60" i="11"/>
  <c r="E60" i="62"/>
  <c r="D60" i="11"/>
  <c r="R60" i="11"/>
  <c r="D60" i="62"/>
  <c r="C60" i="11"/>
  <c r="Q60" i="11"/>
  <c r="C60" i="62"/>
  <c r="B60" i="11"/>
  <c r="P60" i="11"/>
  <c r="B60" i="62"/>
  <c r="G59" i="11"/>
  <c r="U59" i="11"/>
  <c r="G59" i="62"/>
  <c r="F59" i="11"/>
  <c r="T59" i="11"/>
  <c r="F59" i="62"/>
  <c r="E59" i="11"/>
  <c r="S59" i="11"/>
  <c r="E59" i="62"/>
  <c r="D59" i="11"/>
  <c r="R59" i="11"/>
  <c r="D59" i="62"/>
  <c r="C59" i="11"/>
  <c r="Q59" i="11"/>
  <c r="C59" i="62"/>
  <c r="B59" i="11"/>
  <c r="P59" i="11"/>
  <c r="B59" i="62"/>
  <c r="G58" i="11"/>
  <c r="U58" i="11"/>
  <c r="G58" i="62"/>
  <c r="F58" i="11"/>
  <c r="T58" i="11"/>
  <c r="F58" i="62"/>
  <c r="E58" i="11"/>
  <c r="S58" i="11"/>
  <c r="E58" i="62"/>
  <c r="D58" i="11"/>
  <c r="R58" i="11"/>
  <c r="D58" i="62"/>
  <c r="C58" i="11"/>
  <c r="Q58" i="11"/>
  <c r="C58" i="62"/>
  <c r="B58" i="11"/>
  <c r="P58" i="11"/>
  <c r="B58" i="62"/>
  <c r="G57" i="11"/>
  <c r="U57" i="11"/>
  <c r="G57" i="62"/>
  <c r="F57" i="11"/>
  <c r="T57" i="11"/>
  <c r="F57" i="62"/>
  <c r="E57" i="11"/>
  <c r="S57" i="11"/>
  <c r="E57" i="62"/>
  <c r="D57" i="11"/>
  <c r="R57" i="11"/>
  <c r="D57" i="62"/>
  <c r="C57" i="11"/>
  <c r="Q57" i="11"/>
  <c r="C57" i="62"/>
  <c r="B57" i="11"/>
  <c r="P57" i="11"/>
  <c r="B57" i="62"/>
  <c r="G56" i="11"/>
  <c r="U56" i="11"/>
  <c r="G56" i="62"/>
  <c r="F56" i="11"/>
  <c r="T56" i="11"/>
  <c r="F56" i="62"/>
  <c r="E56" i="11"/>
  <c r="S56" i="11"/>
  <c r="E56" i="62"/>
  <c r="D56" i="11"/>
  <c r="R56" i="11"/>
  <c r="D56" i="62"/>
  <c r="C56" i="11"/>
  <c r="Q56" i="11"/>
  <c r="C56" i="62"/>
  <c r="B56" i="11"/>
  <c r="P56" i="11"/>
  <c r="B56" i="62"/>
  <c r="G55" i="11"/>
  <c r="U55" i="11"/>
  <c r="G55" i="62"/>
  <c r="F55" i="11"/>
  <c r="T55" i="11"/>
  <c r="F55" i="62"/>
  <c r="E55" i="11"/>
  <c r="S55" i="11"/>
  <c r="E55" i="62"/>
  <c r="D55" i="11"/>
  <c r="R55" i="11"/>
  <c r="D55" i="62"/>
  <c r="C55" i="11"/>
  <c r="Q55" i="11"/>
  <c r="C55" i="62"/>
  <c r="B55" i="11"/>
  <c r="P55" i="11"/>
  <c r="B55" i="62"/>
  <c r="G54" i="11"/>
  <c r="U54" i="11"/>
  <c r="G54" i="62"/>
  <c r="F54" i="11"/>
  <c r="T54" i="11"/>
  <c r="F54" i="62"/>
  <c r="E54" i="11"/>
  <c r="S54" i="11"/>
  <c r="E54" i="62"/>
  <c r="D54" i="11"/>
  <c r="R54" i="11"/>
  <c r="D54" i="62"/>
  <c r="C54" i="11"/>
  <c r="Q54" i="11"/>
  <c r="C54" i="62"/>
  <c r="B54" i="11"/>
  <c r="P54" i="11"/>
  <c r="B54" i="62"/>
  <c r="G53" i="11"/>
  <c r="U53" i="11"/>
  <c r="G53" i="62"/>
  <c r="F53" i="11"/>
  <c r="T53" i="11"/>
  <c r="F53" i="62"/>
  <c r="E53" i="11"/>
  <c r="S53" i="11"/>
  <c r="E53" i="62"/>
  <c r="D53" i="11"/>
  <c r="R53" i="11"/>
  <c r="D53" i="62"/>
  <c r="C53" i="11"/>
  <c r="Q53" i="11"/>
  <c r="C53" i="62"/>
  <c r="B53" i="11"/>
  <c r="P53" i="11"/>
  <c r="B53" i="62"/>
  <c r="G52" i="11"/>
  <c r="U52" i="11"/>
  <c r="G52" i="62"/>
  <c r="F52" i="11"/>
  <c r="T52" i="11"/>
  <c r="F52" i="62"/>
  <c r="E52" i="11"/>
  <c r="S52" i="11"/>
  <c r="E52" i="62"/>
  <c r="D52" i="11"/>
  <c r="R52" i="11"/>
  <c r="D52" i="62"/>
  <c r="C52" i="11"/>
  <c r="Q52" i="11"/>
  <c r="C52" i="62"/>
  <c r="B52" i="11"/>
  <c r="P52" i="11"/>
  <c r="B52" i="62"/>
  <c r="G51" i="11"/>
  <c r="U51" i="11"/>
  <c r="G51" i="62"/>
  <c r="F51" i="11"/>
  <c r="T51" i="11"/>
  <c r="F51" i="62"/>
  <c r="E51" i="11"/>
  <c r="S51" i="11"/>
  <c r="E51" i="62"/>
  <c r="D51" i="11"/>
  <c r="R51" i="11"/>
  <c r="D51" i="62"/>
  <c r="C51" i="11"/>
  <c r="Q51" i="11"/>
  <c r="C51" i="62"/>
  <c r="B51" i="11"/>
  <c r="P51" i="11"/>
  <c r="B51" i="62"/>
  <c r="G50" i="11"/>
  <c r="U50" i="11"/>
  <c r="G50" i="62"/>
  <c r="F50" i="11"/>
  <c r="T50" i="11"/>
  <c r="F50" i="62"/>
  <c r="E50" i="11"/>
  <c r="S50" i="11"/>
  <c r="E50" i="62"/>
  <c r="D50" i="11"/>
  <c r="R50" i="11"/>
  <c r="D50" i="62"/>
  <c r="C50" i="11"/>
  <c r="Q50" i="11"/>
  <c r="C50" i="62"/>
  <c r="B50" i="11"/>
  <c r="P50" i="11"/>
  <c r="B50" i="62"/>
  <c r="G49" i="11"/>
  <c r="U49" i="11"/>
  <c r="G49" i="62"/>
  <c r="F49" i="11"/>
  <c r="T49" i="11"/>
  <c r="F49" i="62"/>
  <c r="E49" i="11"/>
  <c r="S49" i="11"/>
  <c r="E49" i="62"/>
  <c r="D49" i="11"/>
  <c r="R49" i="11"/>
  <c r="D49" i="62"/>
  <c r="C49" i="11"/>
  <c r="Q49" i="11"/>
  <c r="C49" i="62"/>
  <c r="B49" i="11"/>
  <c r="P49" i="11"/>
  <c r="B49" i="62"/>
  <c r="G48" i="11"/>
  <c r="U48" i="11"/>
  <c r="G48" i="62"/>
  <c r="F48" i="11"/>
  <c r="T48" i="11"/>
  <c r="F48" i="62"/>
  <c r="E48" i="11"/>
  <c r="S48" i="11"/>
  <c r="E48" i="62"/>
  <c r="D48" i="11"/>
  <c r="R48" i="11"/>
  <c r="D48" i="62"/>
  <c r="C48" i="11"/>
  <c r="Q48" i="11"/>
  <c r="C48" i="62"/>
  <c r="B48" i="11"/>
  <c r="P48" i="11"/>
  <c r="B48" i="62"/>
  <c r="G47" i="11"/>
  <c r="U47" i="11"/>
  <c r="G47" i="62"/>
  <c r="F47" i="11"/>
  <c r="T47" i="11"/>
  <c r="F47" i="62"/>
  <c r="E47" i="11"/>
  <c r="S47" i="11"/>
  <c r="E47" i="62"/>
  <c r="D47" i="11"/>
  <c r="R47" i="11"/>
  <c r="D47" i="62"/>
  <c r="C47" i="11"/>
  <c r="Q47" i="11"/>
  <c r="C47" i="62"/>
  <c r="B47" i="11"/>
  <c r="P47" i="11"/>
  <c r="B47" i="62"/>
  <c r="G46" i="11"/>
  <c r="U46" i="11"/>
  <c r="G46" i="62"/>
  <c r="F46" i="11"/>
  <c r="T46" i="11"/>
  <c r="F46" i="62"/>
  <c r="E46" i="11"/>
  <c r="S46" i="11"/>
  <c r="E46" i="62"/>
  <c r="D46" i="11"/>
  <c r="R46" i="11"/>
  <c r="D46" i="62"/>
  <c r="C46" i="11"/>
  <c r="Q46" i="11"/>
  <c r="C46" i="62"/>
  <c r="B46" i="11"/>
  <c r="P46" i="11"/>
  <c r="B46" i="62"/>
  <c r="G45" i="11"/>
  <c r="U45" i="11"/>
  <c r="G45" i="62"/>
  <c r="F45" i="11"/>
  <c r="T45" i="11"/>
  <c r="F45" i="62"/>
  <c r="E45" i="11"/>
  <c r="S45" i="11"/>
  <c r="E45" i="62"/>
  <c r="D45" i="11"/>
  <c r="R45" i="11"/>
  <c r="D45" i="62"/>
  <c r="C45" i="11"/>
  <c r="Q45" i="11"/>
  <c r="C45" i="62"/>
  <c r="B45" i="11"/>
  <c r="P45" i="11"/>
  <c r="B45" i="62"/>
  <c r="G44" i="11"/>
  <c r="U44" i="11"/>
  <c r="G44" i="62"/>
  <c r="F44" i="11"/>
  <c r="T44" i="11"/>
  <c r="F44" i="62"/>
  <c r="E44" i="11"/>
  <c r="S44" i="11"/>
  <c r="E44" i="62"/>
  <c r="D44" i="11"/>
  <c r="R44" i="11"/>
  <c r="D44" i="62"/>
  <c r="C44" i="11"/>
  <c r="Q44" i="11"/>
  <c r="C44" i="62"/>
  <c r="B44" i="11"/>
  <c r="P44" i="11"/>
  <c r="B44" i="62"/>
  <c r="G43" i="11"/>
  <c r="U43" i="11"/>
  <c r="G43" i="62"/>
  <c r="F43" i="11"/>
  <c r="T43" i="11"/>
  <c r="F43" i="62"/>
  <c r="E43" i="11"/>
  <c r="S43" i="11"/>
  <c r="E43" i="62"/>
  <c r="D43" i="11"/>
  <c r="R43" i="11"/>
  <c r="D43" i="62"/>
  <c r="C43" i="11"/>
  <c r="Q43" i="11"/>
  <c r="C43" i="62"/>
  <c r="B43" i="11"/>
  <c r="P43" i="11"/>
  <c r="B43" i="62"/>
  <c r="G42" i="11"/>
  <c r="U42" i="11"/>
  <c r="G42" i="62"/>
  <c r="F42" i="11"/>
  <c r="T42" i="11"/>
  <c r="F42" i="62"/>
  <c r="E42" i="11"/>
  <c r="S42" i="11"/>
  <c r="E42" i="62"/>
  <c r="D42" i="11"/>
  <c r="R42" i="11"/>
  <c r="D42" i="62"/>
  <c r="C42" i="11"/>
  <c r="Q42" i="11"/>
  <c r="C42" i="62"/>
  <c r="B42" i="11"/>
  <c r="P42" i="11"/>
  <c r="B42" i="62"/>
  <c r="G41" i="11"/>
  <c r="U41" i="11"/>
  <c r="G41" i="62"/>
  <c r="F41" i="11"/>
  <c r="T41" i="11"/>
  <c r="F41" i="62"/>
  <c r="E41" i="11"/>
  <c r="S41" i="11"/>
  <c r="E41" i="62"/>
  <c r="D41" i="11"/>
  <c r="R41" i="11"/>
  <c r="D41" i="62"/>
  <c r="C41" i="11"/>
  <c r="Q41" i="11"/>
  <c r="C41" i="62"/>
  <c r="B41" i="11"/>
  <c r="P41" i="11"/>
  <c r="B41" i="62"/>
  <c r="G40" i="11"/>
  <c r="U40" i="11"/>
  <c r="G40" i="62"/>
  <c r="F40" i="11"/>
  <c r="T40" i="11"/>
  <c r="F40" i="62"/>
  <c r="E40" i="11"/>
  <c r="S40" i="11"/>
  <c r="E40" i="62"/>
  <c r="D40" i="11"/>
  <c r="R40" i="11"/>
  <c r="D40" i="62"/>
  <c r="C40" i="11"/>
  <c r="Q40" i="11"/>
  <c r="C40" i="62"/>
  <c r="B40" i="11"/>
  <c r="P40" i="11"/>
  <c r="B40" i="62"/>
  <c r="G39" i="11"/>
  <c r="U39" i="11"/>
  <c r="G39" i="62"/>
  <c r="F39" i="11"/>
  <c r="T39" i="11"/>
  <c r="F39" i="62"/>
  <c r="E39" i="11"/>
  <c r="S39" i="11"/>
  <c r="E39" i="62"/>
  <c r="D39" i="11"/>
  <c r="R39" i="11"/>
  <c r="D39" i="62"/>
  <c r="C39" i="11"/>
  <c r="Q39" i="11"/>
  <c r="C39" i="62"/>
  <c r="B39" i="11"/>
  <c r="P39" i="11"/>
  <c r="B39" i="62"/>
  <c r="G38" i="11"/>
  <c r="U38" i="11"/>
  <c r="G38" i="62"/>
  <c r="F38" i="11"/>
  <c r="T38" i="11"/>
  <c r="F38" i="62"/>
  <c r="E38" i="11"/>
  <c r="S38" i="11"/>
  <c r="E38" i="62"/>
  <c r="D38" i="11"/>
  <c r="R38" i="11"/>
  <c r="D38" i="62"/>
  <c r="C38" i="11"/>
  <c r="Q38" i="11"/>
  <c r="C38" i="62"/>
  <c r="B38" i="11"/>
  <c r="P38" i="11"/>
  <c r="B38" i="62"/>
  <c r="G37" i="11"/>
  <c r="U37" i="11"/>
  <c r="G37" i="62"/>
  <c r="F37" i="11"/>
  <c r="T37" i="11"/>
  <c r="F37" i="62"/>
  <c r="E37" i="11"/>
  <c r="S37" i="11"/>
  <c r="E37" i="62"/>
  <c r="D37" i="11"/>
  <c r="R37" i="11"/>
  <c r="D37" i="62"/>
  <c r="C37" i="11"/>
  <c r="Q37" i="11"/>
  <c r="C37" i="62"/>
  <c r="B37" i="11"/>
  <c r="P37" i="11"/>
  <c r="B37" i="62"/>
  <c r="G36" i="11"/>
  <c r="U36" i="11"/>
  <c r="G36" i="62"/>
  <c r="F36" i="11"/>
  <c r="T36" i="11"/>
  <c r="F36" i="62"/>
  <c r="E36" i="11"/>
  <c r="S36" i="11"/>
  <c r="E36" i="62"/>
  <c r="D36" i="11"/>
  <c r="R36" i="11"/>
  <c r="D36" i="62"/>
  <c r="C36" i="11"/>
  <c r="Q36" i="11"/>
  <c r="C36" i="62"/>
  <c r="B36" i="11"/>
  <c r="P36" i="11"/>
  <c r="B36" i="62"/>
  <c r="G35" i="11"/>
  <c r="U35" i="11"/>
  <c r="G35" i="62"/>
  <c r="F35" i="11"/>
  <c r="T35" i="11"/>
  <c r="F35" i="62"/>
  <c r="E35" i="11"/>
  <c r="S35" i="11"/>
  <c r="E35" i="62"/>
  <c r="D35" i="11"/>
  <c r="R35" i="11"/>
  <c r="D35" i="62"/>
  <c r="C35" i="11"/>
  <c r="Q35" i="11"/>
  <c r="C35" i="62"/>
  <c r="B35" i="11"/>
  <c r="P35" i="11"/>
  <c r="B35" i="62"/>
  <c r="G34" i="11"/>
  <c r="U34" i="11"/>
  <c r="G34" i="62"/>
  <c r="F34" i="11"/>
  <c r="T34" i="11"/>
  <c r="F34" i="62"/>
  <c r="E34" i="11"/>
  <c r="S34" i="11"/>
  <c r="E34" i="62"/>
  <c r="D34" i="11"/>
  <c r="R34" i="11"/>
  <c r="D34" i="62"/>
  <c r="C34" i="11"/>
  <c r="Q34" i="11"/>
  <c r="C34" i="62"/>
  <c r="B34" i="11"/>
  <c r="P34" i="11"/>
  <c r="B34" i="62"/>
  <c r="G33" i="11"/>
  <c r="U33" i="11"/>
  <c r="G33" i="62"/>
  <c r="F33" i="11"/>
  <c r="T33" i="11"/>
  <c r="F33" i="62"/>
  <c r="E33" i="11"/>
  <c r="S33" i="11"/>
  <c r="E33" i="62"/>
  <c r="D33" i="11"/>
  <c r="R33" i="11"/>
  <c r="D33" i="62"/>
  <c r="C33" i="11"/>
  <c r="Q33" i="11"/>
  <c r="C33" i="62"/>
  <c r="B33" i="11"/>
  <c r="P33" i="11"/>
  <c r="B33" i="62"/>
  <c r="G32" i="11"/>
  <c r="U32" i="11"/>
  <c r="G32" i="62"/>
  <c r="F32" i="11"/>
  <c r="T32" i="11"/>
  <c r="F32" i="62"/>
  <c r="E32" i="11"/>
  <c r="S32" i="11"/>
  <c r="E32" i="62"/>
  <c r="D32" i="11"/>
  <c r="R32" i="11"/>
  <c r="D32" i="62"/>
  <c r="C32" i="11"/>
  <c r="Q32" i="11"/>
  <c r="C32" i="62"/>
  <c r="B32" i="11"/>
  <c r="P32" i="11"/>
  <c r="B32" i="62"/>
  <c r="G31" i="11"/>
  <c r="U31" i="11"/>
  <c r="G31" i="62"/>
  <c r="F31" i="11"/>
  <c r="T31" i="11"/>
  <c r="F31" i="62"/>
  <c r="E31" i="11"/>
  <c r="S31" i="11"/>
  <c r="E31" i="62"/>
  <c r="D31" i="11"/>
  <c r="R31" i="11"/>
  <c r="D31" i="62"/>
  <c r="C31" i="11"/>
  <c r="Q31" i="11"/>
  <c r="C31" i="62"/>
  <c r="B31" i="11"/>
  <c r="P31" i="11"/>
  <c r="B31" i="62"/>
  <c r="G30" i="11"/>
  <c r="U30" i="11"/>
  <c r="G30" i="62"/>
  <c r="F30" i="11"/>
  <c r="T30" i="11"/>
  <c r="F30" i="62"/>
  <c r="E30" i="11"/>
  <c r="S30" i="11"/>
  <c r="E30" i="62"/>
  <c r="D30" i="11"/>
  <c r="R30" i="11"/>
  <c r="D30" i="62"/>
  <c r="C30" i="11"/>
  <c r="Q30" i="11"/>
  <c r="C30" i="62"/>
  <c r="B30" i="11"/>
  <c r="P30" i="11"/>
  <c r="B30" i="62"/>
  <c r="G29" i="11"/>
  <c r="U29" i="11"/>
  <c r="G29" i="62"/>
  <c r="F29" i="11"/>
  <c r="T29" i="11"/>
  <c r="F29" i="62"/>
  <c r="E29" i="11"/>
  <c r="S29" i="11"/>
  <c r="E29" i="62"/>
  <c r="D29" i="11"/>
  <c r="R29" i="11"/>
  <c r="D29" i="62"/>
  <c r="C29" i="11"/>
  <c r="Q29" i="11"/>
  <c r="C29" i="62"/>
  <c r="B29" i="11"/>
  <c r="P29" i="11"/>
  <c r="B29" i="62"/>
  <c r="G28" i="11"/>
  <c r="U28" i="11"/>
  <c r="G28" i="62"/>
  <c r="F28" i="11"/>
  <c r="T28" i="11"/>
  <c r="F28" i="62"/>
  <c r="E28" i="11"/>
  <c r="S28" i="11"/>
  <c r="E28" i="62"/>
  <c r="D28" i="11"/>
  <c r="R28" i="11"/>
  <c r="D28" i="62"/>
  <c r="C28" i="11"/>
  <c r="Q28" i="11"/>
  <c r="C28" i="62"/>
  <c r="B28" i="11"/>
  <c r="P28" i="11"/>
  <c r="B28" i="62"/>
  <c r="G27" i="11"/>
  <c r="U27" i="11"/>
  <c r="G27" i="62"/>
  <c r="F27" i="11"/>
  <c r="T27" i="11"/>
  <c r="F27" i="62"/>
  <c r="E27" i="11"/>
  <c r="S27" i="11"/>
  <c r="E27" i="62"/>
  <c r="D27" i="11"/>
  <c r="R27" i="11"/>
  <c r="D27" i="62"/>
  <c r="C27" i="11"/>
  <c r="Q27" i="11"/>
  <c r="C27" i="62"/>
  <c r="B27" i="11"/>
  <c r="P27" i="11"/>
  <c r="B27" i="62"/>
  <c r="G26" i="11"/>
  <c r="U26" i="11"/>
  <c r="G26" i="62"/>
  <c r="F26" i="11"/>
  <c r="T26" i="11"/>
  <c r="F26" i="62"/>
  <c r="E26" i="11"/>
  <c r="S26" i="11"/>
  <c r="E26" i="62"/>
  <c r="D26" i="11"/>
  <c r="R26" i="11"/>
  <c r="D26" i="62"/>
  <c r="C26" i="11"/>
  <c r="Q26" i="11"/>
  <c r="C26" i="62"/>
  <c r="B26" i="11"/>
  <c r="P26" i="11"/>
  <c r="B26" i="62"/>
  <c r="G25" i="11"/>
  <c r="U25" i="11"/>
  <c r="G25" i="62"/>
  <c r="F25" i="11"/>
  <c r="T25" i="11"/>
  <c r="F25" i="62"/>
  <c r="E25" i="11"/>
  <c r="S25" i="11"/>
  <c r="E25" i="62"/>
  <c r="D25" i="11"/>
  <c r="R25" i="11"/>
  <c r="D25" i="62"/>
  <c r="C25" i="11"/>
  <c r="Q25" i="11"/>
  <c r="C25" i="62"/>
  <c r="B25" i="11"/>
  <c r="P25" i="11"/>
  <c r="B25" i="62"/>
  <c r="G24" i="11"/>
  <c r="U24" i="11"/>
  <c r="G24" i="62"/>
  <c r="F24" i="11"/>
  <c r="T24" i="11"/>
  <c r="F24" i="62"/>
  <c r="E24" i="11"/>
  <c r="S24" i="11"/>
  <c r="E24" i="62"/>
  <c r="D24" i="11"/>
  <c r="R24" i="11"/>
  <c r="D24" i="62"/>
  <c r="C24" i="11"/>
  <c r="Q24" i="11"/>
  <c r="C24" i="62"/>
  <c r="B24" i="11"/>
  <c r="P24" i="11"/>
  <c r="B24" i="62"/>
  <c r="G23" i="11"/>
  <c r="U23" i="11"/>
  <c r="G23" i="62"/>
  <c r="F23" i="11"/>
  <c r="T23" i="11"/>
  <c r="F23" i="62"/>
  <c r="E23" i="11"/>
  <c r="S23" i="11"/>
  <c r="E23" i="62"/>
  <c r="D23" i="11"/>
  <c r="R23" i="11"/>
  <c r="D23" i="62"/>
  <c r="C23" i="11"/>
  <c r="Q23" i="11"/>
  <c r="C23" i="62"/>
  <c r="B23" i="11"/>
  <c r="P23" i="11"/>
  <c r="B23" i="62"/>
  <c r="G22" i="11"/>
  <c r="U22" i="11"/>
  <c r="G22" i="62"/>
  <c r="F22" i="11"/>
  <c r="T22" i="11"/>
  <c r="F22" i="62"/>
  <c r="E22" i="11"/>
  <c r="S22" i="11"/>
  <c r="E22" i="62"/>
  <c r="D22" i="11"/>
  <c r="R22" i="11"/>
  <c r="D22" i="62"/>
  <c r="C22" i="11"/>
  <c r="Q22" i="11"/>
  <c r="C22" i="62"/>
  <c r="B22" i="11"/>
  <c r="P22" i="11"/>
  <c r="B22" i="62"/>
  <c r="G21" i="11"/>
  <c r="U21" i="11"/>
  <c r="G21" i="62"/>
  <c r="F21" i="11"/>
  <c r="T21" i="11"/>
  <c r="F21" i="62"/>
  <c r="E21" i="11"/>
  <c r="S21" i="11"/>
  <c r="E21" i="62"/>
  <c r="D21" i="11"/>
  <c r="R21" i="11"/>
  <c r="D21" i="62"/>
  <c r="C21" i="11"/>
  <c r="Q21" i="11"/>
  <c r="C21" i="62"/>
  <c r="B21" i="11"/>
  <c r="P21" i="11"/>
  <c r="B21" i="62"/>
  <c r="G20" i="11"/>
  <c r="U20" i="11"/>
  <c r="G20" i="62"/>
  <c r="F20" i="11"/>
  <c r="T20" i="11"/>
  <c r="F20" i="62"/>
  <c r="E20" i="11"/>
  <c r="S20" i="11"/>
  <c r="E20" i="62"/>
  <c r="D20" i="11"/>
  <c r="R20" i="11"/>
  <c r="D20" i="62"/>
  <c r="C20" i="11"/>
  <c r="Q20" i="11"/>
  <c r="C20" i="62"/>
  <c r="B20" i="11"/>
  <c r="P20" i="11"/>
  <c r="B20" i="62"/>
  <c r="G19" i="11"/>
  <c r="U19" i="11"/>
  <c r="G19" i="62"/>
  <c r="F19" i="11"/>
  <c r="T19" i="11"/>
  <c r="F19" i="62"/>
  <c r="E19" i="11"/>
  <c r="S19" i="11"/>
  <c r="E19" i="62"/>
  <c r="D19" i="11"/>
  <c r="R19" i="11"/>
  <c r="D19" i="62"/>
  <c r="C19" i="11"/>
  <c r="Q19" i="11"/>
  <c r="C19" i="62"/>
  <c r="B19" i="11"/>
  <c r="P19" i="11"/>
  <c r="B19" i="62"/>
  <c r="G18" i="11"/>
  <c r="U18" i="11"/>
  <c r="G18" i="62"/>
  <c r="F18" i="11"/>
  <c r="T18" i="11"/>
  <c r="F18" i="62"/>
  <c r="E18" i="11"/>
  <c r="S18" i="11"/>
  <c r="E18" i="62"/>
  <c r="D18" i="11"/>
  <c r="R18" i="11"/>
  <c r="D18" i="62"/>
  <c r="C18" i="11"/>
  <c r="Q18" i="11"/>
  <c r="C18" i="62"/>
  <c r="B18" i="11"/>
  <c r="P18" i="11"/>
  <c r="B18" i="62"/>
  <c r="G17" i="11"/>
  <c r="U17" i="11"/>
  <c r="G17" i="62"/>
  <c r="F17" i="11"/>
  <c r="T17" i="11"/>
  <c r="F17" i="62"/>
  <c r="E17" i="11"/>
  <c r="S17" i="11"/>
  <c r="E17" i="62"/>
  <c r="D17" i="11"/>
  <c r="R17" i="11"/>
  <c r="D17" i="62"/>
  <c r="C17" i="11"/>
  <c r="Q17" i="11"/>
  <c r="C17" i="62"/>
  <c r="B17" i="11"/>
  <c r="P17" i="11"/>
  <c r="B17" i="62"/>
  <c r="G16" i="11"/>
  <c r="U16" i="11"/>
  <c r="G16" i="62"/>
  <c r="F16" i="11"/>
  <c r="T16" i="11"/>
  <c r="F16" i="62"/>
  <c r="E16" i="11"/>
  <c r="S16" i="11"/>
  <c r="E16" i="62"/>
  <c r="D16" i="11"/>
  <c r="R16" i="11"/>
  <c r="D16" i="62"/>
  <c r="C16" i="11"/>
  <c r="Q16" i="11"/>
  <c r="C16" i="62"/>
  <c r="B16" i="11"/>
  <c r="P16" i="11"/>
  <c r="B16" i="62"/>
  <c r="G15" i="11"/>
  <c r="U15" i="11"/>
  <c r="G15" i="62"/>
  <c r="F15" i="11"/>
  <c r="T15" i="11"/>
  <c r="F15" i="62"/>
  <c r="E15" i="11"/>
  <c r="S15" i="11"/>
  <c r="E15" i="62"/>
  <c r="D15" i="11"/>
  <c r="R15" i="11"/>
  <c r="D15" i="62"/>
  <c r="C15" i="11"/>
  <c r="Q15" i="11"/>
  <c r="C15" i="62"/>
  <c r="B15" i="11"/>
  <c r="P15" i="11"/>
  <c r="B15" i="62"/>
  <c r="G14" i="11"/>
  <c r="U14" i="11"/>
  <c r="G14" i="62"/>
  <c r="F14" i="11"/>
  <c r="T14" i="11"/>
  <c r="F14" i="62"/>
  <c r="E14" i="11"/>
  <c r="S14" i="11"/>
  <c r="E14" i="62"/>
  <c r="D14" i="11"/>
  <c r="R14" i="11"/>
  <c r="D14" i="62"/>
  <c r="C14" i="11"/>
  <c r="Q14" i="11"/>
  <c r="C14" i="62"/>
  <c r="B14" i="11"/>
  <c r="P14" i="11"/>
  <c r="B14" i="62"/>
  <c r="G13" i="11"/>
  <c r="U13" i="11"/>
  <c r="G13" i="62"/>
  <c r="F13" i="11"/>
  <c r="T13" i="11"/>
  <c r="F13" i="62"/>
  <c r="E13" i="11"/>
  <c r="S13" i="11"/>
  <c r="E13" i="62"/>
  <c r="D13" i="11"/>
  <c r="R13" i="11"/>
  <c r="D13" i="62"/>
  <c r="C13" i="11"/>
  <c r="Q13" i="11"/>
  <c r="C13" i="62"/>
  <c r="B13" i="11"/>
  <c r="P13" i="11"/>
  <c r="B13" i="62"/>
  <c r="G12" i="11"/>
  <c r="U12" i="11"/>
  <c r="G12" i="62"/>
  <c r="F12" i="11"/>
  <c r="T12" i="11"/>
  <c r="F12" i="62"/>
  <c r="E12" i="11"/>
  <c r="S12" i="11"/>
  <c r="E12" i="62"/>
  <c r="D12" i="11"/>
  <c r="R12" i="11"/>
  <c r="D12" i="62"/>
  <c r="C12" i="11"/>
  <c r="Q12" i="11"/>
  <c r="C12" i="62"/>
  <c r="B12" i="11"/>
  <c r="P12" i="11"/>
  <c r="B12" i="62"/>
  <c r="G11" i="11"/>
  <c r="U11" i="11"/>
  <c r="G11" i="62"/>
  <c r="F11" i="11"/>
  <c r="T11" i="11"/>
  <c r="F11" i="62"/>
  <c r="E11" i="11"/>
  <c r="S11" i="11"/>
  <c r="E11" i="62"/>
  <c r="D11" i="11"/>
  <c r="R11" i="11"/>
  <c r="D11" i="62"/>
  <c r="C11" i="11"/>
  <c r="Q11" i="11"/>
  <c r="C11" i="62"/>
  <c r="B11" i="11"/>
  <c r="P11" i="11"/>
  <c r="B11" i="62"/>
  <c r="G10" i="11"/>
  <c r="U10" i="11"/>
  <c r="G10" i="62"/>
  <c r="F10" i="11"/>
  <c r="T10" i="11"/>
  <c r="F10" i="62"/>
  <c r="E10" i="11"/>
  <c r="S10" i="11"/>
  <c r="E10" i="62"/>
  <c r="D10" i="11"/>
  <c r="R10" i="11"/>
  <c r="D10" i="62"/>
  <c r="C10" i="11"/>
  <c r="Q10" i="11"/>
  <c r="C10" i="62"/>
  <c r="B10" i="11"/>
  <c r="P10" i="11"/>
  <c r="B10" i="62"/>
  <c r="G9" i="11"/>
  <c r="U9" i="11"/>
  <c r="G9" i="62"/>
  <c r="F9" i="11"/>
  <c r="T9" i="11"/>
  <c r="F9" i="62"/>
  <c r="E9" i="11"/>
  <c r="S9" i="11"/>
  <c r="E9" i="62"/>
  <c r="D9" i="11"/>
  <c r="R9" i="11"/>
  <c r="D9" i="62"/>
  <c r="G8" i="11"/>
  <c r="U8" i="11"/>
  <c r="G8" i="62"/>
  <c r="F8" i="11"/>
  <c r="T8" i="11"/>
  <c r="F8" i="62"/>
  <c r="E8" i="11"/>
  <c r="S8" i="11"/>
  <c r="E8" i="62"/>
  <c r="D8" i="11"/>
  <c r="R8" i="11"/>
  <c r="D8" i="62"/>
  <c r="G7" i="11"/>
  <c r="U7" i="11"/>
  <c r="G7" i="62"/>
  <c r="F7" i="11"/>
  <c r="T7" i="11"/>
  <c r="F7" i="62"/>
  <c r="E7" i="11"/>
  <c r="S7" i="11"/>
  <c r="E7" i="62"/>
  <c r="D7" i="11"/>
  <c r="R7" i="11"/>
  <c r="D7" i="62"/>
  <c r="G6" i="11"/>
  <c r="U6" i="11"/>
  <c r="G6" i="62"/>
  <c r="F6" i="11"/>
  <c r="T6" i="11"/>
  <c r="F6" i="62"/>
  <c r="E6" i="11"/>
  <c r="S6" i="11"/>
  <c r="E6" i="62"/>
  <c r="R6" i="11"/>
  <c r="D6" i="62"/>
  <c r="K6" i="62"/>
  <c r="L6" i="62"/>
  <c r="M6" i="62"/>
  <c r="N6" i="62"/>
  <c r="K7" i="62"/>
  <c r="L7" i="62"/>
  <c r="M7" i="62"/>
  <c r="N7" i="62"/>
  <c r="K8" i="62"/>
  <c r="L8" i="62"/>
  <c r="M8" i="62"/>
  <c r="N8" i="62"/>
  <c r="K9" i="62"/>
  <c r="L9" i="62"/>
  <c r="M9" i="62"/>
  <c r="N9" i="62"/>
  <c r="I10" i="62"/>
  <c r="J10" i="62"/>
  <c r="K10" i="62"/>
  <c r="L10" i="62"/>
  <c r="M10" i="62"/>
  <c r="N10" i="62"/>
  <c r="I11" i="62"/>
  <c r="J11" i="62"/>
  <c r="K11" i="62"/>
  <c r="L11" i="62"/>
  <c r="M11" i="62"/>
  <c r="N11" i="62"/>
  <c r="I12" i="62"/>
  <c r="J12" i="62"/>
  <c r="K12" i="62"/>
  <c r="L12" i="62"/>
  <c r="M12" i="62"/>
  <c r="N12" i="62"/>
  <c r="I13" i="62"/>
  <c r="J13" i="62"/>
  <c r="K13" i="62"/>
  <c r="L13" i="62"/>
  <c r="M13" i="62"/>
  <c r="N13" i="62"/>
  <c r="I14" i="62"/>
  <c r="J14" i="62"/>
  <c r="K14" i="62"/>
  <c r="L14" i="62"/>
  <c r="M14" i="62"/>
  <c r="N14" i="62"/>
  <c r="I15" i="62"/>
  <c r="J15" i="62"/>
  <c r="K15" i="62"/>
  <c r="L15" i="62"/>
  <c r="M15" i="62"/>
  <c r="N15" i="62"/>
  <c r="I16" i="62"/>
  <c r="J16" i="62"/>
  <c r="K16" i="62"/>
  <c r="L16" i="62"/>
  <c r="M16" i="62"/>
  <c r="N16" i="62"/>
  <c r="I17" i="62"/>
  <c r="J17" i="62"/>
  <c r="K17" i="62"/>
  <c r="L17" i="62"/>
  <c r="M17" i="62"/>
  <c r="N17" i="62"/>
  <c r="I18" i="62"/>
  <c r="J18" i="62"/>
  <c r="K18" i="62"/>
  <c r="L18" i="62"/>
  <c r="M18" i="62"/>
  <c r="N18" i="62"/>
  <c r="I19" i="62"/>
  <c r="J19" i="62"/>
  <c r="K19" i="62"/>
  <c r="L19" i="62"/>
  <c r="M19" i="62"/>
  <c r="N19" i="62"/>
  <c r="I20" i="62"/>
  <c r="J20" i="62"/>
  <c r="K20" i="62"/>
  <c r="L20" i="62"/>
  <c r="M20" i="62"/>
  <c r="N20" i="62"/>
  <c r="I21" i="62"/>
  <c r="J21" i="62"/>
  <c r="K21" i="62"/>
  <c r="L21" i="62"/>
  <c r="M21" i="62"/>
  <c r="N21" i="62"/>
  <c r="I22" i="62"/>
  <c r="J22" i="62"/>
  <c r="K22" i="62"/>
  <c r="L22" i="62"/>
  <c r="M22" i="62"/>
  <c r="N22" i="62"/>
  <c r="I23" i="62"/>
  <c r="J23" i="62"/>
  <c r="K23" i="62"/>
  <c r="L23" i="62"/>
  <c r="M23" i="62"/>
  <c r="N23" i="62"/>
  <c r="I24" i="62"/>
  <c r="J24" i="62"/>
  <c r="K24" i="62"/>
  <c r="L24" i="62"/>
  <c r="M24" i="62"/>
  <c r="N24" i="62"/>
  <c r="I25" i="62"/>
  <c r="J25" i="62"/>
  <c r="K25" i="62"/>
  <c r="L25" i="62"/>
  <c r="M25" i="62"/>
  <c r="N25" i="62"/>
  <c r="I26" i="62"/>
  <c r="J26" i="62"/>
  <c r="K26" i="62"/>
  <c r="L26" i="62"/>
  <c r="M26" i="62"/>
  <c r="N26" i="62"/>
  <c r="I27" i="62"/>
  <c r="J27" i="62"/>
  <c r="K27" i="62"/>
  <c r="L27" i="62"/>
  <c r="M27" i="62"/>
  <c r="N27" i="62"/>
  <c r="I28" i="62"/>
  <c r="J28" i="62"/>
  <c r="K28" i="62"/>
  <c r="L28" i="62"/>
  <c r="M28" i="62"/>
  <c r="N28" i="62"/>
  <c r="I29" i="62"/>
  <c r="J29" i="62"/>
  <c r="K29" i="62"/>
  <c r="L29" i="62"/>
  <c r="M29" i="62"/>
  <c r="N29" i="62"/>
  <c r="I30" i="62"/>
  <c r="J30" i="62"/>
  <c r="K30" i="62"/>
  <c r="L30" i="62"/>
  <c r="M30" i="62"/>
  <c r="N30" i="62"/>
  <c r="I31" i="62"/>
  <c r="J31" i="62"/>
  <c r="K31" i="62"/>
  <c r="L31" i="62"/>
  <c r="M31" i="62"/>
  <c r="N31" i="62"/>
  <c r="I32" i="62"/>
  <c r="J32" i="62"/>
  <c r="K32" i="62"/>
  <c r="L32" i="62"/>
  <c r="M32" i="62"/>
  <c r="N32" i="62"/>
  <c r="I33" i="62"/>
  <c r="J33" i="62"/>
  <c r="K33" i="62"/>
  <c r="L33" i="62"/>
  <c r="M33" i="62"/>
  <c r="N33" i="62"/>
  <c r="I34" i="62"/>
  <c r="J34" i="62"/>
  <c r="K34" i="62"/>
  <c r="L34" i="62"/>
  <c r="M34" i="62"/>
  <c r="N34" i="62"/>
  <c r="I35" i="62"/>
  <c r="J35" i="62"/>
  <c r="K35" i="62"/>
  <c r="L35" i="62"/>
  <c r="M35" i="62"/>
  <c r="N35" i="62"/>
  <c r="I36" i="62"/>
  <c r="J36" i="62"/>
  <c r="K36" i="62"/>
  <c r="L36" i="62"/>
  <c r="M36" i="62"/>
  <c r="N36" i="62"/>
  <c r="I37" i="62"/>
  <c r="J37" i="62"/>
  <c r="K37" i="62"/>
  <c r="L37" i="62"/>
  <c r="M37" i="62"/>
  <c r="N37" i="62"/>
  <c r="I38" i="62"/>
  <c r="J38" i="62"/>
  <c r="K38" i="62"/>
  <c r="L38" i="62"/>
  <c r="M38" i="62"/>
  <c r="N38" i="62"/>
  <c r="I39" i="62"/>
  <c r="J39" i="62"/>
  <c r="K39" i="62"/>
  <c r="L39" i="62"/>
  <c r="M39" i="62"/>
  <c r="N39" i="62"/>
  <c r="I40" i="62"/>
  <c r="J40" i="62"/>
  <c r="K40" i="62"/>
  <c r="L40" i="62"/>
  <c r="M40" i="62"/>
  <c r="N40" i="62"/>
  <c r="I41" i="62"/>
  <c r="J41" i="62"/>
  <c r="K41" i="62"/>
  <c r="L41" i="62"/>
  <c r="M41" i="62"/>
  <c r="N41" i="62"/>
  <c r="I42" i="62"/>
  <c r="J42" i="62"/>
  <c r="K42" i="62"/>
  <c r="L42" i="62"/>
  <c r="M42" i="62"/>
  <c r="N42" i="62"/>
  <c r="I43" i="62"/>
  <c r="J43" i="62"/>
  <c r="K43" i="62"/>
  <c r="L43" i="62"/>
  <c r="M43" i="62"/>
  <c r="N43" i="62"/>
  <c r="I44" i="62"/>
  <c r="J44" i="62"/>
  <c r="K44" i="62"/>
  <c r="L44" i="62"/>
  <c r="M44" i="62"/>
  <c r="N44" i="62"/>
  <c r="I45" i="62"/>
  <c r="J45" i="62"/>
  <c r="K45" i="62"/>
  <c r="L45" i="62"/>
  <c r="M45" i="62"/>
  <c r="N45" i="62"/>
  <c r="I46" i="62"/>
  <c r="J46" i="62"/>
  <c r="K46" i="62"/>
  <c r="L46" i="62"/>
  <c r="M46" i="62"/>
  <c r="N46" i="62"/>
  <c r="I47" i="62"/>
  <c r="J47" i="62"/>
  <c r="K47" i="62"/>
  <c r="L47" i="62"/>
  <c r="M47" i="62"/>
  <c r="N47" i="62"/>
  <c r="I48" i="62"/>
  <c r="J48" i="62"/>
  <c r="K48" i="62"/>
  <c r="L48" i="62"/>
  <c r="M48" i="62"/>
  <c r="N48" i="62"/>
  <c r="I49" i="62"/>
  <c r="J49" i="62"/>
  <c r="K49" i="62"/>
  <c r="L49" i="62"/>
  <c r="M49" i="62"/>
  <c r="N49" i="62"/>
  <c r="I50" i="62"/>
  <c r="J50" i="62"/>
  <c r="K50" i="62"/>
  <c r="L50" i="62"/>
  <c r="M50" i="62"/>
  <c r="N50" i="62"/>
  <c r="I51" i="62"/>
  <c r="J51" i="62"/>
  <c r="K51" i="62"/>
  <c r="L51" i="62"/>
  <c r="M51" i="62"/>
  <c r="N51" i="62"/>
  <c r="I52" i="62"/>
  <c r="J52" i="62"/>
  <c r="K52" i="62"/>
  <c r="L52" i="62"/>
  <c r="M52" i="62"/>
  <c r="N52" i="62"/>
  <c r="I53" i="62"/>
  <c r="J53" i="62"/>
  <c r="K53" i="62"/>
  <c r="L53" i="62"/>
  <c r="M53" i="62"/>
  <c r="N53" i="62"/>
  <c r="I54" i="62"/>
  <c r="J54" i="62"/>
  <c r="K54" i="62"/>
  <c r="L54" i="62"/>
  <c r="M54" i="62"/>
  <c r="N54" i="62"/>
  <c r="I55" i="62"/>
  <c r="J55" i="62"/>
  <c r="K55" i="62"/>
  <c r="L55" i="62"/>
  <c r="M55" i="62"/>
  <c r="N55" i="62"/>
  <c r="I56" i="62"/>
  <c r="J56" i="62"/>
  <c r="K56" i="62"/>
  <c r="L56" i="62"/>
  <c r="M56" i="62"/>
  <c r="N56" i="62"/>
  <c r="I57" i="62"/>
  <c r="J57" i="62"/>
  <c r="K57" i="62"/>
  <c r="L57" i="62"/>
  <c r="M57" i="62"/>
  <c r="N57" i="62"/>
  <c r="I58" i="62"/>
  <c r="J58" i="62"/>
  <c r="K58" i="62"/>
  <c r="L58" i="62"/>
  <c r="M58" i="62"/>
  <c r="N58" i="62"/>
  <c r="I59" i="62"/>
  <c r="J59" i="62"/>
  <c r="K59" i="62"/>
  <c r="L59" i="62"/>
  <c r="M59" i="62"/>
  <c r="N59" i="62"/>
  <c r="I60" i="62"/>
  <c r="J60" i="62"/>
  <c r="K60" i="62"/>
  <c r="L60" i="62"/>
  <c r="M60" i="62"/>
  <c r="N60" i="62"/>
  <c r="I61" i="62"/>
  <c r="J61" i="62"/>
  <c r="K61" i="62"/>
  <c r="L61" i="62"/>
  <c r="M61" i="62"/>
  <c r="N61" i="62"/>
  <c r="I62" i="62"/>
  <c r="J62" i="62"/>
  <c r="K62" i="62"/>
  <c r="L62" i="62"/>
  <c r="M62" i="62"/>
  <c r="N62" i="62"/>
  <c r="I63" i="62"/>
  <c r="J63" i="62"/>
  <c r="K63" i="62"/>
  <c r="L63" i="62"/>
  <c r="M63" i="62"/>
  <c r="N63" i="62"/>
  <c r="I64" i="62"/>
  <c r="J64" i="62"/>
  <c r="K64" i="62"/>
  <c r="L64" i="62"/>
  <c r="M64" i="62"/>
  <c r="N64" i="62"/>
  <c r="I65" i="62"/>
  <c r="J65" i="62"/>
  <c r="K65" i="62"/>
  <c r="L65" i="62"/>
  <c r="M65" i="62"/>
  <c r="N65" i="62"/>
  <c r="I66" i="62"/>
  <c r="J66" i="62"/>
  <c r="K66" i="62"/>
  <c r="L66" i="62"/>
  <c r="M66" i="62"/>
  <c r="N66" i="62"/>
  <c r="I67" i="62"/>
  <c r="J67" i="62"/>
  <c r="K67" i="62"/>
  <c r="L67" i="62"/>
  <c r="M67" i="62"/>
  <c r="N67" i="62"/>
  <c r="I68" i="62"/>
  <c r="J68" i="62"/>
  <c r="K68" i="62"/>
  <c r="L68" i="62"/>
  <c r="M68" i="62"/>
  <c r="N68" i="62"/>
  <c r="I69" i="62"/>
  <c r="J69" i="62"/>
  <c r="K69" i="62"/>
  <c r="L69" i="62"/>
  <c r="M69" i="62"/>
  <c r="N69" i="62"/>
  <c r="I70" i="62"/>
  <c r="J70" i="62"/>
  <c r="K70" i="62"/>
  <c r="L70" i="62"/>
  <c r="M70" i="62"/>
  <c r="N70" i="62"/>
  <c r="I71" i="62"/>
  <c r="J71" i="62"/>
  <c r="K71" i="62"/>
  <c r="L71" i="62"/>
  <c r="M71" i="62"/>
  <c r="N71" i="62"/>
  <c r="I72" i="62"/>
  <c r="J72" i="62"/>
  <c r="K72" i="62"/>
  <c r="L72" i="62"/>
  <c r="M72" i="62"/>
  <c r="N72" i="62"/>
  <c r="I73" i="62"/>
  <c r="J73" i="62"/>
  <c r="K73" i="62"/>
  <c r="L73" i="62"/>
  <c r="M73" i="62"/>
  <c r="N73" i="62"/>
  <c r="I74" i="62"/>
  <c r="J74" i="62"/>
  <c r="K74" i="62"/>
  <c r="L74" i="62"/>
  <c r="M74" i="62"/>
  <c r="N74" i="62"/>
  <c r="I75" i="62"/>
  <c r="J75" i="62"/>
  <c r="K75" i="62"/>
  <c r="L75" i="62"/>
  <c r="M75" i="62"/>
  <c r="N75" i="62"/>
  <c r="I76" i="62"/>
  <c r="J76" i="62"/>
  <c r="K76" i="62"/>
  <c r="L76" i="62"/>
  <c r="M76" i="62"/>
  <c r="N76" i="62"/>
  <c r="I77" i="62"/>
  <c r="J77" i="62"/>
  <c r="K77" i="62"/>
  <c r="L77" i="62"/>
  <c r="M77" i="62"/>
  <c r="N77" i="62"/>
  <c r="I78" i="62"/>
  <c r="J78" i="62"/>
  <c r="K78" i="62"/>
  <c r="L78" i="62"/>
  <c r="M78" i="62"/>
  <c r="N78" i="62"/>
  <c r="I79" i="62"/>
  <c r="J79" i="62"/>
  <c r="K79" i="62"/>
  <c r="L79" i="62"/>
  <c r="M79" i="62"/>
  <c r="N79" i="62"/>
  <c r="I80" i="62"/>
  <c r="J80" i="62"/>
  <c r="K80" i="62"/>
  <c r="L80" i="62"/>
  <c r="M80" i="62"/>
  <c r="N80" i="62"/>
  <c r="I81" i="62"/>
  <c r="J81" i="62"/>
  <c r="K81" i="62"/>
  <c r="L81" i="62"/>
  <c r="M81" i="62"/>
  <c r="N81" i="62"/>
  <c r="I82" i="62"/>
  <c r="J82" i="62"/>
  <c r="K82" i="62"/>
  <c r="L82" i="62"/>
  <c r="M82" i="62"/>
  <c r="N82" i="62"/>
  <c r="I83" i="62"/>
  <c r="J83" i="62"/>
  <c r="K83" i="62"/>
  <c r="L83" i="62"/>
  <c r="M83" i="62"/>
  <c r="N83" i="62"/>
  <c r="I84" i="62"/>
  <c r="J84" i="62"/>
  <c r="K84" i="62"/>
  <c r="L84" i="62"/>
  <c r="M84" i="62"/>
  <c r="N84" i="62"/>
  <c r="I85" i="62"/>
  <c r="J85" i="62"/>
  <c r="K85" i="62"/>
  <c r="L85" i="62"/>
  <c r="M85" i="62"/>
  <c r="N85" i="62"/>
  <c r="I86" i="62"/>
  <c r="J86" i="62"/>
  <c r="K86" i="62"/>
  <c r="L86" i="62"/>
  <c r="M86" i="62"/>
  <c r="N86" i="62"/>
  <c r="I87" i="62"/>
  <c r="J87" i="62"/>
  <c r="K87" i="62"/>
  <c r="L87" i="62"/>
  <c r="M87" i="62"/>
  <c r="N87" i="62"/>
  <c r="I88" i="62"/>
  <c r="J88" i="62"/>
  <c r="K88" i="62"/>
  <c r="L88" i="62"/>
  <c r="M88" i="62"/>
  <c r="N88" i="62"/>
  <c r="I89" i="62"/>
  <c r="J89" i="62"/>
  <c r="K89" i="62"/>
  <c r="L89" i="62"/>
  <c r="M89" i="62"/>
  <c r="N89" i="62"/>
  <c r="I90" i="62"/>
  <c r="J90" i="62"/>
  <c r="K90" i="62"/>
  <c r="L90" i="62"/>
  <c r="M90" i="62"/>
  <c r="N90" i="62"/>
  <c r="I91" i="62"/>
  <c r="J91" i="62"/>
  <c r="K91" i="62"/>
  <c r="L91" i="62"/>
  <c r="M91" i="62"/>
  <c r="N91" i="62"/>
  <c r="I92" i="62"/>
  <c r="J92" i="62"/>
  <c r="K92" i="62"/>
  <c r="L92" i="62"/>
  <c r="M92" i="62"/>
  <c r="N92" i="62"/>
  <c r="I93" i="62"/>
  <c r="J93" i="62"/>
  <c r="K93" i="62"/>
  <c r="L93" i="62"/>
  <c r="M93" i="62"/>
  <c r="N93" i="62"/>
  <c r="I94" i="62"/>
  <c r="J94" i="62"/>
  <c r="K94" i="62"/>
  <c r="L94" i="62"/>
  <c r="M94" i="62"/>
  <c r="N94" i="62"/>
  <c r="I95" i="62"/>
  <c r="J95" i="62"/>
  <c r="K95" i="62"/>
  <c r="L95" i="62"/>
  <c r="M95" i="62"/>
  <c r="N95" i="62"/>
  <c r="I96" i="62"/>
  <c r="J96" i="62"/>
  <c r="K96" i="62"/>
  <c r="L96" i="62"/>
  <c r="M96" i="62"/>
  <c r="N96" i="62"/>
  <c r="I97" i="62"/>
  <c r="J97" i="62"/>
  <c r="K97" i="62"/>
  <c r="L97" i="62"/>
  <c r="M97" i="62"/>
  <c r="N97" i="62"/>
  <c r="I98" i="62"/>
  <c r="J98" i="62"/>
  <c r="K98" i="62"/>
  <c r="L98" i="62"/>
  <c r="M98" i="62"/>
  <c r="N98" i="62"/>
  <c r="I99" i="62"/>
  <c r="J99" i="62"/>
  <c r="K99" i="62"/>
  <c r="L99" i="62"/>
  <c r="M99" i="62"/>
  <c r="N99" i="62"/>
  <c r="I100" i="62"/>
  <c r="J100" i="62"/>
  <c r="K100" i="62"/>
  <c r="L100" i="62"/>
  <c r="M100" i="62"/>
  <c r="N100" i="62"/>
  <c r="U100" i="13"/>
  <c r="G100" i="61"/>
  <c r="N100" i="61"/>
  <c r="T100" i="13"/>
  <c r="F100" i="61"/>
  <c r="M100" i="61"/>
  <c r="S100" i="13"/>
  <c r="E100" i="61"/>
  <c r="L100" i="61"/>
  <c r="R100" i="13"/>
  <c r="D100" i="61"/>
  <c r="K100" i="61"/>
  <c r="Q100" i="13"/>
  <c r="C100" i="61"/>
  <c r="J100" i="61"/>
  <c r="P100" i="13"/>
  <c r="B100" i="61"/>
  <c r="I100" i="61"/>
  <c r="U99" i="13"/>
  <c r="G99" i="61"/>
  <c r="N99" i="61"/>
  <c r="T99" i="13"/>
  <c r="F99" i="61"/>
  <c r="M99" i="61"/>
  <c r="S99" i="13"/>
  <c r="E99" i="61"/>
  <c r="L99" i="61"/>
  <c r="R99" i="13"/>
  <c r="D99" i="61"/>
  <c r="K99" i="61"/>
  <c r="Q99" i="13"/>
  <c r="C99" i="61"/>
  <c r="J99" i="61"/>
  <c r="P99" i="13"/>
  <c r="B99" i="61"/>
  <c r="I99" i="61"/>
  <c r="U98" i="13"/>
  <c r="G98" i="61"/>
  <c r="N98" i="61"/>
  <c r="T98" i="13"/>
  <c r="F98" i="61"/>
  <c r="M98" i="61"/>
  <c r="S98" i="13"/>
  <c r="E98" i="61"/>
  <c r="L98" i="61"/>
  <c r="R98" i="13"/>
  <c r="D98" i="61"/>
  <c r="K98" i="61"/>
  <c r="Q98" i="13"/>
  <c r="C98" i="61"/>
  <c r="J98" i="61"/>
  <c r="P98" i="13"/>
  <c r="B98" i="61"/>
  <c r="I98" i="61"/>
  <c r="U97" i="13"/>
  <c r="G97" i="61"/>
  <c r="N97" i="61"/>
  <c r="T97" i="13"/>
  <c r="F97" i="61"/>
  <c r="M97" i="61"/>
  <c r="S97" i="13"/>
  <c r="E97" i="61"/>
  <c r="L97" i="61"/>
  <c r="R97" i="13"/>
  <c r="D97" i="61"/>
  <c r="K97" i="61"/>
  <c r="Q97" i="13"/>
  <c r="C97" i="61"/>
  <c r="J97" i="61"/>
  <c r="P97" i="13"/>
  <c r="B97" i="61"/>
  <c r="I97" i="61"/>
  <c r="G96" i="13"/>
  <c r="U96" i="13"/>
  <c r="G96" i="61"/>
  <c r="N96" i="61"/>
  <c r="F96" i="13"/>
  <c r="T96" i="13"/>
  <c r="F96" i="61"/>
  <c r="M96" i="61"/>
  <c r="E96" i="13"/>
  <c r="S96" i="13"/>
  <c r="E96" i="61"/>
  <c r="L96" i="61"/>
  <c r="R96" i="13"/>
  <c r="D96" i="61"/>
  <c r="K96" i="61"/>
  <c r="C96" i="13"/>
  <c r="Q96" i="13"/>
  <c r="C96" i="61"/>
  <c r="J96" i="61"/>
  <c r="B96" i="13"/>
  <c r="P96" i="13"/>
  <c r="B96" i="61"/>
  <c r="I96" i="61"/>
  <c r="U95" i="13"/>
  <c r="G95" i="61"/>
  <c r="N95" i="61"/>
  <c r="T95" i="13"/>
  <c r="F95" i="61"/>
  <c r="M95" i="61"/>
  <c r="S95" i="13"/>
  <c r="E95" i="61"/>
  <c r="L95" i="61"/>
  <c r="R95" i="13"/>
  <c r="D95" i="61"/>
  <c r="K95" i="61"/>
  <c r="Q95" i="13"/>
  <c r="C95" i="61"/>
  <c r="J95" i="61"/>
  <c r="P95" i="13"/>
  <c r="B95" i="61"/>
  <c r="I95" i="61"/>
  <c r="G94" i="13"/>
  <c r="U94" i="13"/>
  <c r="G94" i="61"/>
  <c r="N94" i="61"/>
  <c r="F94" i="13"/>
  <c r="T94" i="13"/>
  <c r="F94" i="61"/>
  <c r="M94" i="61"/>
  <c r="E94" i="13"/>
  <c r="S94" i="13"/>
  <c r="E94" i="61"/>
  <c r="L94" i="61"/>
  <c r="R94" i="13"/>
  <c r="D94" i="61"/>
  <c r="K94" i="61"/>
  <c r="C94" i="13"/>
  <c r="Q94" i="13"/>
  <c r="C94" i="61"/>
  <c r="J94" i="61"/>
  <c r="B94" i="13"/>
  <c r="P94" i="13"/>
  <c r="B94" i="61"/>
  <c r="I94" i="61"/>
  <c r="U93" i="13"/>
  <c r="G93" i="61"/>
  <c r="N93" i="61"/>
  <c r="T93" i="13"/>
  <c r="F93" i="61"/>
  <c r="M93" i="61"/>
  <c r="S93" i="13"/>
  <c r="E93" i="61"/>
  <c r="L93" i="61"/>
  <c r="R93" i="13"/>
  <c r="D93" i="61"/>
  <c r="K93" i="61"/>
  <c r="Q93" i="13"/>
  <c r="C93" i="61"/>
  <c r="J93" i="61"/>
  <c r="P93" i="13"/>
  <c r="B93" i="61"/>
  <c r="I93" i="61"/>
  <c r="G92" i="13"/>
  <c r="U92" i="13"/>
  <c r="G92" i="61"/>
  <c r="N92" i="61"/>
  <c r="F92" i="13"/>
  <c r="T92" i="13"/>
  <c r="F92" i="61"/>
  <c r="M92" i="61"/>
  <c r="E92" i="13"/>
  <c r="S92" i="13"/>
  <c r="E92" i="61"/>
  <c r="L92" i="61"/>
  <c r="R92" i="13"/>
  <c r="D92" i="61"/>
  <c r="K92" i="61"/>
  <c r="C92" i="13"/>
  <c r="Q92" i="13"/>
  <c r="C92" i="61"/>
  <c r="J92" i="61"/>
  <c r="B92" i="13"/>
  <c r="P92" i="13"/>
  <c r="B92" i="61"/>
  <c r="I92" i="61"/>
  <c r="G91" i="13"/>
  <c r="U91" i="13"/>
  <c r="G91" i="61"/>
  <c r="N91" i="61"/>
  <c r="F91" i="13"/>
  <c r="T91" i="13"/>
  <c r="F91" i="61"/>
  <c r="M91" i="61"/>
  <c r="E91" i="13"/>
  <c r="S91" i="13"/>
  <c r="E91" i="61"/>
  <c r="L91" i="61"/>
  <c r="R91" i="13"/>
  <c r="D91" i="61"/>
  <c r="K91" i="61"/>
  <c r="C91" i="13"/>
  <c r="Q91" i="13"/>
  <c r="C91" i="61"/>
  <c r="J91" i="61"/>
  <c r="B91" i="13"/>
  <c r="P91" i="13"/>
  <c r="B91" i="61"/>
  <c r="I91" i="61"/>
  <c r="G90" i="13"/>
  <c r="U90" i="13"/>
  <c r="G90" i="61"/>
  <c r="N90" i="61"/>
  <c r="F90" i="13"/>
  <c r="T90" i="13"/>
  <c r="F90" i="61"/>
  <c r="M90" i="61"/>
  <c r="E90" i="13"/>
  <c r="S90" i="13"/>
  <c r="E90" i="61"/>
  <c r="L90" i="61"/>
  <c r="R90" i="13"/>
  <c r="D90" i="61"/>
  <c r="K90" i="61"/>
  <c r="C90" i="13"/>
  <c r="Q90" i="13"/>
  <c r="C90" i="61"/>
  <c r="J90" i="61"/>
  <c r="B90" i="13"/>
  <c r="P90" i="13"/>
  <c r="B90" i="61"/>
  <c r="I90" i="61"/>
  <c r="G89" i="13"/>
  <c r="U89" i="13"/>
  <c r="G89" i="61"/>
  <c r="N89" i="61"/>
  <c r="F89" i="13"/>
  <c r="T89" i="13"/>
  <c r="F89" i="61"/>
  <c r="M89" i="61"/>
  <c r="E89" i="13"/>
  <c r="S89" i="13"/>
  <c r="E89" i="61"/>
  <c r="L89" i="61"/>
  <c r="R89" i="13"/>
  <c r="D89" i="61"/>
  <c r="K89" i="61"/>
  <c r="C89" i="13"/>
  <c r="Q89" i="13"/>
  <c r="C89" i="61"/>
  <c r="J89" i="61"/>
  <c r="B89" i="13"/>
  <c r="P89" i="13"/>
  <c r="B89" i="61"/>
  <c r="I89" i="61"/>
  <c r="G88" i="13"/>
  <c r="U88" i="13"/>
  <c r="G88" i="61"/>
  <c r="N88" i="61"/>
  <c r="F88" i="13"/>
  <c r="T88" i="13"/>
  <c r="F88" i="61"/>
  <c r="M88" i="61"/>
  <c r="E88" i="13"/>
  <c r="S88" i="13"/>
  <c r="E88" i="61"/>
  <c r="L88" i="61"/>
  <c r="R88" i="13"/>
  <c r="D88" i="61"/>
  <c r="K88" i="61"/>
  <c r="C88" i="13"/>
  <c r="Q88" i="13"/>
  <c r="C88" i="61"/>
  <c r="J88" i="61"/>
  <c r="B88" i="13"/>
  <c r="P88" i="13"/>
  <c r="B88" i="61"/>
  <c r="I88" i="61"/>
  <c r="G87" i="13"/>
  <c r="U87" i="13"/>
  <c r="G87" i="61"/>
  <c r="N87" i="61"/>
  <c r="F87" i="13"/>
  <c r="T87" i="13"/>
  <c r="F87" i="61"/>
  <c r="M87" i="61"/>
  <c r="E87" i="13"/>
  <c r="S87" i="13"/>
  <c r="E87" i="61"/>
  <c r="L87" i="61"/>
  <c r="R87" i="13"/>
  <c r="D87" i="61"/>
  <c r="K87" i="61"/>
  <c r="C87" i="13"/>
  <c r="Q87" i="13"/>
  <c r="C87" i="61"/>
  <c r="J87" i="61"/>
  <c r="B87" i="13"/>
  <c r="P87" i="13"/>
  <c r="B87" i="61"/>
  <c r="I87" i="61"/>
  <c r="U86" i="13"/>
  <c r="G86" i="61"/>
  <c r="N86" i="61"/>
  <c r="T86" i="13"/>
  <c r="F86" i="61"/>
  <c r="M86" i="61"/>
  <c r="S86" i="13"/>
  <c r="E86" i="61"/>
  <c r="L86" i="61"/>
  <c r="R86" i="13"/>
  <c r="D86" i="61"/>
  <c r="K86" i="61"/>
  <c r="Q86" i="13"/>
  <c r="C86" i="61"/>
  <c r="J86" i="61"/>
  <c r="P86" i="13"/>
  <c r="B86" i="61"/>
  <c r="I86" i="61"/>
  <c r="G85" i="13"/>
  <c r="U85" i="13"/>
  <c r="G85" i="61"/>
  <c r="N85" i="61"/>
  <c r="F85" i="13"/>
  <c r="T85" i="13"/>
  <c r="F85" i="61"/>
  <c r="M85" i="61"/>
  <c r="E85" i="13"/>
  <c r="S85" i="13"/>
  <c r="E85" i="61"/>
  <c r="L85" i="61"/>
  <c r="R85" i="13"/>
  <c r="D85" i="61"/>
  <c r="K85" i="61"/>
  <c r="C85" i="13"/>
  <c r="Q85" i="13"/>
  <c r="C85" i="61"/>
  <c r="J85" i="61"/>
  <c r="B85" i="13"/>
  <c r="P85" i="13"/>
  <c r="B85" i="61"/>
  <c r="I85" i="61"/>
  <c r="G84" i="13"/>
  <c r="U84" i="13"/>
  <c r="G84" i="61"/>
  <c r="N84" i="61"/>
  <c r="F84" i="13"/>
  <c r="T84" i="13"/>
  <c r="F84" i="61"/>
  <c r="M84" i="61"/>
  <c r="E84" i="13"/>
  <c r="S84" i="13"/>
  <c r="E84" i="61"/>
  <c r="L84" i="61"/>
  <c r="R84" i="13"/>
  <c r="D84" i="61"/>
  <c r="K84" i="61"/>
  <c r="C84" i="13"/>
  <c r="Q84" i="13"/>
  <c r="C84" i="61"/>
  <c r="J84" i="61"/>
  <c r="B84" i="13"/>
  <c r="P84" i="13"/>
  <c r="B84" i="61"/>
  <c r="I84" i="61"/>
  <c r="G83" i="13"/>
  <c r="U83" i="13"/>
  <c r="G83" i="61"/>
  <c r="N83" i="61"/>
  <c r="F83" i="13"/>
  <c r="T83" i="13"/>
  <c r="F83" i="61"/>
  <c r="M83" i="61"/>
  <c r="E83" i="13"/>
  <c r="S83" i="13"/>
  <c r="E83" i="61"/>
  <c r="L83" i="61"/>
  <c r="R83" i="13"/>
  <c r="D83" i="61"/>
  <c r="K83" i="61"/>
  <c r="C83" i="13"/>
  <c r="Q83" i="13"/>
  <c r="C83" i="61"/>
  <c r="J83" i="61"/>
  <c r="B83" i="13"/>
  <c r="P83" i="13"/>
  <c r="B83" i="61"/>
  <c r="I83" i="61"/>
  <c r="U82" i="13"/>
  <c r="G82" i="61"/>
  <c r="N82" i="61"/>
  <c r="T82" i="13"/>
  <c r="F82" i="61"/>
  <c r="M82" i="61"/>
  <c r="S82" i="13"/>
  <c r="E82" i="61"/>
  <c r="L82" i="61"/>
  <c r="R82" i="13"/>
  <c r="D82" i="61"/>
  <c r="K82" i="61"/>
  <c r="Q82" i="13"/>
  <c r="C82" i="61"/>
  <c r="J82" i="61"/>
  <c r="P82" i="13"/>
  <c r="B82" i="61"/>
  <c r="I82" i="61"/>
  <c r="G81" i="13"/>
  <c r="U81" i="13"/>
  <c r="G81" i="61"/>
  <c r="N81" i="61"/>
  <c r="F81" i="13"/>
  <c r="T81" i="13"/>
  <c r="F81" i="61"/>
  <c r="M81" i="61"/>
  <c r="E81" i="13"/>
  <c r="S81" i="13"/>
  <c r="E81" i="61"/>
  <c r="L81" i="61"/>
  <c r="R81" i="13"/>
  <c r="D81" i="61"/>
  <c r="K81" i="61"/>
  <c r="C81" i="13"/>
  <c r="Q81" i="13"/>
  <c r="C81" i="61"/>
  <c r="J81" i="61"/>
  <c r="B81" i="13"/>
  <c r="P81" i="13"/>
  <c r="B81" i="61"/>
  <c r="I81" i="61"/>
  <c r="G80" i="13"/>
  <c r="U80" i="13"/>
  <c r="G80" i="61"/>
  <c r="N80" i="61"/>
  <c r="F80" i="13"/>
  <c r="T80" i="13"/>
  <c r="F80" i="61"/>
  <c r="M80" i="61"/>
  <c r="E80" i="13"/>
  <c r="S80" i="13"/>
  <c r="E80" i="61"/>
  <c r="L80" i="61"/>
  <c r="R80" i="13"/>
  <c r="D80" i="61"/>
  <c r="K80" i="61"/>
  <c r="C80" i="13"/>
  <c r="Q80" i="13"/>
  <c r="C80" i="61"/>
  <c r="J80" i="61"/>
  <c r="B80" i="13"/>
  <c r="P80" i="13"/>
  <c r="B80" i="61"/>
  <c r="I80" i="61"/>
  <c r="G79" i="13"/>
  <c r="U79" i="13"/>
  <c r="G79" i="61"/>
  <c r="N79" i="61"/>
  <c r="F79" i="13"/>
  <c r="T79" i="13"/>
  <c r="F79" i="61"/>
  <c r="M79" i="61"/>
  <c r="E79" i="13"/>
  <c r="S79" i="13"/>
  <c r="E79" i="61"/>
  <c r="L79" i="61"/>
  <c r="R79" i="13"/>
  <c r="D79" i="61"/>
  <c r="K79" i="61"/>
  <c r="C79" i="13"/>
  <c r="Q79" i="13"/>
  <c r="C79" i="61"/>
  <c r="J79" i="61"/>
  <c r="B79" i="13"/>
  <c r="P79" i="13"/>
  <c r="B79" i="61"/>
  <c r="I79" i="61"/>
  <c r="G78" i="13"/>
  <c r="U78" i="13"/>
  <c r="G78" i="61"/>
  <c r="N78" i="61"/>
  <c r="F78" i="13"/>
  <c r="T78" i="13"/>
  <c r="F78" i="61"/>
  <c r="M78" i="61"/>
  <c r="E78" i="13"/>
  <c r="S78" i="13"/>
  <c r="E78" i="61"/>
  <c r="L78" i="61"/>
  <c r="R78" i="13"/>
  <c r="D78" i="61"/>
  <c r="K78" i="61"/>
  <c r="C78" i="13"/>
  <c r="Q78" i="13"/>
  <c r="C78" i="61"/>
  <c r="J78" i="61"/>
  <c r="B78" i="13"/>
  <c r="P78" i="13"/>
  <c r="B78" i="61"/>
  <c r="I78" i="61"/>
  <c r="G77" i="13"/>
  <c r="U77" i="13"/>
  <c r="G77" i="61"/>
  <c r="N77" i="61"/>
  <c r="F77" i="13"/>
  <c r="T77" i="13"/>
  <c r="F77" i="61"/>
  <c r="M77" i="61"/>
  <c r="E77" i="13"/>
  <c r="S77" i="13"/>
  <c r="E77" i="61"/>
  <c r="L77" i="61"/>
  <c r="R77" i="13"/>
  <c r="D77" i="61"/>
  <c r="K77" i="61"/>
  <c r="C77" i="13"/>
  <c r="Q77" i="13"/>
  <c r="C77" i="61"/>
  <c r="J77" i="61"/>
  <c r="B77" i="13"/>
  <c r="P77" i="13"/>
  <c r="B77" i="61"/>
  <c r="I77" i="61"/>
  <c r="G76" i="13"/>
  <c r="U76" i="13"/>
  <c r="G76" i="61"/>
  <c r="N76" i="61"/>
  <c r="F76" i="13"/>
  <c r="T76" i="13"/>
  <c r="F76" i="61"/>
  <c r="M76" i="61"/>
  <c r="E76" i="13"/>
  <c r="S76" i="13"/>
  <c r="E76" i="61"/>
  <c r="L76" i="61"/>
  <c r="R76" i="13"/>
  <c r="D76" i="61"/>
  <c r="K76" i="61"/>
  <c r="C76" i="13"/>
  <c r="Q76" i="13"/>
  <c r="C76" i="61"/>
  <c r="J76" i="61"/>
  <c r="B76" i="13"/>
  <c r="P76" i="13"/>
  <c r="B76" i="61"/>
  <c r="I76" i="61"/>
  <c r="G75" i="13"/>
  <c r="U75" i="13"/>
  <c r="G75" i="61"/>
  <c r="N75" i="61"/>
  <c r="F75" i="13"/>
  <c r="T75" i="13"/>
  <c r="F75" i="61"/>
  <c r="M75" i="61"/>
  <c r="E75" i="13"/>
  <c r="S75" i="13"/>
  <c r="E75" i="61"/>
  <c r="L75" i="61"/>
  <c r="R75" i="13"/>
  <c r="D75" i="61"/>
  <c r="K75" i="61"/>
  <c r="C75" i="13"/>
  <c r="Q75" i="13"/>
  <c r="C75" i="61"/>
  <c r="J75" i="61"/>
  <c r="B75" i="13"/>
  <c r="P75" i="13"/>
  <c r="B75" i="61"/>
  <c r="I75" i="61"/>
  <c r="G74" i="13"/>
  <c r="U74" i="13"/>
  <c r="G74" i="61"/>
  <c r="N74" i="61"/>
  <c r="F74" i="13"/>
  <c r="T74" i="13"/>
  <c r="F74" i="61"/>
  <c r="M74" i="61"/>
  <c r="E74" i="13"/>
  <c r="S74" i="13"/>
  <c r="E74" i="61"/>
  <c r="L74" i="61"/>
  <c r="R74" i="13"/>
  <c r="D74" i="61"/>
  <c r="K74" i="61"/>
  <c r="C74" i="13"/>
  <c r="Q74" i="13"/>
  <c r="C74" i="61"/>
  <c r="J74" i="61"/>
  <c r="B74" i="13"/>
  <c r="P74" i="13"/>
  <c r="B74" i="61"/>
  <c r="I74" i="61"/>
  <c r="U73" i="13"/>
  <c r="G73" i="61"/>
  <c r="N73" i="61"/>
  <c r="T73" i="13"/>
  <c r="F73" i="61"/>
  <c r="M73" i="61"/>
  <c r="S73" i="13"/>
  <c r="E73" i="61"/>
  <c r="L73" i="61"/>
  <c r="R73" i="13"/>
  <c r="D73" i="61"/>
  <c r="K73" i="61"/>
  <c r="Q73" i="13"/>
  <c r="C73" i="61"/>
  <c r="J73" i="61"/>
  <c r="P73" i="13"/>
  <c r="B73" i="61"/>
  <c r="I73" i="61"/>
  <c r="G72" i="13"/>
  <c r="U72" i="13"/>
  <c r="G72" i="61"/>
  <c r="N72" i="61"/>
  <c r="F72" i="13"/>
  <c r="T72" i="13"/>
  <c r="F72" i="61"/>
  <c r="M72" i="61"/>
  <c r="E72" i="13"/>
  <c r="S72" i="13"/>
  <c r="E72" i="61"/>
  <c r="L72" i="61"/>
  <c r="R72" i="13"/>
  <c r="D72" i="61"/>
  <c r="K72" i="61"/>
  <c r="C72" i="13"/>
  <c r="Q72" i="13"/>
  <c r="C72" i="61"/>
  <c r="J72" i="61"/>
  <c r="B72" i="13"/>
  <c r="P72" i="13"/>
  <c r="B72" i="61"/>
  <c r="I72" i="61"/>
  <c r="G71" i="13"/>
  <c r="U71" i="13"/>
  <c r="G71" i="61"/>
  <c r="N71" i="61"/>
  <c r="F71" i="13"/>
  <c r="T71" i="13"/>
  <c r="F71" i="61"/>
  <c r="M71" i="61"/>
  <c r="E71" i="13"/>
  <c r="S71" i="13"/>
  <c r="E71" i="61"/>
  <c r="L71" i="61"/>
  <c r="R71" i="13"/>
  <c r="D71" i="61"/>
  <c r="K71" i="61"/>
  <c r="C71" i="13"/>
  <c r="Q71" i="13"/>
  <c r="C71" i="61"/>
  <c r="J71" i="61"/>
  <c r="B71" i="13"/>
  <c r="P71" i="13"/>
  <c r="B71" i="61"/>
  <c r="I71" i="61"/>
  <c r="G70" i="13"/>
  <c r="U70" i="13"/>
  <c r="G70" i="61"/>
  <c r="N70" i="61"/>
  <c r="F70" i="13"/>
  <c r="T70" i="13"/>
  <c r="F70" i="61"/>
  <c r="M70" i="61"/>
  <c r="E70" i="13"/>
  <c r="S70" i="13"/>
  <c r="E70" i="61"/>
  <c r="L70" i="61"/>
  <c r="R70" i="13"/>
  <c r="D70" i="61"/>
  <c r="K70" i="61"/>
  <c r="C70" i="13"/>
  <c r="Q70" i="13"/>
  <c r="C70" i="61"/>
  <c r="J70" i="61"/>
  <c r="B70" i="13"/>
  <c r="P70" i="13"/>
  <c r="B70" i="61"/>
  <c r="I70" i="61"/>
  <c r="U69" i="13"/>
  <c r="G69" i="61"/>
  <c r="N69" i="61"/>
  <c r="T69" i="13"/>
  <c r="F69" i="61"/>
  <c r="M69" i="61"/>
  <c r="S69" i="13"/>
  <c r="E69" i="61"/>
  <c r="L69" i="61"/>
  <c r="R69" i="13"/>
  <c r="D69" i="61"/>
  <c r="K69" i="61"/>
  <c r="Q69" i="13"/>
  <c r="C69" i="61"/>
  <c r="J69" i="61"/>
  <c r="P69" i="13"/>
  <c r="B69" i="61"/>
  <c r="I69" i="61"/>
  <c r="U68" i="13"/>
  <c r="G68" i="61"/>
  <c r="N68" i="61"/>
  <c r="T68" i="13"/>
  <c r="F68" i="61"/>
  <c r="M68" i="61"/>
  <c r="S68" i="13"/>
  <c r="E68" i="61"/>
  <c r="L68" i="61"/>
  <c r="R68" i="13"/>
  <c r="D68" i="61"/>
  <c r="K68" i="61"/>
  <c r="Q68" i="13"/>
  <c r="C68" i="61"/>
  <c r="J68" i="61"/>
  <c r="P68" i="13"/>
  <c r="B68" i="61"/>
  <c r="I68" i="61"/>
  <c r="G67" i="13"/>
  <c r="U67" i="13"/>
  <c r="G67" i="61"/>
  <c r="N67" i="61"/>
  <c r="F67" i="13"/>
  <c r="T67" i="13"/>
  <c r="F67" i="61"/>
  <c r="M67" i="61"/>
  <c r="E67" i="13"/>
  <c r="S67" i="13"/>
  <c r="E67" i="61"/>
  <c r="L67" i="61"/>
  <c r="R67" i="13"/>
  <c r="D67" i="61"/>
  <c r="K67" i="61"/>
  <c r="C67" i="13"/>
  <c r="Q67" i="13"/>
  <c r="C67" i="61"/>
  <c r="J67" i="61"/>
  <c r="B67" i="13"/>
  <c r="P67" i="13"/>
  <c r="B67" i="61"/>
  <c r="I67" i="61"/>
  <c r="G66" i="13"/>
  <c r="U66" i="13"/>
  <c r="G66" i="61"/>
  <c r="N66" i="61"/>
  <c r="F66" i="13"/>
  <c r="T66" i="13"/>
  <c r="F66" i="61"/>
  <c r="M66" i="61"/>
  <c r="E66" i="13"/>
  <c r="S66" i="13"/>
  <c r="E66" i="61"/>
  <c r="L66" i="61"/>
  <c r="R66" i="13"/>
  <c r="D66" i="61"/>
  <c r="K66" i="61"/>
  <c r="C66" i="13"/>
  <c r="Q66" i="13"/>
  <c r="C66" i="61"/>
  <c r="J66" i="61"/>
  <c r="B66" i="13"/>
  <c r="P66" i="13"/>
  <c r="B66" i="61"/>
  <c r="I66" i="61"/>
  <c r="G65" i="13"/>
  <c r="U65" i="13"/>
  <c r="G65" i="61"/>
  <c r="N65" i="61"/>
  <c r="F65" i="13"/>
  <c r="T65" i="13"/>
  <c r="F65" i="61"/>
  <c r="M65" i="61"/>
  <c r="E65" i="13"/>
  <c r="S65" i="13"/>
  <c r="E65" i="61"/>
  <c r="L65" i="61"/>
  <c r="R65" i="13"/>
  <c r="D65" i="61"/>
  <c r="K65" i="61"/>
  <c r="C65" i="13"/>
  <c r="Q65" i="13"/>
  <c r="C65" i="61"/>
  <c r="J65" i="61"/>
  <c r="B65" i="13"/>
  <c r="P65" i="13"/>
  <c r="B65" i="61"/>
  <c r="I65" i="61"/>
  <c r="G64" i="13"/>
  <c r="U64" i="13"/>
  <c r="G64" i="61"/>
  <c r="N64" i="61"/>
  <c r="F64" i="13"/>
  <c r="T64" i="13"/>
  <c r="F64" i="61"/>
  <c r="M64" i="61"/>
  <c r="E64" i="13"/>
  <c r="S64" i="13"/>
  <c r="E64" i="61"/>
  <c r="L64" i="61"/>
  <c r="R64" i="13"/>
  <c r="D64" i="61"/>
  <c r="K64" i="61"/>
  <c r="C64" i="13"/>
  <c r="Q64" i="13"/>
  <c r="C64" i="61"/>
  <c r="J64" i="61"/>
  <c r="B64" i="13"/>
  <c r="P64" i="13"/>
  <c r="B64" i="61"/>
  <c r="I64" i="61"/>
  <c r="G63" i="13"/>
  <c r="U63" i="13"/>
  <c r="G63" i="61"/>
  <c r="N63" i="61"/>
  <c r="F63" i="13"/>
  <c r="T63" i="13"/>
  <c r="F63" i="61"/>
  <c r="M63" i="61"/>
  <c r="E63" i="13"/>
  <c r="S63" i="13"/>
  <c r="E63" i="61"/>
  <c r="L63" i="61"/>
  <c r="R63" i="13"/>
  <c r="D63" i="61"/>
  <c r="K63" i="61"/>
  <c r="C63" i="13"/>
  <c r="Q63" i="13"/>
  <c r="C63" i="61"/>
  <c r="J63" i="61"/>
  <c r="B63" i="13"/>
  <c r="P63" i="13"/>
  <c r="B63" i="61"/>
  <c r="I63" i="61"/>
  <c r="G62" i="13"/>
  <c r="U62" i="13"/>
  <c r="G62" i="61"/>
  <c r="N62" i="61"/>
  <c r="F62" i="13"/>
  <c r="T62" i="13"/>
  <c r="F62" i="61"/>
  <c r="M62" i="61"/>
  <c r="E62" i="13"/>
  <c r="S62" i="13"/>
  <c r="E62" i="61"/>
  <c r="L62" i="61"/>
  <c r="R62" i="13"/>
  <c r="D62" i="61"/>
  <c r="K62" i="61"/>
  <c r="C62" i="13"/>
  <c r="Q62" i="13"/>
  <c r="C62" i="61"/>
  <c r="J62" i="61"/>
  <c r="B62" i="13"/>
  <c r="P62" i="13"/>
  <c r="B62" i="61"/>
  <c r="I62" i="61"/>
  <c r="G61" i="13"/>
  <c r="U61" i="13"/>
  <c r="G61" i="61"/>
  <c r="N61" i="61"/>
  <c r="F61" i="13"/>
  <c r="T61" i="13"/>
  <c r="F61" i="61"/>
  <c r="M61" i="61"/>
  <c r="E61" i="13"/>
  <c r="S61" i="13"/>
  <c r="E61" i="61"/>
  <c r="L61" i="61"/>
  <c r="R61" i="13"/>
  <c r="D61" i="61"/>
  <c r="K61" i="61"/>
  <c r="C61" i="13"/>
  <c r="Q61" i="13"/>
  <c r="C61" i="61"/>
  <c r="J61" i="61"/>
  <c r="B61" i="13"/>
  <c r="P61" i="13"/>
  <c r="B61" i="61"/>
  <c r="I61" i="61"/>
  <c r="G60" i="13"/>
  <c r="U60" i="13"/>
  <c r="G60" i="61"/>
  <c r="N60" i="61"/>
  <c r="F60" i="13"/>
  <c r="T60" i="13"/>
  <c r="F60" i="61"/>
  <c r="M60" i="61"/>
  <c r="E60" i="13"/>
  <c r="S60" i="13"/>
  <c r="E60" i="61"/>
  <c r="L60" i="61"/>
  <c r="R60" i="13"/>
  <c r="D60" i="61"/>
  <c r="K60" i="61"/>
  <c r="C60" i="13"/>
  <c r="Q60" i="13"/>
  <c r="C60" i="61"/>
  <c r="J60" i="61"/>
  <c r="B60" i="13"/>
  <c r="P60" i="13"/>
  <c r="B60" i="61"/>
  <c r="I60" i="61"/>
  <c r="G59" i="13"/>
  <c r="U59" i="13"/>
  <c r="G59" i="61"/>
  <c r="N59" i="61"/>
  <c r="F59" i="13"/>
  <c r="T59" i="13"/>
  <c r="F59" i="61"/>
  <c r="M59" i="61"/>
  <c r="E59" i="13"/>
  <c r="S59" i="13"/>
  <c r="E59" i="61"/>
  <c r="L59" i="61"/>
  <c r="R59" i="13"/>
  <c r="D59" i="61"/>
  <c r="K59" i="61"/>
  <c r="C59" i="13"/>
  <c r="Q59" i="13"/>
  <c r="C59" i="61"/>
  <c r="J59" i="61"/>
  <c r="B59" i="13"/>
  <c r="P59" i="13"/>
  <c r="B59" i="61"/>
  <c r="I59" i="61"/>
  <c r="G58" i="13"/>
  <c r="U58" i="13"/>
  <c r="G58" i="61"/>
  <c r="N58" i="61"/>
  <c r="F58" i="13"/>
  <c r="T58" i="13"/>
  <c r="F58" i="61"/>
  <c r="M58" i="61"/>
  <c r="E58" i="13"/>
  <c r="S58" i="13"/>
  <c r="E58" i="61"/>
  <c r="L58" i="61"/>
  <c r="R58" i="13"/>
  <c r="D58" i="61"/>
  <c r="K58" i="61"/>
  <c r="C58" i="13"/>
  <c r="Q58" i="13"/>
  <c r="C58" i="61"/>
  <c r="J58" i="61"/>
  <c r="B58" i="13"/>
  <c r="P58" i="13"/>
  <c r="B58" i="61"/>
  <c r="I58" i="61"/>
  <c r="G57" i="13"/>
  <c r="U57" i="13"/>
  <c r="G57" i="61"/>
  <c r="N57" i="61"/>
  <c r="F57" i="13"/>
  <c r="T57" i="13"/>
  <c r="F57" i="61"/>
  <c r="M57" i="61"/>
  <c r="E57" i="13"/>
  <c r="S57" i="13"/>
  <c r="E57" i="61"/>
  <c r="L57" i="61"/>
  <c r="R57" i="13"/>
  <c r="D57" i="61"/>
  <c r="K57" i="61"/>
  <c r="C57" i="13"/>
  <c r="Q57" i="13"/>
  <c r="C57" i="61"/>
  <c r="J57" i="61"/>
  <c r="B57" i="13"/>
  <c r="P57" i="13"/>
  <c r="B57" i="61"/>
  <c r="I57" i="61"/>
  <c r="G56" i="13"/>
  <c r="U56" i="13"/>
  <c r="G56" i="61"/>
  <c r="N56" i="61"/>
  <c r="F56" i="13"/>
  <c r="T56" i="13"/>
  <c r="F56" i="61"/>
  <c r="M56" i="61"/>
  <c r="E56" i="13"/>
  <c r="S56" i="13"/>
  <c r="E56" i="61"/>
  <c r="L56" i="61"/>
  <c r="R56" i="13"/>
  <c r="D56" i="61"/>
  <c r="K56" i="61"/>
  <c r="C56" i="13"/>
  <c r="Q56" i="13"/>
  <c r="C56" i="61"/>
  <c r="J56" i="61"/>
  <c r="B56" i="13"/>
  <c r="P56" i="13"/>
  <c r="B56" i="61"/>
  <c r="I56" i="61"/>
  <c r="G55" i="13"/>
  <c r="U55" i="13"/>
  <c r="G55" i="61"/>
  <c r="N55" i="61"/>
  <c r="F55" i="13"/>
  <c r="T55" i="13"/>
  <c r="F55" i="61"/>
  <c r="M55" i="61"/>
  <c r="E55" i="13"/>
  <c r="S55" i="13"/>
  <c r="E55" i="61"/>
  <c r="L55" i="61"/>
  <c r="R55" i="13"/>
  <c r="D55" i="61"/>
  <c r="K55" i="61"/>
  <c r="C55" i="13"/>
  <c r="Q55" i="13"/>
  <c r="C55" i="61"/>
  <c r="J55" i="61"/>
  <c r="B55" i="13"/>
  <c r="P55" i="13"/>
  <c r="B55" i="61"/>
  <c r="I55" i="61"/>
  <c r="G54" i="13"/>
  <c r="U54" i="13"/>
  <c r="G54" i="61"/>
  <c r="N54" i="61"/>
  <c r="F54" i="13"/>
  <c r="T54" i="13"/>
  <c r="F54" i="61"/>
  <c r="M54" i="61"/>
  <c r="E54" i="13"/>
  <c r="S54" i="13"/>
  <c r="E54" i="61"/>
  <c r="L54" i="61"/>
  <c r="R54" i="13"/>
  <c r="D54" i="61"/>
  <c r="K54" i="61"/>
  <c r="C54" i="13"/>
  <c r="Q54" i="13"/>
  <c r="C54" i="61"/>
  <c r="J54" i="61"/>
  <c r="B54" i="13"/>
  <c r="P54" i="13"/>
  <c r="B54" i="61"/>
  <c r="I54" i="61"/>
  <c r="G53" i="13"/>
  <c r="U53" i="13"/>
  <c r="G53" i="61"/>
  <c r="N53" i="61"/>
  <c r="F53" i="13"/>
  <c r="T53" i="13"/>
  <c r="F53" i="61"/>
  <c r="M53" i="61"/>
  <c r="E53" i="13"/>
  <c r="S53" i="13"/>
  <c r="E53" i="61"/>
  <c r="L53" i="61"/>
  <c r="R53" i="13"/>
  <c r="D53" i="61"/>
  <c r="K53" i="61"/>
  <c r="C53" i="13"/>
  <c r="Q53" i="13"/>
  <c r="C53" i="61"/>
  <c r="J53" i="61"/>
  <c r="B53" i="13"/>
  <c r="P53" i="13"/>
  <c r="B53" i="61"/>
  <c r="I53" i="61"/>
  <c r="G52" i="13"/>
  <c r="U52" i="13"/>
  <c r="G52" i="61"/>
  <c r="N52" i="61"/>
  <c r="F52" i="13"/>
  <c r="T52" i="13"/>
  <c r="F52" i="61"/>
  <c r="M52" i="61"/>
  <c r="E52" i="13"/>
  <c r="S52" i="13"/>
  <c r="E52" i="61"/>
  <c r="L52" i="61"/>
  <c r="R52" i="13"/>
  <c r="D52" i="61"/>
  <c r="K52" i="61"/>
  <c r="C52" i="13"/>
  <c r="Q52" i="13"/>
  <c r="C52" i="61"/>
  <c r="J52" i="61"/>
  <c r="B52" i="13"/>
  <c r="P52" i="13"/>
  <c r="B52" i="61"/>
  <c r="I52" i="61"/>
  <c r="G51" i="13"/>
  <c r="U51" i="13"/>
  <c r="G51" i="61"/>
  <c r="N51" i="61"/>
  <c r="F51" i="13"/>
  <c r="T51" i="13"/>
  <c r="F51" i="61"/>
  <c r="M51" i="61"/>
  <c r="E51" i="13"/>
  <c r="S51" i="13"/>
  <c r="E51" i="61"/>
  <c r="L51" i="61"/>
  <c r="R51" i="13"/>
  <c r="D51" i="61"/>
  <c r="K51" i="61"/>
  <c r="C51" i="13"/>
  <c r="Q51" i="13"/>
  <c r="C51" i="61"/>
  <c r="J51" i="61"/>
  <c r="B51" i="13"/>
  <c r="P51" i="13"/>
  <c r="B51" i="61"/>
  <c r="I51" i="61"/>
  <c r="G50" i="13"/>
  <c r="U50" i="13"/>
  <c r="G50" i="61"/>
  <c r="N50" i="61"/>
  <c r="F50" i="13"/>
  <c r="T50" i="13"/>
  <c r="F50" i="61"/>
  <c r="M50" i="61"/>
  <c r="E50" i="13"/>
  <c r="S50" i="13"/>
  <c r="E50" i="61"/>
  <c r="L50" i="61"/>
  <c r="R50" i="13"/>
  <c r="D50" i="61"/>
  <c r="K50" i="61"/>
  <c r="C50" i="13"/>
  <c r="Q50" i="13"/>
  <c r="C50" i="61"/>
  <c r="J50" i="61"/>
  <c r="B50" i="13"/>
  <c r="P50" i="13"/>
  <c r="B50" i="61"/>
  <c r="I50" i="61"/>
  <c r="G49" i="13"/>
  <c r="U49" i="13"/>
  <c r="G49" i="61"/>
  <c r="N49" i="61"/>
  <c r="F49" i="13"/>
  <c r="T49" i="13"/>
  <c r="F49" i="61"/>
  <c r="M49" i="61"/>
  <c r="E49" i="13"/>
  <c r="S49" i="13"/>
  <c r="E49" i="61"/>
  <c r="L49" i="61"/>
  <c r="R49" i="13"/>
  <c r="D49" i="61"/>
  <c r="K49" i="61"/>
  <c r="C49" i="13"/>
  <c r="Q49" i="13"/>
  <c r="C49" i="61"/>
  <c r="J49" i="61"/>
  <c r="B49" i="13"/>
  <c r="P49" i="13"/>
  <c r="B49" i="61"/>
  <c r="I49" i="61"/>
  <c r="G48" i="13"/>
  <c r="U48" i="13"/>
  <c r="G48" i="61"/>
  <c r="N48" i="61"/>
  <c r="F48" i="13"/>
  <c r="T48" i="13"/>
  <c r="F48" i="61"/>
  <c r="M48" i="61"/>
  <c r="E48" i="13"/>
  <c r="S48" i="13"/>
  <c r="E48" i="61"/>
  <c r="L48" i="61"/>
  <c r="R48" i="13"/>
  <c r="D48" i="61"/>
  <c r="K48" i="61"/>
  <c r="C48" i="13"/>
  <c r="Q48" i="13"/>
  <c r="C48" i="61"/>
  <c r="J48" i="61"/>
  <c r="B48" i="13"/>
  <c r="P48" i="13"/>
  <c r="B48" i="61"/>
  <c r="I48" i="61"/>
  <c r="G47" i="13"/>
  <c r="U47" i="13"/>
  <c r="G47" i="61"/>
  <c r="N47" i="61"/>
  <c r="F47" i="13"/>
  <c r="T47" i="13"/>
  <c r="F47" i="61"/>
  <c r="M47" i="61"/>
  <c r="E47" i="13"/>
  <c r="S47" i="13"/>
  <c r="E47" i="61"/>
  <c r="L47" i="61"/>
  <c r="R47" i="13"/>
  <c r="D47" i="61"/>
  <c r="K47" i="61"/>
  <c r="C47" i="13"/>
  <c r="Q47" i="13"/>
  <c r="C47" i="61"/>
  <c r="J47" i="61"/>
  <c r="B47" i="13"/>
  <c r="P47" i="13"/>
  <c r="B47" i="61"/>
  <c r="I47" i="61"/>
  <c r="G46" i="13"/>
  <c r="U46" i="13"/>
  <c r="G46" i="61"/>
  <c r="N46" i="61"/>
  <c r="F46" i="13"/>
  <c r="T46" i="13"/>
  <c r="F46" i="61"/>
  <c r="M46" i="61"/>
  <c r="E46" i="13"/>
  <c r="S46" i="13"/>
  <c r="E46" i="61"/>
  <c r="L46" i="61"/>
  <c r="R46" i="13"/>
  <c r="D46" i="61"/>
  <c r="K46" i="61"/>
  <c r="C46" i="13"/>
  <c r="Q46" i="13"/>
  <c r="C46" i="61"/>
  <c r="J46" i="61"/>
  <c r="B46" i="13"/>
  <c r="P46" i="13"/>
  <c r="B46" i="61"/>
  <c r="I46" i="61"/>
  <c r="G45" i="13"/>
  <c r="U45" i="13"/>
  <c r="G45" i="61"/>
  <c r="N45" i="61"/>
  <c r="F45" i="13"/>
  <c r="T45" i="13"/>
  <c r="F45" i="61"/>
  <c r="M45" i="61"/>
  <c r="E45" i="13"/>
  <c r="S45" i="13"/>
  <c r="E45" i="61"/>
  <c r="L45" i="61"/>
  <c r="R45" i="13"/>
  <c r="D45" i="61"/>
  <c r="K45" i="61"/>
  <c r="C45" i="13"/>
  <c r="Q45" i="13"/>
  <c r="C45" i="61"/>
  <c r="J45" i="61"/>
  <c r="B45" i="13"/>
  <c r="P45" i="13"/>
  <c r="B45" i="61"/>
  <c r="I45" i="61"/>
  <c r="G44" i="13"/>
  <c r="U44" i="13"/>
  <c r="G44" i="61"/>
  <c r="N44" i="61"/>
  <c r="F44" i="13"/>
  <c r="T44" i="13"/>
  <c r="F44" i="61"/>
  <c r="M44" i="61"/>
  <c r="E44" i="13"/>
  <c r="S44" i="13"/>
  <c r="E44" i="61"/>
  <c r="L44" i="61"/>
  <c r="R44" i="13"/>
  <c r="D44" i="61"/>
  <c r="K44" i="61"/>
  <c r="C44" i="13"/>
  <c r="Q44" i="13"/>
  <c r="C44" i="61"/>
  <c r="J44" i="61"/>
  <c r="B44" i="13"/>
  <c r="P44" i="13"/>
  <c r="B44" i="61"/>
  <c r="I44" i="61"/>
  <c r="G43" i="13"/>
  <c r="U43" i="13"/>
  <c r="G43" i="61"/>
  <c r="N43" i="61"/>
  <c r="F43" i="13"/>
  <c r="T43" i="13"/>
  <c r="F43" i="61"/>
  <c r="M43" i="61"/>
  <c r="E43" i="13"/>
  <c r="S43" i="13"/>
  <c r="E43" i="61"/>
  <c r="L43" i="61"/>
  <c r="R43" i="13"/>
  <c r="D43" i="61"/>
  <c r="K43" i="61"/>
  <c r="C43" i="13"/>
  <c r="Q43" i="13"/>
  <c r="C43" i="61"/>
  <c r="J43" i="61"/>
  <c r="B43" i="13"/>
  <c r="P43" i="13"/>
  <c r="B43" i="61"/>
  <c r="I43" i="61"/>
  <c r="G42" i="13"/>
  <c r="U42" i="13"/>
  <c r="G42" i="61"/>
  <c r="N42" i="61"/>
  <c r="F42" i="13"/>
  <c r="T42" i="13"/>
  <c r="F42" i="61"/>
  <c r="M42" i="61"/>
  <c r="E42" i="13"/>
  <c r="S42" i="13"/>
  <c r="E42" i="61"/>
  <c r="L42" i="61"/>
  <c r="R42" i="13"/>
  <c r="D42" i="61"/>
  <c r="K42" i="61"/>
  <c r="C42" i="13"/>
  <c r="Q42" i="13"/>
  <c r="C42" i="61"/>
  <c r="J42" i="61"/>
  <c r="B42" i="13"/>
  <c r="P42" i="13"/>
  <c r="B42" i="61"/>
  <c r="I42" i="61"/>
  <c r="G41" i="13"/>
  <c r="U41" i="13"/>
  <c r="G41" i="61"/>
  <c r="N41" i="61"/>
  <c r="F41" i="13"/>
  <c r="T41" i="13"/>
  <c r="F41" i="61"/>
  <c r="M41" i="61"/>
  <c r="E41" i="13"/>
  <c r="S41" i="13"/>
  <c r="E41" i="61"/>
  <c r="L41" i="61"/>
  <c r="R41" i="13"/>
  <c r="D41" i="61"/>
  <c r="K41" i="61"/>
  <c r="C41" i="13"/>
  <c r="Q41" i="13"/>
  <c r="C41" i="61"/>
  <c r="J41" i="61"/>
  <c r="B41" i="13"/>
  <c r="P41" i="13"/>
  <c r="B41" i="61"/>
  <c r="I41" i="61"/>
  <c r="G40" i="13"/>
  <c r="U40" i="13"/>
  <c r="G40" i="61"/>
  <c r="N40" i="61"/>
  <c r="F40" i="13"/>
  <c r="T40" i="13"/>
  <c r="F40" i="61"/>
  <c r="M40" i="61"/>
  <c r="E40" i="13"/>
  <c r="S40" i="13"/>
  <c r="E40" i="61"/>
  <c r="L40" i="61"/>
  <c r="R40" i="13"/>
  <c r="D40" i="61"/>
  <c r="K40" i="61"/>
  <c r="C40" i="13"/>
  <c r="Q40" i="13"/>
  <c r="C40" i="61"/>
  <c r="J40" i="61"/>
  <c r="B40" i="13"/>
  <c r="P40" i="13"/>
  <c r="B40" i="61"/>
  <c r="I40" i="61"/>
  <c r="G39" i="13"/>
  <c r="U39" i="13"/>
  <c r="G39" i="61"/>
  <c r="N39" i="61"/>
  <c r="F39" i="13"/>
  <c r="T39" i="13"/>
  <c r="F39" i="61"/>
  <c r="M39" i="61"/>
  <c r="E39" i="13"/>
  <c r="S39" i="13"/>
  <c r="E39" i="61"/>
  <c r="L39" i="61"/>
  <c r="R39" i="13"/>
  <c r="D39" i="61"/>
  <c r="K39" i="61"/>
  <c r="C39" i="13"/>
  <c r="Q39" i="13"/>
  <c r="C39" i="61"/>
  <c r="J39" i="61"/>
  <c r="B39" i="13"/>
  <c r="P39" i="13"/>
  <c r="B39" i="61"/>
  <c r="I39" i="61"/>
  <c r="G38" i="13"/>
  <c r="U38" i="13"/>
  <c r="G38" i="61"/>
  <c r="N38" i="61"/>
  <c r="F38" i="13"/>
  <c r="T38" i="13"/>
  <c r="F38" i="61"/>
  <c r="M38" i="61"/>
  <c r="E38" i="13"/>
  <c r="S38" i="13"/>
  <c r="E38" i="61"/>
  <c r="L38" i="61"/>
  <c r="R38" i="13"/>
  <c r="D38" i="61"/>
  <c r="K38" i="61"/>
  <c r="C38" i="13"/>
  <c r="Q38" i="13"/>
  <c r="C38" i="61"/>
  <c r="J38" i="61"/>
  <c r="B38" i="13"/>
  <c r="P38" i="13"/>
  <c r="B38" i="61"/>
  <c r="I38" i="61"/>
  <c r="G37" i="13"/>
  <c r="U37" i="13"/>
  <c r="G37" i="61"/>
  <c r="N37" i="61"/>
  <c r="F37" i="13"/>
  <c r="T37" i="13"/>
  <c r="F37" i="61"/>
  <c r="M37" i="61"/>
  <c r="E37" i="13"/>
  <c r="S37" i="13"/>
  <c r="E37" i="61"/>
  <c r="L37" i="61"/>
  <c r="R37" i="13"/>
  <c r="D37" i="61"/>
  <c r="K37" i="61"/>
  <c r="C37" i="13"/>
  <c r="Q37" i="13"/>
  <c r="C37" i="61"/>
  <c r="J37" i="61"/>
  <c r="B37" i="13"/>
  <c r="P37" i="13"/>
  <c r="B37" i="61"/>
  <c r="I37" i="61"/>
  <c r="G36" i="13"/>
  <c r="U36" i="13"/>
  <c r="G36" i="61"/>
  <c r="N36" i="61"/>
  <c r="F36" i="13"/>
  <c r="T36" i="13"/>
  <c r="F36" i="61"/>
  <c r="M36" i="61"/>
  <c r="E36" i="13"/>
  <c r="S36" i="13"/>
  <c r="E36" i="61"/>
  <c r="L36" i="61"/>
  <c r="R36" i="13"/>
  <c r="D36" i="61"/>
  <c r="K36" i="61"/>
  <c r="C36" i="13"/>
  <c r="Q36" i="13"/>
  <c r="C36" i="61"/>
  <c r="J36" i="61"/>
  <c r="B36" i="13"/>
  <c r="P36" i="13"/>
  <c r="B36" i="61"/>
  <c r="I36" i="61"/>
  <c r="G35" i="13"/>
  <c r="U35" i="13"/>
  <c r="G35" i="61"/>
  <c r="N35" i="61"/>
  <c r="F35" i="13"/>
  <c r="T35" i="13"/>
  <c r="F35" i="61"/>
  <c r="M35" i="61"/>
  <c r="E35" i="13"/>
  <c r="S35" i="13"/>
  <c r="E35" i="61"/>
  <c r="L35" i="61"/>
  <c r="R35" i="13"/>
  <c r="D35" i="61"/>
  <c r="K35" i="61"/>
  <c r="C35" i="13"/>
  <c r="Q35" i="13"/>
  <c r="C35" i="61"/>
  <c r="J35" i="61"/>
  <c r="B35" i="13"/>
  <c r="P35" i="13"/>
  <c r="B35" i="61"/>
  <c r="I35" i="61"/>
  <c r="G34" i="13"/>
  <c r="U34" i="13"/>
  <c r="G34" i="61"/>
  <c r="N34" i="61"/>
  <c r="F34" i="13"/>
  <c r="T34" i="13"/>
  <c r="F34" i="61"/>
  <c r="M34" i="61"/>
  <c r="E34" i="13"/>
  <c r="S34" i="13"/>
  <c r="E34" i="61"/>
  <c r="L34" i="61"/>
  <c r="R34" i="13"/>
  <c r="D34" i="61"/>
  <c r="K34" i="61"/>
  <c r="C34" i="13"/>
  <c r="Q34" i="13"/>
  <c r="C34" i="61"/>
  <c r="J34" i="61"/>
  <c r="B34" i="13"/>
  <c r="P34" i="13"/>
  <c r="B34" i="61"/>
  <c r="I34" i="61"/>
  <c r="G33" i="13"/>
  <c r="U33" i="13"/>
  <c r="G33" i="61"/>
  <c r="N33" i="61"/>
  <c r="F33" i="13"/>
  <c r="T33" i="13"/>
  <c r="F33" i="61"/>
  <c r="M33" i="61"/>
  <c r="E33" i="13"/>
  <c r="S33" i="13"/>
  <c r="E33" i="61"/>
  <c r="L33" i="61"/>
  <c r="R33" i="13"/>
  <c r="D33" i="61"/>
  <c r="K33" i="61"/>
  <c r="C33" i="13"/>
  <c r="Q33" i="13"/>
  <c r="C33" i="61"/>
  <c r="J33" i="61"/>
  <c r="B33" i="13"/>
  <c r="P33" i="13"/>
  <c r="B33" i="61"/>
  <c r="I33" i="61"/>
  <c r="G32" i="13"/>
  <c r="U32" i="13"/>
  <c r="G32" i="61"/>
  <c r="N32" i="61"/>
  <c r="F32" i="13"/>
  <c r="T32" i="13"/>
  <c r="F32" i="61"/>
  <c r="M32" i="61"/>
  <c r="E32" i="13"/>
  <c r="S32" i="13"/>
  <c r="E32" i="61"/>
  <c r="L32" i="61"/>
  <c r="R32" i="13"/>
  <c r="D32" i="61"/>
  <c r="K32" i="61"/>
  <c r="C32" i="13"/>
  <c r="Q32" i="13"/>
  <c r="C32" i="61"/>
  <c r="J32" i="61"/>
  <c r="B32" i="13"/>
  <c r="P32" i="13"/>
  <c r="B32" i="61"/>
  <c r="I32" i="61"/>
  <c r="G31" i="13"/>
  <c r="U31" i="13"/>
  <c r="G31" i="61"/>
  <c r="N31" i="61"/>
  <c r="F31" i="13"/>
  <c r="T31" i="13"/>
  <c r="F31" i="61"/>
  <c r="M31" i="61"/>
  <c r="E31" i="13"/>
  <c r="S31" i="13"/>
  <c r="E31" i="61"/>
  <c r="L31" i="61"/>
  <c r="R31" i="13"/>
  <c r="D31" i="61"/>
  <c r="K31" i="61"/>
  <c r="C31" i="13"/>
  <c r="Q31" i="13"/>
  <c r="C31" i="61"/>
  <c r="J31" i="61"/>
  <c r="B31" i="13"/>
  <c r="P31" i="13"/>
  <c r="B31" i="61"/>
  <c r="I31" i="61"/>
  <c r="G30" i="13"/>
  <c r="U30" i="13"/>
  <c r="G30" i="61"/>
  <c r="N30" i="61"/>
  <c r="F30" i="13"/>
  <c r="T30" i="13"/>
  <c r="F30" i="61"/>
  <c r="M30" i="61"/>
  <c r="E30" i="13"/>
  <c r="S30" i="13"/>
  <c r="E30" i="61"/>
  <c r="L30" i="61"/>
  <c r="R30" i="13"/>
  <c r="D30" i="61"/>
  <c r="K30" i="61"/>
  <c r="C30" i="13"/>
  <c r="Q30" i="13"/>
  <c r="C30" i="61"/>
  <c r="J30" i="61"/>
  <c r="B30" i="13"/>
  <c r="P30" i="13"/>
  <c r="B30" i="61"/>
  <c r="I30" i="61"/>
  <c r="G29" i="13"/>
  <c r="U29" i="13"/>
  <c r="G29" i="61"/>
  <c r="N29" i="61"/>
  <c r="F29" i="13"/>
  <c r="T29" i="13"/>
  <c r="F29" i="61"/>
  <c r="M29" i="61"/>
  <c r="E29" i="13"/>
  <c r="S29" i="13"/>
  <c r="E29" i="61"/>
  <c r="L29" i="61"/>
  <c r="R29" i="13"/>
  <c r="D29" i="61"/>
  <c r="K29" i="61"/>
  <c r="C29" i="13"/>
  <c r="Q29" i="13"/>
  <c r="C29" i="61"/>
  <c r="J29" i="61"/>
  <c r="B29" i="13"/>
  <c r="P29" i="13"/>
  <c r="B29" i="61"/>
  <c r="I29" i="61"/>
  <c r="G28" i="13"/>
  <c r="U28" i="13"/>
  <c r="G28" i="61"/>
  <c r="N28" i="61"/>
  <c r="F28" i="13"/>
  <c r="T28" i="13"/>
  <c r="F28" i="61"/>
  <c r="M28" i="61"/>
  <c r="E28" i="13"/>
  <c r="S28" i="13"/>
  <c r="E28" i="61"/>
  <c r="L28" i="61"/>
  <c r="R28" i="13"/>
  <c r="D28" i="61"/>
  <c r="K28" i="61"/>
  <c r="C28" i="13"/>
  <c r="Q28" i="13"/>
  <c r="C28" i="61"/>
  <c r="J28" i="61"/>
  <c r="B28" i="13"/>
  <c r="P28" i="13"/>
  <c r="B28" i="61"/>
  <c r="I28" i="61"/>
  <c r="G27" i="13"/>
  <c r="U27" i="13"/>
  <c r="G27" i="61"/>
  <c r="N27" i="61"/>
  <c r="F27" i="13"/>
  <c r="T27" i="13"/>
  <c r="F27" i="61"/>
  <c r="M27" i="61"/>
  <c r="E27" i="13"/>
  <c r="S27" i="13"/>
  <c r="E27" i="61"/>
  <c r="L27" i="61"/>
  <c r="R27" i="13"/>
  <c r="D27" i="61"/>
  <c r="K27" i="61"/>
  <c r="C27" i="13"/>
  <c r="Q27" i="13"/>
  <c r="C27" i="61"/>
  <c r="J27" i="61"/>
  <c r="B27" i="13"/>
  <c r="P27" i="13"/>
  <c r="B27" i="61"/>
  <c r="I27" i="61"/>
  <c r="G26" i="13"/>
  <c r="U26" i="13"/>
  <c r="G26" i="61"/>
  <c r="N26" i="61"/>
  <c r="F26" i="13"/>
  <c r="T26" i="13"/>
  <c r="F26" i="61"/>
  <c r="M26" i="61"/>
  <c r="E26" i="13"/>
  <c r="S26" i="13"/>
  <c r="E26" i="61"/>
  <c r="L26" i="61"/>
  <c r="R26" i="13"/>
  <c r="D26" i="61"/>
  <c r="K26" i="61"/>
  <c r="C26" i="13"/>
  <c r="Q26" i="13"/>
  <c r="C26" i="61"/>
  <c r="J26" i="61"/>
  <c r="B26" i="13"/>
  <c r="P26" i="13"/>
  <c r="B26" i="61"/>
  <c r="I26" i="61"/>
  <c r="G25" i="13"/>
  <c r="U25" i="13"/>
  <c r="G25" i="61"/>
  <c r="N25" i="61"/>
  <c r="F25" i="13"/>
  <c r="T25" i="13"/>
  <c r="F25" i="61"/>
  <c r="M25" i="61"/>
  <c r="E25" i="13"/>
  <c r="S25" i="13"/>
  <c r="E25" i="61"/>
  <c r="L25" i="61"/>
  <c r="R25" i="13"/>
  <c r="D25" i="61"/>
  <c r="K25" i="61"/>
  <c r="C25" i="13"/>
  <c r="Q25" i="13"/>
  <c r="C25" i="61"/>
  <c r="J25" i="61"/>
  <c r="B25" i="13"/>
  <c r="P25" i="13"/>
  <c r="B25" i="61"/>
  <c r="I25" i="61"/>
  <c r="G24" i="13"/>
  <c r="U24" i="13"/>
  <c r="G24" i="61"/>
  <c r="N24" i="61"/>
  <c r="F24" i="13"/>
  <c r="T24" i="13"/>
  <c r="F24" i="61"/>
  <c r="M24" i="61"/>
  <c r="E24" i="13"/>
  <c r="S24" i="13"/>
  <c r="E24" i="61"/>
  <c r="L24" i="61"/>
  <c r="R24" i="13"/>
  <c r="D24" i="61"/>
  <c r="K24" i="61"/>
  <c r="C24" i="13"/>
  <c r="Q24" i="13"/>
  <c r="C24" i="61"/>
  <c r="J24" i="61"/>
  <c r="B24" i="13"/>
  <c r="P24" i="13"/>
  <c r="B24" i="61"/>
  <c r="I24" i="61"/>
  <c r="G23" i="13"/>
  <c r="U23" i="13"/>
  <c r="G23" i="61"/>
  <c r="N23" i="61"/>
  <c r="F23" i="13"/>
  <c r="T23" i="13"/>
  <c r="F23" i="61"/>
  <c r="M23" i="61"/>
  <c r="E23" i="13"/>
  <c r="S23" i="13"/>
  <c r="E23" i="61"/>
  <c r="L23" i="61"/>
  <c r="R23" i="13"/>
  <c r="D23" i="61"/>
  <c r="K23" i="61"/>
  <c r="C23" i="13"/>
  <c r="Q23" i="13"/>
  <c r="C23" i="61"/>
  <c r="J23" i="61"/>
  <c r="B23" i="13"/>
  <c r="P23" i="13"/>
  <c r="B23" i="61"/>
  <c r="I23" i="61"/>
  <c r="G22" i="13"/>
  <c r="U22" i="13"/>
  <c r="G22" i="61"/>
  <c r="N22" i="61"/>
  <c r="F22" i="13"/>
  <c r="T22" i="13"/>
  <c r="F22" i="61"/>
  <c r="M22" i="61"/>
  <c r="E22" i="13"/>
  <c r="S22" i="13"/>
  <c r="E22" i="61"/>
  <c r="L22" i="61"/>
  <c r="R22" i="13"/>
  <c r="D22" i="61"/>
  <c r="K22" i="61"/>
  <c r="C22" i="13"/>
  <c r="Q22" i="13"/>
  <c r="C22" i="61"/>
  <c r="J22" i="61"/>
  <c r="B22" i="13"/>
  <c r="P22" i="13"/>
  <c r="B22" i="61"/>
  <c r="I22" i="61"/>
  <c r="G21" i="13"/>
  <c r="U21" i="13"/>
  <c r="G21" i="61"/>
  <c r="N21" i="61"/>
  <c r="F21" i="13"/>
  <c r="T21" i="13"/>
  <c r="F21" i="61"/>
  <c r="M21" i="61"/>
  <c r="E21" i="13"/>
  <c r="S21" i="13"/>
  <c r="E21" i="61"/>
  <c r="L21" i="61"/>
  <c r="R21" i="13"/>
  <c r="D21" i="61"/>
  <c r="K21" i="61"/>
  <c r="C21" i="13"/>
  <c r="Q21" i="13"/>
  <c r="C21" i="61"/>
  <c r="J21" i="61"/>
  <c r="B21" i="13"/>
  <c r="P21" i="13"/>
  <c r="B21" i="61"/>
  <c r="I21" i="61"/>
  <c r="G20" i="13"/>
  <c r="U20" i="13"/>
  <c r="G20" i="61"/>
  <c r="N20" i="61"/>
  <c r="F20" i="13"/>
  <c r="T20" i="13"/>
  <c r="F20" i="61"/>
  <c r="M20" i="61"/>
  <c r="E20" i="13"/>
  <c r="S20" i="13"/>
  <c r="E20" i="61"/>
  <c r="L20" i="61"/>
  <c r="R20" i="13"/>
  <c r="D20" i="61"/>
  <c r="K20" i="61"/>
  <c r="C20" i="13"/>
  <c r="Q20" i="13"/>
  <c r="C20" i="61"/>
  <c r="J20" i="61"/>
  <c r="B20" i="13"/>
  <c r="P20" i="13"/>
  <c r="B20" i="61"/>
  <c r="I20" i="61"/>
  <c r="G19" i="13"/>
  <c r="U19" i="13"/>
  <c r="G19" i="61"/>
  <c r="N19" i="61"/>
  <c r="F19" i="13"/>
  <c r="T19" i="13"/>
  <c r="F19" i="61"/>
  <c r="M19" i="61"/>
  <c r="E19" i="13"/>
  <c r="S19" i="13"/>
  <c r="E19" i="61"/>
  <c r="L19" i="61"/>
  <c r="R19" i="13"/>
  <c r="D19" i="61"/>
  <c r="K19" i="61"/>
  <c r="C19" i="13"/>
  <c r="Q19" i="13"/>
  <c r="C19" i="61"/>
  <c r="J19" i="61"/>
  <c r="B19" i="13"/>
  <c r="P19" i="13"/>
  <c r="B19" i="61"/>
  <c r="I19" i="61"/>
  <c r="G18" i="13"/>
  <c r="U18" i="13"/>
  <c r="G18" i="61"/>
  <c r="N18" i="61"/>
  <c r="F18" i="13"/>
  <c r="T18" i="13"/>
  <c r="F18" i="61"/>
  <c r="M18" i="61"/>
  <c r="E18" i="13"/>
  <c r="S18" i="13"/>
  <c r="E18" i="61"/>
  <c r="L18" i="61"/>
  <c r="R18" i="13"/>
  <c r="D18" i="61"/>
  <c r="K18" i="61"/>
  <c r="C18" i="13"/>
  <c r="Q18" i="13"/>
  <c r="C18" i="61"/>
  <c r="J18" i="61"/>
  <c r="B18" i="13"/>
  <c r="P18" i="13"/>
  <c r="B18" i="61"/>
  <c r="I18" i="61"/>
  <c r="G17" i="13"/>
  <c r="U17" i="13"/>
  <c r="G17" i="61"/>
  <c r="N17" i="61"/>
  <c r="F17" i="13"/>
  <c r="T17" i="13"/>
  <c r="F17" i="61"/>
  <c r="M17" i="61"/>
  <c r="E17" i="13"/>
  <c r="S17" i="13"/>
  <c r="E17" i="61"/>
  <c r="L17" i="61"/>
  <c r="R17" i="13"/>
  <c r="D17" i="61"/>
  <c r="K17" i="61"/>
  <c r="C17" i="13"/>
  <c r="Q17" i="13"/>
  <c r="C17" i="61"/>
  <c r="J17" i="61"/>
  <c r="B17" i="13"/>
  <c r="P17" i="13"/>
  <c r="B17" i="61"/>
  <c r="I17" i="61"/>
  <c r="G16" i="13"/>
  <c r="U16" i="13"/>
  <c r="G16" i="61"/>
  <c r="N16" i="61"/>
  <c r="F16" i="13"/>
  <c r="T16" i="13"/>
  <c r="F16" i="61"/>
  <c r="M16" i="61"/>
  <c r="E16" i="13"/>
  <c r="S16" i="13"/>
  <c r="E16" i="61"/>
  <c r="L16" i="61"/>
  <c r="R16" i="13"/>
  <c r="D16" i="61"/>
  <c r="K16" i="61"/>
  <c r="C16" i="13"/>
  <c r="Q16" i="13"/>
  <c r="C16" i="61"/>
  <c r="J16" i="61"/>
  <c r="B16" i="13"/>
  <c r="P16" i="13"/>
  <c r="B16" i="61"/>
  <c r="I16" i="61"/>
  <c r="G15" i="13"/>
  <c r="U15" i="13"/>
  <c r="G15" i="61"/>
  <c r="N15" i="61"/>
  <c r="F15" i="13"/>
  <c r="T15" i="13"/>
  <c r="F15" i="61"/>
  <c r="M15" i="61"/>
  <c r="E15" i="13"/>
  <c r="S15" i="13"/>
  <c r="E15" i="61"/>
  <c r="L15" i="61"/>
  <c r="R15" i="13"/>
  <c r="D15" i="61"/>
  <c r="K15" i="61"/>
  <c r="C15" i="13"/>
  <c r="Q15" i="13"/>
  <c r="C15" i="61"/>
  <c r="J15" i="61"/>
  <c r="B15" i="13"/>
  <c r="P15" i="13"/>
  <c r="B15" i="61"/>
  <c r="I15" i="61"/>
  <c r="G14" i="13"/>
  <c r="U14" i="13"/>
  <c r="G14" i="61"/>
  <c r="N14" i="61"/>
  <c r="F14" i="13"/>
  <c r="T14" i="13"/>
  <c r="F14" i="61"/>
  <c r="M14" i="61"/>
  <c r="E14" i="13"/>
  <c r="S14" i="13"/>
  <c r="E14" i="61"/>
  <c r="L14" i="61"/>
  <c r="R14" i="13"/>
  <c r="D14" i="61"/>
  <c r="K14" i="61"/>
  <c r="C14" i="13"/>
  <c r="Q14" i="13"/>
  <c r="C14" i="61"/>
  <c r="J14" i="61"/>
  <c r="B14" i="13"/>
  <c r="P14" i="13"/>
  <c r="B14" i="61"/>
  <c r="I14" i="61"/>
  <c r="G13" i="13"/>
  <c r="U13" i="13"/>
  <c r="G13" i="61"/>
  <c r="N13" i="61"/>
  <c r="F13" i="13"/>
  <c r="T13" i="13"/>
  <c r="F13" i="61"/>
  <c r="M13" i="61"/>
  <c r="E13" i="13"/>
  <c r="S13" i="13"/>
  <c r="E13" i="61"/>
  <c r="L13" i="61"/>
  <c r="R13" i="13"/>
  <c r="D13" i="61"/>
  <c r="K13" i="61"/>
  <c r="C13" i="13"/>
  <c r="Q13" i="13"/>
  <c r="C13" i="61"/>
  <c r="J13" i="61"/>
  <c r="B13" i="13"/>
  <c r="P13" i="13"/>
  <c r="B13" i="61"/>
  <c r="I13" i="61"/>
  <c r="G12" i="13"/>
  <c r="U12" i="13"/>
  <c r="G12" i="61"/>
  <c r="N12" i="61"/>
  <c r="F12" i="13"/>
  <c r="T12" i="13"/>
  <c r="F12" i="61"/>
  <c r="M12" i="61"/>
  <c r="E12" i="13"/>
  <c r="S12" i="13"/>
  <c r="E12" i="61"/>
  <c r="L12" i="61"/>
  <c r="R12" i="13"/>
  <c r="D12" i="61"/>
  <c r="K12" i="61"/>
  <c r="C12" i="13"/>
  <c r="Q12" i="13"/>
  <c r="C12" i="61"/>
  <c r="J12" i="61"/>
  <c r="B12" i="13"/>
  <c r="P12" i="13"/>
  <c r="B12" i="61"/>
  <c r="I12" i="61"/>
  <c r="G11" i="13"/>
  <c r="U11" i="13"/>
  <c r="G11" i="61"/>
  <c r="N11" i="61"/>
  <c r="F11" i="13"/>
  <c r="T11" i="13"/>
  <c r="F11" i="61"/>
  <c r="M11" i="61"/>
  <c r="E11" i="13"/>
  <c r="S11" i="13"/>
  <c r="E11" i="61"/>
  <c r="L11" i="61"/>
  <c r="R11" i="13"/>
  <c r="D11" i="61"/>
  <c r="K11" i="61"/>
  <c r="C11" i="13"/>
  <c r="Q11" i="13"/>
  <c r="C11" i="61"/>
  <c r="J11" i="61"/>
  <c r="B11" i="13"/>
  <c r="P11" i="13"/>
  <c r="B11" i="61"/>
  <c r="I11" i="61"/>
  <c r="G10" i="13"/>
  <c r="U10" i="13"/>
  <c r="G10" i="61"/>
  <c r="N10" i="61"/>
  <c r="F10" i="13"/>
  <c r="T10" i="13"/>
  <c r="F10" i="61"/>
  <c r="M10" i="61"/>
  <c r="E10" i="13"/>
  <c r="S10" i="13"/>
  <c r="E10" i="61"/>
  <c r="L10" i="61"/>
  <c r="R10" i="13"/>
  <c r="D10" i="61"/>
  <c r="K10" i="61"/>
  <c r="C10" i="13"/>
  <c r="Q10" i="13"/>
  <c r="C10" i="61"/>
  <c r="J10" i="61"/>
  <c r="B10" i="13"/>
  <c r="P10" i="13"/>
  <c r="B10" i="61"/>
  <c r="I10" i="61"/>
  <c r="G9" i="13"/>
  <c r="U9" i="13"/>
  <c r="G9" i="61"/>
  <c r="N9" i="61"/>
  <c r="F9" i="13"/>
  <c r="T9" i="13"/>
  <c r="F9" i="61"/>
  <c r="M9" i="61"/>
  <c r="E9" i="13"/>
  <c r="S9" i="13"/>
  <c r="E9" i="61"/>
  <c r="L9" i="61"/>
  <c r="R9" i="13"/>
  <c r="D9" i="61"/>
  <c r="K9" i="61"/>
  <c r="G8" i="13"/>
  <c r="U8" i="13"/>
  <c r="G8" i="61"/>
  <c r="N8" i="61"/>
  <c r="F8" i="13"/>
  <c r="T8" i="13"/>
  <c r="F8" i="61"/>
  <c r="M8" i="61"/>
  <c r="E8" i="13"/>
  <c r="S8" i="13"/>
  <c r="E8" i="61"/>
  <c r="L8" i="61"/>
  <c r="R8" i="13"/>
  <c r="D8" i="61"/>
  <c r="K8" i="61"/>
  <c r="G7" i="13"/>
  <c r="U7" i="13"/>
  <c r="G7" i="61"/>
  <c r="N7" i="61"/>
  <c r="F7" i="13"/>
  <c r="T7" i="13"/>
  <c r="F7" i="61"/>
  <c r="M7" i="61"/>
  <c r="E7" i="13"/>
  <c r="S7" i="13"/>
  <c r="E7" i="61"/>
  <c r="L7" i="61"/>
  <c r="R7" i="13"/>
  <c r="D7" i="61"/>
  <c r="K7" i="61"/>
  <c r="G6" i="13"/>
  <c r="U6" i="13"/>
  <c r="G6" i="61"/>
  <c r="N6" i="61"/>
  <c r="F6" i="13"/>
  <c r="T6" i="13"/>
  <c r="F6" i="61"/>
  <c r="M6" i="61"/>
  <c r="E6" i="13"/>
  <c r="S6" i="13"/>
  <c r="E6" i="61"/>
  <c r="L6" i="61"/>
  <c r="R6" i="13"/>
  <c r="D6" i="61"/>
  <c r="K6" i="61"/>
  <c r="P180" i="4"/>
  <c r="O180" i="4"/>
  <c r="N180" i="4"/>
  <c r="M180" i="4"/>
  <c r="L180" i="4"/>
  <c r="K180" i="4"/>
  <c r="J180" i="4"/>
  <c r="H180" i="4"/>
  <c r="G180" i="4"/>
  <c r="F180" i="4"/>
  <c r="D180" i="4"/>
  <c r="C180" i="4"/>
  <c r="B180" i="4"/>
  <c r="P119" i="4"/>
  <c r="O119" i="4"/>
  <c r="N119" i="4"/>
  <c r="M119" i="4"/>
  <c r="L119" i="4"/>
  <c r="K119" i="4"/>
  <c r="J119" i="4"/>
  <c r="H119" i="4"/>
  <c r="G119" i="4"/>
  <c r="F119" i="4"/>
  <c r="E119" i="4"/>
  <c r="D119" i="4"/>
  <c r="C119" i="4"/>
  <c r="B119" i="4"/>
  <c r="P164" i="4"/>
  <c r="O164" i="4"/>
  <c r="N164" i="4"/>
  <c r="M164" i="4"/>
  <c r="L164" i="4"/>
  <c r="K164" i="4"/>
  <c r="J164" i="4"/>
  <c r="H164" i="4"/>
  <c r="G164" i="4"/>
  <c r="F164" i="4"/>
  <c r="D164" i="4"/>
  <c r="C164" i="4"/>
  <c r="B164" i="4"/>
  <c r="M91" i="10"/>
  <c r="N91" i="13"/>
  <c r="P90" i="4"/>
  <c r="M90" i="10"/>
  <c r="N90" i="13"/>
  <c r="P89" i="4"/>
  <c r="P140" i="4"/>
  <c r="L91" i="10"/>
  <c r="M91" i="13"/>
  <c r="O90" i="4"/>
  <c r="L90" i="10"/>
  <c r="M90" i="13"/>
  <c r="O89" i="4"/>
  <c r="O140" i="4"/>
  <c r="K91" i="10"/>
  <c r="L91" i="13"/>
  <c r="N90" i="4"/>
  <c r="K90" i="10"/>
  <c r="L90" i="13"/>
  <c r="N89" i="4"/>
  <c r="N140" i="4"/>
  <c r="M90" i="4"/>
  <c r="M89" i="4"/>
  <c r="M140" i="4"/>
  <c r="L90" i="4"/>
  <c r="L89" i="4"/>
  <c r="L140" i="4"/>
  <c r="K140" i="4"/>
  <c r="J90" i="4"/>
  <c r="J89" i="4"/>
  <c r="J140" i="4"/>
  <c r="H90" i="4"/>
  <c r="H89" i="4"/>
  <c r="H140" i="4"/>
  <c r="G90" i="4"/>
  <c r="G89" i="4"/>
  <c r="G140" i="4"/>
  <c r="F90" i="4"/>
  <c r="F89" i="4"/>
  <c r="F140" i="4"/>
  <c r="E90" i="4"/>
  <c r="E89" i="4"/>
  <c r="E140" i="4"/>
  <c r="D90" i="4"/>
  <c r="D89" i="4"/>
  <c r="D140" i="4"/>
  <c r="C90" i="4"/>
  <c r="C89" i="4"/>
  <c r="C140" i="4"/>
  <c r="B90" i="4"/>
  <c r="B89" i="4"/>
  <c r="B140" i="4"/>
  <c r="M92" i="10"/>
  <c r="N92" i="13"/>
  <c r="P91" i="4"/>
  <c r="P141" i="4"/>
  <c r="L92" i="10"/>
  <c r="M92" i="13"/>
  <c r="O91" i="4"/>
  <c r="O141" i="4"/>
  <c r="K92" i="10"/>
  <c r="L92" i="13"/>
  <c r="N91" i="4"/>
  <c r="N141" i="4"/>
  <c r="M91" i="4"/>
  <c r="M141" i="4"/>
  <c r="L91" i="4"/>
  <c r="L141" i="4"/>
  <c r="K141" i="4"/>
  <c r="J91" i="4"/>
  <c r="J141" i="4"/>
  <c r="H91" i="4"/>
  <c r="H141" i="4"/>
  <c r="G91" i="4"/>
  <c r="G141" i="4"/>
  <c r="F91" i="4"/>
  <c r="F141" i="4"/>
  <c r="E91" i="4"/>
  <c r="E141" i="4"/>
  <c r="D91" i="4"/>
  <c r="D141" i="4"/>
  <c r="C91" i="4"/>
  <c r="C141" i="4"/>
  <c r="B91" i="4"/>
  <c r="B141" i="4"/>
  <c r="M94" i="10"/>
  <c r="N94" i="13"/>
  <c r="P93" i="4"/>
  <c r="P144" i="4"/>
  <c r="L94" i="10"/>
  <c r="M94" i="13"/>
  <c r="O93" i="4"/>
  <c r="O144" i="4"/>
  <c r="K94" i="10"/>
  <c r="L94" i="13"/>
  <c r="N93" i="4"/>
  <c r="N144" i="4"/>
  <c r="M93" i="4"/>
  <c r="M144" i="4"/>
  <c r="L93" i="4"/>
  <c r="L144" i="4"/>
  <c r="K144" i="4"/>
  <c r="J93" i="4"/>
  <c r="J144" i="4"/>
  <c r="P143" i="4"/>
  <c r="O143" i="4"/>
  <c r="N143" i="4"/>
  <c r="M143" i="4"/>
  <c r="L143" i="4"/>
  <c r="K143" i="4"/>
  <c r="J143" i="4"/>
  <c r="P142" i="4"/>
  <c r="O142" i="4"/>
  <c r="N142" i="4"/>
  <c r="M142" i="4"/>
  <c r="L142" i="4"/>
  <c r="K142" i="4"/>
  <c r="J142" i="4"/>
  <c r="H93" i="4"/>
  <c r="H144" i="4"/>
  <c r="G93" i="4"/>
  <c r="G144" i="4"/>
  <c r="F93" i="4"/>
  <c r="F144" i="4"/>
  <c r="E93" i="4"/>
  <c r="E144" i="4"/>
  <c r="D93" i="4"/>
  <c r="D144" i="4"/>
  <c r="C93" i="4"/>
  <c r="C144" i="4"/>
  <c r="B93" i="4"/>
  <c r="B144" i="4"/>
  <c r="H143" i="4"/>
  <c r="G143" i="4"/>
  <c r="F143" i="4"/>
  <c r="E143" i="4"/>
  <c r="D143" i="4"/>
  <c r="C143" i="4"/>
  <c r="B143" i="4"/>
  <c r="H142" i="4"/>
  <c r="G142" i="4"/>
  <c r="F142" i="4"/>
  <c r="E142" i="4"/>
  <c r="D142" i="4"/>
  <c r="C142" i="4"/>
  <c r="B142" i="4"/>
  <c r="P124" i="4"/>
  <c r="P132" i="4"/>
  <c r="P126" i="4"/>
  <c r="O124" i="4"/>
  <c r="O132" i="4"/>
  <c r="O126" i="4"/>
  <c r="N124" i="4"/>
  <c r="N132" i="4"/>
  <c r="N126" i="4"/>
  <c r="M124" i="4"/>
  <c r="M132" i="4"/>
  <c r="M126" i="4"/>
  <c r="L124" i="4"/>
  <c r="L132" i="4"/>
  <c r="L126" i="4"/>
  <c r="K124" i="4"/>
  <c r="J124" i="4"/>
  <c r="J132" i="4"/>
  <c r="J126" i="4"/>
  <c r="H124" i="4"/>
  <c r="H132" i="4"/>
  <c r="H126" i="4"/>
  <c r="G124" i="4"/>
  <c r="G132" i="4"/>
  <c r="G126" i="4"/>
  <c r="F124" i="4"/>
  <c r="F132" i="4"/>
  <c r="F126" i="4"/>
  <c r="E124" i="4"/>
  <c r="D124" i="4"/>
  <c r="D132" i="4"/>
  <c r="D126" i="4"/>
  <c r="C124" i="4"/>
  <c r="C132" i="4"/>
  <c r="C126" i="4"/>
  <c r="B124" i="4"/>
  <c r="N66" i="13"/>
  <c r="P65" i="4"/>
  <c r="M66" i="13"/>
  <c r="O65" i="4"/>
  <c r="L66" i="13"/>
  <c r="N65" i="4"/>
  <c r="M65" i="4"/>
  <c r="L65" i="4"/>
  <c r="J65" i="4"/>
  <c r="H65" i="4"/>
  <c r="G65" i="4"/>
  <c r="F65" i="4"/>
  <c r="E65" i="4"/>
  <c r="D65" i="4"/>
  <c r="C65" i="4"/>
  <c r="B65" i="4"/>
  <c r="P179" i="4"/>
  <c r="O179" i="4"/>
  <c r="N179" i="4"/>
  <c r="M179" i="4"/>
  <c r="L179" i="4"/>
  <c r="K179" i="4"/>
  <c r="J179" i="4"/>
  <c r="H179" i="4"/>
  <c r="G179" i="4"/>
  <c r="F179" i="4"/>
  <c r="E179" i="4"/>
  <c r="D179" i="4"/>
  <c r="C179" i="4"/>
  <c r="B179" i="4"/>
  <c r="P165" i="4"/>
  <c r="O165" i="4"/>
  <c r="N165" i="4"/>
  <c r="M165" i="4"/>
  <c r="L165" i="4"/>
  <c r="K165" i="4"/>
  <c r="J165" i="4"/>
  <c r="H165" i="4"/>
  <c r="G165" i="4"/>
  <c r="F165" i="4"/>
  <c r="D165" i="4"/>
  <c r="C165" i="4"/>
  <c r="B165" i="4"/>
  <c r="P149" i="4"/>
  <c r="O149" i="4"/>
  <c r="N149" i="4"/>
  <c r="M149" i="4"/>
  <c r="L149" i="4"/>
  <c r="K149" i="4"/>
  <c r="J149" i="4"/>
  <c r="H149" i="4"/>
  <c r="G149" i="4"/>
  <c r="F149" i="4"/>
  <c r="E149" i="4"/>
  <c r="D149" i="4"/>
  <c r="C149" i="4"/>
  <c r="B149" i="4"/>
  <c r="A99" i="4"/>
  <c r="A99" i="5"/>
  <c r="D98" i="58"/>
  <c r="C98" i="58"/>
  <c r="B98" i="58"/>
  <c r="C98" i="56"/>
  <c r="C98" i="54"/>
  <c r="B98" i="54"/>
  <c r="C95" i="36"/>
  <c r="B95" i="36"/>
  <c r="C94" i="36"/>
  <c r="B94" i="36"/>
  <c r="C97" i="34"/>
  <c r="D97" i="34"/>
  <c r="E97" i="34"/>
  <c r="F97" i="34"/>
  <c r="G97" i="34"/>
  <c r="C96" i="34"/>
  <c r="D96" i="34"/>
  <c r="E96" i="34"/>
  <c r="F96" i="34"/>
  <c r="G96" i="34"/>
  <c r="X98" i="16"/>
  <c r="D29" i="32"/>
  <c r="D28" i="32"/>
  <c r="D27" i="32"/>
  <c r="D26" i="32"/>
  <c r="D25" i="32"/>
  <c r="D24" i="32"/>
  <c r="W98" i="16"/>
  <c r="B29" i="32"/>
  <c r="B28" i="32"/>
  <c r="B27" i="32"/>
  <c r="B26" i="32"/>
  <c r="B25" i="32"/>
  <c r="B24" i="32"/>
  <c r="U79" i="20"/>
  <c r="T79" i="20"/>
  <c r="S79" i="20"/>
  <c r="R79" i="20"/>
  <c r="Q79" i="20"/>
  <c r="P79" i="20"/>
  <c r="N79" i="19"/>
  <c r="H95" i="18"/>
  <c r="F95" i="18"/>
  <c r="N79" i="20"/>
  <c r="M79" i="19"/>
  <c r="M79" i="20"/>
  <c r="L79" i="19"/>
  <c r="L79" i="20"/>
  <c r="K79" i="19"/>
  <c r="K79" i="20"/>
  <c r="J79" i="19"/>
  <c r="J79" i="20"/>
  <c r="I79" i="20"/>
  <c r="G79" i="20"/>
  <c r="F79" i="20"/>
  <c r="E79" i="20"/>
  <c r="D79" i="20"/>
  <c r="C79" i="20"/>
  <c r="B79" i="20"/>
  <c r="N98" i="17"/>
  <c r="AC98" i="17"/>
  <c r="AA98" i="16"/>
  <c r="Z98" i="16"/>
  <c r="Y98" i="16"/>
  <c r="C98" i="30"/>
  <c r="B98" i="30"/>
  <c r="U100" i="12"/>
  <c r="T100" i="12"/>
  <c r="S100" i="12"/>
  <c r="R100" i="12"/>
  <c r="Q100" i="12"/>
  <c r="P100" i="12"/>
  <c r="M100" i="9"/>
  <c r="N100" i="12"/>
  <c r="L100" i="9"/>
  <c r="M100" i="12"/>
  <c r="K100" i="9"/>
  <c r="L100" i="12"/>
  <c r="J100" i="9"/>
  <c r="K100" i="12"/>
  <c r="I100" i="9"/>
  <c r="J100" i="12"/>
  <c r="I100" i="12"/>
  <c r="G100" i="12"/>
  <c r="F100" i="12"/>
  <c r="E100" i="12"/>
  <c r="D100" i="12"/>
  <c r="C100" i="12"/>
  <c r="B100" i="12"/>
  <c r="G98" i="27"/>
  <c r="F98" i="27"/>
  <c r="E98" i="27"/>
  <c r="D98" i="27"/>
  <c r="C98" i="27"/>
  <c r="B98" i="27"/>
  <c r="C94" i="24"/>
  <c r="B94" i="24"/>
  <c r="D100" i="7"/>
  <c r="D76" i="46"/>
  <c r="C76" i="46"/>
  <c r="B76" i="46"/>
  <c r="B76" i="44"/>
  <c r="O79" i="19"/>
  <c r="C93" i="24"/>
  <c r="C92" i="24"/>
  <c r="C91" i="24"/>
  <c r="C90" i="24"/>
  <c r="C89" i="24"/>
  <c r="C88" i="24"/>
  <c r="C87" i="24"/>
  <c r="C86" i="24"/>
  <c r="C85" i="24"/>
  <c r="C84" i="24"/>
  <c r="C83" i="24"/>
  <c r="C82" i="24"/>
  <c r="C81" i="24"/>
  <c r="C80" i="24"/>
  <c r="C79" i="24"/>
  <c r="C78" i="24"/>
  <c r="C77" i="24"/>
  <c r="C76" i="24"/>
  <c r="C75" i="24"/>
  <c r="C74" i="24"/>
  <c r="C73" i="24"/>
  <c r="C72" i="24"/>
  <c r="C71" i="24"/>
  <c r="C70" i="24"/>
  <c r="C69" i="24"/>
  <c r="C68" i="24"/>
  <c r="C67" i="24"/>
  <c r="C66" i="24"/>
  <c r="C65" i="24"/>
  <c r="C64" i="24"/>
  <c r="C63" i="24"/>
  <c r="C62" i="24"/>
  <c r="C61" i="24"/>
  <c r="C60" i="24"/>
  <c r="C59" i="24"/>
  <c r="C58" i="24"/>
  <c r="C57" i="24"/>
  <c r="C56" i="24"/>
  <c r="C55" i="24"/>
  <c r="C54" i="24"/>
  <c r="C53" i="24"/>
  <c r="C52" i="24"/>
  <c r="C51" i="24"/>
  <c r="C50" i="24"/>
  <c r="C49" i="24"/>
  <c r="C48" i="24"/>
  <c r="C47" i="24"/>
  <c r="C46" i="24"/>
  <c r="C45" i="24"/>
  <c r="C44" i="24"/>
  <c r="C43" i="24"/>
  <c r="C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C9" i="24"/>
  <c r="C8" i="24"/>
  <c r="C7" i="24"/>
  <c r="C6" i="24"/>
  <c r="C5" i="24"/>
  <c r="C4" i="24"/>
  <c r="B93" i="24"/>
  <c r="B92"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91" i="24"/>
  <c r="B90" i="24"/>
  <c r="H42" i="21"/>
  <c r="G42" i="21"/>
  <c r="F42" i="21"/>
  <c r="E42" i="21"/>
  <c r="C6" i="21"/>
  <c r="E6" i="21"/>
  <c r="F6" i="21"/>
  <c r="G6" i="21"/>
  <c r="H6" i="21"/>
  <c r="I6" i="21"/>
  <c r="C7" i="21"/>
  <c r="E7" i="21"/>
  <c r="F7" i="21"/>
  <c r="G7" i="21"/>
  <c r="H7" i="21"/>
  <c r="I7" i="21"/>
  <c r="C8" i="21"/>
  <c r="E8" i="21"/>
  <c r="F8" i="21"/>
  <c r="G8" i="21"/>
  <c r="H8" i="21"/>
  <c r="I8" i="21"/>
  <c r="C9" i="21"/>
  <c r="E9" i="21"/>
  <c r="F9" i="21"/>
  <c r="G9" i="21"/>
  <c r="H9" i="21"/>
  <c r="I9" i="21"/>
  <c r="C10" i="21"/>
  <c r="E10" i="21"/>
  <c r="F10" i="21"/>
  <c r="G10" i="21"/>
  <c r="H10" i="21"/>
  <c r="I10" i="21"/>
  <c r="C11" i="21"/>
  <c r="E11" i="21"/>
  <c r="F11" i="21"/>
  <c r="G11" i="21"/>
  <c r="H11" i="21"/>
  <c r="I11" i="21"/>
  <c r="C12" i="21"/>
  <c r="E12" i="21"/>
  <c r="F12" i="21"/>
  <c r="G12" i="21"/>
  <c r="H12" i="21"/>
  <c r="I12" i="21"/>
  <c r="C13" i="21"/>
  <c r="E13" i="21"/>
  <c r="F13" i="21"/>
  <c r="G13" i="21"/>
  <c r="H13" i="21"/>
  <c r="I13" i="21"/>
  <c r="C14" i="21"/>
  <c r="E14" i="21"/>
  <c r="F14" i="21"/>
  <c r="G14" i="21"/>
  <c r="H14" i="21"/>
  <c r="I14" i="21"/>
  <c r="C15" i="21"/>
  <c r="E15" i="21"/>
  <c r="F15" i="21"/>
  <c r="G15" i="21"/>
  <c r="H15" i="21"/>
  <c r="I15" i="21"/>
  <c r="C16" i="21"/>
  <c r="E16" i="21"/>
  <c r="F16" i="21"/>
  <c r="G16" i="21"/>
  <c r="H16" i="21"/>
  <c r="I16" i="21"/>
  <c r="C17" i="21"/>
  <c r="E17" i="21"/>
  <c r="F17" i="21"/>
  <c r="G17" i="21"/>
  <c r="H17" i="21"/>
  <c r="I17" i="21"/>
  <c r="C18" i="21"/>
  <c r="E18" i="21"/>
  <c r="F18" i="21"/>
  <c r="G18" i="21"/>
  <c r="H18" i="21"/>
  <c r="I18" i="21"/>
  <c r="C19" i="21"/>
  <c r="E19" i="21"/>
  <c r="F19" i="21"/>
  <c r="G19" i="21"/>
  <c r="H19" i="21"/>
  <c r="I19" i="21"/>
  <c r="C20" i="21"/>
  <c r="E20" i="21"/>
  <c r="F20" i="21"/>
  <c r="G20" i="21"/>
  <c r="H20" i="21"/>
  <c r="I20" i="21"/>
  <c r="C21" i="21"/>
  <c r="E21" i="21"/>
  <c r="F21" i="21"/>
  <c r="G21" i="21"/>
  <c r="H21" i="21"/>
  <c r="I21" i="21"/>
  <c r="C22" i="21"/>
  <c r="E22" i="21"/>
  <c r="F22" i="21"/>
  <c r="G22" i="21"/>
  <c r="H22" i="21"/>
  <c r="I22" i="21"/>
  <c r="C23" i="21"/>
  <c r="E23" i="21"/>
  <c r="F23" i="21"/>
  <c r="G23" i="21"/>
  <c r="H23" i="21"/>
  <c r="I23" i="21"/>
  <c r="C24" i="21"/>
  <c r="E24" i="21"/>
  <c r="F24" i="21"/>
  <c r="G24" i="21"/>
  <c r="H24" i="21"/>
  <c r="I24" i="21"/>
  <c r="C25" i="21"/>
  <c r="E25" i="21"/>
  <c r="F25" i="21"/>
  <c r="G25" i="21"/>
  <c r="H25" i="21"/>
  <c r="I25" i="21"/>
  <c r="C26" i="21"/>
  <c r="E26" i="21"/>
  <c r="F26" i="21"/>
  <c r="G26" i="21"/>
  <c r="H26" i="21"/>
  <c r="I26" i="21"/>
  <c r="C27" i="21"/>
  <c r="E27" i="21"/>
  <c r="F27" i="21"/>
  <c r="G27" i="21"/>
  <c r="H27" i="21"/>
  <c r="I27" i="21"/>
  <c r="C28" i="21"/>
  <c r="E28" i="21"/>
  <c r="F28" i="21"/>
  <c r="G28" i="21"/>
  <c r="H28" i="21"/>
  <c r="I28" i="21"/>
  <c r="C29" i="21"/>
  <c r="E29" i="21"/>
  <c r="F29" i="21"/>
  <c r="G29" i="21"/>
  <c r="H29" i="21"/>
  <c r="I29" i="21"/>
  <c r="C30" i="21"/>
  <c r="E30" i="21"/>
  <c r="F30" i="21"/>
  <c r="G30" i="21"/>
  <c r="H30" i="21"/>
  <c r="I30" i="21"/>
  <c r="C31" i="21"/>
  <c r="E31" i="21"/>
  <c r="F31" i="21"/>
  <c r="G31" i="21"/>
  <c r="H31" i="21"/>
  <c r="I31" i="21"/>
  <c r="C32" i="21"/>
  <c r="E32" i="21"/>
  <c r="F32" i="21"/>
  <c r="G32" i="21"/>
  <c r="H32" i="21"/>
  <c r="I32" i="21"/>
  <c r="C33" i="21"/>
  <c r="E33" i="21"/>
  <c r="F33" i="21"/>
  <c r="G33" i="21"/>
  <c r="H33" i="21"/>
  <c r="I33" i="21"/>
  <c r="C34" i="21"/>
  <c r="E34" i="21"/>
  <c r="F34" i="21"/>
  <c r="G34" i="21"/>
  <c r="H34" i="21"/>
  <c r="I34" i="21"/>
  <c r="C35" i="21"/>
  <c r="E35" i="21"/>
  <c r="F35" i="21"/>
  <c r="G35" i="21"/>
  <c r="H35" i="21"/>
  <c r="I35" i="21"/>
  <c r="C36" i="21"/>
  <c r="E36" i="21"/>
  <c r="F36" i="21"/>
  <c r="G36" i="21"/>
  <c r="H36" i="21"/>
  <c r="C37" i="21"/>
  <c r="E37" i="21"/>
  <c r="F37" i="21"/>
  <c r="G37" i="21"/>
  <c r="H37" i="21"/>
  <c r="C38" i="21"/>
  <c r="E38" i="21"/>
  <c r="F38" i="21"/>
  <c r="G38" i="21"/>
  <c r="H38" i="21"/>
  <c r="C39" i="21"/>
  <c r="E39" i="21"/>
  <c r="F39" i="21"/>
  <c r="G39" i="21"/>
  <c r="H39" i="21"/>
  <c r="C40" i="21"/>
  <c r="E40" i="21"/>
  <c r="F40" i="21"/>
  <c r="G40" i="21"/>
  <c r="H40" i="21"/>
  <c r="C41" i="21"/>
  <c r="E41" i="21"/>
  <c r="F41" i="21"/>
  <c r="G41" i="21"/>
  <c r="H41" i="21"/>
  <c r="G97" i="27"/>
  <c r="G96" i="27"/>
  <c r="G95" i="27"/>
  <c r="G94" i="27"/>
  <c r="G93" i="27"/>
  <c r="G92" i="27"/>
  <c r="G91" i="27"/>
  <c r="G90" i="27"/>
  <c r="G89" i="27"/>
  <c r="G88" i="27"/>
  <c r="G87" i="27"/>
  <c r="G86" i="27"/>
  <c r="G85" i="27"/>
  <c r="F85" i="27"/>
  <c r="E85" i="27"/>
  <c r="G84" i="27"/>
  <c r="F84" i="27"/>
  <c r="E84" i="27"/>
  <c r="G83" i="27"/>
  <c r="F83" i="27"/>
  <c r="E83" i="27"/>
  <c r="G82" i="27"/>
  <c r="F82" i="27"/>
  <c r="E82" i="27"/>
  <c r="G81" i="27"/>
  <c r="F81" i="27"/>
  <c r="E81" i="27"/>
  <c r="G80" i="27"/>
  <c r="F80" i="27"/>
  <c r="E80" i="27"/>
  <c r="G79" i="27"/>
  <c r="F79" i="27"/>
  <c r="E79" i="27"/>
  <c r="G78" i="27"/>
  <c r="F78" i="27"/>
  <c r="E78" i="27"/>
  <c r="G77" i="27"/>
  <c r="F77" i="27"/>
  <c r="E77" i="27"/>
  <c r="G76" i="27"/>
  <c r="F76" i="27"/>
  <c r="E76" i="27"/>
  <c r="G75" i="27"/>
  <c r="F75" i="27"/>
  <c r="E75" i="27"/>
  <c r="G74" i="27"/>
  <c r="F74" i="27"/>
  <c r="E74" i="27"/>
  <c r="G73" i="27"/>
  <c r="F73" i="27"/>
  <c r="E73" i="27"/>
  <c r="G72" i="27"/>
  <c r="F72" i="27"/>
  <c r="E72" i="27"/>
  <c r="G71" i="27"/>
  <c r="F71" i="27"/>
  <c r="E71" i="27"/>
  <c r="G70" i="27"/>
  <c r="F70" i="27"/>
  <c r="E70" i="27"/>
  <c r="G69" i="27"/>
  <c r="F69" i="27"/>
  <c r="E69" i="27"/>
  <c r="G68" i="27"/>
  <c r="F68" i="27"/>
  <c r="E68" i="27"/>
  <c r="G67" i="27"/>
  <c r="F67" i="27"/>
  <c r="E67" i="27"/>
  <c r="G66" i="27"/>
  <c r="F66" i="27"/>
  <c r="E66" i="27"/>
  <c r="G65" i="27"/>
  <c r="F65" i="27"/>
  <c r="E65" i="27"/>
  <c r="G64" i="27"/>
  <c r="F64" i="27"/>
  <c r="E64" i="27"/>
  <c r="G63" i="27"/>
  <c r="F63" i="27"/>
  <c r="E63" i="27"/>
  <c r="G62" i="27"/>
  <c r="F62" i="27"/>
  <c r="E62" i="27"/>
  <c r="G61" i="27"/>
  <c r="F61" i="27"/>
  <c r="E61" i="27"/>
  <c r="G60" i="27"/>
  <c r="F60" i="27"/>
  <c r="E60" i="27"/>
  <c r="G59" i="27"/>
  <c r="F59" i="27"/>
  <c r="E59" i="27"/>
  <c r="G58" i="27"/>
  <c r="F58" i="27"/>
  <c r="E58" i="27"/>
  <c r="G57" i="27"/>
  <c r="F57" i="27"/>
  <c r="E57" i="27"/>
  <c r="G56" i="27"/>
  <c r="F56" i="27"/>
  <c r="E56" i="27"/>
  <c r="G55" i="27"/>
  <c r="F55" i="27"/>
  <c r="E55" i="27"/>
  <c r="G54" i="27"/>
  <c r="F54" i="27"/>
  <c r="E54" i="27"/>
  <c r="G53" i="27"/>
  <c r="F53" i="27"/>
  <c r="E53" i="27"/>
  <c r="G52" i="27"/>
  <c r="F52" i="27"/>
  <c r="E52" i="27"/>
  <c r="G51" i="27"/>
  <c r="F51" i="27"/>
  <c r="E51" i="27"/>
  <c r="G50" i="27"/>
  <c r="F50" i="27"/>
  <c r="E50" i="27"/>
  <c r="G49" i="27"/>
  <c r="F49" i="27"/>
  <c r="E49" i="27"/>
  <c r="G48" i="27"/>
  <c r="F48" i="27"/>
  <c r="E48" i="27"/>
  <c r="G47" i="27"/>
  <c r="F47" i="27"/>
  <c r="E47" i="27"/>
  <c r="G46" i="27"/>
  <c r="F46" i="27"/>
  <c r="E46" i="27"/>
  <c r="G45" i="27"/>
  <c r="F45" i="27"/>
  <c r="E45" i="27"/>
  <c r="G44" i="27"/>
  <c r="F44" i="27"/>
  <c r="E44" i="27"/>
  <c r="G43" i="27"/>
  <c r="F43" i="27"/>
  <c r="E43" i="27"/>
  <c r="G42" i="27"/>
  <c r="F42" i="27"/>
  <c r="E42" i="27"/>
  <c r="G41" i="27"/>
  <c r="F41" i="27"/>
  <c r="E41" i="27"/>
  <c r="G40" i="27"/>
  <c r="F40" i="27"/>
  <c r="E40" i="27"/>
  <c r="G39" i="27"/>
  <c r="F39" i="27"/>
  <c r="E39" i="27"/>
  <c r="G38" i="27"/>
  <c r="F38" i="27"/>
  <c r="E38" i="27"/>
  <c r="G37" i="27"/>
  <c r="F37" i="27"/>
  <c r="E37" i="27"/>
  <c r="G36" i="27"/>
  <c r="F36" i="27"/>
  <c r="E36" i="27"/>
  <c r="G35" i="27"/>
  <c r="F35" i="27"/>
  <c r="E35" i="27"/>
  <c r="G34" i="27"/>
  <c r="F34" i="27"/>
  <c r="E34" i="27"/>
  <c r="G33" i="27"/>
  <c r="F33" i="27"/>
  <c r="E33" i="27"/>
  <c r="G32" i="27"/>
  <c r="F32" i="27"/>
  <c r="E32" i="27"/>
  <c r="G31" i="27"/>
  <c r="F31" i="27"/>
  <c r="E31" i="27"/>
  <c r="G30" i="27"/>
  <c r="F30" i="27"/>
  <c r="E30" i="27"/>
  <c r="G29" i="27"/>
  <c r="F29" i="27"/>
  <c r="E29" i="27"/>
  <c r="G28" i="27"/>
  <c r="F28" i="27"/>
  <c r="E28" i="27"/>
  <c r="G27" i="27"/>
  <c r="F27" i="27"/>
  <c r="E27" i="27"/>
  <c r="G26" i="27"/>
  <c r="F26" i="27"/>
  <c r="E26" i="27"/>
  <c r="G25" i="27"/>
  <c r="F25" i="27"/>
  <c r="E25" i="27"/>
  <c r="G24" i="27"/>
  <c r="F24" i="27"/>
  <c r="E24" i="27"/>
  <c r="G23" i="27"/>
  <c r="F23" i="27"/>
  <c r="E23" i="27"/>
  <c r="G22" i="27"/>
  <c r="F22" i="27"/>
  <c r="E22" i="27"/>
  <c r="G21" i="27"/>
  <c r="F21" i="27"/>
  <c r="E21" i="27"/>
  <c r="G20" i="27"/>
  <c r="F20" i="27"/>
  <c r="E20" i="27"/>
  <c r="G19" i="27"/>
  <c r="F19" i="27"/>
  <c r="E19" i="27"/>
  <c r="G18" i="27"/>
  <c r="F18" i="27"/>
  <c r="E18" i="27"/>
  <c r="G17" i="27"/>
  <c r="F17" i="27"/>
  <c r="E17" i="27"/>
  <c r="G16" i="27"/>
  <c r="F16" i="27"/>
  <c r="E16" i="27"/>
  <c r="G15" i="27"/>
  <c r="F15" i="27"/>
  <c r="E15" i="27"/>
  <c r="G14" i="27"/>
  <c r="F14" i="27"/>
  <c r="E14" i="27"/>
  <c r="G13" i="27"/>
  <c r="F13" i="27"/>
  <c r="E13" i="27"/>
  <c r="G12" i="27"/>
  <c r="F12" i="27"/>
  <c r="E12" i="27"/>
  <c r="G11" i="27"/>
  <c r="F11" i="27"/>
  <c r="E11" i="27"/>
  <c r="G10" i="27"/>
  <c r="F10" i="27"/>
  <c r="E10" i="27"/>
  <c r="G9" i="27"/>
  <c r="F9" i="27"/>
  <c r="E9" i="27"/>
  <c r="G7" i="27"/>
  <c r="G6" i="27"/>
  <c r="G5" i="27"/>
  <c r="G4" i="27"/>
  <c r="G8" i="27"/>
  <c r="F8" i="27"/>
  <c r="E8" i="27"/>
  <c r="D97" i="27"/>
  <c r="D96" i="27"/>
  <c r="D92" i="27"/>
  <c r="D91" i="27"/>
  <c r="D90" i="27"/>
  <c r="D89" i="27"/>
  <c r="D88" i="27"/>
  <c r="D87" i="27"/>
  <c r="D86" i="27"/>
  <c r="D85" i="27"/>
  <c r="C85" i="27"/>
  <c r="B85" i="27"/>
  <c r="D84" i="27"/>
  <c r="C84" i="27"/>
  <c r="B84" i="27"/>
  <c r="D83" i="27"/>
  <c r="C83" i="27"/>
  <c r="B83" i="27"/>
  <c r="D82" i="27"/>
  <c r="C82" i="27"/>
  <c r="B82" i="27"/>
  <c r="D81" i="27"/>
  <c r="C81" i="27"/>
  <c r="B81" i="27"/>
  <c r="D80" i="27"/>
  <c r="C80" i="27"/>
  <c r="B80" i="27"/>
  <c r="D79" i="27"/>
  <c r="C79" i="27"/>
  <c r="B79" i="27"/>
  <c r="D78" i="27"/>
  <c r="C78" i="27"/>
  <c r="B78" i="27"/>
  <c r="D77" i="27"/>
  <c r="C77" i="27"/>
  <c r="B77" i="27"/>
  <c r="D76" i="27"/>
  <c r="C76" i="27"/>
  <c r="B76" i="27"/>
  <c r="D75" i="27"/>
  <c r="C75" i="27"/>
  <c r="B75" i="27"/>
  <c r="D74" i="27"/>
  <c r="C74" i="27"/>
  <c r="B74" i="27"/>
  <c r="D73" i="27"/>
  <c r="C73" i="27"/>
  <c r="B73" i="27"/>
  <c r="D72" i="27"/>
  <c r="C72" i="27"/>
  <c r="B72" i="27"/>
  <c r="D71" i="27"/>
  <c r="C71" i="27"/>
  <c r="B71" i="27"/>
  <c r="D70" i="27"/>
  <c r="C70" i="27"/>
  <c r="B70" i="27"/>
  <c r="D69" i="27"/>
  <c r="C69" i="27"/>
  <c r="B69" i="27"/>
  <c r="D68" i="27"/>
  <c r="C68" i="27"/>
  <c r="B68" i="27"/>
  <c r="D67" i="27"/>
  <c r="C67" i="27"/>
  <c r="B67" i="27"/>
  <c r="D66" i="27"/>
  <c r="C66" i="27"/>
  <c r="B66" i="27"/>
  <c r="D65" i="27"/>
  <c r="C65" i="27"/>
  <c r="B65" i="27"/>
  <c r="D64" i="27"/>
  <c r="C64" i="27"/>
  <c r="B64" i="27"/>
  <c r="D63" i="27"/>
  <c r="C63" i="27"/>
  <c r="B63" i="27"/>
  <c r="D62" i="27"/>
  <c r="C62" i="27"/>
  <c r="B62" i="27"/>
  <c r="D61" i="27"/>
  <c r="C61" i="27"/>
  <c r="B61" i="27"/>
  <c r="D60" i="27"/>
  <c r="C60" i="27"/>
  <c r="B60" i="27"/>
  <c r="D59" i="27"/>
  <c r="C59" i="27"/>
  <c r="B59" i="27"/>
  <c r="D58" i="27"/>
  <c r="C58" i="27"/>
  <c r="B58" i="27"/>
  <c r="D57" i="27"/>
  <c r="C57" i="27"/>
  <c r="B57" i="27"/>
  <c r="D56" i="27"/>
  <c r="C56" i="27"/>
  <c r="B56" i="27"/>
  <c r="D55" i="27"/>
  <c r="C55" i="27"/>
  <c r="B55" i="27"/>
  <c r="D54" i="27"/>
  <c r="C54" i="27"/>
  <c r="B54" i="27"/>
  <c r="D53" i="27"/>
  <c r="C53" i="27"/>
  <c r="B53" i="27"/>
  <c r="D52" i="27"/>
  <c r="C52" i="27"/>
  <c r="B52" i="27"/>
  <c r="D51" i="27"/>
  <c r="C51" i="27"/>
  <c r="B51" i="27"/>
  <c r="D50" i="27"/>
  <c r="C50" i="27"/>
  <c r="B50" i="27"/>
  <c r="D49" i="27"/>
  <c r="C49" i="27"/>
  <c r="B49" i="27"/>
  <c r="D48" i="27"/>
  <c r="C48" i="27"/>
  <c r="B48" i="27"/>
  <c r="D47" i="27"/>
  <c r="C47" i="27"/>
  <c r="B47" i="27"/>
  <c r="D46" i="27"/>
  <c r="C46" i="27"/>
  <c r="B46" i="27"/>
  <c r="D45" i="27"/>
  <c r="C45" i="27"/>
  <c r="B45" i="27"/>
  <c r="D44" i="27"/>
  <c r="C44" i="27"/>
  <c r="B44" i="27"/>
  <c r="D43" i="27"/>
  <c r="C43" i="27"/>
  <c r="B43" i="27"/>
  <c r="D42" i="27"/>
  <c r="C42" i="27"/>
  <c r="B42" i="27"/>
  <c r="D41" i="27"/>
  <c r="C41" i="27"/>
  <c r="B41" i="27"/>
  <c r="D40" i="27"/>
  <c r="C40" i="27"/>
  <c r="B40" i="27"/>
  <c r="D39" i="27"/>
  <c r="C39" i="27"/>
  <c r="B39" i="27"/>
  <c r="D38" i="27"/>
  <c r="C38" i="27"/>
  <c r="B38" i="27"/>
  <c r="D37" i="27"/>
  <c r="C37" i="27"/>
  <c r="B37" i="27"/>
  <c r="D36" i="27"/>
  <c r="C36" i="27"/>
  <c r="B36" i="27"/>
  <c r="D35" i="27"/>
  <c r="C35" i="27"/>
  <c r="B35" i="27"/>
  <c r="D34" i="27"/>
  <c r="C34" i="27"/>
  <c r="B34" i="27"/>
  <c r="D33" i="27"/>
  <c r="C33" i="27"/>
  <c r="B33" i="27"/>
  <c r="D32" i="27"/>
  <c r="C32" i="27"/>
  <c r="B32" i="27"/>
  <c r="D31" i="27"/>
  <c r="C31" i="27"/>
  <c r="B31" i="27"/>
  <c r="D30" i="27"/>
  <c r="C30" i="27"/>
  <c r="B30" i="27"/>
  <c r="D29" i="27"/>
  <c r="C29" i="27"/>
  <c r="B29" i="27"/>
  <c r="D28" i="27"/>
  <c r="C28" i="27"/>
  <c r="B28" i="27"/>
  <c r="D27" i="27"/>
  <c r="C27" i="27"/>
  <c r="B27" i="27"/>
  <c r="D26" i="27"/>
  <c r="C26" i="27"/>
  <c r="B26" i="27"/>
  <c r="D25" i="27"/>
  <c r="C25" i="27"/>
  <c r="B25" i="27"/>
  <c r="D24" i="27"/>
  <c r="C24" i="27"/>
  <c r="B24" i="27"/>
  <c r="D23" i="27"/>
  <c r="C23" i="27"/>
  <c r="B23" i="27"/>
  <c r="D22" i="27"/>
  <c r="C22" i="27"/>
  <c r="B22" i="27"/>
  <c r="D21" i="27"/>
  <c r="C21" i="27"/>
  <c r="B21" i="27"/>
  <c r="D20" i="27"/>
  <c r="C20" i="27"/>
  <c r="B20" i="27"/>
  <c r="D19" i="27"/>
  <c r="C19" i="27"/>
  <c r="B19" i="27"/>
  <c r="D18" i="27"/>
  <c r="C18" i="27"/>
  <c r="B18" i="27"/>
  <c r="D17" i="27"/>
  <c r="C17" i="27"/>
  <c r="B17" i="27"/>
  <c r="D16" i="27"/>
  <c r="C16" i="27"/>
  <c r="B16" i="27"/>
  <c r="D15" i="27"/>
  <c r="C15" i="27"/>
  <c r="B15" i="27"/>
  <c r="D14" i="27"/>
  <c r="C14" i="27"/>
  <c r="B14" i="27"/>
  <c r="D13" i="27"/>
  <c r="C13" i="27"/>
  <c r="B13" i="27"/>
  <c r="D12" i="27"/>
  <c r="C12" i="27"/>
  <c r="B12" i="27"/>
  <c r="D11" i="27"/>
  <c r="C11" i="27"/>
  <c r="B11" i="27"/>
  <c r="D10" i="27"/>
  <c r="C10" i="27"/>
  <c r="B10" i="27"/>
  <c r="D9" i="27"/>
  <c r="C9" i="27"/>
  <c r="B9" i="27"/>
  <c r="D8" i="27"/>
  <c r="C8" i="27"/>
  <c r="B8" i="27"/>
  <c r="D7" i="27"/>
  <c r="D6" i="27"/>
  <c r="D5" i="27"/>
  <c r="D4" i="27"/>
  <c r="D95" i="27"/>
  <c r="D94" i="27"/>
  <c r="D93" i="27"/>
  <c r="F96" i="27"/>
  <c r="E96" i="27"/>
  <c r="F95" i="27"/>
  <c r="E95" i="27"/>
  <c r="F94" i="27"/>
  <c r="E94" i="27"/>
  <c r="F93" i="27"/>
  <c r="E93" i="27"/>
  <c r="F92" i="27"/>
  <c r="E92" i="27"/>
  <c r="F91" i="27"/>
  <c r="E91" i="27"/>
  <c r="F90" i="27"/>
  <c r="E90" i="27"/>
  <c r="F89" i="27"/>
  <c r="E89" i="27"/>
  <c r="F88" i="27"/>
  <c r="E88" i="27"/>
  <c r="F87" i="27"/>
  <c r="E87" i="27"/>
  <c r="F86" i="27"/>
  <c r="E86" i="27"/>
  <c r="C92" i="27"/>
  <c r="B92" i="27"/>
  <c r="C91" i="27"/>
  <c r="B91" i="27"/>
  <c r="C90" i="27"/>
  <c r="B90" i="27"/>
  <c r="C89" i="27"/>
  <c r="B89" i="27"/>
  <c r="C88" i="27"/>
  <c r="B88" i="27"/>
  <c r="C87" i="27"/>
  <c r="B87" i="27"/>
  <c r="C86" i="27"/>
  <c r="B86" i="27"/>
  <c r="C94" i="27"/>
  <c r="B94" i="27"/>
  <c r="B93" i="27"/>
  <c r="C93" i="27"/>
  <c r="C95" i="27"/>
  <c r="B95" i="27"/>
  <c r="C96" i="27"/>
  <c r="B96" i="27"/>
  <c r="B97" i="27"/>
  <c r="C97" i="27"/>
  <c r="F97" i="27"/>
  <c r="E97" i="27"/>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B97" i="30"/>
  <c r="B96" i="30"/>
  <c r="B94" i="30"/>
  <c r="B93" i="30"/>
  <c r="B92" i="30"/>
  <c r="B91" i="30"/>
  <c r="B90" i="30"/>
  <c r="B89" i="30"/>
  <c r="B88" i="30"/>
  <c r="B87" i="30"/>
  <c r="B86" i="30"/>
  <c r="B85" i="30"/>
  <c r="B84" i="30"/>
  <c r="B83" i="30"/>
  <c r="B82" i="30"/>
  <c r="B81" i="30"/>
  <c r="B80" i="30"/>
  <c r="B79" i="30"/>
  <c r="B78" i="30"/>
  <c r="B77" i="30"/>
  <c r="B76" i="30"/>
  <c r="B75" i="30"/>
  <c r="B74" i="30"/>
  <c r="B73" i="30"/>
  <c r="B72" i="30"/>
  <c r="B71" i="30"/>
  <c r="B70" i="30"/>
  <c r="B69" i="30"/>
  <c r="B68" i="30"/>
  <c r="B67" i="30"/>
  <c r="B66" i="30"/>
  <c r="B65" i="30"/>
  <c r="B64" i="30"/>
  <c r="B63" i="30"/>
  <c r="B62" i="30"/>
  <c r="B61" i="30"/>
  <c r="B60" i="30"/>
  <c r="B59" i="30"/>
  <c r="B58" i="30"/>
  <c r="B57" i="30"/>
  <c r="B56" i="30"/>
  <c r="B55" i="30"/>
  <c r="B54" i="30"/>
  <c r="B53" i="30"/>
  <c r="B52" i="30"/>
  <c r="B51" i="30"/>
  <c r="B50" i="30"/>
  <c r="B49" i="30"/>
  <c r="B48" i="30"/>
  <c r="B47" i="30"/>
  <c r="B46" i="30"/>
  <c r="B45" i="30"/>
  <c r="B44" i="30"/>
  <c r="B43" i="30"/>
  <c r="B42"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7" i="30"/>
  <c r="B6" i="30"/>
  <c r="B5" i="30"/>
  <c r="B4" i="30"/>
  <c r="B95" i="30"/>
  <c r="C29" i="32"/>
  <c r="C28" i="32"/>
  <c r="C27" i="32"/>
  <c r="C26" i="32"/>
  <c r="C25" i="32"/>
  <c r="C24" i="32"/>
  <c r="B20" i="32"/>
  <c r="D20" i="32"/>
  <c r="D19" i="32"/>
  <c r="D18" i="32"/>
  <c r="B19" i="32"/>
  <c r="B18" i="32"/>
  <c r="C20" i="32"/>
  <c r="C19" i="32"/>
  <c r="C18" i="32"/>
  <c r="D17" i="32"/>
  <c r="B17" i="32"/>
  <c r="D16" i="32"/>
  <c r="B16" i="32"/>
  <c r="D15" i="32"/>
  <c r="B15" i="32"/>
  <c r="C17" i="32"/>
  <c r="C16" i="32"/>
  <c r="C15" i="32"/>
  <c r="G6" i="34"/>
  <c r="C95" i="34"/>
  <c r="D95" i="34"/>
  <c r="E95" i="34"/>
  <c r="F95" i="34"/>
  <c r="G95" i="34"/>
  <c r="C93" i="34"/>
  <c r="F93" i="34"/>
  <c r="E93" i="34"/>
  <c r="D93" i="34"/>
  <c r="C92" i="34"/>
  <c r="F92" i="34"/>
  <c r="E92" i="34"/>
  <c r="D92" i="34"/>
  <c r="C91" i="34"/>
  <c r="F91" i="34"/>
  <c r="E91" i="34"/>
  <c r="D91" i="34"/>
  <c r="C90" i="34"/>
  <c r="F90" i="34"/>
  <c r="E90" i="34"/>
  <c r="D90" i="34"/>
  <c r="C89" i="34"/>
  <c r="F89" i="34"/>
  <c r="E89" i="34"/>
  <c r="D89" i="34"/>
  <c r="C88" i="34"/>
  <c r="F88" i="34"/>
  <c r="E88" i="34"/>
  <c r="D88" i="34"/>
  <c r="C87" i="34"/>
  <c r="F87" i="34"/>
  <c r="E87" i="34"/>
  <c r="D87" i="34"/>
  <c r="C86" i="34"/>
  <c r="F86" i="34"/>
  <c r="E86" i="34"/>
  <c r="D86" i="34"/>
  <c r="C85" i="34"/>
  <c r="F85" i="34"/>
  <c r="E85" i="34"/>
  <c r="D85" i="34"/>
  <c r="C84" i="34"/>
  <c r="F84" i="34"/>
  <c r="E84" i="34"/>
  <c r="D84" i="34"/>
  <c r="C83" i="34"/>
  <c r="F83" i="34"/>
  <c r="E83" i="34"/>
  <c r="D83" i="34"/>
  <c r="C82" i="34"/>
  <c r="F82" i="34"/>
  <c r="E82" i="34"/>
  <c r="D82" i="34"/>
  <c r="C81" i="34"/>
  <c r="F81" i="34"/>
  <c r="E81" i="34"/>
  <c r="D81" i="34"/>
  <c r="C80" i="34"/>
  <c r="F80" i="34"/>
  <c r="E80" i="34"/>
  <c r="D80" i="34"/>
  <c r="C79" i="34"/>
  <c r="F79" i="34"/>
  <c r="E79" i="34"/>
  <c r="D79" i="34"/>
  <c r="C78" i="34"/>
  <c r="F78" i="34"/>
  <c r="E78" i="34"/>
  <c r="D78" i="34"/>
  <c r="C77" i="34"/>
  <c r="F77" i="34"/>
  <c r="E77" i="34"/>
  <c r="D77" i="34"/>
  <c r="C76" i="34"/>
  <c r="F76" i="34"/>
  <c r="E76" i="34"/>
  <c r="D76" i="34"/>
  <c r="C75" i="34"/>
  <c r="F75" i="34"/>
  <c r="E75" i="34"/>
  <c r="D75" i="34"/>
  <c r="C74" i="34"/>
  <c r="F74" i="34"/>
  <c r="E74" i="34"/>
  <c r="D74" i="34"/>
  <c r="C73" i="34"/>
  <c r="F73" i="34"/>
  <c r="E73" i="34"/>
  <c r="D73" i="34"/>
  <c r="C72" i="34"/>
  <c r="F72" i="34"/>
  <c r="E72" i="34"/>
  <c r="D72" i="34"/>
  <c r="C71" i="34"/>
  <c r="F71" i="34"/>
  <c r="E71" i="34"/>
  <c r="D71" i="34"/>
  <c r="C70" i="34"/>
  <c r="F70" i="34"/>
  <c r="E70" i="34"/>
  <c r="D70" i="34"/>
  <c r="C69" i="34"/>
  <c r="F69" i="34"/>
  <c r="E69" i="34"/>
  <c r="D69" i="34"/>
  <c r="C68" i="34"/>
  <c r="F68" i="34"/>
  <c r="E68" i="34"/>
  <c r="D68" i="34"/>
  <c r="C67" i="34"/>
  <c r="F67" i="34"/>
  <c r="E67" i="34"/>
  <c r="D67" i="34"/>
  <c r="C66" i="34"/>
  <c r="F66" i="34"/>
  <c r="E66" i="34"/>
  <c r="D66" i="34"/>
  <c r="C65" i="34"/>
  <c r="F65" i="34"/>
  <c r="E65" i="34"/>
  <c r="D65" i="34"/>
  <c r="C64" i="34"/>
  <c r="F64" i="34"/>
  <c r="E64" i="34"/>
  <c r="D64" i="34"/>
  <c r="C63" i="34"/>
  <c r="F63" i="34"/>
  <c r="E63" i="34"/>
  <c r="D63" i="34"/>
  <c r="C62" i="34"/>
  <c r="F62" i="34"/>
  <c r="E62" i="34"/>
  <c r="D62" i="34"/>
  <c r="C61" i="34"/>
  <c r="F61" i="34"/>
  <c r="E61" i="34"/>
  <c r="D61" i="34"/>
  <c r="C60" i="34"/>
  <c r="F60" i="34"/>
  <c r="E60" i="34"/>
  <c r="D60" i="34"/>
  <c r="C59" i="34"/>
  <c r="F59" i="34"/>
  <c r="E59" i="34"/>
  <c r="D59" i="34"/>
  <c r="C58" i="34"/>
  <c r="F58" i="34"/>
  <c r="E58" i="34"/>
  <c r="D58" i="34"/>
  <c r="C57" i="34"/>
  <c r="F57" i="34"/>
  <c r="E57" i="34"/>
  <c r="D57" i="34"/>
  <c r="C56" i="34"/>
  <c r="F56" i="34"/>
  <c r="E56" i="34"/>
  <c r="D56" i="34"/>
  <c r="C55" i="34"/>
  <c r="F55" i="34"/>
  <c r="E55" i="34"/>
  <c r="D55" i="34"/>
  <c r="C54" i="34"/>
  <c r="F54" i="34"/>
  <c r="E54" i="34"/>
  <c r="D54" i="34"/>
  <c r="C53" i="34"/>
  <c r="F53" i="34"/>
  <c r="E53" i="34"/>
  <c r="D53" i="34"/>
  <c r="C52" i="34"/>
  <c r="F52" i="34"/>
  <c r="E52" i="34"/>
  <c r="D52" i="34"/>
  <c r="C51" i="34"/>
  <c r="F51" i="34"/>
  <c r="E51" i="34"/>
  <c r="D51" i="34"/>
  <c r="C50" i="34"/>
  <c r="F50" i="34"/>
  <c r="E50" i="34"/>
  <c r="D50" i="34"/>
  <c r="C49" i="34"/>
  <c r="F49" i="34"/>
  <c r="E49" i="34"/>
  <c r="D49" i="34"/>
  <c r="C48" i="34"/>
  <c r="F48" i="34"/>
  <c r="E48" i="34"/>
  <c r="D48" i="34"/>
  <c r="C47" i="34"/>
  <c r="F47" i="34"/>
  <c r="E47" i="34"/>
  <c r="D47" i="34"/>
  <c r="C46" i="34"/>
  <c r="F46" i="34"/>
  <c r="E46" i="34"/>
  <c r="D46" i="34"/>
  <c r="C45" i="34"/>
  <c r="F45" i="34"/>
  <c r="E45" i="34"/>
  <c r="D45" i="34"/>
  <c r="C44" i="34"/>
  <c r="F44" i="34"/>
  <c r="E44" i="34"/>
  <c r="D44" i="34"/>
  <c r="C43" i="34"/>
  <c r="F43" i="34"/>
  <c r="E43" i="34"/>
  <c r="D43" i="34"/>
  <c r="C42" i="34"/>
  <c r="F42" i="34"/>
  <c r="E42" i="34"/>
  <c r="D42" i="34"/>
  <c r="C41" i="34"/>
  <c r="F41" i="34"/>
  <c r="E41" i="34"/>
  <c r="D41" i="34"/>
  <c r="C40" i="34"/>
  <c r="F40" i="34"/>
  <c r="E40" i="34"/>
  <c r="D40" i="34"/>
  <c r="C39" i="34"/>
  <c r="F39" i="34"/>
  <c r="E39" i="34"/>
  <c r="D39" i="34"/>
  <c r="C38" i="34"/>
  <c r="F38" i="34"/>
  <c r="E38" i="34"/>
  <c r="D38" i="34"/>
  <c r="C37" i="34"/>
  <c r="F37" i="34"/>
  <c r="E37" i="34"/>
  <c r="D37" i="34"/>
  <c r="C36" i="34"/>
  <c r="F36" i="34"/>
  <c r="E36" i="34"/>
  <c r="D36" i="34"/>
  <c r="C35" i="34"/>
  <c r="F35" i="34"/>
  <c r="E35" i="34"/>
  <c r="D35" i="34"/>
  <c r="C34" i="34"/>
  <c r="F34" i="34"/>
  <c r="E34" i="34"/>
  <c r="D34" i="34"/>
  <c r="C33" i="34"/>
  <c r="F33" i="34"/>
  <c r="E33" i="34"/>
  <c r="D33" i="34"/>
  <c r="C32" i="34"/>
  <c r="F32" i="34"/>
  <c r="E32" i="34"/>
  <c r="D32" i="34"/>
  <c r="C31" i="34"/>
  <c r="F31" i="34"/>
  <c r="E31" i="34"/>
  <c r="D31" i="34"/>
  <c r="C30" i="34"/>
  <c r="F30" i="34"/>
  <c r="E30" i="34"/>
  <c r="D30" i="34"/>
  <c r="C29" i="34"/>
  <c r="F29" i="34"/>
  <c r="E29" i="34"/>
  <c r="D29" i="34"/>
  <c r="C28" i="34"/>
  <c r="F28" i="34"/>
  <c r="E28" i="34"/>
  <c r="D28" i="34"/>
  <c r="C27" i="34"/>
  <c r="F27" i="34"/>
  <c r="E27" i="34"/>
  <c r="D27" i="34"/>
  <c r="C26" i="34"/>
  <c r="F26" i="34"/>
  <c r="E26" i="34"/>
  <c r="D26" i="34"/>
  <c r="C25" i="34"/>
  <c r="F25" i="34"/>
  <c r="E25" i="34"/>
  <c r="D25" i="34"/>
  <c r="C24" i="34"/>
  <c r="F24" i="34"/>
  <c r="E24" i="34"/>
  <c r="D24" i="34"/>
  <c r="C23" i="34"/>
  <c r="F23" i="34"/>
  <c r="E23" i="34"/>
  <c r="D23" i="34"/>
  <c r="C22" i="34"/>
  <c r="F22" i="34"/>
  <c r="E22" i="34"/>
  <c r="D22" i="34"/>
  <c r="C21" i="34"/>
  <c r="F21" i="34"/>
  <c r="E21" i="34"/>
  <c r="D21" i="34"/>
  <c r="C20" i="34"/>
  <c r="F20" i="34"/>
  <c r="E20" i="34"/>
  <c r="D20" i="34"/>
  <c r="C19" i="34"/>
  <c r="F19" i="34"/>
  <c r="E19" i="34"/>
  <c r="D19" i="34"/>
  <c r="C18" i="34"/>
  <c r="F18" i="34"/>
  <c r="E18" i="34"/>
  <c r="D18" i="34"/>
  <c r="C17" i="34"/>
  <c r="F17" i="34"/>
  <c r="E17" i="34"/>
  <c r="D17" i="34"/>
  <c r="C16" i="34"/>
  <c r="F16" i="34"/>
  <c r="E16" i="34"/>
  <c r="D16" i="34"/>
  <c r="C15" i="34"/>
  <c r="F15" i="34"/>
  <c r="E15" i="34"/>
  <c r="D15" i="34"/>
  <c r="C14" i="34"/>
  <c r="F14" i="34"/>
  <c r="E14" i="34"/>
  <c r="D14" i="34"/>
  <c r="C13" i="34"/>
  <c r="F13" i="34"/>
  <c r="E13" i="34"/>
  <c r="D13" i="34"/>
  <c r="C12" i="34"/>
  <c r="F12" i="34"/>
  <c r="E12" i="34"/>
  <c r="D12" i="34"/>
  <c r="C11" i="34"/>
  <c r="F11" i="34"/>
  <c r="E11" i="34"/>
  <c r="D11" i="34"/>
  <c r="C10" i="34"/>
  <c r="F10" i="34"/>
  <c r="E10" i="34"/>
  <c r="D10" i="34"/>
  <c r="C9" i="34"/>
  <c r="F9" i="34"/>
  <c r="E9" i="34"/>
  <c r="D9" i="34"/>
  <c r="C8" i="34"/>
  <c r="F8" i="34"/>
  <c r="E8" i="34"/>
  <c r="D8" i="34"/>
  <c r="C7" i="34"/>
  <c r="F7" i="34"/>
  <c r="E7" i="34"/>
  <c r="D7" i="34"/>
  <c r="C94" i="34"/>
  <c r="F94" i="34"/>
  <c r="E94" i="34"/>
  <c r="D94" i="34"/>
  <c r="G94" i="34"/>
  <c r="G93" i="34"/>
  <c r="G92" i="34"/>
  <c r="G91" i="34"/>
  <c r="G90" i="34"/>
  <c r="G89" i="34"/>
  <c r="G88" i="34"/>
  <c r="G87" i="34"/>
  <c r="G86" i="34"/>
  <c r="G85" i="34"/>
  <c r="G84" i="34"/>
  <c r="G83" i="34"/>
  <c r="G82" i="34"/>
  <c r="G81" i="34"/>
  <c r="G80" i="34"/>
  <c r="G79" i="34"/>
  <c r="G78" i="34"/>
  <c r="G77" i="34"/>
  <c r="G76" i="34"/>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C93" i="36"/>
  <c r="B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C14" i="36"/>
  <c r="C13" i="36"/>
  <c r="C12" i="36"/>
  <c r="C11" i="36"/>
  <c r="C10" i="36"/>
  <c r="C9" i="36"/>
  <c r="C8" i="36"/>
  <c r="C7" i="36"/>
  <c r="C6" i="36"/>
  <c r="C5" i="36"/>
  <c r="C4" i="36"/>
  <c r="B4" i="36"/>
  <c r="B86" i="36"/>
  <c r="B85" i="36"/>
  <c r="B84" i="36"/>
  <c r="B83" i="36"/>
  <c r="B82" i="36"/>
  <c r="B81" i="36"/>
  <c r="B80" i="36"/>
  <c r="B79" i="36"/>
  <c r="B78" i="36"/>
  <c r="B77" i="36"/>
  <c r="B76" i="36"/>
  <c r="B75" i="36"/>
  <c r="B74" i="36"/>
  <c r="B73" i="36"/>
  <c r="B72" i="36"/>
  <c r="B71" i="36"/>
  <c r="B70" i="36"/>
  <c r="B69" i="36"/>
  <c r="B68" i="36"/>
  <c r="B67" i="36"/>
  <c r="B66" i="36"/>
  <c r="B65" i="36"/>
  <c r="B64" i="36"/>
  <c r="B63" i="36"/>
  <c r="B62" i="36"/>
  <c r="B61" i="36"/>
  <c r="B60" i="36"/>
  <c r="B59" i="36"/>
  <c r="B58" i="36"/>
  <c r="B57" i="36"/>
  <c r="B56" i="36"/>
  <c r="B55" i="36"/>
  <c r="B54" i="36"/>
  <c r="B53" i="36"/>
  <c r="B52" i="36"/>
  <c r="B51" i="36"/>
  <c r="B50" i="36"/>
  <c r="B49" i="36"/>
  <c r="B48" i="36"/>
  <c r="B47" i="36"/>
  <c r="B46" i="36"/>
  <c r="B45" i="36"/>
  <c r="B44" i="36"/>
  <c r="B43" i="36"/>
  <c r="B42" i="36"/>
  <c r="B41"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15" i="36"/>
  <c r="B14" i="36"/>
  <c r="B13" i="36"/>
  <c r="B12" i="36"/>
  <c r="B11" i="36"/>
  <c r="B10" i="36"/>
  <c r="B9" i="36"/>
  <c r="B8" i="36"/>
  <c r="B7" i="36"/>
  <c r="B6" i="36"/>
  <c r="B5" i="36"/>
  <c r="B92" i="36"/>
  <c r="B91" i="36"/>
  <c r="B90" i="36"/>
  <c r="B89" i="36"/>
  <c r="B88" i="36"/>
  <c r="B87"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B75" i="44"/>
  <c r="B74" i="44"/>
  <c r="B72" i="44"/>
  <c r="B71" i="44"/>
  <c r="B70" i="44"/>
  <c r="B69" i="44"/>
  <c r="B68" i="44"/>
  <c r="B67" i="44"/>
  <c r="B66" i="44"/>
  <c r="B65" i="44"/>
  <c r="B64" i="44"/>
  <c r="B63" i="44"/>
  <c r="B62" i="44"/>
  <c r="B61" i="44"/>
  <c r="B60" i="44"/>
  <c r="B59" i="44"/>
  <c r="B58" i="44"/>
  <c r="B57" i="44"/>
  <c r="B56" i="44"/>
  <c r="B55" i="44"/>
  <c r="B54" i="44"/>
  <c r="B53" i="44"/>
  <c r="B52" i="44"/>
  <c r="B51" i="44"/>
  <c r="B50" i="44"/>
  <c r="B49" i="44"/>
  <c r="B48" i="44"/>
  <c r="B47" i="44"/>
  <c r="B46" i="44"/>
  <c r="B45" i="44"/>
  <c r="B44" i="44"/>
  <c r="B43" i="44"/>
  <c r="B42" i="44"/>
  <c r="B41" i="44"/>
  <c r="B40" i="44"/>
  <c r="B39" i="44"/>
  <c r="B38" i="44"/>
  <c r="B37" i="44"/>
  <c r="B36" i="44"/>
  <c r="B35" i="44"/>
  <c r="B34" i="44"/>
  <c r="B33" i="44"/>
  <c r="B32" i="44"/>
  <c r="B31" i="44"/>
  <c r="B30" i="44"/>
  <c r="B29" i="44"/>
  <c r="B28" i="44"/>
  <c r="B27" i="44"/>
  <c r="B26" i="44"/>
  <c r="B25" i="44"/>
  <c r="B24" i="44"/>
  <c r="B23" i="44"/>
  <c r="B22" i="44"/>
  <c r="B21" i="44"/>
  <c r="B20" i="44"/>
  <c r="B19" i="44"/>
  <c r="B18" i="44"/>
  <c r="B17" i="44"/>
  <c r="B16" i="44"/>
  <c r="B15" i="44"/>
  <c r="B14" i="44"/>
  <c r="B13" i="44"/>
  <c r="B12" i="44"/>
  <c r="B11" i="44"/>
  <c r="B10" i="44"/>
  <c r="B9" i="44"/>
  <c r="B8" i="44"/>
  <c r="B7" i="44"/>
  <c r="B6" i="44"/>
  <c r="B5" i="44"/>
  <c r="B4" i="44"/>
  <c r="B3" i="44"/>
  <c r="B2" i="44"/>
  <c r="B73" i="44"/>
  <c r="D75" i="46"/>
  <c r="D74" i="46"/>
  <c r="D72" i="46"/>
  <c r="D71" i="46"/>
  <c r="D70" i="46"/>
  <c r="D69" i="46"/>
  <c r="D68" i="46"/>
  <c r="D67" i="46"/>
  <c r="D66" i="46"/>
  <c r="D65" i="46"/>
  <c r="D64" i="46"/>
  <c r="D63" i="46"/>
  <c r="C63" i="46"/>
  <c r="B63" i="46"/>
  <c r="D62" i="46"/>
  <c r="C62" i="46"/>
  <c r="B62" i="46"/>
  <c r="D61" i="46"/>
  <c r="C61" i="46"/>
  <c r="B61" i="46"/>
  <c r="D60" i="46"/>
  <c r="C60" i="46"/>
  <c r="B60" i="46"/>
  <c r="D59" i="46"/>
  <c r="C59" i="46"/>
  <c r="B59" i="46"/>
  <c r="D58" i="46"/>
  <c r="C58" i="46"/>
  <c r="B58" i="46"/>
  <c r="D57" i="46"/>
  <c r="C57" i="46"/>
  <c r="B57" i="46"/>
  <c r="D56" i="46"/>
  <c r="C56" i="46"/>
  <c r="B56" i="46"/>
  <c r="D55" i="46"/>
  <c r="C55" i="46"/>
  <c r="B55" i="46"/>
  <c r="D54" i="46"/>
  <c r="C54" i="46"/>
  <c r="B54" i="46"/>
  <c r="D53" i="46"/>
  <c r="C53" i="46"/>
  <c r="B53" i="46"/>
  <c r="D52" i="46"/>
  <c r="C52" i="46"/>
  <c r="B52" i="46"/>
  <c r="D51" i="46"/>
  <c r="C51" i="46"/>
  <c r="B51" i="46"/>
  <c r="D50" i="46"/>
  <c r="C50" i="46"/>
  <c r="B50" i="46"/>
  <c r="D49" i="46"/>
  <c r="C49" i="46"/>
  <c r="B49" i="46"/>
  <c r="D48" i="46"/>
  <c r="C48" i="46"/>
  <c r="B48" i="46"/>
  <c r="D47" i="46"/>
  <c r="C47" i="46"/>
  <c r="B47" i="46"/>
  <c r="D46" i="46"/>
  <c r="C46" i="46"/>
  <c r="B46" i="46"/>
  <c r="D45" i="46"/>
  <c r="C45" i="46"/>
  <c r="B45" i="46"/>
  <c r="D44" i="46"/>
  <c r="C44" i="46"/>
  <c r="B44" i="46"/>
  <c r="D43" i="46"/>
  <c r="C43" i="46"/>
  <c r="B43" i="46"/>
  <c r="D42" i="46"/>
  <c r="C42" i="46"/>
  <c r="B42" i="46"/>
  <c r="D41" i="46"/>
  <c r="C41" i="46"/>
  <c r="B41" i="46"/>
  <c r="D40" i="46"/>
  <c r="C40" i="46"/>
  <c r="B40" i="46"/>
  <c r="D39" i="46"/>
  <c r="C39" i="46"/>
  <c r="B39" i="46"/>
  <c r="D38" i="46"/>
  <c r="C38" i="46"/>
  <c r="B38" i="46"/>
  <c r="D37" i="46"/>
  <c r="C37" i="46"/>
  <c r="B37" i="46"/>
  <c r="D36" i="46"/>
  <c r="C36" i="46"/>
  <c r="B36" i="46"/>
  <c r="D35" i="46"/>
  <c r="C35" i="46"/>
  <c r="B35" i="46"/>
  <c r="D34" i="46"/>
  <c r="C34" i="46"/>
  <c r="B34" i="46"/>
  <c r="D33" i="46"/>
  <c r="C33" i="46"/>
  <c r="B33" i="46"/>
  <c r="D32" i="46"/>
  <c r="C32" i="46"/>
  <c r="B32" i="46"/>
  <c r="D31" i="46"/>
  <c r="C31" i="46"/>
  <c r="B31" i="46"/>
  <c r="D30" i="46"/>
  <c r="C30" i="46"/>
  <c r="B30" i="46"/>
  <c r="D29" i="46"/>
  <c r="C29" i="46"/>
  <c r="B29" i="46"/>
  <c r="D28" i="46"/>
  <c r="C28" i="46"/>
  <c r="B28" i="46"/>
  <c r="D27" i="46"/>
  <c r="C27" i="46"/>
  <c r="B27" i="46"/>
  <c r="D26" i="46"/>
  <c r="C26" i="46"/>
  <c r="B26" i="46"/>
  <c r="D25" i="46"/>
  <c r="C25" i="46"/>
  <c r="B25" i="46"/>
  <c r="D24" i="46"/>
  <c r="C24" i="46"/>
  <c r="B24" i="46"/>
  <c r="D23" i="46"/>
  <c r="C23" i="46"/>
  <c r="B23" i="46"/>
  <c r="D22" i="46"/>
  <c r="C22" i="46"/>
  <c r="B22" i="46"/>
  <c r="D21" i="46"/>
  <c r="C21" i="46"/>
  <c r="B21" i="46"/>
  <c r="D20" i="46"/>
  <c r="C20" i="46"/>
  <c r="B20" i="46"/>
  <c r="D19" i="46"/>
  <c r="C19" i="46"/>
  <c r="B19" i="46"/>
  <c r="D18" i="46"/>
  <c r="C18" i="46"/>
  <c r="B18" i="46"/>
  <c r="D17" i="46"/>
  <c r="C17" i="46"/>
  <c r="B17" i="46"/>
  <c r="D16" i="46"/>
  <c r="C16" i="46"/>
  <c r="B16" i="46"/>
  <c r="D15" i="46"/>
  <c r="C15" i="46"/>
  <c r="B15" i="46"/>
  <c r="D14" i="46"/>
  <c r="C14" i="46"/>
  <c r="B14" i="46"/>
  <c r="D13" i="46"/>
  <c r="C13" i="46"/>
  <c r="B13" i="46"/>
  <c r="D12" i="46"/>
  <c r="C12" i="46"/>
  <c r="B12" i="46"/>
  <c r="D11" i="46"/>
  <c r="C11" i="46"/>
  <c r="B11" i="46"/>
  <c r="D10" i="46"/>
  <c r="C10" i="46"/>
  <c r="B10" i="46"/>
  <c r="D9" i="46"/>
  <c r="C9" i="46"/>
  <c r="B9" i="46"/>
  <c r="D8" i="46"/>
  <c r="C8" i="46"/>
  <c r="B8" i="46"/>
  <c r="D7" i="46"/>
  <c r="C7" i="46"/>
  <c r="B7" i="46"/>
  <c r="D6" i="46"/>
  <c r="C6" i="46"/>
  <c r="B6" i="46"/>
  <c r="D5" i="46"/>
  <c r="C5" i="46"/>
  <c r="B5" i="46"/>
  <c r="D4" i="46"/>
  <c r="C4" i="46"/>
  <c r="B4" i="46"/>
  <c r="D3" i="46"/>
  <c r="C3" i="46"/>
  <c r="B3" i="46"/>
  <c r="D2" i="46"/>
  <c r="C2" i="46"/>
  <c r="B2" i="46"/>
  <c r="D73" i="46"/>
  <c r="K78" i="19"/>
  <c r="C75" i="46"/>
  <c r="J78" i="19"/>
  <c r="B75" i="46"/>
  <c r="K75" i="19"/>
  <c r="C72" i="46"/>
  <c r="J75" i="19"/>
  <c r="B72" i="46"/>
  <c r="K74" i="19"/>
  <c r="C71" i="46"/>
  <c r="J74" i="19"/>
  <c r="B71" i="46"/>
  <c r="K73" i="19"/>
  <c r="C70" i="46"/>
  <c r="J73" i="19"/>
  <c r="B70" i="46"/>
  <c r="K72" i="19"/>
  <c r="C69" i="46"/>
  <c r="J72" i="19"/>
  <c r="B69" i="46"/>
  <c r="K71" i="19"/>
  <c r="C68" i="46"/>
  <c r="J71" i="19"/>
  <c r="B68" i="46"/>
  <c r="K70" i="19"/>
  <c r="C67" i="46"/>
  <c r="J70" i="19"/>
  <c r="B67" i="46"/>
  <c r="K69" i="19"/>
  <c r="C66" i="46"/>
  <c r="J69" i="19"/>
  <c r="B66" i="46"/>
  <c r="K68" i="19"/>
  <c r="C65" i="46"/>
  <c r="J68" i="19"/>
  <c r="B65" i="46"/>
  <c r="K67" i="19"/>
  <c r="C64" i="46"/>
  <c r="J67" i="19"/>
  <c r="B64" i="46"/>
  <c r="K76" i="19"/>
  <c r="C73" i="46"/>
  <c r="J76" i="19"/>
  <c r="B73" i="46"/>
  <c r="K77" i="19"/>
  <c r="C74" i="46"/>
  <c r="J77" i="19"/>
  <c r="B74" i="46"/>
  <c r="C97" i="54"/>
  <c r="C96" i="54"/>
  <c r="C95" i="54"/>
  <c r="C94" i="54"/>
  <c r="C93" i="54"/>
  <c r="C92" i="54"/>
  <c r="C91" i="54"/>
  <c r="C90" i="54"/>
  <c r="C89" i="54"/>
  <c r="C88" i="54"/>
  <c r="C87" i="54"/>
  <c r="C86" i="54"/>
  <c r="C85" i="54"/>
  <c r="C84" i="54"/>
  <c r="C83" i="54"/>
  <c r="C82" i="54"/>
  <c r="C81" i="54"/>
  <c r="C80" i="54"/>
  <c r="C79" i="54"/>
  <c r="C78" i="54"/>
  <c r="C77" i="54"/>
  <c r="C76" i="54"/>
  <c r="C75" i="54"/>
  <c r="C74" i="54"/>
  <c r="C73" i="54"/>
  <c r="C72" i="54"/>
  <c r="C71" i="54"/>
  <c r="C70" i="54"/>
  <c r="C69" i="54"/>
  <c r="C68" i="54"/>
  <c r="C67" i="54"/>
  <c r="C66" i="54"/>
  <c r="C65" i="54"/>
  <c r="C64" i="54"/>
  <c r="C63" i="54"/>
  <c r="C62" i="54"/>
  <c r="C61" i="54"/>
  <c r="C60" i="54"/>
  <c r="C59" i="54"/>
  <c r="C58" i="54"/>
  <c r="C57" i="54"/>
  <c r="C56" i="54"/>
  <c r="C55" i="54"/>
  <c r="C54" i="54"/>
  <c r="C53" i="54"/>
  <c r="C52" i="54"/>
  <c r="C51" i="54"/>
  <c r="C50" i="54"/>
  <c r="C49" i="54"/>
  <c r="C48" i="54"/>
  <c r="C47" i="54"/>
  <c r="C46" i="54"/>
  <c r="C45" i="54"/>
  <c r="C44" i="54"/>
  <c r="C43" i="54"/>
  <c r="C42" i="54"/>
  <c r="C41" i="54"/>
  <c r="C40" i="54"/>
  <c r="C39" i="54"/>
  <c r="C38" i="54"/>
  <c r="C37" i="54"/>
  <c r="C36" i="54"/>
  <c r="C35" i="54"/>
  <c r="C34" i="54"/>
  <c r="C33" i="54"/>
  <c r="C32" i="54"/>
  <c r="C31" i="54"/>
  <c r="C30" i="54"/>
  <c r="C29" i="54"/>
  <c r="C28" i="54"/>
  <c r="C27" i="54"/>
  <c r="C26" i="54"/>
  <c r="C25" i="54"/>
  <c r="C24" i="54"/>
  <c r="C23" i="54"/>
  <c r="C22" i="54"/>
  <c r="C21" i="54"/>
  <c r="C20" i="54"/>
  <c r="C19" i="54"/>
  <c r="C18" i="54"/>
  <c r="C17" i="54"/>
  <c r="C16" i="54"/>
  <c r="C15" i="54"/>
  <c r="C14" i="54"/>
  <c r="C13" i="54"/>
  <c r="C12" i="54"/>
  <c r="C11" i="54"/>
  <c r="C10" i="54"/>
  <c r="C9" i="54"/>
  <c r="C8" i="54"/>
  <c r="C7" i="54"/>
  <c r="C6" i="54"/>
  <c r="C5" i="54"/>
  <c r="C4" i="54"/>
  <c r="B94" i="54"/>
  <c r="B93" i="54"/>
  <c r="B92" i="54"/>
  <c r="B91" i="54"/>
  <c r="B90" i="54"/>
  <c r="B89" i="54"/>
  <c r="B88" i="54"/>
  <c r="B87" i="54"/>
  <c r="B86" i="54"/>
  <c r="B85" i="54"/>
  <c r="B84" i="54"/>
  <c r="B83" i="54"/>
  <c r="B82" i="54"/>
  <c r="B81" i="54"/>
  <c r="B80" i="54"/>
  <c r="B79" i="54"/>
  <c r="B78" i="54"/>
  <c r="B77" i="54"/>
  <c r="B76" i="54"/>
  <c r="B75" i="54"/>
  <c r="B74" i="54"/>
  <c r="B73" i="54"/>
  <c r="B72" i="54"/>
  <c r="B71" i="54"/>
  <c r="B70" i="54"/>
  <c r="B69" i="54"/>
  <c r="B68" i="54"/>
  <c r="B67" i="54"/>
  <c r="B66" i="54"/>
  <c r="B65" i="54"/>
  <c r="B64" i="54"/>
  <c r="B63" i="54"/>
  <c r="B62" i="54"/>
  <c r="B61" i="54"/>
  <c r="B60" i="54"/>
  <c r="B59" i="54"/>
  <c r="B58" i="54"/>
  <c r="B57" i="54"/>
  <c r="B56" i="54"/>
  <c r="B55" i="54"/>
  <c r="B54" i="54"/>
  <c r="B53" i="54"/>
  <c r="B52" i="54"/>
  <c r="B51" i="54"/>
  <c r="B50" i="54"/>
  <c r="B49" i="54"/>
  <c r="B48" i="54"/>
  <c r="B47" i="54"/>
  <c r="B46" i="54"/>
  <c r="B45" i="54"/>
  <c r="B44" i="54"/>
  <c r="B43" i="54"/>
  <c r="B42" i="54"/>
  <c r="B41" i="54"/>
  <c r="B40" i="54"/>
  <c r="B39" i="54"/>
  <c r="B38" i="54"/>
  <c r="B37" i="54"/>
  <c r="B36" i="54"/>
  <c r="B35" i="54"/>
  <c r="B34" i="54"/>
  <c r="B33" i="54"/>
  <c r="B32" i="54"/>
  <c r="B31" i="54"/>
  <c r="B30" i="54"/>
  <c r="B29" i="54"/>
  <c r="B28" i="54"/>
  <c r="B27" i="54"/>
  <c r="B26" i="54"/>
  <c r="B25" i="54"/>
  <c r="B24" i="54"/>
  <c r="B23" i="54"/>
  <c r="B22" i="54"/>
  <c r="B21" i="54"/>
  <c r="B20" i="54"/>
  <c r="B19" i="54"/>
  <c r="B18" i="54"/>
  <c r="B17" i="54"/>
  <c r="B16" i="54"/>
  <c r="B15" i="54"/>
  <c r="B14" i="54"/>
  <c r="B13" i="54"/>
  <c r="B12" i="54"/>
  <c r="B11" i="54"/>
  <c r="B10" i="54"/>
  <c r="B9" i="54"/>
  <c r="B8" i="54"/>
  <c r="B7" i="54"/>
  <c r="B6" i="54"/>
  <c r="B5" i="54"/>
  <c r="B4" i="54"/>
  <c r="B95" i="54"/>
  <c r="B96" i="54"/>
  <c r="B97" i="54"/>
  <c r="C5" i="56"/>
  <c r="C6" i="56"/>
  <c r="C7"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C11" i="56"/>
  <c r="C10" i="56"/>
  <c r="C9" i="56"/>
  <c r="C8" i="56"/>
  <c r="C86" i="56"/>
  <c r="C87" i="56"/>
  <c r="C88" i="56"/>
  <c r="C89" i="56"/>
  <c r="C90" i="56"/>
  <c r="C91" i="56"/>
  <c r="C92" i="56"/>
  <c r="C93" i="56"/>
  <c r="C94" i="56"/>
  <c r="C95" i="56"/>
  <c r="C96" i="56"/>
  <c r="C97" i="56"/>
  <c r="D97" i="58"/>
  <c r="C97" i="58"/>
  <c r="B97" i="58"/>
  <c r="D96" i="58"/>
  <c r="C96" i="58"/>
  <c r="B96" i="58"/>
  <c r="D95" i="58"/>
  <c r="C95" i="58"/>
  <c r="B95" i="58"/>
  <c r="D94" i="58"/>
  <c r="C94" i="58"/>
  <c r="B94" i="58"/>
  <c r="B93" i="58"/>
  <c r="B90" i="58"/>
  <c r="B89" i="58"/>
  <c r="B88" i="58"/>
  <c r="B87" i="58"/>
  <c r="B86" i="58"/>
  <c r="B85" i="58"/>
  <c r="B84" i="58"/>
  <c r="B83" i="58"/>
  <c r="B82" i="58"/>
  <c r="B81" i="58"/>
  <c r="B80" i="58"/>
  <c r="B79" i="58"/>
  <c r="B78" i="58"/>
  <c r="B77" i="58"/>
  <c r="B76" i="58"/>
  <c r="B75" i="58"/>
  <c r="B74" i="58"/>
  <c r="B73" i="58"/>
  <c r="B72" i="58"/>
  <c r="B71" i="58"/>
  <c r="B70" i="58"/>
  <c r="B69" i="58"/>
  <c r="B68" i="58"/>
  <c r="B67" i="58"/>
  <c r="B66" i="58"/>
  <c r="B65" i="58"/>
  <c r="B64" i="58"/>
  <c r="B63" i="58"/>
  <c r="B62" i="58"/>
  <c r="B61" i="58"/>
  <c r="B60" i="58"/>
  <c r="B59" i="58"/>
  <c r="B58" i="58"/>
  <c r="B57" i="58"/>
  <c r="B56" i="58"/>
  <c r="B55" i="58"/>
  <c r="B54" i="58"/>
  <c r="B53" i="58"/>
  <c r="B52" i="58"/>
  <c r="B51" i="58"/>
  <c r="B50" i="58"/>
  <c r="B49" i="58"/>
  <c r="B48" i="58"/>
  <c r="B47" i="58"/>
  <c r="B46" i="58"/>
  <c r="B45" i="58"/>
  <c r="B44" i="58"/>
  <c r="B43" i="58"/>
  <c r="B42" i="58"/>
  <c r="B41" i="58"/>
  <c r="B40" i="58"/>
  <c r="B39" i="58"/>
  <c r="B38" i="58"/>
  <c r="B37" i="58"/>
  <c r="B36" i="58"/>
  <c r="B35" i="58"/>
  <c r="B34" i="58"/>
  <c r="B33" i="58"/>
  <c r="B32" i="58"/>
  <c r="B31" i="58"/>
  <c r="B30" i="58"/>
  <c r="B29" i="58"/>
  <c r="B28" i="58"/>
  <c r="B27" i="58"/>
  <c r="B26" i="58"/>
  <c r="B25" i="58"/>
  <c r="B24" i="58"/>
  <c r="B23" i="58"/>
  <c r="B22" i="58"/>
  <c r="B21" i="58"/>
  <c r="B20" i="58"/>
  <c r="B19" i="58"/>
  <c r="B18" i="58"/>
  <c r="B17" i="58"/>
  <c r="B16" i="58"/>
  <c r="B15" i="58"/>
  <c r="B14" i="58"/>
  <c r="B13" i="58"/>
  <c r="B12" i="58"/>
  <c r="B11" i="58"/>
  <c r="B10" i="58"/>
  <c r="B9" i="58"/>
  <c r="B8" i="58"/>
  <c r="B7" i="58"/>
  <c r="B6" i="58"/>
  <c r="B5" i="58"/>
  <c r="B4" i="58"/>
  <c r="D92" i="58"/>
  <c r="D93" i="58"/>
  <c r="C92" i="58"/>
  <c r="C93" i="58"/>
  <c r="B92" i="58"/>
  <c r="B91" i="58"/>
  <c r="C86" i="58"/>
  <c r="C87" i="58"/>
  <c r="C88" i="58"/>
  <c r="C89" i="58"/>
  <c r="C90" i="58"/>
  <c r="C91" i="58"/>
  <c r="D86" i="58"/>
  <c r="D87" i="58"/>
  <c r="D88" i="58"/>
  <c r="D89" i="58"/>
  <c r="D90" i="58"/>
  <c r="D91" i="58"/>
  <c r="C4" i="58"/>
  <c r="D4" i="58"/>
  <c r="C5" i="58"/>
  <c r="D5" i="58"/>
  <c r="D6" i="58"/>
  <c r="C6" i="58"/>
  <c r="C7" i="58"/>
  <c r="C8" i="58"/>
  <c r="C9" i="58"/>
  <c r="C10" i="58"/>
  <c r="C11" i="58"/>
  <c r="C12" i="58"/>
  <c r="C13" i="58"/>
  <c r="C14" i="58"/>
  <c r="C15" i="58"/>
  <c r="C16" i="58"/>
  <c r="C17" i="58"/>
  <c r="C18" i="58"/>
  <c r="C19" i="58"/>
  <c r="C20" i="58"/>
  <c r="C21" i="58"/>
  <c r="C22" i="58"/>
  <c r="C23" i="58"/>
  <c r="C24" i="58"/>
  <c r="C25" i="58"/>
  <c r="C26" i="58"/>
  <c r="C27" i="58"/>
  <c r="C28" i="58"/>
  <c r="C29" i="58"/>
  <c r="C30" i="58"/>
  <c r="C31" i="58"/>
  <c r="C32" i="58"/>
  <c r="C33" i="58"/>
  <c r="C34" i="58"/>
  <c r="C35" i="58"/>
  <c r="C36" i="58"/>
  <c r="C37" i="58"/>
  <c r="C38" i="58"/>
  <c r="C39" i="58"/>
  <c r="C40" i="58"/>
  <c r="C41" i="58"/>
  <c r="C42" i="58"/>
  <c r="C43" i="58"/>
  <c r="C44" i="58"/>
  <c r="C45" i="58"/>
  <c r="C46" i="58"/>
  <c r="C47" i="58"/>
  <c r="C48" i="58"/>
  <c r="C49" i="58"/>
  <c r="C50" i="58"/>
  <c r="C51" i="58"/>
  <c r="C52" i="58"/>
  <c r="C53" i="58"/>
  <c r="C54" i="58"/>
  <c r="C55" i="58"/>
  <c r="C56" i="58"/>
  <c r="C57" i="58"/>
  <c r="C58" i="58"/>
  <c r="C59" i="58"/>
  <c r="C60" i="58"/>
  <c r="C61" i="58"/>
  <c r="C62" i="58"/>
  <c r="C63" i="58"/>
  <c r="C64" i="58"/>
  <c r="C65" i="58"/>
  <c r="C66" i="58"/>
  <c r="C67" i="58"/>
  <c r="C68" i="58"/>
  <c r="C69" i="58"/>
  <c r="C70" i="58"/>
  <c r="C71" i="58"/>
  <c r="C72" i="58"/>
  <c r="C73" i="58"/>
  <c r="C74" i="58"/>
  <c r="C75" i="58"/>
  <c r="C76" i="58"/>
  <c r="C77" i="58"/>
  <c r="C78" i="58"/>
  <c r="C79" i="58"/>
  <c r="C80" i="58"/>
  <c r="C81" i="58"/>
  <c r="C82" i="58"/>
  <c r="C83" i="58"/>
  <c r="C84" i="58"/>
  <c r="C85" i="58"/>
  <c r="D7" i="58"/>
  <c r="D8" i="58"/>
  <c r="D9" i="58"/>
  <c r="D10" i="58"/>
  <c r="D11" i="58"/>
  <c r="D12" i="58"/>
  <c r="D13" i="58"/>
  <c r="D14" i="58"/>
  <c r="D15" i="58"/>
  <c r="D16" i="58"/>
  <c r="D17" i="58"/>
  <c r="D18" i="58"/>
  <c r="D19"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53" i="58"/>
  <c r="D54" i="58"/>
  <c r="D55" i="58"/>
  <c r="D56" i="58"/>
  <c r="D57" i="58"/>
  <c r="D58" i="58"/>
  <c r="D59" i="58"/>
  <c r="D60" i="58"/>
  <c r="D61" i="58"/>
  <c r="D62" i="58"/>
  <c r="D63" i="58"/>
  <c r="D64" i="58"/>
  <c r="D65" i="58"/>
  <c r="D66" i="58"/>
  <c r="D67" i="58"/>
  <c r="D68" i="58"/>
  <c r="D69" i="58"/>
  <c r="D70" i="58"/>
  <c r="D71" i="58"/>
  <c r="D72" i="58"/>
  <c r="D73" i="58"/>
  <c r="D74" i="58"/>
  <c r="D75" i="58"/>
  <c r="D76" i="58"/>
  <c r="D77" i="58"/>
  <c r="D78" i="58"/>
  <c r="D79" i="58"/>
  <c r="D80" i="58"/>
  <c r="D81" i="58"/>
  <c r="D82" i="58"/>
  <c r="D83" i="58"/>
  <c r="D84" i="58"/>
  <c r="D85" i="58"/>
  <c r="D99" i="7"/>
  <c r="D98" i="7"/>
  <c r="D97" i="7"/>
  <c r="D96" i="7"/>
  <c r="M99" i="8"/>
  <c r="L99" i="8"/>
  <c r="K99" i="8"/>
  <c r="M98" i="8"/>
  <c r="L98" i="8"/>
  <c r="K98" i="8"/>
  <c r="M97" i="8"/>
  <c r="L97" i="8"/>
  <c r="K97" i="8"/>
  <c r="M96" i="8"/>
  <c r="L96" i="8"/>
  <c r="K96" i="8"/>
  <c r="M95" i="8"/>
  <c r="L95" i="8"/>
  <c r="K95" i="8"/>
  <c r="M94" i="8"/>
  <c r="L94" i="8"/>
  <c r="K94" i="8"/>
  <c r="M93" i="8"/>
  <c r="L93" i="8"/>
  <c r="K93" i="8"/>
  <c r="M92" i="8"/>
  <c r="L92" i="8"/>
  <c r="K92" i="8"/>
  <c r="M91" i="8"/>
  <c r="L91" i="8"/>
  <c r="K91" i="8"/>
  <c r="M90" i="8"/>
  <c r="L90" i="8"/>
  <c r="K90" i="8"/>
  <c r="M89" i="8"/>
  <c r="L89" i="8"/>
  <c r="K89" i="8"/>
  <c r="M88" i="8"/>
  <c r="L88" i="8"/>
  <c r="K88" i="8"/>
  <c r="A96" i="8"/>
  <c r="A97" i="8"/>
  <c r="M99" i="9"/>
  <c r="L99" i="9"/>
  <c r="K99" i="9"/>
  <c r="J99" i="9"/>
  <c r="I99" i="9"/>
  <c r="M98" i="9"/>
  <c r="L98" i="9"/>
  <c r="K98" i="9"/>
  <c r="J98" i="9"/>
  <c r="I98" i="9"/>
  <c r="M97" i="9"/>
  <c r="L97" i="9"/>
  <c r="K97" i="9"/>
  <c r="J97" i="9"/>
  <c r="I97" i="9"/>
  <c r="M96" i="9"/>
  <c r="L96" i="9"/>
  <c r="K96" i="9"/>
  <c r="J96" i="9"/>
  <c r="I96" i="9"/>
  <c r="M95" i="9"/>
  <c r="L95" i="9"/>
  <c r="K95" i="9"/>
  <c r="J95" i="9"/>
  <c r="I95" i="9"/>
  <c r="M94" i="9"/>
  <c r="L94" i="9"/>
  <c r="K94" i="9"/>
  <c r="J94" i="9"/>
  <c r="I94" i="9"/>
  <c r="M93" i="9"/>
  <c r="L93" i="9"/>
  <c r="K93" i="9"/>
  <c r="J93" i="9"/>
  <c r="I93" i="9"/>
  <c r="M92" i="9"/>
  <c r="L92" i="9"/>
  <c r="K92" i="9"/>
  <c r="J92" i="9"/>
  <c r="I92" i="9"/>
  <c r="M91" i="9"/>
  <c r="L91" i="9"/>
  <c r="K91" i="9"/>
  <c r="J91" i="9"/>
  <c r="I91" i="9"/>
  <c r="M90" i="9"/>
  <c r="L90" i="9"/>
  <c r="K90" i="9"/>
  <c r="J90" i="9"/>
  <c r="I90" i="9"/>
  <c r="M89" i="9"/>
  <c r="L89" i="9"/>
  <c r="K89" i="9"/>
  <c r="J89" i="9"/>
  <c r="I89" i="9"/>
  <c r="M88" i="9"/>
  <c r="L88" i="9"/>
  <c r="K88" i="9"/>
  <c r="J88" i="9"/>
  <c r="I88" i="9"/>
  <c r="A89" i="9"/>
  <c r="A90" i="9"/>
  <c r="A91" i="9"/>
  <c r="A92" i="9"/>
  <c r="A93" i="9"/>
  <c r="A94" i="9"/>
  <c r="A95" i="9"/>
  <c r="A96" i="9"/>
  <c r="A97" i="9"/>
  <c r="A89" i="10"/>
  <c r="A90" i="10"/>
  <c r="A91" i="10"/>
  <c r="A92" i="10"/>
  <c r="A93" i="10"/>
  <c r="A94" i="10"/>
  <c r="A95" i="10"/>
  <c r="A96" i="10"/>
  <c r="A97" i="10"/>
  <c r="K88" i="10"/>
  <c r="K89" i="10"/>
  <c r="M96" i="10"/>
  <c r="L96" i="10"/>
  <c r="K96" i="10"/>
  <c r="M89" i="10"/>
  <c r="L89" i="10"/>
  <c r="M88" i="10"/>
  <c r="L88" i="10"/>
  <c r="N99" i="11"/>
  <c r="M99" i="11"/>
  <c r="L99" i="11"/>
  <c r="N98" i="11"/>
  <c r="M98" i="11"/>
  <c r="L98" i="11"/>
  <c r="N97" i="11"/>
  <c r="M97" i="11"/>
  <c r="L97" i="11"/>
  <c r="N96" i="11"/>
  <c r="M96" i="11"/>
  <c r="L96" i="11"/>
  <c r="N95" i="11"/>
  <c r="M95" i="11"/>
  <c r="L95" i="11"/>
  <c r="N94" i="11"/>
  <c r="M94" i="11"/>
  <c r="L94" i="11"/>
  <c r="N93" i="11"/>
  <c r="M93" i="11"/>
  <c r="L93" i="11"/>
  <c r="N92" i="11"/>
  <c r="M92" i="11"/>
  <c r="L92" i="11"/>
  <c r="N91" i="11"/>
  <c r="M91" i="11"/>
  <c r="L91" i="11"/>
  <c r="N90" i="11"/>
  <c r="M90" i="11"/>
  <c r="L90" i="11"/>
  <c r="N89" i="11"/>
  <c r="M89" i="11"/>
  <c r="L89" i="11"/>
  <c r="N88" i="11"/>
  <c r="M88" i="11"/>
  <c r="L88" i="11"/>
  <c r="N87" i="11"/>
  <c r="M87" i="11"/>
  <c r="L87" i="11"/>
  <c r="N86" i="11"/>
  <c r="M86" i="11"/>
  <c r="L86" i="11"/>
  <c r="N85" i="11"/>
  <c r="M85" i="11"/>
  <c r="L85" i="11"/>
  <c r="N84" i="11"/>
  <c r="M84" i="11"/>
  <c r="L84" i="11"/>
  <c r="N83" i="11"/>
  <c r="M83" i="11"/>
  <c r="L83" i="11"/>
  <c r="N82" i="11"/>
  <c r="M82" i="11"/>
  <c r="L82" i="11"/>
  <c r="N81" i="11"/>
  <c r="M81" i="11"/>
  <c r="L81" i="11"/>
  <c r="N80" i="11"/>
  <c r="M80" i="11"/>
  <c r="L80" i="11"/>
  <c r="N79" i="11"/>
  <c r="M79" i="11"/>
  <c r="L79" i="11"/>
  <c r="N78" i="11"/>
  <c r="M78" i="11"/>
  <c r="L78" i="11"/>
  <c r="N77" i="11"/>
  <c r="M77" i="11"/>
  <c r="L77" i="11"/>
  <c r="N76" i="11"/>
  <c r="M76" i="11"/>
  <c r="L76" i="11"/>
  <c r="N75" i="11"/>
  <c r="M75" i="11"/>
  <c r="L75" i="11"/>
  <c r="N74" i="11"/>
  <c r="M74" i="11"/>
  <c r="L74" i="11"/>
  <c r="N73" i="11"/>
  <c r="M73" i="11"/>
  <c r="L73" i="11"/>
  <c r="N72" i="11"/>
  <c r="M72" i="11"/>
  <c r="L72" i="11"/>
  <c r="N71" i="11"/>
  <c r="M71" i="11"/>
  <c r="L71" i="11"/>
  <c r="N70" i="11"/>
  <c r="M70" i="11"/>
  <c r="L70" i="11"/>
  <c r="N69" i="11"/>
  <c r="M69" i="11"/>
  <c r="L69" i="11"/>
  <c r="N68" i="11"/>
  <c r="M68" i="11"/>
  <c r="L68" i="11"/>
  <c r="N67" i="11"/>
  <c r="M67" i="11"/>
  <c r="L67" i="11"/>
  <c r="N66" i="11"/>
  <c r="M66" i="11"/>
  <c r="L66" i="11"/>
  <c r="N65" i="11"/>
  <c r="M65" i="11"/>
  <c r="L65" i="11"/>
  <c r="N64" i="11"/>
  <c r="M64" i="11"/>
  <c r="L64" i="11"/>
  <c r="N63" i="11"/>
  <c r="M63" i="11"/>
  <c r="L63" i="11"/>
  <c r="N62" i="11"/>
  <c r="M62" i="11"/>
  <c r="L62" i="11"/>
  <c r="N61" i="11"/>
  <c r="M61" i="11"/>
  <c r="L61" i="11"/>
  <c r="N60" i="11"/>
  <c r="M60" i="11"/>
  <c r="L60" i="11"/>
  <c r="N59" i="11"/>
  <c r="M59" i="11"/>
  <c r="L59" i="11"/>
  <c r="N58" i="11"/>
  <c r="M58" i="11"/>
  <c r="L58" i="11"/>
  <c r="N57" i="11"/>
  <c r="M57" i="11"/>
  <c r="L57" i="11"/>
  <c r="N56" i="11"/>
  <c r="M56" i="11"/>
  <c r="L56" i="11"/>
  <c r="N55" i="11"/>
  <c r="M55" i="11"/>
  <c r="L55" i="11"/>
  <c r="N54" i="11"/>
  <c r="M54" i="11"/>
  <c r="L54" i="11"/>
  <c r="N53" i="11"/>
  <c r="M53" i="11"/>
  <c r="L53" i="11"/>
  <c r="N52" i="11"/>
  <c r="M52" i="11"/>
  <c r="L52" i="11"/>
  <c r="N51" i="11"/>
  <c r="M51" i="11"/>
  <c r="L51" i="11"/>
  <c r="N50" i="11"/>
  <c r="M50" i="11"/>
  <c r="L50" i="11"/>
  <c r="N49" i="11"/>
  <c r="M49" i="11"/>
  <c r="L49" i="11"/>
  <c r="N48" i="11"/>
  <c r="M48" i="11"/>
  <c r="L48" i="11"/>
  <c r="N47" i="11"/>
  <c r="M47" i="11"/>
  <c r="L47" i="11"/>
  <c r="N46" i="11"/>
  <c r="M46" i="11"/>
  <c r="L46" i="11"/>
  <c r="N45" i="11"/>
  <c r="M45" i="11"/>
  <c r="L45" i="11"/>
  <c r="N44" i="11"/>
  <c r="M44" i="11"/>
  <c r="L44" i="11"/>
  <c r="N43" i="11"/>
  <c r="M43" i="11"/>
  <c r="L43" i="11"/>
  <c r="N42" i="11"/>
  <c r="M42" i="11"/>
  <c r="L42" i="11"/>
  <c r="N41" i="11"/>
  <c r="M41" i="11"/>
  <c r="L41" i="11"/>
  <c r="N40" i="11"/>
  <c r="M40" i="11"/>
  <c r="L40" i="11"/>
  <c r="N39" i="11"/>
  <c r="M39" i="11"/>
  <c r="L39" i="11"/>
  <c r="N38" i="11"/>
  <c r="M38" i="11"/>
  <c r="L38" i="11"/>
  <c r="N37" i="11"/>
  <c r="M37" i="11"/>
  <c r="L37" i="11"/>
  <c r="N36" i="11"/>
  <c r="M36" i="11"/>
  <c r="L36" i="11"/>
  <c r="N35" i="11"/>
  <c r="M35" i="11"/>
  <c r="L35" i="11"/>
  <c r="N34" i="11"/>
  <c r="M34" i="11"/>
  <c r="L34" i="11"/>
  <c r="N33" i="11"/>
  <c r="M33" i="11"/>
  <c r="L33" i="11"/>
  <c r="N32" i="11"/>
  <c r="M32" i="11"/>
  <c r="L32" i="11"/>
  <c r="N31" i="11"/>
  <c r="M31" i="11"/>
  <c r="L31" i="11"/>
  <c r="N30" i="11"/>
  <c r="M30" i="11"/>
  <c r="L30" i="11"/>
  <c r="N29" i="11"/>
  <c r="M29" i="11"/>
  <c r="L29" i="11"/>
  <c r="N28" i="11"/>
  <c r="M28" i="11"/>
  <c r="L28" i="11"/>
  <c r="N27" i="11"/>
  <c r="M27" i="11"/>
  <c r="L27" i="11"/>
  <c r="N26" i="11"/>
  <c r="M26" i="11"/>
  <c r="L26" i="11"/>
  <c r="N25" i="11"/>
  <c r="M25" i="11"/>
  <c r="L25" i="11"/>
  <c r="N24" i="11"/>
  <c r="M24" i="11"/>
  <c r="L24" i="11"/>
  <c r="N23" i="11"/>
  <c r="M23" i="11"/>
  <c r="L23" i="11"/>
  <c r="N22" i="11"/>
  <c r="M22" i="11"/>
  <c r="L22" i="11"/>
  <c r="N21" i="11"/>
  <c r="M21" i="11"/>
  <c r="L21" i="11"/>
  <c r="N20" i="11"/>
  <c r="M20" i="11"/>
  <c r="L20" i="11"/>
  <c r="N19" i="11"/>
  <c r="M19" i="11"/>
  <c r="L19" i="11"/>
  <c r="N18" i="11"/>
  <c r="M18" i="11"/>
  <c r="L18" i="11"/>
  <c r="N17" i="11"/>
  <c r="M17" i="11"/>
  <c r="L17" i="11"/>
  <c r="N16" i="11"/>
  <c r="M16" i="11"/>
  <c r="L16" i="11"/>
  <c r="N15" i="11"/>
  <c r="M15" i="11"/>
  <c r="L15" i="11"/>
  <c r="N14" i="11"/>
  <c r="M14" i="11"/>
  <c r="L14" i="11"/>
  <c r="N13" i="11"/>
  <c r="M13" i="11"/>
  <c r="L13" i="11"/>
  <c r="N12" i="11"/>
  <c r="M12" i="11"/>
  <c r="L12" i="11"/>
  <c r="N11" i="11"/>
  <c r="M11" i="11"/>
  <c r="L11" i="11"/>
  <c r="N9" i="11"/>
  <c r="M9" i="11"/>
  <c r="L9" i="11"/>
  <c r="N8" i="11"/>
  <c r="M8" i="11"/>
  <c r="L8" i="11"/>
  <c r="N7" i="11"/>
  <c r="M7" i="11"/>
  <c r="L7" i="11"/>
  <c r="N6" i="11"/>
  <c r="M6" i="11"/>
  <c r="L6" i="11"/>
  <c r="N10" i="11"/>
  <c r="M10" i="11"/>
  <c r="L10" i="11"/>
  <c r="U99" i="12"/>
  <c r="T99" i="12"/>
  <c r="S99" i="12"/>
  <c r="R99" i="12"/>
  <c r="Q99" i="12"/>
  <c r="P99" i="12"/>
  <c r="N99" i="12"/>
  <c r="M99" i="12"/>
  <c r="L99" i="12"/>
  <c r="K99" i="12"/>
  <c r="J99" i="12"/>
  <c r="I99" i="12"/>
  <c r="G99" i="12"/>
  <c r="F99" i="12"/>
  <c r="E99" i="12"/>
  <c r="D99" i="12"/>
  <c r="C99" i="12"/>
  <c r="B99" i="12"/>
  <c r="U98" i="12"/>
  <c r="T98" i="12"/>
  <c r="S98" i="12"/>
  <c r="R98" i="12"/>
  <c r="Q98" i="12"/>
  <c r="P98" i="12"/>
  <c r="U97" i="12"/>
  <c r="T97" i="12"/>
  <c r="S97" i="12"/>
  <c r="R97" i="12"/>
  <c r="Q97" i="12"/>
  <c r="P97" i="12"/>
  <c r="U96" i="12"/>
  <c r="T96" i="12"/>
  <c r="S96" i="12"/>
  <c r="R96" i="12"/>
  <c r="Q96" i="12"/>
  <c r="P96" i="12"/>
  <c r="U95" i="12"/>
  <c r="T95" i="12"/>
  <c r="S95" i="12"/>
  <c r="R95" i="12"/>
  <c r="Q95" i="12"/>
  <c r="P95" i="12"/>
  <c r="U94" i="12"/>
  <c r="T94" i="12"/>
  <c r="S94" i="12"/>
  <c r="R94" i="12"/>
  <c r="Q94" i="12"/>
  <c r="P94" i="12"/>
  <c r="U93" i="12"/>
  <c r="T93" i="12"/>
  <c r="S93" i="12"/>
  <c r="R93" i="12"/>
  <c r="Q93" i="12"/>
  <c r="P93" i="12"/>
  <c r="U92" i="12"/>
  <c r="T92" i="12"/>
  <c r="S92" i="12"/>
  <c r="R92" i="12"/>
  <c r="Q92" i="12"/>
  <c r="P92" i="12"/>
  <c r="U91" i="12"/>
  <c r="T91" i="12"/>
  <c r="S91" i="12"/>
  <c r="R91" i="12"/>
  <c r="Q91" i="12"/>
  <c r="P91" i="12"/>
  <c r="U90" i="12"/>
  <c r="T90" i="12"/>
  <c r="S90" i="12"/>
  <c r="R90" i="12"/>
  <c r="Q90" i="12"/>
  <c r="P90" i="12"/>
  <c r="U89" i="12"/>
  <c r="T89" i="12"/>
  <c r="S89" i="12"/>
  <c r="R89" i="12"/>
  <c r="Q89" i="12"/>
  <c r="P89" i="12"/>
  <c r="U88" i="12"/>
  <c r="T88" i="12"/>
  <c r="S88" i="12"/>
  <c r="R88" i="12"/>
  <c r="Q88" i="12"/>
  <c r="P88" i="12"/>
  <c r="U87" i="12"/>
  <c r="T87" i="12"/>
  <c r="S87" i="12"/>
  <c r="R87" i="12"/>
  <c r="Q87" i="12"/>
  <c r="P87" i="12"/>
  <c r="U86" i="12"/>
  <c r="T86" i="12"/>
  <c r="S86" i="12"/>
  <c r="R86" i="12"/>
  <c r="Q86" i="12"/>
  <c r="P86" i="12"/>
  <c r="U85" i="12"/>
  <c r="T85" i="12"/>
  <c r="S85" i="12"/>
  <c r="R85" i="12"/>
  <c r="Q85" i="12"/>
  <c r="P85" i="12"/>
  <c r="U84" i="12"/>
  <c r="T84" i="12"/>
  <c r="S84" i="12"/>
  <c r="R84" i="12"/>
  <c r="Q84" i="12"/>
  <c r="P84" i="12"/>
  <c r="U83" i="12"/>
  <c r="T83" i="12"/>
  <c r="S83" i="12"/>
  <c r="R83" i="12"/>
  <c r="Q83" i="12"/>
  <c r="P83" i="12"/>
  <c r="U82" i="12"/>
  <c r="T82" i="12"/>
  <c r="S82" i="12"/>
  <c r="R82" i="12"/>
  <c r="Q82" i="12"/>
  <c r="P82" i="12"/>
  <c r="U81" i="12"/>
  <c r="T81" i="12"/>
  <c r="S81" i="12"/>
  <c r="R81" i="12"/>
  <c r="Q81" i="12"/>
  <c r="P81" i="12"/>
  <c r="U80" i="12"/>
  <c r="T80" i="12"/>
  <c r="S80" i="12"/>
  <c r="R80" i="12"/>
  <c r="Q80" i="12"/>
  <c r="P80" i="12"/>
  <c r="U79" i="12"/>
  <c r="T79" i="12"/>
  <c r="S79" i="12"/>
  <c r="R79" i="12"/>
  <c r="Q79" i="12"/>
  <c r="P79" i="12"/>
  <c r="U78" i="12"/>
  <c r="T78" i="12"/>
  <c r="S78" i="12"/>
  <c r="R78" i="12"/>
  <c r="Q78" i="12"/>
  <c r="P78" i="12"/>
  <c r="U77" i="12"/>
  <c r="T77" i="12"/>
  <c r="S77" i="12"/>
  <c r="R77" i="12"/>
  <c r="Q77" i="12"/>
  <c r="P77" i="12"/>
  <c r="U76" i="12"/>
  <c r="T76" i="12"/>
  <c r="S76" i="12"/>
  <c r="R76" i="12"/>
  <c r="Q76" i="12"/>
  <c r="P76" i="12"/>
  <c r="U75" i="12"/>
  <c r="T75" i="12"/>
  <c r="S75" i="12"/>
  <c r="R75" i="12"/>
  <c r="Q75" i="12"/>
  <c r="P75" i="12"/>
  <c r="U74" i="12"/>
  <c r="T74" i="12"/>
  <c r="S74" i="12"/>
  <c r="R74" i="12"/>
  <c r="Q74" i="12"/>
  <c r="P74" i="12"/>
  <c r="U73" i="12"/>
  <c r="T73" i="12"/>
  <c r="S73" i="12"/>
  <c r="R73" i="12"/>
  <c r="Q73" i="12"/>
  <c r="P73" i="12"/>
  <c r="U72" i="12"/>
  <c r="T72" i="12"/>
  <c r="S72" i="12"/>
  <c r="R72" i="12"/>
  <c r="Q72" i="12"/>
  <c r="P72" i="12"/>
  <c r="U71" i="12"/>
  <c r="T71" i="12"/>
  <c r="S71" i="12"/>
  <c r="R71" i="12"/>
  <c r="Q71" i="12"/>
  <c r="P71" i="12"/>
  <c r="U70" i="12"/>
  <c r="T70" i="12"/>
  <c r="S70" i="12"/>
  <c r="R70" i="12"/>
  <c r="Q70" i="12"/>
  <c r="P70" i="12"/>
  <c r="U69" i="12"/>
  <c r="T69" i="12"/>
  <c r="S69" i="12"/>
  <c r="R69" i="12"/>
  <c r="Q69" i="12"/>
  <c r="P69" i="12"/>
  <c r="U68" i="12"/>
  <c r="T68" i="12"/>
  <c r="S68" i="12"/>
  <c r="R68" i="12"/>
  <c r="Q68" i="12"/>
  <c r="P68" i="12"/>
  <c r="U67" i="12"/>
  <c r="T67" i="12"/>
  <c r="S67" i="12"/>
  <c r="R67" i="12"/>
  <c r="Q67" i="12"/>
  <c r="P67" i="12"/>
  <c r="U66" i="12"/>
  <c r="T66" i="12"/>
  <c r="S66" i="12"/>
  <c r="R66" i="12"/>
  <c r="Q66" i="12"/>
  <c r="P66" i="12"/>
  <c r="U65" i="12"/>
  <c r="T65" i="12"/>
  <c r="S65" i="12"/>
  <c r="R65" i="12"/>
  <c r="Q65" i="12"/>
  <c r="P65" i="12"/>
  <c r="U64" i="12"/>
  <c r="T64" i="12"/>
  <c r="S64" i="12"/>
  <c r="R64" i="12"/>
  <c r="Q64" i="12"/>
  <c r="P64" i="12"/>
  <c r="U63" i="12"/>
  <c r="T63" i="12"/>
  <c r="S63" i="12"/>
  <c r="R63" i="12"/>
  <c r="Q63" i="12"/>
  <c r="P63" i="12"/>
  <c r="U62" i="12"/>
  <c r="T62" i="12"/>
  <c r="S62" i="12"/>
  <c r="R62" i="12"/>
  <c r="Q62" i="12"/>
  <c r="P62" i="12"/>
  <c r="U61" i="12"/>
  <c r="T61" i="12"/>
  <c r="S61" i="12"/>
  <c r="R61" i="12"/>
  <c r="Q61" i="12"/>
  <c r="P61" i="12"/>
  <c r="U60" i="12"/>
  <c r="T60" i="12"/>
  <c r="S60" i="12"/>
  <c r="R60" i="12"/>
  <c r="Q60" i="12"/>
  <c r="P60" i="12"/>
  <c r="U59" i="12"/>
  <c r="T59" i="12"/>
  <c r="S59" i="12"/>
  <c r="R59" i="12"/>
  <c r="Q59" i="12"/>
  <c r="P59" i="12"/>
  <c r="U58" i="12"/>
  <c r="T58" i="12"/>
  <c r="S58" i="12"/>
  <c r="R58" i="12"/>
  <c r="Q58" i="12"/>
  <c r="P58" i="12"/>
  <c r="U57" i="12"/>
  <c r="T57" i="12"/>
  <c r="S57" i="12"/>
  <c r="R57" i="12"/>
  <c r="Q57" i="12"/>
  <c r="P57" i="12"/>
  <c r="U56" i="12"/>
  <c r="T56" i="12"/>
  <c r="S56" i="12"/>
  <c r="R56" i="12"/>
  <c r="Q56" i="12"/>
  <c r="P56" i="12"/>
  <c r="U55" i="12"/>
  <c r="T55" i="12"/>
  <c r="S55" i="12"/>
  <c r="R55" i="12"/>
  <c r="Q55" i="12"/>
  <c r="P55" i="12"/>
  <c r="U54" i="12"/>
  <c r="T54" i="12"/>
  <c r="S54" i="12"/>
  <c r="R54" i="12"/>
  <c r="Q54" i="12"/>
  <c r="P54" i="12"/>
  <c r="U53" i="12"/>
  <c r="T53" i="12"/>
  <c r="S53" i="12"/>
  <c r="R53" i="12"/>
  <c r="Q53" i="12"/>
  <c r="P53" i="12"/>
  <c r="U52" i="12"/>
  <c r="T52" i="12"/>
  <c r="S52" i="12"/>
  <c r="R52" i="12"/>
  <c r="Q52" i="12"/>
  <c r="P52" i="12"/>
  <c r="U51" i="12"/>
  <c r="T51" i="12"/>
  <c r="S51" i="12"/>
  <c r="R51" i="12"/>
  <c r="Q51" i="12"/>
  <c r="P51" i="12"/>
  <c r="U50" i="12"/>
  <c r="T50" i="12"/>
  <c r="S50" i="12"/>
  <c r="R50" i="12"/>
  <c r="Q50" i="12"/>
  <c r="P50" i="12"/>
  <c r="U49" i="12"/>
  <c r="T49" i="12"/>
  <c r="S49" i="12"/>
  <c r="R49" i="12"/>
  <c r="Q49" i="12"/>
  <c r="P49" i="12"/>
  <c r="U48" i="12"/>
  <c r="T48" i="12"/>
  <c r="S48" i="12"/>
  <c r="R48" i="12"/>
  <c r="Q48" i="12"/>
  <c r="P48" i="12"/>
  <c r="U47" i="12"/>
  <c r="T47" i="12"/>
  <c r="S47" i="12"/>
  <c r="R47" i="12"/>
  <c r="Q47" i="12"/>
  <c r="P47" i="12"/>
  <c r="U46" i="12"/>
  <c r="T46" i="12"/>
  <c r="S46" i="12"/>
  <c r="R46" i="12"/>
  <c r="Q46" i="12"/>
  <c r="P46" i="12"/>
  <c r="U45" i="12"/>
  <c r="T45" i="12"/>
  <c r="S45" i="12"/>
  <c r="R45" i="12"/>
  <c r="Q45" i="12"/>
  <c r="P45" i="12"/>
  <c r="U44" i="12"/>
  <c r="T44" i="12"/>
  <c r="S44" i="12"/>
  <c r="R44" i="12"/>
  <c r="Q44" i="12"/>
  <c r="P44" i="12"/>
  <c r="U43" i="12"/>
  <c r="T43" i="12"/>
  <c r="S43" i="12"/>
  <c r="R43" i="12"/>
  <c r="Q43" i="12"/>
  <c r="P43" i="12"/>
  <c r="U42" i="12"/>
  <c r="T42" i="12"/>
  <c r="S42" i="12"/>
  <c r="R42" i="12"/>
  <c r="Q42" i="12"/>
  <c r="P42" i="12"/>
  <c r="U41" i="12"/>
  <c r="T41" i="12"/>
  <c r="S41" i="12"/>
  <c r="R41" i="12"/>
  <c r="Q41" i="12"/>
  <c r="P41" i="12"/>
  <c r="U40" i="12"/>
  <c r="T40" i="12"/>
  <c r="S40" i="12"/>
  <c r="R40" i="12"/>
  <c r="Q40" i="12"/>
  <c r="P40" i="12"/>
  <c r="U39" i="12"/>
  <c r="T39" i="12"/>
  <c r="S39" i="12"/>
  <c r="R39" i="12"/>
  <c r="Q39" i="12"/>
  <c r="P39" i="12"/>
  <c r="U38" i="12"/>
  <c r="T38" i="12"/>
  <c r="S38" i="12"/>
  <c r="R38" i="12"/>
  <c r="Q38" i="12"/>
  <c r="P38" i="12"/>
  <c r="U37" i="12"/>
  <c r="T37" i="12"/>
  <c r="S37" i="12"/>
  <c r="R37" i="12"/>
  <c r="Q37" i="12"/>
  <c r="P37" i="12"/>
  <c r="U36" i="12"/>
  <c r="T36" i="12"/>
  <c r="S36" i="12"/>
  <c r="R36" i="12"/>
  <c r="Q36" i="12"/>
  <c r="P36" i="12"/>
  <c r="U35" i="12"/>
  <c r="T35" i="12"/>
  <c r="S35" i="12"/>
  <c r="R35" i="12"/>
  <c r="Q35" i="12"/>
  <c r="P35" i="12"/>
  <c r="U34" i="12"/>
  <c r="T34" i="12"/>
  <c r="S34" i="12"/>
  <c r="R34" i="12"/>
  <c r="Q34" i="12"/>
  <c r="P34" i="12"/>
  <c r="U33" i="12"/>
  <c r="T33" i="12"/>
  <c r="S33" i="12"/>
  <c r="R33" i="12"/>
  <c r="Q33" i="12"/>
  <c r="P33" i="12"/>
  <c r="U32" i="12"/>
  <c r="T32" i="12"/>
  <c r="S32" i="12"/>
  <c r="R32" i="12"/>
  <c r="Q32" i="12"/>
  <c r="P32" i="12"/>
  <c r="U31" i="12"/>
  <c r="T31" i="12"/>
  <c r="S31" i="12"/>
  <c r="R31" i="12"/>
  <c r="Q31" i="12"/>
  <c r="P31" i="12"/>
  <c r="U30" i="12"/>
  <c r="T30" i="12"/>
  <c r="S30" i="12"/>
  <c r="R30" i="12"/>
  <c r="Q30" i="12"/>
  <c r="P30" i="12"/>
  <c r="U29" i="12"/>
  <c r="T29" i="12"/>
  <c r="S29" i="12"/>
  <c r="R29" i="12"/>
  <c r="Q29" i="12"/>
  <c r="P29" i="12"/>
  <c r="U28" i="12"/>
  <c r="T28" i="12"/>
  <c r="S28" i="12"/>
  <c r="R28" i="12"/>
  <c r="Q28" i="12"/>
  <c r="P28" i="12"/>
  <c r="U27" i="12"/>
  <c r="T27" i="12"/>
  <c r="S27" i="12"/>
  <c r="R27" i="12"/>
  <c r="Q27" i="12"/>
  <c r="P27" i="12"/>
  <c r="U26" i="12"/>
  <c r="T26" i="12"/>
  <c r="S26" i="12"/>
  <c r="R26" i="12"/>
  <c r="Q26" i="12"/>
  <c r="P26" i="12"/>
  <c r="U25" i="12"/>
  <c r="T25" i="12"/>
  <c r="S25" i="12"/>
  <c r="R25" i="12"/>
  <c r="Q25" i="12"/>
  <c r="P25" i="12"/>
  <c r="U24" i="12"/>
  <c r="T24" i="12"/>
  <c r="S24" i="12"/>
  <c r="R24" i="12"/>
  <c r="Q24" i="12"/>
  <c r="P24" i="12"/>
  <c r="U23" i="12"/>
  <c r="T23" i="12"/>
  <c r="S23" i="12"/>
  <c r="R23" i="12"/>
  <c r="Q23" i="12"/>
  <c r="P23" i="12"/>
  <c r="U22" i="12"/>
  <c r="T22" i="12"/>
  <c r="S22" i="12"/>
  <c r="R22" i="12"/>
  <c r="Q22" i="12"/>
  <c r="P22" i="12"/>
  <c r="U21" i="12"/>
  <c r="T21" i="12"/>
  <c r="S21" i="12"/>
  <c r="R21" i="12"/>
  <c r="Q21" i="12"/>
  <c r="P21" i="12"/>
  <c r="U20" i="12"/>
  <c r="T20" i="12"/>
  <c r="S20" i="12"/>
  <c r="R20" i="12"/>
  <c r="Q20" i="12"/>
  <c r="P20" i="12"/>
  <c r="U19" i="12"/>
  <c r="T19" i="12"/>
  <c r="S19" i="12"/>
  <c r="R19" i="12"/>
  <c r="Q19" i="12"/>
  <c r="P19" i="12"/>
  <c r="U18" i="12"/>
  <c r="T18" i="12"/>
  <c r="S18" i="12"/>
  <c r="R18" i="12"/>
  <c r="Q18" i="12"/>
  <c r="P18" i="12"/>
  <c r="U17" i="12"/>
  <c r="T17" i="12"/>
  <c r="S17" i="12"/>
  <c r="R17" i="12"/>
  <c r="Q17" i="12"/>
  <c r="P17" i="12"/>
  <c r="U16" i="12"/>
  <c r="T16" i="12"/>
  <c r="S16" i="12"/>
  <c r="R16" i="12"/>
  <c r="Q16" i="12"/>
  <c r="P16" i="12"/>
  <c r="U15" i="12"/>
  <c r="T15" i="12"/>
  <c r="S15" i="12"/>
  <c r="R15" i="12"/>
  <c r="Q15" i="12"/>
  <c r="P15" i="12"/>
  <c r="U14" i="12"/>
  <c r="T14" i="12"/>
  <c r="S14" i="12"/>
  <c r="R14" i="12"/>
  <c r="Q14" i="12"/>
  <c r="P14" i="12"/>
  <c r="U13" i="12"/>
  <c r="T13" i="12"/>
  <c r="S13" i="12"/>
  <c r="R13" i="12"/>
  <c r="Q13" i="12"/>
  <c r="P13" i="12"/>
  <c r="U12" i="12"/>
  <c r="T12" i="12"/>
  <c r="S12" i="12"/>
  <c r="R12" i="12"/>
  <c r="Q12" i="12"/>
  <c r="P12" i="12"/>
  <c r="U11" i="12"/>
  <c r="T11" i="12"/>
  <c r="S11" i="12"/>
  <c r="R11" i="12"/>
  <c r="Q11" i="12"/>
  <c r="P11" i="12"/>
  <c r="U10" i="12"/>
  <c r="T10" i="12"/>
  <c r="S10" i="12"/>
  <c r="R10" i="12"/>
  <c r="Q10" i="12"/>
  <c r="P10" i="12"/>
  <c r="U9" i="12"/>
  <c r="T9" i="12"/>
  <c r="S9" i="12"/>
  <c r="R9" i="12"/>
  <c r="U8" i="12"/>
  <c r="T8" i="12"/>
  <c r="S8" i="12"/>
  <c r="R8" i="12"/>
  <c r="U7" i="12"/>
  <c r="T7" i="12"/>
  <c r="S7" i="12"/>
  <c r="R7" i="12"/>
  <c r="T6" i="12"/>
  <c r="S6" i="12"/>
  <c r="R6" i="12"/>
  <c r="U6" i="12"/>
  <c r="N98" i="12"/>
  <c r="M98" i="12"/>
  <c r="L98" i="12"/>
  <c r="K98" i="12"/>
  <c r="J98" i="12"/>
  <c r="I98" i="12"/>
  <c r="G98" i="12"/>
  <c r="F98" i="12"/>
  <c r="E98" i="12"/>
  <c r="D98" i="12"/>
  <c r="C98" i="12"/>
  <c r="B98" i="12"/>
  <c r="N97" i="12"/>
  <c r="M97" i="12"/>
  <c r="L97" i="12"/>
  <c r="K97" i="12"/>
  <c r="J97" i="12"/>
  <c r="I97" i="12"/>
  <c r="G97" i="12"/>
  <c r="F97" i="12"/>
  <c r="E97" i="12"/>
  <c r="D97" i="12"/>
  <c r="C97" i="12"/>
  <c r="B97" i="12"/>
  <c r="N96" i="12"/>
  <c r="M96" i="12"/>
  <c r="L96" i="12"/>
  <c r="K96" i="12"/>
  <c r="J96" i="12"/>
  <c r="I96" i="12"/>
  <c r="G96" i="12"/>
  <c r="F96" i="12"/>
  <c r="E96" i="12"/>
  <c r="D96" i="12"/>
  <c r="C96" i="12"/>
  <c r="B96" i="12"/>
  <c r="N95" i="12"/>
  <c r="M95" i="12"/>
  <c r="L95" i="12"/>
  <c r="K95" i="12"/>
  <c r="J95" i="12"/>
  <c r="I95" i="12"/>
  <c r="G95" i="12"/>
  <c r="F95" i="12"/>
  <c r="E95" i="12"/>
  <c r="D95" i="12"/>
  <c r="C95" i="12"/>
  <c r="B95" i="12"/>
  <c r="N94" i="12"/>
  <c r="M94" i="12"/>
  <c r="L94" i="12"/>
  <c r="K94" i="12"/>
  <c r="J94" i="12"/>
  <c r="I94" i="12"/>
  <c r="G94" i="12"/>
  <c r="F94" i="12"/>
  <c r="E94" i="12"/>
  <c r="D94" i="12"/>
  <c r="C94" i="12"/>
  <c r="B94" i="12"/>
  <c r="N93" i="12"/>
  <c r="M93" i="12"/>
  <c r="L93" i="12"/>
  <c r="K93" i="12"/>
  <c r="J93" i="12"/>
  <c r="I93" i="12"/>
  <c r="G93" i="12"/>
  <c r="F93" i="12"/>
  <c r="E93" i="12"/>
  <c r="D93" i="12"/>
  <c r="C93" i="12"/>
  <c r="B93" i="12"/>
  <c r="N92" i="12"/>
  <c r="M92" i="12"/>
  <c r="L92" i="12"/>
  <c r="K92" i="12"/>
  <c r="J92" i="12"/>
  <c r="I92" i="12"/>
  <c r="G92" i="12"/>
  <c r="F92" i="12"/>
  <c r="E92" i="12"/>
  <c r="D92" i="12"/>
  <c r="C92" i="12"/>
  <c r="B92" i="12"/>
  <c r="N91" i="12"/>
  <c r="M91" i="12"/>
  <c r="L91" i="12"/>
  <c r="K91" i="12"/>
  <c r="J91" i="12"/>
  <c r="I91" i="12"/>
  <c r="G91" i="12"/>
  <c r="F91" i="12"/>
  <c r="E91" i="12"/>
  <c r="D91" i="12"/>
  <c r="C91" i="12"/>
  <c r="B91" i="12"/>
  <c r="N90" i="12"/>
  <c r="M90" i="12"/>
  <c r="L90" i="12"/>
  <c r="K90" i="12"/>
  <c r="J90" i="12"/>
  <c r="I90" i="12"/>
  <c r="G90" i="12"/>
  <c r="F90" i="12"/>
  <c r="E90" i="12"/>
  <c r="D90" i="12"/>
  <c r="C90" i="12"/>
  <c r="B90" i="12"/>
  <c r="N89" i="12"/>
  <c r="M89" i="12"/>
  <c r="L89" i="12"/>
  <c r="K89" i="12"/>
  <c r="J89" i="12"/>
  <c r="I89" i="12"/>
  <c r="G89" i="12"/>
  <c r="F89" i="12"/>
  <c r="E89" i="12"/>
  <c r="D89" i="12"/>
  <c r="C89" i="12"/>
  <c r="B89" i="12"/>
  <c r="N88" i="12"/>
  <c r="M88" i="12"/>
  <c r="L88" i="12"/>
  <c r="K88" i="12"/>
  <c r="J88" i="12"/>
  <c r="I88" i="12"/>
  <c r="G88" i="12"/>
  <c r="F88" i="12"/>
  <c r="E88" i="12"/>
  <c r="D88" i="12"/>
  <c r="C88" i="12"/>
  <c r="B88" i="12"/>
  <c r="N87" i="12"/>
  <c r="M87" i="12"/>
  <c r="L87" i="12"/>
  <c r="K87" i="12"/>
  <c r="J87" i="12"/>
  <c r="I87" i="12"/>
  <c r="G87" i="12"/>
  <c r="F87" i="12"/>
  <c r="E87" i="12"/>
  <c r="D87" i="12"/>
  <c r="C87" i="12"/>
  <c r="B87" i="12"/>
  <c r="N86" i="12"/>
  <c r="M86" i="12"/>
  <c r="L86" i="12"/>
  <c r="K86" i="12"/>
  <c r="J86" i="12"/>
  <c r="I86" i="12"/>
  <c r="G86" i="12"/>
  <c r="F86" i="12"/>
  <c r="E86" i="12"/>
  <c r="D86" i="12"/>
  <c r="C86" i="12"/>
  <c r="B86" i="12"/>
  <c r="N85" i="12"/>
  <c r="M85" i="12"/>
  <c r="L85" i="12"/>
  <c r="K85" i="12"/>
  <c r="J85" i="12"/>
  <c r="I85" i="12"/>
  <c r="G85" i="12"/>
  <c r="F85" i="12"/>
  <c r="E85" i="12"/>
  <c r="D85" i="12"/>
  <c r="C85" i="12"/>
  <c r="B85" i="12"/>
  <c r="N84" i="12"/>
  <c r="M84" i="12"/>
  <c r="L84" i="12"/>
  <c r="K84" i="12"/>
  <c r="J84" i="12"/>
  <c r="I84" i="12"/>
  <c r="G84" i="12"/>
  <c r="F84" i="12"/>
  <c r="E84" i="12"/>
  <c r="D84" i="12"/>
  <c r="C84" i="12"/>
  <c r="B84" i="12"/>
  <c r="N83" i="12"/>
  <c r="M83" i="12"/>
  <c r="L83" i="12"/>
  <c r="K83" i="12"/>
  <c r="J83" i="12"/>
  <c r="I83" i="12"/>
  <c r="G83" i="12"/>
  <c r="F83" i="12"/>
  <c r="E83" i="12"/>
  <c r="D83" i="12"/>
  <c r="C83" i="12"/>
  <c r="B83" i="12"/>
  <c r="N82" i="12"/>
  <c r="M82" i="12"/>
  <c r="L82" i="12"/>
  <c r="K82" i="12"/>
  <c r="J82" i="12"/>
  <c r="I82" i="12"/>
  <c r="G82" i="12"/>
  <c r="F82" i="12"/>
  <c r="E82" i="12"/>
  <c r="D82" i="12"/>
  <c r="C82" i="12"/>
  <c r="B82" i="12"/>
  <c r="N81" i="12"/>
  <c r="M81" i="12"/>
  <c r="L81" i="12"/>
  <c r="K81" i="12"/>
  <c r="J81" i="12"/>
  <c r="I81" i="12"/>
  <c r="G81" i="12"/>
  <c r="F81" i="12"/>
  <c r="E81" i="12"/>
  <c r="D81" i="12"/>
  <c r="C81" i="12"/>
  <c r="B81" i="12"/>
  <c r="N80" i="12"/>
  <c r="M80" i="12"/>
  <c r="L80" i="12"/>
  <c r="K80" i="12"/>
  <c r="J80" i="12"/>
  <c r="I80" i="12"/>
  <c r="G80" i="12"/>
  <c r="F80" i="12"/>
  <c r="E80" i="12"/>
  <c r="D80" i="12"/>
  <c r="C80" i="12"/>
  <c r="B80" i="12"/>
  <c r="N79" i="12"/>
  <c r="M79" i="12"/>
  <c r="L79" i="12"/>
  <c r="K79" i="12"/>
  <c r="J79" i="12"/>
  <c r="I79" i="12"/>
  <c r="G79" i="12"/>
  <c r="F79" i="12"/>
  <c r="E79" i="12"/>
  <c r="D79" i="12"/>
  <c r="C79" i="12"/>
  <c r="B79" i="12"/>
  <c r="N78" i="12"/>
  <c r="M78" i="12"/>
  <c r="L78" i="12"/>
  <c r="K78" i="12"/>
  <c r="J78" i="12"/>
  <c r="I78" i="12"/>
  <c r="G78" i="12"/>
  <c r="F78" i="12"/>
  <c r="E78" i="12"/>
  <c r="D78" i="12"/>
  <c r="C78" i="12"/>
  <c r="B78" i="12"/>
  <c r="N77" i="12"/>
  <c r="M77" i="12"/>
  <c r="L77" i="12"/>
  <c r="K77" i="12"/>
  <c r="J77" i="12"/>
  <c r="I77" i="12"/>
  <c r="G77" i="12"/>
  <c r="F77" i="12"/>
  <c r="E77" i="12"/>
  <c r="D77" i="12"/>
  <c r="C77" i="12"/>
  <c r="B77" i="12"/>
  <c r="N76" i="12"/>
  <c r="M76" i="12"/>
  <c r="L76" i="12"/>
  <c r="K76" i="12"/>
  <c r="J76" i="12"/>
  <c r="I76" i="12"/>
  <c r="G76" i="12"/>
  <c r="F76" i="12"/>
  <c r="E76" i="12"/>
  <c r="D76" i="12"/>
  <c r="C76" i="12"/>
  <c r="B76" i="12"/>
  <c r="N75" i="12"/>
  <c r="M75" i="12"/>
  <c r="L75" i="12"/>
  <c r="K75" i="12"/>
  <c r="J75" i="12"/>
  <c r="I75" i="12"/>
  <c r="G75" i="12"/>
  <c r="F75" i="12"/>
  <c r="E75" i="12"/>
  <c r="D75" i="12"/>
  <c r="C75" i="12"/>
  <c r="B75" i="12"/>
  <c r="N74" i="12"/>
  <c r="M74" i="12"/>
  <c r="L74" i="12"/>
  <c r="K74" i="12"/>
  <c r="J74" i="12"/>
  <c r="I74" i="12"/>
  <c r="G74" i="12"/>
  <c r="F74" i="12"/>
  <c r="E74" i="12"/>
  <c r="D74" i="12"/>
  <c r="C74" i="12"/>
  <c r="B74" i="12"/>
  <c r="N73" i="12"/>
  <c r="M73" i="12"/>
  <c r="L73" i="12"/>
  <c r="K73" i="12"/>
  <c r="J73" i="12"/>
  <c r="I73" i="12"/>
  <c r="G73" i="12"/>
  <c r="F73" i="12"/>
  <c r="E73" i="12"/>
  <c r="D73" i="12"/>
  <c r="C73" i="12"/>
  <c r="B73" i="12"/>
  <c r="N72" i="12"/>
  <c r="M72" i="12"/>
  <c r="L72" i="12"/>
  <c r="K72" i="12"/>
  <c r="J72" i="12"/>
  <c r="I72" i="12"/>
  <c r="G72" i="12"/>
  <c r="F72" i="12"/>
  <c r="E72" i="12"/>
  <c r="D72" i="12"/>
  <c r="C72" i="12"/>
  <c r="B72" i="12"/>
  <c r="N71" i="12"/>
  <c r="M71" i="12"/>
  <c r="L71" i="12"/>
  <c r="K71" i="12"/>
  <c r="J71" i="12"/>
  <c r="I71" i="12"/>
  <c r="G71" i="12"/>
  <c r="F71" i="12"/>
  <c r="E71" i="12"/>
  <c r="D71" i="12"/>
  <c r="C71" i="12"/>
  <c r="B71" i="12"/>
  <c r="N70" i="12"/>
  <c r="M70" i="12"/>
  <c r="L70" i="12"/>
  <c r="K70" i="12"/>
  <c r="J70" i="12"/>
  <c r="I70" i="12"/>
  <c r="G70" i="12"/>
  <c r="F70" i="12"/>
  <c r="E70" i="12"/>
  <c r="D70" i="12"/>
  <c r="C70" i="12"/>
  <c r="B70" i="12"/>
  <c r="N69" i="12"/>
  <c r="M69" i="12"/>
  <c r="L69" i="12"/>
  <c r="K69" i="12"/>
  <c r="J69" i="12"/>
  <c r="I69" i="12"/>
  <c r="G69" i="12"/>
  <c r="F69" i="12"/>
  <c r="E69" i="12"/>
  <c r="D69" i="12"/>
  <c r="C69" i="12"/>
  <c r="B69" i="12"/>
  <c r="N68" i="12"/>
  <c r="M68" i="12"/>
  <c r="L68" i="12"/>
  <c r="K68" i="12"/>
  <c r="J68" i="12"/>
  <c r="I68" i="12"/>
  <c r="G68" i="12"/>
  <c r="F68" i="12"/>
  <c r="E68" i="12"/>
  <c r="D68" i="12"/>
  <c r="C68" i="12"/>
  <c r="B68" i="12"/>
  <c r="N67" i="12"/>
  <c r="M67" i="12"/>
  <c r="L67" i="12"/>
  <c r="K67" i="12"/>
  <c r="J67" i="12"/>
  <c r="I67" i="12"/>
  <c r="G67" i="12"/>
  <c r="F67" i="12"/>
  <c r="E67" i="12"/>
  <c r="D67" i="12"/>
  <c r="C67" i="12"/>
  <c r="B67" i="12"/>
  <c r="N66" i="12"/>
  <c r="M66" i="12"/>
  <c r="L66" i="12"/>
  <c r="K66" i="12"/>
  <c r="J66" i="12"/>
  <c r="I66" i="12"/>
  <c r="G66" i="12"/>
  <c r="F66" i="12"/>
  <c r="E66" i="12"/>
  <c r="D66" i="12"/>
  <c r="C66" i="12"/>
  <c r="B66" i="12"/>
  <c r="N65" i="12"/>
  <c r="M65" i="12"/>
  <c r="L65" i="12"/>
  <c r="K65" i="12"/>
  <c r="J65" i="12"/>
  <c r="I65" i="12"/>
  <c r="G65" i="12"/>
  <c r="F65" i="12"/>
  <c r="E65" i="12"/>
  <c r="D65" i="12"/>
  <c r="C65" i="12"/>
  <c r="B65" i="12"/>
  <c r="N64" i="12"/>
  <c r="M64" i="12"/>
  <c r="L64" i="12"/>
  <c r="K64" i="12"/>
  <c r="J64" i="12"/>
  <c r="I64" i="12"/>
  <c r="G64" i="12"/>
  <c r="F64" i="12"/>
  <c r="E64" i="12"/>
  <c r="D64" i="12"/>
  <c r="C64" i="12"/>
  <c r="B64" i="12"/>
  <c r="N63" i="12"/>
  <c r="M63" i="12"/>
  <c r="L63" i="12"/>
  <c r="K63" i="12"/>
  <c r="J63" i="12"/>
  <c r="I63" i="12"/>
  <c r="G63" i="12"/>
  <c r="F63" i="12"/>
  <c r="E63" i="12"/>
  <c r="D63" i="12"/>
  <c r="C63" i="12"/>
  <c r="B63" i="12"/>
  <c r="N62" i="12"/>
  <c r="M62" i="12"/>
  <c r="L62" i="12"/>
  <c r="K62" i="12"/>
  <c r="J62" i="12"/>
  <c r="I62" i="12"/>
  <c r="G62" i="12"/>
  <c r="F62" i="12"/>
  <c r="E62" i="12"/>
  <c r="D62" i="12"/>
  <c r="C62" i="12"/>
  <c r="B62" i="12"/>
  <c r="N61" i="12"/>
  <c r="M61" i="12"/>
  <c r="L61" i="12"/>
  <c r="K61" i="12"/>
  <c r="J61" i="12"/>
  <c r="I61" i="12"/>
  <c r="G61" i="12"/>
  <c r="F61" i="12"/>
  <c r="E61" i="12"/>
  <c r="D61" i="12"/>
  <c r="C61" i="12"/>
  <c r="B61" i="12"/>
  <c r="N60" i="12"/>
  <c r="M60" i="12"/>
  <c r="L60" i="12"/>
  <c r="K60" i="12"/>
  <c r="J60" i="12"/>
  <c r="I60" i="12"/>
  <c r="G60" i="12"/>
  <c r="F60" i="12"/>
  <c r="E60" i="12"/>
  <c r="D60" i="12"/>
  <c r="C60" i="12"/>
  <c r="B60" i="12"/>
  <c r="N59" i="12"/>
  <c r="M59" i="12"/>
  <c r="L59" i="12"/>
  <c r="K59" i="12"/>
  <c r="J59" i="12"/>
  <c r="I59" i="12"/>
  <c r="G59" i="12"/>
  <c r="F59" i="12"/>
  <c r="E59" i="12"/>
  <c r="D59" i="12"/>
  <c r="C59" i="12"/>
  <c r="B59" i="12"/>
  <c r="N58" i="12"/>
  <c r="M58" i="12"/>
  <c r="L58" i="12"/>
  <c r="K58" i="12"/>
  <c r="J58" i="12"/>
  <c r="I58" i="12"/>
  <c r="G58" i="12"/>
  <c r="F58" i="12"/>
  <c r="E58" i="12"/>
  <c r="D58" i="12"/>
  <c r="C58" i="12"/>
  <c r="B58" i="12"/>
  <c r="N57" i="12"/>
  <c r="M57" i="12"/>
  <c r="L57" i="12"/>
  <c r="K57" i="12"/>
  <c r="J57" i="12"/>
  <c r="I57" i="12"/>
  <c r="G57" i="12"/>
  <c r="F57" i="12"/>
  <c r="E57" i="12"/>
  <c r="D57" i="12"/>
  <c r="C57" i="12"/>
  <c r="B57" i="12"/>
  <c r="N56" i="12"/>
  <c r="M56" i="12"/>
  <c r="L56" i="12"/>
  <c r="K56" i="12"/>
  <c r="J56" i="12"/>
  <c r="I56" i="12"/>
  <c r="G56" i="12"/>
  <c r="F56" i="12"/>
  <c r="E56" i="12"/>
  <c r="D56" i="12"/>
  <c r="C56" i="12"/>
  <c r="B56" i="12"/>
  <c r="N55" i="12"/>
  <c r="M55" i="12"/>
  <c r="L55" i="12"/>
  <c r="K55" i="12"/>
  <c r="J55" i="12"/>
  <c r="I55" i="12"/>
  <c r="G55" i="12"/>
  <c r="F55" i="12"/>
  <c r="E55" i="12"/>
  <c r="D55" i="12"/>
  <c r="C55" i="12"/>
  <c r="B55" i="12"/>
  <c r="N54" i="12"/>
  <c r="M54" i="12"/>
  <c r="L54" i="12"/>
  <c r="K54" i="12"/>
  <c r="J54" i="12"/>
  <c r="I54" i="12"/>
  <c r="G54" i="12"/>
  <c r="F54" i="12"/>
  <c r="E54" i="12"/>
  <c r="D54" i="12"/>
  <c r="C54" i="12"/>
  <c r="B54" i="12"/>
  <c r="N53" i="12"/>
  <c r="M53" i="12"/>
  <c r="L53" i="12"/>
  <c r="K53" i="12"/>
  <c r="J53" i="12"/>
  <c r="I53" i="12"/>
  <c r="G53" i="12"/>
  <c r="F53" i="12"/>
  <c r="E53" i="12"/>
  <c r="D53" i="12"/>
  <c r="C53" i="12"/>
  <c r="B53" i="12"/>
  <c r="N52" i="12"/>
  <c r="M52" i="12"/>
  <c r="L52" i="12"/>
  <c r="K52" i="12"/>
  <c r="J52" i="12"/>
  <c r="I52" i="12"/>
  <c r="G52" i="12"/>
  <c r="F52" i="12"/>
  <c r="E52" i="12"/>
  <c r="D52" i="12"/>
  <c r="C52" i="12"/>
  <c r="B52" i="12"/>
  <c r="N51" i="12"/>
  <c r="M51" i="12"/>
  <c r="L51" i="12"/>
  <c r="K51" i="12"/>
  <c r="J51" i="12"/>
  <c r="I51" i="12"/>
  <c r="G51" i="12"/>
  <c r="F51" i="12"/>
  <c r="E51" i="12"/>
  <c r="D51" i="12"/>
  <c r="C51" i="12"/>
  <c r="B51" i="12"/>
  <c r="N50" i="12"/>
  <c r="M50" i="12"/>
  <c r="L50" i="12"/>
  <c r="K50" i="12"/>
  <c r="J50" i="12"/>
  <c r="I50" i="12"/>
  <c r="G50" i="12"/>
  <c r="F50" i="12"/>
  <c r="E50" i="12"/>
  <c r="D50" i="12"/>
  <c r="C50" i="12"/>
  <c r="B50" i="12"/>
  <c r="N49" i="12"/>
  <c r="M49" i="12"/>
  <c r="L49" i="12"/>
  <c r="K49" i="12"/>
  <c r="J49" i="12"/>
  <c r="I49" i="12"/>
  <c r="G49" i="12"/>
  <c r="F49" i="12"/>
  <c r="E49" i="12"/>
  <c r="D49" i="12"/>
  <c r="C49" i="12"/>
  <c r="B49" i="12"/>
  <c r="N48" i="12"/>
  <c r="M48" i="12"/>
  <c r="L48" i="12"/>
  <c r="K48" i="12"/>
  <c r="J48" i="12"/>
  <c r="I48" i="12"/>
  <c r="G48" i="12"/>
  <c r="F48" i="12"/>
  <c r="E48" i="12"/>
  <c r="D48" i="12"/>
  <c r="C48" i="12"/>
  <c r="B48" i="12"/>
  <c r="N47" i="12"/>
  <c r="M47" i="12"/>
  <c r="L47" i="12"/>
  <c r="K47" i="12"/>
  <c r="J47" i="12"/>
  <c r="I47" i="12"/>
  <c r="G47" i="12"/>
  <c r="F47" i="12"/>
  <c r="E47" i="12"/>
  <c r="D47" i="12"/>
  <c r="C47" i="12"/>
  <c r="B47" i="12"/>
  <c r="N46" i="12"/>
  <c r="M46" i="12"/>
  <c r="L46" i="12"/>
  <c r="K46" i="12"/>
  <c r="J46" i="12"/>
  <c r="I46" i="12"/>
  <c r="G46" i="12"/>
  <c r="F46" i="12"/>
  <c r="E46" i="12"/>
  <c r="D46" i="12"/>
  <c r="C46" i="12"/>
  <c r="B46" i="12"/>
  <c r="N45" i="12"/>
  <c r="M45" i="12"/>
  <c r="L45" i="12"/>
  <c r="K45" i="12"/>
  <c r="J45" i="12"/>
  <c r="I45" i="12"/>
  <c r="G45" i="12"/>
  <c r="F45" i="12"/>
  <c r="E45" i="12"/>
  <c r="D45" i="12"/>
  <c r="C45" i="12"/>
  <c r="B45" i="12"/>
  <c r="N44" i="12"/>
  <c r="M44" i="12"/>
  <c r="L44" i="12"/>
  <c r="K44" i="12"/>
  <c r="J44" i="12"/>
  <c r="I44" i="12"/>
  <c r="G44" i="12"/>
  <c r="F44" i="12"/>
  <c r="E44" i="12"/>
  <c r="D44" i="12"/>
  <c r="C44" i="12"/>
  <c r="B44" i="12"/>
  <c r="N43" i="12"/>
  <c r="M43" i="12"/>
  <c r="L43" i="12"/>
  <c r="K43" i="12"/>
  <c r="J43" i="12"/>
  <c r="I43" i="12"/>
  <c r="G43" i="12"/>
  <c r="F43" i="12"/>
  <c r="E43" i="12"/>
  <c r="D43" i="12"/>
  <c r="C43" i="12"/>
  <c r="B43" i="12"/>
  <c r="N42" i="12"/>
  <c r="M42" i="12"/>
  <c r="L42" i="12"/>
  <c r="K42" i="12"/>
  <c r="J42" i="12"/>
  <c r="I42" i="12"/>
  <c r="G42" i="12"/>
  <c r="F42" i="12"/>
  <c r="E42" i="12"/>
  <c r="D42" i="12"/>
  <c r="C42" i="12"/>
  <c r="B42" i="12"/>
  <c r="N41" i="12"/>
  <c r="M41" i="12"/>
  <c r="L41" i="12"/>
  <c r="K41" i="12"/>
  <c r="J41" i="12"/>
  <c r="I41" i="12"/>
  <c r="G41" i="12"/>
  <c r="F41" i="12"/>
  <c r="E41" i="12"/>
  <c r="D41" i="12"/>
  <c r="C41" i="12"/>
  <c r="B41" i="12"/>
  <c r="N40" i="12"/>
  <c r="M40" i="12"/>
  <c r="L40" i="12"/>
  <c r="K40" i="12"/>
  <c r="J40" i="12"/>
  <c r="I40" i="12"/>
  <c r="G40" i="12"/>
  <c r="F40" i="12"/>
  <c r="E40" i="12"/>
  <c r="D40" i="12"/>
  <c r="C40" i="12"/>
  <c r="B40" i="12"/>
  <c r="N39" i="12"/>
  <c r="M39" i="12"/>
  <c r="L39" i="12"/>
  <c r="K39" i="12"/>
  <c r="J39" i="12"/>
  <c r="I39" i="12"/>
  <c r="G39" i="12"/>
  <c r="F39" i="12"/>
  <c r="E39" i="12"/>
  <c r="D39" i="12"/>
  <c r="C39" i="12"/>
  <c r="B39" i="12"/>
  <c r="N38" i="12"/>
  <c r="M38" i="12"/>
  <c r="L38" i="12"/>
  <c r="K38" i="12"/>
  <c r="J38" i="12"/>
  <c r="I38" i="12"/>
  <c r="G38" i="12"/>
  <c r="F38" i="12"/>
  <c r="E38" i="12"/>
  <c r="D38" i="12"/>
  <c r="C38" i="12"/>
  <c r="B38" i="12"/>
  <c r="N37" i="12"/>
  <c r="M37" i="12"/>
  <c r="L37" i="12"/>
  <c r="K37" i="12"/>
  <c r="J37" i="12"/>
  <c r="I37" i="12"/>
  <c r="G37" i="12"/>
  <c r="F37" i="12"/>
  <c r="E37" i="12"/>
  <c r="D37" i="12"/>
  <c r="C37" i="12"/>
  <c r="B37" i="12"/>
  <c r="N36" i="12"/>
  <c r="M36" i="12"/>
  <c r="L36" i="12"/>
  <c r="K36" i="12"/>
  <c r="J36" i="12"/>
  <c r="I36" i="12"/>
  <c r="G36" i="12"/>
  <c r="F36" i="12"/>
  <c r="E36" i="12"/>
  <c r="D36" i="12"/>
  <c r="C36" i="12"/>
  <c r="B36" i="12"/>
  <c r="N35" i="12"/>
  <c r="M35" i="12"/>
  <c r="L35" i="12"/>
  <c r="K35" i="12"/>
  <c r="J35" i="12"/>
  <c r="I35" i="12"/>
  <c r="G35" i="12"/>
  <c r="F35" i="12"/>
  <c r="E35" i="12"/>
  <c r="D35" i="12"/>
  <c r="C35" i="12"/>
  <c r="B35" i="12"/>
  <c r="N34" i="12"/>
  <c r="M34" i="12"/>
  <c r="L34" i="12"/>
  <c r="K34" i="12"/>
  <c r="J34" i="12"/>
  <c r="I34" i="12"/>
  <c r="G34" i="12"/>
  <c r="F34" i="12"/>
  <c r="E34" i="12"/>
  <c r="D34" i="12"/>
  <c r="C34" i="12"/>
  <c r="B34" i="12"/>
  <c r="N33" i="12"/>
  <c r="M33" i="12"/>
  <c r="L33" i="12"/>
  <c r="K33" i="12"/>
  <c r="J33" i="12"/>
  <c r="I33" i="12"/>
  <c r="G33" i="12"/>
  <c r="F33" i="12"/>
  <c r="E33" i="12"/>
  <c r="D33" i="12"/>
  <c r="C33" i="12"/>
  <c r="B33" i="12"/>
  <c r="N32" i="12"/>
  <c r="M32" i="12"/>
  <c r="L32" i="12"/>
  <c r="K32" i="12"/>
  <c r="J32" i="12"/>
  <c r="I32" i="12"/>
  <c r="G32" i="12"/>
  <c r="F32" i="12"/>
  <c r="E32" i="12"/>
  <c r="D32" i="12"/>
  <c r="C32" i="12"/>
  <c r="B32" i="12"/>
  <c r="N31" i="12"/>
  <c r="M31" i="12"/>
  <c r="L31" i="12"/>
  <c r="K31" i="12"/>
  <c r="J31" i="12"/>
  <c r="I31" i="12"/>
  <c r="G31" i="12"/>
  <c r="F31" i="12"/>
  <c r="E31" i="12"/>
  <c r="D31" i="12"/>
  <c r="C31" i="12"/>
  <c r="B31" i="12"/>
  <c r="N30" i="12"/>
  <c r="M30" i="12"/>
  <c r="L30" i="12"/>
  <c r="K30" i="12"/>
  <c r="J30" i="12"/>
  <c r="I30" i="12"/>
  <c r="G30" i="12"/>
  <c r="F30" i="12"/>
  <c r="E30" i="12"/>
  <c r="D30" i="12"/>
  <c r="C30" i="12"/>
  <c r="B30" i="12"/>
  <c r="N29" i="12"/>
  <c r="M29" i="12"/>
  <c r="L29" i="12"/>
  <c r="K29" i="12"/>
  <c r="J29" i="12"/>
  <c r="I29" i="12"/>
  <c r="G29" i="12"/>
  <c r="F29" i="12"/>
  <c r="E29" i="12"/>
  <c r="D29" i="12"/>
  <c r="C29" i="12"/>
  <c r="B29" i="12"/>
  <c r="N28" i="12"/>
  <c r="M28" i="12"/>
  <c r="L28" i="12"/>
  <c r="K28" i="12"/>
  <c r="J28" i="12"/>
  <c r="I28" i="12"/>
  <c r="G28" i="12"/>
  <c r="F28" i="12"/>
  <c r="E28" i="12"/>
  <c r="D28" i="12"/>
  <c r="C28" i="12"/>
  <c r="B28" i="12"/>
  <c r="N27" i="12"/>
  <c r="M27" i="12"/>
  <c r="L27" i="12"/>
  <c r="K27" i="12"/>
  <c r="J27" i="12"/>
  <c r="I27" i="12"/>
  <c r="G27" i="12"/>
  <c r="F27" i="12"/>
  <c r="E27" i="12"/>
  <c r="D27" i="12"/>
  <c r="C27" i="12"/>
  <c r="B27" i="12"/>
  <c r="N26" i="12"/>
  <c r="M26" i="12"/>
  <c r="L26" i="12"/>
  <c r="K26" i="12"/>
  <c r="J26" i="12"/>
  <c r="I26" i="12"/>
  <c r="G26" i="12"/>
  <c r="F26" i="12"/>
  <c r="E26" i="12"/>
  <c r="D26" i="12"/>
  <c r="C26" i="12"/>
  <c r="B26" i="12"/>
  <c r="N25" i="12"/>
  <c r="M25" i="12"/>
  <c r="L25" i="12"/>
  <c r="K25" i="12"/>
  <c r="J25" i="12"/>
  <c r="I25" i="12"/>
  <c r="G25" i="12"/>
  <c r="F25" i="12"/>
  <c r="E25" i="12"/>
  <c r="D25" i="12"/>
  <c r="C25" i="12"/>
  <c r="B25" i="12"/>
  <c r="N24" i="12"/>
  <c r="M24" i="12"/>
  <c r="L24" i="12"/>
  <c r="K24" i="12"/>
  <c r="J24" i="12"/>
  <c r="I24" i="12"/>
  <c r="G24" i="12"/>
  <c r="F24" i="12"/>
  <c r="E24" i="12"/>
  <c r="D24" i="12"/>
  <c r="C24" i="12"/>
  <c r="B24" i="12"/>
  <c r="N23" i="12"/>
  <c r="M23" i="12"/>
  <c r="L23" i="12"/>
  <c r="K23" i="12"/>
  <c r="J23" i="12"/>
  <c r="I23" i="12"/>
  <c r="G23" i="12"/>
  <c r="F23" i="12"/>
  <c r="E23" i="12"/>
  <c r="D23" i="12"/>
  <c r="C23" i="12"/>
  <c r="B23" i="12"/>
  <c r="N22" i="12"/>
  <c r="M22" i="12"/>
  <c r="L22" i="12"/>
  <c r="K22" i="12"/>
  <c r="J22" i="12"/>
  <c r="I22" i="12"/>
  <c r="G22" i="12"/>
  <c r="F22" i="12"/>
  <c r="E22" i="12"/>
  <c r="D22" i="12"/>
  <c r="C22" i="12"/>
  <c r="B22" i="12"/>
  <c r="N21" i="12"/>
  <c r="M21" i="12"/>
  <c r="L21" i="12"/>
  <c r="K21" i="12"/>
  <c r="J21" i="12"/>
  <c r="I21" i="12"/>
  <c r="G21" i="12"/>
  <c r="F21" i="12"/>
  <c r="E21" i="12"/>
  <c r="D21" i="12"/>
  <c r="C21" i="12"/>
  <c r="B21" i="12"/>
  <c r="N20" i="12"/>
  <c r="M20" i="12"/>
  <c r="L20" i="12"/>
  <c r="K20" i="12"/>
  <c r="J20" i="12"/>
  <c r="I20" i="12"/>
  <c r="G20" i="12"/>
  <c r="F20" i="12"/>
  <c r="E20" i="12"/>
  <c r="D20" i="12"/>
  <c r="C20" i="12"/>
  <c r="B20" i="12"/>
  <c r="N19" i="12"/>
  <c r="M19" i="12"/>
  <c r="L19" i="12"/>
  <c r="K19" i="12"/>
  <c r="J19" i="12"/>
  <c r="I19" i="12"/>
  <c r="G19" i="12"/>
  <c r="F19" i="12"/>
  <c r="E19" i="12"/>
  <c r="D19" i="12"/>
  <c r="C19" i="12"/>
  <c r="B19" i="12"/>
  <c r="N18" i="12"/>
  <c r="M18" i="12"/>
  <c r="L18" i="12"/>
  <c r="K18" i="12"/>
  <c r="J18" i="12"/>
  <c r="I18" i="12"/>
  <c r="G18" i="12"/>
  <c r="F18" i="12"/>
  <c r="E18" i="12"/>
  <c r="D18" i="12"/>
  <c r="C18" i="12"/>
  <c r="B18" i="12"/>
  <c r="N17" i="12"/>
  <c r="M17" i="12"/>
  <c r="L17" i="12"/>
  <c r="K17" i="12"/>
  <c r="J17" i="12"/>
  <c r="I17" i="12"/>
  <c r="G17" i="12"/>
  <c r="F17" i="12"/>
  <c r="E17" i="12"/>
  <c r="D17" i="12"/>
  <c r="C17" i="12"/>
  <c r="B17" i="12"/>
  <c r="N16" i="12"/>
  <c r="M16" i="12"/>
  <c r="L16" i="12"/>
  <c r="K16" i="12"/>
  <c r="J16" i="12"/>
  <c r="I16" i="12"/>
  <c r="G16" i="12"/>
  <c r="F16" i="12"/>
  <c r="E16" i="12"/>
  <c r="D16" i="12"/>
  <c r="C16" i="12"/>
  <c r="B16" i="12"/>
  <c r="N15" i="12"/>
  <c r="M15" i="12"/>
  <c r="L15" i="12"/>
  <c r="K15" i="12"/>
  <c r="J15" i="12"/>
  <c r="I15" i="12"/>
  <c r="G15" i="12"/>
  <c r="F15" i="12"/>
  <c r="E15" i="12"/>
  <c r="D15" i="12"/>
  <c r="C15" i="12"/>
  <c r="B15" i="12"/>
  <c r="N14" i="12"/>
  <c r="M14" i="12"/>
  <c r="L14" i="12"/>
  <c r="K14" i="12"/>
  <c r="J14" i="12"/>
  <c r="I14" i="12"/>
  <c r="G14" i="12"/>
  <c r="F14" i="12"/>
  <c r="E14" i="12"/>
  <c r="D14" i="12"/>
  <c r="C14" i="12"/>
  <c r="B14" i="12"/>
  <c r="N13" i="12"/>
  <c r="M13" i="12"/>
  <c r="L13" i="12"/>
  <c r="K13" i="12"/>
  <c r="J13" i="12"/>
  <c r="I13" i="12"/>
  <c r="G13" i="12"/>
  <c r="F13" i="12"/>
  <c r="E13" i="12"/>
  <c r="D13" i="12"/>
  <c r="C13" i="12"/>
  <c r="B13" i="12"/>
  <c r="N12" i="12"/>
  <c r="M12" i="12"/>
  <c r="L12" i="12"/>
  <c r="K12" i="12"/>
  <c r="J12" i="12"/>
  <c r="I12" i="12"/>
  <c r="G12" i="12"/>
  <c r="F12" i="12"/>
  <c r="E12" i="12"/>
  <c r="D12" i="12"/>
  <c r="C12" i="12"/>
  <c r="B12" i="12"/>
  <c r="N11" i="12"/>
  <c r="M11" i="12"/>
  <c r="L11" i="12"/>
  <c r="K11" i="12"/>
  <c r="J11" i="12"/>
  <c r="I11" i="12"/>
  <c r="G11" i="12"/>
  <c r="F11" i="12"/>
  <c r="E11" i="12"/>
  <c r="D11" i="12"/>
  <c r="C11" i="12"/>
  <c r="B11" i="12"/>
  <c r="N10" i="12"/>
  <c r="M10" i="12"/>
  <c r="L10" i="12"/>
  <c r="K10" i="12"/>
  <c r="J10" i="12"/>
  <c r="I10" i="12"/>
  <c r="G10" i="12"/>
  <c r="F10" i="12"/>
  <c r="E10" i="12"/>
  <c r="D10" i="12"/>
  <c r="C10" i="12"/>
  <c r="B10" i="12"/>
  <c r="N9" i="12"/>
  <c r="M9" i="12"/>
  <c r="L9" i="12"/>
  <c r="G9" i="12"/>
  <c r="F9" i="12"/>
  <c r="E9" i="12"/>
  <c r="D9" i="12"/>
  <c r="N8" i="12"/>
  <c r="M8" i="12"/>
  <c r="L8" i="12"/>
  <c r="G8" i="12"/>
  <c r="F8" i="12"/>
  <c r="E8" i="12"/>
  <c r="D8" i="12"/>
  <c r="N7" i="12"/>
  <c r="M7" i="12"/>
  <c r="L7" i="12"/>
  <c r="G7" i="12"/>
  <c r="F7" i="12"/>
  <c r="E7" i="12"/>
  <c r="D7" i="12"/>
  <c r="N6" i="12"/>
  <c r="M6" i="12"/>
  <c r="L6" i="12"/>
  <c r="G6" i="12"/>
  <c r="F6" i="12"/>
  <c r="E6" i="12"/>
  <c r="D6" i="12"/>
  <c r="N96" i="13"/>
  <c r="M96" i="13"/>
  <c r="L96" i="13"/>
  <c r="N89" i="13"/>
  <c r="M89" i="13"/>
  <c r="L89" i="13"/>
  <c r="N88" i="13"/>
  <c r="M88" i="13"/>
  <c r="L88" i="13"/>
  <c r="N87" i="13"/>
  <c r="M87" i="13"/>
  <c r="L87" i="13"/>
  <c r="N85" i="13"/>
  <c r="M85" i="13"/>
  <c r="L85" i="13"/>
  <c r="N84" i="13"/>
  <c r="M84" i="13"/>
  <c r="L84" i="13"/>
  <c r="N83" i="13"/>
  <c r="M83" i="13"/>
  <c r="L83" i="13"/>
  <c r="N81" i="13"/>
  <c r="M81" i="13"/>
  <c r="L81" i="13"/>
  <c r="N80" i="13"/>
  <c r="M80" i="13"/>
  <c r="L80" i="13"/>
  <c r="N79" i="13"/>
  <c r="M79" i="13"/>
  <c r="L79" i="13"/>
  <c r="N78" i="13"/>
  <c r="M78" i="13"/>
  <c r="L78" i="13"/>
  <c r="N77" i="13"/>
  <c r="M77" i="13"/>
  <c r="L77" i="13"/>
  <c r="N76" i="13"/>
  <c r="M76" i="13"/>
  <c r="L76" i="13"/>
  <c r="N75" i="13"/>
  <c r="M75" i="13"/>
  <c r="L75" i="13"/>
  <c r="N74" i="13"/>
  <c r="M74" i="13"/>
  <c r="L74" i="13"/>
  <c r="N72" i="13"/>
  <c r="M72" i="13"/>
  <c r="L72" i="13"/>
  <c r="N71" i="13"/>
  <c r="M71" i="13"/>
  <c r="L71" i="13"/>
  <c r="N70" i="13"/>
  <c r="M70" i="13"/>
  <c r="L70" i="13"/>
  <c r="N67" i="13"/>
  <c r="M67" i="13"/>
  <c r="L67" i="13"/>
  <c r="N65" i="13"/>
  <c r="M65" i="13"/>
  <c r="L65" i="13"/>
  <c r="N64" i="13"/>
  <c r="M64" i="13"/>
  <c r="L64" i="13"/>
  <c r="N63" i="13"/>
  <c r="M63" i="13"/>
  <c r="L63" i="13"/>
  <c r="N62" i="13"/>
  <c r="M62" i="13"/>
  <c r="L62" i="13"/>
  <c r="N61" i="13"/>
  <c r="M61" i="13"/>
  <c r="L61" i="13"/>
  <c r="N60" i="13"/>
  <c r="M60" i="13"/>
  <c r="L60" i="13"/>
  <c r="N59" i="13"/>
  <c r="M59" i="13"/>
  <c r="L59" i="13"/>
  <c r="N58" i="13"/>
  <c r="M58" i="13"/>
  <c r="L58" i="13"/>
  <c r="N57" i="13"/>
  <c r="M57" i="13"/>
  <c r="L57" i="13"/>
  <c r="N56" i="13"/>
  <c r="M56" i="13"/>
  <c r="L56" i="13"/>
  <c r="N55" i="13"/>
  <c r="M55" i="13"/>
  <c r="L55" i="13"/>
  <c r="N54" i="13"/>
  <c r="M54" i="13"/>
  <c r="L54" i="13"/>
  <c r="N53" i="13"/>
  <c r="M53" i="13"/>
  <c r="L53" i="13"/>
  <c r="N52" i="13"/>
  <c r="M52" i="13"/>
  <c r="L52" i="13"/>
  <c r="N51" i="13"/>
  <c r="M51" i="13"/>
  <c r="L51" i="13"/>
  <c r="N50" i="13"/>
  <c r="M50" i="13"/>
  <c r="L50" i="13"/>
  <c r="N49" i="13"/>
  <c r="M49" i="13"/>
  <c r="L49" i="13"/>
  <c r="N48" i="13"/>
  <c r="M48" i="13"/>
  <c r="L48" i="13"/>
  <c r="N47" i="13"/>
  <c r="M47" i="13"/>
  <c r="L47" i="13"/>
  <c r="N46" i="13"/>
  <c r="M46" i="13"/>
  <c r="L46" i="13"/>
  <c r="N45" i="13"/>
  <c r="M45" i="13"/>
  <c r="L45" i="13"/>
  <c r="N44" i="13"/>
  <c r="M44" i="13"/>
  <c r="L44" i="13"/>
  <c r="N43" i="13"/>
  <c r="M43" i="13"/>
  <c r="L43" i="13"/>
  <c r="N42" i="13"/>
  <c r="M42" i="13"/>
  <c r="L42" i="13"/>
  <c r="N41" i="13"/>
  <c r="M41" i="13"/>
  <c r="L41" i="13"/>
  <c r="N40" i="13"/>
  <c r="M40" i="13"/>
  <c r="L40" i="13"/>
  <c r="N39" i="13"/>
  <c r="M39" i="13"/>
  <c r="L39" i="13"/>
  <c r="N38" i="13"/>
  <c r="M38" i="13"/>
  <c r="L38" i="13"/>
  <c r="N37" i="13"/>
  <c r="M37" i="13"/>
  <c r="L37" i="13"/>
  <c r="N36" i="13"/>
  <c r="M36" i="13"/>
  <c r="L36" i="13"/>
  <c r="N35" i="13"/>
  <c r="M35" i="13"/>
  <c r="L35" i="13"/>
  <c r="N34" i="13"/>
  <c r="M34" i="13"/>
  <c r="L34" i="13"/>
  <c r="N33" i="13"/>
  <c r="M33" i="13"/>
  <c r="L33" i="13"/>
  <c r="N32" i="13"/>
  <c r="M32" i="13"/>
  <c r="L32" i="13"/>
  <c r="N31" i="13"/>
  <c r="M31" i="13"/>
  <c r="L31" i="13"/>
  <c r="N30" i="13"/>
  <c r="M30" i="13"/>
  <c r="L30" i="13"/>
  <c r="N29" i="13"/>
  <c r="M29" i="13"/>
  <c r="L29" i="13"/>
  <c r="N28" i="13"/>
  <c r="M28" i="13"/>
  <c r="L28" i="13"/>
  <c r="N27" i="13"/>
  <c r="M27" i="13"/>
  <c r="L27" i="13"/>
  <c r="N26" i="13"/>
  <c r="M26" i="13"/>
  <c r="L26" i="13"/>
  <c r="N25" i="13"/>
  <c r="M25" i="13"/>
  <c r="L25" i="13"/>
  <c r="N24" i="13"/>
  <c r="M24" i="13"/>
  <c r="L24" i="13"/>
  <c r="N23" i="13"/>
  <c r="M23" i="13"/>
  <c r="L23" i="13"/>
  <c r="N22" i="13"/>
  <c r="M22" i="13"/>
  <c r="L22" i="13"/>
  <c r="N21" i="13"/>
  <c r="M21" i="13"/>
  <c r="L21" i="13"/>
  <c r="N20" i="13"/>
  <c r="M20" i="13"/>
  <c r="L20" i="13"/>
  <c r="N19" i="13"/>
  <c r="M19" i="13"/>
  <c r="L19" i="13"/>
  <c r="N18" i="13"/>
  <c r="M18" i="13"/>
  <c r="L18" i="13"/>
  <c r="N17" i="13"/>
  <c r="M17" i="13"/>
  <c r="L17" i="13"/>
  <c r="N16" i="13"/>
  <c r="M16" i="13"/>
  <c r="L16" i="13"/>
  <c r="N15" i="13"/>
  <c r="M15" i="13"/>
  <c r="L15" i="13"/>
  <c r="N14" i="13"/>
  <c r="M14" i="13"/>
  <c r="L14" i="13"/>
  <c r="N13" i="13"/>
  <c r="M13" i="13"/>
  <c r="L13" i="13"/>
  <c r="N12" i="13"/>
  <c r="M12" i="13"/>
  <c r="L12" i="13"/>
  <c r="N11" i="13"/>
  <c r="M11" i="13"/>
  <c r="L11" i="13"/>
  <c r="N10" i="13"/>
  <c r="M10" i="13"/>
  <c r="L10" i="13"/>
  <c r="N9" i="13"/>
  <c r="M9" i="13"/>
  <c r="L9" i="13"/>
  <c r="N8" i="13"/>
  <c r="M8" i="13"/>
  <c r="L8" i="13"/>
  <c r="N7" i="13"/>
  <c r="M7" i="13"/>
  <c r="L7" i="13"/>
  <c r="N6" i="13"/>
  <c r="M6" i="13"/>
  <c r="L6" i="13"/>
  <c r="A86" i="14"/>
  <c r="A87" i="14"/>
  <c r="A88" i="14"/>
  <c r="A89" i="14"/>
  <c r="A90" i="14"/>
  <c r="A91" i="14"/>
  <c r="A92" i="14"/>
  <c r="A93" i="14"/>
  <c r="A94" i="14"/>
  <c r="A95" i="14"/>
  <c r="A96" i="14"/>
  <c r="AC95" i="17"/>
  <c r="AC94" i="17"/>
  <c r="AC93" i="17"/>
  <c r="AC92" i="17"/>
  <c r="AC91" i="17"/>
  <c r="AC90" i="17"/>
  <c r="AC89" i="17"/>
  <c r="AC88" i="17"/>
  <c r="AC87" i="17"/>
  <c r="AC86" i="17"/>
  <c r="N95" i="17"/>
  <c r="N94" i="17"/>
  <c r="N93" i="17"/>
  <c r="N92" i="17"/>
  <c r="N91" i="17"/>
  <c r="N90" i="17"/>
  <c r="N89" i="17"/>
  <c r="N88" i="17"/>
  <c r="N87" i="17"/>
  <c r="N86" i="17"/>
  <c r="H94" i="18"/>
  <c r="F94" i="18"/>
  <c r="H93" i="18"/>
  <c r="F93" i="18"/>
  <c r="H92" i="18"/>
  <c r="F92" i="18"/>
  <c r="H91" i="18"/>
  <c r="F91" i="18"/>
  <c r="H90" i="18"/>
  <c r="F90" i="18"/>
  <c r="H89" i="18"/>
  <c r="F89" i="18"/>
  <c r="H88" i="18"/>
  <c r="F88" i="18"/>
  <c r="H87" i="18"/>
  <c r="F87" i="18"/>
  <c r="H86" i="18"/>
  <c r="F86" i="18"/>
  <c r="H85" i="18"/>
  <c r="F85" i="18"/>
  <c r="H84" i="18"/>
  <c r="F84" i="18"/>
  <c r="H83" i="18"/>
  <c r="F83" i="18"/>
  <c r="H82" i="18"/>
  <c r="F82" i="18"/>
  <c r="H81" i="18"/>
  <c r="F81" i="18"/>
  <c r="H80" i="18"/>
  <c r="F80" i="18"/>
  <c r="H79" i="18"/>
  <c r="F79" i="18"/>
  <c r="H78" i="18"/>
  <c r="F78" i="18"/>
  <c r="H77" i="18"/>
  <c r="F77" i="18"/>
  <c r="H76" i="18"/>
  <c r="F76" i="18"/>
  <c r="H75" i="18"/>
  <c r="F75" i="18"/>
  <c r="H74" i="18"/>
  <c r="F74" i="18"/>
  <c r="H73" i="18"/>
  <c r="F73" i="18"/>
  <c r="H72" i="18"/>
  <c r="F72" i="18"/>
  <c r="H71" i="18"/>
  <c r="F71" i="18"/>
  <c r="H70" i="18"/>
  <c r="F70" i="18"/>
  <c r="H69" i="18"/>
  <c r="F69" i="18"/>
  <c r="H68" i="18"/>
  <c r="F68" i="18"/>
  <c r="H67" i="18"/>
  <c r="F67" i="18"/>
  <c r="H66" i="18"/>
  <c r="F66" i="18"/>
  <c r="H65" i="18"/>
  <c r="F65" i="18"/>
  <c r="H64" i="18"/>
  <c r="F64" i="18"/>
  <c r="H63" i="18"/>
  <c r="F63" i="18"/>
  <c r="H62" i="18"/>
  <c r="F62" i="18"/>
  <c r="H61" i="18"/>
  <c r="F61" i="18"/>
  <c r="H60" i="18"/>
  <c r="F60" i="18"/>
  <c r="H59" i="18"/>
  <c r="F59" i="18"/>
  <c r="H58" i="18"/>
  <c r="F58" i="18"/>
  <c r="H57" i="18"/>
  <c r="F57" i="18"/>
  <c r="H56" i="18"/>
  <c r="F56" i="18"/>
  <c r="H55" i="18"/>
  <c r="F55" i="18"/>
  <c r="H54" i="18"/>
  <c r="F54" i="18"/>
  <c r="H53" i="18"/>
  <c r="F53" i="18"/>
  <c r="H52" i="18"/>
  <c r="F52" i="18"/>
  <c r="H51" i="18"/>
  <c r="F51" i="18"/>
  <c r="H50" i="18"/>
  <c r="F50" i="18"/>
  <c r="H49" i="18"/>
  <c r="F49" i="18"/>
  <c r="H48" i="18"/>
  <c r="F48" i="18"/>
  <c r="H47" i="18"/>
  <c r="F47" i="18"/>
  <c r="H46" i="18"/>
  <c r="F46" i="18"/>
  <c r="H45" i="18"/>
  <c r="F45" i="18"/>
  <c r="H44" i="18"/>
  <c r="F44" i="18"/>
  <c r="H43" i="18"/>
  <c r="F43" i="18"/>
  <c r="H42" i="18"/>
  <c r="F42" i="18"/>
  <c r="H41" i="18"/>
  <c r="F41" i="18"/>
  <c r="H40" i="18"/>
  <c r="F40" i="18"/>
  <c r="H39" i="18"/>
  <c r="F39" i="18"/>
  <c r="H38" i="18"/>
  <c r="F38" i="18"/>
  <c r="H37" i="18"/>
  <c r="F37" i="18"/>
  <c r="H36" i="18"/>
  <c r="F36" i="18"/>
  <c r="H35" i="18"/>
  <c r="F35" i="18"/>
  <c r="H34" i="18"/>
  <c r="F34" i="18"/>
  <c r="H33" i="18"/>
  <c r="F33" i="18"/>
  <c r="H32" i="18"/>
  <c r="F32" i="18"/>
  <c r="H31" i="18"/>
  <c r="F31" i="18"/>
  <c r="H30" i="18"/>
  <c r="F30" i="18"/>
  <c r="H29" i="18"/>
  <c r="F29" i="18"/>
  <c r="H28" i="18"/>
  <c r="F28" i="18"/>
  <c r="H27" i="18"/>
  <c r="F27" i="18"/>
  <c r="H26" i="18"/>
  <c r="F26" i="18"/>
  <c r="H25" i="18"/>
  <c r="F25" i="18"/>
  <c r="H24" i="18"/>
  <c r="F24" i="18"/>
  <c r="H23" i="18"/>
  <c r="F23" i="18"/>
  <c r="H22" i="18"/>
  <c r="F22" i="18"/>
  <c r="H21" i="18"/>
  <c r="F21" i="18"/>
  <c r="H20" i="18"/>
  <c r="F20" i="18"/>
  <c r="H19" i="18"/>
  <c r="F19" i="18"/>
  <c r="H18" i="18"/>
  <c r="F18" i="18"/>
  <c r="H17" i="18"/>
  <c r="F17" i="18"/>
  <c r="H16" i="18"/>
  <c r="F16" i="18"/>
  <c r="H15" i="18"/>
  <c r="F15" i="18"/>
  <c r="H14" i="18"/>
  <c r="F14" i="18"/>
  <c r="H13" i="18"/>
  <c r="F13" i="18"/>
  <c r="H12" i="18"/>
  <c r="F12" i="18"/>
  <c r="H11" i="18"/>
  <c r="F11" i="18"/>
  <c r="H10" i="18"/>
  <c r="F10" i="18"/>
  <c r="H9" i="18"/>
  <c r="F9" i="18"/>
  <c r="H8" i="18"/>
  <c r="F8" i="18"/>
  <c r="H7" i="18"/>
  <c r="F7" i="18"/>
  <c r="H6" i="18"/>
  <c r="F6" i="18"/>
  <c r="H5" i="18"/>
  <c r="F5" i="18"/>
  <c r="A91" i="18"/>
  <c r="A92" i="18"/>
  <c r="O78" i="19"/>
  <c r="N78" i="19"/>
  <c r="M78" i="19"/>
  <c r="L78" i="19"/>
  <c r="O77" i="19"/>
  <c r="N77" i="19"/>
  <c r="M77" i="19"/>
  <c r="L77" i="19"/>
  <c r="O76" i="19"/>
  <c r="N76" i="19"/>
  <c r="M76" i="19"/>
  <c r="L76" i="19"/>
  <c r="O75" i="19"/>
  <c r="N75" i="19"/>
  <c r="M75" i="19"/>
  <c r="L75" i="19"/>
  <c r="O74" i="19"/>
  <c r="N74" i="19"/>
  <c r="M74" i="19"/>
  <c r="L74" i="19"/>
  <c r="O73" i="19"/>
  <c r="N73" i="19"/>
  <c r="M73" i="19"/>
  <c r="L73" i="19"/>
  <c r="O72" i="19"/>
  <c r="N72" i="19"/>
  <c r="M72" i="19"/>
  <c r="L72" i="19"/>
  <c r="O71" i="19"/>
  <c r="N71" i="19"/>
  <c r="M71" i="19"/>
  <c r="L71" i="19"/>
  <c r="O70" i="19"/>
  <c r="N70" i="19"/>
  <c r="M70" i="19"/>
  <c r="L70" i="19"/>
  <c r="O69" i="19"/>
  <c r="N69" i="19"/>
  <c r="M69" i="19"/>
  <c r="L69" i="19"/>
  <c r="O68" i="19"/>
  <c r="N68" i="19"/>
  <c r="M68" i="19"/>
  <c r="L68" i="19"/>
  <c r="O67" i="19"/>
  <c r="N67" i="19"/>
  <c r="M67" i="19"/>
  <c r="L67" i="19"/>
  <c r="U78" i="20"/>
  <c r="T78" i="20"/>
  <c r="S78" i="20"/>
  <c r="R78" i="20"/>
  <c r="Q78" i="20"/>
  <c r="P78" i="20"/>
  <c r="N78" i="20"/>
  <c r="M78" i="20"/>
  <c r="L78" i="20"/>
  <c r="K78" i="20"/>
  <c r="J78" i="20"/>
  <c r="I78" i="20"/>
  <c r="G78" i="20"/>
  <c r="F78" i="20"/>
  <c r="E78" i="20"/>
  <c r="D78" i="20"/>
  <c r="C78" i="20"/>
  <c r="B78" i="20"/>
  <c r="N29" i="20"/>
  <c r="M29" i="20"/>
  <c r="L29" i="20"/>
  <c r="K29" i="20"/>
  <c r="J29" i="20"/>
  <c r="I29" i="20"/>
  <c r="G29" i="20"/>
  <c r="F29" i="20"/>
  <c r="E29" i="20"/>
  <c r="D29" i="20"/>
  <c r="C29" i="20"/>
  <c r="B29" i="20"/>
  <c r="N28" i="20"/>
  <c r="M28" i="20"/>
  <c r="L28" i="20"/>
  <c r="K28" i="20"/>
  <c r="J28" i="20"/>
  <c r="I28" i="20"/>
  <c r="G28" i="20"/>
  <c r="F28" i="20"/>
  <c r="E28" i="20"/>
  <c r="D28" i="20"/>
  <c r="C28" i="20"/>
  <c r="B28" i="20"/>
  <c r="N27" i="20"/>
  <c r="M27" i="20"/>
  <c r="L27" i="20"/>
  <c r="K27" i="20"/>
  <c r="J27" i="20"/>
  <c r="I27" i="20"/>
  <c r="G27" i="20"/>
  <c r="F27" i="20"/>
  <c r="E27" i="20"/>
  <c r="D27" i="20"/>
  <c r="C27" i="20"/>
  <c r="B27" i="20"/>
  <c r="N26" i="20"/>
  <c r="M26" i="20"/>
  <c r="L26" i="20"/>
  <c r="K26" i="20"/>
  <c r="J26" i="20"/>
  <c r="I26" i="20"/>
  <c r="G26" i="20"/>
  <c r="F26" i="20"/>
  <c r="E26" i="20"/>
  <c r="D26" i="20"/>
  <c r="C26" i="20"/>
  <c r="B26" i="20"/>
  <c r="N25" i="20"/>
  <c r="M25" i="20"/>
  <c r="L25" i="20"/>
  <c r="K25" i="20"/>
  <c r="J25" i="20"/>
  <c r="I25" i="20"/>
  <c r="G25" i="20"/>
  <c r="F25" i="20"/>
  <c r="E25" i="20"/>
  <c r="D25" i="20"/>
  <c r="C25" i="20"/>
  <c r="B25" i="20"/>
  <c r="N24" i="20"/>
  <c r="M24" i="20"/>
  <c r="L24" i="20"/>
  <c r="K24" i="20"/>
  <c r="J24" i="20"/>
  <c r="I24" i="20"/>
  <c r="G24" i="20"/>
  <c r="F24" i="20"/>
  <c r="E24" i="20"/>
  <c r="D24" i="20"/>
  <c r="C24" i="20"/>
  <c r="B24" i="20"/>
  <c r="N23" i="20"/>
  <c r="M23" i="20"/>
  <c r="L23" i="20"/>
  <c r="K23" i="20"/>
  <c r="J23" i="20"/>
  <c r="I23" i="20"/>
  <c r="G23" i="20"/>
  <c r="F23" i="20"/>
  <c r="E23" i="20"/>
  <c r="D23" i="20"/>
  <c r="C23" i="20"/>
  <c r="B23" i="20"/>
  <c r="N22" i="20"/>
  <c r="M22" i="20"/>
  <c r="L22" i="20"/>
  <c r="K22" i="20"/>
  <c r="J22" i="20"/>
  <c r="I22" i="20"/>
  <c r="G22" i="20"/>
  <c r="F22" i="20"/>
  <c r="E22" i="20"/>
  <c r="D22" i="20"/>
  <c r="C22" i="20"/>
  <c r="B22" i="20"/>
  <c r="N21" i="20"/>
  <c r="M21" i="20"/>
  <c r="L21" i="20"/>
  <c r="K21" i="20"/>
  <c r="J21" i="20"/>
  <c r="I21" i="20"/>
  <c r="G21" i="20"/>
  <c r="F21" i="20"/>
  <c r="E21" i="20"/>
  <c r="D21" i="20"/>
  <c r="C21" i="20"/>
  <c r="B21" i="20"/>
  <c r="N20" i="20"/>
  <c r="M20" i="20"/>
  <c r="L20" i="20"/>
  <c r="K20" i="20"/>
  <c r="J20" i="20"/>
  <c r="I20" i="20"/>
  <c r="G20" i="20"/>
  <c r="F20" i="20"/>
  <c r="E20" i="20"/>
  <c r="D20" i="20"/>
  <c r="C20" i="20"/>
  <c r="B20" i="20"/>
  <c r="N19" i="20"/>
  <c r="M19" i="20"/>
  <c r="L19" i="20"/>
  <c r="K19" i="20"/>
  <c r="J19" i="20"/>
  <c r="I19" i="20"/>
  <c r="G19" i="20"/>
  <c r="F19" i="20"/>
  <c r="E19" i="20"/>
  <c r="D19" i="20"/>
  <c r="C19" i="20"/>
  <c r="B19" i="20"/>
  <c r="N18" i="20"/>
  <c r="M18" i="20"/>
  <c r="L18" i="20"/>
  <c r="K18" i="20"/>
  <c r="J18" i="20"/>
  <c r="I18" i="20"/>
  <c r="G18" i="20"/>
  <c r="F18" i="20"/>
  <c r="E18" i="20"/>
  <c r="D18" i="20"/>
  <c r="C18" i="20"/>
  <c r="B18" i="20"/>
  <c r="N17" i="20"/>
  <c r="M17" i="20"/>
  <c r="L17" i="20"/>
  <c r="K17" i="20"/>
  <c r="J17" i="20"/>
  <c r="I17" i="20"/>
  <c r="G17" i="20"/>
  <c r="F17" i="20"/>
  <c r="E17" i="20"/>
  <c r="D17" i="20"/>
  <c r="C17" i="20"/>
  <c r="B17" i="20"/>
  <c r="N16" i="20"/>
  <c r="M16" i="20"/>
  <c r="L16" i="20"/>
  <c r="K16" i="20"/>
  <c r="J16" i="20"/>
  <c r="I16" i="20"/>
  <c r="G16" i="20"/>
  <c r="F16" i="20"/>
  <c r="E16" i="20"/>
  <c r="D16" i="20"/>
  <c r="C16" i="20"/>
  <c r="B16" i="20"/>
  <c r="N15" i="20"/>
  <c r="M15" i="20"/>
  <c r="L15" i="20"/>
  <c r="K15" i="20"/>
  <c r="J15" i="20"/>
  <c r="I15" i="20"/>
  <c r="G15" i="20"/>
  <c r="F15" i="20"/>
  <c r="E15" i="20"/>
  <c r="D15" i="20"/>
  <c r="C15" i="20"/>
  <c r="B15" i="20"/>
  <c r="N14" i="20"/>
  <c r="M14" i="20"/>
  <c r="L14" i="20"/>
  <c r="K14" i="20"/>
  <c r="J14" i="20"/>
  <c r="I14" i="20"/>
  <c r="G14" i="20"/>
  <c r="F14" i="20"/>
  <c r="E14" i="20"/>
  <c r="D14" i="20"/>
  <c r="C14" i="20"/>
  <c r="B14" i="20"/>
  <c r="N13" i="20"/>
  <c r="M13" i="20"/>
  <c r="L13" i="20"/>
  <c r="K13" i="20"/>
  <c r="J13" i="20"/>
  <c r="I13" i="20"/>
  <c r="G13" i="20"/>
  <c r="F13" i="20"/>
  <c r="E13" i="20"/>
  <c r="D13" i="20"/>
  <c r="C13" i="20"/>
  <c r="B13" i="20"/>
  <c r="N12" i="20"/>
  <c r="M12" i="20"/>
  <c r="L12" i="20"/>
  <c r="K12" i="20"/>
  <c r="J12" i="20"/>
  <c r="I12" i="20"/>
  <c r="G12" i="20"/>
  <c r="F12" i="20"/>
  <c r="E12" i="20"/>
  <c r="D12" i="20"/>
  <c r="C12" i="20"/>
  <c r="B12" i="20"/>
  <c r="N11" i="20"/>
  <c r="M11" i="20"/>
  <c r="L11" i="20"/>
  <c r="K11" i="20"/>
  <c r="J11" i="20"/>
  <c r="I11" i="20"/>
  <c r="G11" i="20"/>
  <c r="F11" i="20"/>
  <c r="E11" i="20"/>
  <c r="D11" i="20"/>
  <c r="C11" i="20"/>
  <c r="B11" i="20"/>
  <c r="N10" i="20"/>
  <c r="M10" i="20"/>
  <c r="L10" i="20"/>
  <c r="K10" i="20"/>
  <c r="J10" i="20"/>
  <c r="I10" i="20"/>
  <c r="G10" i="20"/>
  <c r="F10" i="20"/>
  <c r="E10" i="20"/>
  <c r="D10" i="20"/>
  <c r="C10" i="20"/>
  <c r="B10" i="20"/>
  <c r="N9" i="20"/>
  <c r="M9" i="20"/>
  <c r="L9" i="20"/>
  <c r="K9" i="20"/>
  <c r="J9" i="20"/>
  <c r="I9" i="20"/>
  <c r="G9" i="20"/>
  <c r="F9" i="20"/>
  <c r="E9" i="20"/>
  <c r="D9" i="20"/>
  <c r="C9" i="20"/>
  <c r="B9" i="20"/>
  <c r="N8" i="20"/>
  <c r="M8" i="20"/>
  <c r="L8" i="20"/>
  <c r="K8" i="20"/>
  <c r="J8" i="20"/>
  <c r="I8" i="20"/>
  <c r="G8" i="20"/>
  <c r="F8" i="20"/>
  <c r="E8" i="20"/>
  <c r="D8" i="20"/>
  <c r="C8" i="20"/>
  <c r="B8" i="20"/>
  <c r="N7" i="20"/>
  <c r="M7" i="20"/>
  <c r="L7" i="20"/>
  <c r="K7" i="20"/>
  <c r="J7" i="20"/>
  <c r="I7" i="20"/>
  <c r="G7" i="20"/>
  <c r="F7" i="20"/>
  <c r="E7" i="20"/>
  <c r="D7" i="20"/>
  <c r="C7" i="20"/>
  <c r="B7" i="20"/>
  <c r="N6" i="20"/>
  <c r="M6" i="20"/>
  <c r="L6" i="20"/>
  <c r="K6" i="20"/>
  <c r="J6" i="20"/>
  <c r="I6" i="20"/>
  <c r="G6" i="20"/>
  <c r="F6" i="20"/>
  <c r="E6" i="20"/>
  <c r="D6" i="20"/>
  <c r="C6" i="20"/>
  <c r="B6" i="20"/>
  <c r="N5" i="20"/>
  <c r="M5" i="20"/>
  <c r="L5" i="20"/>
  <c r="K5" i="20"/>
  <c r="J5" i="20"/>
  <c r="I5" i="20"/>
  <c r="G5" i="20"/>
  <c r="F5" i="20"/>
  <c r="E5" i="20"/>
  <c r="D5" i="20"/>
  <c r="C5" i="20"/>
  <c r="B5" i="20"/>
  <c r="N30" i="20"/>
  <c r="M30" i="20"/>
  <c r="L30" i="20"/>
  <c r="K30" i="20"/>
  <c r="J30" i="20"/>
  <c r="I30" i="20"/>
  <c r="G30" i="20"/>
  <c r="F30" i="20"/>
  <c r="E30" i="20"/>
  <c r="D30" i="20"/>
  <c r="C30" i="20"/>
  <c r="B30" i="20"/>
  <c r="N31" i="20"/>
  <c r="M31" i="20"/>
  <c r="L31" i="20"/>
  <c r="K31" i="20"/>
  <c r="J31" i="20"/>
  <c r="I31" i="20"/>
  <c r="G31" i="20"/>
  <c r="F31" i="20"/>
  <c r="E31" i="20"/>
  <c r="D31" i="20"/>
  <c r="C31" i="20"/>
  <c r="B31" i="20"/>
  <c r="N32" i="20"/>
  <c r="M32" i="20"/>
  <c r="L32" i="20"/>
  <c r="K32" i="20"/>
  <c r="J32" i="20"/>
  <c r="I32" i="20"/>
  <c r="G32" i="20"/>
  <c r="F32" i="20"/>
  <c r="E32" i="20"/>
  <c r="D32" i="20"/>
  <c r="C32" i="20"/>
  <c r="B32" i="20"/>
  <c r="N33" i="20"/>
  <c r="M33" i="20"/>
  <c r="L33" i="20"/>
  <c r="K33" i="20"/>
  <c r="J33" i="20"/>
  <c r="I33" i="20"/>
  <c r="G33" i="20"/>
  <c r="F33" i="20"/>
  <c r="E33" i="20"/>
  <c r="D33" i="20"/>
  <c r="C33" i="20"/>
  <c r="B33" i="20"/>
  <c r="N35" i="20"/>
  <c r="M35" i="20"/>
  <c r="L35" i="20"/>
  <c r="K35" i="20"/>
  <c r="J35" i="20"/>
  <c r="I35" i="20"/>
  <c r="G35" i="20"/>
  <c r="F35" i="20"/>
  <c r="E35" i="20"/>
  <c r="D35" i="20"/>
  <c r="C35" i="20"/>
  <c r="B35" i="20"/>
  <c r="N34" i="20"/>
  <c r="M34" i="20"/>
  <c r="L34" i="20"/>
  <c r="K34" i="20"/>
  <c r="J34" i="20"/>
  <c r="I34" i="20"/>
  <c r="G34" i="20"/>
  <c r="F34" i="20"/>
  <c r="E34" i="20"/>
  <c r="D34" i="20"/>
  <c r="C34" i="20"/>
  <c r="B34" i="20"/>
  <c r="N36" i="20"/>
  <c r="M36" i="20"/>
  <c r="L36" i="20"/>
  <c r="K36" i="20"/>
  <c r="J36" i="20"/>
  <c r="I36" i="20"/>
  <c r="G36" i="20"/>
  <c r="F36" i="20"/>
  <c r="E36" i="20"/>
  <c r="D36" i="20"/>
  <c r="C36" i="20"/>
  <c r="B36" i="20"/>
  <c r="N37" i="20"/>
  <c r="M37" i="20"/>
  <c r="L37" i="20"/>
  <c r="K37" i="20"/>
  <c r="J37" i="20"/>
  <c r="I37" i="20"/>
  <c r="G37" i="20"/>
  <c r="F37" i="20"/>
  <c r="E37" i="20"/>
  <c r="D37" i="20"/>
  <c r="C37" i="20"/>
  <c r="B37" i="20"/>
  <c r="I77" i="20"/>
  <c r="I76" i="20"/>
  <c r="I75" i="20"/>
  <c r="I74" i="20"/>
  <c r="I73" i="20"/>
  <c r="I72" i="20"/>
  <c r="I71" i="20"/>
  <c r="I70" i="20"/>
  <c r="I69" i="20"/>
  <c r="I68" i="20"/>
  <c r="I67" i="20"/>
  <c r="I66" i="20"/>
  <c r="I65" i="20"/>
  <c r="I64" i="20"/>
  <c r="I63" i="20"/>
  <c r="I62" i="20"/>
  <c r="I61" i="20"/>
  <c r="I60" i="20"/>
  <c r="I59" i="20"/>
  <c r="I58" i="20"/>
  <c r="I57" i="20"/>
  <c r="I56" i="20"/>
  <c r="I55" i="20"/>
  <c r="I54" i="20"/>
  <c r="I53" i="20"/>
  <c r="I52" i="20"/>
  <c r="I51" i="20"/>
  <c r="I50" i="20"/>
  <c r="I49" i="20"/>
  <c r="I48" i="20"/>
  <c r="I47" i="20"/>
  <c r="I46" i="20"/>
  <c r="I45" i="20"/>
  <c r="I44" i="20"/>
  <c r="I43" i="20"/>
  <c r="I42" i="20"/>
  <c r="I41" i="20"/>
  <c r="I40" i="20"/>
  <c r="I39" i="20"/>
  <c r="I38" i="20"/>
  <c r="U77" i="20"/>
  <c r="T77" i="20"/>
  <c r="S77" i="20"/>
  <c r="R77" i="20"/>
  <c r="Q77" i="20"/>
  <c r="U76" i="20"/>
  <c r="T76" i="20"/>
  <c r="S76" i="20"/>
  <c r="R76" i="20"/>
  <c r="Q76" i="20"/>
  <c r="U75" i="20"/>
  <c r="T75" i="20"/>
  <c r="S75" i="20"/>
  <c r="R75" i="20"/>
  <c r="Q75" i="20"/>
  <c r="U74" i="20"/>
  <c r="T74" i="20"/>
  <c r="S74" i="20"/>
  <c r="R74" i="20"/>
  <c r="Q74" i="20"/>
  <c r="U73" i="20"/>
  <c r="T73" i="20"/>
  <c r="S73" i="20"/>
  <c r="R73" i="20"/>
  <c r="Q73" i="20"/>
  <c r="U72" i="20"/>
  <c r="T72" i="20"/>
  <c r="S72" i="20"/>
  <c r="R72" i="20"/>
  <c r="Q72" i="20"/>
  <c r="U71" i="20"/>
  <c r="T71" i="20"/>
  <c r="S71" i="20"/>
  <c r="R71" i="20"/>
  <c r="Q71" i="20"/>
  <c r="U70" i="20"/>
  <c r="T70" i="20"/>
  <c r="S70" i="20"/>
  <c r="R70" i="20"/>
  <c r="Q70" i="20"/>
  <c r="U69" i="20"/>
  <c r="T69" i="20"/>
  <c r="S69" i="20"/>
  <c r="R69" i="20"/>
  <c r="Q69" i="20"/>
  <c r="U68" i="20"/>
  <c r="T68" i="20"/>
  <c r="S68" i="20"/>
  <c r="R68" i="20"/>
  <c r="Q68" i="20"/>
  <c r="U67" i="20"/>
  <c r="T67" i="20"/>
  <c r="S67" i="20"/>
  <c r="R67" i="20"/>
  <c r="Q67" i="20"/>
  <c r="U66" i="20"/>
  <c r="T66" i="20"/>
  <c r="S66" i="20"/>
  <c r="R66" i="20"/>
  <c r="Q66" i="20"/>
  <c r="U65" i="20"/>
  <c r="T65" i="20"/>
  <c r="S65" i="20"/>
  <c r="R65" i="20"/>
  <c r="Q65" i="20"/>
  <c r="U64" i="20"/>
  <c r="T64" i="20"/>
  <c r="S64" i="20"/>
  <c r="R64" i="20"/>
  <c r="Q64" i="20"/>
  <c r="U63" i="20"/>
  <c r="T63" i="20"/>
  <c r="S63" i="20"/>
  <c r="R63" i="20"/>
  <c r="Q63" i="20"/>
  <c r="U62" i="20"/>
  <c r="T62" i="20"/>
  <c r="S62" i="20"/>
  <c r="R62" i="20"/>
  <c r="Q62" i="20"/>
  <c r="U61" i="20"/>
  <c r="T61" i="20"/>
  <c r="S61" i="20"/>
  <c r="R61" i="20"/>
  <c r="Q61" i="20"/>
  <c r="U60" i="20"/>
  <c r="T60" i="20"/>
  <c r="S60" i="20"/>
  <c r="R60" i="20"/>
  <c r="Q60" i="20"/>
  <c r="U59" i="20"/>
  <c r="T59" i="20"/>
  <c r="S59" i="20"/>
  <c r="R59" i="20"/>
  <c r="Q59" i="20"/>
  <c r="U58" i="20"/>
  <c r="T58" i="20"/>
  <c r="S58" i="20"/>
  <c r="R58" i="20"/>
  <c r="Q58" i="20"/>
  <c r="U57" i="20"/>
  <c r="T57" i="20"/>
  <c r="S57" i="20"/>
  <c r="R57" i="20"/>
  <c r="Q57" i="20"/>
  <c r="U56" i="20"/>
  <c r="T56" i="20"/>
  <c r="S56" i="20"/>
  <c r="R56" i="20"/>
  <c r="Q56" i="20"/>
  <c r="U55" i="20"/>
  <c r="T55" i="20"/>
  <c r="S55" i="20"/>
  <c r="R55" i="20"/>
  <c r="Q55" i="20"/>
  <c r="U54" i="20"/>
  <c r="T54" i="20"/>
  <c r="S54" i="20"/>
  <c r="R54" i="20"/>
  <c r="Q54" i="20"/>
  <c r="U53" i="20"/>
  <c r="T53" i="20"/>
  <c r="S53" i="20"/>
  <c r="R53" i="20"/>
  <c r="Q53" i="20"/>
  <c r="U52" i="20"/>
  <c r="T52" i="20"/>
  <c r="S52" i="20"/>
  <c r="R52" i="20"/>
  <c r="Q52" i="20"/>
  <c r="U51" i="20"/>
  <c r="T51" i="20"/>
  <c r="S51" i="20"/>
  <c r="R51" i="20"/>
  <c r="Q51" i="20"/>
  <c r="U50" i="20"/>
  <c r="T50" i="20"/>
  <c r="S50" i="20"/>
  <c r="R50" i="20"/>
  <c r="Q50" i="20"/>
  <c r="U49" i="20"/>
  <c r="T49" i="20"/>
  <c r="S49" i="20"/>
  <c r="R49" i="20"/>
  <c r="Q49" i="20"/>
  <c r="U48" i="20"/>
  <c r="T48" i="20"/>
  <c r="S48" i="20"/>
  <c r="R48" i="20"/>
  <c r="Q48" i="20"/>
  <c r="U47" i="20"/>
  <c r="T47" i="20"/>
  <c r="S47" i="20"/>
  <c r="R47" i="20"/>
  <c r="Q47" i="20"/>
  <c r="U46" i="20"/>
  <c r="T46" i="20"/>
  <c r="S46" i="20"/>
  <c r="R46" i="20"/>
  <c r="Q46" i="20"/>
  <c r="U45" i="20"/>
  <c r="T45" i="20"/>
  <c r="S45" i="20"/>
  <c r="R45" i="20"/>
  <c r="Q45" i="20"/>
  <c r="U44" i="20"/>
  <c r="T44" i="20"/>
  <c r="S44" i="20"/>
  <c r="R44" i="20"/>
  <c r="Q44" i="20"/>
  <c r="U43" i="20"/>
  <c r="T43" i="20"/>
  <c r="S43" i="20"/>
  <c r="R43" i="20"/>
  <c r="Q43" i="20"/>
  <c r="U42" i="20"/>
  <c r="T42" i="20"/>
  <c r="S42" i="20"/>
  <c r="R42" i="20"/>
  <c r="Q42" i="20"/>
  <c r="U41" i="20"/>
  <c r="T41" i="20"/>
  <c r="S41" i="20"/>
  <c r="R41" i="20"/>
  <c r="Q41" i="20"/>
  <c r="U40" i="20"/>
  <c r="T40" i="20"/>
  <c r="S40" i="20"/>
  <c r="R40" i="20"/>
  <c r="Q40" i="20"/>
  <c r="U39" i="20"/>
  <c r="T39" i="20"/>
  <c r="S39" i="20"/>
  <c r="R39" i="20"/>
  <c r="Q39" i="20"/>
  <c r="U38" i="20"/>
  <c r="T38" i="20"/>
  <c r="S38" i="20"/>
  <c r="R38" i="20"/>
  <c r="Q38" i="20"/>
  <c r="U37" i="20"/>
  <c r="T37" i="20"/>
  <c r="S37" i="20"/>
  <c r="R37" i="20"/>
  <c r="Q37" i="20"/>
  <c r="U36" i="20"/>
  <c r="T36" i="20"/>
  <c r="S36" i="20"/>
  <c r="R36" i="20"/>
  <c r="Q36" i="20"/>
  <c r="U35" i="20"/>
  <c r="T35" i="20"/>
  <c r="S35" i="20"/>
  <c r="R35" i="20"/>
  <c r="Q35" i="20"/>
  <c r="U34" i="20"/>
  <c r="T34" i="20"/>
  <c r="S34" i="20"/>
  <c r="R34" i="20"/>
  <c r="Q34" i="20"/>
  <c r="U33" i="20"/>
  <c r="T33" i="20"/>
  <c r="S33" i="20"/>
  <c r="R33" i="20"/>
  <c r="Q33" i="20"/>
  <c r="U32" i="20"/>
  <c r="T32" i="20"/>
  <c r="S32" i="20"/>
  <c r="R32" i="20"/>
  <c r="Q32" i="20"/>
  <c r="U31" i="20"/>
  <c r="T31" i="20"/>
  <c r="S31" i="20"/>
  <c r="R31" i="20"/>
  <c r="Q31" i="20"/>
  <c r="U30" i="20"/>
  <c r="T30" i="20"/>
  <c r="S30" i="20"/>
  <c r="R30" i="20"/>
  <c r="Q30" i="20"/>
  <c r="U29" i="20"/>
  <c r="T29" i="20"/>
  <c r="S29" i="20"/>
  <c r="R29" i="20"/>
  <c r="Q29" i="20"/>
  <c r="U28" i="20"/>
  <c r="T28" i="20"/>
  <c r="S28" i="20"/>
  <c r="R28" i="20"/>
  <c r="Q28" i="20"/>
  <c r="U27" i="20"/>
  <c r="T27" i="20"/>
  <c r="S27" i="20"/>
  <c r="R27" i="20"/>
  <c r="Q27" i="20"/>
  <c r="U26" i="20"/>
  <c r="T26" i="20"/>
  <c r="S26" i="20"/>
  <c r="R26" i="20"/>
  <c r="Q26" i="20"/>
  <c r="U25" i="20"/>
  <c r="T25" i="20"/>
  <c r="S25" i="20"/>
  <c r="R25" i="20"/>
  <c r="Q25" i="20"/>
  <c r="U24" i="20"/>
  <c r="T24" i="20"/>
  <c r="S24" i="20"/>
  <c r="R24" i="20"/>
  <c r="Q24" i="20"/>
  <c r="U23" i="20"/>
  <c r="T23" i="20"/>
  <c r="S23" i="20"/>
  <c r="R23" i="20"/>
  <c r="Q23" i="20"/>
  <c r="U22" i="20"/>
  <c r="T22" i="20"/>
  <c r="S22" i="20"/>
  <c r="R22" i="20"/>
  <c r="Q22" i="20"/>
  <c r="U21" i="20"/>
  <c r="T21" i="20"/>
  <c r="S21" i="20"/>
  <c r="R21" i="20"/>
  <c r="Q21" i="20"/>
  <c r="U20" i="20"/>
  <c r="T20" i="20"/>
  <c r="S20" i="20"/>
  <c r="R20" i="20"/>
  <c r="Q20" i="20"/>
  <c r="U19" i="20"/>
  <c r="T19" i="20"/>
  <c r="S19" i="20"/>
  <c r="R19" i="20"/>
  <c r="Q19" i="20"/>
  <c r="U18" i="20"/>
  <c r="T18" i="20"/>
  <c r="S18" i="20"/>
  <c r="R18" i="20"/>
  <c r="Q18" i="20"/>
  <c r="U17" i="20"/>
  <c r="T17" i="20"/>
  <c r="S17" i="20"/>
  <c r="R17" i="20"/>
  <c r="Q17" i="20"/>
  <c r="U16" i="20"/>
  <c r="T16" i="20"/>
  <c r="S16" i="20"/>
  <c r="R16" i="20"/>
  <c r="Q16" i="20"/>
  <c r="U15" i="20"/>
  <c r="T15" i="20"/>
  <c r="S15" i="20"/>
  <c r="R15" i="20"/>
  <c r="Q15" i="20"/>
  <c r="U14" i="20"/>
  <c r="T14" i="20"/>
  <c r="S14" i="20"/>
  <c r="R14" i="20"/>
  <c r="Q14" i="20"/>
  <c r="U13" i="20"/>
  <c r="T13" i="20"/>
  <c r="S13" i="20"/>
  <c r="R13" i="20"/>
  <c r="Q13" i="20"/>
  <c r="U12" i="20"/>
  <c r="T12" i="20"/>
  <c r="S12" i="20"/>
  <c r="R12" i="20"/>
  <c r="Q12" i="20"/>
  <c r="U11" i="20"/>
  <c r="T11" i="20"/>
  <c r="S11" i="20"/>
  <c r="R11" i="20"/>
  <c r="Q11" i="20"/>
  <c r="U10" i="20"/>
  <c r="T10" i="20"/>
  <c r="S10" i="20"/>
  <c r="R10" i="20"/>
  <c r="Q10" i="20"/>
  <c r="U9" i="20"/>
  <c r="T9" i="20"/>
  <c r="S9" i="20"/>
  <c r="R9" i="20"/>
  <c r="Q9" i="20"/>
  <c r="U8" i="20"/>
  <c r="T8" i="20"/>
  <c r="S8" i="20"/>
  <c r="R8" i="20"/>
  <c r="Q8" i="20"/>
  <c r="U7" i="20"/>
  <c r="T7" i="20"/>
  <c r="S7" i="20"/>
  <c r="R7" i="20"/>
  <c r="Q7" i="20"/>
  <c r="U6" i="20"/>
  <c r="T6" i="20"/>
  <c r="S6" i="20"/>
  <c r="R6" i="20"/>
  <c r="Q6" i="20"/>
  <c r="U5" i="20"/>
  <c r="T5" i="20"/>
  <c r="S5" i="20"/>
  <c r="R5" i="20"/>
  <c r="Q5" i="20"/>
  <c r="P36" i="20"/>
  <c r="P35" i="20"/>
  <c r="P34" i="20"/>
  <c r="P33" i="20"/>
  <c r="P32" i="20"/>
  <c r="P31" i="20"/>
  <c r="P37" i="20"/>
  <c r="P76" i="20"/>
  <c r="P75" i="20"/>
  <c r="P74" i="20"/>
  <c r="P73" i="20"/>
  <c r="P72" i="20"/>
  <c r="P71" i="20"/>
  <c r="P70" i="20"/>
  <c r="P69" i="20"/>
  <c r="P68" i="20"/>
  <c r="P67" i="20"/>
  <c r="P66" i="20"/>
  <c r="P65" i="20"/>
  <c r="P64" i="20"/>
  <c r="P63" i="20"/>
  <c r="P62" i="20"/>
  <c r="P61" i="20"/>
  <c r="P60" i="20"/>
  <c r="P59" i="20"/>
  <c r="P58" i="20"/>
  <c r="P57" i="20"/>
  <c r="P56" i="20"/>
  <c r="P55" i="20"/>
  <c r="P54" i="20"/>
  <c r="P53" i="20"/>
  <c r="P52" i="20"/>
  <c r="P51" i="20"/>
  <c r="P50" i="20"/>
  <c r="P49" i="20"/>
  <c r="P48" i="20"/>
  <c r="P47" i="20"/>
  <c r="P46" i="20"/>
  <c r="P45" i="20"/>
  <c r="P44" i="20"/>
  <c r="P43" i="20"/>
  <c r="P42" i="20"/>
  <c r="P41" i="20"/>
  <c r="P40" i="20"/>
  <c r="P39" i="20"/>
  <c r="P38" i="20"/>
  <c r="P77" i="20"/>
  <c r="P30" i="20"/>
  <c r="P29" i="20"/>
  <c r="P28" i="20"/>
  <c r="P27" i="20"/>
  <c r="P26" i="20"/>
  <c r="P25" i="20"/>
  <c r="P24" i="20"/>
  <c r="P23" i="20"/>
  <c r="P22" i="20"/>
  <c r="P21" i="20"/>
  <c r="P20" i="20"/>
  <c r="P19" i="20"/>
  <c r="P18" i="20"/>
  <c r="P17" i="20"/>
  <c r="P16" i="20"/>
  <c r="P15" i="20"/>
  <c r="P14" i="20"/>
  <c r="P13" i="20"/>
  <c r="P12" i="20"/>
  <c r="P11" i="20"/>
  <c r="P10" i="20"/>
  <c r="P9" i="20"/>
  <c r="P8" i="20"/>
  <c r="P7" i="20"/>
  <c r="P6" i="20"/>
  <c r="P5" i="20"/>
  <c r="N77" i="20"/>
  <c r="M77" i="20"/>
  <c r="L77" i="20"/>
  <c r="K77" i="20"/>
  <c r="J77" i="20"/>
  <c r="G77" i="20"/>
  <c r="F77" i="20"/>
  <c r="E77" i="20"/>
  <c r="D77" i="20"/>
  <c r="C77" i="20"/>
  <c r="B77" i="20"/>
  <c r="N71" i="20"/>
  <c r="M71" i="20"/>
  <c r="L71" i="20"/>
  <c r="K71" i="20"/>
  <c r="J71" i="20"/>
  <c r="G71" i="20"/>
  <c r="F71" i="20"/>
  <c r="E71" i="20"/>
  <c r="D71" i="20"/>
  <c r="C71" i="20"/>
  <c r="B71" i="20"/>
  <c r="N70" i="20"/>
  <c r="M70" i="20"/>
  <c r="L70" i="20"/>
  <c r="K70" i="20"/>
  <c r="J70" i="20"/>
  <c r="G70" i="20"/>
  <c r="F70" i="20"/>
  <c r="E70" i="20"/>
  <c r="D70" i="20"/>
  <c r="C70" i="20"/>
  <c r="B70" i="20"/>
  <c r="N69" i="20"/>
  <c r="M69" i="20"/>
  <c r="L69" i="20"/>
  <c r="K69" i="20"/>
  <c r="J69" i="20"/>
  <c r="G69" i="20"/>
  <c r="F69" i="20"/>
  <c r="E69" i="20"/>
  <c r="D69" i="20"/>
  <c r="C69" i="20"/>
  <c r="B69" i="20"/>
  <c r="N68" i="20"/>
  <c r="M68" i="20"/>
  <c r="L68" i="20"/>
  <c r="K68" i="20"/>
  <c r="J68" i="20"/>
  <c r="G68" i="20"/>
  <c r="F68" i="20"/>
  <c r="E68" i="20"/>
  <c r="D68" i="20"/>
  <c r="C68" i="20"/>
  <c r="B68" i="20"/>
  <c r="N67" i="20"/>
  <c r="M67" i="20"/>
  <c r="L67" i="20"/>
  <c r="K67" i="20"/>
  <c r="J67" i="20"/>
  <c r="G67" i="20"/>
  <c r="F67" i="20"/>
  <c r="E67" i="20"/>
  <c r="D67" i="20"/>
  <c r="C67" i="20"/>
  <c r="B67" i="20"/>
  <c r="N66" i="20"/>
  <c r="M66" i="20"/>
  <c r="L66" i="20"/>
  <c r="K66" i="20"/>
  <c r="J66" i="20"/>
  <c r="G66" i="20"/>
  <c r="F66" i="20"/>
  <c r="E66" i="20"/>
  <c r="D66" i="20"/>
  <c r="C66" i="20"/>
  <c r="B66" i="20"/>
  <c r="N65" i="20"/>
  <c r="M65" i="20"/>
  <c r="L65" i="20"/>
  <c r="K65" i="20"/>
  <c r="J65" i="20"/>
  <c r="G65" i="20"/>
  <c r="F65" i="20"/>
  <c r="E65" i="20"/>
  <c r="D65" i="20"/>
  <c r="C65" i="20"/>
  <c r="B65" i="20"/>
  <c r="N64" i="20"/>
  <c r="M64" i="20"/>
  <c r="L64" i="20"/>
  <c r="K64" i="20"/>
  <c r="J64" i="20"/>
  <c r="G64" i="20"/>
  <c r="F64" i="20"/>
  <c r="E64" i="20"/>
  <c r="D64" i="20"/>
  <c r="C64" i="20"/>
  <c r="B64" i="20"/>
  <c r="N63" i="20"/>
  <c r="M63" i="20"/>
  <c r="L63" i="20"/>
  <c r="K63" i="20"/>
  <c r="J63" i="20"/>
  <c r="G63" i="20"/>
  <c r="F63" i="20"/>
  <c r="E63" i="20"/>
  <c r="D63" i="20"/>
  <c r="C63" i="20"/>
  <c r="B63" i="20"/>
  <c r="N62" i="20"/>
  <c r="M62" i="20"/>
  <c r="L62" i="20"/>
  <c r="K62" i="20"/>
  <c r="J62" i="20"/>
  <c r="G62" i="20"/>
  <c r="F62" i="20"/>
  <c r="E62" i="20"/>
  <c r="D62" i="20"/>
  <c r="C62" i="20"/>
  <c r="B62" i="20"/>
  <c r="N61" i="20"/>
  <c r="M61" i="20"/>
  <c r="L61" i="20"/>
  <c r="K61" i="20"/>
  <c r="J61" i="20"/>
  <c r="G61" i="20"/>
  <c r="F61" i="20"/>
  <c r="E61" i="20"/>
  <c r="D61" i="20"/>
  <c r="C61" i="20"/>
  <c r="B61" i="20"/>
  <c r="N60" i="20"/>
  <c r="M60" i="20"/>
  <c r="L60" i="20"/>
  <c r="K60" i="20"/>
  <c r="J60" i="20"/>
  <c r="G60" i="20"/>
  <c r="F60" i="20"/>
  <c r="E60" i="20"/>
  <c r="D60" i="20"/>
  <c r="C60" i="20"/>
  <c r="B60" i="20"/>
  <c r="N59" i="20"/>
  <c r="M59" i="20"/>
  <c r="L59" i="20"/>
  <c r="K59" i="20"/>
  <c r="J59" i="20"/>
  <c r="G59" i="20"/>
  <c r="F59" i="20"/>
  <c r="E59" i="20"/>
  <c r="D59" i="20"/>
  <c r="C59" i="20"/>
  <c r="B59" i="20"/>
  <c r="N58" i="20"/>
  <c r="M58" i="20"/>
  <c r="L58" i="20"/>
  <c r="K58" i="20"/>
  <c r="J58" i="20"/>
  <c r="G58" i="20"/>
  <c r="F58" i="20"/>
  <c r="E58" i="20"/>
  <c r="D58" i="20"/>
  <c r="C58" i="20"/>
  <c r="B58" i="20"/>
  <c r="N57" i="20"/>
  <c r="M57" i="20"/>
  <c r="L57" i="20"/>
  <c r="K57" i="20"/>
  <c r="J57" i="20"/>
  <c r="G57" i="20"/>
  <c r="F57" i="20"/>
  <c r="E57" i="20"/>
  <c r="D57" i="20"/>
  <c r="C57" i="20"/>
  <c r="B57" i="20"/>
  <c r="N56" i="20"/>
  <c r="M56" i="20"/>
  <c r="L56" i="20"/>
  <c r="K56" i="20"/>
  <c r="J56" i="20"/>
  <c r="G56" i="20"/>
  <c r="F56" i="20"/>
  <c r="E56" i="20"/>
  <c r="D56" i="20"/>
  <c r="C56" i="20"/>
  <c r="B56" i="20"/>
  <c r="N55" i="20"/>
  <c r="M55" i="20"/>
  <c r="L55" i="20"/>
  <c r="K55" i="20"/>
  <c r="J55" i="20"/>
  <c r="G55" i="20"/>
  <c r="F55" i="20"/>
  <c r="E55" i="20"/>
  <c r="D55" i="20"/>
  <c r="C55" i="20"/>
  <c r="B55" i="20"/>
  <c r="N54" i="20"/>
  <c r="M54" i="20"/>
  <c r="L54" i="20"/>
  <c r="K54" i="20"/>
  <c r="J54" i="20"/>
  <c r="G54" i="20"/>
  <c r="F54" i="20"/>
  <c r="E54" i="20"/>
  <c r="D54" i="20"/>
  <c r="C54" i="20"/>
  <c r="B54" i="20"/>
  <c r="N53" i="20"/>
  <c r="M53" i="20"/>
  <c r="L53" i="20"/>
  <c r="K53" i="20"/>
  <c r="J53" i="20"/>
  <c r="G53" i="20"/>
  <c r="F53" i="20"/>
  <c r="E53" i="20"/>
  <c r="D53" i="20"/>
  <c r="C53" i="20"/>
  <c r="B53" i="20"/>
  <c r="N52" i="20"/>
  <c r="M52" i="20"/>
  <c r="L52" i="20"/>
  <c r="K52" i="20"/>
  <c r="J52" i="20"/>
  <c r="G52" i="20"/>
  <c r="F52" i="20"/>
  <c r="E52" i="20"/>
  <c r="D52" i="20"/>
  <c r="C52" i="20"/>
  <c r="B52" i="20"/>
  <c r="N51" i="20"/>
  <c r="M51" i="20"/>
  <c r="L51" i="20"/>
  <c r="K51" i="20"/>
  <c r="J51" i="20"/>
  <c r="G51" i="20"/>
  <c r="F51" i="20"/>
  <c r="E51" i="20"/>
  <c r="D51" i="20"/>
  <c r="C51" i="20"/>
  <c r="B51" i="20"/>
  <c r="N50" i="20"/>
  <c r="M50" i="20"/>
  <c r="L50" i="20"/>
  <c r="K50" i="20"/>
  <c r="J50" i="20"/>
  <c r="G50" i="20"/>
  <c r="F50" i="20"/>
  <c r="E50" i="20"/>
  <c r="D50" i="20"/>
  <c r="C50" i="20"/>
  <c r="B50" i="20"/>
  <c r="N49" i="20"/>
  <c r="M49" i="20"/>
  <c r="L49" i="20"/>
  <c r="K49" i="20"/>
  <c r="J49" i="20"/>
  <c r="G49" i="20"/>
  <c r="F49" i="20"/>
  <c r="E49" i="20"/>
  <c r="D49" i="20"/>
  <c r="C49" i="20"/>
  <c r="B49" i="20"/>
  <c r="N48" i="20"/>
  <c r="M48" i="20"/>
  <c r="L48" i="20"/>
  <c r="K48" i="20"/>
  <c r="J48" i="20"/>
  <c r="G48" i="20"/>
  <c r="F48" i="20"/>
  <c r="E48" i="20"/>
  <c r="D48" i="20"/>
  <c r="C48" i="20"/>
  <c r="B48" i="20"/>
  <c r="N47" i="20"/>
  <c r="M47" i="20"/>
  <c r="L47" i="20"/>
  <c r="K47" i="20"/>
  <c r="J47" i="20"/>
  <c r="G47" i="20"/>
  <c r="F47" i="20"/>
  <c r="E47" i="20"/>
  <c r="D47" i="20"/>
  <c r="C47" i="20"/>
  <c r="B47" i="20"/>
  <c r="N46" i="20"/>
  <c r="M46" i="20"/>
  <c r="L46" i="20"/>
  <c r="K46" i="20"/>
  <c r="J46" i="20"/>
  <c r="G46" i="20"/>
  <c r="F46" i="20"/>
  <c r="E46" i="20"/>
  <c r="D46" i="20"/>
  <c r="C46" i="20"/>
  <c r="B46" i="20"/>
  <c r="N45" i="20"/>
  <c r="M45" i="20"/>
  <c r="L45" i="20"/>
  <c r="K45" i="20"/>
  <c r="J45" i="20"/>
  <c r="G45" i="20"/>
  <c r="F45" i="20"/>
  <c r="E45" i="20"/>
  <c r="D45" i="20"/>
  <c r="C45" i="20"/>
  <c r="B45" i="20"/>
  <c r="N44" i="20"/>
  <c r="M44" i="20"/>
  <c r="L44" i="20"/>
  <c r="K44" i="20"/>
  <c r="J44" i="20"/>
  <c r="G44" i="20"/>
  <c r="F44" i="20"/>
  <c r="E44" i="20"/>
  <c r="D44" i="20"/>
  <c r="C44" i="20"/>
  <c r="B44" i="20"/>
  <c r="N43" i="20"/>
  <c r="M43" i="20"/>
  <c r="L43" i="20"/>
  <c r="K43" i="20"/>
  <c r="J43" i="20"/>
  <c r="G43" i="20"/>
  <c r="F43" i="20"/>
  <c r="E43" i="20"/>
  <c r="D43" i="20"/>
  <c r="C43" i="20"/>
  <c r="B43" i="20"/>
  <c r="N42" i="20"/>
  <c r="M42" i="20"/>
  <c r="L42" i="20"/>
  <c r="K42" i="20"/>
  <c r="J42" i="20"/>
  <c r="G42" i="20"/>
  <c r="F42" i="20"/>
  <c r="E42" i="20"/>
  <c r="D42" i="20"/>
  <c r="C42" i="20"/>
  <c r="B42" i="20"/>
  <c r="N41" i="20"/>
  <c r="M41" i="20"/>
  <c r="L41" i="20"/>
  <c r="K41" i="20"/>
  <c r="J41" i="20"/>
  <c r="G41" i="20"/>
  <c r="F41" i="20"/>
  <c r="E41" i="20"/>
  <c r="D41" i="20"/>
  <c r="C41" i="20"/>
  <c r="B41" i="20"/>
  <c r="N40" i="20"/>
  <c r="M40" i="20"/>
  <c r="L40" i="20"/>
  <c r="K40" i="20"/>
  <c r="J40" i="20"/>
  <c r="G40" i="20"/>
  <c r="F40" i="20"/>
  <c r="E40" i="20"/>
  <c r="D40" i="20"/>
  <c r="C40" i="20"/>
  <c r="B40" i="20"/>
  <c r="N39" i="20"/>
  <c r="M39" i="20"/>
  <c r="L39" i="20"/>
  <c r="K39" i="20"/>
  <c r="J39" i="20"/>
  <c r="G39" i="20"/>
  <c r="F39" i="20"/>
  <c r="E39" i="20"/>
  <c r="D39" i="20"/>
  <c r="C39" i="20"/>
  <c r="B39" i="20"/>
  <c r="N38" i="20"/>
  <c r="M38" i="20"/>
  <c r="L38" i="20"/>
  <c r="K38" i="20"/>
  <c r="J38" i="20"/>
  <c r="G38" i="20"/>
  <c r="F38" i="20"/>
  <c r="E38" i="20"/>
  <c r="D38" i="20"/>
  <c r="C38" i="20"/>
  <c r="B38" i="20"/>
  <c r="N72" i="20"/>
  <c r="M72" i="20"/>
  <c r="L72" i="20"/>
  <c r="K72" i="20"/>
  <c r="J72" i="20"/>
  <c r="G72" i="20"/>
  <c r="F72" i="20"/>
  <c r="E72" i="20"/>
  <c r="D72" i="20"/>
  <c r="C72" i="20"/>
  <c r="B72" i="20"/>
  <c r="N73" i="20"/>
  <c r="M73" i="20"/>
  <c r="L73" i="20"/>
  <c r="K73" i="20"/>
  <c r="J73" i="20"/>
  <c r="G73" i="20"/>
  <c r="F73" i="20"/>
  <c r="E73" i="20"/>
  <c r="D73" i="20"/>
  <c r="C73" i="20"/>
  <c r="B73" i="20"/>
  <c r="N75" i="20"/>
  <c r="M75" i="20"/>
  <c r="L75" i="20"/>
  <c r="K75" i="20"/>
  <c r="J75" i="20"/>
  <c r="G75" i="20"/>
  <c r="F75" i="20"/>
  <c r="E75" i="20"/>
  <c r="D75" i="20"/>
  <c r="C75" i="20"/>
  <c r="B75" i="20"/>
  <c r="N74" i="20"/>
  <c r="M74" i="20"/>
  <c r="L74" i="20"/>
  <c r="K74" i="20"/>
  <c r="J74" i="20"/>
  <c r="G74" i="20"/>
  <c r="F74" i="20"/>
  <c r="E74" i="20"/>
  <c r="D74" i="20"/>
  <c r="C74" i="20"/>
  <c r="B74" i="20"/>
  <c r="N76" i="20"/>
  <c r="M76" i="20"/>
  <c r="L76" i="20"/>
  <c r="K76" i="20"/>
  <c r="J76" i="20"/>
  <c r="G76" i="20"/>
  <c r="F76" i="20"/>
  <c r="E76" i="20"/>
  <c r="D76" i="20"/>
  <c r="C76" i="20"/>
  <c r="B76" i="20"/>
  <c r="A40" i="21"/>
  <c r="A41" i="21"/>
  <c r="P95" i="4"/>
  <c r="B95" i="4"/>
  <c r="O95" i="4"/>
  <c r="N95" i="4"/>
  <c r="P20" i="4"/>
  <c r="P116" i="4"/>
  <c r="O20" i="4"/>
  <c r="O116" i="4"/>
  <c r="N20" i="4"/>
  <c r="N116" i="4"/>
  <c r="M20" i="4"/>
  <c r="M116" i="4"/>
  <c r="L20" i="4"/>
  <c r="L116" i="4"/>
  <c r="K116" i="4"/>
  <c r="J20" i="4"/>
  <c r="J116" i="4"/>
  <c r="H20" i="4"/>
  <c r="H116" i="4"/>
  <c r="G20" i="4"/>
  <c r="G116" i="4"/>
  <c r="F20" i="4"/>
  <c r="F116" i="4"/>
  <c r="E20" i="4"/>
  <c r="E116" i="4"/>
  <c r="D20" i="4"/>
  <c r="D116" i="4"/>
  <c r="C20" i="4"/>
  <c r="C116" i="4"/>
  <c r="B20" i="4"/>
  <c r="B116" i="4"/>
  <c r="P183" i="4"/>
  <c r="O183" i="4"/>
  <c r="N183" i="4"/>
  <c r="M183" i="4"/>
  <c r="L183" i="4"/>
  <c r="K183" i="4"/>
  <c r="J183" i="4"/>
  <c r="H183" i="4"/>
  <c r="G183" i="4"/>
  <c r="F183" i="4"/>
  <c r="E183" i="4"/>
  <c r="D183" i="4"/>
  <c r="C183" i="4"/>
  <c r="B183" i="4"/>
  <c r="P25" i="4"/>
  <c r="B25" i="4"/>
  <c r="P182" i="4"/>
  <c r="O25" i="4"/>
  <c r="O182" i="4"/>
  <c r="N25" i="4"/>
  <c r="N182" i="4"/>
  <c r="M25" i="4"/>
  <c r="M182" i="4"/>
  <c r="L25" i="4"/>
  <c r="L182" i="4"/>
  <c r="K182" i="4"/>
  <c r="J25" i="4"/>
  <c r="J182" i="4"/>
  <c r="H25" i="4"/>
  <c r="H182" i="4"/>
  <c r="G25" i="4"/>
  <c r="G182" i="4"/>
  <c r="F25" i="4"/>
  <c r="F182" i="4"/>
  <c r="E25" i="4"/>
  <c r="E182" i="4"/>
  <c r="D25" i="4"/>
  <c r="D182" i="4"/>
  <c r="C25" i="4"/>
  <c r="C182" i="4"/>
  <c r="B182" i="4"/>
  <c r="P115" i="4"/>
  <c r="O115" i="4"/>
  <c r="N115" i="4"/>
  <c r="M115" i="4"/>
  <c r="L115" i="4"/>
  <c r="K115" i="4"/>
  <c r="J115" i="4"/>
  <c r="H115" i="4"/>
  <c r="G115" i="4"/>
  <c r="F115" i="4"/>
  <c r="E115" i="4"/>
  <c r="D115" i="4"/>
  <c r="C115" i="4"/>
  <c r="B115" i="4"/>
  <c r="P71" i="4"/>
  <c r="O71" i="4"/>
  <c r="N71" i="4"/>
  <c r="M71" i="4"/>
  <c r="L71" i="4"/>
  <c r="J71" i="4"/>
  <c r="H71" i="4"/>
  <c r="G71" i="4"/>
  <c r="F71" i="4"/>
  <c r="E71" i="4"/>
  <c r="D71" i="4"/>
  <c r="C71" i="4"/>
  <c r="B71" i="4"/>
  <c r="P21" i="4"/>
  <c r="P15" i="4"/>
  <c r="P113" i="4"/>
  <c r="O21" i="4"/>
  <c r="O15" i="4"/>
  <c r="O113" i="4"/>
  <c r="N21" i="4"/>
  <c r="N15" i="4"/>
  <c r="N113" i="4"/>
  <c r="M21" i="4"/>
  <c r="M15" i="4"/>
  <c r="M113" i="4"/>
  <c r="L21" i="4"/>
  <c r="L15" i="4"/>
  <c r="L113" i="4"/>
  <c r="K113" i="4"/>
  <c r="J21" i="4"/>
  <c r="J15" i="4"/>
  <c r="J113" i="4"/>
  <c r="H21" i="4"/>
  <c r="H15" i="4"/>
  <c r="H113" i="4"/>
  <c r="G21" i="4"/>
  <c r="G15" i="4"/>
  <c r="G113" i="4"/>
  <c r="F21" i="4"/>
  <c r="F15" i="4"/>
  <c r="F113" i="4"/>
  <c r="E21" i="4"/>
  <c r="E15" i="4"/>
  <c r="E113" i="4"/>
  <c r="D21" i="4"/>
  <c r="D15" i="4"/>
  <c r="D113" i="4"/>
  <c r="C21" i="4"/>
  <c r="C15" i="4"/>
  <c r="C113" i="4"/>
  <c r="B21" i="4"/>
  <c r="B15" i="4"/>
  <c r="B114" i="4"/>
  <c r="B113" i="4"/>
  <c r="P177" i="4"/>
  <c r="O177" i="4"/>
  <c r="N177" i="4"/>
  <c r="M177" i="4"/>
  <c r="L177" i="4"/>
  <c r="K177" i="4"/>
  <c r="J177" i="4"/>
  <c r="H177" i="4"/>
  <c r="G177" i="4"/>
  <c r="F177" i="4"/>
  <c r="E177" i="4"/>
  <c r="D177" i="4"/>
  <c r="C177" i="4"/>
  <c r="B177" i="4"/>
  <c r="P114" i="4"/>
  <c r="O114" i="4"/>
  <c r="N114" i="4"/>
  <c r="M114" i="4"/>
  <c r="L114" i="4"/>
  <c r="K114" i="4"/>
  <c r="J114" i="4"/>
  <c r="H114" i="4"/>
  <c r="G114" i="4"/>
  <c r="F114" i="4"/>
  <c r="E114" i="4"/>
  <c r="D114" i="4"/>
  <c r="C114" i="4"/>
  <c r="P14" i="4"/>
  <c r="O14" i="4"/>
  <c r="N14" i="4"/>
  <c r="M14" i="4"/>
  <c r="L14" i="4"/>
  <c r="J14" i="4"/>
  <c r="H14" i="4"/>
  <c r="G14" i="4"/>
  <c r="F14" i="4"/>
  <c r="E14" i="4"/>
  <c r="D14" i="4"/>
  <c r="C14" i="4"/>
  <c r="B14" i="4"/>
  <c r="P9" i="4"/>
  <c r="O9" i="4"/>
  <c r="N9" i="4"/>
  <c r="M9" i="4"/>
  <c r="L9" i="4"/>
  <c r="J9" i="4"/>
  <c r="H9" i="4"/>
  <c r="G9" i="4"/>
  <c r="F9" i="4"/>
  <c r="E9" i="4"/>
  <c r="D9" i="4"/>
  <c r="C9" i="4"/>
  <c r="B9" i="4"/>
  <c r="A9" i="4"/>
  <c r="P8" i="4"/>
  <c r="O8" i="4"/>
  <c r="N8" i="4"/>
  <c r="H8" i="4"/>
  <c r="G8" i="4"/>
  <c r="F8" i="4"/>
  <c r="E8" i="4"/>
  <c r="B8" i="4"/>
  <c r="A8" i="4"/>
  <c r="P7" i="4"/>
  <c r="O7" i="4"/>
  <c r="N7" i="4"/>
  <c r="H7" i="4"/>
  <c r="G7" i="4"/>
  <c r="F7" i="4"/>
  <c r="E7" i="4"/>
  <c r="B7" i="4"/>
  <c r="A7" i="4"/>
  <c r="P6" i="4"/>
  <c r="O6" i="4"/>
  <c r="N6" i="4"/>
  <c r="H6" i="4"/>
  <c r="G6" i="4"/>
  <c r="F6" i="4"/>
  <c r="E6" i="4"/>
  <c r="B6" i="4"/>
  <c r="A6" i="4"/>
  <c r="P5" i="4"/>
  <c r="O5" i="4"/>
  <c r="N5" i="4"/>
  <c r="H5" i="4"/>
  <c r="G5" i="4"/>
  <c r="F5" i="4"/>
  <c r="E5" i="4"/>
  <c r="B5" i="4"/>
  <c r="A5" i="4"/>
  <c r="P61" i="4"/>
  <c r="O61" i="4"/>
  <c r="N61" i="4"/>
  <c r="M61" i="4"/>
  <c r="L61" i="4"/>
  <c r="J61" i="4"/>
  <c r="H61" i="4"/>
  <c r="G61" i="4"/>
  <c r="F61" i="4"/>
  <c r="E61" i="4"/>
  <c r="D61" i="4"/>
  <c r="C61" i="4"/>
  <c r="B61" i="4"/>
  <c r="A61" i="4"/>
  <c r="P60" i="4"/>
  <c r="O60" i="4"/>
  <c r="N60" i="4"/>
  <c r="M60" i="4"/>
  <c r="L60" i="4"/>
  <c r="J60" i="4"/>
  <c r="H60" i="4"/>
  <c r="G60" i="4"/>
  <c r="F60" i="4"/>
  <c r="E60" i="4"/>
  <c r="D60" i="4"/>
  <c r="C60" i="4"/>
  <c r="B60" i="4"/>
  <c r="A60" i="4"/>
  <c r="P59" i="4"/>
  <c r="O59" i="4"/>
  <c r="N59" i="4"/>
  <c r="M59" i="4"/>
  <c r="L59" i="4"/>
  <c r="J59" i="4"/>
  <c r="H59" i="4"/>
  <c r="G59" i="4"/>
  <c r="F59" i="4"/>
  <c r="E59" i="4"/>
  <c r="D59" i="4"/>
  <c r="C59" i="4"/>
  <c r="B59" i="4"/>
  <c r="A59" i="4"/>
  <c r="P58" i="4"/>
  <c r="O58" i="4"/>
  <c r="N58" i="4"/>
  <c r="M58" i="4"/>
  <c r="L58" i="4"/>
  <c r="J58" i="4"/>
  <c r="H58" i="4"/>
  <c r="G58" i="4"/>
  <c r="F58" i="4"/>
  <c r="E58" i="4"/>
  <c r="D58" i="4"/>
  <c r="C58" i="4"/>
  <c r="B58" i="4"/>
  <c r="A58" i="4"/>
  <c r="P57" i="4"/>
  <c r="O57" i="4"/>
  <c r="N57" i="4"/>
  <c r="M57" i="4"/>
  <c r="L57" i="4"/>
  <c r="J57" i="4"/>
  <c r="H57" i="4"/>
  <c r="G57" i="4"/>
  <c r="F57" i="4"/>
  <c r="E57" i="4"/>
  <c r="D57" i="4"/>
  <c r="C57" i="4"/>
  <c r="B57" i="4"/>
  <c r="A57" i="4"/>
  <c r="P56" i="4"/>
  <c r="O56" i="4"/>
  <c r="N56" i="4"/>
  <c r="M56" i="4"/>
  <c r="L56" i="4"/>
  <c r="J56" i="4"/>
  <c r="H56" i="4"/>
  <c r="G56" i="4"/>
  <c r="F56" i="4"/>
  <c r="E56" i="4"/>
  <c r="D56" i="4"/>
  <c r="C56" i="4"/>
  <c r="B56" i="4"/>
  <c r="A56" i="4"/>
  <c r="P55" i="4"/>
  <c r="O55" i="4"/>
  <c r="N55" i="4"/>
  <c r="M55" i="4"/>
  <c r="L55" i="4"/>
  <c r="J55" i="4"/>
  <c r="H55" i="4"/>
  <c r="G55" i="4"/>
  <c r="F55" i="4"/>
  <c r="E55" i="4"/>
  <c r="D55" i="4"/>
  <c r="C55" i="4"/>
  <c r="B55" i="4"/>
  <c r="A55" i="4"/>
  <c r="P54" i="4"/>
  <c r="O54" i="4"/>
  <c r="N54" i="4"/>
  <c r="M54" i="4"/>
  <c r="L54" i="4"/>
  <c r="J54" i="4"/>
  <c r="H54" i="4"/>
  <c r="G54" i="4"/>
  <c r="F54" i="4"/>
  <c r="E54" i="4"/>
  <c r="D54" i="4"/>
  <c r="C54" i="4"/>
  <c r="B54" i="4"/>
  <c r="A54" i="4"/>
  <c r="P53" i="4"/>
  <c r="O53" i="4"/>
  <c r="N53" i="4"/>
  <c r="M53" i="4"/>
  <c r="L53" i="4"/>
  <c r="J53" i="4"/>
  <c r="H53" i="4"/>
  <c r="G53" i="4"/>
  <c r="F53" i="4"/>
  <c r="E53" i="4"/>
  <c r="D53" i="4"/>
  <c r="C53" i="4"/>
  <c r="B53" i="4"/>
  <c r="A53" i="4"/>
  <c r="P52" i="4"/>
  <c r="O52" i="4"/>
  <c r="N52" i="4"/>
  <c r="M52" i="4"/>
  <c r="L52" i="4"/>
  <c r="J52" i="4"/>
  <c r="H52" i="4"/>
  <c r="G52" i="4"/>
  <c r="F52" i="4"/>
  <c r="E52" i="4"/>
  <c r="D52" i="4"/>
  <c r="C52" i="4"/>
  <c r="B52" i="4"/>
  <c r="A52" i="4"/>
  <c r="P51" i="4"/>
  <c r="O51" i="4"/>
  <c r="N51" i="4"/>
  <c r="M51" i="4"/>
  <c r="L51" i="4"/>
  <c r="J51" i="4"/>
  <c r="H51" i="4"/>
  <c r="G51" i="4"/>
  <c r="F51" i="4"/>
  <c r="E51" i="4"/>
  <c r="D51" i="4"/>
  <c r="C51" i="4"/>
  <c r="B51" i="4"/>
  <c r="A51" i="4"/>
  <c r="P50" i="4"/>
  <c r="O50" i="4"/>
  <c r="N50" i="4"/>
  <c r="M50" i="4"/>
  <c r="L50" i="4"/>
  <c r="J50" i="4"/>
  <c r="H50" i="4"/>
  <c r="G50" i="4"/>
  <c r="F50" i="4"/>
  <c r="E50" i="4"/>
  <c r="D50" i="4"/>
  <c r="C50" i="4"/>
  <c r="B50" i="4"/>
  <c r="A50" i="4"/>
  <c r="P49" i="4"/>
  <c r="O49" i="4"/>
  <c r="N49" i="4"/>
  <c r="M49" i="4"/>
  <c r="L49" i="4"/>
  <c r="J49" i="4"/>
  <c r="H49" i="4"/>
  <c r="G49" i="4"/>
  <c r="F49" i="4"/>
  <c r="E49" i="4"/>
  <c r="D49" i="4"/>
  <c r="C49" i="4"/>
  <c r="B49" i="4"/>
  <c r="A49" i="4"/>
  <c r="P48" i="4"/>
  <c r="O48" i="4"/>
  <c r="N48" i="4"/>
  <c r="M48" i="4"/>
  <c r="L48" i="4"/>
  <c r="J48" i="4"/>
  <c r="H48" i="4"/>
  <c r="G48" i="4"/>
  <c r="F48" i="4"/>
  <c r="E48" i="4"/>
  <c r="D48" i="4"/>
  <c r="C48" i="4"/>
  <c r="B48" i="4"/>
  <c r="A48" i="4"/>
  <c r="P47" i="4"/>
  <c r="O47" i="4"/>
  <c r="N47" i="4"/>
  <c r="M47" i="4"/>
  <c r="L47" i="4"/>
  <c r="J47" i="4"/>
  <c r="H47" i="4"/>
  <c r="G47" i="4"/>
  <c r="F47" i="4"/>
  <c r="E47" i="4"/>
  <c r="D47" i="4"/>
  <c r="C47" i="4"/>
  <c r="B47" i="4"/>
  <c r="A47" i="4"/>
  <c r="P46" i="4"/>
  <c r="O46" i="4"/>
  <c r="N46" i="4"/>
  <c r="M46" i="4"/>
  <c r="L46" i="4"/>
  <c r="J46" i="4"/>
  <c r="H46" i="4"/>
  <c r="G46" i="4"/>
  <c r="F46" i="4"/>
  <c r="E46" i="4"/>
  <c r="D46" i="4"/>
  <c r="C46" i="4"/>
  <c r="B46" i="4"/>
  <c r="A46" i="4"/>
  <c r="P45" i="4"/>
  <c r="O45" i="4"/>
  <c r="N45" i="4"/>
  <c r="M45" i="4"/>
  <c r="L45" i="4"/>
  <c r="J45" i="4"/>
  <c r="H45" i="4"/>
  <c r="G45" i="4"/>
  <c r="F45" i="4"/>
  <c r="E45" i="4"/>
  <c r="D45" i="4"/>
  <c r="C45" i="4"/>
  <c r="B45" i="4"/>
  <c r="A45" i="4"/>
  <c r="P44" i="4"/>
  <c r="O44" i="4"/>
  <c r="N44" i="4"/>
  <c r="M44" i="4"/>
  <c r="L44" i="4"/>
  <c r="J44" i="4"/>
  <c r="H44" i="4"/>
  <c r="G44" i="4"/>
  <c r="F44" i="4"/>
  <c r="E44" i="4"/>
  <c r="D44" i="4"/>
  <c r="C44" i="4"/>
  <c r="B44" i="4"/>
  <c r="A44" i="4"/>
  <c r="P43" i="4"/>
  <c r="O43" i="4"/>
  <c r="N43" i="4"/>
  <c r="M43" i="4"/>
  <c r="L43" i="4"/>
  <c r="J43" i="4"/>
  <c r="H43" i="4"/>
  <c r="G43" i="4"/>
  <c r="F43" i="4"/>
  <c r="E43" i="4"/>
  <c r="D43" i="4"/>
  <c r="C43" i="4"/>
  <c r="B43" i="4"/>
  <c r="A43" i="4"/>
  <c r="P42" i="4"/>
  <c r="O42" i="4"/>
  <c r="N42" i="4"/>
  <c r="M42" i="4"/>
  <c r="L42" i="4"/>
  <c r="J42" i="4"/>
  <c r="H42" i="4"/>
  <c r="G42" i="4"/>
  <c r="F42" i="4"/>
  <c r="E42" i="4"/>
  <c r="D42" i="4"/>
  <c r="C42" i="4"/>
  <c r="B42" i="4"/>
  <c r="A42" i="4"/>
  <c r="P41" i="4"/>
  <c r="O41" i="4"/>
  <c r="N41" i="4"/>
  <c r="M41" i="4"/>
  <c r="L41" i="4"/>
  <c r="J41" i="4"/>
  <c r="H41" i="4"/>
  <c r="G41" i="4"/>
  <c r="F41" i="4"/>
  <c r="E41" i="4"/>
  <c r="D41" i="4"/>
  <c r="C41" i="4"/>
  <c r="B41" i="4"/>
  <c r="A41" i="4"/>
  <c r="P40" i="4"/>
  <c r="O40" i="4"/>
  <c r="N40" i="4"/>
  <c r="M40" i="4"/>
  <c r="L40" i="4"/>
  <c r="J40" i="4"/>
  <c r="H40" i="4"/>
  <c r="G40" i="4"/>
  <c r="F40" i="4"/>
  <c r="E40" i="4"/>
  <c r="D40" i="4"/>
  <c r="C40" i="4"/>
  <c r="B40" i="4"/>
  <c r="A40" i="4"/>
  <c r="P39" i="4"/>
  <c r="O39" i="4"/>
  <c r="N39" i="4"/>
  <c r="M39" i="4"/>
  <c r="L39" i="4"/>
  <c r="J39" i="4"/>
  <c r="H39" i="4"/>
  <c r="G39" i="4"/>
  <c r="F39" i="4"/>
  <c r="E39" i="4"/>
  <c r="D39" i="4"/>
  <c r="C39" i="4"/>
  <c r="B39" i="4"/>
  <c r="A39" i="4"/>
  <c r="P38" i="4"/>
  <c r="O38" i="4"/>
  <c r="N38" i="4"/>
  <c r="M38" i="4"/>
  <c r="L38" i="4"/>
  <c r="J38" i="4"/>
  <c r="H38" i="4"/>
  <c r="G38" i="4"/>
  <c r="F38" i="4"/>
  <c r="E38" i="4"/>
  <c r="D38" i="4"/>
  <c r="C38" i="4"/>
  <c r="B38" i="4"/>
  <c r="A38" i="4"/>
  <c r="P37" i="4"/>
  <c r="O37" i="4"/>
  <c r="N37" i="4"/>
  <c r="M37" i="4"/>
  <c r="L37" i="4"/>
  <c r="J37" i="4"/>
  <c r="H37" i="4"/>
  <c r="G37" i="4"/>
  <c r="F37" i="4"/>
  <c r="E37" i="4"/>
  <c r="D37" i="4"/>
  <c r="C37" i="4"/>
  <c r="B37" i="4"/>
  <c r="A37" i="4"/>
  <c r="P36" i="4"/>
  <c r="O36" i="4"/>
  <c r="N36" i="4"/>
  <c r="M36" i="4"/>
  <c r="L36" i="4"/>
  <c r="J36" i="4"/>
  <c r="H36" i="4"/>
  <c r="G36" i="4"/>
  <c r="F36" i="4"/>
  <c r="E36" i="4"/>
  <c r="D36" i="4"/>
  <c r="C36" i="4"/>
  <c r="B36" i="4"/>
  <c r="A36" i="4"/>
  <c r="P35" i="4"/>
  <c r="O35" i="4"/>
  <c r="N35" i="4"/>
  <c r="M35" i="4"/>
  <c r="L35" i="4"/>
  <c r="J35" i="4"/>
  <c r="H35" i="4"/>
  <c r="G35" i="4"/>
  <c r="F35" i="4"/>
  <c r="E35" i="4"/>
  <c r="D35" i="4"/>
  <c r="C35" i="4"/>
  <c r="B35" i="4"/>
  <c r="A35" i="4"/>
  <c r="P34" i="4"/>
  <c r="O34" i="4"/>
  <c r="N34" i="4"/>
  <c r="M34" i="4"/>
  <c r="L34" i="4"/>
  <c r="J34" i="4"/>
  <c r="H34" i="4"/>
  <c r="G34" i="4"/>
  <c r="F34" i="4"/>
  <c r="E34" i="4"/>
  <c r="D34" i="4"/>
  <c r="C34" i="4"/>
  <c r="B34" i="4"/>
  <c r="A34" i="4"/>
  <c r="P33" i="4"/>
  <c r="O33" i="4"/>
  <c r="N33" i="4"/>
  <c r="M33" i="4"/>
  <c r="L33" i="4"/>
  <c r="J33" i="4"/>
  <c r="H33" i="4"/>
  <c r="G33" i="4"/>
  <c r="F33" i="4"/>
  <c r="E33" i="4"/>
  <c r="D33" i="4"/>
  <c r="C33" i="4"/>
  <c r="B33" i="4"/>
  <c r="A33" i="4"/>
  <c r="P32" i="4"/>
  <c r="O32" i="4"/>
  <c r="N32" i="4"/>
  <c r="M32" i="4"/>
  <c r="L32" i="4"/>
  <c r="J32" i="4"/>
  <c r="H32" i="4"/>
  <c r="G32" i="4"/>
  <c r="F32" i="4"/>
  <c r="E32" i="4"/>
  <c r="D32" i="4"/>
  <c r="C32" i="4"/>
  <c r="B32" i="4"/>
  <c r="A32" i="4"/>
  <c r="P31" i="4"/>
  <c r="O31" i="4"/>
  <c r="N31" i="4"/>
  <c r="M31" i="4"/>
  <c r="L31" i="4"/>
  <c r="J31" i="4"/>
  <c r="H31" i="4"/>
  <c r="G31" i="4"/>
  <c r="F31" i="4"/>
  <c r="E31" i="4"/>
  <c r="D31" i="4"/>
  <c r="C31" i="4"/>
  <c r="B31" i="4"/>
  <c r="A31" i="4"/>
  <c r="P30" i="4"/>
  <c r="O30" i="4"/>
  <c r="N30" i="4"/>
  <c r="M30" i="4"/>
  <c r="L30" i="4"/>
  <c r="J30" i="4"/>
  <c r="H30" i="4"/>
  <c r="G30" i="4"/>
  <c r="F30" i="4"/>
  <c r="E30" i="4"/>
  <c r="D30" i="4"/>
  <c r="C30" i="4"/>
  <c r="B30" i="4"/>
  <c r="A30" i="4"/>
  <c r="P29" i="4"/>
  <c r="O29" i="4"/>
  <c r="N29" i="4"/>
  <c r="M29" i="4"/>
  <c r="L29" i="4"/>
  <c r="J29" i="4"/>
  <c r="H29" i="4"/>
  <c r="G29" i="4"/>
  <c r="F29" i="4"/>
  <c r="E29" i="4"/>
  <c r="D29" i="4"/>
  <c r="C29" i="4"/>
  <c r="B29" i="4"/>
  <c r="A29" i="4"/>
  <c r="P28" i="4"/>
  <c r="O28" i="4"/>
  <c r="N28" i="4"/>
  <c r="M28" i="4"/>
  <c r="L28" i="4"/>
  <c r="J28" i="4"/>
  <c r="H28" i="4"/>
  <c r="G28" i="4"/>
  <c r="F28" i="4"/>
  <c r="E28" i="4"/>
  <c r="D28" i="4"/>
  <c r="C28" i="4"/>
  <c r="B28" i="4"/>
  <c r="A28" i="4"/>
  <c r="P27" i="4"/>
  <c r="O27" i="4"/>
  <c r="N27" i="4"/>
  <c r="M27" i="4"/>
  <c r="L27" i="4"/>
  <c r="J27" i="4"/>
  <c r="H27" i="4"/>
  <c r="G27" i="4"/>
  <c r="F27" i="4"/>
  <c r="E27" i="4"/>
  <c r="D27" i="4"/>
  <c r="C27" i="4"/>
  <c r="B27" i="4"/>
  <c r="A27" i="4"/>
  <c r="P26" i="4"/>
  <c r="O26" i="4"/>
  <c r="N26" i="4"/>
  <c r="M26" i="4"/>
  <c r="L26" i="4"/>
  <c r="J26" i="4"/>
  <c r="H26" i="4"/>
  <c r="G26" i="4"/>
  <c r="F26" i="4"/>
  <c r="E26" i="4"/>
  <c r="D26" i="4"/>
  <c r="C26" i="4"/>
  <c r="B26" i="4"/>
  <c r="A26" i="4"/>
  <c r="A25" i="4"/>
  <c r="P24" i="4"/>
  <c r="O24" i="4"/>
  <c r="N24" i="4"/>
  <c r="M24" i="4"/>
  <c r="L24" i="4"/>
  <c r="J24" i="4"/>
  <c r="H24" i="4"/>
  <c r="G24" i="4"/>
  <c r="F24" i="4"/>
  <c r="E24" i="4"/>
  <c r="D24" i="4"/>
  <c r="C24" i="4"/>
  <c r="B24" i="4"/>
  <c r="A24" i="4"/>
  <c r="P23" i="4"/>
  <c r="O23" i="4"/>
  <c r="N23" i="4"/>
  <c r="M23" i="4"/>
  <c r="L23" i="4"/>
  <c r="J23" i="4"/>
  <c r="H23" i="4"/>
  <c r="G23" i="4"/>
  <c r="F23" i="4"/>
  <c r="E23" i="4"/>
  <c r="D23" i="4"/>
  <c r="C23" i="4"/>
  <c r="B23" i="4"/>
  <c r="A23" i="4"/>
  <c r="P22" i="4"/>
  <c r="O22" i="4"/>
  <c r="N22" i="4"/>
  <c r="M22" i="4"/>
  <c r="L22" i="4"/>
  <c r="J22" i="4"/>
  <c r="H22" i="4"/>
  <c r="G22" i="4"/>
  <c r="F22" i="4"/>
  <c r="E22" i="4"/>
  <c r="D22" i="4"/>
  <c r="C22" i="4"/>
  <c r="B22" i="4"/>
  <c r="A22" i="4"/>
  <c r="A21" i="4"/>
  <c r="A20" i="4"/>
  <c r="P19" i="4"/>
  <c r="O19" i="4"/>
  <c r="N19" i="4"/>
  <c r="M19" i="4"/>
  <c r="L19" i="4"/>
  <c r="J19" i="4"/>
  <c r="H19" i="4"/>
  <c r="G19" i="4"/>
  <c r="F19" i="4"/>
  <c r="E19" i="4"/>
  <c r="D19" i="4"/>
  <c r="C19" i="4"/>
  <c r="B19" i="4"/>
  <c r="A19" i="4"/>
  <c r="P18" i="4"/>
  <c r="O18" i="4"/>
  <c r="N18" i="4"/>
  <c r="M18" i="4"/>
  <c r="L18" i="4"/>
  <c r="J18" i="4"/>
  <c r="H18" i="4"/>
  <c r="G18" i="4"/>
  <c r="F18" i="4"/>
  <c r="E18" i="4"/>
  <c r="D18" i="4"/>
  <c r="C18" i="4"/>
  <c r="B18" i="4"/>
  <c r="A18" i="4"/>
  <c r="P17" i="4"/>
  <c r="O17" i="4"/>
  <c r="N17" i="4"/>
  <c r="M17" i="4"/>
  <c r="L17" i="4"/>
  <c r="J17" i="4"/>
  <c r="H17" i="4"/>
  <c r="G17" i="4"/>
  <c r="F17" i="4"/>
  <c r="E17" i="4"/>
  <c r="D17" i="4"/>
  <c r="C17" i="4"/>
  <c r="B17" i="4"/>
  <c r="A17" i="4"/>
  <c r="P16" i="4"/>
  <c r="O16" i="4"/>
  <c r="N16" i="4"/>
  <c r="M16" i="4"/>
  <c r="L16" i="4"/>
  <c r="J16" i="4"/>
  <c r="H16" i="4"/>
  <c r="G16" i="4"/>
  <c r="F16" i="4"/>
  <c r="E16" i="4"/>
  <c r="D16" i="4"/>
  <c r="C16" i="4"/>
  <c r="B16" i="4"/>
  <c r="A16" i="4"/>
  <c r="A15" i="4"/>
  <c r="A14" i="4"/>
  <c r="P13" i="4"/>
  <c r="O13" i="4"/>
  <c r="N13" i="4"/>
  <c r="M13" i="4"/>
  <c r="L13" i="4"/>
  <c r="J13" i="4"/>
  <c r="H13" i="4"/>
  <c r="G13" i="4"/>
  <c r="F13" i="4"/>
  <c r="E13" i="4"/>
  <c r="D13" i="4"/>
  <c r="C13" i="4"/>
  <c r="B13" i="4"/>
  <c r="A13" i="4"/>
  <c r="P12" i="4"/>
  <c r="O12" i="4"/>
  <c r="N12" i="4"/>
  <c r="M12" i="4"/>
  <c r="L12" i="4"/>
  <c r="J12" i="4"/>
  <c r="H12" i="4"/>
  <c r="G12" i="4"/>
  <c r="F12" i="4"/>
  <c r="E12" i="4"/>
  <c r="D12" i="4"/>
  <c r="C12" i="4"/>
  <c r="B12" i="4"/>
  <c r="A12" i="4"/>
  <c r="P11" i="4"/>
  <c r="O11" i="4"/>
  <c r="N11" i="4"/>
  <c r="M11" i="4"/>
  <c r="L11" i="4"/>
  <c r="J11" i="4"/>
  <c r="H11" i="4"/>
  <c r="G11" i="4"/>
  <c r="F11" i="4"/>
  <c r="E11" i="4"/>
  <c r="D11" i="4"/>
  <c r="C11" i="4"/>
  <c r="B11" i="4"/>
  <c r="A11" i="4"/>
  <c r="P10" i="4"/>
  <c r="O10" i="4"/>
  <c r="N10" i="4"/>
  <c r="M10" i="4"/>
  <c r="L10" i="4"/>
  <c r="J10" i="4"/>
  <c r="H10" i="4"/>
  <c r="G10" i="4"/>
  <c r="F10" i="4"/>
  <c r="E10" i="4"/>
  <c r="D10" i="4"/>
  <c r="C10" i="4"/>
  <c r="B10" i="4"/>
  <c r="A10" i="4"/>
  <c r="P163" i="4"/>
  <c r="O163" i="4"/>
  <c r="N163" i="4"/>
  <c r="M163" i="4"/>
  <c r="L163" i="4"/>
  <c r="K163" i="4"/>
  <c r="J163" i="4"/>
  <c r="H163" i="4"/>
  <c r="G163" i="4"/>
  <c r="F163" i="4"/>
  <c r="D163" i="4"/>
  <c r="C163" i="4"/>
  <c r="B163" i="4"/>
  <c r="P147" i="4"/>
  <c r="O147" i="4"/>
  <c r="N147" i="4"/>
  <c r="M147" i="4"/>
  <c r="L147" i="4"/>
  <c r="K147" i="4"/>
  <c r="J147" i="4"/>
  <c r="H147" i="4"/>
  <c r="G147" i="4"/>
  <c r="F147" i="4"/>
  <c r="E147" i="4"/>
  <c r="D147" i="4"/>
  <c r="C147" i="4"/>
  <c r="B147" i="4"/>
  <c r="P146" i="4"/>
  <c r="O146" i="4"/>
  <c r="N146" i="4"/>
  <c r="M95" i="4"/>
  <c r="M146" i="4"/>
  <c r="L95" i="4"/>
  <c r="L146" i="4"/>
  <c r="K146" i="4"/>
  <c r="J95" i="4"/>
  <c r="J146" i="4"/>
  <c r="H95" i="4"/>
  <c r="H146" i="4"/>
  <c r="G95" i="4"/>
  <c r="G146" i="4"/>
  <c r="F95" i="4"/>
  <c r="F146" i="4"/>
  <c r="E95" i="4"/>
  <c r="E146" i="4"/>
  <c r="D95" i="4"/>
  <c r="D146" i="4"/>
  <c r="C95" i="4"/>
  <c r="C146" i="4"/>
  <c r="B146" i="4"/>
  <c r="P145" i="4"/>
  <c r="O145" i="4"/>
  <c r="N145" i="4"/>
  <c r="M145" i="4"/>
  <c r="L145" i="4"/>
  <c r="K145" i="4"/>
  <c r="J145" i="4"/>
  <c r="H145" i="4"/>
  <c r="G145" i="4"/>
  <c r="F145" i="4"/>
  <c r="E145" i="4"/>
  <c r="D145" i="4"/>
  <c r="C145" i="4"/>
  <c r="B145" i="4"/>
  <c r="P148" i="4"/>
  <c r="O148" i="4"/>
  <c r="N148" i="4"/>
  <c r="M148" i="4"/>
  <c r="L148" i="4"/>
  <c r="K148" i="4"/>
  <c r="J148" i="4"/>
  <c r="H148" i="4"/>
  <c r="G148" i="4"/>
  <c r="F148" i="4"/>
  <c r="E148" i="4"/>
  <c r="D148" i="4"/>
  <c r="C148" i="4"/>
  <c r="B148" i="4"/>
  <c r="B88" i="4"/>
  <c r="B87" i="4"/>
  <c r="B86" i="4"/>
  <c r="B84" i="4"/>
  <c r="B83" i="4"/>
  <c r="B82" i="4"/>
  <c r="B80" i="4"/>
  <c r="B79" i="4"/>
  <c r="B78" i="4"/>
  <c r="B77" i="4"/>
  <c r="B76" i="4"/>
  <c r="B75" i="4"/>
  <c r="B74" i="4"/>
  <c r="B73" i="4"/>
  <c r="B70" i="4"/>
  <c r="B69" i="4"/>
  <c r="B66" i="4"/>
  <c r="B64" i="4"/>
  <c r="B63" i="4"/>
  <c r="B62" i="4"/>
  <c r="H88" i="4"/>
  <c r="G88" i="4"/>
  <c r="F88" i="4"/>
  <c r="H87" i="4"/>
  <c r="G87" i="4"/>
  <c r="F87" i="4"/>
  <c r="H86" i="4"/>
  <c r="G86" i="4"/>
  <c r="F86" i="4"/>
  <c r="H84" i="4"/>
  <c r="G84" i="4"/>
  <c r="F84" i="4"/>
  <c r="H83" i="4"/>
  <c r="G83" i="4"/>
  <c r="F83" i="4"/>
  <c r="H82" i="4"/>
  <c r="G82" i="4"/>
  <c r="F82" i="4"/>
  <c r="H80" i="4"/>
  <c r="G80" i="4"/>
  <c r="F80" i="4"/>
  <c r="H79" i="4"/>
  <c r="G79" i="4"/>
  <c r="F79" i="4"/>
  <c r="H78" i="4"/>
  <c r="G78" i="4"/>
  <c r="F78" i="4"/>
  <c r="H77" i="4"/>
  <c r="G77" i="4"/>
  <c r="F77" i="4"/>
  <c r="H76" i="4"/>
  <c r="G76" i="4"/>
  <c r="F76" i="4"/>
  <c r="H75" i="4"/>
  <c r="G75" i="4"/>
  <c r="F75" i="4"/>
  <c r="H74" i="4"/>
  <c r="G74" i="4"/>
  <c r="F74" i="4"/>
  <c r="H73" i="4"/>
  <c r="G73" i="4"/>
  <c r="F73" i="4"/>
  <c r="H70" i="4"/>
  <c r="G70" i="4"/>
  <c r="F70" i="4"/>
  <c r="H69" i="4"/>
  <c r="G69" i="4"/>
  <c r="F69" i="4"/>
  <c r="H66" i="4"/>
  <c r="G66" i="4"/>
  <c r="F66" i="4"/>
  <c r="H64" i="4"/>
  <c r="G64" i="4"/>
  <c r="F64" i="4"/>
  <c r="H63" i="4"/>
  <c r="G63" i="4"/>
  <c r="F63" i="4"/>
  <c r="H62" i="4"/>
  <c r="G62" i="4"/>
  <c r="F62" i="4"/>
  <c r="A98" i="4"/>
  <c r="A97" i="4"/>
  <c r="A96" i="4"/>
  <c r="A95" i="4"/>
  <c r="A94" i="4"/>
  <c r="A93" i="4"/>
  <c r="A92" i="4"/>
  <c r="A91" i="4"/>
  <c r="A90" i="4"/>
  <c r="A89" i="4"/>
  <c r="P88" i="4"/>
  <c r="O88" i="4"/>
  <c r="N88" i="4"/>
  <c r="M88" i="4"/>
  <c r="L88" i="4"/>
  <c r="J88" i="4"/>
  <c r="E88" i="4"/>
  <c r="D88" i="4"/>
  <c r="C88" i="4"/>
  <c r="A88" i="4"/>
  <c r="P87" i="4"/>
  <c r="O87" i="4"/>
  <c r="N87" i="4"/>
  <c r="M87" i="4"/>
  <c r="L87" i="4"/>
  <c r="J87" i="4"/>
  <c r="E87" i="4"/>
  <c r="D87" i="4"/>
  <c r="C87" i="4"/>
  <c r="A87" i="4"/>
  <c r="P86" i="4"/>
  <c r="O86" i="4"/>
  <c r="N86" i="4"/>
  <c r="M86" i="4"/>
  <c r="L86" i="4"/>
  <c r="J86" i="4"/>
  <c r="E86" i="4"/>
  <c r="D86" i="4"/>
  <c r="C86" i="4"/>
  <c r="A86" i="4"/>
  <c r="A85" i="4"/>
  <c r="P84" i="4"/>
  <c r="O84" i="4"/>
  <c r="N84" i="4"/>
  <c r="M84" i="4"/>
  <c r="L84" i="4"/>
  <c r="J84" i="4"/>
  <c r="E84" i="4"/>
  <c r="D84" i="4"/>
  <c r="C84" i="4"/>
  <c r="A84" i="4"/>
  <c r="P83" i="4"/>
  <c r="O83" i="4"/>
  <c r="N83" i="4"/>
  <c r="M83" i="4"/>
  <c r="L83" i="4"/>
  <c r="J83" i="4"/>
  <c r="E83" i="4"/>
  <c r="D83" i="4"/>
  <c r="C83" i="4"/>
  <c r="A83" i="4"/>
  <c r="P82" i="4"/>
  <c r="O82" i="4"/>
  <c r="N82" i="4"/>
  <c r="M82" i="4"/>
  <c r="L82" i="4"/>
  <c r="J82" i="4"/>
  <c r="E82" i="4"/>
  <c r="D82" i="4"/>
  <c r="C82" i="4"/>
  <c r="A82" i="4"/>
  <c r="A81" i="4"/>
  <c r="P80" i="4"/>
  <c r="O80" i="4"/>
  <c r="N80" i="4"/>
  <c r="M80" i="4"/>
  <c r="L80" i="4"/>
  <c r="J80" i="4"/>
  <c r="E80" i="4"/>
  <c r="D80" i="4"/>
  <c r="C80" i="4"/>
  <c r="A80" i="4"/>
  <c r="P79" i="4"/>
  <c r="O79" i="4"/>
  <c r="N79" i="4"/>
  <c r="M79" i="4"/>
  <c r="L79" i="4"/>
  <c r="J79" i="4"/>
  <c r="E79" i="4"/>
  <c r="D79" i="4"/>
  <c r="C79" i="4"/>
  <c r="A79" i="4"/>
  <c r="P78" i="4"/>
  <c r="O78" i="4"/>
  <c r="N78" i="4"/>
  <c r="M78" i="4"/>
  <c r="L78" i="4"/>
  <c r="J78" i="4"/>
  <c r="E78" i="4"/>
  <c r="D78" i="4"/>
  <c r="C78" i="4"/>
  <c r="A78" i="4"/>
  <c r="P77" i="4"/>
  <c r="O77" i="4"/>
  <c r="N77" i="4"/>
  <c r="M77" i="4"/>
  <c r="L77" i="4"/>
  <c r="J77" i="4"/>
  <c r="E77" i="4"/>
  <c r="D77" i="4"/>
  <c r="C77" i="4"/>
  <c r="A77" i="4"/>
  <c r="P76" i="4"/>
  <c r="O76" i="4"/>
  <c r="N76" i="4"/>
  <c r="M76" i="4"/>
  <c r="L76" i="4"/>
  <c r="J76" i="4"/>
  <c r="E76" i="4"/>
  <c r="D76" i="4"/>
  <c r="C76" i="4"/>
  <c r="A76" i="4"/>
  <c r="P75" i="4"/>
  <c r="O75" i="4"/>
  <c r="N75" i="4"/>
  <c r="M75" i="4"/>
  <c r="L75" i="4"/>
  <c r="J75" i="4"/>
  <c r="E75" i="4"/>
  <c r="D75" i="4"/>
  <c r="C75" i="4"/>
  <c r="A75" i="4"/>
  <c r="P74" i="4"/>
  <c r="O74" i="4"/>
  <c r="N74" i="4"/>
  <c r="M74" i="4"/>
  <c r="L74" i="4"/>
  <c r="J74" i="4"/>
  <c r="E74" i="4"/>
  <c r="D74" i="4"/>
  <c r="C74" i="4"/>
  <c r="A74" i="4"/>
  <c r="P73" i="4"/>
  <c r="O73" i="4"/>
  <c r="N73" i="4"/>
  <c r="M73" i="4"/>
  <c r="L73" i="4"/>
  <c r="J73" i="4"/>
  <c r="E73" i="4"/>
  <c r="D73" i="4"/>
  <c r="C73" i="4"/>
  <c r="A73" i="4"/>
  <c r="A72" i="4"/>
  <c r="A71" i="4"/>
  <c r="P70" i="4"/>
  <c r="O70" i="4"/>
  <c r="N70" i="4"/>
  <c r="M70" i="4"/>
  <c r="L70" i="4"/>
  <c r="J70" i="4"/>
  <c r="E70" i="4"/>
  <c r="D70" i="4"/>
  <c r="C70" i="4"/>
  <c r="A70" i="4"/>
  <c r="P69" i="4"/>
  <c r="O69" i="4"/>
  <c r="N69" i="4"/>
  <c r="M69" i="4"/>
  <c r="L69" i="4"/>
  <c r="J69" i="4"/>
  <c r="E69" i="4"/>
  <c r="D69" i="4"/>
  <c r="C69" i="4"/>
  <c r="A69" i="4"/>
  <c r="A68" i="4"/>
  <c r="A67" i="4"/>
  <c r="P66" i="4"/>
  <c r="O66" i="4"/>
  <c r="N66" i="4"/>
  <c r="M66" i="4"/>
  <c r="L66" i="4"/>
  <c r="J66" i="4"/>
  <c r="E66" i="4"/>
  <c r="D66" i="4"/>
  <c r="C66" i="4"/>
  <c r="A66" i="4"/>
  <c r="A65" i="4"/>
  <c r="P64" i="4"/>
  <c r="O64" i="4"/>
  <c r="N64" i="4"/>
  <c r="M64" i="4"/>
  <c r="L64" i="4"/>
  <c r="J64" i="4"/>
  <c r="E64" i="4"/>
  <c r="D64" i="4"/>
  <c r="C64" i="4"/>
  <c r="A64" i="4"/>
  <c r="P63" i="4"/>
  <c r="O63" i="4"/>
  <c r="N63" i="4"/>
  <c r="M63" i="4"/>
  <c r="L63" i="4"/>
  <c r="J63" i="4"/>
  <c r="E63" i="4"/>
  <c r="D63" i="4"/>
  <c r="C63" i="4"/>
  <c r="A63" i="4"/>
  <c r="P62" i="4"/>
  <c r="O62" i="4"/>
  <c r="N62" i="4"/>
  <c r="M62" i="4"/>
  <c r="L62" i="4"/>
  <c r="J62" i="4"/>
  <c r="E62" i="4"/>
  <c r="D62" i="4"/>
  <c r="C62" i="4"/>
  <c r="A62" i="4"/>
  <c r="P98" i="5"/>
  <c r="O98" i="5"/>
  <c r="N98" i="5"/>
  <c r="M98" i="5"/>
  <c r="L98" i="5"/>
  <c r="K98" i="5"/>
  <c r="J98" i="5"/>
  <c r="P97" i="5"/>
  <c r="O97" i="5"/>
  <c r="N97" i="5"/>
  <c r="M97" i="5"/>
  <c r="L97" i="5"/>
  <c r="K97" i="5"/>
  <c r="J97" i="5"/>
  <c r="P96" i="5"/>
  <c r="O96" i="5"/>
  <c r="N96" i="5"/>
  <c r="M96" i="5"/>
  <c r="L96" i="5"/>
  <c r="K96" i="5"/>
  <c r="J96" i="5"/>
  <c r="P95" i="5"/>
  <c r="O95" i="5"/>
  <c r="N95" i="5"/>
  <c r="M95" i="5"/>
  <c r="L95" i="5"/>
  <c r="K95" i="5"/>
  <c r="J95" i="5"/>
  <c r="P94" i="5"/>
  <c r="O94" i="5"/>
  <c r="N94" i="5"/>
  <c r="M94" i="5"/>
  <c r="L94" i="5"/>
  <c r="K94" i="5"/>
  <c r="J94" i="5"/>
  <c r="P93" i="5"/>
  <c r="O93" i="5"/>
  <c r="N93" i="5"/>
  <c r="M93" i="5"/>
  <c r="L93" i="5"/>
  <c r="K93" i="5"/>
  <c r="J93" i="5"/>
  <c r="P92" i="5"/>
  <c r="O92" i="5"/>
  <c r="N92" i="5"/>
  <c r="M92" i="5"/>
  <c r="L92" i="5"/>
  <c r="K92" i="5"/>
  <c r="J92" i="5"/>
  <c r="P91" i="5"/>
  <c r="O91" i="5"/>
  <c r="N91" i="5"/>
  <c r="M91" i="5"/>
  <c r="L91" i="5"/>
  <c r="K91" i="5"/>
  <c r="J91" i="5"/>
  <c r="P90" i="5"/>
  <c r="O90" i="5"/>
  <c r="N90" i="5"/>
  <c r="M90" i="5"/>
  <c r="L90" i="5"/>
  <c r="K90" i="5"/>
  <c r="J90" i="5"/>
  <c r="P89" i="5"/>
  <c r="O89" i="5"/>
  <c r="N89" i="5"/>
  <c r="M89" i="5"/>
  <c r="L89" i="5"/>
  <c r="K89" i="5"/>
  <c r="J89" i="5"/>
  <c r="P88" i="5"/>
  <c r="O88" i="5"/>
  <c r="N88" i="5"/>
  <c r="M88" i="5"/>
  <c r="L88" i="5"/>
  <c r="K88" i="5"/>
  <c r="J88" i="5"/>
  <c r="P87" i="5"/>
  <c r="O87" i="5"/>
  <c r="N87" i="5"/>
  <c r="M87" i="5"/>
  <c r="L87" i="5"/>
  <c r="K87" i="5"/>
  <c r="J87" i="5"/>
  <c r="P86" i="5"/>
  <c r="O86" i="5"/>
  <c r="N86" i="5"/>
  <c r="M86" i="5"/>
  <c r="L86" i="5"/>
  <c r="K86" i="5"/>
  <c r="J86" i="5"/>
  <c r="P85" i="5"/>
  <c r="O85" i="5"/>
  <c r="N85" i="5"/>
  <c r="M85" i="5"/>
  <c r="L85" i="5"/>
  <c r="K85" i="5"/>
  <c r="J85" i="5"/>
  <c r="P84" i="5"/>
  <c r="O84" i="5"/>
  <c r="N84" i="5"/>
  <c r="M84" i="5"/>
  <c r="L84" i="5"/>
  <c r="K84" i="5"/>
  <c r="J84" i="5"/>
  <c r="P83" i="5"/>
  <c r="O83" i="5"/>
  <c r="N83" i="5"/>
  <c r="M83" i="5"/>
  <c r="L83" i="5"/>
  <c r="K83" i="5"/>
  <c r="J83" i="5"/>
  <c r="P82" i="5"/>
  <c r="O82" i="5"/>
  <c r="N82" i="5"/>
  <c r="M82" i="5"/>
  <c r="L82" i="5"/>
  <c r="K82" i="5"/>
  <c r="J82" i="5"/>
  <c r="P81" i="5"/>
  <c r="O81" i="5"/>
  <c r="N81" i="5"/>
  <c r="M81" i="5"/>
  <c r="L81" i="5"/>
  <c r="K81" i="5"/>
  <c r="J81" i="5"/>
  <c r="P80" i="5"/>
  <c r="O80" i="5"/>
  <c r="N80" i="5"/>
  <c r="M80" i="5"/>
  <c r="L80" i="5"/>
  <c r="K80" i="5"/>
  <c r="J80" i="5"/>
  <c r="P79" i="5"/>
  <c r="O79" i="5"/>
  <c r="N79" i="5"/>
  <c r="M79" i="5"/>
  <c r="L79" i="5"/>
  <c r="K79" i="5"/>
  <c r="J79" i="5"/>
  <c r="P78" i="5"/>
  <c r="O78" i="5"/>
  <c r="N78" i="5"/>
  <c r="M78" i="5"/>
  <c r="L78" i="5"/>
  <c r="K78" i="5"/>
  <c r="J78" i="5"/>
  <c r="P77" i="5"/>
  <c r="O77" i="5"/>
  <c r="N77" i="5"/>
  <c r="M77" i="5"/>
  <c r="L77" i="5"/>
  <c r="K77" i="5"/>
  <c r="J77" i="5"/>
  <c r="P76" i="5"/>
  <c r="O76" i="5"/>
  <c r="N76" i="5"/>
  <c r="M76" i="5"/>
  <c r="L76" i="5"/>
  <c r="K76" i="5"/>
  <c r="J76" i="5"/>
  <c r="P75" i="5"/>
  <c r="O75" i="5"/>
  <c r="N75" i="5"/>
  <c r="M75" i="5"/>
  <c r="L75" i="5"/>
  <c r="K75" i="5"/>
  <c r="J75" i="5"/>
  <c r="P74" i="5"/>
  <c r="O74" i="5"/>
  <c r="N74" i="5"/>
  <c r="M74" i="5"/>
  <c r="L74" i="5"/>
  <c r="K74" i="5"/>
  <c r="J74" i="5"/>
  <c r="P73" i="5"/>
  <c r="O73" i="5"/>
  <c r="N73" i="5"/>
  <c r="M73" i="5"/>
  <c r="L73" i="5"/>
  <c r="K73" i="5"/>
  <c r="J73" i="5"/>
  <c r="P72" i="5"/>
  <c r="O72" i="5"/>
  <c r="N72" i="5"/>
  <c r="M72" i="5"/>
  <c r="L72" i="5"/>
  <c r="K72" i="5"/>
  <c r="J72" i="5"/>
  <c r="P71" i="5"/>
  <c r="O71" i="5"/>
  <c r="N71" i="5"/>
  <c r="M71" i="5"/>
  <c r="L71" i="5"/>
  <c r="K71" i="5"/>
  <c r="J71" i="5"/>
  <c r="P70" i="5"/>
  <c r="O70" i="5"/>
  <c r="N70" i="5"/>
  <c r="M70" i="5"/>
  <c r="L70" i="5"/>
  <c r="K70" i="5"/>
  <c r="J70" i="5"/>
  <c r="P69" i="5"/>
  <c r="O69" i="5"/>
  <c r="N69" i="5"/>
  <c r="M69" i="5"/>
  <c r="L69" i="5"/>
  <c r="K69" i="5"/>
  <c r="J69" i="5"/>
  <c r="P68" i="5"/>
  <c r="O68" i="5"/>
  <c r="N68" i="5"/>
  <c r="M68" i="5"/>
  <c r="L68" i="5"/>
  <c r="K68" i="5"/>
  <c r="J68" i="5"/>
  <c r="P67" i="5"/>
  <c r="O67" i="5"/>
  <c r="N67" i="5"/>
  <c r="M67" i="5"/>
  <c r="L67" i="5"/>
  <c r="K67" i="5"/>
  <c r="J67" i="5"/>
  <c r="P66" i="5"/>
  <c r="O66" i="5"/>
  <c r="N66" i="5"/>
  <c r="M66" i="5"/>
  <c r="L66" i="5"/>
  <c r="K66" i="5"/>
  <c r="J66" i="5"/>
  <c r="P65" i="5"/>
  <c r="O65" i="5"/>
  <c r="N65" i="5"/>
  <c r="M65" i="5"/>
  <c r="L65" i="5"/>
  <c r="K65" i="5"/>
  <c r="J65" i="5"/>
  <c r="P64" i="5"/>
  <c r="O64" i="5"/>
  <c r="N64" i="5"/>
  <c r="M64" i="5"/>
  <c r="L64" i="5"/>
  <c r="K64" i="5"/>
  <c r="J64" i="5"/>
  <c r="P63" i="5"/>
  <c r="O63" i="5"/>
  <c r="N63" i="5"/>
  <c r="M63" i="5"/>
  <c r="L63" i="5"/>
  <c r="K63" i="5"/>
  <c r="J63" i="5"/>
  <c r="P62" i="5"/>
  <c r="O62" i="5"/>
  <c r="N62" i="5"/>
  <c r="M62" i="5"/>
  <c r="L62" i="5"/>
  <c r="K62" i="5"/>
  <c r="J62" i="5"/>
  <c r="P61" i="5"/>
  <c r="O61" i="5"/>
  <c r="N61" i="5"/>
  <c r="M61" i="5"/>
  <c r="L61" i="5"/>
  <c r="K61" i="5"/>
  <c r="J61" i="5"/>
  <c r="P60" i="5"/>
  <c r="O60" i="5"/>
  <c r="N60" i="5"/>
  <c r="M60" i="5"/>
  <c r="L60" i="5"/>
  <c r="K60" i="5"/>
  <c r="J60" i="5"/>
  <c r="P59" i="5"/>
  <c r="O59" i="5"/>
  <c r="N59" i="5"/>
  <c r="M59" i="5"/>
  <c r="L59" i="5"/>
  <c r="K59" i="5"/>
  <c r="J59" i="5"/>
  <c r="P58" i="5"/>
  <c r="O58" i="5"/>
  <c r="N58" i="5"/>
  <c r="M58" i="5"/>
  <c r="L58" i="5"/>
  <c r="K58" i="5"/>
  <c r="J58" i="5"/>
  <c r="P57" i="5"/>
  <c r="O57" i="5"/>
  <c r="N57" i="5"/>
  <c r="M57" i="5"/>
  <c r="L57" i="5"/>
  <c r="K57" i="5"/>
  <c r="J57" i="5"/>
  <c r="P56" i="5"/>
  <c r="O56" i="5"/>
  <c r="N56" i="5"/>
  <c r="M56" i="5"/>
  <c r="L56" i="5"/>
  <c r="K56" i="5"/>
  <c r="J56" i="5"/>
  <c r="P55" i="5"/>
  <c r="O55" i="5"/>
  <c r="N55" i="5"/>
  <c r="M55" i="5"/>
  <c r="L55" i="5"/>
  <c r="K55" i="5"/>
  <c r="J55" i="5"/>
  <c r="P54" i="5"/>
  <c r="O54" i="5"/>
  <c r="N54" i="5"/>
  <c r="M54" i="5"/>
  <c r="L54" i="5"/>
  <c r="K54" i="5"/>
  <c r="J54" i="5"/>
  <c r="P53" i="5"/>
  <c r="O53" i="5"/>
  <c r="N53" i="5"/>
  <c r="M53" i="5"/>
  <c r="L53" i="5"/>
  <c r="K53" i="5"/>
  <c r="J53" i="5"/>
  <c r="P52" i="5"/>
  <c r="O52" i="5"/>
  <c r="N52" i="5"/>
  <c r="M52" i="5"/>
  <c r="L52" i="5"/>
  <c r="K52" i="5"/>
  <c r="J52" i="5"/>
  <c r="P51" i="5"/>
  <c r="O51" i="5"/>
  <c r="N51" i="5"/>
  <c r="M51" i="5"/>
  <c r="L51" i="5"/>
  <c r="K51" i="5"/>
  <c r="J51" i="5"/>
  <c r="P50" i="5"/>
  <c r="O50" i="5"/>
  <c r="N50" i="5"/>
  <c r="M50" i="5"/>
  <c r="L50" i="5"/>
  <c r="K50" i="5"/>
  <c r="J50" i="5"/>
  <c r="P49" i="5"/>
  <c r="O49" i="5"/>
  <c r="N49" i="5"/>
  <c r="M49" i="5"/>
  <c r="L49" i="5"/>
  <c r="K49" i="5"/>
  <c r="J49" i="5"/>
  <c r="P48" i="5"/>
  <c r="O48" i="5"/>
  <c r="N48" i="5"/>
  <c r="M48" i="5"/>
  <c r="L48" i="5"/>
  <c r="K48" i="5"/>
  <c r="J48" i="5"/>
  <c r="P47" i="5"/>
  <c r="O47" i="5"/>
  <c r="N47" i="5"/>
  <c r="M47" i="5"/>
  <c r="L47" i="5"/>
  <c r="K47" i="5"/>
  <c r="J47" i="5"/>
  <c r="P46" i="5"/>
  <c r="O46" i="5"/>
  <c r="N46" i="5"/>
  <c r="M46" i="5"/>
  <c r="L46" i="5"/>
  <c r="K46" i="5"/>
  <c r="J46" i="5"/>
  <c r="P45" i="5"/>
  <c r="O45" i="5"/>
  <c r="N45" i="5"/>
  <c r="M45" i="5"/>
  <c r="L45" i="5"/>
  <c r="K45" i="5"/>
  <c r="J45" i="5"/>
  <c r="P44" i="5"/>
  <c r="O44" i="5"/>
  <c r="N44" i="5"/>
  <c r="M44" i="5"/>
  <c r="L44" i="5"/>
  <c r="K44" i="5"/>
  <c r="J44" i="5"/>
  <c r="P43" i="5"/>
  <c r="O43" i="5"/>
  <c r="N43" i="5"/>
  <c r="M43" i="5"/>
  <c r="L43" i="5"/>
  <c r="K43" i="5"/>
  <c r="J43" i="5"/>
  <c r="P42" i="5"/>
  <c r="O42" i="5"/>
  <c r="N42" i="5"/>
  <c r="M42" i="5"/>
  <c r="L42" i="5"/>
  <c r="K42" i="5"/>
  <c r="J42" i="5"/>
  <c r="P41" i="5"/>
  <c r="O41" i="5"/>
  <c r="N41" i="5"/>
  <c r="M41" i="5"/>
  <c r="L41" i="5"/>
  <c r="K41" i="5"/>
  <c r="J41" i="5"/>
  <c r="P40" i="5"/>
  <c r="O40" i="5"/>
  <c r="N40" i="5"/>
  <c r="M40" i="5"/>
  <c r="L40" i="5"/>
  <c r="K40" i="5"/>
  <c r="J40" i="5"/>
  <c r="P39" i="5"/>
  <c r="O39" i="5"/>
  <c r="N39" i="5"/>
  <c r="M39" i="5"/>
  <c r="L39" i="5"/>
  <c r="K39" i="5"/>
  <c r="J39" i="5"/>
  <c r="P38" i="5"/>
  <c r="O38" i="5"/>
  <c r="N38" i="5"/>
  <c r="M38" i="5"/>
  <c r="L38" i="5"/>
  <c r="K38" i="5"/>
  <c r="J38" i="5"/>
  <c r="P37" i="5"/>
  <c r="O37" i="5"/>
  <c r="N37" i="5"/>
  <c r="M37" i="5"/>
  <c r="L37" i="5"/>
  <c r="K37" i="5"/>
  <c r="J37" i="5"/>
  <c r="P36" i="5"/>
  <c r="O36" i="5"/>
  <c r="N36" i="5"/>
  <c r="M36" i="5"/>
  <c r="L36" i="5"/>
  <c r="K36" i="5"/>
  <c r="J36" i="5"/>
  <c r="P35" i="5"/>
  <c r="O35" i="5"/>
  <c r="N35" i="5"/>
  <c r="M35" i="5"/>
  <c r="L35" i="5"/>
  <c r="K35" i="5"/>
  <c r="J35" i="5"/>
  <c r="P34" i="5"/>
  <c r="O34" i="5"/>
  <c r="N34" i="5"/>
  <c r="M34" i="5"/>
  <c r="L34" i="5"/>
  <c r="K34" i="5"/>
  <c r="J34" i="5"/>
  <c r="P33" i="5"/>
  <c r="O33" i="5"/>
  <c r="N33" i="5"/>
  <c r="M33" i="5"/>
  <c r="L33" i="5"/>
  <c r="K33" i="5"/>
  <c r="J33" i="5"/>
  <c r="P32" i="5"/>
  <c r="O32" i="5"/>
  <c r="N32" i="5"/>
  <c r="M32" i="5"/>
  <c r="L32" i="5"/>
  <c r="K32" i="5"/>
  <c r="J32" i="5"/>
  <c r="P31" i="5"/>
  <c r="O31" i="5"/>
  <c r="N31" i="5"/>
  <c r="M31" i="5"/>
  <c r="L31" i="5"/>
  <c r="K31" i="5"/>
  <c r="J31" i="5"/>
  <c r="P30" i="5"/>
  <c r="O30" i="5"/>
  <c r="N30" i="5"/>
  <c r="M30" i="5"/>
  <c r="L30" i="5"/>
  <c r="K30" i="5"/>
  <c r="J30" i="5"/>
  <c r="P29" i="5"/>
  <c r="O29" i="5"/>
  <c r="N29" i="5"/>
  <c r="M29" i="5"/>
  <c r="L29" i="5"/>
  <c r="K29" i="5"/>
  <c r="J29" i="5"/>
  <c r="P28" i="5"/>
  <c r="O28" i="5"/>
  <c r="N28" i="5"/>
  <c r="M28" i="5"/>
  <c r="L28" i="5"/>
  <c r="K28" i="5"/>
  <c r="J28" i="5"/>
  <c r="P27" i="5"/>
  <c r="O27" i="5"/>
  <c r="N27" i="5"/>
  <c r="M27" i="5"/>
  <c r="L27" i="5"/>
  <c r="K27" i="5"/>
  <c r="J27" i="5"/>
  <c r="P26" i="5"/>
  <c r="O26" i="5"/>
  <c r="N26" i="5"/>
  <c r="M26" i="5"/>
  <c r="L26" i="5"/>
  <c r="K26" i="5"/>
  <c r="J26" i="5"/>
  <c r="P25" i="5"/>
  <c r="O25" i="5"/>
  <c r="N25" i="5"/>
  <c r="M25" i="5"/>
  <c r="L25" i="5"/>
  <c r="K25" i="5"/>
  <c r="J25" i="5"/>
  <c r="P24" i="5"/>
  <c r="O24" i="5"/>
  <c r="N24" i="5"/>
  <c r="M24" i="5"/>
  <c r="L24" i="5"/>
  <c r="K24" i="5"/>
  <c r="J24" i="5"/>
  <c r="P23" i="5"/>
  <c r="O23" i="5"/>
  <c r="N23" i="5"/>
  <c r="M23" i="5"/>
  <c r="L23" i="5"/>
  <c r="K23" i="5"/>
  <c r="J23" i="5"/>
  <c r="P22" i="5"/>
  <c r="O22" i="5"/>
  <c r="N22" i="5"/>
  <c r="M22" i="5"/>
  <c r="L22" i="5"/>
  <c r="K22" i="5"/>
  <c r="J22" i="5"/>
  <c r="P21" i="5"/>
  <c r="O21" i="5"/>
  <c r="N21" i="5"/>
  <c r="M21" i="5"/>
  <c r="L21" i="5"/>
  <c r="K21" i="5"/>
  <c r="J21" i="5"/>
  <c r="P20" i="5"/>
  <c r="O20" i="5"/>
  <c r="N20" i="5"/>
  <c r="M20" i="5"/>
  <c r="L20" i="5"/>
  <c r="K20" i="5"/>
  <c r="J20" i="5"/>
  <c r="P19" i="5"/>
  <c r="O19" i="5"/>
  <c r="N19" i="5"/>
  <c r="M19" i="5"/>
  <c r="L19" i="5"/>
  <c r="K19" i="5"/>
  <c r="J19" i="5"/>
  <c r="P18" i="5"/>
  <c r="O18" i="5"/>
  <c r="N18" i="5"/>
  <c r="M18" i="5"/>
  <c r="L18" i="5"/>
  <c r="K18" i="5"/>
  <c r="J18" i="5"/>
  <c r="P17" i="5"/>
  <c r="O17" i="5"/>
  <c r="N17" i="5"/>
  <c r="M17" i="5"/>
  <c r="L17" i="5"/>
  <c r="K17" i="5"/>
  <c r="J17" i="5"/>
  <c r="P16" i="5"/>
  <c r="O16" i="5"/>
  <c r="N16" i="5"/>
  <c r="M16" i="5"/>
  <c r="L16" i="5"/>
  <c r="K16" i="5"/>
  <c r="J16" i="5"/>
  <c r="P15" i="5"/>
  <c r="O15" i="5"/>
  <c r="N15" i="5"/>
  <c r="M15" i="5"/>
  <c r="L15" i="5"/>
  <c r="K15" i="5"/>
  <c r="J15" i="5"/>
  <c r="P14" i="5"/>
  <c r="O14" i="5"/>
  <c r="N14" i="5"/>
  <c r="M14" i="5"/>
  <c r="L14" i="5"/>
  <c r="K14" i="5"/>
  <c r="J14" i="5"/>
  <c r="P13" i="5"/>
  <c r="O13" i="5"/>
  <c r="N13" i="5"/>
  <c r="M13" i="5"/>
  <c r="L13" i="5"/>
  <c r="K13" i="5"/>
  <c r="J13" i="5"/>
  <c r="P12" i="5"/>
  <c r="O12" i="5"/>
  <c r="N12" i="5"/>
  <c r="M12" i="5"/>
  <c r="L12" i="5"/>
  <c r="K12" i="5"/>
  <c r="J12" i="5"/>
  <c r="P11" i="5"/>
  <c r="O11" i="5"/>
  <c r="N11" i="5"/>
  <c r="M11" i="5"/>
  <c r="L11" i="5"/>
  <c r="K11" i="5"/>
  <c r="J11" i="5"/>
  <c r="P10" i="5"/>
  <c r="O10" i="5"/>
  <c r="N10" i="5"/>
  <c r="M10" i="5"/>
  <c r="L10" i="5"/>
  <c r="K10" i="5"/>
  <c r="J10" i="5"/>
  <c r="K8" i="5"/>
  <c r="K7" i="5"/>
  <c r="K6" i="5"/>
  <c r="K5" i="5"/>
  <c r="P8" i="5"/>
  <c r="O8" i="5"/>
  <c r="N8" i="5"/>
  <c r="P7" i="5"/>
  <c r="O7" i="5"/>
  <c r="N7" i="5"/>
  <c r="P6" i="5"/>
  <c r="O6" i="5"/>
  <c r="N6" i="5"/>
  <c r="P5" i="5"/>
  <c r="O5" i="5"/>
  <c r="N5" i="5"/>
  <c r="P9" i="5"/>
  <c r="O9" i="5"/>
  <c r="N9" i="5"/>
  <c r="M9" i="5"/>
  <c r="L9" i="5"/>
  <c r="K9" i="5"/>
  <c r="J9" i="5"/>
  <c r="H8" i="5"/>
  <c r="G8" i="5"/>
  <c r="F8" i="5"/>
  <c r="E8" i="5"/>
  <c r="H7" i="5"/>
  <c r="G7" i="5"/>
  <c r="F7" i="5"/>
  <c r="E7" i="5"/>
  <c r="H6" i="5"/>
  <c r="G6" i="5"/>
  <c r="F6" i="5"/>
  <c r="E6" i="5"/>
  <c r="H5" i="5"/>
  <c r="G5" i="5"/>
  <c r="F5" i="5"/>
  <c r="E5" i="5"/>
  <c r="H98" i="5"/>
  <c r="G98" i="5"/>
  <c r="F98" i="5"/>
  <c r="D98" i="5"/>
  <c r="C98" i="5"/>
  <c r="H97" i="5"/>
  <c r="G97" i="5"/>
  <c r="F97" i="5"/>
  <c r="E97" i="5"/>
  <c r="D97" i="5"/>
  <c r="C97" i="5"/>
  <c r="H96" i="5"/>
  <c r="G96" i="5"/>
  <c r="F96" i="5"/>
  <c r="E96" i="5"/>
  <c r="D96" i="5"/>
  <c r="C96" i="5"/>
  <c r="H95" i="5"/>
  <c r="G95" i="5"/>
  <c r="F95" i="5"/>
  <c r="E95" i="5"/>
  <c r="D95" i="5"/>
  <c r="C95" i="5"/>
  <c r="H94" i="5"/>
  <c r="G94" i="5"/>
  <c r="F94" i="5"/>
  <c r="E94" i="5"/>
  <c r="D94" i="5"/>
  <c r="C94" i="5"/>
  <c r="H93" i="5"/>
  <c r="G93" i="5"/>
  <c r="F93" i="5"/>
  <c r="E93" i="5"/>
  <c r="D93" i="5"/>
  <c r="C93" i="5"/>
  <c r="H92" i="5"/>
  <c r="G92" i="5"/>
  <c r="F92" i="5"/>
  <c r="E92" i="5"/>
  <c r="D92" i="5"/>
  <c r="C92" i="5"/>
  <c r="H91" i="5"/>
  <c r="G91" i="5"/>
  <c r="F91" i="5"/>
  <c r="E91" i="5"/>
  <c r="D91" i="5"/>
  <c r="C91" i="5"/>
  <c r="H90" i="5"/>
  <c r="G90" i="5"/>
  <c r="F90" i="5"/>
  <c r="E90" i="5"/>
  <c r="D90" i="5"/>
  <c r="C90" i="5"/>
  <c r="H89" i="5"/>
  <c r="G89" i="5"/>
  <c r="F89" i="5"/>
  <c r="E89" i="5"/>
  <c r="D89" i="5"/>
  <c r="C89" i="5"/>
  <c r="H88" i="5"/>
  <c r="G88" i="5"/>
  <c r="F88" i="5"/>
  <c r="E88" i="5"/>
  <c r="D88" i="5"/>
  <c r="C88" i="5"/>
  <c r="H87" i="5"/>
  <c r="G87" i="5"/>
  <c r="F87" i="5"/>
  <c r="E87" i="5"/>
  <c r="D87" i="5"/>
  <c r="C87" i="5"/>
  <c r="H86" i="5"/>
  <c r="G86" i="5"/>
  <c r="F86" i="5"/>
  <c r="E86" i="5"/>
  <c r="D86" i="5"/>
  <c r="C86" i="5"/>
  <c r="H85" i="5"/>
  <c r="G85" i="5"/>
  <c r="F85" i="5"/>
  <c r="E85" i="5"/>
  <c r="D85" i="5"/>
  <c r="C85" i="5"/>
  <c r="H84" i="5"/>
  <c r="G84" i="5"/>
  <c r="F84" i="5"/>
  <c r="E84" i="5"/>
  <c r="D84" i="5"/>
  <c r="C84" i="5"/>
  <c r="H83" i="5"/>
  <c r="G83" i="5"/>
  <c r="F83" i="5"/>
  <c r="E83" i="5"/>
  <c r="D83" i="5"/>
  <c r="C83" i="5"/>
  <c r="H82" i="5"/>
  <c r="G82" i="5"/>
  <c r="F82" i="5"/>
  <c r="E82" i="5"/>
  <c r="D82" i="5"/>
  <c r="C82" i="5"/>
  <c r="H81" i="5"/>
  <c r="G81" i="5"/>
  <c r="F81" i="5"/>
  <c r="E81" i="5"/>
  <c r="D81" i="5"/>
  <c r="C81" i="5"/>
  <c r="H80" i="5"/>
  <c r="G80" i="5"/>
  <c r="F80" i="5"/>
  <c r="E80" i="5"/>
  <c r="D80" i="5"/>
  <c r="C80" i="5"/>
  <c r="H79" i="5"/>
  <c r="G79" i="5"/>
  <c r="F79" i="5"/>
  <c r="E79" i="5"/>
  <c r="D79" i="5"/>
  <c r="C79" i="5"/>
  <c r="H78" i="5"/>
  <c r="G78" i="5"/>
  <c r="F78" i="5"/>
  <c r="E78" i="5"/>
  <c r="D78" i="5"/>
  <c r="C78" i="5"/>
  <c r="H77" i="5"/>
  <c r="G77" i="5"/>
  <c r="F77" i="5"/>
  <c r="E77" i="5"/>
  <c r="D77" i="5"/>
  <c r="C77" i="5"/>
  <c r="H76" i="5"/>
  <c r="G76" i="5"/>
  <c r="F76" i="5"/>
  <c r="E76" i="5"/>
  <c r="D76" i="5"/>
  <c r="C76" i="5"/>
  <c r="H75" i="5"/>
  <c r="G75" i="5"/>
  <c r="F75" i="5"/>
  <c r="E75" i="5"/>
  <c r="D75" i="5"/>
  <c r="C75" i="5"/>
  <c r="H74" i="5"/>
  <c r="G74" i="5"/>
  <c r="F74" i="5"/>
  <c r="E74" i="5"/>
  <c r="D74" i="5"/>
  <c r="C74" i="5"/>
  <c r="H73" i="5"/>
  <c r="G73" i="5"/>
  <c r="F73" i="5"/>
  <c r="E73" i="5"/>
  <c r="D73" i="5"/>
  <c r="C73" i="5"/>
  <c r="H72" i="5"/>
  <c r="G72" i="5"/>
  <c r="F72" i="5"/>
  <c r="E72" i="5"/>
  <c r="D72" i="5"/>
  <c r="C72" i="5"/>
  <c r="H71" i="5"/>
  <c r="G71" i="5"/>
  <c r="F71" i="5"/>
  <c r="E71" i="5"/>
  <c r="D71" i="5"/>
  <c r="C71" i="5"/>
  <c r="H70" i="5"/>
  <c r="G70" i="5"/>
  <c r="F70" i="5"/>
  <c r="E70" i="5"/>
  <c r="D70" i="5"/>
  <c r="C70" i="5"/>
  <c r="H69" i="5"/>
  <c r="G69" i="5"/>
  <c r="F69" i="5"/>
  <c r="E69" i="5"/>
  <c r="D69" i="5"/>
  <c r="C69" i="5"/>
  <c r="H68" i="5"/>
  <c r="G68" i="5"/>
  <c r="F68" i="5"/>
  <c r="E68" i="5"/>
  <c r="D68" i="5"/>
  <c r="C68" i="5"/>
  <c r="H67" i="5"/>
  <c r="G67" i="5"/>
  <c r="F67" i="5"/>
  <c r="E67" i="5"/>
  <c r="D67" i="5"/>
  <c r="C67" i="5"/>
  <c r="H66" i="5"/>
  <c r="G66" i="5"/>
  <c r="F66" i="5"/>
  <c r="E66" i="5"/>
  <c r="D66" i="5"/>
  <c r="C66" i="5"/>
  <c r="H65" i="5"/>
  <c r="G65" i="5"/>
  <c r="F65" i="5"/>
  <c r="E65" i="5"/>
  <c r="D65" i="5"/>
  <c r="C65" i="5"/>
  <c r="H64" i="5"/>
  <c r="G64" i="5"/>
  <c r="F64" i="5"/>
  <c r="E64" i="5"/>
  <c r="D64" i="5"/>
  <c r="C64" i="5"/>
  <c r="H63" i="5"/>
  <c r="G63" i="5"/>
  <c r="F63" i="5"/>
  <c r="E63" i="5"/>
  <c r="D63" i="5"/>
  <c r="C63" i="5"/>
  <c r="H62" i="5"/>
  <c r="G62" i="5"/>
  <c r="F62" i="5"/>
  <c r="E62" i="5"/>
  <c r="D62" i="5"/>
  <c r="C62" i="5"/>
  <c r="H61" i="5"/>
  <c r="G61" i="5"/>
  <c r="F61" i="5"/>
  <c r="E61" i="5"/>
  <c r="D61" i="5"/>
  <c r="C61" i="5"/>
  <c r="H60" i="5"/>
  <c r="G60" i="5"/>
  <c r="F60" i="5"/>
  <c r="E60" i="5"/>
  <c r="D60" i="5"/>
  <c r="C60" i="5"/>
  <c r="H59" i="5"/>
  <c r="G59" i="5"/>
  <c r="F59" i="5"/>
  <c r="E59" i="5"/>
  <c r="D59" i="5"/>
  <c r="C59" i="5"/>
  <c r="H58" i="5"/>
  <c r="G58" i="5"/>
  <c r="F58" i="5"/>
  <c r="E58" i="5"/>
  <c r="D58" i="5"/>
  <c r="C58" i="5"/>
  <c r="H57" i="5"/>
  <c r="G57" i="5"/>
  <c r="F57" i="5"/>
  <c r="E57" i="5"/>
  <c r="D57" i="5"/>
  <c r="C57" i="5"/>
  <c r="H56" i="5"/>
  <c r="G56" i="5"/>
  <c r="F56" i="5"/>
  <c r="E56" i="5"/>
  <c r="D56" i="5"/>
  <c r="C56" i="5"/>
  <c r="H55" i="5"/>
  <c r="G55" i="5"/>
  <c r="F55" i="5"/>
  <c r="E55" i="5"/>
  <c r="D55" i="5"/>
  <c r="C55" i="5"/>
  <c r="H54" i="5"/>
  <c r="G54" i="5"/>
  <c r="F54" i="5"/>
  <c r="E54" i="5"/>
  <c r="D54" i="5"/>
  <c r="C54" i="5"/>
  <c r="H53" i="5"/>
  <c r="G53" i="5"/>
  <c r="F53" i="5"/>
  <c r="E53" i="5"/>
  <c r="D53" i="5"/>
  <c r="C53" i="5"/>
  <c r="H52" i="5"/>
  <c r="G52" i="5"/>
  <c r="F52" i="5"/>
  <c r="E52" i="5"/>
  <c r="D52" i="5"/>
  <c r="C52" i="5"/>
  <c r="H51" i="5"/>
  <c r="G51" i="5"/>
  <c r="F51" i="5"/>
  <c r="E51" i="5"/>
  <c r="D51" i="5"/>
  <c r="C51" i="5"/>
  <c r="H50" i="5"/>
  <c r="G50" i="5"/>
  <c r="F50" i="5"/>
  <c r="E50" i="5"/>
  <c r="D50" i="5"/>
  <c r="C50" i="5"/>
  <c r="H49" i="5"/>
  <c r="G49" i="5"/>
  <c r="F49" i="5"/>
  <c r="E49" i="5"/>
  <c r="D49" i="5"/>
  <c r="C49" i="5"/>
  <c r="H48" i="5"/>
  <c r="G48" i="5"/>
  <c r="F48" i="5"/>
  <c r="E48" i="5"/>
  <c r="D48" i="5"/>
  <c r="C48" i="5"/>
  <c r="H47" i="5"/>
  <c r="G47" i="5"/>
  <c r="F47" i="5"/>
  <c r="E47" i="5"/>
  <c r="D47" i="5"/>
  <c r="C47" i="5"/>
  <c r="H46" i="5"/>
  <c r="G46" i="5"/>
  <c r="F46" i="5"/>
  <c r="E46" i="5"/>
  <c r="D46" i="5"/>
  <c r="C46" i="5"/>
  <c r="H45" i="5"/>
  <c r="G45" i="5"/>
  <c r="F45" i="5"/>
  <c r="E45" i="5"/>
  <c r="D45" i="5"/>
  <c r="C45" i="5"/>
  <c r="H44" i="5"/>
  <c r="G44" i="5"/>
  <c r="F44" i="5"/>
  <c r="E44" i="5"/>
  <c r="D44" i="5"/>
  <c r="C44" i="5"/>
  <c r="H43" i="5"/>
  <c r="G43" i="5"/>
  <c r="F43" i="5"/>
  <c r="E43" i="5"/>
  <c r="D43" i="5"/>
  <c r="C43" i="5"/>
  <c r="H42" i="5"/>
  <c r="G42" i="5"/>
  <c r="F42" i="5"/>
  <c r="E42" i="5"/>
  <c r="D42" i="5"/>
  <c r="C42" i="5"/>
  <c r="H41" i="5"/>
  <c r="G41" i="5"/>
  <c r="F41" i="5"/>
  <c r="E41" i="5"/>
  <c r="D41" i="5"/>
  <c r="C41" i="5"/>
  <c r="H40" i="5"/>
  <c r="G40" i="5"/>
  <c r="F40" i="5"/>
  <c r="E40" i="5"/>
  <c r="D40" i="5"/>
  <c r="C40" i="5"/>
  <c r="H39" i="5"/>
  <c r="G39" i="5"/>
  <c r="F39" i="5"/>
  <c r="E39" i="5"/>
  <c r="D39" i="5"/>
  <c r="C39" i="5"/>
  <c r="H38" i="5"/>
  <c r="G38" i="5"/>
  <c r="F38" i="5"/>
  <c r="E38" i="5"/>
  <c r="D38" i="5"/>
  <c r="C38" i="5"/>
  <c r="H37" i="5"/>
  <c r="G37" i="5"/>
  <c r="F37" i="5"/>
  <c r="E37" i="5"/>
  <c r="D37" i="5"/>
  <c r="C37" i="5"/>
  <c r="H36" i="5"/>
  <c r="G36" i="5"/>
  <c r="F36" i="5"/>
  <c r="E36" i="5"/>
  <c r="D36" i="5"/>
  <c r="C36" i="5"/>
  <c r="H35" i="5"/>
  <c r="G35" i="5"/>
  <c r="F35" i="5"/>
  <c r="E35" i="5"/>
  <c r="D35" i="5"/>
  <c r="C35" i="5"/>
  <c r="H34" i="5"/>
  <c r="G34" i="5"/>
  <c r="F34" i="5"/>
  <c r="E34" i="5"/>
  <c r="D34" i="5"/>
  <c r="C34" i="5"/>
  <c r="H33" i="5"/>
  <c r="G33" i="5"/>
  <c r="F33" i="5"/>
  <c r="E33" i="5"/>
  <c r="D33" i="5"/>
  <c r="C33" i="5"/>
  <c r="H32" i="5"/>
  <c r="G32" i="5"/>
  <c r="F32" i="5"/>
  <c r="E32" i="5"/>
  <c r="D32" i="5"/>
  <c r="C32" i="5"/>
  <c r="H31" i="5"/>
  <c r="G31" i="5"/>
  <c r="F31" i="5"/>
  <c r="E31" i="5"/>
  <c r="D31" i="5"/>
  <c r="C31"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H22" i="5"/>
  <c r="G22" i="5"/>
  <c r="F22" i="5"/>
  <c r="E22" i="5"/>
  <c r="D22" i="5"/>
  <c r="C22" i="5"/>
  <c r="H21" i="5"/>
  <c r="G21" i="5"/>
  <c r="F21" i="5"/>
  <c r="E21" i="5"/>
  <c r="D21" i="5"/>
  <c r="C21" i="5"/>
  <c r="H20" i="5"/>
  <c r="G20" i="5"/>
  <c r="F20" i="5"/>
  <c r="E20" i="5"/>
  <c r="D20" i="5"/>
  <c r="C20" i="5"/>
  <c r="H19" i="5"/>
  <c r="G19" i="5"/>
  <c r="F19" i="5"/>
  <c r="E19" i="5"/>
  <c r="D19" i="5"/>
  <c r="C19" i="5"/>
  <c r="H18" i="5"/>
  <c r="G18" i="5"/>
  <c r="F18" i="5"/>
  <c r="E18" i="5"/>
  <c r="D18" i="5"/>
  <c r="C18" i="5"/>
  <c r="H17" i="5"/>
  <c r="G17" i="5"/>
  <c r="F17" i="5"/>
  <c r="E17" i="5"/>
  <c r="D17" i="5"/>
  <c r="C17" i="5"/>
  <c r="H16" i="5"/>
  <c r="G16" i="5"/>
  <c r="F16" i="5"/>
  <c r="E16" i="5"/>
  <c r="D16" i="5"/>
  <c r="C16"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P148" i="5"/>
  <c r="O148" i="5"/>
  <c r="N148" i="5"/>
  <c r="M148" i="5"/>
  <c r="L148" i="5"/>
  <c r="K148" i="5"/>
  <c r="J148" i="5"/>
  <c r="B148" i="5"/>
  <c r="H148" i="5"/>
  <c r="G148" i="5"/>
  <c r="F148" i="5"/>
  <c r="E148" i="5"/>
  <c r="D148" i="5"/>
  <c r="C148" i="5"/>
  <c r="C143" i="5"/>
  <c r="P114" i="5"/>
  <c r="O114" i="5"/>
  <c r="N114" i="5"/>
  <c r="M114" i="5"/>
  <c r="L114" i="5"/>
  <c r="K114" i="5"/>
  <c r="J114" i="5"/>
  <c r="H114" i="5"/>
  <c r="G114" i="5"/>
  <c r="F114" i="5"/>
  <c r="E114" i="5"/>
  <c r="D114" i="5"/>
  <c r="C114" i="5"/>
  <c r="B114" i="5"/>
  <c r="P146" i="5"/>
  <c r="O146" i="5"/>
  <c r="N146" i="5"/>
  <c r="M146" i="5"/>
  <c r="L146" i="5"/>
  <c r="K146" i="5"/>
  <c r="J146" i="5"/>
  <c r="H146" i="5"/>
  <c r="G146" i="5"/>
  <c r="F146" i="5"/>
  <c r="E146" i="5"/>
  <c r="D146" i="5"/>
  <c r="C146" i="5"/>
  <c r="B146" i="5"/>
  <c r="P145" i="5"/>
  <c r="O145" i="5"/>
  <c r="N145" i="5"/>
  <c r="M145" i="5"/>
  <c r="L145" i="5"/>
  <c r="K145" i="5"/>
  <c r="J145" i="5"/>
  <c r="H145" i="5"/>
  <c r="G145" i="5"/>
  <c r="F145" i="5"/>
  <c r="E145" i="5"/>
  <c r="D145" i="5"/>
  <c r="C145" i="5"/>
  <c r="B145" i="5"/>
  <c r="P113" i="5"/>
  <c r="O113" i="5"/>
  <c r="N113" i="5"/>
  <c r="M113" i="5"/>
  <c r="L113" i="5"/>
  <c r="K113" i="5"/>
  <c r="J113" i="5"/>
  <c r="H113" i="5"/>
  <c r="G113" i="5"/>
  <c r="F113" i="5"/>
  <c r="E113" i="5"/>
  <c r="D113" i="5"/>
  <c r="C113" i="5"/>
  <c r="B113" i="5"/>
  <c r="P143" i="5"/>
  <c r="O143" i="5"/>
  <c r="N143" i="5"/>
  <c r="M143" i="5"/>
  <c r="L143" i="5"/>
  <c r="K143" i="5"/>
  <c r="J143" i="5"/>
  <c r="H143" i="5"/>
  <c r="G143" i="5"/>
  <c r="F143" i="5"/>
  <c r="E143" i="5"/>
  <c r="D143" i="5"/>
  <c r="B143" i="5"/>
  <c r="P115" i="5"/>
  <c r="O115" i="5"/>
  <c r="N115" i="5"/>
  <c r="M115" i="5"/>
  <c r="L115" i="5"/>
  <c r="K115" i="5"/>
  <c r="J115" i="5"/>
  <c r="H115" i="5"/>
  <c r="G115" i="5"/>
  <c r="F115" i="5"/>
  <c r="E115" i="5"/>
  <c r="D115" i="5"/>
  <c r="C115" i="5"/>
  <c r="B115" i="5"/>
  <c r="P111" i="5"/>
  <c r="O111" i="5"/>
  <c r="N111" i="5"/>
  <c r="M111" i="5"/>
  <c r="L111" i="5"/>
  <c r="K111" i="5"/>
  <c r="J111" i="5"/>
  <c r="H111" i="5"/>
  <c r="G111" i="5"/>
  <c r="F111" i="5"/>
  <c r="E111" i="5"/>
  <c r="D111" i="5"/>
  <c r="C111" i="5"/>
  <c r="B112" i="5"/>
  <c r="B111" i="5"/>
  <c r="P141" i="5"/>
  <c r="O141" i="5"/>
  <c r="N141" i="5"/>
  <c r="M141" i="5"/>
  <c r="L141" i="5"/>
  <c r="K141" i="5"/>
  <c r="J141" i="5"/>
  <c r="I141" i="5"/>
  <c r="H141" i="5"/>
  <c r="G141" i="5"/>
  <c r="F141" i="5"/>
  <c r="E141" i="5"/>
  <c r="D141" i="5"/>
  <c r="C141" i="5"/>
  <c r="B141" i="5"/>
  <c r="P112" i="5"/>
  <c r="O112" i="5"/>
  <c r="N112" i="5"/>
  <c r="M112" i="5"/>
  <c r="L112" i="5"/>
  <c r="K112" i="5"/>
  <c r="J112" i="5"/>
  <c r="H112" i="5"/>
  <c r="G112" i="5"/>
  <c r="F112" i="5"/>
  <c r="E112" i="5"/>
  <c r="D112" i="5"/>
  <c r="C112" i="5"/>
  <c r="A9" i="5"/>
  <c r="A8" i="5"/>
  <c r="A7" i="5"/>
  <c r="A6" i="5"/>
  <c r="A5"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P136" i="5"/>
  <c r="O136" i="5"/>
  <c r="N136" i="5"/>
  <c r="M136" i="5"/>
  <c r="L136" i="5"/>
  <c r="K136" i="5"/>
  <c r="J136" i="5"/>
  <c r="H136" i="5"/>
  <c r="G136" i="5"/>
  <c r="F136" i="5"/>
  <c r="E136" i="5"/>
  <c r="D136" i="5"/>
  <c r="C136" i="5"/>
  <c r="B136" i="5"/>
  <c r="P135" i="5"/>
  <c r="O135" i="5"/>
  <c r="N135" i="5"/>
  <c r="M135" i="5"/>
  <c r="L135" i="5"/>
  <c r="K135" i="5"/>
  <c r="J135" i="5"/>
  <c r="H135" i="5"/>
  <c r="G135" i="5"/>
  <c r="F135" i="5"/>
  <c r="E135" i="5"/>
  <c r="D135" i="5"/>
  <c r="C135" i="5"/>
  <c r="B135" i="5"/>
  <c r="P134" i="5"/>
  <c r="O134" i="5"/>
  <c r="N134" i="5"/>
  <c r="M134" i="5"/>
  <c r="L134" i="5"/>
  <c r="K134" i="5"/>
  <c r="J134" i="5"/>
  <c r="H134" i="5"/>
  <c r="G134" i="5"/>
  <c r="F134" i="5"/>
  <c r="E134" i="5"/>
  <c r="D134" i="5"/>
  <c r="C134" i="5"/>
  <c r="B134" i="5"/>
  <c r="P126" i="5"/>
  <c r="O126" i="5"/>
  <c r="N126" i="5"/>
  <c r="M126" i="5"/>
  <c r="L126" i="5"/>
  <c r="K126" i="5"/>
  <c r="J126" i="5"/>
  <c r="H126" i="5"/>
  <c r="G126" i="5"/>
  <c r="F126" i="5"/>
  <c r="E126" i="5"/>
  <c r="D126" i="5"/>
  <c r="C126" i="5"/>
  <c r="B126" i="5"/>
  <c r="P125" i="5"/>
  <c r="O125" i="5"/>
  <c r="N125" i="5"/>
  <c r="M125" i="5"/>
  <c r="L125" i="5"/>
  <c r="K125" i="5"/>
  <c r="J125" i="5"/>
  <c r="H125" i="5"/>
  <c r="G125" i="5"/>
  <c r="F125" i="5"/>
  <c r="E125" i="5"/>
  <c r="D125" i="5"/>
  <c r="C125" i="5"/>
  <c r="B125" i="5"/>
  <c r="P124" i="5"/>
  <c r="O124" i="5"/>
  <c r="N124" i="5"/>
  <c r="M124" i="5"/>
  <c r="L124" i="5"/>
  <c r="K124" i="5"/>
  <c r="J124" i="5"/>
  <c r="H124" i="5"/>
  <c r="G124" i="5"/>
  <c r="F124" i="5"/>
  <c r="E124" i="5"/>
  <c r="D124" i="5"/>
  <c r="C124" i="5"/>
  <c r="B124" i="5"/>
  <c r="P127" i="5"/>
  <c r="O127" i="5"/>
  <c r="N127" i="5"/>
  <c r="M127" i="5"/>
  <c r="L127" i="5"/>
  <c r="K127" i="5"/>
  <c r="J127" i="5"/>
  <c r="H127" i="5"/>
  <c r="G127" i="5"/>
  <c r="F127" i="5"/>
  <c r="E127" i="5"/>
  <c r="D127" i="5"/>
  <c r="C127" i="5"/>
  <c r="B127" i="5"/>
  <c r="P117" i="5"/>
  <c r="P122" i="5"/>
  <c r="P119" i="5"/>
  <c r="P121" i="5"/>
  <c r="P123" i="5"/>
  <c r="O117" i="5"/>
  <c r="O122" i="5"/>
  <c r="O119" i="5"/>
  <c r="O121" i="5"/>
  <c r="O123" i="5"/>
  <c r="N117" i="5"/>
  <c r="N122" i="5"/>
  <c r="N119" i="5"/>
  <c r="N121" i="5"/>
  <c r="N123" i="5"/>
  <c r="M117" i="5"/>
  <c r="M122" i="5"/>
  <c r="M119" i="5"/>
  <c r="M121" i="5"/>
  <c r="M123" i="5"/>
  <c r="P120" i="5"/>
  <c r="O120" i="5"/>
  <c r="N120" i="5"/>
  <c r="M120" i="5"/>
  <c r="P118" i="5"/>
  <c r="O118" i="5"/>
  <c r="N118" i="5"/>
  <c r="M118" i="5"/>
  <c r="P116" i="5"/>
  <c r="O116" i="5"/>
  <c r="N116" i="5"/>
  <c r="M116" i="5"/>
  <c r="L117" i="5"/>
  <c r="L122" i="5"/>
  <c r="L119" i="5"/>
  <c r="L121" i="5"/>
  <c r="L123" i="5"/>
  <c r="K117" i="5"/>
  <c r="K122" i="5"/>
  <c r="K119" i="5"/>
  <c r="K121" i="5"/>
  <c r="K123" i="5"/>
  <c r="J117" i="5"/>
  <c r="J122" i="5"/>
  <c r="J119" i="5"/>
  <c r="J121" i="5"/>
  <c r="J123" i="5"/>
  <c r="H117" i="5"/>
  <c r="H122" i="5"/>
  <c r="H119" i="5"/>
  <c r="H121" i="5"/>
  <c r="H123" i="5"/>
  <c r="G117" i="5"/>
  <c r="G122" i="5"/>
  <c r="G119" i="5"/>
  <c r="G121" i="5"/>
  <c r="G123" i="5"/>
  <c r="F117" i="5"/>
  <c r="F122" i="5"/>
  <c r="F119" i="5"/>
  <c r="F121" i="5"/>
  <c r="F123" i="5"/>
  <c r="E117" i="5"/>
  <c r="E122" i="5"/>
  <c r="E119" i="5"/>
  <c r="E121" i="5"/>
  <c r="E123" i="5"/>
  <c r="D117" i="5"/>
  <c r="D122" i="5"/>
  <c r="D119" i="5"/>
  <c r="D121" i="5"/>
  <c r="D123" i="5"/>
  <c r="C117" i="5"/>
  <c r="C122" i="5"/>
  <c r="C119" i="5"/>
  <c r="C121" i="5"/>
  <c r="C123" i="5"/>
  <c r="B117" i="5"/>
  <c r="B122" i="5"/>
  <c r="B119" i="5"/>
  <c r="B121" i="5"/>
  <c r="B123" i="5"/>
  <c r="L116" i="5"/>
  <c r="K116" i="5"/>
  <c r="J116" i="5"/>
  <c r="H116" i="5"/>
  <c r="G116" i="5"/>
  <c r="F116" i="5"/>
  <c r="E116" i="5"/>
  <c r="D116" i="5"/>
  <c r="C116" i="5"/>
  <c r="B116" i="5"/>
  <c r="L120" i="5"/>
  <c r="K120" i="5"/>
  <c r="J120" i="5"/>
  <c r="H120" i="5"/>
  <c r="G120" i="5"/>
  <c r="F120" i="5"/>
  <c r="E120" i="5"/>
  <c r="D120" i="5"/>
  <c r="C120" i="5"/>
  <c r="B120" i="5"/>
  <c r="L118" i="5"/>
  <c r="K118" i="5"/>
  <c r="J118" i="5"/>
  <c r="H118" i="5"/>
  <c r="G118" i="5"/>
  <c r="F118" i="5"/>
  <c r="E118" i="5"/>
  <c r="D118" i="5"/>
  <c r="C118" i="5"/>
  <c r="B118"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E26" i="2"/>
  <c r="E25" i="2"/>
  <c r="E24" i="2"/>
  <c r="E23" i="2"/>
  <c r="E22" i="2"/>
  <c r="E21" i="2"/>
  <c r="E15" i="2"/>
  <c r="E14" i="2"/>
  <c r="E13" i="2"/>
  <c r="E12" i="2"/>
  <c r="E11" i="2"/>
  <c r="E10" i="2"/>
  <c r="E8" i="2"/>
  <c r="E9" i="3"/>
  <c r="E7" i="3"/>
  <c r="E5" i="3"/>
  <c r="D9" i="3"/>
  <c r="D7" i="3"/>
  <c r="D5" i="3"/>
  <c r="C9" i="3"/>
  <c r="C7" i="3"/>
  <c r="C5" i="3"/>
  <c r="B5" i="3"/>
  <c r="B9" i="3"/>
  <c r="B7" i="3"/>
  <c r="B10" i="6"/>
  <c r="B9" i="6"/>
  <c r="B8" i="6"/>
  <c r="B7" i="6"/>
  <c r="B6"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Gabriel Zucman</author>
  </authors>
  <commentList>
    <comment ref="AA9" authorId="0" shapeId="0" xr:uid="{E2F6A8E1-065B-2B4B-8324-4A18CBD666E5}">
      <text>
        <r>
          <rPr>
            <b/>
            <sz val="9"/>
            <color indexed="81"/>
            <rFont val="Arial"/>
            <family val="2"/>
          </rPr>
          <t>Gabriel Zucman:</t>
        </r>
        <r>
          <rPr>
            <sz val="9"/>
            <color indexed="81"/>
            <rFont val="Arial"/>
            <family val="2"/>
          </rPr>
          <t xml:space="preserve">
Small gap since 1954 = dividend exclusion, and since 1962 discrepancy microfile/SOI</t>
        </r>
      </text>
    </comment>
    <comment ref="M34" authorId="0" shapeId="0" xr:uid="{3F3D3973-3164-444E-B2B5-9B6CC5F1AAC5}">
      <text>
        <r>
          <rPr>
            <b/>
            <sz val="9"/>
            <color indexed="81"/>
            <rFont val="Arial"/>
            <family val="2"/>
          </rPr>
          <t>Gabriel Zucman:</t>
        </r>
        <r>
          <rPr>
            <sz val="9"/>
            <color indexed="81"/>
            <rFont val="Arial"/>
            <family val="2"/>
          </rPr>
          <t xml:space="preserve">
1936-1953, we increase divs by factor 8/7 because dividends from fiduciaries are reported in fiduciaries</t>
        </r>
      </text>
    </comment>
    <comment ref="O34" authorId="0" shapeId="0" xr:uid="{68216CFB-428B-E74F-B1C6-A874FD6D0F82}">
      <text>
        <r>
          <rPr>
            <b/>
            <sz val="9"/>
            <color indexed="81"/>
            <rFont val="Arial"/>
            <family val="2"/>
          </rPr>
          <t>Gabriel Zucman:</t>
        </r>
        <r>
          <rPr>
            <sz val="9"/>
            <color indexed="81"/>
            <rFont val="Arial"/>
            <family val="2"/>
          </rPr>
          <t xml:space="preserve">
1936-1953: we decrease by 1/7 of dividends payments because dividends earned by fiduciaries are reported in fiduciaries</t>
        </r>
      </text>
    </comment>
  </commentList>
</comments>
</file>

<file path=xl/sharedStrings.xml><?xml version="1.0" encoding="utf-8"?>
<sst xmlns="http://schemas.openxmlformats.org/spreadsheetml/2006/main" count="1453" uniqueCount="660">
  <si>
    <t>The Income Shares of P90-95, P95-99, and P99-100, 1913-2010</t>
  </si>
  <si>
    <t>Income is defined as cash market income (excluding realized capital gains in Figure A1 and including realized capital gains in Figure A1b).</t>
  </si>
  <si>
    <t>Social Security Administration (SSA) releases a detailed distribution of individual wage income (based on W2 forms) for year t in October year t+1 at:</t>
  </si>
  <si>
    <t>2007-2008</t>
  </si>
  <si>
    <t>Individual tax statistics data are created and released by the Statistics of Income (SOI) in the Internal Revenue Service (IRS). Most statistics are available at:</t>
  </si>
  <si>
    <t>Fraction of total growth (or loss) captured by top 1%</t>
  </si>
  <si>
    <t>Column (4) reports the fraction of total real family income growth (or loss) captured by the top 1%.</t>
  </si>
  <si>
    <t xml:space="preserve">Income including capital gains is defined as total income including 100% of net capital gains taxable on tax returns (from 1944 on) and assuming that the top 10% </t>
  </si>
  <si>
    <t>Tax units estimated as sum of married men, divorced and widowed men and women, and single men and women aged 20 and over.</t>
  </si>
  <si>
    <t>From 1944 on, total income is defined as total Adjusted Gross Income less realized capital gains in AGI, taxable Social Security and Unemployment Insurance benefits</t>
  </si>
  <si>
    <t xml:space="preserve">and adding back all adjustments to gross income. Income of non-filers is imputed as 20% of average income (50% in 1944-1945). </t>
  </si>
  <si>
    <t>Total wage bill is from NIPA 1929-present (line 1). Wage bill 1917-1927 extrapolated from Kuznets (p. 570, (1))</t>
  </si>
  <si>
    <t>2002-2007</t>
  </si>
  <si>
    <t>2006-2007</t>
  </si>
  <si>
    <t>accrued to the top 1% while only 35% of that growth accrued to the bottom 99% of US families.</t>
  </si>
  <si>
    <t>2002-2007 annual</t>
  </si>
  <si>
    <t>Bush Expansion   2002-2007</t>
  </si>
  <si>
    <t>1973-2007</t>
  </si>
  <si>
    <t>For example, from 2002 to 2007, average real family incomes grew by 3.0% annually but 65% of that growth</t>
  </si>
  <si>
    <t xml:space="preserve">2) The unit is the tax unit (such as couple and children dependents, or a head of household with children dependents, or a single person). The number of individuals </t>
  </si>
  <si>
    <t>grandmother living with her daughter and children grandkids, etc.) In 2006, there were 148.4 million tax units but only 114.4 million households in the United States.</t>
  </si>
  <si>
    <t>1) Income definition</t>
  </si>
  <si>
    <t xml:space="preserve">In previous versions, incomes were deflated using the official CPI-U (which displays 9% more inflation and hence 9% less real growth </t>
  </si>
  <si>
    <t>Income is defined as cash market income (excluding realized capital gains in Figure A1).</t>
  </si>
  <si>
    <t>Therefore, our income definition excludes non-cash fringe benefits from employers (such as health benefits) and employer payroll taxes.</t>
  </si>
  <si>
    <t>The importance of taxes and transfers has grown overtime and it would certainly be interesting to recompute series based on post-fisc</t>
  </si>
  <si>
    <t>income, that is after taxes and transfers, in order to measure the direct redistributive role of the government.</t>
  </si>
  <si>
    <t xml:space="preserve">Our income definition in pre-fisc. That is, income is defined before individual income taxes and employee payroll taxes, and </t>
  </si>
  <si>
    <t>In sum, from 1973 to 2006, the average pre-fisc income of the bottom 99% would have grown by about 31% in real terms instead of only 8.5% (as displayed on</t>
  </si>
  <si>
    <t>the figure above) if we had included employers' fringe benefits and payroll taxes (+8%), and especially defined income per capita (+23% effect).</t>
  </si>
  <si>
    <t>income excludes all government social transfers such as Social Security retirement and disability benefits, government health care insurance</t>
  </si>
  <si>
    <t xml:space="preserve">(medicare and medicaid), unemployment insurance, welfare assistance programs, the earned income tax credit, etc. </t>
  </si>
  <si>
    <t xml:space="preserve">Note also that a tax unit is smaller than a household (a household is defined as all individuals living in the same residential unit such as two roommates, </t>
  </si>
  <si>
    <t xml:space="preserve">Therefore, average household income is about 30% higher than average tax unit income in 2006 (our average income is $49.6K in 2006 while average household </t>
  </si>
  <si>
    <t>income according to Census is $66.6K in 2006. Note that the Census income definition includes cash government transfers).</t>
  </si>
  <si>
    <t>Incomes are deflated using the Consumer Price Index.</t>
  </si>
  <si>
    <t>Top income share series and income levels and thresholds excluding entirely realized capital gains are reported in Table A1 and Table A4.</t>
  </si>
  <si>
    <t>Top 0.1% share</t>
  </si>
  <si>
    <t>Capital Gains</t>
  </si>
  <si>
    <t>Business Income</t>
  </si>
  <si>
    <t>Salaries</t>
  </si>
  <si>
    <t>FIGURE 4B</t>
  </si>
  <si>
    <t>The Figure displays the top 0.1% income share and its composition.</t>
  </si>
  <si>
    <t>P90-100</t>
  </si>
  <si>
    <t>P90-95</t>
  </si>
  <si>
    <t>P95-99</t>
  </si>
  <si>
    <t>P99-100</t>
  </si>
  <si>
    <t>Wage Income</t>
  </si>
  <si>
    <t>Capital Income</t>
  </si>
  <si>
    <t>(1)</t>
  </si>
  <si>
    <t>(2)</t>
  </si>
  <si>
    <t>(3)</t>
  </si>
  <si>
    <t>(thousands)</t>
  </si>
  <si>
    <t>(4)</t>
  </si>
  <si>
    <t>(5)</t>
  </si>
  <si>
    <t>Average income</t>
  </si>
  <si>
    <t>(6)</t>
  </si>
  <si>
    <t>(7)</t>
  </si>
  <si>
    <t>(8)</t>
  </si>
  <si>
    <t>Inflation</t>
  </si>
  <si>
    <t>1929</t>
  </si>
  <si>
    <t>1930</t>
  </si>
  <si>
    <t>1931</t>
  </si>
  <si>
    <t>1932</t>
  </si>
  <si>
    <t>1933</t>
  </si>
  <si>
    <t>1934</t>
  </si>
  <si>
    <t>1935</t>
  </si>
  <si>
    <t>1936</t>
  </si>
  <si>
    <t>1937</t>
  </si>
  <si>
    <t>1938</t>
  </si>
  <si>
    <t>Labor</t>
  </si>
  <si>
    <t>Capital</t>
  </si>
  <si>
    <t>Capital income</t>
  </si>
  <si>
    <t>Dividends</t>
  </si>
  <si>
    <t>P90</t>
  </si>
  <si>
    <t>P95</t>
  </si>
  <si>
    <t>P99</t>
  </si>
  <si>
    <t>year</t>
  </si>
  <si>
    <t>P99-99.5</t>
  </si>
  <si>
    <t>P99.5-99.9</t>
  </si>
  <si>
    <t>P99.5-100</t>
  </si>
  <si>
    <t>P99.9-100</t>
  </si>
  <si>
    <t>P99.99-100</t>
  </si>
  <si>
    <t>P99.9-99.99</t>
  </si>
  <si>
    <t>P99-99.9</t>
  </si>
  <si>
    <t>Year</t>
  </si>
  <si>
    <t>(9)</t>
  </si>
  <si>
    <t>P99.5</t>
  </si>
  <si>
    <t>P99.9</t>
  </si>
  <si>
    <t>P99.99</t>
  </si>
  <si>
    <t>Entrepreneurial Income</t>
  </si>
  <si>
    <t xml:space="preserve">Wage </t>
  </si>
  <si>
    <t>Entrep.</t>
  </si>
  <si>
    <t>Number of tax units</t>
  </si>
  <si>
    <t>Average Income</t>
  </si>
  <si>
    <t>Full Population</t>
  </si>
  <si>
    <t xml:space="preserve">Source: Authors' computations based on National Income and Product Accounts. </t>
  </si>
  <si>
    <t>Officers Compensation</t>
  </si>
  <si>
    <t>Panel B from NIPA Table 2.1; capital income includes dividends, interest, and rents.</t>
  </si>
  <si>
    <t xml:space="preserve">Source: Officers compensation from Authors' computations based on corporate income tax returns </t>
  </si>
  <si>
    <t>Shares of Officers Compensation and Wages Shares P99.5-100 and P99-99.9, 1917-1960</t>
  </si>
  <si>
    <t>(10)</t>
  </si>
  <si>
    <t>(11)</t>
  </si>
  <si>
    <t xml:space="preserve">Capital income does not include capital gains </t>
  </si>
  <si>
    <t xml:space="preserve"> in total income (excluding capital gains) for the top 0.5% income quantile.</t>
  </si>
  <si>
    <t>Series display the share of capital income (excluding capital gains) and dividends</t>
  </si>
  <si>
    <t xml:space="preserve">Source: Table A1, col. P90-95, P95-99, P99-100. </t>
  </si>
  <si>
    <t>Source:  Table A7, column P99.5-100</t>
  </si>
  <si>
    <t>FIGURE 2</t>
  </si>
  <si>
    <t xml:space="preserve">Source: Table B2, col. P90-100. </t>
  </si>
  <si>
    <t xml:space="preserve">Source: Table B2, col. P90-95, P95-99, P99-100. </t>
  </si>
  <si>
    <t>P95-100</t>
  </si>
  <si>
    <t>(fractiles are defined by total income (excluding capital gains))</t>
  </si>
  <si>
    <t>(fractiles are defined by total income (including capital gains))</t>
  </si>
  <si>
    <t>Table A0: Reference totals for tax units and income</t>
  </si>
  <si>
    <t>N. tax units</t>
  </si>
  <si>
    <t>N. tax returns</t>
  </si>
  <si>
    <t>(%)</t>
  </si>
  <si>
    <t>(2)/(1)</t>
  </si>
  <si>
    <t>Tax units</t>
  </si>
  <si>
    <t>Income (excluding capital gains)</t>
  </si>
  <si>
    <t>Total income</t>
  </si>
  <si>
    <t>Income (including capital gains)</t>
  </si>
  <si>
    <t>(12)</t>
  </si>
  <si>
    <t>(13)</t>
  </si>
  <si>
    <t>Total Number of Employees</t>
  </si>
  <si>
    <t>Married Women Employees</t>
  </si>
  <si>
    <t>Number of Tax units with Wage</t>
  </si>
  <si>
    <t>Share of officer compensation</t>
  </si>
  <si>
    <t>extrapolated using Lebergott series on employees. Married women employees from Historical Statistics and Statistical Abstract.</t>
  </si>
  <si>
    <t>Composition of Pay of top 100 CEOs</t>
  </si>
  <si>
    <t>Total pay rank 10</t>
  </si>
  <si>
    <t>Total pay rank 50</t>
  </si>
  <si>
    <t>Total pay rank 100</t>
  </si>
  <si>
    <t>Total pay average 100</t>
  </si>
  <si>
    <t>Salary+bonus rank 10</t>
  </si>
  <si>
    <t>Share Salary+bonus</t>
  </si>
  <si>
    <t>Share Stock options</t>
  </si>
  <si>
    <t>Share Other</t>
  </si>
  <si>
    <t>(14)</t>
  </si>
  <si>
    <t>(15)</t>
  </si>
  <si>
    <t>(16)</t>
  </si>
  <si>
    <t>(17)</t>
  </si>
  <si>
    <t>P0-90</t>
  </si>
  <si>
    <t>(18)</t>
  </si>
  <si>
    <t>Interest</t>
  </si>
  <si>
    <t>Divid.</t>
  </si>
  <si>
    <t>Rents</t>
  </si>
  <si>
    <t>(capital gains are expressed in % of total income (including capital gains) of each fractile)</t>
  </si>
  <si>
    <t>(wage income, entrepreneurial income, dividends, interest and rents are expressed in % of total income (excluding capital gains) of each fractile)</t>
  </si>
  <si>
    <t xml:space="preserve">Notes: Levels computed from Tax returns statistics and total number of tax units and total wage bill from Table B1. </t>
  </si>
  <si>
    <t>Price Index</t>
  </si>
  <si>
    <t>FIGURE A1</t>
  </si>
  <si>
    <t>Source: Table A4, columns P0-90, P90-95, P95-99 and P99-100</t>
  </si>
  <si>
    <t xml:space="preserve">Important points to keep in mind when interpreting this figure (in particular the fact that average real incomes for </t>
  </si>
  <si>
    <t>Notes: Population and tax units estimates based on census and current population surveys (Historical Statistics of the United States, and Statistical Abstract of the United States)</t>
  </si>
  <si>
    <t>Notes: Computations by authors on tax return statistics. Taxpayers are ranked by gross income (excluding capital gains and government transfers).</t>
  </si>
  <si>
    <t xml:space="preserve">The Table reports the percentage of total income accruing to each of the top groups. P90-100 denotes to top decile, </t>
  </si>
  <si>
    <t>P90-95 denotes the bottom half of the top decile, etc.</t>
  </si>
  <si>
    <t>Income is defined as market income but excludes capital gains.</t>
  </si>
  <si>
    <t>Income to compute shares is defined as market income and includes capital gains.</t>
  </si>
  <si>
    <t>Notes: Computations by authors on tax return statistics. Taxpayers are ranked by gross income including capital gains (excluding government transfers).</t>
  </si>
  <si>
    <t>Notes: Groups ranked by income (AGI + adjustments) excluding realized capital gains and SS and UI benefits.</t>
  </si>
  <si>
    <t xml:space="preserve">Notes: In Panel A, tax returns are ranked by total income excluding capital gains. Series report the additional income reported in the form of capital gains. The share of Capital gains reported are the share of </t>
  </si>
  <si>
    <t xml:space="preserve">total income including capital gains. For example, the top decile (defined by income excluding capital gains) in 1999 earned 12.9% of their total income (including capital gains) in the form of capital gains. </t>
  </si>
  <si>
    <t>Details on estimation are presented in Appendix Section C.</t>
  </si>
  <si>
    <t>A. (fractiles are defined by total income (excluding capital gains))</t>
  </si>
  <si>
    <t>B. (fractiles are defined by total income (including capital gains))</t>
  </si>
  <si>
    <t>Notes: Average is the total wages and salaries divided by number of equivalent full-time employees (from National Income and Product Accounts)</t>
  </si>
  <si>
    <t>CEO pay statistics are computed from the top 100 CEOs (in term of total pay) from Forbes survey of 800 CEOs from 1970 to 2003.</t>
  </si>
  <si>
    <t>Notes: Shares computed from Tax returns statistics and total number of tax units and total wage bill from Table B1.</t>
  </si>
  <si>
    <t>Wage income is wages, salaries, and tips on individual income tax form. It includes bonuses, and profits from exercised stockoptions.</t>
  </si>
  <si>
    <t>FIGURE 1</t>
  </si>
  <si>
    <t>FIGURE 3</t>
  </si>
  <si>
    <t>FIGURE 4</t>
  </si>
  <si>
    <t>FIGURE 5</t>
  </si>
  <si>
    <t>FIGURE 6</t>
  </si>
  <si>
    <t xml:space="preserve">Panel A from NIPA Table 1.14; consumption of fixed capital and net interest have been included in the capital share. </t>
  </si>
  <si>
    <t>FIGURE 8</t>
  </si>
  <si>
    <t>FIGURE 9</t>
  </si>
  <si>
    <t>Wage income includes bonuses, and profits from exercised stockoptions.</t>
  </si>
  <si>
    <t>(Table B1, col. Officers compensation, and Table B2, col. P99.5-100, and P99-99.5+P99.5-99.9</t>
  </si>
  <si>
    <t>Table B1: Aggregate Series on Wage Income</t>
  </si>
  <si>
    <t>Total wage income (current mn$)</t>
  </si>
  <si>
    <t>FIGURE A0</t>
  </si>
  <si>
    <t>Top 1% Income Shares in the United States, the role of capital gains</t>
  </si>
  <si>
    <t xml:space="preserve">Sources: Table A1, A2, and A3, column P99-100. </t>
  </si>
  <si>
    <t>FIGURE A2</t>
  </si>
  <si>
    <t>Percentile threshold</t>
  </si>
  <si>
    <t>Income threshold</t>
  </si>
  <si>
    <t>Income Groups</t>
  </si>
  <si>
    <t>Average income in each group</t>
  </si>
  <si>
    <t>Bottom 90%</t>
  </si>
  <si>
    <t xml:space="preserve">Top 10% </t>
  </si>
  <si>
    <t>Top 10-5%</t>
  </si>
  <si>
    <t>Top 5%</t>
  </si>
  <si>
    <t>Top 5-1%</t>
  </si>
  <si>
    <t>Top 1%</t>
  </si>
  <si>
    <t>Top 1-0.5%</t>
  </si>
  <si>
    <t>Top .5%</t>
  </si>
  <si>
    <t>Top 0.5-0.1%</t>
  </si>
  <si>
    <t>Top .1%</t>
  </si>
  <si>
    <t>Top 0.1-0.01%</t>
  </si>
  <si>
    <t>Top .01%</t>
  </si>
  <si>
    <t>Top 0.01%</t>
  </si>
  <si>
    <t xml:space="preserve">(such as Social Security, Unemployment Benefits, Welfare Payments, etc.) and before individual income taxes and </t>
  </si>
  <si>
    <t>Table 2: Shares of each occupation within the top 1% in 1916</t>
  </si>
  <si>
    <t>Fractiles</t>
  </si>
  <si>
    <t>Salaried Professions</t>
  </si>
  <si>
    <t xml:space="preserve"> Independent Professions</t>
  </si>
  <si>
    <t>Business Owners</t>
  </si>
  <si>
    <t>Capitalists and Rentiers</t>
  </si>
  <si>
    <t>P99.99-99.999</t>
  </si>
  <si>
    <t>P99.999-100</t>
  </si>
  <si>
    <t xml:space="preserve">Salaried Professions defined as accounting profession (accountants, statisticians, actuaries, etc.), engineers, </t>
  </si>
  <si>
    <t>clergymen, public service: civil and military, teachers, corporation officials, and all other employees.</t>
  </si>
  <si>
    <t xml:space="preserve">Independent professions defined as architects, artists, authors, clergymen, lawyers and judges, medical profession, </t>
  </si>
  <si>
    <t>theatrical profession, all other professions, profession not stated, commercial travelers, and sportsmen.</t>
  </si>
  <si>
    <t xml:space="preserve">Business owners defined as farmers, hotel proprietors and restaurateurs, insurance agents, labor skilled and unskilled, </t>
  </si>
  <si>
    <t xml:space="preserve">lumbermen, manufacturers, merchants and dealers, mine owners and operators, saloon keepers, theatrical business </t>
  </si>
  <si>
    <t>owners, all other business, and business not stated.</t>
  </si>
  <si>
    <t xml:space="preserve">Capitalists and Rentiers defined as bankers, real-estate brokers, stock and bond brokers, insurance brokers, </t>
  </si>
  <si>
    <t>all other brokers, and capitalists: investors and speculators.</t>
  </si>
  <si>
    <r>
      <t xml:space="preserve">Notes: Computations based on interpolations from </t>
    </r>
    <r>
      <rPr>
        <u/>
        <sz val="8"/>
        <rFont val="Arial"/>
        <family val="2"/>
      </rPr>
      <t>Statistics of Income</t>
    </r>
    <r>
      <rPr>
        <sz val="8"/>
        <rFont val="Arial"/>
        <family val="2"/>
      </rPr>
      <t>, 1916, Table 6c, pp. 126-137.</t>
    </r>
  </si>
  <si>
    <t xml:space="preserve">Wages is defined as wages and salaries and pensions (and includes bonuses, stock-option exercises, etc.). Entrep. is profits from S-Corporations (entities not subject </t>
  </si>
  <si>
    <t xml:space="preserve">to corporate taxes and taxed only at the individual level) plus profits from Partnerships plus profits from sole proprietorship businesses (Schedule C income) plus farm income. </t>
  </si>
  <si>
    <t xml:space="preserve">Divid. is dividends distributed. Interest is interest income. Rents is rental income. The sums of all sources add up to 100% </t>
  </si>
  <si>
    <t xml:space="preserve">(other forms of income are very small and excluded from the decomposition). </t>
  </si>
  <si>
    <t xml:space="preserve">Before 1944, total income (excluding capital gains) is defined as 80% of personal income minus transfers from National Accounts. </t>
  </si>
  <si>
    <t>The finding that top 1% incomes have done so much better than the bottom 99% since 1973 is therefore largely independent of those assumptions.</t>
  </si>
  <si>
    <t>The denominator we use includes all capital gains while the denominator in Piketty and Saez (2001) included only capital gains going to the top 10%.</t>
  </si>
  <si>
    <t>Those series differ slightly from Table A2 in Piketty and Saez (2001) because of the difference in the denominator:</t>
  </si>
  <si>
    <t>taxpayers earn 90% of all realized capital gains (before 1944). Piketty and Saez (2001) included only capital gains going to the top 10% in col. (7).</t>
  </si>
  <si>
    <t>(millions $)</t>
  </si>
  <si>
    <t>FIGURE 10</t>
  </si>
  <si>
    <t>http://emlab.berkeley.edu/users/saez/piketty-saezOUP04US.pdf</t>
  </si>
  <si>
    <t>http://www.irs.gov/taxstats/index.html</t>
  </si>
  <si>
    <t>The timing of data release has been the following in recent years:</t>
  </si>
  <si>
    <t>http://www.ssa.gov/OACT/COLA/awidevelop.html (top left corner)</t>
  </si>
  <si>
    <t>Brief explanation of the series</t>
  </si>
  <si>
    <t xml:space="preserve">employees' payroll taxes. </t>
  </si>
  <si>
    <t xml:space="preserve">Top groups (such as the top 1%) are defined relative to all families in the US population (irrespective of whether the family files an individual tax return). </t>
  </si>
  <si>
    <t>Tax filers are ranked by income in order to define top groups such as the top 10%, top 5%, .., top 0.01%.</t>
  </si>
  <si>
    <t>A family can be smaller than a household (a household is defined as all individuals living in the same unit such as two roommates, etc.)</t>
  </si>
  <si>
    <t>Top income shares are estimated as income accruing to a given top group divided by total personal income in the US economy.</t>
  </si>
  <si>
    <t>For recent years, total personal income is defined as total income reported on tax returns (same definition as above) and assuming that non filers earn 20% of average income of filers.</t>
  </si>
  <si>
    <t>(most non filers are retirees with only Social Security income and hence no market income according to our definition).</t>
  </si>
  <si>
    <t>Data and updates:</t>
  </si>
  <si>
    <t>Top wage income share series are based on wage income reported on individual tax returns. Top groups are defined relative to the total number of US families earning positive wage</t>
  </si>
  <si>
    <t>income. Tax filers are ranked by size of wage income.</t>
  </si>
  <si>
    <t>Capital gains fully excluded</t>
  </si>
  <si>
    <t>Capital gains in shares only</t>
  </si>
  <si>
    <t>Capital gains fully included</t>
  </si>
  <si>
    <t>The series capital gains fully included are based on income including capital gains (both in ranking and for estimating top shares)</t>
  </si>
  <si>
    <t>The series capital gains in shares only are based on ranking by income excluding capital gains but include capital gains in shares</t>
  </si>
  <si>
    <t>The series capital gains fully excluded are based on income excluding capital gains (both in ranking and for estimating top shares)</t>
  </si>
  <si>
    <t>Table A4, excluding K gains in rank and share</t>
  </si>
  <si>
    <t>Table A5, excluding K gains in rank but including K gains in share</t>
  </si>
  <si>
    <t>in Nominal levels (reference hidden table)</t>
  </si>
  <si>
    <t>Average wage is column (5) over column (2). Officer compensation share from Corporate Tax returns statistics.</t>
  </si>
  <si>
    <t>Table A6, including K gains in rank and share</t>
  </si>
  <si>
    <t>Table B3, wage income</t>
  </si>
  <si>
    <t>(19)</t>
  </si>
  <si>
    <t>Average annual wage (in $ 2005)</t>
  </si>
  <si>
    <t>Table B4: CEO Pay versus Average annual wage, 1970 to 2005</t>
  </si>
  <si>
    <t>CEO pay statistics (in thousands of 2005 dollars)</t>
  </si>
  <si>
    <t>CEO pay statistics are computed from the top 100 CEOs (in term of total pay) from Forbes survey of 800 CEOs from 1970 to 2005.</t>
  </si>
  <si>
    <t xml:space="preserve">Income defined as annual gross income reported on tax returns excluding all government transfers </t>
  </si>
  <si>
    <t>A. Income including realized capital gains (from Table A6)</t>
  </si>
  <si>
    <t>B. Income excluding realized capital gains (from Table A4)</t>
  </si>
  <si>
    <t>Number of families</t>
  </si>
  <si>
    <t>In Panel A,  incomes include realized capital gains (and families are ranked by income including capital gains).</t>
  </si>
  <si>
    <t>Notes: Total number of part-time and full time employees from NIPA 1929-2006 (includes military). From 1917 to 1929.</t>
  </si>
  <si>
    <t>Including capital gains</t>
  </si>
  <si>
    <t>Income is defined as market income (and excludes government transfers).</t>
  </si>
  <si>
    <t>Excluding capital gains</t>
  </si>
  <si>
    <t>P0-100</t>
  </si>
  <si>
    <t>P0-99</t>
  </si>
  <si>
    <t>test</t>
  </si>
  <si>
    <t>Real growth</t>
  </si>
  <si>
    <t>1993-2000</t>
  </si>
  <si>
    <t>1993-2000 annual</t>
  </si>
  <si>
    <t xml:space="preserve">2002-2006 </t>
  </si>
  <si>
    <t>2002-2006 annual</t>
  </si>
  <si>
    <t>1993-2006</t>
  </si>
  <si>
    <t>1993-2006 annual</t>
  </si>
  <si>
    <t>2000-2002 annual</t>
  </si>
  <si>
    <t>2005-2006</t>
  </si>
  <si>
    <t>Real income levels</t>
  </si>
  <si>
    <t>2004-2005</t>
  </si>
  <si>
    <t>2003-2004</t>
  </si>
  <si>
    <t>2002-2003</t>
  </si>
  <si>
    <t>Average Income      Real Annual Growth</t>
  </si>
  <si>
    <t>Top 1% Incomes Real Annual Growth</t>
  </si>
  <si>
    <t>Bottom 99% Incomes Real Annual Growth</t>
  </si>
  <si>
    <t>Clinton Expansion    1993-2000</t>
  </si>
  <si>
    <t>Computations based on family market income including realized capital gains (before individual taxes).</t>
  </si>
  <si>
    <t>Including K gains</t>
  </si>
  <si>
    <t>No K gains</t>
  </si>
  <si>
    <t xml:space="preserve">Source: Table A1 and Table A3, col. P90-100. </t>
  </si>
  <si>
    <t>Income is defined as market income including capital gains.</t>
  </si>
  <si>
    <t>TABLE 0.</t>
  </si>
  <si>
    <t>fraction of growth</t>
  </si>
  <si>
    <t>accruing to each group</t>
  </si>
  <si>
    <t>2002-2006</t>
  </si>
  <si>
    <t>Roaring 1920s</t>
  </si>
  <si>
    <t>1923-1929 annual</t>
  </si>
  <si>
    <t>1923-1929</t>
  </si>
  <si>
    <t>CPI-U-RS</t>
  </si>
  <si>
    <t>Consumer Price Index (CPI-U-RS) is the official CPI index from Economic Report of the President for 1913-1978 and the CPI-U-RS from 1978 to the present.</t>
  </si>
  <si>
    <t>than CPI-U-RS from 1978 to 1997).</t>
  </si>
  <si>
    <t>1973-2006 annual</t>
  </si>
  <si>
    <t>1973-2006</t>
  </si>
  <si>
    <t>Average annual wage (in $ 2006)</t>
  </si>
  <si>
    <t>CPI uses the official CPI-U from 1913 to 1978 and the CPI-U-RS from 1978 to the present.</t>
  </si>
  <si>
    <t>Top 1% average income</t>
  </si>
  <si>
    <t>Bottom 99% average income</t>
  </si>
  <si>
    <t>The ratio of those non wage labor costs to our market income definition has grown from 1% in 1929 to 12% in 1973 to 20% in 2006.</t>
  </si>
  <si>
    <t>per tax unit has declined overtime from 2.48 in the 1973 to 2.02 in 2006 but the number of adults (aged 20+) per tax unit has only declined from 1.59 to 1.47</t>
  </si>
  <si>
    <t>There were 1.252 tax units per household in 1973 and about 1.297 tax units per household in 2006.</t>
  </si>
  <si>
    <t>This is still modest relative to the 190% real income growth of top 1% incomes from 1973 to 2006 displayed on Figure A1 above.</t>
  </si>
  <si>
    <t>2) Family unit of analysis</t>
  </si>
  <si>
    <t>from 1973 to 2006.</t>
  </si>
  <si>
    <t>The CPI-U-RS incorporates back to 1978 better methods to measure prices (those better methods are incorporated in the official CPI-U only since 1997).</t>
  </si>
  <si>
    <t>The CPI-U-RS displays 8.5% less (cummulated) inflation from 1978 to 1997 and hence real income growth is 8.5% higher from 1978 to 1997 when using the CPI-U-RS instead of the CPI-U.</t>
  </si>
  <si>
    <t>The CPI-U-RS displays 9% less cummulated inflation than the official CPI-U from 1978 to 1997.</t>
  </si>
  <si>
    <t>Income excludes realized capital gains.</t>
  </si>
  <si>
    <t>bottom 99% families have increased by only 8.5% from 1973 to 2006):</t>
  </si>
  <si>
    <t>Income excludes realized capital gains. Incomes are deflated using the CPI-U-RS since 1978 (and the CPI-U from 1913 to 1978)</t>
  </si>
  <si>
    <t>1933-1973</t>
  </si>
  <si>
    <t>1933-1973 annual</t>
  </si>
  <si>
    <t>1928-1973</t>
  </si>
  <si>
    <t>1928-1973 annual</t>
  </si>
  <si>
    <t xml:space="preserve">WHAT'S NEW: </t>
  </si>
  <si>
    <t xml:space="preserve">Estimates up to year 2001 are estimated using the more flexible public use micro-data. </t>
  </si>
  <si>
    <t>In Panel B,  incomes exclude realized capital gains (and families are ranked by income excluding capital gains).</t>
  </si>
  <si>
    <t>1980-2005</t>
  </si>
  <si>
    <t>Excluding K gains</t>
  </si>
  <si>
    <t>In June 2008, we started using the CPI-U-RS (instead of the CPI-U) to deflate incomes.</t>
  </si>
  <si>
    <t>Table A3: Top fractiles income shares (including capital gains) in the United States</t>
  </si>
  <si>
    <t>Table A1: Top fractiles income shares (excluding capital gains) in the United States</t>
  </si>
  <si>
    <t xml:space="preserve">Top 10-5% </t>
  </si>
  <si>
    <t xml:space="preserve">Top 5-1% </t>
  </si>
  <si>
    <t>Table A8: Capital gains by fractiles of total income in the United States</t>
  </si>
  <si>
    <t>Table A7: Income composition by sources of income and by fractiles of total income in the United States (continued)</t>
  </si>
  <si>
    <t>Table A7: Income composition by sources of income and by fractiles of total income in the United States</t>
  </si>
  <si>
    <t>Table A5: Top fractiles income levels (including capital gains) in the United States</t>
  </si>
  <si>
    <t>Table A2: Top fractiles income shares (including capital gains) in the United States</t>
  </si>
  <si>
    <t>Source: Table A4, rows 1929, 2000, and 2007</t>
  </si>
  <si>
    <t>Income Composition of Top Groups within the Top Decile in 1929, 2000, and 2007</t>
  </si>
  <si>
    <t>2001-2002</t>
  </si>
  <si>
    <t>2000-2001</t>
  </si>
  <si>
    <t>1999-2000</t>
  </si>
  <si>
    <t>1998-1999</t>
  </si>
  <si>
    <t>1997-1998</t>
  </si>
  <si>
    <t>2000-2002</t>
  </si>
  <si>
    <t>1976-2007</t>
  </si>
  <si>
    <t>a of Pareto</t>
  </si>
  <si>
    <t>b of Pareto</t>
  </si>
  <si>
    <t>Table A6: Pareto coefficients (including capital gains) in the United States</t>
  </si>
  <si>
    <t>Table A6: Pareto coefficients (excluding capital gains) in the United States</t>
  </si>
  <si>
    <t>1976-2007 annual</t>
  </si>
  <si>
    <t>2000-2007</t>
  </si>
  <si>
    <t>2000-2007 annual</t>
  </si>
  <si>
    <t>Figure 4</t>
  </si>
  <si>
    <t>Source: Table A3, Table A7, and Table A8, col. P99.9-100.</t>
  </si>
  <si>
    <t>Top 0.1% defined by market income including realized capital gains</t>
  </si>
  <si>
    <t>1975-2006</t>
  </si>
  <si>
    <t>1975-2006 annual</t>
  </si>
  <si>
    <t>Excluding realized capital gains</t>
  </si>
  <si>
    <t>Including realized capital gains</t>
  </si>
  <si>
    <t>FIGURE A1b</t>
  </si>
  <si>
    <t>Source: Table A6, columns P0-90, P90-95, P95-99 and P99-100</t>
  </si>
  <si>
    <t>Income includes realized capital gains. Incomes are deflated using the CPI-U-RS since 1978 (and the CPI-U from 1913 to 1978)</t>
  </si>
  <si>
    <t>1989-2007</t>
  </si>
  <si>
    <t>1989-2004</t>
  </si>
  <si>
    <t xml:space="preserve">2002-2007 </t>
  </si>
  <si>
    <t>2) IRS publishes final statistics for incomes earned in year t in July, year t+2 (displaying # tax filers, income, and composition of income by AGI brackets up to bracket $10,000,000+)</t>
  </si>
  <si>
    <t>Some series include realized capital gains (Tables A1, A4) while others exclude realized capital gains (Tables A3, A6).</t>
  </si>
  <si>
    <t xml:space="preserve">(fractiles are defined by total income (including capital gains)) </t>
  </si>
  <si>
    <t xml:space="preserve">Income is defined as annual gross income reported on individual tax returns and excluding all government transfers </t>
  </si>
  <si>
    <t>2001 Recession    2000-2002</t>
  </si>
  <si>
    <t>Income is defined as market income including (or excluding) capital gains.</t>
  </si>
  <si>
    <t>1975-2008</t>
  </si>
  <si>
    <t>1989-2008</t>
  </si>
  <si>
    <t>2008-2009</t>
  </si>
  <si>
    <t>2009-2010</t>
  </si>
  <si>
    <t>Great Recession 2007-2009</t>
  </si>
  <si>
    <t>2007-2009 annual</t>
  </si>
  <si>
    <t>Recovery               2009-2010</t>
  </si>
  <si>
    <t>Full period           1993-2010</t>
  </si>
  <si>
    <t>1993-2010 annual</t>
  </si>
  <si>
    <t>2007-2009</t>
  </si>
  <si>
    <t>Average Income Real Growth</t>
  </si>
  <si>
    <t>Top 1% Incomes Real Growth</t>
  </si>
  <si>
    <t>Bottom 99% Incomes Real Growth</t>
  </si>
  <si>
    <t xml:space="preserve">2007-2009 </t>
  </si>
  <si>
    <t xml:space="preserve">2000-2002 </t>
  </si>
  <si>
    <t>1980-2010</t>
  </si>
  <si>
    <t>1975-2010</t>
  </si>
  <si>
    <t>For example, from 2002 to 2007, average real family incomes grew by 16.1% but 65% of that growth</t>
  </si>
  <si>
    <t>Source: Piketty and Saez (2003), series updated to 2010 in January 2012 using IRS tax statistics.</t>
  </si>
  <si>
    <t>Table 1. Real Annual Income Growth by Groups, 1993-2010</t>
  </si>
  <si>
    <t>Incomes exclude government transfers (such as unemployment insurance and social security) and non-taxable fringe benefits.</t>
  </si>
  <si>
    <t>Table A4: Threshold income levels in the United States, 1913-present</t>
  </si>
  <si>
    <t>The series constructed in this excel sheet are based on income tax statistics. Full details on the construction of the series are provided in appendix of Piketty and Saez (2006), available online at:</t>
  </si>
  <si>
    <t>1) IRS publishes preliminary statistics for incomes earned in year t in March, year t+2 (displaying # tax filers, income, and composition of income by AGI brackets up to bracket $250,000+)</t>
  </si>
  <si>
    <t xml:space="preserve">Source: Table A3, cols. P90-95, P95-99, P99-100. </t>
  </si>
  <si>
    <t xml:space="preserve">Source: Table A1 and Table A3, col. P99.99-100. </t>
  </si>
  <si>
    <t>2010-2011</t>
  </si>
  <si>
    <t xml:space="preserve">Notes: Sources is Table A0, Table A4 and Table A6. Computations based on income tax return statistics. </t>
  </si>
  <si>
    <t>Table 1. Real Income Growth by Groups</t>
  </si>
  <si>
    <r>
      <t>(</t>
    </r>
    <r>
      <rPr>
        <sz val="10"/>
        <rFont val="Arial"/>
      </rPr>
      <t>latest year</t>
    </r>
    <r>
      <rPr>
        <sz val="10"/>
        <rFont val="Arial"/>
      </rPr>
      <t xml:space="preserve"> $)</t>
    </r>
  </si>
  <si>
    <t>index</t>
  </si>
  <si>
    <t>(fractiles are defined by total income (excluding capital gains)) (incomes in latest year $)</t>
  </si>
  <si>
    <t>Table A4: Top fractiles income levels (excluding capital gains) in the United States (adjusted for price inflation)</t>
  </si>
  <si>
    <t>(fractiles are defined by total income (including capital gains)) (incomes are expressed in latest year $)</t>
  </si>
  <si>
    <t>Table A6: Top fractiles income levels (including capital gains) in the United States adjusted for price inflation</t>
  </si>
  <si>
    <r>
      <t xml:space="preserve">In Panel </t>
    </r>
    <r>
      <rPr>
        <sz val="8"/>
        <rFont val="Arial"/>
        <family val="2"/>
      </rPr>
      <t>B</t>
    </r>
    <r>
      <rPr>
        <sz val="8"/>
        <rFont val="Arial"/>
        <family val="2"/>
      </rPr>
      <t xml:space="preserve">, tax returns are ranked by total income </t>
    </r>
    <r>
      <rPr>
        <sz val="8"/>
        <rFont val="Arial"/>
        <family val="2"/>
      </rPr>
      <t>in</t>
    </r>
    <r>
      <rPr>
        <sz val="8"/>
        <rFont val="Arial"/>
        <family val="2"/>
      </rPr>
      <t xml:space="preserve">cluding capital gains. Series report the </t>
    </r>
    <r>
      <rPr>
        <sz val="8"/>
        <rFont val="Arial"/>
        <family val="2"/>
      </rPr>
      <t>fraction of total</t>
    </r>
    <r>
      <rPr>
        <sz val="8"/>
        <rFont val="Arial"/>
        <family val="2"/>
      </rPr>
      <t xml:space="preserve"> income reported in the form of capital gains. </t>
    </r>
  </si>
  <si>
    <t xml:space="preserve">For example, the top decile (defined by income including capital gains) in 1999 earned 17.1% of their total income (including capital gains) in the form of capital gains. </t>
  </si>
  <si>
    <t>CPI index</t>
  </si>
  <si>
    <t>Average wage income ($ latest year)</t>
  </si>
  <si>
    <t>Table B2: Top Wage Income Shares, 1927-present</t>
  </si>
  <si>
    <t>Table B3: Average salary and threshold for each fractile (in latest year dollars)</t>
  </si>
  <si>
    <t>0) IRS publishes filing season statistics for incomes earned in year t and filed by mid-year of year t+1, in mid-year of year t+1.</t>
  </si>
  <si>
    <t>The Top Decile Wage Income Share, 1927-2011</t>
  </si>
  <si>
    <t>Wage Income Shares for P90-95, P95-99, and P99-100, 1927-2011</t>
  </si>
  <si>
    <t xml:space="preserve">A family is defined as a tax unit (such as a couple with dependents, or a head of household with dependents, or a single person). </t>
  </si>
  <si>
    <t>Labor share = compensation of employees / (gross valued added of corporate business  -  taxes on production - net transfer payments)</t>
  </si>
  <si>
    <t>Capital Income in the Corporate and Personal Sector, 1929-2011</t>
  </si>
  <si>
    <t>Capital income share = (dividends + interest + net rents) / (personal income + contributions to social insurance - transfers)</t>
  </si>
  <si>
    <t>In 2004, there were 143.982 million families in the US population and 132.226 million tax returns filed. CPS reported 113.343 million households in 2004.</t>
  </si>
  <si>
    <t>Average Real Income (with capital gains) of bottom 99% and top 1% in the United States</t>
  </si>
  <si>
    <t>Average Real Income (without capital gains) of bottom 99% and top 1% in the United States</t>
  </si>
  <si>
    <t>Table B5: Top Wage Income Shares based on SSA Tabulations, 1990-present</t>
  </si>
  <si>
    <t>Gini coefficient</t>
  </si>
  <si>
    <t>Full-time and part-time employees (NIPA)</t>
  </si>
  <si>
    <t>Notes: This table is based on SSA tabulations of annual individual wage earnings available online at http://www.ssa.gov/OACT/COLA/awidevelop.html (top left corner)</t>
  </si>
  <si>
    <t>P50-75 share</t>
  </si>
  <si>
    <t>P75-90 share</t>
  </si>
  <si>
    <t>P90-95 share</t>
  </si>
  <si>
    <t>P95-99 share</t>
  </si>
  <si>
    <t>P99-99.5 share</t>
  </si>
  <si>
    <t>P99.5-99.9 share</t>
  </si>
  <si>
    <t>P99.9-99.99 share</t>
  </si>
  <si>
    <t>P99.99-100 share</t>
  </si>
  <si>
    <t>P50-100 share</t>
  </si>
  <si>
    <t>P75-100 share</t>
  </si>
  <si>
    <t>P90-100 share</t>
  </si>
  <si>
    <t>P95-100 share</t>
  </si>
  <si>
    <t>P99-100 share</t>
  </si>
  <si>
    <t>P99.5-100 share</t>
  </si>
  <si>
    <t>P99.9-100 share</t>
  </si>
  <si>
    <t>Fraction of potential population working</t>
  </si>
  <si>
    <t>Average real wage earnings = (4)/(2)</t>
  </si>
  <si>
    <t>The Gini coefficient and earnings shares are computed based on this potential population of workers (and hence include zeros when the actual number of workers is smaller than the potential population).</t>
  </si>
  <si>
    <t>P25-100 share denotes the share of total earnings accruing to individuals between the 25th and the 100th percentile of the wage earnings distribution, etc.</t>
  </si>
  <si>
    <t>The Gini coefficient displays an increasing trend since 1990, with worsening of inequality during the Great Recession.</t>
  </si>
  <si>
    <t>P0-50 share</t>
  </si>
  <si>
    <t>Wage income is defined as W2 wage income (wages, salaries, and tips) inclusive of elective retirement contributions (such as 401(k) contributions). Wage income also includes bonuses, and profits from exercised stockoptions.</t>
  </si>
  <si>
    <t xml:space="preserve">P0-100 average </t>
  </si>
  <si>
    <t>P50-100 average</t>
  </si>
  <si>
    <t>P75-100 average</t>
  </si>
  <si>
    <t>P90-100 average</t>
  </si>
  <si>
    <t>P95-100 average</t>
  </si>
  <si>
    <t>P99-100 average</t>
  </si>
  <si>
    <t>P99.5-100 average</t>
  </si>
  <si>
    <t>P99.9-100 average</t>
  </si>
  <si>
    <t>P99.99-100 average</t>
  </si>
  <si>
    <t xml:space="preserve">P0-90 average </t>
  </si>
  <si>
    <t>P0-50 average</t>
  </si>
  <si>
    <t>P50-75 average</t>
  </si>
  <si>
    <t>P75-90 average</t>
  </si>
  <si>
    <t>P90-95 average</t>
  </si>
  <si>
    <t>P95-99 average</t>
  </si>
  <si>
    <t>P99-99.5 average</t>
  </si>
  <si>
    <t>P99.5-99.9 average</t>
  </si>
  <si>
    <t>P99.9-99.99 average</t>
  </si>
  <si>
    <t>Fractile</t>
  </si>
  <si>
    <t>2011-2012</t>
  </si>
  <si>
    <t>Decomposing the Top Decile US Income Share into 3 Groups,</t>
  </si>
  <si>
    <t>Source: Table A0, columns Average income and CPI</t>
  </si>
  <si>
    <t>Revised 8/2013</t>
  </si>
  <si>
    <t>The Top Decile Income Share in the United States</t>
  </si>
  <si>
    <t>2012-2013</t>
  </si>
  <si>
    <t xml:space="preserve">    </t>
  </si>
  <si>
    <t>3) IRS releases a large public use micro dataset of individual tax returns for incomes earned in year t in year t+5 (the most recent data available are for 2009).</t>
  </si>
  <si>
    <t xml:space="preserve">Column (2) reports the income thresholds corresponding to each of the percentiles in column (1). </t>
  </si>
  <si>
    <t>2009-2014</t>
  </si>
  <si>
    <t>2013-14</t>
  </si>
  <si>
    <t>2013-2014</t>
  </si>
  <si>
    <t>2014-15</t>
  </si>
  <si>
    <t>Estimates for years 2002-2013 are estimated using the final tabulated IRS statistics.</t>
  </si>
  <si>
    <t>(fractiles are defined by total income (excluding capital gains)) (incomes are expressed in latest year $)</t>
  </si>
  <si>
    <t>2009-2012</t>
  </si>
  <si>
    <t>2013-2015</t>
  </si>
  <si>
    <t>Potential population of workers (85% of US population aged 20-64)</t>
  </si>
  <si>
    <t>The bottom panel displays average earnings per person in each group expressed in current dollars. P0-100 average denotes average earnings per person between the 0th and the 100th percentile, etc.</t>
  </si>
  <si>
    <t>All earnings are expressed in current dollars (latest year available), deflated using the consumer price index (CPI-U-RS).</t>
  </si>
  <si>
    <t>The maximum number of employees (full-time and part-time) from NIPA to population aged 20-64 is 82.4% in 2000 when the unemployment rate was lowest at 3.8%. Hence, 85% of the full US population 20-64 is a reasonable maximum possible wage and salaried employment rate.</t>
  </si>
  <si>
    <t>The total population of reference is defined as 85% of the full US population aged 20-64. We take a fix percentage of the working age population in order to incorporate fluctuations in unemployment and labor force participations (and the zero earners they create) into our inequality measures.</t>
  </si>
  <si>
    <t>2015-16</t>
  </si>
  <si>
    <t>1993-2016</t>
  </si>
  <si>
    <t>Full period           1993-2016</t>
  </si>
  <si>
    <r>
      <t>Source: Piketty and Saez (2003), series updated to 2016</t>
    </r>
    <r>
      <rPr>
        <sz val="10"/>
        <rFont val="Arial"/>
      </rPr>
      <t>.</t>
    </r>
  </si>
  <si>
    <t>Average Real Income and Consumer Price Index in the United States</t>
  </si>
  <si>
    <t>Total W2 wage earnings (in real dollars)</t>
  </si>
  <si>
    <t>In July 2018, we present 2017 preliminary estimates using early tabulations posted by IRS at http://www.irs.gov/uac/Filing-Season-Statistics and revised 2015 and 2016 estimates with final data</t>
  </si>
  <si>
    <t>The Top Decile Income Share, 1917-2017</t>
  </si>
  <si>
    <t>In 2017, top decile includes all families with annual income above $124,300.</t>
  </si>
  <si>
    <t>Thresholds and Average Incomes in Top Income Groups in 2017</t>
  </si>
  <si>
    <t>Recovery               2009-2017</t>
  </si>
  <si>
    <t>2016-2017</t>
  </si>
  <si>
    <t>2009-2017</t>
  </si>
  <si>
    <t>Top 10-5% (incomes between $130,000 and $190,000)</t>
  </si>
  <si>
    <t>Top 5-1% (incomes between $190,000 and $460,000)</t>
  </si>
  <si>
    <t>Top 1% (incomes above $460,000 in 2017)</t>
  </si>
  <si>
    <t>Decomposing the Top Decile US Income Share into 3 Groups</t>
  </si>
  <si>
    <t>The Top 0.01% Income Share, 1913-2017</t>
  </si>
  <si>
    <t>Top 0.1% income share (incomes above $2.1m in 2017)</t>
  </si>
  <si>
    <t>The Capital Income Share in the Top 0.5%,1916-2017</t>
  </si>
  <si>
    <t>The Top 0.1% Income Share and Composition</t>
  </si>
  <si>
    <t>Tot_Inc_H</t>
  </si>
  <si>
    <t>KI_H_tax</t>
  </si>
  <si>
    <t>KI_S10_tax</t>
  </si>
  <si>
    <t>Sq10_tax</t>
  </si>
  <si>
    <t>LI_S10_tax</t>
  </si>
  <si>
    <t>Sq10_L</t>
  </si>
  <si>
    <t>LI_H_tax</t>
  </si>
  <si>
    <t>KI</t>
  </si>
  <si>
    <t>LI</t>
  </si>
  <si>
    <t>phi_g_HH</t>
  </si>
  <si>
    <t>EpsilonK</t>
  </si>
  <si>
    <t>EpsilonL</t>
  </si>
  <si>
    <t>Ratio</t>
  </si>
  <si>
    <t>St10_K</t>
  </si>
  <si>
    <t>KI_S1_tax</t>
  </si>
  <si>
    <t>St1_tax</t>
  </si>
  <si>
    <t>St1_K</t>
  </si>
  <si>
    <t>LI_S1_tax</t>
  </si>
  <si>
    <t>St1_L</t>
  </si>
  <si>
    <t>K</t>
  </si>
  <si>
    <t>Gamma</t>
  </si>
  <si>
    <t>K*Gamma+L</t>
  </si>
  <si>
    <t>St10_L</t>
  </si>
  <si>
    <t>d_K</t>
  </si>
  <si>
    <t>d_St1_L</t>
  </si>
  <si>
    <t>d_St1_K</t>
  </si>
  <si>
    <t>d_Gamma</t>
  </si>
  <si>
    <t>e_K</t>
  </si>
  <si>
    <t>e_St1_L</t>
  </si>
  <si>
    <t>To 1%</t>
  </si>
  <si>
    <t>Total evolution</t>
  </si>
  <si>
    <t>Estimated T1</t>
  </si>
  <si>
    <t>e_St1_K</t>
  </si>
  <si>
    <t>e_gamma</t>
  </si>
  <si>
    <t>K_h</t>
  </si>
  <si>
    <t>K*Phi</t>
  </si>
  <si>
    <t>d_K if Gamma=1</t>
  </si>
  <si>
    <t>t1</t>
  </si>
  <si>
    <t>K_orig</t>
  </si>
  <si>
    <t>d_St1_K=K</t>
  </si>
  <si>
    <t>d_St1_L=L</t>
  </si>
  <si>
    <t>e_t1</t>
  </si>
  <si>
    <t>tot var</t>
  </si>
  <si>
    <t>L</t>
  </si>
  <si>
    <t>Estimated Effect on Top 1</t>
  </si>
  <si>
    <t>d_ratio</t>
  </si>
  <si>
    <t>d_Phi</t>
  </si>
  <si>
    <t>Phi</t>
  </si>
  <si>
    <t>e_phi</t>
  </si>
  <si>
    <t>e_ratio</t>
  </si>
  <si>
    <t>- DINA</t>
  </si>
  <si>
    <t>Back to index</t>
  </si>
  <si>
    <t>Table C2: IRS net market income of tax-filers (business and rental income net of losses)</t>
  </si>
  <si>
    <t>[1]</t>
  </si>
  <si>
    <t>[2]</t>
  </si>
  <si>
    <t>[3]</t>
  </si>
  <si>
    <t>[4]</t>
  </si>
  <si>
    <t>[5]</t>
  </si>
  <si>
    <t>[6]</t>
  </si>
  <si>
    <t>[7]</t>
  </si>
  <si>
    <t>[8]</t>
  </si>
  <si>
    <t>[9]</t>
  </si>
  <si>
    <t>[10]</t>
  </si>
  <si>
    <t>[11]</t>
  </si>
  <si>
    <t>[12]</t>
  </si>
  <si>
    <t>[13]</t>
  </si>
  <si>
    <t>[14]</t>
  </si>
  <si>
    <t>[15]</t>
  </si>
  <si>
    <t>[16]</t>
  </si>
  <si>
    <t>[17]</t>
  </si>
  <si>
    <t>[18]</t>
  </si>
  <si>
    <t>[19]</t>
  </si>
  <si>
    <t>[20]</t>
  </si>
  <si>
    <t>[21]</t>
  </si>
  <si>
    <t>bn current US dollars</t>
  </si>
  <si>
    <t>Taxable market income of tax-filers</t>
  </si>
  <si>
    <t>Memo: including capital gains</t>
  </si>
  <si>
    <t>Wages</t>
  </si>
  <si>
    <t>Net business income</t>
  </si>
  <si>
    <t>Net partnerships income</t>
  </si>
  <si>
    <t>Net sole proprietorships &amp; farms income</t>
  </si>
  <si>
    <t>Net S corporations profits</t>
  </si>
  <si>
    <t>Royalties</t>
  </si>
  <si>
    <t>Taxable interest income</t>
  </si>
  <si>
    <t>Tax exempt interest</t>
  </si>
  <si>
    <t>Estate and trust income</t>
  </si>
  <si>
    <t>Net realized capital gain</t>
  </si>
  <si>
    <t>Pensions</t>
  </si>
  <si>
    <t>Taxable pensions</t>
  </si>
  <si>
    <t>Non taxable pensions</t>
  </si>
  <si>
    <t>Other market income</t>
  </si>
  <si>
    <t>Memo: interest paid on non-mortgage debt</t>
  </si>
  <si>
    <t>Memo: Interest paid on owner-occupied mortgages</t>
  </si>
  <si>
    <t>Memo: Total gross income SOI (incl. K gains)</t>
  </si>
  <si>
    <t>Check</t>
  </si>
  <si>
    <t>Memo: taxable SS benefits and UI</t>
  </si>
  <si>
    <r>
      <rPr>
        <u/>
        <sz val="10"/>
        <rFont val="Arial"/>
      </rPr>
      <t>Definition of taxable market income</t>
    </r>
    <r>
      <rPr>
        <sz val="10"/>
        <rFont val="Arial"/>
      </rPr>
      <t>: Taxable market income includes taxable wages and salaries, business income, interest, dividends, rents, estate &amp; trust income, pensions, other. It excludes non-taxable interest (munis) and non-taxable pensions. Dividends, interest, and capital gains earned by estate and trusts are included in the respective source (estate &amp; trust income only includes rents and business income earned by estate &amp; trusts). Dividends are gross of the $50/100/200 dividend exclusion between 1954-1986. Over 1936-1953, we increase dividends by a factor 8/7 because dividends from fiduciaries are reported in fiduciary income in SOI statistics (and we decrease fiduciary income by a factor 1/7). Business and rental income is net of losses throughout the period. Before 1987, tax-exempt interest is estimated on the basis of the total muni capitalization and muni market rates.  Capital gains only include capital gains reported on Schedule D and include losses (Schedule D capital losses are capped at a low amount). They exclude the tax-exempt capital gains of tax-filers.</t>
    </r>
  </si>
  <si>
    <r>
      <rPr>
        <u/>
        <sz val="10"/>
        <rFont val="Arial"/>
      </rPr>
      <t>Definition of tax filer</t>
    </r>
    <r>
      <rPr>
        <sz val="10"/>
        <rFont val="Arial"/>
      </rPr>
      <t>: the income in this table only includes the income of tax filers reported to the IRS. It excludes the imputed income of married non-filers in the bottom of the top 10% estimated by Piketty and Saez (2003) for the interwar years.</t>
    </r>
  </si>
  <si>
    <t>Capital Share of Fiscal Income (I. Flores)</t>
  </si>
  <si>
    <t>Gamma_Survey</t>
  </si>
  <si>
    <t>gamma_svy</t>
  </si>
  <si>
    <t>d_Sq_L</t>
  </si>
  <si>
    <t>Country</t>
  </si>
  <si>
    <t>d_St10_L</t>
  </si>
  <si>
    <t>d_Sq_K</t>
  </si>
  <si>
    <t>Deriv top 10%</t>
  </si>
  <si>
    <t>Deriv top 1%</t>
  </si>
  <si>
    <t>Values</t>
  </si>
  <si>
    <t>Estimated Effect on top 10</t>
  </si>
  <si>
    <t>e_St10_L</t>
  </si>
  <si>
    <t>e_St10_K</t>
  </si>
  <si>
    <t>Top 10%</t>
  </si>
  <si>
    <t>Estimated Contribution Top 1%</t>
  </si>
  <si>
    <t>Empirical Derivatives Top 1%</t>
  </si>
  <si>
    <t>Estimated Contribution Top 10%</t>
  </si>
  <si>
    <t>d_St10_K</t>
  </si>
  <si>
    <t>blank</t>
  </si>
  <si>
    <t>e_tot</t>
  </si>
  <si>
    <t>est_error</t>
  </si>
  <si>
    <t>d_K_t1</t>
  </si>
  <si>
    <t>d_K_t10</t>
  </si>
  <si>
    <t>Tax</t>
  </si>
  <si>
    <t>e_K_t1</t>
  </si>
  <si>
    <t>e_K_t10</t>
  </si>
  <si>
    <t>e_phi_t1</t>
  </si>
  <si>
    <t>e_phi_t10</t>
  </si>
  <si>
    <t>e_rat_t10</t>
  </si>
  <si>
    <t>e_rat_t1</t>
  </si>
  <si>
    <t>e_gam_t1</t>
  </si>
  <si>
    <t>e_gam_t10</t>
  </si>
  <si>
    <t>d_rat_t1</t>
  </si>
  <si>
    <t>d_phi_t1</t>
  </si>
  <si>
    <t>d_gam_t1</t>
  </si>
  <si>
    <t>d_phi_t10</t>
  </si>
  <si>
    <t>d_rat_t10</t>
  </si>
  <si>
    <t>d_gam_t10</t>
  </si>
  <si>
    <t>actual_var</t>
  </si>
  <si>
    <t>Gamma tax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</si>
</sst>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quot;$&quot;#,##0_);\(&quot;$&quot;#,##0\)"/>
    <numFmt numFmtId="165" formatCode="_-* #,##0\ _F_-;\-* #,##0\ _F_-;_-* &quot;-&quot;\ _F_-;_-@_-"/>
    <numFmt numFmtId="166" formatCode="\$#,##0\ ;\(\$#,##0\)"/>
    <numFmt numFmtId="167" formatCode="0.000"/>
    <numFmt numFmtId="168" formatCode="0.0"/>
    <numFmt numFmtId="169" formatCode="0.0000"/>
    <numFmt numFmtId="170" formatCode="0.0%"/>
    <numFmt numFmtId="171" formatCode="&quot;$&quot;#,##0"/>
    <numFmt numFmtId="172" formatCode="#,##0.000"/>
    <numFmt numFmtId="173" formatCode="0.00000"/>
    <numFmt numFmtId="174" formatCode="#,##0.0"/>
    <numFmt numFmtId="175" formatCode="_-* #,##0.00\ _F_-;\-* #,##0.00\ _F_-;_-* &quot;-&quot;\ _F_-;_-@_-"/>
    <numFmt numFmtId="176" formatCode="_-* #,##0_-;\-* #,##0_-;_-* &quot;-&quot;??_-;_-@_-"/>
    <numFmt numFmtId="177" formatCode="General_)"/>
    <numFmt numFmtId="178" formatCode="_-* #,##0.00\ _€_-;\-* #,##0.00\ _€_-;_-* &quot;-&quot;??\ _€_-;_-@_-"/>
    <numFmt numFmtId="179" formatCode="#,##0.00__;\-#,##0.00__;#,##0.00__;@__"/>
    <numFmt numFmtId="180" formatCode="_ * #,##0.00_ ;_ * \-#,##0.00_ ;_ * &quot;-&quot;??_ ;_ @_ "/>
    <numFmt numFmtId="181" formatCode="_ * #,##0.00_)\ _€_ ;_ * \(#,##0.00\)\ _€_ ;_ * &quot;-&quot;??_)\ _€_ ;_ @_ "/>
  </numFmts>
  <fonts count="88">
    <font>
      <sz val="12"/>
      <color indexed="24"/>
      <name val="Arial"/>
    </font>
    <font>
      <b/>
      <sz val="8"/>
      <color indexed="24"/>
      <name val="Times New Roman"/>
    </font>
    <font>
      <sz val="8"/>
      <color indexed="24"/>
      <name val="Times New Roman"/>
    </font>
    <font>
      <sz val="12"/>
      <color indexed="24"/>
      <name val="Arial"/>
    </font>
    <font>
      <sz val="10"/>
      <name val="Arial"/>
    </font>
    <font>
      <sz val="8"/>
      <name val="Arial"/>
      <family val="2"/>
    </font>
    <font>
      <sz val="12"/>
      <color indexed="8"/>
      <name val="Arial"/>
    </font>
    <font>
      <sz val="9.5"/>
      <name val="Arial"/>
      <family val="2"/>
    </font>
    <font>
      <b/>
      <sz val="8"/>
      <name val="Arial"/>
      <family val="2"/>
    </font>
    <font>
      <sz val="8"/>
      <name val="Arial"/>
      <family val="2"/>
    </font>
    <font>
      <b/>
      <sz val="10"/>
      <name val="Arial"/>
    </font>
    <font>
      <sz val="8"/>
      <color indexed="24"/>
      <name val="Arial"/>
    </font>
    <font>
      <sz val="8"/>
      <name val="Arial Narrow"/>
      <family val="2"/>
    </font>
    <font>
      <sz val="7"/>
      <name val="Helv"/>
    </font>
    <font>
      <b/>
      <sz val="8"/>
      <name val="Arial Narrow"/>
      <family val="2"/>
    </font>
    <font>
      <sz val="10"/>
      <color indexed="24"/>
      <name val="Arial"/>
    </font>
    <font>
      <sz val="9"/>
      <color indexed="24"/>
      <name val="Arial"/>
      <family val="2"/>
    </font>
    <font>
      <sz val="10"/>
      <name val="Arial"/>
    </font>
    <font>
      <sz val="14"/>
      <name val="Arial"/>
    </font>
    <font>
      <b/>
      <sz val="18"/>
      <name val="Arial"/>
    </font>
    <font>
      <sz val="16"/>
      <name val="Arial"/>
    </font>
    <font>
      <sz val="18"/>
      <name val="Arial"/>
    </font>
    <font>
      <sz val="20"/>
      <name val="Arial"/>
      <family val="2"/>
    </font>
    <font>
      <b/>
      <sz val="20"/>
      <name val="Arial"/>
    </font>
    <font>
      <sz val="12"/>
      <name val="Arial"/>
    </font>
    <font>
      <sz val="10"/>
      <color indexed="8"/>
      <name val="Arial"/>
    </font>
    <font>
      <b/>
      <u/>
      <sz val="10"/>
      <name val="Arial"/>
      <family val="2"/>
    </font>
    <font>
      <sz val="9"/>
      <name val="Arial"/>
      <family val="2"/>
    </font>
    <font>
      <u/>
      <sz val="8"/>
      <name val="Arial"/>
      <family val="2"/>
    </font>
    <font>
      <u/>
      <sz val="8"/>
      <color indexed="24"/>
      <name val="Arial"/>
      <family val="2"/>
    </font>
    <font>
      <b/>
      <sz val="6"/>
      <name val="Arial Narrow"/>
      <family val="2"/>
    </font>
    <font>
      <sz val="6"/>
      <name val="Arial Narrow"/>
      <family val="2"/>
    </font>
    <font>
      <sz val="6"/>
      <name val="Arial"/>
      <family val="2"/>
    </font>
    <font>
      <b/>
      <sz val="12"/>
      <color indexed="8"/>
      <name val="Arial"/>
    </font>
    <font>
      <b/>
      <sz val="10"/>
      <color indexed="24"/>
      <name val="Arial"/>
      <family val="2"/>
    </font>
    <font>
      <b/>
      <sz val="10"/>
      <color indexed="8"/>
      <name val="Arial"/>
      <family val="2"/>
    </font>
    <font>
      <sz val="10"/>
      <color indexed="8"/>
      <name val="Verdana"/>
      <family val="2"/>
    </font>
    <font>
      <sz val="8"/>
      <color indexed="8"/>
      <name val="Arial"/>
      <family val="2"/>
    </font>
    <font>
      <b/>
      <sz val="8"/>
      <color indexed="8"/>
      <name val="Arial"/>
      <family val="2"/>
    </font>
    <font>
      <b/>
      <sz val="14"/>
      <color indexed="8"/>
      <name val="Arial"/>
      <family val="2"/>
    </font>
    <font>
      <b/>
      <sz val="12"/>
      <name val="Arial"/>
      <family val="2"/>
    </font>
    <font>
      <sz val="14"/>
      <color indexed="8"/>
      <name val="Arial"/>
      <family val="2"/>
    </font>
    <font>
      <sz val="8"/>
      <color indexed="8"/>
      <name val="Arial"/>
      <family val="2"/>
    </font>
    <font>
      <sz val="10"/>
      <color indexed="8"/>
      <name val="Arial"/>
    </font>
    <font>
      <b/>
      <sz val="14"/>
      <name val="Arial"/>
    </font>
    <font>
      <sz val="14"/>
      <color indexed="10"/>
      <name val="Arial"/>
      <family val="2"/>
    </font>
    <font>
      <b/>
      <sz val="12"/>
      <color indexed="24"/>
      <name val="Arial"/>
    </font>
    <font>
      <sz val="12"/>
      <color indexed="8"/>
      <name val="Calibri"/>
      <family val="2"/>
    </font>
    <font>
      <sz val="11"/>
      <name val="Calibri"/>
    </font>
    <font>
      <sz val="11"/>
      <color indexed="8"/>
      <name val="Calibri"/>
      <family val="2"/>
    </font>
    <font>
      <sz val="11"/>
      <color indexed="9"/>
      <name val="Calibri"/>
      <family val="2"/>
    </font>
    <font>
      <sz val="11"/>
      <color indexed="20"/>
      <name val="Calibri"/>
      <family val="2"/>
    </font>
    <font>
      <sz val="9"/>
      <color indexed="9"/>
      <name val="Times"/>
      <family val="1"/>
    </font>
    <font>
      <b/>
      <sz val="11"/>
      <color indexed="52"/>
      <name val="Calibri"/>
      <family val="2"/>
    </font>
    <font>
      <b/>
      <sz val="11"/>
      <color indexed="9"/>
      <name val="Calibri"/>
      <family val="2"/>
    </font>
    <font>
      <sz val="9"/>
      <color indexed="8"/>
      <name val="Times"/>
      <family val="1"/>
    </font>
    <font>
      <sz val="8"/>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u/>
      <sz val="12"/>
      <color indexed="12"/>
      <name val="Calibri"/>
      <family val="2"/>
    </font>
    <font>
      <sz val="11"/>
      <color indexed="52"/>
      <name val="Calibri"/>
      <family val="2"/>
    </font>
    <font>
      <sz val="10"/>
      <name val="Verdana"/>
    </font>
    <font>
      <sz val="9"/>
      <name val="Times New Roman"/>
      <family val="1"/>
    </font>
    <font>
      <sz val="10"/>
      <color indexed="8"/>
      <name val="Times"/>
      <family val="1"/>
    </font>
    <font>
      <sz val="9"/>
      <name val="Times"/>
    </font>
    <font>
      <sz val="12"/>
      <name val="Arial CE"/>
    </font>
    <font>
      <b/>
      <sz val="11"/>
      <color indexed="63"/>
      <name val="Calibri"/>
      <family val="2"/>
    </font>
    <font>
      <b/>
      <sz val="18"/>
      <color indexed="56"/>
      <name val="Cambria"/>
      <family val="2"/>
    </font>
    <font>
      <sz val="11"/>
      <color indexed="10"/>
      <name val="Calibri"/>
      <family val="2"/>
    </font>
    <font>
      <sz val="10"/>
      <name val="Times"/>
      <family val="1"/>
    </font>
    <font>
      <sz val="12"/>
      <color theme="1"/>
      <name val="Calibri"/>
      <family val="2"/>
      <scheme val="minor"/>
    </font>
    <font>
      <sz val="11"/>
      <color theme="1"/>
      <name val="Calibri"/>
      <family val="2"/>
      <scheme val="minor"/>
    </font>
    <font>
      <sz val="12"/>
      <color theme="1"/>
      <name val="Arial"/>
      <family val="2"/>
    </font>
    <font>
      <sz val="14"/>
      <color rgb="FF000000"/>
      <name val="Arial"/>
      <family val="2"/>
    </font>
    <font>
      <sz val="10"/>
      <color rgb="FFFF0000"/>
      <name val="Arial"/>
    </font>
    <font>
      <sz val="12"/>
      <color rgb="FFFF0000"/>
      <name val="Arial"/>
    </font>
    <font>
      <sz val="11"/>
      <color rgb="FFFF0000"/>
      <name val="Calibri"/>
      <family val="2"/>
    </font>
    <font>
      <u/>
      <sz val="12"/>
      <color theme="10"/>
      <name val="Arial"/>
      <family val="2"/>
    </font>
    <font>
      <sz val="10"/>
      <name val="Arial Narrow"/>
      <family val="2"/>
    </font>
    <font>
      <b/>
      <sz val="10"/>
      <name val="Arial "/>
    </font>
    <font>
      <b/>
      <sz val="10"/>
      <color rgb="FFFF0000"/>
      <name val="Arial"/>
    </font>
    <font>
      <u/>
      <sz val="10"/>
      <name val="Arial"/>
    </font>
    <font>
      <b/>
      <sz val="9"/>
      <color indexed="81"/>
      <name val="Arial"/>
      <family val="2"/>
    </font>
    <font>
      <sz val="9"/>
      <color indexed="81"/>
      <name val="Arial"/>
      <family val="2"/>
    </font>
  </fonts>
  <fills count="2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5"/>
      </patternFill>
    </fill>
    <fill>
      <patternFill patternType="solid">
        <fgColor indexed="9"/>
        <bgColor indexed="64"/>
      </patternFill>
    </fill>
    <fill>
      <patternFill patternType="solid">
        <fgColor theme="0" tint="-0.14999847407452621"/>
        <bgColor indexed="64"/>
      </patternFill>
    </fill>
  </fills>
  <borders count="5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22"/>
      </bottom>
      <diagonal/>
    </border>
    <border>
      <left/>
      <right/>
      <top/>
      <bottom style="thick">
        <color indexed="62"/>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right/>
      <top style="thin">
        <color auto="1"/>
      </top>
      <bottom style="thin">
        <color auto="1"/>
      </bottom>
      <diagonal/>
    </border>
    <border>
      <left/>
      <right style="thick">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style="medium">
        <color auto="1"/>
      </right>
      <top style="thin">
        <color auto="1"/>
      </top>
      <bottom/>
      <diagonal/>
    </border>
    <border>
      <left/>
      <right/>
      <top style="thin">
        <color auto="1"/>
      </top>
      <bottom/>
      <diagonal/>
    </border>
    <border>
      <left/>
      <right style="thick">
        <color auto="1"/>
      </right>
      <top style="thin">
        <color auto="1"/>
      </top>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medium">
        <color auto="1"/>
      </right>
      <top/>
      <bottom style="thin">
        <color auto="1"/>
      </bottom>
      <diagonal/>
    </border>
    <border>
      <left/>
      <right style="thick">
        <color auto="1"/>
      </right>
      <top/>
      <bottom style="thin">
        <color auto="1"/>
      </bottom>
      <diagonal/>
    </border>
    <border>
      <left style="medium">
        <color auto="1"/>
      </left>
      <right/>
      <top/>
      <bottom/>
      <diagonal/>
    </border>
    <border>
      <left/>
      <right style="medium">
        <color auto="1"/>
      </right>
      <top/>
      <bottom/>
      <diagonal/>
    </border>
    <border>
      <left style="medium">
        <color auto="1"/>
      </left>
      <right style="medium">
        <color auto="1"/>
      </right>
      <top/>
      <bottom/>
      <diagonal/>
    </border>
    <border>
      <left style="thick">
        <color auto="1"/>
      </left>
      <right/>
      <top/>
      <bottom style="dashed">
        <color auto="1"/>
      </bottom>
      <diagonal/>
    </border>
    <border>
      <left style="medium">
        <color auto="1"/>
      </left>
      <right/>
      <top/>
      <bottom style="dashed">
        <color auto="1"/>
      </bottom>
      <diagonal/>
    </border>
    <border>
      <left/>
      <right style="medium">
        <color auto="1"/>
      </right>
      <top/>
      <bottom style="dashed">
        <color auto="1"/>
      </bottom>
      <diagonal/>
    </border>
    <border>
      <left style="medium">
        <color auto="1"/>
      </left>
      <right style="medium">
        <color auto="1"/>
      </right>
      <top/>
      <bottom style="dashed">
        <color auto="1"/>
      </bottom>
      <diagonal/>
    </border>
    <border>
      <left/>
      <right/>
      <top/>
      <bottom style="dashed">
        <color auto="1"/>
      </bottom>
      <diagonal/>
    </border>
    <border>
      <left/>
      <right style="thick">
        <color auto="1"/>
      </right>
      <top/>
      <bottom style="dashed">
        <color auto="1"/>
      </bottom>
      <diagonal/>
    </border>
    <border>
      <left style="thick">
        <color auto="1"/>
      </left>
      <right/>
      <top style="dashed">
        <color auto="1"/>
      </top>
      <bottom/>
      <diagonal/>
    </border>
    <border>
      <left style="medium">
        <color auto="1"/>
      </left>
      <right/>
      <top style="dashed">
        <color auto="1"/>
      </top>
      <bottom/>
      <diagonal/>
    </border>
    <border>
      <left/>
      <right style="medium">
        <color auto="1"/>
      </right>
      <top style="dashed">
        <color auto="1"/>
      </top>
      <bottom/>
      <diagonal/>
    </border>
    <border>
      <left style="medium">
        <color auto="1"/>
      </left>
      <right style="medium">
        <color auto="1"/>
      </right>
      <top style="dashed">
        <color auto="1"/>
      </top>
      <bottom/>
      <diagonal/>
    </border>
    <border>
      <left/>
      <right/>
      <top style="dashed">
        <color auto="1"/>
      </top>
      <bottom/>
      <diagonal/>
    </border>
    <border>
      <left/>
      <right style="thick">
        <color auto="1"/>
      </right>
      <top style="dashed">
        <color auto="1"/>
      </top>
      <bottom/>
      <diagonal/>
    </border>
    <border>
      <left style="thick">
        <color auto="1"/>
      </left>
      <right/>
      <top/>
      <bottom style="thick">
        <color auto="1"/>
      </bottom>
      <diagonal/>
    </border>
    <border>
      <left style="medium">
        <color auto="1"/>
      </left>
      <right/>
      <top/>
      <bottom style="thick">
        <color auto="1"/>
      </bottom>
      <diagonal/>
    </border>
    <border>
      <left/>
      <right style="medium">
        <color auto="1"/>
      </right>
      <top/>
      <bottom style="thick">
        <color auto="1"/>
      </bottom>
      <diagonal/>
    </border>
    <border>
      <left style="medium">
        <color auto="1"/>
      </left>
      <right style="medium">
        <color auto="1"/>
      </right>
      <top/>
      <bottom style="thick">
        <color auto="1"/>
      </bottom>
      <diagonal/>
    </border>
    <border>
      <left/>
      <right/>
      <top/>
      <bottom style="thick">
        <color auto="1"/>
      </bottom>
      <diagonal/>
    </border>
    <border>
      <left/>
      <right style="thick">
        <color auto="1"/>
      </right>
      <top/>
      <bottom style="thick">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52">
    <xf numFmtId="0" fontId="0" fillId="0" borderId="0"/>
    <xf numFmtId="0" fontId="49" fillId="2" borderId="0" applyNumberFormat="0" applyBorder="0" applyAlignment="0" applyProtection="0"/>
    <xf numFmtId="0" fontId="49" fillId="3" borderId="0" applyNumberFormat="0" applyBorder="0" applyAlignment="0" applyProtection="0"/>
    <xf numFmtId="0" fontId="49" fillId="4" borderId="0" applyNumberFormat="0" applyBorder="0" applyAlignment="0" applyProtection="0"/>
    <xf numFmtId="0" fontId="49" fillId="5" borderId="0" applyNumberFormat="0" applyBorder="0" applyAlignment="0" applyProtection="0"/>
    <xf numFmtId="0" fontId="49" fillId="6" borderId="0" applyNumberFormat="0" applyBorder="0" applyAlignment="0" applyProtection="0"/>
    <xf numFmtId="0" fontId="49" fillId="7" borderId="0" applyNumberFormat="0" applyBorder="0" applyAlignment="0" applyProtection="0"/>
    <xf numFmtId="0" fontId="49" fillId="9" borderId="0" applyNumberFormat="0" applyBorder="0" applyAlignment="0" applyProtection="0"/>
    <xf numFmtId="0" fontId="49" fillId="10" borderId="0" applyNumberFormat="0" applyBorder="0" applyAlignment="0" applyProtection="0"/>
    <xf numFmtId="0" fontId="49" fillId="11" borderId="0" applyNumberFormat="0" applyBorder="0" applyAlignment="0" applyProtection="0"/>
    <xf numFmtId="0" fontId="49" fillId="5" borderId="0" applyNumberFormat="0" applyBorder="0" applyAlignment="0" applyProtection="0"/>
    <xf numFmtId="0" fontId="49" fillId="9" borderId="0" applyNumberFormat="0" applyBorder="0" applyAlignment="0" applyProtection="0"/>
    <xf numFmtId="0" fontId="49" fillId="12" borderId="0" applyNumberFormat="0" applyBorder="0" applyAlignment="0" applyProtection="0"/>
    <xf numFmtId="0" fontId="50" fillId="14" borderId="0" applyNumberFormat="0" applyBorder="0" applyAlignment="0" applyProtection="0"/>
    <xf numFmtId="0" fontId="50" fillId="10" borderId="0" applyNumberFormat="0" applyBorder="0" applyAlignment="0" applyProtection="0"/>
    <xf numFmtId="0" fontId="50" fillId="11" borderId="0" applyNumberFormat="0" applyBorder="0" applyAlignment="0" applyProtection="0"/>
    <xf numFmtId="0" fontId="50" fillId="15" borderId="0" applyNumberFormat="0" applyBorder="0" applyAlignment="0" applyProtection="0"/>
    <xf numFmtId="0" fontId="50" fillId="16" borderId="0" applyNumberFormat="0" applyBorder="0" applyAlignment="0" applyProtection="0"/>
    <xf numFmtId="0" fontId="50" fillId="17" borderId="0" applyNumberFormat="0" applyBorder="0" applyAlignment="0" applyProtection="0"/>
    <xf numFmtId="0" fontId="51" fillId="3" borderId="0" applyNumberFormat="0" applyBorder="0" applyAlignment="0" applyProtection="0"/>
    <xf numFmtId="177" fontId="52" fillId="0" borderId="0">
      <alignment vertical="top"/>
    </xf>
    <xf numFmtId="0" fontId="53" fillId="13" borderId="1" applyNumberFormat="0" applyAlignment="0" applyProtection="0"/>
    <xf numFmtId="0" fontId="54" fillId="18" borderId="2" applyNumberFormat="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3" fontId="55" fillId="0" borderId="0" applyFill="0" applyBorder="0">
      <alignment horizontal="right" vertical="top"/>
    </xf>
    <xf numFmtId="172" fontId="55" fillId="0" borderId="0" applyFill="0" applyBorder="0">
      <alignment horizontal="right" vertical="top"/>
    </xf>
    <xf numFmtId="3" fontId="55" fillId="0" borderId="0" applyFill="0" applyBorder="0">
      <alignment horizontal="right" vertical="top"/>
    </xf>
    <xf numFmtId="174" fontId="52" fillId="0" borderId="0" applyFont="0" applyFill="0" applyBorder="0">
      <alignment horizontal="right" vertical="top"/>
    </xf>
    <xf numFmtId="179" fontId="55" fillId="0" borderId="0" applyFont="0" applyFill="0" applyBorder="0" applyAlignment="0" applyProtection="0">
      <alignment horizontal="right" vertical="top"/>
    </xf>
    <xf numFmtId="172" fontId="55" fillId="0" borderId="0">
      <alignment horizontal="right" vertical="top"/>
    </xf>
    <xf numFmtId="3" fontId="4" fillId="0" borderId="0" applyFont="0" applyFill="0" applyBorder="0" applyAlignment="0" applyProtection="0"/>
    <xf numFmtId="0" fontId="49" fillId="8" borderId="4" applyNumberFormat="0" applyFont="0" applyAlignment="0" applyProtection="0"/>
    <xf numFmtId="164" fontId="4" fillId="0" borderId="0" applyFont="0" applyFill="0" applyBorder="0" applyAlignment="0" applyProtection="0"/>
    <xf numFmtId="0" fontId="3" fillId="0" borderId="0" applyFont="0" applyFill="0" applyBorder="0" applyAlignment="0" applyProtection="0"/>
    <xf numFmtId="180" fontId="56" fillId="0" borderId="0" applyFon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57" fillId="0" borderId="0" applyNumberFormat="0" applyFill="0" applyBorder="0" applyAlignment="0" applyProtection="0"/>
    <xf numFmtId="3" fontId="3" fillId="0" borderId="0" applyFont="0" applyFill="0" applyBorder="0" applyAlignment="0" applyProtection="0"/>
    <xf numFmtId="2" fontId="4" fillId="0" borderId="0" applyFont="0" applyFill="0" applyBorder="0" applyAlignment="0" applyProtection="0"/>
    <xf numFmtId="0" fontId="58" fillId="4" borderId="0" applyNumberFormat="0" applyBorder="0" applyAlignment="0" applyProtection="0"/>
    <xf numFmtId="0" fontId="59" fillId="0" borderId="6" applyNumberFormat="0" applyFill="0" applyAlignment="0" applyProtection="0"/>
    <xf numFmtId="0" fontId="60" fillId="0" borderId="5" applyNumberFormat="0" applyFill="0" applyAlignment="0" applyProtection="0"/>
    <xf numFmtId="0" fontId="61" fillId="0" borderId="7" applyNumberFormat="0" applyFill="0" applyAlignment="0" applyProtection="0"/>
    <xf numFmtId="0" fontId="61" fillId="0" borderId="0" applyNumberFormat="0" applyFill="0" applyBorder="0" applyAlignment="0" applyProtection="0"/>
    <xf numFmtId="0" fontId="62" fillId="7" borderId="1" applyNumberFormat="0" applyAlignment="0" applyProtection="0"/>
    <xf numFmtId="0" fontId="63" fillId="0" borderId="0" applyNumberFormat="0" applyFill="0" applyBorder="0" applyAlignment="0" applyProtection="0"/>
    <xf numFmtId="0" fontId="64" fillId="0" borderId="3" applyNumberFormat="0" applyFill="0" applyAlignment="0" applyProtection="0"/>
    <xf numFmtId="165" fontId="4" fillId="0" borderId="0" applyFont="0" applyFill="0" applyBorder="0" applyAlignment="0" applyProtection="0"/>
    <xf numFmtId="181" fontId="76" fillId="0" borderId="0" applyFont="0" applyFill="0" applyBorder="0" applyAlignment="0" applyProtection="0"/>
    <xf numFmtId="166" fontId="3" fillId="0" borderId="0" applyFont="0" applyFill="0" applyBorder="0" applyAlignment="0" applyProtection="0"/>
    <xf numFmtId="0" fontId="4" fillId="0" borderId="0"/>
    <xf numFmtId="0" fontId="4" fillId="0" borderId="0"/>
    <xf numFmtId="0" fontId="76" fillId="0" borderId="0"/>
    <xf numFmtId="0" fontId="76" fillId="0" borderId="0"/>
    <xf numFmtId="0" fontId="76" fillId="0" borderId="0"/>
    <xf numFmtId="0" fontId="48" fillId="0" borderId="0"/>
    <xf numFmtId="0" fontId="76" fillId="0" borderId="0"/>
    <xf numFmtId="0" fontId="76" fillId="0" borderId="0"/>
    <xf numFmtId="0" fontId="76" fillId="0" borderId="0"/>
    <xf numFmtId="0" fontId="74" fillId="0" borderId="0"/>
    <xf numFmtId="0" fontId="74" fillId="0" borderId="0"/>
    <xf numFmtId="0" fontId="74" fillId="0" borderId="0"/>
    <xf numFmtId="0" fontId="74" fillId="0" borderId="0"/>
    <xf numFmtId="0" fontId="74" fillId="0" borderId="0"/>
    <xf numFmtId="0" fontId="74" fillId="0" borderId="0"/>
    <xf numFmtId="0" fontId="75" fillId="0" borderId="0"/>
    <xf numFmtId="0" fontId="48" fillId="0" borderId="0"/>
    <xf numFmtId="0" fontId="3" fillId="0" borderId="0"/>
    <xf numFmtId="0" fontId="3" fillId="0" borderId="0"/>
    <xf numFmtId="0" fontId="4" fillId="0" borderId="0"/>
    <xf numFmtId="0" fontId="76" fillId="0" borderId="0"/>
    <xf numFmtId="0" fontId="76" fillId="0" borderId="0"/>
    <xf numFmtId="0" fontId="76" fillId="0" borderId="0"/>
    <xf numFmtId="0" fontId="48" fillId="0" borderId="0"/>
    <xf numFmtId="0" fontId="4" fillId="0" borderId="0"/>
    <xf numFmtId="0" fontId="47" fillId="0" borderId="0"/>
    <xf numFmtId="0" fontId="65" fillId="0" borderId="0"/>
    <xf numFmtId="0" fontId="4" fillId="0" borderId="0"/>
    <xf numFmtId="0" fontId="74" fillId="0" borderId="0"/>
    <xf numFmtId="0" fontId="74" fillId="0" borderId="0"/>
    <xf numFmtId="0" fontId="75" fillId="0" borderId="0"/>
    <xf numFmtId="0" fontId="4" fillId="0" borderId="0"/>
    <xf numFmtId="0" fontId="74" fillId="0" borderId="0"/>
    <xf numFmtId="0" fontId="76" fillId="0" borderId="0"/>
    <xf numFmtId="0" fontId="76" fillId="0" borderId="0"/>
    <xf numFmtId="0" fontId="76" fillId="0" borderId="0"/>
    <xf numFmtId="0" fontId="66" fillId="0" borderId="8" applyNumberFormat="0" applyFill="0" applyAlignment="0" applyProtection="0"/>
    <xf numFmtId="0" fontId="4" fillId="0" borderId="0"/>
    <xf numFmtId="0" fontId="4" fillId="0" borderId="0"/>
    <xf numFmtId="0" fontId="4" fillId="0" borderId="0"/>
    <xf numFmtId="0" fontId="4" fillId="0" borderId="0"/>
    <xf numFmtId="0" fontId="4" fillId="0" borderId="0"/>
    <xf numFmtId="1" fontId="52" fillId="0" borderId="0">
      <alignment vertical="top" wrapText="1"/>
    </xf>
    <xf numFmtId="1" fontId="67" fillId="0" borderId="0" applyFill="0" applyBorder="0" applyProtection="0"/>
    <xf numFmtId="1" fontId="66" fillId="0" borderId="0" applyFont="0" applyFill="0" applyBorder="0" applyProtection="0">
      <alignment vertical="center"/>
    </xf>
    <xf numFmtId="1" fontId="68" fillId="0" borderId="0">
      <alignment horizontal="right" vertical="top"/>
    </xf>
    <xf numFmtId="1" fontId="55" fillId="0" borderId="0" applyNumberFormat="0" applyFill="0" applyBorder="0">
      <alignment vertical="top"/>
    </xf>
    <xf numFmtId="0" fontId="69" fillId="0" borderId="0"/>
    <xf numFmtId="0" fontId="4" fillId="8" borderId="4" applyNumberFormat="0" applyFont="0" applyAlignment="0" applyProtection="0"/>
    <xf numFmtId="0" fontId="70" fillId="13" borderId="9" applyNumberFormat="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4" fillId="0" borderId="0" applyFont="0" applyFill="0" applyBorder="0" applyAlignment="0" applyProtection="0"/>
    <xf numFmtId="9" fontId="75" fillId="0" borderId="0" applyFont="0" applyFill="0" applyBorder="0" applyAlignment="0" applyProtection="0"/>
    <xf numFmtId="178" fontId="4" fillId="0" borderId="0" applyFont="0" applyFill="0" applyBorder="0" applyAlignment="0" applyProtection="0"/>
    <xf numFmtId="10" fontId="3"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4" fillId="0" borderId="0" applyFont="0" applyFill="0" applyBorder="0" applyAlignment="0" applyProtection="0"/>
    <xf numFmtId="9" fontId="74" fillId="0" borderId="0" applyFont="0" applyFill="0" applyBorder="0" applyAlignment="0" applyProtection="0"/>
    <xf numFmtId="9" fontId="74" fillId="0" borderId="0" applyFont="0" applyFill="0" applyBorder="0" applyAlignment="0" applyProtection="0"/>
    <xf numFmtId="9" fontId="4" fillId="0" borderId="0" applyFont="0" applyFill="0" applyBorder="0" applyAlignment="0" applyProtection="0"/>
    <xf numFmtId="9" fontId="47" fillId="0" borderId="0" applyFont="0" applyFill="0" applyBorder="0" applyAlignment="0" applyProtection="0"/>
    <xf numFmtId="9" fontId="76" fillId="0" borderId="0" applyFont="0" applyFill="0" applyBorder="0" applyAlignment="0" applyProtection="0"/>
    <xf numFmtId="9" fontId="4" fillId="0" borderId="0" applyFont="0" applyFill="0" applyBorder="0" applyAlignment="0" applyProtection="0"/>
    <xf numFmtId="9" fontId="74" fillId="0" borderId="0" applyFont="0" applyFill="0" applyBorder="0" applyAlignment="0" applyProtection="0"/>
    <xf numFmtId="9" fontId="47"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48"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0" fontId="58" fillId="4" borderId="0" applyNumberFormat="0" applyBorder="0" applyAlignment="0" applyProtection="0"/>
    <xf numFmtId="0" fontId="4" fillId="0" borderId="0"/>
    <xf numFmtId="0" fontId="4" fillId="0" borderId="0"/>
    <xf numFmtId="2" fontId="4" fillId="0" borderId="0" applyFont="0" applyFill="0" applyBorder="0" applyProtection="0">
      <alignment horizontal="right"/>
    </xf>
    <xf numFmtId="2" fontId="4" fillId="0" borderId="0" applyFont="0" applyFill="0" applyBorder="0" applyProtection="0">
      <alignment horizontal="right"/>
    </xf>
    <xf numFmtId="0" fontId="13" fillId="0" borderId="10">
      <alignment horizontal="center"/>
    </xf>
    <xf numFmtId="49" fontId="55" fillId="0" borderId="0" applyFill="0" applyBorder="0" applyAlignment="0" applyProtection="0">
      <alignment vertical="top"/>
    </xf>
    <xf numFmtId="0" fontId="71" fillId="0" borderId="0" applyNumberFormat="0" applyFill="0" applyBorder="0" applyAlignment="0" applyProtection="0"/>
    <xf numFmtId="0" fontId="71" fillId="0" borderId="0" applyNumberFormat="0" applyFill="0" applyBorder="0" applyAlignment="0" applyProtection="0"/>
    <xf numFmtId="0" fontId="59" fillId="0" borderId="6" applyNumberFormat="0" applyFill="0" applyAlignment="0" applyProtection="0"/>
    <xf numFmtId="0" fontId="60" fillId="0" borderId="5" applyNumberFormat="0" applyFill="0" applyAlignment="0" applyProtection="0"/>
    <xf numFmtId="0" fontId="61" fillId="0" borderId="7" applyNumberFormat="0" applyFill="0" applyAlignment="0" applyProtection="0"/>
    <xf numFmtId="0" fontId="61" fillId="0" borderId="0" applyNumberFormat="0" applyFill="0" applyBorder="0" applyAlignment="0" applyProtection="0"/>
    <xf numFmtId="0" fontId="54" fillId="18" borderId="2" applyNumberFormat="0" applyAlignment="0" applyProtection="0"/>
    <xf numFmtId="2" fontId="3" fillId="0" borderId="0" applyFont="0" applyFill="0" applyBorder="0" applyAlignment="0" applyProtection="0"/>
    <xf numFmtId="0" fontId="72" fillId="0" borderId="0" applyNumberFormat="0" applyFill="0" applyBorder="0" applyAlignment="0" applyProtection="0"/>
    <xf numFmtId="1" fontId="73" fillId="0" borderId="0">
      <alignment vertical="top" wrapText="1"/>
    </xf>
    <xf numFmtId="0" fontId="81" fillId="0" borderId="0" applyNumberFormat="0" applyFill="0" applyBorder="0" applyAlignment="0" applyProtection="0"/>
    <xf numFmtId="9" fontId="48" fillId="0" borderId="0" applyFont="0" applyFill="0" applyBorder="0" applyAlignment="0" applyProtection="0"/>
  </cellStyleXfs>
  <cellXfs count="539">
    <xf numFmtId="0" fontId="0" fillId="0" borderId="0" xfId="0"/>
    <xf numFmtId="0" fontId="5" fillId="0" borderId="0" xfId="93" applyFont="1"/>
    <xf numFmtId="0" fontId="4" fillId="0" borderId="0" xfId="93"/>
    <xf numFmtId="169" fontId="5" fillId="0" borderId="0" xfId="93" applyNumberFormat="1" applyFont="1" applyAlignment="1">
      <alignment horizontal="center"/>
    </xf>
    <xf numFmtId="167" fontId="5" fillId="0" borderId="0" xfId="93" applyNumberFormat="1" applyFont="1" applyAlignment="1">
      <alignment horizontal="center"/>
    </xf>
    <xf numFmtId="167" fontId="5" fillId="0" borderId="0" xfId="93" applyNumberFormat="1" applyFont="1"/>
    <xf numFmtId="169" fontId="5" fillId="0" borderId="0" xfId="93" applyNumberFormat="1" applyFont="1"/>
    <xf numFmtId="0" fontId="4" fillId="0" borderId="0" xfId="94"/>
    <xf numFmtId="0" fontId="4" fillId="0" borderId="0" xfId="94" applyAlignment="1">
      <alignment horizontal="center"/>
    </xf>
    <xf numFmtId="167" fontId="4" fillId="0" borderId="0" xfId="94" applyNumberFormat="1" applyAlignment="1">
      <alignment horizontal="center"/>
    </xf>
    <xf numFmtId="0" fontId="4" fillId="0" borderId="0" xfId="94" applyFont="1" applyAlignment="1">
      <alignment horizontal="center"/>
    </xf>
    <xf numFmtId="0" fontId="4" fillId="0" borderId="0" xfId="94" applyFont="1" applyAlignment="1">
      <alignment horizontal="left"/>
    </xf>
    <xf numFmtId="0" fontId="6" fillId="0" borderId="0" xfId="0" applyFont="1" applyFill="1"/>
    <xf numFmtId="14" fontId="5" fillId="0" borderId="0" xfId="91" applyNumberFormat="1" applyFont="1"/>
    <xf numFmtId="0" fontId="5" fillId="0" borderId="0" xfId="0" applyFont="1" applyAlignment="1">
      <alignment horizontal="center"/>
    </xf>
    <xf numFmtId="49" fontId="5" fillId="0" borderId="0" xfId="0" applyNumberFormat="1" applyFont="1" applyAlignment="1">
      <alignment horizontal="center"/>
    </xf>
    <xf numFmtId="168" fontId="6" fillId="0" borderId="0" xfId="0" applyNumberFormat="1" applyFont="1" applyFill="1" applyAlignment="1">
      <alignment horizontal="center"/>
    </xf>
    <xf numFmtId="0" fontId="5" fillId="0" borderId="0" xfId="91" applyFont="1" applyAlignment="1">
      <alignment horizontal="right"/>
    </xf>
    <xf numFmtId="14" fontId="5" fillId="0" borderId="0" xfId="91" applyNumberFormat="1" applyFont="1" applyProtection="1">
      <protection locked="0"/>
    </xf>
    <xf numFmtId="0" fontId="5" fillId="0" borderId="0" xfId="91" applyNumberFormat="1" applyFont="1" applyProtection="1">
      <protection locked="0"/>
    </xf>
    <xf numFmtId="0" fontId="5" fillId="0" borderId="0" xfId="91" applyFont="1"/>
    <xf numFmtId="2" fontId="5" fillId="0" borderId="0" xfId="91" applyNumberFormat="1" applyFont="1" applyAlignment="1">
      <alignment horizontal="center"/>
    </xf>
    <xf numFmtId="0" fontId="5" fillId="0" borderId="0" xfId="91" applyFont="1" applyAlignment="1">
      <alignment horizontal="center"/>
    </xf>
    <xf numFmtId="3" fontId="5" fillId="0" borderId="0" xfId="91" applyNumberFormat="1" applyFont="1" applyAlignment="1">
      <alignment horizontal="center"/>
    </xf>
    <xf numFmtId="0" fontId="5" fillId="0" borderId="11" xfId="91" applyFont="1" applyBorder="1" applyAlignment="1">
      <alignment horizontal="center"/>
    </xf>
    <xf numFmtId="3" fontId="5" fillId="0" borderId="11" xfId="91" applyNumberFormat="1" applyFont="1" applyBorder="1" applyAlignment="1">
      <alignment horizontal="center"/>
    </xf>
    <xf numFmtId="2" fontId="5" fillId="0" borderId="0" xfId="91" applyNumberFormat="1" applyFont="1" applyAlignment="1" applyProtection="1">
      <alignment horizontal="center"/>
      <protection locked="0"/>
    </xf>
    <xf numFmtId="0" fontId="5" fillId="0" borderId="0" xfId="92" applyFont="1"/>
    <xf numFmtId="0" fontId="5" fillId="0" borderId="0" xfId="92" applyFont="1" applyAlignment="1">
      <alignment horizontal="center"/>
    </xf>
    <xf numFmtId="3" fontId="5" fillId="0" borderId="0" xfId="92" applyNumberFormat="1" applyFont="1" applyAlignment="1">
      <alignment horizontal="center"/>
    </xf>
    <xf numFmtId="2" fontId="5" fillId="0" borderId="0" xfId="92" applyNumberFormat="1" applyFont="1" applyAlignment="1">
      <alignment horizontal="center"/>
    </xf>
    <xf numFmtId="0" fontId="5" fillId="0" borderId="11" xfId="92" applyFont="1" applyBorder="1" applyAlignment="1">
      <alignment horizontal="center"/>
    </xf>
    <xf numFmtId="2" fontId="5" fillId="0" borderId="11" xfId="92" applyNumberFormat="1" applyFont="1" applyBorder="1" applyAlignment="1">
      <alignment horizontal="center"/>
    </xf>
    <xf numFmtId="0" fontId="5" fillId="0" borderId="11" xfId="92" quotePrefix="1" applyFont="1" applyBorder="1" applyAlignment="1">
      <alignment horizontal="center"/>
    </xf>
    <xf numFmtId="0" fontId="4" fillId="0" borderId="0" xfId="90" applyAlignment="1">
      <alignment horizontal="center"/>
    </xf>
    <xf numFmtId="0" fontId="9" fillId="0" borderId="0" xfId="90" applyFont="1" applyAlignment="1">
      <alignment horizontal="center"/>
    </xf>
    <xf numFmtId="168" fontId="9" fillId="0" borderId="0" xfId="90" applyNumberFormat="1" applyFont="1" applyAlignment="1">
      <alignment horizontal="center"/>
    </xf>
    <xf numFmtId="0" fontId="5" fillId="0" borderId="0" xfId="0" applyFont="1" applyAlignment="1">
      <alignment horizontal="left"/>
    </xf>
    <xf numFmtId="0" fontId="16" fillId="0" borderId="0" xfId="0" applyFont="1"/>
    <xf numFmtId="0" fontId="10" fillId="0" borderId="0" xfId="0" applyFont="1" applyAlignment="1">
      <alignment horizontal="center" wrapText="1"/>
    </xf>
    <xf numFmtId="0" fontId="17" fillId="0" borderId="11" xfId="0" quotePrefix="1" applyFont="1" applyBorder="1" applyAlignment="1">
      <alignment horizontal="center" wrapText="1"/>
    </xf>
    <xf numFmtId="0" fontId="10" fillId="0" borderId="0" xfId="0" applyFont="1" applyAlignment="1">
      <alignment horizontal="center"/>
    </xf>
    <xf numFmtId="3" fontId="17" fillId="0" borderId="0" xfId="0" applyNumberFormat="1" applyFont="1" applyAlignment="1">
      <alignment horizontal="center"/>
    </xf>
    <xf numFmtId="3" fontId="17" fillId="0" borderId="0" xfId="0" quotePrefix="1" applyNumberFormat="1" applyFont="1" applyAlignment="1">
      <alignment horizontal="center"/>
    </xf>
    <xf numFmtId="0" fontId="17" fillId="0" borderId="0" xfId="0" quotePrefix="1" applyFont="1" applyBorder="1" applyAlignment="1">
      <alignment horizontal="center" wrapText="1"/>
    </xf>
    <xf numFmtId="0" fontId="17" fillId="0" borderId="0" xfId="0" applyFont="1" applyBorder="1" applyAlignment="1">
      <alignment horizontal="center" wrapText="1"/>
    </xf>
    <xf numFmtId="3" fontId="17" fillId="0" borderId="0" xfId="0" quotePrefix="1" applyNumberFormat="1" applyFont="1" applyBorder="1" applyAlignment="1">
      <alignment horizontal="center" wrapText="1"/>
    </xf>
    <xf numFmtId="0" fontId="5" fillId="0" borderId="0" xfId="92" applyFont="1" applyBorder="1" applyAlignment="1">
      <alignment horizontal="center"/>
    </xf>
    <xf numFmtId="0" fontId="17" fillId="0" borderId="0" xfId="93" applyFont="1"/>
    <xf numFmtId="0" fontId="19" fillId="0" borderId="0" xfId="93" applyFont="1" applyAlignment="1">
      <alignment horizontal="center"/>
    </xf>
    <xf numFmtId="0" fontId="20" fillId="0" borderId="0" xfId="93" applyFont="1" applyAlignment="1">
      <alignment horizontal="center"/>
    </xf>
    <xf numFmtId="0" fontId="18" fillId="0" borderId="0" xfId="93" applyFont="1"/>
    <xf numFmtId="0" fontId="21" fillId="0" borderId="0" xfId="93" applyFont="1" applyAlignment="1">
      <alignment horizontal="center"/>
    </xf>
    <xf numFmtId="0" fontId="22" fillId="0" borderId="0" xfId="93" applyFont="1" applyAlignment="1">
      <alignment horizontal="center"/>
    </xf>
    <xf numFmtId="0" fontId="23" fillId="0" borderId="0" xfId="93" applyFont="1" applyAlignment="1">
      <alignment horizontal="center"/>
    </xf>
    <xf numFmtId="0" fontId="20" fillId="0" borderId="0" xfId="93" applyFont="1"/>
    <xf numFmtId="0" fontId="24" fillId="0" borderId="0" xfId="93" applyFont="1"/>
    <xf numFmtId="0" fontId="24" fillId="0" borderId="0" xfId="93" applyFont="1" applyAlignment="1"/>
    <xf numFmtId="0" fontId="10" fillId="0" borderId="0" xfId="92" applyFont="1" applyAlignment="1"/>
    <xf numFmtId="0" fontId="9" fillId="0" borderId="11" xfId="90" applyFont="1" applyBorder="1" applyAlignment="1">
      <alignment horizontal="center"/>
    </xf>
    <xf numFmtId="0" fontId="9" fillId="0" borderId="0" xfId="90" applyFont="1" applyAlignment="1">
      <alignment horizontal="left"/>
    </xf>
    <xf numFmtId="0" fontId="5" fillId="0" borderId="0" xfId="91" applyFont="1" applyBorder="1" applyAlignment="1">
      <alignment horizontal="center"/>
    </xf>
    <xf numFmtId="3" fontId="5" fillId="0" borderId="0" xfId="91" applyNumberFormat="1" applyFont="1" applyBorder="1" applyAlignment="1">
      <alignment horizontal="center"/>
    </xf>
    <xf numFmtId="0" fontId="12" fillId="0" borderId="0" xfId="92" applyFont="1" applyAlignment="1">
      <alignment horizontal="center"/>
    </xf>
    <xf numFmtId="0" fontId="21" fillId="0" borderId="0" xfId="93" applyFont="1"/>
    <xf numFmtId="0" fontId="21" fillId="0" borderId="0" xfId="93" applyFont="1" applyAlignment="1"/>
    <xf numFmtId="2" fontId="17" fillId="0" borderId="0" xfId="92" applyNumberFormat="1" applyFont="1" applyAlignment="1">
      <alignment horizontal="center"/>
    </xf>
    <xf numFmtId="0" fontId="15" fillId="0" borderId="0" xfId="0" applyFont="1"/>
    <xf numFmtId="0" fontId="17" fillId="0" borderId="0" xfId="0" applyFont="1" applyAlignment="1">
      <alignment horizontal="center"/>
    </xf>
    <xf numFmtId="0" fontId="15" fillId="0" borderId="11" xfId="0" applyFont="1" applyBorder="1"/>
    <xf numFmtId="0" fontId="17" fillId="0" borderId="11" xfId="0" applyFont="1" applyBorder="1" applyAlignment="1">
      <alignment horizontal="center"/>
    </xf>
    <xf numFmtId="171" fontId="17" fillId="0" borderId="0" xfId="0" quotePrefix="1" applyNumberFormat="1" applyFont="1" applyAlignment="1">
      <alignment horizontal="center"/>
    </xf>
    <xf numFmtId="0" fontId="25" fillId="0" borderId="0" xfId="0" applyFont="1" applyFill="1" applyAlignment="1">
      <alignment horizontal="center"/>
    </xf>
    <xf numFmtId="169" fontId="25" fillId="0" borderId="0" xfId="0" applyNumberFormat="1" applyFont="1" applyFill="1" applyAlignment="1">
      <alignment horizontal="center"/>
    </xf>
    <xf numFmtId="0" fontId="17" fillId="0" borderId="0" xfId="93" applyFont="1" applyAlignment="1">
      <alignment horizontal="center"/>
    </xf>
    <xf numFmtId="169" fontId="17" fillId="0" borderId="0" xfId="0" applyNumberFormat="1" applyFont="1" applyAlignment="1">
      <alignment horizontal="center"/>
    </xf>
    <xf numFmtId="173" fontId="17" fillId="0" borderId="0" xfId="0" applyNumberFormat="1" applyFont="1" applyAlignment="1">
      <alignment horizontal="center"/>
    </xf>
    <xf numFmtId="173" fontId="25" fillId="0" borderId="0" xfId="0" applyNumberFormat="1" applyFont="1" applyFill="1" applyAlignment="1">
      <alignment horizontal="center"/>
    </xf>
    <xf numFmtId="3" fontId="5" fillId="0" borderId="0" xfId="93" applyNumberFormat="1" applyFont="1"/>
    <xf numFmtId="3" fontId="4" fillId="0" borderId="0" xfId="93" applyNumberFormat="1"/>
    <xf numFmtId="0" fontId="6" fillId="0" borderId="0" xfId="0" applyFont="1"/>
    <xf numFmtId="0" fontId="17" fillId="0" borderId="0" xfId="92" applyFont="1"/>
    <xf numFmtId="0" fontId="17" fillId="0" borderId="11" xfId="92" applyFont="1" applyBorder="1" applyAlignment="1">
      <alignment horizontal="center"/>
    </xf>
    <xf numFmtId="0" fontId="17" fillId="0" borderId="0" xfId="92" applyFont="1" applyAlignment="1">
      <alignment horizontal="center"/>
    </xf>
    <xf numFmtId="0" fontId="15" fillId="0" borderId="0" xfId="0" applyFont="1" applyAlignment="1"/>
    <xf numFmtId="0" fontId="17" fillId="0" borderId="12" xfId="92" applyFont="1" applyBorder="1" applyAlignment="1">
      <alignment horizontal="center"/>
    </xf>
    <xf numFmtId="49" fontId="17" fillId="0" borderId="0" xfId="92" applyNumberFormat="1" applyFont="1" applyAlignment="1">
      <alignment horizontal="center"/>
    </xf>
    <xf numFmtId="49" fontId="15" fillId="0" borderId="0" xfId="0" applyNumberFormat="1" applyFont="1" applyAlignment="1"/>
    <xf numFmtId="0" fontId="17" fillId="0" borderId="11" xfId="92" applyFont="1" applyBorder="1"/>
    <xf numFmtId="3" fontId="17" fillId="0" borderId="0" xfId="92" applyNumberFormat="1" applyFont="1" applyAlignment="1">
      <alignment horizontal="center"/>
    </xf>
    <xf numFmtId="168" fontId="17" fillId="0" borderId="0" xfId="92" applyNumberFormat="1" applyFont="1" applyAlignment="1">
      <alignment horizontal="center"/>
    </xf>
    <xf numFmtId="169" fontId="17" fillId="0" borderId="0" xfId="92" applyNumberFormat="1" applyFont="1" applyAlignment="1">
      <alignment horizontal="center"/>
    </xf>
    <xf numFmtId="0" fontId="17" fillId="0" borderId="0" xfId="92" applyFont="1" applyBorder="1" applyAlignment="1">
      <alignment horizontal="center"/>
    </xf>
    <xf numFmtId="2" fontId="17" fillId="0" borderId="0" xfId="92" applyNumberFormat="1" applyFont="1" applyBorder="1" applyAlignment="1">
      <alignment horizontal="center"/>
    </xf>
    <xf numFmtId="3" fontId="17" fillId="0" borderId="11" xfId="92" applyNumberFormat="1" applyFont="1" applyBorder="1" applyAlignment="1">
      <alignment horizontal="center"/>
    </xf>
    <xf numFmtId="168" fontId="17" fillId="0" borderId="11" xfId="92" applyNumberFormat="1" applyFont="1" applyBorder="1" applyAlignment="1">
      <alignment horizontal="center"/>
    </xf>
    <xf numFmtId="2" fontId="17" fillId="0" borderId="11" xfId="92" applyNumberFormat="1" applyFont="1" applyBorder="1" applyAlignment="1">
      <alignment horizontal="center"/>
    </xf>
    <xf numFmtId="169" fontId="17" fillId="0" borderId="11" xfId="92" applyNumberFormat="1" applyFont="1" applyBorder="1" applyAlignment="1">
      <alignment horizontal="center"/>
    </xf>
    <xf numFmtId="0" fontId="17" fillId="0" borderId="0" xfId="92" applyFont="1" applyAlignment="1"/>
    <xf numFmtId="0" fontId="17" fillId="0" borderId="11" xfId="92" quotePrefix="1" applyFont="1" applyBorder="1" applyAlignment="1">
      <alignment horizontal="center"/>
    </xf>
    <xf numFmtId="2" fontId="17" fillId="0" borderId="0" xfId="0" applyNumberFormat="1" applyFont="1" applyAlignment="1" applyProtection="1">
      <alignment horizontal="center"/>
      <protection locked="0"/>
    </xf>
    <xf numFmtId="168" fontId="17" fillId="0" borderId="0" xfId="92" applyNumberFormat="1" applyFont="1"/>
    <xf numFmtId="0" fontId="17" fillId="0" borderId="11" xfId="92" applyFont="1" applyBorder="1" applyAlignment="1"/>
    <xf numFmtId="0" fontId="26" fillId="0" borderId="0" xfId="92" applyFont="1"/>
    <xf numFmtId="0" fontId="27" fillId="0" borderId="0" xfId="92" applyFont="1"/>
    <xf numFmtId="0" fontId="12" fillId="0" borderId="0" xfId="92" applyFont="1"/>
    <xf numFmtId="0" fontId="5" fillId="0" borderId="11" xfId="92" applyFont="1" applyBorder="1"/>
    <xf numFmtId="3" fontId="5" fillId="0" borderId="0" xfId="92" applyNumberFormat="1" applyFont="1"/>
    <xf numFmtId="0" fontId="4" fillId="0" borderId="0" xfId="90"/>
    <xf numFmtId="0" fontId="10" fillId="0" borderId="0" xfId="90" applyFont="1"/>
    <xf numFmtId="0" fontId="0" fillId="0" borderId="0" xfId="0" applyAlignment="1"/>
    <xf numFmtId="0" fontId="14" fillId="0" borderId="0" xfId="90" applyFont="1" applyAlignment="1">
      <alignment horizontal="center"/>
    </xf>
    <xf numFmtId="0" fontId="12" fillId="0" borderId="0" xfId="90" applyFont="1" applyAlignment="1">
      <alignment horizontal="center"/>
    </xf>
    <xf numFmtId="0" fontId="12" fillId="0" borderId="0" xfId="90" applyFont="1" applyAlignment="1">
      <alignment horizontal="left"/>
    </xf>
    <xf numFmtId="0" fontId="12" fillId="0" borderId="0" xfId="90" applyFont="1"/>
    <xf numFmtId="0" fontId="9" fillId="0" borderId="0" xfId="90" applyFont="1"/>
    <xf numFmtId="0" fontId="9" fillId="0" borderId="0" xfId="90" applyFont="1" applyBorder="1" applyAlignment="1">
      <alignment horizontal="left"/>
    </xf>
    <xf numFmtId="0" fontId="30" fillId="0" borderId="0" xfId="90" applyFont="1" applyAlignment="1">
      <alignment horizontal="center"/>
    </xf>
    <xf numFmtId="0" fontId="31" fillId="0" borderId="0" xfId="92" applyFont="1" applyAlignment="1">
      <alignment horizontal="center"/>
    </xf>
    <xf numFmtId="0" fontId="32" fillId="0" borderId="0" xfId="90" applyFont="1"/>
    <xf numFmtId="0" fontId="4" fillId="0" borderId="11" xfId="90" applyBorder="1" applyAlignment="1">
      <alignment horizontal="center"/>
    </xf>
    <xf numFmtId="0" fontId="4" fillId="0" borderId="11" xfId="90" applyBorder="1"/>
    <xf numFmtId="0" fontId="8" fillId="0" borderId="0" xfId="91" applyFont="1" applyAlignment="1">
      <alignment horizontal="center" wrapText="1"/>
    </xf>
    <xf numFmtId="3" fontId="8" fillId="0" borderId="0" xfId="91" applyNumberFormat="1" applyFont="1" applyAlignment="1">
      <alignment horizontal="center" wrapText="1"/>
    </xf>
    <xf numFmtId="2" fontId="8" fillId="0" borderId="0" xfId="91" applyNumberFormat="1" applyFont="1" applyAlignment="1">
      <alignment horizontal="center" wrapText="1"/>
    </xf>
    <xf numFmtId="0" fontId="5" fillId="0" borderId="0" xfId="91" applyFont="1" applyAlignment="1">
      <alignment horizontal="center" wrapText="1"/>
    </xf>
    <xf numFmtId="0" fontId="5" fillId="0" borderId="11" xfId="91" quotePrefix="1" applyFont="1" applyBorder="1" applyAlignment="1">
      <alignment horizontal="center" wrapText="1"/>
    </xf>
    <xf numFmtId="3" fontId="5" fillId="0" borderId="11" xfId="91" quotePrefix="1" applyNumberFormat="1" applyFont="1" applyBorder="1" applyAlignment="1">
      <alignment horizontal="center" wrapText="1"/>
    </xf>
    <xf numFmtId="2" fontId="5" fillId="0" borderId="11" xfId="91" applyNumberFormat="1" applyFont="1" applyBorder="1" applyAlignment="1">
      <alignment horizontal="center"/>
    </xf>
    <xf numFmtId="0" fontId="5" fillId="0" borderId="0" xfId="91" applyFont="1" applyAlignment="1">
      <alignment horizontal="left"/>
    </xf>
    <xf numFmtId="2" fontId="5" fillId="0" borderId="11" xfId="91" quotePrefix="1" applyNumberFormat="1" applyFont="1" applyBorder="1" applyAlignment="1">
      <alignment horizontal="center" wrapText="1"/>
    </xf>
    <xf numFmtId="2" fontId="5" fillId="0" borderId="11" xfId="91" quotePrefix="1" applyNumberFormat="1" applyFont="1" applyBorder="1" applyAlignment="1">
      <alignment horizontal="center"/>
    </xf>
    <xf numFmtId="0" fontId="5" fillId="0" borderId="0" xfId="91" applyNumberFormat="1" applyFont="1" applyAlignment="1" applyProtection="1">
      <alignment horizontal="center"/>
      <protection locked="0"/>
    </xf>
    <xf numFmtId="3" fontId="5" fillId="0" borderId="11" xfId="91" quotePrefix="1" applyNumberFormat="1" applyFont="1" applyBorder="1" applyAlignment="1">
      <alignment horizontal="center"/>
    </xf>
    <xf numFmtId="0" fontId="8" fillId="0" borderId="0" xfId="91" applyFont="1" applyBorder="1" applyAlignment="1">
      <alignment horizontal="center" wrapText="1"/>
    </xf>
    <xf numFmtId="3" fontId="8" fillId="0" borderId="0" xfId="91" applyNumberFormat="1" applyFont="1" applyBorder="1" applyAlignment="1">
      <alignment horizontal="center" wrapText="1"/>
    </xf>
    <xf numFmtId="2" fontId="8" fillId="0" borderId="0" xfId="91" applyNumberFormat="1" applyFont="1" applyBorder="1" applyAlignment="1">
      <alignment horizontal="center" wrapText="1"/>
    </xf>
    <xf numFmtId="0" fontId="5" fillId="0" borderId="11" xfId="91" quotePrefix="1" applyFont="1" applyBorder="1" applyAlignment="1">
      <alignment horizontal="center"/>
    </xf>
    <xf numFmtId="0" fontId="5" fillId="0" borderId="11" xfId="91" applyFont="1" applyBorder="1"/>
    <xf numFmtId="2" fontId="5" fillId="0" borderId="0" xfId="91" applyNumberFormat="1" applyFont="1" applyBorder="1" applyAlignment="1">
      <alignment horizontal="center"/>
    </xf>
    <xf numFmtId="0" fontId="18" fillId="0" borderId="0" xfId="92" applyFont="1"/>
    <xf numFmtId="0" fontId="18" fillId="0" borderId="0" xfId="91" applyFont="1" applyAlignment="1">
      <alignment horizontal="left"/>
    </xf>
    <xf numFmtId="2" fontId="5" fillId="0" borderId="0" xfId="93" applyNumberFormat="1" applyFont="1"/>
    <xf numFmtId="2" fontId="4" fillId="0" borderId="0" xfId="93" applyNumberFormat="1"/>
    <xf numFmtId="0" fontId="33" fillId="0" borderId="0" xfId="0" applyFont="1"/>
    <xf numFmtId="0" fontId="5" fillId="0" borderId="0" xfId="93" applyFont="1" applyBorder="1"/>
    <xf numFmtId="171" fontId="17" fillId="0" borderId="0" xfId="0" quotePrefix="1" applyNumberFormat="1" applyFont="1" applyBorder="1" applyAlignment="1">
      <alignment horizontal="center" wrapText="1"/>
    </xf>
    <xf numFmtId="0" fontId="17" fillId="0" borderId="0" xfId="0" applyNumberFormat="1" applyFont="1" applyAlignment="1" applyProtection="1">
      <alignment horizontal="center"/>
      <protection locked="0"/>
    </xf>
    <xf numFmtId="3" fontId="17" fillId="0" borderId="0" xfId="0" applyNumberFormat="1" applyFont="1" applyAlignment="1" applyProtection="1">
      <alignment horizontal="center"/>
      <protection locked="0"/>
    </xf>
    <xf numFmtId="170" fontId="17" fillId="0" borderId="0" xfId="0" applyNumberFormat="1" applyFont="1" applyAlignment="1">
      <alignment horizontal="center"/>
    </xf>
    <xf numFmtId="0" fontId="8" fillId="0" borderId="0" xfId="92" applyFont="1" applyAlignment="1"/>
    <xf numFmtId="0" fontId="5" fillId="0" borderId="0" xfId="92" applyFont="1" applyAlignment="1"/>
    <xf numFmtId="0" fontId="11" fillId="0" borderId="0" xfId="0" applyFont="1" applyAlignment="1"/>
    <xf numFmtId="169" fontId="5" fillId="0" borderId="0" xfId="0" applyNumberFormat="1" applyFont="1" applyAlignment="1">
      <alignment horizontal="center" wrapText="1"/>
    </xf>
    <xf numFmtId="0" fontId="5" fillId="0" borderId="11" xfId="0" applyFont="1" applyBorder="1" applyAlignment="1">
      <alignment horizontal="left"/>
    </xf>
    <xf numFmtId="0" fontId="0" fillId="0" borderId="11" xfId="0" applyBorder="1"/>
    <xf numFmtId="0" fontId="5" fillId="0" borderId="11" xfId="0" applyFont="1" applyBorder="1" applyAlignment="1">
      <alignment horizontal="center"/>
    </xf>
    <xf numFmtId="3" fontId="17" fillId="0" borderId="0" xfId="0" applyNumberFormat="1" applyFont="1" applyBorder="1" applyAlignment="1">
      <alignment horizontal="center"/>
    </xf>
    <xf numFmtId="3" fontId="17" fillId="0" borderId="0" xfId="0" quotePrefix="1" applyNumberFormat="1" applyFont="1" applyBorder="1" applyAlignment="1">
      <alignment horizontal="center"/>
    </xf>
    <xf numFmtId="0" fontId="12" fillId="0" borderId="0" xfId="92" applyFont="1" applyBorder="1" applyAlignment="1">
      <alignment horizontal="center"/>
    </xf>
    <xf numFmtId="0" fontId="5" fillId="0" borderId="0" xfId="92" quotePrefix="1" applyFont="1" applyBorder="1" applyAlignment="1">
      <alignment horizontal="center"/>
    </xf>
    <xf numFmtId="0" fontId="5" fillId="0" borderId="0" xfId="92" applyFont="1" applyBorder="1"/>
    <xf numFmtId="0" fontId="11" fillId="0" borderId="0" xfId="0" applyFont="1" applyBorder="1" applyAlignment="1"/>
    <xf numFmtId="3" fontId="5" fillId="0" borderId="0" xfId="92" applyNumberFormat="1" applyFont="1" applyBorder="1" applyAlignment="1">
      <alignment horizontal="center"/>
    </xf>
    <xf numFmtId="3" fontId="5" fillId="0" borderId="0" xfId="91" quotePrefix="1" applyNumberFormat="1" applyFont="1" applyBorder="1" applyAlignment="1">
      <alignment horizontal="center"/>
    </xf>
    <xf numFmtId="3" fontId="5" fillId="0" borderId="0" xfId="91" quotePrefix="1" applyNumberFormat="1" applyFont="1" applyBorder="1" applyAlignment="1">
      <alignment horizontal="center" wrapText="1"/>
    </xf>
    <xf numFmtId="0" fontId="25" fillId="0" borderId="0" xfId="0" applyFont="1"/>
    <xf numFmtId="0" fontId="35" fillId="0" borderId="0" xfId="0" applyFont="1"/>
    <xf numFmtId="0" fontId="17" fillId="0" borderId="0" xfId="0" applyFont="1" applyAlignment="1">
      <alignment horizontal="left"/>
    </xf>
    <xf numFmtId="3" fontId="36" fillId="19" borderId="0" xfId="0" applyNumberFormat="1" applyFont="1" applyFill="1" applyBorder="1" applyAlignment="1">
      <alignment horizontal="right"/>
    </xf>
    <xf numFmtId="0" fontId="11" fillId="0" borderId="0" xfId="0" applyFont="1" applyAlignment="1">
      <alignment vertical="center"/>
    </xf>
    <xf numFmtId="0" fontId="11" fillId="0" borderId="0" xfId="0" applyFont="1" applyBorder="1" applyAlignment="1">
      <alignment vertical="center"/>
    </xf>
    <xf numFmtId="168" fontId="10" fillId="0" borderId="0" xfId="0" applyNumberFormat="1" applyFont="1" applyAlignment="1">
      <alignment horizontal="center"/>
    </xf>
    <xf numFmtId="167" fontId="17" fillId="0" borderId="0" xfId="92" applyNumberFormat="1" applyFont="1"/>
    <xf numFmtId="0" fontId="10" fillId="0" borderId="0" xfId="0" applyFont="1" applyBorder="1" applyAlignment="1">
      <alignment horizontal="left"/>
    </xf>
    <xf numFmtId="3" fontId="17" fillId="0" borderId="11" xfId="0" applyNumberFormat="1" applyFont="1" applyBorder="1" applyAlignment="1">
      <alignment horizontal="center"/>
    </xf>
    <xf numFmtId="171" fontId="17" fillId="0" borderId="11" xfId="0" quotePrefix="1" applyNumberFormat="1" applyFont="1" applyBorder="1" applyAlignment="1">
      <alignment horizontal="center"/>
    </xf>
    <xf numFmtId="3" fontId="17" fillId="0" borderId="11" xfId="0" quotePrefix="1" applyNumberFormat="1" applyFont="1" applyBorder="1" applyAlignment="1">
      <alignment horizontal="center"/>
    </xf>
    <xf numFmtId="3" fontId="17" fillId="0" borderId="11" xfId="0" quotePrefix="1" applyNumberFormat="1" applyFont="1" applyBorder="1" applyAlignment="1">
      <alignment horizontal="center" wrapText="1"/>
    </xf>
    <xf numFmtId="171" fontId="17" fillId="0" borderId="0" xfId="0" quotePrefix="1" applyNumberFormat="1" applyFont="1" applyBorder="1" applyAlignment="1">
      <alignment horizontal="center"/>
    </xf>
    <xf numFmtId="3" fontId="25" fillId="0" borderId="0" xfId="0" applyNumberFormat="1" applyFont="1"/>
    <xf numFmtId="0" fontId="10" fillId="0" borderId="0" xfId="93" applyFont="1"/>
    <xf numFmtId="170" fontId="17" fillId="0" borderId="0" xfId="93" applyNumberFormat="1" applyFont="1"/>
    <xf numFmtId="10" fontId="10" fillId="0" borderId="0" xfId="93" applyNumberFormat="1" applyFont="1"/>
    <xf numFmtId="10" fontId="17" fillId="0" borderId="0" xfId="93" applyNumberFormat="1" applyFont="1"/>
    <xf numFmtId="10" fontId="25" fillId="0" borderId="0" xfId="0" applyNumberFormat="1" applyFont="1"/>
    <xf numFmtId="0" fontId="40" fillId="0" borderId="0" xfId="0" applyFont="1" applyAlignment="1">
      <alignment horizontal="center" wrapText="1"/>
    </xf>
    <xf numFmtId="0" fontId="40" fillId="0" borderId="11" xfId="0" applyFont="1" applyBorder="1" applyAlignment="1">
      <alignment horizontal="center" wrapText="1"/>
    </xf>
    <xf numFmtId="0" fontId="40" fillId="0" borderId="11" xfId="0" quotePrefix="1" applyFont="1" applyBorder="1" applyAlignment="1">
      <alignment horizontal="center" wrapText="1"/>
    </xf>
    <xf numFmtId="1" fontId="18" fillId="0" borderId="0" xfId="0" applyNumberFormat="1" applyFont="1" applyAlignment="1">
      <alignment horizontal="center" wrapText="1"/>
    </xf>
    <xf numFmtId="170" fontId="18" fillId="0" borderId="0" xfId="92" applyNumberFormat="1" applyFont="1" applyAlignment="1">
      <alignment horizontal="center"/>
    </xf>
    <xf numFmtId="1" fontId="18" fillId="0" borderId="0" xfId="0" applyNumberFormat="1" applyFont="1" applyBorder="1" applyAlignment="1">
      <alignment horizontal="center" wrapText="1"/>
    </xf>
    <xf numFmtId="0" fontId="8" fillId="0" borderId="0" xfId="0" applyFont="1" applyAlignment="1">
      <alignment horizontal="left"/>
    </xf>
    <xf numFmtId="0" fontId="41" fillId="0" borderId="0" xfId="0" applyFont="1"/>
    <xf numFmtId="9" fontId="18" fillId="0" borderId="0" xfId="92" applyNumberFormat="1" applyFont="1" applyAlignment="1">
      <alignment horizontal="center"/>
    </xf>
    <xf numFmtId="170" fontId="10" fillId="0" borderId="0" xfId="93" applyNumberFormat="1" applyFont="1"/>
    <xf numFmtId="170" fontId="6" fillId="0" borderId="0" xfId="0" applyNumberFormat="1" applyFont="1"/>
    <xf numFmtId="170" fontId="33" fillId="0" borderId="0" xfId="0" applyNumberFormat="1" applyFont="1"/>
    <xf numFmtId="2" fontId="17" fillId="0" borderId="0" xfId="92" applyNumberFormat="1" applyFont="1"/>
    <xf numFmtId="3" fontId="0" fillId="0" borderId="0" xfId="0" applyNumberFormat="1" applyAlignment="1">
      <alignment horizontal="center"/>
    </xf>
    <xf numFmtId="0" fontId="37" fillId="0" borderId="0" xfId="91" applyFont="1" applyAlignment="1">
      <alignment horizontal="center"/>
    </xf>
    <xf numFmtId="0" fontId="38" fillId="0" borderId="0" xfId="91" applyFont="1" applyAlignment="1">
      <alignment horizontal="center" wrapText="1"/>
    </xf>
    <xf numFmtId="3" fontId="38" fillId="0" borderId="0" xfId="91" applyNumberFormat="1" applyFont="1" applyAlignment="1">
      <alignment horizontal="center" wrapText="1"/>
    </xf>
    <xf numFmtId="2" fontId="38" fillId="0" borderId="0" xfId="91" applyNumberFormat="1" applyFont="1" applyAlignment="1">
      <alignment horizontal="center" wrapText="1"/>
    </xf>
    <xf numFmtId="0" fontId="37" fillId="0" borderId="0" xfId="91" applyFont="1" applyAlignment="1">
      <alignment horizontal="center" wrapText="1"/>
    </xf>
    <xf numFmtId="0" fontId="37" fillId="0" borderId="11" xfId="91" quotePrefix="1" applyFont="1" applyBorder="1" applyAlignment="1">
      <alignment horizontal="center" wrapText="1"/>
    </xf>
    <xf numFmtId="3" fontId="37" fillId="0" borderId="11" xfId="91" quotePrefix="1" applyNumberFormat="1" applyFont="1" applyBorder="1" applyAlignment="1">
      <alignment horizontal="center" wrapText="1"/>
    </xf>
    <xf numFmtId="3" fontId="37" fillId="0" borderId="0" xfId="91" applyNumberFormat="1" applyFont="1" applyAlignment="1">
      <alignment horizontal="center"/>
    </xf>
    <xf numFmtId="3" fontId="42" fillId="0" borderId="0" xfId="91" applyNumberFormat="1" applyFont="1" applyAlignment="1">
      <alignment horizontal="center"/>
    </xf>
    <xf numFmtId="2" fontId="37" fillId="0" borderId="0" xfId="91" applyNumberFormat="1" applyFont="1" applyAlignment="1">
      <alignment horizontal="center"/>
    </xf>
    <xf numFmtId="167" fontId="37" fillId="0" borderId="0" xfId="91" applyNumberFormat="1" applyFont="1" applyAlignment="1">
      <alignment horizontal="center"/>
    </xf>
    <xf numFmtId="3" fontId="37" fillId="0" borderId="0" xfId="91" applyNumberFormat="1" applyFont="1" applyAlignment="1">
      <alignment horizontal="center" wrapText="1"/>
    </xf>
    <xf numFmtId="4" fontId="42" fillId="0" borderId="0" xfId="91" applyNumberFormat="1" applyFont="1" applyAlignment="1">
      <alignment horizontal="center"/>
    </xf>
    <xf numFmtId="0" fontId="37" fillId="0" borderId="11" xfId="91" applyFont="1" applyBorder="1" applyAlignment="1">
      <alignment horizontal="center"/>
    </xf>
    <xf numFmtId="3" fontId="37" fillId="0" borderId="11" xfId="91" applyNumberFormat="1" applyFont="1" applyBorder="1" applyAlignment="1">
      <alignment horizontal="center"/>
    </xf>
    <xf numFmtId="2" fontId="37" fillId="0" borderId="11" xfId="91" applyNumberFormat="1" applyFont="1" applyBorder="1" applyAlignment="1">
      <alignment horizontal="center"/>
    </xf>
    <xf numFmtId="0" fontId="37" fillId="0" borderId="0" xfId="91" applyFont="1" applyAlignment="1">
      <alignment horizontal="left"/>
    </xf>
    <xf numFmtId="3" fontId="43" fillId="0" borderId="0" xfId="0" applyNumberFormat="1" applyFont="1" applyBorder="1" applyAlignment="1">
      <alignment horizontal="center"/>
    </xf>
    <xf numFmtId="3" fontId="43" fillId="0" borderId="0" xfId="0" applyNumberFormat="1" applyFont="1" applyBorder="1" applyAlignment="1">
      <alignment horizontal="right" wrapText="1"/>
    </xf>
    <xf numFmtId="4" fontId="5" fillId="0" borderId="0" xfId="92" applyNumberFormat="1" applyFont="1" applyAlignment="1">
      <alignment horizontal="center"/>
    </xf>
    <xf numFmtId="169" fontId="17" fillId="0" borderId="0" xfId="92" applyNumberFormat="1" applyFont="1"/>
    <xf numFmtId="10" fontId="5" fillId="0" borderId="0" xfId="93" applyNumberFormat="1" applyFont="1"/>
    <xf numFmtId="1" fontId="44" fillId="0" borderId="0" xfId="0" applyNumberFormat="1" applyFont="1" applyAlignment="1">
      <alignment horizontal="center" wrapText="1"/>
    </xf>
    <xf numFmtId="9" fontId="44" fillId="0" borderId="0" xfId="92" applyNumberFormat="1" applyFont="1" applyAlignment="1">
      <alignment horizontal="center"/>
    </xf>
    <xf numFmtId="10" fontId="44" fillId="0" borderId="0" xfId="92" applyNumberFormat="1" applyFont="1" applyAlignment="1">
      <alignment horizontal="center"/>
    </xf>
    <xf numFmtId="170" fontId="17" fillId="0" borderId="0" xfId="92" applyNumberFormat="1" applyFont="1"/>
    <xf numFmtId="10" fontId="17" fillId="0" borderId="0" xfId="92" applyNumberFormat="1" applyFont="1"/>
    <xf numFmtId="170" fontId="25" fillId="0" borderId="0" xfId="0" applyNumberFormat="1" applyFont="1"/>
    <xf numFmtId="170" fontId="44" fillId="0" borderId="0" xfId="92" applyNumberFormat="1" applyFont="1" applyAlignment="1">
      <alignment horizontal="center"/>
    </xf>
    <xf numFmtId="1" fontId="45" fillId="0" borderId="0" xfId="0" applyNumberFormat="1" applyFont="1" applyBorder="1" applyAlignment="1">
      <alignment horizontal="center" wrapText="1"/>
    </xf>
    <xf numFmtId="170" fontId="45" fillId="0" borderId="0" xfId="92" applyNumberFormat="1" applyFont="1" applyAlignment="1">
      <alignment horizontal="center"/>
    </xf>
    <xf numFmtId="9" fontId="45" fillId="0" borderId="0" xfId="92" applyNumberFormat="1" applyFont="1" applyAlignment="1">
      <alignment horizontal="center"/>
    </xf>
    <xf numFmtId="1" fontId="45" fillId="0" borderId="0" xfId="0" applyNumberFormat="1" applyFont="1" applyAlignment="1">
      <alignment horizontal="center" wrapText="1"/>
    </xf>
    <xf numFmtId="1" fontId="17" fillId="0" borderId="0" xfId="92" applyNumberFormat="1" applyFont="1"/>
    <xf numFmtId="0" fontId="4" fillId="0" borderId="0" xfId="93" applyFont="1"/>
    <xf numFmtId="0" fontId="4" fillId="0" borderId="0" xfId="0" applyFont="1" applyAlignment="1">
      <alignment horizontal="left"/>
    </xf>
    <xf numFmtId="0" fontId="4" fillId="0" borderId="11" xfId="92" applyFont="1" applyBorder="1" applyAlignment="1">
      <alignment horizontal="center"/>
    </xf>
    <xf numFmtId="0" fontId="5" fillId="0" borderId="0" xfId="90" applyFont="1" applyAlignment="1">
      <alignment horizontal="left"/>
    </xf>
    <xf numFmtId="0" fontId="4" fillId="0" borderId="0" xfId="93" applyFont="1" applyAlignment="1">
      <alignment horizontal="center"/>
    </xf>
    <xf numFmtId="0" fontId="12" fillId="0" borderId="0" xfId="91" applyFont="1" applyAlignment="1">
      <alignment horizontal="center" wrapText="1"/>
    </xf>
    <xf numFmtId="170" fontId="5" fillId="0" borderId="0" xfId="91" applyNumberFormat="1" applyFont="1" applyAlignment="1" applyProtection="1">
      <alignment horizontal="center"/>
      <protection locked="0"/>
    </xf>
    <xf numFmtId="2" fontId="5" fillId="0" borderId="0" xfId="91" applyNumberFormat="1" applyFont="1" applyAlignment="1">
      <alignment horizontal="center" wrapText="1"/>
    </xf>
    <xf numFmtId="170" fontId="5" fillId="0" borderId="0" xfId="91" applyNumberFormat="1" applyFont="1" applyAlignment="1">
      <alignment horizontal="center"/>
    </xf>
    <xf numFmtId="3" fontId="5" fillId="0" borderId="0" xfId="91" applyNumberFormat="1" applyFont="1" applyAlignment="1" applyProtection="1">
      <alignment horizontal="center"/>
      <protection locked="0"/>
    </xf>
    <xf numFmtId="0" fontId="77" fillId="0" borderId="0" xfId="0" applyFont="1"/>
    <xf numFmtId="1" fontId="4" fillId="0" borderId="0" xfId="92" applyNumberFormat="1" applyFont="1"/>
    <xf numFmtId="0" fontId="5" fillId="0" borderId="0" xfId="0" applyFont="1"/>
    <xf numFmtId="169" fontId="5" fillId="0" borderId="0" xfId="0" applyNumberFormat="1" applyFont="1"/>
    <xf numFmtId="0" fontId="78" fillId="0" borderId="0" xfId="93" applyFont="1" applyFill="1"/>
    <xf numFmtId="10" fontId="78" fillId="0" borderId="0" xfId="93" applyNumberFormat="1" applyFont="1" applyFill="1"/>
    <xf numFmtId="0" fontId="78" fillId="0" borderId="0" xfId="93" applyFont="1"/>
    <xf numFmtId="10" fontId="78" fillId="0" borderId="0" xfId="93" applyNumberFormat="1" applyFont="1"/>
    <xf numFmtId="0" fontId="79" fillId="0" borderId="0" xfId="0" applyFont="1"/>
    <xf numFmtId="170" fontId="79" fillId="0" borderId="0" xfId="0" applyNumberFormat="1" applyFont="1"/>
    <xf numFmtId="3" fontId="0" fillId="0" borderId="0" xfId="0" applyNumberFormat="1"/>
    <xf numFmtId="1" fontId="0" fillId="0" borderId="0" xfId="0" applyNumberFormat="1"/>
    <xf numFmtId="165" fontId="0" fillId="0" borderId="0" xfId="50" applyFont="1"/>
    <xf numFmtId="10" fontId="0" fillId="0" borderId="0" xfId="109" applyFont="1"/>
    <xf numFmtId="43" fontId="0" fillId="0" borderId="0" xfId="0" applyNumberFormat="1"/>
    <xf numFmtId="175" fontId="0" fillId="0" borderId="0" xfId="0" applyNumberFormat="1"/>
    <xf numFmtId="176" fontId="0" fillId="0" borderId="0" xfId="50" applyNumberFormat="1" applyFont="1"/>
    <xf numFmtId="0" fontId="0" fillId="0" borderId="0" xfId="0" applyAlignment="1">
      <alignment horizontal="center" vertical="center"/>
    </xf>
    <xf numFmtId="10" fontId="0" fillId="0" borderId="0" xfId="0" applyNumberFormat="1"/>
    <xf numFmtId="0" fontId="46" fillId="0" borderId="0" xfId="0" applyFont="1"/>
    <xf numFmtId="10" fontId="46" fillId="0" borderId="0" xfId="0" applyNumberFormat="1" applyFont="1"/>
    <xf numFmtId="10" fontId="0" fillId="0" borderId="0" xfId="109" applyNumberFormat="1" applyFont="1"/>
    <xf numFmtId="0" fontId="0" fillId="0" borderId="0" xfId="0" applyAlignment="1">
      <alignment horizontal="center"/>
    </xf>
    <xf numFmtId="10" fontId="0" fillId="0" borderId="0" xfId="109" applyFont="1" applyAlignment="1">
      <alignment horizontal="center"/>
    </xf>
    <xf numFmtId="170" fontId="0" fillId="0" borderId="0" xfId="110" applyNumberFormat="1" applyFont="1" applyAlignment="1">
      <alignment horizontal="center"/>
    </xf>
    <xf numFmtId="9" fontId="0" fillId="0" borderId="0" xfId="110" applyFont="1" applyAlignment="1">
      <alignment horizontal="center"/>
    </xf>
    <xf numFmtId="170" fontId="0" fillId="0" borderId="0" xfId="110" applyNumberFormat="1" applyFont="1"/>
    <xf numFmtId="10" fontId="0" fillId="0" borderId="0" xfId="110" applyNumberFormat="1" applyFont="1" applyAlignment="1">
      <alignment horizontal="center"/>
    </xf>
    <xf numFmtId="170" fontId="80" fillId="0" borderId="0" xfId="110" applyNumberFormat="1" applyFont="1" applyAlignment="1">
      <alignment horizontal="center"/>
    </xf>
    <xf numFmtId="9" fontId="80" fillId="0" borderId="0" xfId="110" applyFont="1" applyAlignment="1">
      <alignment horizontal="center"/>
    </xf>
    <xf numFmtId="10" fontId="80" fillId="0" borderId="0" xfId="110" applyNumberFormat="1" applyFont="1" applyAlignment="1">
      <alignment horizontal="center"/>
    </xf>
    <xf numFmtId="0" fontId="48" fillId="0" borderId="0" xfId="58" applyAlignment="1">
      <alignment horizontal="center"/>
    </xf>
    <xf numFmtId="0" fontId="48" fillId="0" borderId="0" xfId="58"/>
    <xf numFmtId="170" fontId="48" fillId="0" borderId="0" xfId="58" applyNumberFormat="1" applyAlignment="1">
      <alignment horizontal="center"/>
    </xf>
    <xf numFmtId="9" fontId="48" fillId="0" borderId="0" xfId="58" applyNumberFormat="1" applyAlignment="1">
      <alignment horizontal="center"/>
    </xf>
    <xf numFmtId="170" fontId="48" fillId="0" borderId="0" xfId="58" applyNumberFormat="1"/>
    <xf numFmtId="0" fontId="80" fillId="0" borderId="0" xfId="58" applyFont="1" applyAlignment="1">
      <alignment horizontal="center"/>
    </xf>
    <xf numFmtId="170" fontId="80" fillId="0" borderId="0" xfId="58" applyNumberFormat="1" applyFont="1" applyAlignment="1">
      <alignment horizontal="center"/>
    </xf>
    <xf numFmtId="9" fontId="80" fillId="0" borderId="0" xfId="58" applyNumberFormat="1" applyFont="1" applyAlignment="1">
      <alignment horizontal="center"/>
    </xf>
    <xf numFmtId="10" fontId="48" fillId="0" borderId="0" xfId="58" applyNumberFormat="1" applyAlignment="1">
      <alignment horizontal="center"/>
    </xf>
    <xf numFmtId="10" fontId="48" fillId="0" borderId="0" xfId="58" applyNumberFormat="1"/>
    <xf numFmtId="9" fontId="48" fillId="0" borderId="0" xfId="58" applyNumberFormat="1"/>
    <xf numFmtId="175" fontId="0" fillId="0" borderId="0" xfId="50" applyNumberFormat="1" applyFont="1" applyAlignment="1">
      <alignment horizontal="center"/>
    </xf>
    <xf numFmtId="2" fontId="0" fillId="0" borderId="0" xfId="0" applyNumberFormat="1"/>
    <xf numFmtId="2" fontId="0" fillId="0" borderId="0" xfId="0" applyNumberFormat="1" applyAlignment="1">
      <alignment horizontal="center"/>
    </xf>
    <xf numFmtId="2" fontId="0" fillId="0" borderId="0" xfId="109" applyNumberFormat="1" applyFont="1" applyAlignment="1">
      <alignment horizontal="center"/>
    </xf>
    <xf numFmtId="2" fontId="0" fillId="0" borderId="0" xfId="50" applyNumberFormat="1" applyFont="1" applyAlignment="1">
      <alignment horizontal="center"/>
    </xf>
    <xf numFmtId="10" fontId="79" fillId="0" borderId="0" xfId="0" applyNumberFormat="1" applyFont="1"/>
    <xf numFmtId="10" fontId="79" fillId="0" borderId="0" xfId="109" applyFont="1"/>
    <xf numFmtId="10" fontId="79" fillId="0" borderId="0" xfId="109" applyNumberFormat="1" applyFont="1"/>
    <xf numFmtId="170" fontId="0" fillId="0" borderId="0" xfId="109" applyNumberFormat="1" applyFont="1"/>
    <xf numFmtId="49" fontId="0" fillId="0" borderId="0" xfId="0" applyNumberFormat="1" applyAlignment="1">
      <alignment horizontal="center"/>
    </xf>
    <xf numFmtId="0" fontId="81" fillId="0" borderId="0" xfId="150"/>
    <xf numFmtId="0" fontId="4" fillId="0" borderId="0" xfId="72"/>
    <xf numFmtId="0" fontId="10" fillId="0" borderId="0" xfId="72" applyFont="1"/>
    <xf numFmtId="0" fontId="44" fillId="0" borderId="16" xfId="72" applyFont="1" applyBorder="1" applyAlignment="1">
      <alignment horizontal="center" vertical="center" wrapText="1"/>
    </xf>
    <xf numFmtId="0" fontId="44" fillId="0" borderId="0" xfId="72" applyFont="1" applyAlignment="1">
      <alignment horizontal="center" vertical="center" wrapText="1"/>
    </xf>
    <xf numFmtId="0" fontId="44" fillId="0" borderId="17" xfId="72" applyFont="1" applyBorder="1" applyAlignment="1">
      <alignment horizontal="center" vertical="center" wrapText="1"/>
    </xf>
    <xf numFmtId="0" fontId="4" fillId="0" borderId="16" xfId="72" applyBorder="1"/>
    <xf numFmtId="0" fontId="4" fillId="0" borderId="17" xfId="72" applyBorder="1"/>
    <xf numFmtId="0" fontId="4" fillId="0" borderId="11" xfId="72" applyBorder="1" applyAlignment="1">
      <alignment horizontal="center"/>
    </xf>
    <xf numFmtId="0" fontId="4" fillId="0" borderId="0" xfId="72" applyAlignment="1">
      <alignment horizontal="center"/>
    </xf>
    <xf numFmtId="0" fontId="4" fillId="0" borderId="17" xfId="72" applyBorder="1" applyAlignment="1">
      <alignment horizontal="center"/>
    </xf>
    <xf numFmtId="0" fontId="82" fillId="0" borderId="23" xfId="72" applyFont="1" applyBorder="1" applyAlignment="1">
      <alignment horizontal="center" vertical="center" wrapText="1"/>
    </xf>
    <xf numFmtId="0" fontId="4" fillId="0" borderId="23" xfId="72" applyBorder="1" applyAlignment="1">
      <alignment horizontal="center" vertical="center" wrapText="1"/>
    </xf>
    <xf numFmtId="0" fontId="4" fillId="0" borderId="0" xfId="72" applyAlignment="1">
      <alignment horizontal="center" vertical="center" wrapText="1"/>
    </xf>
    <xf numFmtId="0" fontId="82" fillId="0" borderId="11" xfId="72" applyFont="1" applyBorder="1" applyAlignment="1">
      <alignment vertical="center" wrapText="1"/>
    </xf>
    <xf numFmtId="0" fontId="4" fillId="0" borderId="11" xfId="72" applyBorder="1" applyAlignment="1">
      <alignment vertical="center" wrapText="1"/>
    </xf>
    <xf numFmtId="0" fontId="4" fillId="0" borderId="0" xfId="72" applyAlignment="1">
      <alignment vertical="center" wrapText="1"/>
    </xf>
    <xf numFmtId="0" fontId="4" fillId="0" borderId="16" xfId="72" applyBorder="1" applyAlignment="1">
      <alignment horizontal="center" vertical="center" wrapText="1"/>
    </xf>
    <xf numFmtId="0" fontId="10" fillId="0" borderId="29" xfId="72" applyFont="1" applyBorder="1" applyAlignment="1">
      <alignment horizontal="center" vertical="center" wrapText="1"/>
    </xf>
    <xf numFmtId="0" fontId="10" fillId="0" borderId="30" xfId="72" applyFont="1" applyBorder="1" applyAlignment="1">
      <alignment horizontal="center" vertical="center" wrapText="1"/>
    </xf>
    <xf numFmtId="3" fontId="4" fillId="0" borderId="31" xfId="72" applyNumberFormat="1" applyBorder="1" applyAlignment="1">
      <alignment horizontal="center" vertical="center" wrapText="1"/>
    </xf>
    <xf numFmtId="174" fontId="10" fillId="0" borderId="29" xfId="72" applyNumberFormat="1" applyFont="1" applyBorder="1" applyAlignment="1">
      <alignment horizontal="center" vertical="center" wrapText="1"/>
    </xf>
    <xf numFmtId="174" fontId="82" fillId="0" borderId="0" xfId="72" applyNumberFormat="1" applyFont="1" applyAlignment="1">
      <alignment vertical="center" wrapText="1"/>
    </xf>
    <xf numFmtId="174" fontId="4" fillId="0" borderId="0" xfId="72" applyNumberFormat="1" applyAlignment="1">
      <alignment horizontal="center" vertical="center" wrapText="1"/>
    </xf>
    <xf numFmtId="174" fontId="78" fillId="0" borderId="0" xfId="72" applyNumberFormat="1" applyFont="1" applyAlignment="1">
      <alignment vertical="center" wrapText="1"/>
    </xf>
    <xf numFmtId="174" fontId="4" fillId="0" borderId="0" xfId="72" applyNumberFormat="1" applyAlignment="1">
      <alignment horizontal="center"/>
    </xf>
    <xf numFmtId="174" fontId="84" fillId="0" borderId="31" xfId="72" applyNumberFormat="1" applyFont="1" applyBorder="1" applyAlignment="1">
      <alignment horizontal="center" vertical="center" wrapText="1"/>
    </xf>
    <xf numFmtId="174" fontId="78" fillId="0" borderId="29" xfId="72" applyNumberFormat="1" applyFont="1" applyBorder="1" applyAlignment="1">
      <alignment horizontal="center" vertical="center" wrapText="1"/>
    </xf>
    <xf numFmtId="174" fontId="4" fillId="0" borderId="29" xfId="72" applyNumberFormat="1" applyBorder="1" applyAlignment="1">
      <alignment horizontal="center" vertical="center" wrapText="1"/>
    </xf>
    <xf numFmtId="174" fontId="10" fillId="0" borderId="31" xfId="72" applyNumberFormat="1" applyFont="1" applyBorder="1" applyAlignment="1">
      <alignment horizontal="center" vertical="center" wrapText="1"/>
    </xf>
    <xf numFmtId="174" fontId="4" fillId="0" borderId="29" xfId="72" applyNumberFormat="1" applyBorder="1" applyAlignment="1">
      <alignment vertical="center" wrapText="1"/>
    </xf>
    <xf numFmtId="174" fontId="4" fillId="0" borderId="17" xfId="72" applyNumberFormat="1" applyBorder="1" applyAlignment="1">
      <alignment horizontal="center" vertical="center" wrapText="1"/>
    </xf>
    <xf numFmtId="3" fontId="4" fillId="0" borderId="0" xfId="72" applyNumberFormat="1" applyAlignment="1">
      <alignment vertical="center" wrapText="1"/>
    </xf>
    <xf numFmtId="168" fontId="4" fillId="0" borderId="0" xfId="72" applyNumberFormat="1" applyAlignment="1">
      <alignment horizontal="center" vertical="center" wrapText="1"/>
    </xf>
    <xf numFmtId="174" fontId="78" fillId="0" borderId="0" xfId="72" applyNumberFormat="1" applyFont="1" applyAlignment="1">
      <alignment horizontal="center" vertical="center" wrapText="1"/>
    </xf>
    <xf numFmtId="1" fontId="4" fillId="0" borderId="16" xfId="72" applyNumberFormat="1" applyBorder="1" applyAlignment="1">
      <alignment horizontal="center" vertical="center" wrapText="1"/>
    </xf>
    <xf numFmtId="168" fontId="10" fillId="0" borderId="29" xfId="72" applyNumberFormat="1" applyFont="1" applyBorder="1" applyAlignment="1">
      <alignment horizontal="center" vertical="center" wrapText="1"/>
    </xf>
    <xf numFmtId="168" fontId="10" fillId="0" borderId="30" xfId="72" applyNumberFormat="1" applyFont="1" applyBorder="1" applyAlignment="1">
      <alignment horizontal="center" vertical="center" wrapText="1"/>
    </xf>
    <xf numFmtId="168" fontId="10" fillId="0" borderId="31" xfId="72" applyNumberFormat="1" applyFont="1" applyBorder="1" applyAlignment="1">
      <alignment horizontal="center" vertical="center" wrapText="1"/>
    </xf>
    <xf numFmtId="9" fontId="4" fillId="0" borderId="0" xfId="151" applyFont="1"/>
    <xf numFmtId="170" fontId="4" fillId="0" borderId="0" xfId="151" applyNumberFormat="1" applyFont="1" applyBorder="1" applyAlignment="1">
      <alignment vertical="center" wrapText="1"/>
    </xf>
    <xf numFmtId="1" fontId="4" fillId="0" borderId="0" xfId="72" applyNumberFormat="1" applyAlignment="1">
      <alignment vertical="center" wrapText="1"/>
    </xf>
    <xf numFmtId="1" fontId="4" fillId="0" borderId="0" xfId="72" applyNumberFormat="1" applyAlignment="1">
      <alignment horizontal="center" vertical="center" wrapText="1"/>
    </xf>
    <xf numFmtId="170" fontId="4" fillId="0" borderId="0" xfId="112" applyNumberFormat="1" applyFont="1" applyAlignment="1">
      <alignment horizontal="center"/>
    </xf>
    <xf numFmtId="1" fontId="4" fillId="0" borderId="0" xfId="72" applyNumberFormat="1"/>
    <xf numFmtId="1" fontId="4" fillId="0" borderId="32" xfId="72" applyNumberFormat="1" applyBorder="1" applyAlignment="1">
      <alignment horizontal="center" vertical="center" wrapText="1"/>
    </xf>
    <xf numFmtId="168" fontId="10" fillId="0" borderId="33" xfId="72" applyNumberFormat="1" applyFont="1" applyBorder="1" applyAlignment="1">
      <alignment horizontal="center" vertical="center" wrapText="1"/>
    </xf>
    <xf numFmtId="168" fontId="10" fillId="0" borderId="34" xfId="72" applyNumberFormat="1" applyFont="1" applyBorder="1" applyAlignment="1">
      <alignment horizontal="center" vertical="center" wrapText="1"/>
    </xf>
    <xf numFmtId="168" fontId="10" fillId="0" borderId="35" xfId="72" applyNumberFormat="1" applyFont="1" applyBorder="1" applyAlignment="1">
      <alignment horizontal="center" vertical="center" wrapText="1"/>
    </xf>
    <xf numFmtId="174" fontId="10" fillId="0" borderId="33" xfId="72" applyNumberFormat="1" applyFont="1" applyBorder="1" applyAlignment="1">
      <alignment horizontal="center" vertical="center" wrapText="1"/>
    </xf>
    <xf numFmtId="174" fontId="4" fillId="0" borderId="36" xfId="72" applyNumberFormat="1" applyBorder="1" applyAlignment="1">
      <alignment horizontal="center" vertical="center" wrapText="1"/>
    </xf>
    <xf numFmtId="174" fontId="10" fillId="0" borderId="35" xfId="72" applyNumberFormat="1" applyFont="1" applyBorder="1" applyAlignment="1">
      <alignment horizontal="center" vertical="center" wrapText="1"/>
    </xf>
    <xf numFmtId="174" fontId="4" fillId="0" borderId="33" xfId="72" applyNumberFormat="1" applyBorder="1" applyAlignment="1">
      <alignment horizontal="center" vertical="center" wrapText="1"/>
    </xf>
    <xf numFmtId="174" fontId="4" fillId="0" borderId="37" xfId="72" applyNumberFormat="1" applyBorder="1" applyAlignment="1">
      <alignment horizontal="center" vertical="center" wrapText="1"/>
    </xf>
    <xf numFmtId="0" fontId="4" fillId="0" borderId="32" xfId="72" applyBorder="1" applyAlignment="1">
      <alignment horizontal="center" vertical="justify"/>
    </xf>
    <xf numFmtId="168" fontId="10" fillId="0" borderId="33" xfId="72" applyNumberFormat="1" applyFont="1" applyBorder="1" applyAlignment="1">
      <alignment horizontal="center"/>
    </xf>
    <xf numFmtId="168" fontId="10" fillId="0" borderId="34" xfId="72" applyNumberFormat="1" applyFont="1" applyBorder="1" applyAlignment="1">
      <alignment horizontal="center"/>
    </xf>
    <xf numFmtId="168" fontId="10" fillId="0" borderId="35" xfId="72" applyNumberFormat="1" applyFont="1" applyBorder="1" applyAlignment="1">
      <alignment horizontal="center"/>
    </xf>
    <xf numFmtId="174" fontId="10" fillId="0" borderId="33" xfId="72" applyNumberFormat="1" applyFont="1" applyBorder="1" applyAlignment="1">
      <alignment horizontal="center"/>
    </xf>
    <xf numFmtId="174" fontId="4" fillId="0" borderId="36" xfId="72" applyNumberFormat="1" applyBorder="1" applyAlignment="1">
      <alignment horizontal="center"/>
    </xf>
    <xf numFmtId="174" fontId="10" fillId="0" borderId="35" xfId="72" applyNumberFormat="1" applyFont="1" applyBorder="1" applyAlignment="1">
      <alignment horizontal="center"/>
    </xf>
    <xf numFmtId="174" fontId="4" fillId="0" borderId="33" xfId="72" applyNumberFormat="1" applyBorder="1" applyAlignment="1">
      <alignment horizontal="center"/>
    </xf>
    <xf numFmtId="174" fontId="4" fillId="0" borderId="37" xfId="72" applyNumberFormat="1" applyBorder="1" applyAlignment="1">
      <alignment horizontal="center"/>
    </xf>
    <xf numFmtId="3" fontId="4" fillId="0" borderId="0" xfId="72" applyNumberFormat="1" applyAlignment="1">
      <alignment horizontal="center"/>
    </xf>
    <xf numFmtId="0" fontId="4" fillId="0" borderId="16" xfId="72" applyBorder="1" applyAlignment="1">
      <alignment horizontal="center" vertical="justify"/>
    </xf>
    <xf numFmtId="168" fontId="10" fillId="0" borderId="29" xfId="72" applyNumberFormat="1" applyFont="1" applyBorder="1" applyAlignment="1">
      <alignment horizontal="center"/>
    </xf>
    <xf numFmtId="168" fontId="10" fillId="0" borderId="30" xfId="72" applyNumberFormat="1" applyFont="1" applyBorder="1" applyAlignment="1">
      <alignment horizontal="center"/>
    </xf>
    <xf numFmtId="168" fontId="10" fillId="0" borderId="31" xfId="72" applyNumberFormat="1" applyFont="1" applyBorder="1" applyAlignment="1">
      <alignment horizontal="center"/>
    </xf>
    <xf numFmtId="174" fontId="10" fillId="0" borderId="29" xfId="72" applyNumberFormat="1" applyFont="1" applyBorder="1" applyAlignment="1">
      <alignment horizontal="center"/>
    </xf>
    <xf numFmtId="174" fontId="10" fillId="0" borderId="31" xfId="72" applyNumberFormat="1" applyFont="1" applyBorder="1" applyAlignment="1">
      <alignment horizontal="center"/>
    </xf>
    <xf numFmtId="174" fontId="4" fillId="0" borderId="29" xfId="72" applyNumberFormat="1" applyBorder="1" applyAlignment="1">
      <alignment horizontal="center"/>
    </xf>
    <xf numFmtId="174" fontId="4" fillId="0" borderId="17" xfId="72" applyNumberFormat="1" applyBorder="1" applyAlignment="1">
      <alignment horizontal="center"/>
    </xf>
    <xf numFmtId="0" fontId="4" fillId="0" borderId="38" xfId="72" applyBorder="1" applyAlignment="1">
      <alignment horizontal="center" vertical="justify"/>
    </xf>
    <xf numFmtId="1" fontId="10" fillId="0" borderId="39" xfId="72" applyNumberFormat="1" applyFont="1" applyBorder="1" applyAlignment="1">
      <alignment horizontal="center"/>
    </xf>
    <xf numFmtId="1" fontId="10" fillId="0" borderId="40" xfId="72" applyNumberFormat="1" applyFont="1" applyBorder="1" applyAlignment="1">
      <alignment horizontal="center"/>
    </xf>
    <xf numFmtId="1" fontId="10" fillId="0" borderId="41" xfId="72" applyNumberFormat="1" applyFont="1" applyBorder="1" applyAlignment="1">
      <alignment horizontal="center"/>
    </xf>
    <xf numFmtId="174" fontId="10" fillId="0" borderId="39" xfId="72" applyNumberFormat="1" applyFont="1" applyBorder="1" applyAlignment="1">
      <alignment horizontal="center"/>
    </xf>
    <xf numFmtId="174" fontId="4" fillId="0" borderId="42" xfId="72" applyNumberFormat="1" applyBorder="1" applyAlignment="1">
      <alignment horizontal="center"/>
    </xf>
    <xf numFmtId="174" fontId="10" fillId="0" borderId="41" xfId="72" applyNumberFormat="1" applyFont="1" applyBorder="1" applyAlignment="1">
      <alignment horizontal="center"/>
    </xf>
    <xf numFmtId="174" fontId="4" fillId="0" borderId="39" xfId="72" applyNumberFormat="1" applyBorder="1" applyAlignment="1">
      <alignment horizontal="center"/>
    </xf>
    <xf numFmtId="174" fontId="4" fillId="0" borderId="43" xfId="72" applyNumberFormat="1" applyBorder="1" applyAlignment="1">
      <alignment horizontal="center"/>
    </xf>
    <xf numFmtId="1" fontId="10" fillId="0" borderId="29" xfId="72" applyNumberFormat="1" applyFont="1" applyBorder="1" applyAlignment="1">
      <alignment horizontal="center"/>
    </xf>
    <xf numFmtId="1" fontId="10" fillId="0" borderId="30" xfId="72" applyNumberFormat="1" applyFont="1" applyBorder="1" applyAlignment="1">
      <alignment horizontal="center"/>
    </xf>
    <xf numFmtId="3" fontId="10" fillId="0" borderId="31" xfId="72" applyNumberFormat="1" applyFont="1" applyBorder="1" applyAlignment="1">
      <alignment horizontal="center"/>
    </xf>
    <xf numFmtId="3" fontId="10" fillId="0" borderId="29" xfId="72" applyNumberFormat="1" applyFont="1" applyBorder="1" applyAlignment="1">
      <alignment horizontal="center"/>
    </xf>
    <xf numFmtId="3" fontId="10" fillId="0" borderId="30" xfId="72" applyNumberFormat="1" applyFont="1" applyBorder="1" applyAlignment="1">
      <alignment horizontal="center"/>
    </xf>
    <xf numFmtId="174" fontId="10" fillId="0" borderId="29" xfId="112" applyNumberFormat="1" applyFont="1" applyFill="1" applyBorder="1" applyAlignment="1">
      <alignment horizontal="center"/>
    </xf>
    <xf numFmtId="174" fontId="10" fillId="0" borderId="31" xfId="112" applyNumberFormat="1" applyFont="1" applyFill="1" applyBorder="1" applyAlignment="1">
      <alignment horizontal="center"/>
    </xf>
    <xf numFmtId="174" fontId="4" fillId="0" borderId="0" xfId="112" applyNumberFormat="1" applyFont="1" applyFill="1" applyBorder="1" applyAlignment="1">
      <alignment horizontal="center"/>
    </xf>
    <xf numFmtId="174" fontId="4" fillId="0" borderId="29" xfId="112" applyNumberFormat="1" applyFont="1" applyFill="1" applyBorder="1" applyAlignment="1">
      <alignment horizontal="center"/>
    </xf>
    <xf numFmtId="174" fontId="4" fillId="0" borderId="17" xfId="112" applyNumberFormat="1" applyFont="1" applyFill="1" applyBorder="1" applyAlignment="1">
      <alignment horizontal="center"/>
    </xf>
    <xf numFmtId="1" fontId="4" fillId="0" borderId="0" xfId="112" applyNumberFormat="1" applyFont="1" applyFill="1" applyBorder="1" applyAlignment="1">
      <alignment horizontal="center"/>
    </xf>
    <xf numFmtId="3" fontId="4" fillId="0" borderId="0" xfId="112" applyNumberFormat="1" applyFont="1" applyFill="1" applyBorder="1" applyAlignment="1">
      <alignment horizontal="center"/>
    </xf>
    <xf numFmtId="3" fontId="10" fillId="0" borderId="33" xfId="72" applyNumberFormat="1" applyFont="1" applyBorder="1" applyAlignment="1">
      <alignment horizontal="center"/>
    </xf>
    <xf numFmtId="3" fontId="10" fillId="0" borderId="34" xfId="72" applyNumberFormat="1" applyFont="1" applyBorder="1" applyAlignment="1">
      <alignment horizontal="center"/>
    </xf>
    <xf numFmtId="3" fontId="10" fillId="0" borderId="35" xfId="72" applyNumberFormat="1" applyFont="1" applyBorder="1" applyAlignment="1">
      <alignment horizontal="center"/>
    </xf>
    <xf numFmtId="174" fontId="10" fillId="0" borderId="33" xfId="112" applyNumberFormat="1" applyFont="1" applyFill="1" applyBorder="1" applyAlignment="1">
      <alignment horizontal="center"/>
    </xf>
    <xf numFmtId="174" fontId="10" fillId="0" borderId="35" xfId="112" applyNumberFormat="1" applyFont="1" applyFill="1" applyBorder="1" applyAlignment="1">
      <alignment horizontal="center"/>
    </xf>
    <xf numFmtId="174" fontId="4" fillId="0" borderId="36" xfId="112" applyNumberFormat="1" applyFont="1" applyFill="1" applyBorder="1" applyAlignment="1">
      <alignment horizontal="center"/>
    </xf>
    <xf numFmtId="174" fontId="4" fillId="0" borderId="33" xfId="112" applyNumberFormat="1" applyFont="1" applyFill="1" applyBorder="1" applyAlignment="1">
      <alignment horizontal="center"/>
    </xf>
    <xf numFmtId="174" fontId="4" fillId="0" borderId="37" xfId="112" applyNumberFormat="1" applyFont="1" applyFill="1" applyBorder="1" applyAlignment="1">
      <alignment horizontal="center"/>
    </xf>
    <xf numFmtId="1" fontId="4" fillId="0" borderId="16" xfId="72" applyNumberFormat="1" applyBorder="1" applyAlignment="1">
      <alignment horizontal="center" vertical="justify"/>
    </xf>
    <xf numFmtId="1" fontId="10" fillId="0" borderId="31" xfId="72" applyNumberFormat="1" applyFont="1" applyBorder="1" applyAlignment="1">
      <alignment horizontal="center"/>
    </xf>
    <xf numFmtId="3" fontId="10" fillId="0" borderId="39" xfId="72" applyNumberFormat="1" applyFont="1" applyBorder="1" applyAlignment="1">
      <alignment horizontal="center"/>
    </xf>
    <xf numFmtId="3" fontId="10" fillId="0" borderId="40" xfId="72" applyNumberFormat="1" applyFont="1" applyBorder="1" applyAlignment="1">
      <alignment horizontal="center"/>
    </xf>
    <xf numFmtId="3" fontId="10" fillId="0" borderId="41" xfId="72" applyNumberFormat="1" applyFont="1" applyBorder="1" applyAlignment="1">
      <alignment horizontal="center"/>
    </xf>
    <xf numFmtId="174" fontId="10" fillId="0" borderId="39" xfId="112" applyNumberFormat="1" applyFont="1" applyBorder="1" applyAlignment="1">
      <alignment horizontal="center"/>
    </xf>
    <xf numFmtId="174" fontId="10" fillId="0" borderId="41" xfId="112" applyNumberFormat="1" applyFont="1" applyBorder="1" applyAlignment="1">
      <alignment horizontal="center"/>
    </xf>
    <xf numFmtId="174" fontId="4" fillId="0" borderId="42" xfId="112" applyNumberFormat="1" applyFont="1" applyBorder="1" applyAlignment="1">
      <alignment horizontal="center"/>
    </xf>
    <xf numFmtId="174" fontId="4" fillId="0" borderId="39" xfId="112" applyNumberFormat="1" applyFont="1" applyBorder="1" applyAlignment="1">
      <alignment horizontal="center"/>
    </xf>
    <xf numFmtId="174" fontId="4" fillId="0" borderId="43" xfId="112" applyNumberFormat="1" applyFont="1" applyBorder="1" applyAlignment="1">
      <alignment horizontal="center"/>
    </xf>
    <xf numFmtId="3" fontId="4" fillId="0" borderId="0" xfId="112" applyNumberFormat="1" applyFont="1" applyBorder="1" applyAlignment="1">
      <alignment horizontal="center"/>
    </xf>
    <xf numFmtId="174" fontId="10" fillId="0" borderId="29" xfId="112" applyNumberFormat="1" applyFont="1" applyBorder="1" applyAlignment="1">
      <alignment horizontal="center"/>
    </xf>
    <xf numFmtId="174" fontId="10" fillId="0" borderId="31" xfId="112" applyNumberFormat="1" applyFont="1" applyBorder="1" applyAlignment="1">
      <alignment horizontal="center"/>
    </xf>
    <xf numFmtId="174" fontId="4" fillId="0" borderId="0" xfId="112" applyNumberFormat="1" applyFont="1" applyBorder="1" applyAlignment="1">
      <alignment horizontal="center"/>
    </xf>
    <xf numFmtId="174" fontId="4" fillId="0" borderId="29" xfId="112" applyNumberFormat="1" applyFont="1" applyBorder="1" applyAlignment="1">
      <alignment horizontal="center"/>
    </xf>
    <xf numFmtId="174" fontId="4" fillId="0" borderId="17" xfId="112" applyNumberFormat="1" applyFont="1" applyBorder="1" applyAlignment="1">
      <alignment horizontal="center"/>
    </xf>
    <xf numFmtId="174" fontId="10" fillId="0" borderId="33" xfId="112" applyNumberFormat="1" applyFont="1" applyBorder="1" applyAlignment="1">
      <alignment horizontal="center"/>
    </xf>
    <xf numFmtId="174" fontId="10" fillId="0" borderId="35" xfId="112" applyNumberFormat="1" applyFont="1" applyBorder="1" applyAlignment="1">
      <alignment horizontal="center"/>
    </xf>
    <xf numFmtId="174" fontId="4" fillId="0" borderId="36" xfId="112" applyNumberFormat="1" applyFont="1" applyBorder="1" applyAlignment="1">
      <alignment horizontal="center"/>
    </xf>
    <xf numFmtId="174" fontId="4" fillId="0" borderId="33" xfId="112" applyNumberFormat="1" applyFont="1" applyBorder="1" applyAlignment="1">
      <alignment horizontal="center"/>
    </xf>
    <xf numFmtId="174" fontId="4" fillId="0" borderId="37" xfId="112" applyNumberFormat="1" applyFont="1" applyBorder="1" applyAlignment="1">
      <alignment horizontal="center"/>
    </xf>
    <xf numFmtId="3" fontId="4" fillId="0" borderId="42" xfId="72" applyNumberFormat="1" applyBorder="1" applyAlignment="1">
      <alignment horizontal="center"/>
    </xf>
    <xf numFmtId="3" fontId="10" fillId="0" borderId="39" xfId="112" applyNumberFormat="1" applyFont="1" applyBorder="1" applyAlignment="1">
      <alignment horizontal="center"/>
    </xf>
    <xf numFmtId="3" fontId="10" fillId="0" borderId="41" xfId="112" applyNumberFormat="1" applyFont="1" applyBorder="1" applyAlignment="1">
      <alignment horizontal="center"/>
    </xf>
    <xf numFmtId="1" fontId="4" fillId="0" borderId="42" xfId="112" applyNumberFormat="1" applyFont="1" applyBorder="1" applyAlignment="1">
      <alignment horizontal="center"/>
    </xf>
    <xf numFmtId="1" fontId="10" fillId="0" borderId="41" xfId="112" applyNumberFormat="1" applyFont="1" applyBorder="1" applyAlignment="1">
      <alignment horizontal="center"/>
    </xf>
    <xf numFmtId="1" fontId="4" fillId="0" borderId="39" xfId="112" applyNumberFormat="1" applyFont="1" applyBorder="1" applyAlignment="1">
      <alignment horizontal="center"/>
    </xf>
    <xf numFmtId="3" fontId="4" fillId="0" borderId="43" xfId="112" applyNumberFormat="1" applyFont="1" applyBorder="1" applyAlignment="1">
      <alignment horizontal="center"/>
    </xf>
    <xf numFmtId="3" fontId="10" fillId="0" borderId="29" xfId="112" applyNumberFormat="1" applyFont="1" applyBorder="1" applyAlignment="1">
      <alignment horizontal="center"/>
    </xf>
    <xf numFmtId="3" fontId="10" fillId="0" borderId="31" xfId="112" applyNumberFormat="1" applyFont="1" applyBorder="1" applyAlignment="1">
      <alignment horizontal="center"/>
    </xf>
    <xf numFmtId="1" fontId="4" fillId="0" borderId="0" xfId="112" applyNumberFormat="1" applyFont="1" applyBorder="1" applyAlignment="1">
      <alignment horizontal="center"/>
    </xf>
    <xf numFmtId="1" fontId="10" fillId="0" borderId="31" xfId="112" applyNumberFormat="1" applyFont="1" applyBorder="1" applyAlignment="1">
      <alignment horizontal="center"/>
    </xf>
    <xf numFmtId="1" fontId="4" fillId="0" borderId="29" xfId="112" applyNumberFormat="1" applyFont="1" applyBorder="1" applyAlignment="1">
      <alignment horizontal="center"/>
    </xf>
    <xf numFmtId="3" fontId="4" fillId="0" borderId="17" xfId="112" applyNumberFormat="1" applyFont="1" applyBorder="1" applyAlignment="1">
      <alignment horizontal="center"/>
    </xf>
    <xf numFmtId="3" fontId="4" fillId="0" borderId="36" xfId="72" applyNumberFormat="1" applyBorder="1" applyAlignment="1">
      <alignment horizontal="center"/>
    </xf>
    <xf numFmtId="1" fontId="10" fillId="0" borderId="33" xfId="72" applyNumberFormat="1" applyFont="1" applyBorder="1" applyAlignment="1">
      <alignment horizontal="center"/>
    </xf>
    <xf numFmtId="3" fontId="10" fillId="0" borderId="33" xfId="112" applyNumberFormat="1" applyFont="1" applyBorder="1" applyAlignment="1">
      <alignment horizontal="center"/>
    </xf>
    <xf numFmtId="3" fontId="10" fillId="0" borderId="35" xfId="112" applyNumberFormat="1" applyFont="1" applyBorder="1" applyAlignment="1">
      <alignment horizontal="center"/>
    </xf>
    <xf numFmtId="1" fontId="4" fillId="0" borderId="36" xfId="112" applyNumberFormat="1" applyFont="1" applyBorder="1" applyAlignment="1">
      <alignment horizontal="center"/>
    </xf>
    <xf numFmtId="1" fontId="10" fillId="0" borderId="35" xfId="112" applyNumberFormat="1" applyFont="1" applyBorder="1" applyAlignment="1">
      <alignment horizontal="center"/>
    </xf>
    <xf numFmtId="1" fontId="4" fillId="0" borderId="33" xfId="112" applyNumberFormat="1" applyFont="1" applyBorder="1" applyAlignment="1">
      <alignment horizontal="center"/>
    </xf>
    <xf numFmtId="3" fontId="4" fillId="0" borderId="37" xfId="112" applyNumberFormat="1" applyFont="1" applyBorder="1" applyAlignment="1">
      <alignment horizontal="center"/>
    </xf>
    <xf numFmtId="0" fontId="4" fillId="0" borderId="16" xfId="72" applyBorder="1" applyAlignment="1">
      <alignment horizontal="center"/>
    </xf>
    <xf numFmtId="0" fontId="4" fillId="0" borderId="38" xfId="72" applyBorder="1" applyAlignment="1">
      <alignment horizontal="center"/>
    </xf>
    <xf numFmtId="3" fontId="4" fillId="0" borderId="17" xfId="112" applyNumberFormat="1" applyFont="1" applyFill="1" applyBorder="1" applyAlignment="1">
      <alignment horizontal="center"/>
    </xf>
    <xf numFmtId="0" fontId="4" fillId="0" borderId="32" xfId="72" applyBorder="1" applyAlignment="1">
      <alignment horizontal="center"/>
    </xf>
    <xf numFmtId="3" fontId="4" fillId="0" borderId="37" xfId="112" applyNumberFormat="1" applyFont="1" applyFill="1" applyBorder="1" applyAlignment="1">
      <alignment horizontal="center"/>
    </xf>
    <xf numFmtId="3" fontId="10" fillId="0" borderId="29" xfId="112" applyNumberFormat="1" applyFont="1" applyFill="1" applyBorder="1" applyAlignment="1">
      <alignment horizontal="center"/>
    </xf>
    <xf numFmtId="3" fontId="10" fillId="0" borderId="31" xfId="112" applyNumberFormat="1" applyFont="1" applyFill="1" applyBorder="1" applyAlignment="1">
      <alignment horizontal="center"/>
    </xf>
    <xf numFmtId="1" fontId="10" fillId="0" borderId="31" xfId="112" applyNumberFormat="1" applyFont="1" applyFill="1" applyBorder="1" applyAlignment="1">
      <alignment horizontal="center"/>
    </xf>
    <xf numFmtId="1" fontId="4" fillId="0" borderId="29" xfId="112" applyNumberFormat="1" applyFont="1" applyFill="1" applyBorder="1" applyAlignment="1">
      <alignment horizontal="center"/>
    </xf>
    <xf numFmtId="0" fontId="4" fillId="0" borderId="44" xfId="72" applyBorder="1" applyAlignment="1">
      <alignment horizontal="center"/>
    </xf>
    <xf numFmtId="3" fontId="10" fillId="0" borderId="45" xfId="72" applyNumberFormat="1" applyFont="1" applyBorder="1" applyAlignment="1">
      <alignment horizontal="center"/>
    </xf>
    <xf numFmtId="3" fontId="10" fillId="0" borderId="46" xfId="72" applyNumberFormat="1" applyFont="1" applyBorder="1" applyAlignment="1">
      <alignment horizontal="center"/>
    </xf>
    <xf numFmtId="3" fontId="10" fillId="0" borderId="47" xfId="72" applyNumberFormat="1" applyFont="1" applyBorder="1" applyAlignment="1">
      <alignment horizontal="center"/>
    </xf>
    <xf numFmtId="3" fontId="4" fillId="0" borderId="48" xfId="72" applyNumberFormat="1" applyBorder="1" applyAlignment="1">
      <alignment horizontal="center"/>
    </xf>
    <xf numFmtId="1" fontId="10" fillId="0" borderId="45" xfId="72" applyNumberFormat="1" applyFont="1" applyBorder="1" applyAlignment="1">
      <alignment horizontal="center"/>
    </xf>
    <xf numFmtId="3" fontId="10" fillId="0" borderId="45" xfId="112" applyNumberFormat="1" applyFont="1" applyBorder="1" applyAlignment="1">
      <alignment horizontal="center"/>
    </xf>
    <xf numFmtId="3" fontId="10" fillId="0" borderId="47" xfId="112" applyNumberFormat="1" applyFont="1" applyBorder="1" applyAlignment="1">
      <alignment horizontal="center"/>
    </xf>
    <xf numFmtId="1" fontId="4" fillId="0" borderId="48" xfId="112" applyNumberFormat="1" applyFont="1" applyBorder="1" applyAlignment="1">
      <alignment horizontal="center"/>
    </xf>
    <xf numFmtId="1" fontId="10" fillId="0" borderId="47" xfId="112" applyNumberFormat="1" applyFont="1" applyBorder="1" applyAlignment="1">
      <alignment horizontal="center"/>
    </xf>
    <xf numFmtId="1" fontId="4" fillId="0" borderId="45" xfId="112" applyNumberFormat="1" applyFont="1" applyBorder="1" applyAlignment="1">
      <alignment horizontal="center"/>
    </xf>
    <xf numFmtId="3" fontId="4" fillId="0" borderId="49" xfId="112" applyNumberFormat="1" applyFont="1" applyFill="1" applyBorder="1" applyAlignment="1">
      <alignment horizontal="center"/>
    </xf>
    <xf numFmtId="3" fontId="10" fillId="0" borderId="0" xfId="72" applyNumberFormat="1" applyFont="1" applyAlignment="1">
      <alignment horizontal="center"/>
    </xf>
    <xf numFmtId="1" fontId="10" fillId="0" borderId="0" xfId="72" applyNumberFormat="1" applyFont="1" applyAlignment="1">
      <alignment horizontal="center"/>
    </xf>
    <xf numFmtId="3" fontId="10" fillId="0" borderId="0" xfId="112" applyNumberFormat="1" applyFont="1" applyBorder="1" applyAlignment="1">
      <alignment horizontal="center"/>
    </xf>
    <xf numFmtId="1" fontId="10" fillId="0" borderId="0" xfId="112" applyNumberFormat="1" applyFont="1" applyBorder="1" applyAlignment="1">
      <alignment horizontal="center"/>
    </xf>
    <xf numFmtId="3" fontId="4" fillId="0" borderId="0" xfId="72" applyNumberFormat="1"/>
    <xf numFmtId="0" fontId="4" fillId="0" borderId="0" xfId="72" applyAlignment="1">
      <alignment vertical="center"/>
    </xf>
    <xf numFmtId="0" fontId="0" fillId="0" borderId="0" xfId="0" applyAlignment="1">
      <alignment horizontal="center"/>
    </xf>
    <xf numFmtId="49" fontId="0" fillId="0" borderId="0" xfId="0" applyNumberFormat="1"/>
    <xf numFmtId="0" fontId="40" fillId="0" borderId="13" xfId="72" applyFont="1" applyBorder="1" applyAlignment="1">
      <alignment horizontal="center" vertical="center" wrapText="1"/>
    </xf>
    <xf numFmtId="0" fontId="40" fillId="0" borderId="14" xfId="72" applyFont="1" applyBorder="1" applyAlignment="1">
      <alignment horizontal="center" vertical="center" wrapText="1"/>
    </xf>
    <xf numFmtId="0" fontId="40" fillId="0" borderId="15" xfId="72" applyFont="1" applyBorder="1" applyAlignment="1">
      <alignment horizontal="center" vertical="center" wrapText="1"/>
    </xf>
    <xf numFmtId="0" fontId="4" fillId="0" borderId="18" xfId="72" applyBorder="1" applyAlignment="1">
      <alignment horizontal="center" vertical="center" wrapText="1"/>
    </xf>
    <xf numFmtId="0" fontId="4" fillId="0" borderId="19" xfId="72" applyBorder="1" applyAlignment="1">
      <alignment horizontal="center" vertical="center" wrapText="1"/>
    </xf>
    <xf numFmtId="0" fontId="5" fillId="0" borderId="16" xfId="72" applyFont="1" applyBorder="1" applyAlignment="1">
      <alignment horizontal="center" vertical="center" wrapText="1"/>
    </xf>
    <xf numFmtId="0" fontId="10" fillId="0" borderId="20" xfId="72" applyFont="1" applyBorder="1" applyAlignment="1">
      <alignment horizontal="center" vertical="center" wrapText="1"/>
    </xf>
    <xf numFmtId="0" fontId="10" fillId="0" borderId="25" xfId="72" applyFont="1" applyBorder="1" applyAlignment="1">
      <alignment horizontal="center" vertical="center" wrapText="1"/>
    </xf>
    <xf numFmtId="0" fontId="4" fillId="0" borderId="21" xfId="72" applyBorder="1" applyAlignment="1">
      <alignment horizontal="center" vertical="center" wrapText="1"/>
    </xf>
    <xf numFmtId="0" fontId="4" fillId="0" borderId="26" xfId="72" applyBorder="1" applyAlignment="1">
      <alignment horizontal="center" vertical="center" wrapText="1"/>
    </xf>
    <xf numFmtId="0" fontId="10" fillId="0" borderId="22" xfId="72" applyFont="1" applyBorder="1" applyAlignment="1">
      <alignment horizontal="center" vertical="center" wrapText="1"/>
    </xf>
    <xf numFmtId="0" fontId="10" fillId="0" borderId="27" xfId="72" applyFont="1" applyBorder="1" applyAlignment="1">
      <alignment horizontal="center" vertical="center" wrapText="1"/>
    </xf>
    <xf numFmtId="0" fontId="83" fillId="0" borderId="20" xfId="72" applyFont="1" applyBorder="1" applyAlignment="1">
      <alignment horizontal="center" vertical="center" wrapText="1"/>
    </xf>
    <xf numFmtId="0" fontId="83" fillId="0" borderId="25" xfId="72" applyFont="1" applyBorder="1" applyAlignment="1">
      <alignment horizontal="center" vertical="center" wrapText="1"/>
    </xf>
    <xf numFmtId="0" fontId="4" fillId="0" borderId="50" xfId="72" applyBorder="1" applyAlignment="1">
      <alignment horizontal="left" vertical="center" wrapText="1"/>
    </xf>
    <xf numFmtId="0" fontId="4" fillId="0" borderId="51" xfId="72" applyBorder="1" applyAlignment="1">
      <alignment horizontal="left" vertical="center" wrapText="1"/>
    </xf>
    <xf numFmtId="0" fontId="4" fillId="0" borderId="52" xfId="72" applyBorder="1" applyAlignment="1">
      <alignment horizontal="left" vertical="center" wrapText="1"/>
    </xf>
    <xf numFmtId="0" fontId="4" fillId="0" borderId="29" xfId="72" applyBorder="1" applyAlignment="1">
      <alignment horizontal="left" vertical="center" wrapText="1"/>
    </xf>
    <xf numFmtId="0" fontId="4" fillId="0" borderId="0" xfId="72" applyAlignment="1">
      <alignment horizontal="left" vertical="center" wrapText="1"/>
    </xf>
    <xf numFmtId="0" fontId="4" fillId="0" borderId="30" xfId="72" applyBorder="1" applyAlignment="1">
      <alignment horizontal="left" vertical="center" wrapText="1"/>
    </xf>
    <xf numFmtId="0" fontId="4" fillId="0" borderId="53" xfId="72" applyBorder="1" applyAlignment="1">
      <alignment horizontal="left" vertical="center" wrapText="1"/>
    </xf>
    <xf numFmtId="0" fontId="4" fillId="0" borderId="54" xfId="72" applyBorder="1" applyAlignment="1">
      <alignment horizontal="left" vertical="center" wrapText="1"/>
    </xf>
    <xf numFmtId="0" fontId="4" fillId="0" borderId="55" xfId="72" applyBorder="1" applyAlignment="1">
      <alignment horizontal="left" vertical="center" wrapText="1"/>
    </xf>
    <xf numFmtId="0" fontId="4" fillId="0" borderId="56" xfId="72" applyBorder="1" applyAlignment="1">
      <alignment horizontal="left" vertical="center"/>
    </xf>
    <xf numFmtId="0" fontId="4" fillId="0" borderId="57" xfId="72" applyBorder="1" applyAlignment="1">
      <alignment horizontal="left" vertical="center"/>
    </xf>
    <xf numFmtId="0" fontId="4" fillId="0" borderId="58" xfId="72" applyBorder="1" applyAlignment="1">
      <alignment horizontal="left" vertical="center"/>
    </xf>
    <xf numFmtId="0" fontId="4" fillId="0" borderId="20" xfId="72" applyBorder="1" applyAlignment="1">
      <alignment horizontal="center" vertical="center" wrapText="1"/>
    </xf>
    <xf numFmtId="0" fontId="4" fillId="0" borderId="25" xfId="72" applyBorder="1" applyAlignment="1">
      <alignment horizontal="center" vertical="center" wrapText="1"/>
    </xf>
    <xf numFmtId="0" fontId="4" fillId="0" borderId="24" xfId="72" applyBorder="1" applyAlignment="1">
      <alignment horizontal="center" vertical="center" wrapText="1"/>
    </xf>
    <xf numFmtId="0" fontId="4" fillId="0" borderId="28" xfId="72" applyBorder="1" applyAlignment="1">
      <alignment horizontal="center" vertical="center" wrapText="1"/>
    </xf>
    <xf numFmtId="0" fontId="0" fillId="0" borderId="0" xfId="0" applyAlignment="1">
      <alignment horizontal="center"/>
    </xf>
    <xf numFmtId="0" fontId="0" fillId="20" borderId="0" xfId="0" applyFill="1" applyAlignment="1">
      <alignment horizontal="center"/>
    </xf>
    <xf numFmtId="0" fontId="10" fillId="0" borderId="0" xfId="0" applyFont="1" applyAlignment="1">
      <alignment horizontal="center"/>
    </xf>
    <xf numFmtId="0" fontId="0" fillId="0" borderId="0" xfId="0" applyAlignment="1"/>
    <xf numFmtId="0" fontId="39" fillId="0" borderId="11" xfId="0" applyFont="1" applyBorder="1" applyAlignment="1">
      <alignment horizontal="center" vertical="center"/>
    </xf>
    <xf numFmtId="0" fontId="0" fillId="0" borderId="11" xfId="0" applyBorder="1" applyAlignment="1"/>
    <xf numFmtId="0" fontId="34" fillId="0" borderId="0" xfId="0" applyFont="1" applyAlignment="1">
      <alignment horizontal="center"/>
    </xf>
    <xf numFmtId="0" fontId="15" fillId="0" borderId="0" xfId="0" applyFont="1" applyAlignment="1">
      <alignment horizontal="center"/>
    </xf>
    <xf numFmtId="0" fontId="10" fillId="0" borderId="11" xfId="92" applyFont="1" applyBorder="1" applyAlignment="1">
      <alignment horizontal="center" vertical="center"/>
    </xf>
    <xf numFmtId="0" fontId="15" fillId="0" borderId="11" xfId="0" applyFont="1" applyBorder="1" applyAlignment="1">
      <alignment horizontal="center" vertical="center"/>
    </xf>
    <xf numFmtId="0" fontId="17" fillId="0" borderId="11" xfId="92" applyFont="1" applyBorder="1" applyAlignment="1">
      <alignment horizontal="center"/>
    </xf>
    <xf numFmtId="0" fontId="10" fillId="0" borderId="0" xfId="92" applyFont="1" applyAlignment="1">
      <alignment horizontal="center" vertical="center"/>
    </xf>
    <xf numFmtId="0" fontId="15" fillId="0" borderId="0" xfId="0" applyFont="1" applyAlignment="1">
      <alignment horizontal="center" vertical="center"/>
    </xf>
    <xf numFmtId="0" fontId="10" fillId="0" borderId="0" xfId="92" applyFont="1" applyAlignment="1"/>
    <xf numFmtId="0" fontId="17" fillId="0" borderId="0" xfId="92" applyFont="1" applyAlignment="1"/>
    <xf numFmtId="0" fontId="15" fillId="0" borderId="0" xfId="0" applyFont="1" applyAlignment="1"/>
    <xf numFmtId="0" fontId="8" fillId="0" borderId="11" xfId="92" applyFont="1" applyBorder="1" applyAlignment="1">
      <alignment horizontal="center" vertical="center"/>
    </xf>
    <xf numFmtId="0" fontId="11" fillId="0" borderId="11" xfId="0" applyFont="1" applyBorder="1" applyAlignment="1">
      <alignment horizontal="center" vertical="center"/>
    </xf>
    <xf numFmtId="0" fontId="11" fillId="0" borderId="11" xfId="0" applyFont="1" applyBorder="1" applyAlignment="1">
      <alignment vertical="center"/>
    </xf>
    <xf numFmtId="0" fontId="8" fillId="0" borderId="0" xfId="92" applyFont="1" applyAlignment="1">
      <alignment horizontal="center" vertical="center"/>
    </xf>
    <xf numFmtId="0" fontId="11" fillId="0" borderId="0" xfId="0" applyFont="1" applyAlignment="1">
      <alignment horizontal="center" vertical="center"/>
    </xf>
    <xf numFmtId="0" fontId="11" fillId="0" borderId="0" xfId="0" applyFont="1" applyAlignment="1">
      <alignment vertical="center"/>
    </xf>
    <xf numFmtId="0" fontId="26" fillId="0" borderId="0" xfId="90" applyFont="1" applyAlignment="1"/>
    <xf numFmtId="0" fontId="8" fillId="0" borderId="0" xfId="90" applyFont="1" applyAlignment="1">
      <alignment horizontal="center"/>
    </xf>
    <xf numFmtId="0" fontId="11" fillId="0" borderId="0" xfId="0" applyFont="1" applyAlignment="1">
      <alignment horizontal="center"/>
    </xf>
    <xf numFmtId="0" fontId="28" fillId="0" borderId="0" xfId="90" applyFont="1" applyAlignment="1">
      <alignment horizontal="center"/>
    </xf>
    <xf numFmtId="0" fontId="29" fillId="0" borderId="0" xfId="0" applyFont="1" applyAlignment="1">
      <alignment horizontal="center"/>
    </xf>
    <xf numFmtId="0" fontId="5" fillId="0" borderId="11" xfId="90" applyFont="1" applyBorder="1" applyAlignment="1">
      <alignment horizontal="center"/>
    </xf>
    <xf numFmtId="0" fontId="11" fillId="0" borderId="11" xfId="0" applyFont="1" applyBorder="1" applyAlignment="1">
      <alignment horizontal="center"/>
    </xf>
    <xf numFmtId="0" fontId="0" fillId="0" borderId="11" xfId="0" applyBorder="1" applyAlignment="1">
      <alignment horizontal="center"/>
    </xf>
    <xf numFmtId="0" fontId="8" fillId="0" borderId="11" xfId="90" applyFont="1" applyBorder="1" applyAlignment="1">
      <alignment horizontal="center"/>
    </xf>
    <xf numFmtId="0" fontId="38" fillId="0" borderId="11" xfId="91" applyFont="1" applyBorder="1" applyAlignment="1">
      <alignment horizontal="center"/>
    </xf>
    <xf numFmtId="0" fontId="35" fillId="0" borderId="11" xfId="91" applyFont="1" applyBorder="1" applyAlignment="1">
      <alignment horizontal="center"/>
    </xf>
    <xf numFmtId="0" fontId="8" fillId="0" borderId="11" xfId="91" applyFont="1" applyBorder="1" applyAlignment="1">
      <alignment horizontal="center"/>
    </xf>
    <xf numFmtId="0" fontId="4" fillId="0" borderId="11" xfId="91" applyBorder="1" applyAlignment="1">
      <alignment horizontal="center"/>
    </xf>
    <xf numFmtId="0" fontId="8" fillId="0" borderId="11" xfId="91" applyNumberFormat="1" applyFont="1" applyBorder="1" applyAlignment="1">
      <alignment horizontal="center"/>
    </xf>
    <xf numFmtId="0" fontId="10" fillId="0" borderId="11" xfId="91" applyFont="1" applyBorder="1" applyAlignment="1">
      <alignment horizontal="center"/>
    </xf>
    <xf numFmtId="2" fontId="8" fillId="0" borderId="12" xfId="91" applyNumberFormat="1" applyFont="1" applyBorder="1" applyAlignment="1">
      <alignment horizontal="center"/>
    </xf>
    <xf numFmtId="2" fontId="5" fillId="0" borderId="0" xfId="91" applyNumberFormat="1" applyFont="1" applyAlignment="1">
      <alignment horizontal="center"/>
    </xf>
    <xf numFmtId="0" fontId="40" fillId="0" borderId="11" xfId="91" applyFont="1" applyBorder="1" applyAlignment="1">
      <alignment horizontal="center"/>
    </xf>
    <xf numFmtId="0" fontId="24" fillId="0" borderId="11" xfId="91" applyFont="1" applyBorder="1" applyAlignment="1">
      <alignment horizontal="center"/>
    </xf>
  </cellXfs>
  <cellStyles count="152">
    <cellStyle name="20% - Accent1" xfId="1" xr:uid="{00000000-0005-0000-0000-000000000000}"/>
    <cellStyle name="20% - Accent2" xfId="2" xr:uid="{00000000-0005-0000-0000-000001000000}"/>
    <cellStyle name="20% - Accent3" xfId="3" xr:uid="{00000000-0005-0000-0000-000002000000}"/>
    <cellStyle name="20% - Accent4" xfId="4" xr:uid="{00000000-0005-0000-0000-000003000000}"/>
    <cellStyle name="20% - Accent5" xfId="5" xr:uid="{00000000-0005-0000-0000-000004000000}"/>
    <cellStyle name="20% - Accent6" xfId="6" xr:uid="{00000000-0005-0000-0000-000005000000}"/>
    <cellStyle name="40% - Accent1" xfId="7" xr:uid="{00000000-0005-0000-0000-000006000000}"/>
    <cellStyle name="40% - Accent2" xfId="8" xr:uid="{00000000-0005-0000-0000-000007000000}"/>
    <cellStyle name="40% - Accent3" xfId="9" xr:uid="{00000000-0005-0000-0000-000008000000}"/>
    <cellStyle name="40% - Accent4" xfId="10" xr:uid="{00000000-0005-0000-0000-000009000000}"/>
    <cellStyle name="40% - Accent5" xfId="11" xr:uid="{00000000-0005-0000-0000-00000A000000}"/>
    <cellStyle name="40% - Accent6" xfId="12" xr:uid="{00000000-0005-0000-0000-00000B000000}"/>
    <cellStyle name="60% - Accent1" xfId="13" xr:uid="{00000000-0005-0000-0000-00000C000000}"/>
    <cellStyle name="60% - Accent2" xfId="14" xr:uid="{00000000-0005-0000-0000-00000D000000}"/>
    <cellStyle name="60% - Accent3" xfId="15" xr:uid="{00000000-0005-0000-0000-00000E000000}"/>
    <cellStyle name="60% - Accent4" xfId="16" xr:uid="{00000000-0005-0000-0000-00000F000000}"/>
    <cellStyle name="60% - Accent5" xfId="17" xr:uid="{00000000-0005-0000-0000-000010000000}"/>
    <cellStyle name="60% - Accent6" xfId="18" xr:uid="{00000000-0005-0000-0000-000011000000}"/>
    <cellStyle name="Bad" xfId="19" xr:uid="{00000000-0005-0000-0000-000012000000}"/>
    <cellStyle name="caché" xfId="20" xr:uid="{00000000-0005-0000-0000-000013000000}"/>
    <cellStyle name="Calculation" xfId="21" xr:uid="{00000000-0005-0000-0000-000014000000}"/>
    <cellStyle name="Check Cell" xfId="22" xr:uid="{00000000-0005-0000-0000-000015000000}"/>
    <cellStyle name="Comma 2" xfId="23" xr:uid="{00000000-0005-0000-0000-000016000000}"/>
    <cellStyle name="Comma 3" xfId="24" xr:uid="{00000000-0005-0000-0000-000017000000}"/>
    <cellStyle name="Comma 3 2" xfId="25" xr:uid="{00000000-0005-0000-0000-000018000000}"/>
    <cellStyle name="Comma(0)" xfId="26" xr:uid="{00000000-0005-0000-0000-000019000000}"/>
    <cellStyle name="Comma(3)" xfId="27" xr:uid="{00000000-0005-0000-0000-00001A000000}"/>
    <cellStyle name="Comma[0]" xfId="28" xr:uid="{00000000-0005-0000-0000-00001B000000}"/>
    <cellStyle name="Comma[1]" xfId="29" xr:uid="{00000000-0005-0000-0000-00001C000000}"/>
    <cellStyle name="Comma[2]__" xfId="30" xr:uid="{00000000-0005-0000-0000-00001D000000}"/>
    <cellStyle name="Comma[3]" xfId="31" xr:uid="{00000000-0005-0000-0000-00001E000000}"/>
    <cellStyle name="Comma0" xfId="32" xr:uid="{00000000-0005-0000-0000-00001F000000}"/>
    <cellStyle name="Commentaire" xfId="33" xr:uid="{00000000-0005-0000-0000-000020000000}"/>
    <cellStyle name="Currency0" xfId="34" xr:uid="{00000000-0005-0000-0000-000021000000}"/>
    <cellStyle name="Date" xfId="35" xr:uid="{00000000-0005-0000-0000-000022000000}"/>
    <cellStyle name="Dezimal_03-09-03" xfId="36" xr:uid="{00000000-0005-0000-0000-000023000000}"/>
    <cellStyle name="En-tête 1" xfId="37" xr:uid="{00000000-0005-0000-0000-000024000000}"/>
    <cellStyle name="En-tête 2" xfId="38" xr:uid="{00000000-0005-0000-0000-000025000000}"/>
    <cellStyle name="Explanatory Text" xfId="39" xr:uid="{00000000-0005-0000-0000-000026000000}"/>
    <cellStyle name="Financier0" xfId="40" xr:uid="{00000000-0005-0000-0000-000027000000}"/>
    <cellStyle name="Fixed" xfId="41" xr:uid="{00000000-0005-0000-0000-000028000000}"/>
    <cellStyle name="Good" xfId="42" xr:uid="{00000000-0005-0000-0000-000029000000}"/>
    <cellStyle name="Heading 1" xfId="43" xr:uid="{00000000-0005-0000-0000-00002A000000}"/>
    <cellStyle name="Heading 2" xfId="44" xr:uid="{00000000-0005-0000-0000-00002B000000}"/>
    <cellStyle name="Heading 3" xfId="45" xr:uid="{00000000-0005-0000-0000-00002C000000}"/>
    <cellStyle name="Heading 4" xfId="46" xr:uid="{00000000-0005-0000-0000-00002D000000}"/>
    <cellStyle name="Hipervínculo 2" xfId="150" xr:uid="{261820CF-CF65-2E46-8EBE-03C2C424514E}"/>
    <cellStyle name="Input" xfId="47" xr:uid="{00000000-0005-0000-0000-00002E000000}"/>
    <cellStyle name="Lien hypertexte 2" xfId="48" xr:uid="{00000000-0005-0000-0000-00002F000000}"/>
    <cellStyle name="Linked Cell" xfId="49" xr:uid="{00000000-0005-0000-0000-000030000000}"/>
    <cellStyle name="Millares [0]" xfId="50" builtinId="6"/>
    <cellStyle name="Milliers 2" xfId="51" xr:uid="{00000000-0005-0000-0000-000032000000}"/>
    <cellStyle name="Monétaire0" xfId="52" xr:uid="{00000000-0005-0000-0000-000033000000}"/>
    <cellStyle name="Motif" xfId="53" xr:uid="{00000000-0005-0000-0000-000034000000}"/>
    <cellStyle name="Normaali_Eduskuntavaalit" xfId="54" xr:uid="{00000000-0005-0000-0000-000035000000}"/>
    <cellStyle name="Normal" xfId="0" builtinId="0"/>
    <cellStyle name="Normal 10" xfId="55" xr:uid="{00000000-0005-0000-0000-000037000000}"/>
    <cellStyle name="Normal 10 2" xfId="56" xr:uid="{00000000-0005-0000-0000-000038000000}"/>
    <cellStyle name="Normal 10 2 2" xfId="57" xr:uid="{00000000-0005-0000-0000-000039000000}"/>
    <cellStyle name="Normal 11" xfId="58" xr:uid="{00000000-0005-0000-0000-00003A000000}"/>
    <cellStyle name="Normal 11 2" xfId="59" xr:uid="{00000000-0005-0000-0000-00003B000000}"/>
    <cellStyle name="Normal 11 2 2" xfId="60" xr:uid="{00000000-0005-0000-0000-00003C000000}"/>
    <cellStyle name="Normal 11 3" xfId="61" xr:uid="{00000000-0005-0000-0000-00003D000000}"/>
    <cellStyle name="Normal 12" xfId="62" xr:uid="{00000000-0005-0000-0000-00003E000000}"/>
    <cellStyle name="Normal 12 2" xfId="63" xr:uid="{00000000-0005-0000-0000-00003F000000}"/>
    <cellStyle name="Normal 13" xfId="64" xr:uid="{00000000-0005-0000-0000-000040000000}"/>
    <cellStyle name="Normal 13 2" xfId="65" xr:uid="{00000000-0005-0000-0000-000041000000}"/>
    <cellStyle name="Normal 14" xfId="66" xr:uid="{00000000-0005-0000-0000-000042000000}"/>
    <cellStyle name="Normal 15" xfId="67" xr:uid="{00000000-0005-0000-0000-000043000000}"/>
    <cellStyle name="Normal 16" xfId="68" xr:uid="{00000000-0005-0000-0000-000044000000}"/>
    <cellStyle name="Normal 2" xfId="69" xr:uid="{00000000-0005-0000-0000-000045000000}"/>
    <cellStyle name="Normal 2 2" xfId="70" xr:uid="{00000000-0005-0000-0000-000046000000}"/>
    <cellStyle name="Normal 2 2 2" xfId="71" xr:uid="{00000000-0005-0000-0000-000047000000}"/>
    <cellStyle name="Normal 2 3" xfId="72" xr:uid="{00000000-0005-0000-0000-000048000000}"/>
    <cellStyle name="Normal 2 4" xfId="73" xr:uid="{00000000-0005-0000-0000-000049000000}"/>
    <cellStyle name="Normal 2 4 2" xfId="74" xr:uid="{00000000-0005-0000-0000-00004A000000}"/>
    <cellStyle name="Normal 2 4 3" xfId="75" xr:uid="{00000000-0005-0000-0000-00004B000000}"/>
    <cellStyle name="Normal 2 5" xfId="76" xr:uid="{00000000-0005-0000-0000-00004C000000}"/>
    <cellStyle name="Normal 2_AccumulationEquation" xfId="77" xr:uid="{00000000-0005-0000-0000-00004D000000}"/>
    <cellStyle name="Normal 3" xfId="78" xr:uid="{00000000-0005-0000-0000-00004E000000}"/>
    <cellStyle name="Normal 3 2" xfId="79" xr:uid="{00000000-0005-0000-0000-00004F000000}"/>
    <cellStyle name="Normal 3 3" xfId="80" xr:uid="{00000000-0005-0000-0000-000050000000}"/>
    <cellStyle name="Normal 4" xfId="81" xr:uid="{00000000-0005-0000-0000-000051000000}"/>
    <cellStyle name="Normal 4 2" xfId="82" xr:uid="{00000000-0005-0000-0000-000052000000}"/>
    <cellStyle name="Normal 4 3" xfId="83" xr:uid="{00000000-0005-0000-0000-000053000000}"/>
    <cellStyle name="Normal 5" xfId="84" xr:uid="{00000000-0005-0000-0000-000054000000}"/>
    <cellStyle name="Normal 6" xfId="85" xr:uid="{00000000-0005-0000-0000-000055000000}"/>
    <cellStyle name="Normal 7" xfId="86" xr:uid="{00000000-0005-0000-0000-000056000000}"/>
    <cellStyle name="Normal 8" xfId="87" xr:uid="{00000000-0005-0000-0000-000057000000}"/>
    <cellStyle name="Normal 9" xfId="88" xr:uid="{00000000-0005-0000-0000-000058000000}"/>
    <cellStyle name="Normal GHG whole table" xfId="89" xr:uid="{00000000-0005-0000-0000-000059000000}"/>
    <cellStyle name="Normal_Comp1398" xfId="90" xr:uid="{00000000-0005-0000-0000-00005A000000}"/>
    <cellStyle name="Normal_final1" xfId="91" xr:uid="{00000000-0005-0000-0000-00005B000000}"/>
    <cellStyle name="Normal_TabAnnexeB" xfId="92" xr:uid="{00000000-0005-0000-0000-00005C000000}"/>
    <cellStyle name="Normal_TabAnnexeH" xfId="93" xr:uid="{00000000-0005-0000-0000-00005D000000}"/>
    <cellStyle name="Normal_TabIntro" xfId="94" xr:uid="{00000000-0005-0000-0000-00005E000000}"/>
    <cellStyle name="Normal-blank" xfId="95" xr:uid="{00000000-0005-0000-0000-00005F000000}"/>
    <cellStyle name="Normal-bottom" xfId="96" xr:uid="{00000000-0005-0000-0000-000060000000}"/>
    <cellStyle name="Normal-center" xfId="97" xr:uid="{00000000-0005-0000-0000-000061000000}"/>
    <cellStyle name="Normal-droit" xfId="98" xr:uid="{00000000-0005-0000-0000-000062000000}"/>
    <cellStyle name="Normal-top" xfId="99" xr:uid="{00000000-0005-0000-0000-000063000000}"/>
    <cellStyle name="normální_Nove vystupy_DOPOCTENE" xfId="100" xr:uid="{00000000-0005-0000-0000-000064000000}"/>
    <cellStyle name="Note" xfId="101" xr:uid="{00000000-0005-0000-0000-000065000000}"/>
    <cellStyle name="Output" xfId="102" xr:uid="{00000000-0005-0000-0000-000066000000}"/>
    <cellStyle name="Percent 2" xfId="103" xr:uid="{00000000-0005-0000-0000-000067000000}"/>
    <cellStyle name="Percent 2 2" xfId="104" xr:uid="{00000000-0005-0000-0000-000068000000}"/>
    <cellStyle name="Percent 2 3" xfId="105" xr:uid="{00000000-0005-0000-0000-000069000000}"/>
    <cellStyle name="Percent 3" xfId="106" xr:uid="{00000000-0005-0000-0000-00006A000000}"/>
    <cellStyle name="Percent 4" xfId="107" xr:uid="{00000000-0005-0000-0000-00006B000000}"/>
    <cellStyle name="Pilkku_Esimerkkejä kaavioista.xls Kaavio 1" xfId="108" xr:uid="{00000000-0005-0000-0000-00006C000000}"/>
    <cellStyle name="Porcentaje" xfId="109" builtinId="5"/>
    <cellStyle name="Porcentaje 2" xfId="151" xr:uid="{45A003E9-FEA6-694E-B9FC-2F0C4C5A89E2}"/>
    <cellStyle name="Porcentual 2" xfId="110" xr:uid="{00000000-0005-0000-0000-00006E000000}"/>
    <cellStyle name="Pourcentage 10" xfId="111" xr:uid="{00000000-0005-0000-0000-00006F000000}"/>
    <cellStyle name="Pourcentage 10 2" xfId="112" xr:uid="{00000000-0005-0000-0000-000070000000}"/>
    <cellStyle name="Pourcentage 10 2 2" xfId="113" xr:uid="{00000000-0005-0000-0000-000071000000}"/>
    <cellStyle name="Pourcentage 11" xfId="114" xr:uid="{00000000-0005-0000-0000-000072000000}"/>
    <cellStyle name="Pourcentage 12" xfId="115" xr:uid="{00000000-0005-0000-0000-000073000000}"/>
    <cellStyle name="Pourcentage 12 2" xfId="116" xr:uid="{00000000-0005-0000-0000-000074000000}"/>
    <cellStyle name="Pourcentage 13" xfId="117" xr:uid="{00000000-0005-0000-0000-000075000000}"/>
    <cellStyle name="Pourcentage 2" xfId="118" xr:uid="{00000000-0005-0000-0000-000076000000}"/>
    <cellStyle name="Pourcentage 2 2" xfId="119" xr:uid="{00000000-0005-0000-0000-000077000000}"/>
    <cellStyle name="Pourcentage 2 3" xfId="120" xr:uid="{00000000-0005-0000-0000-000078000000}"/>
    <cellStyle name="Pourcentage 3" xfId="121" xr:uid="{00000000-0005-0000-0000-000079000000}"/>
    <cellStyle name="Pourcentage 3 2" xfId="122" xr:uid="{00000000-0005-0000-0000-00007A000000}"/>
    <cellStyle name="Pourcentage 4" xfId="123" xr:uid="{00000000-0005-0000-0000-00007B000000}"/>
    <cellStyle name="Pourcentage 5" xfId="124" xr:uid="{00000000-0005-0000-0000-00007C000000}"/>
    <cellStyle name="Pourcentage 5 2" xfId="125" xr:uid="{00000000-0005-0000-0000-00007D000000}"/>
    <cellStyle name="Pourcentage 6" xfId="126" xr:uid="{00000000-0005-0000-0000-00007E000000}"/>
    <cellStyle name="Pourcentage 6 2" xfId="127" xr:uid="{00000000-0005-0000-0000-00007F000000}"/>
    <cellStyle name="Pourcentage 7" xfId="128" xr:uid="{00000000-0005-0000-0000-000080000000}"/>
    <cellStyle name="Pourcentage 8" xfId="129" xr:uid="{00000000-0005-0000-0000-000081000000}"/>
    <cellStyle name="Pourcentage 9" xfId="130" xr:uid="{00000000-0005-0000-0000-000082000000}"/>
    <cellStyle name="Pourcentage 9 2" xfId="131" xr:uid="{00000000-0005-0000-0000-000083000000}"/>
    <cellStyle name="Pourcentage 9 2 2" xfId="132" xr:uid="{00000000-0005-0000-0000-000084000000}"/>
    <cellStyle name="Satisfaisant" xfId="133" xr:uid="{00000000-0005-0000-0000-000085000000}"/>
    <cellStyle name="Standard 11" xfId="134" xr:uid="{00000000-0005-0000-0000-000086000000}"/>
    <cellStyle name="Standard_2 + 3" xfId="135" xr:uid="{00000000-0005-0000-0000-000087000000}"/>
    <cellStyle name="Style 24" xfId="136" xr:uid="{00000000-0005-0000-0000-000088000000}"/>
    <cellStyle name="Style 25" xfId="137" xr:uid="{00000000-0005-0000-0000-000089000000}"/>
    <cellStyle name="style_col_headings" xfId="138" xr:uid="{00000000-0005-0000-0000-00008A000000}"/>
    <cellStyle name="TEXT" xfId="139" xr:uid="{00000000-0005-0000-0000-00008B000000}"/>
    <cellStyle name="Title" xfId="140" xr:uid="{00000000-0005-0000-0000-00008C000000}"/>
    <cellStyle name="Titre" xfId="141" xr:uid="{00000000-0005-0000-0000-00008D000000}"/>
    <cellStyle name="Titre 1" xfId="142" xr:uid="{00000000-0005-0000-0000-00008E000000}"/>
    <cellStyle name="Titre 2" xfId="143" xr:uid="{00000000-0005-0000-0000-00008F000000}"/>
    <cellStyle name="Titre 3" xfId="144" xr:uid="{00000000-0005-0000-0000-000090000000}"/>
    <cellStyle name="Titre 4" xfId="145" xr:uid="{00000000-0005-0000-0000-000091000000}"/>
    <cellStyle name="Vérification" xfId="146" xr:uid="{00000000-0005-0000-0000-000092000000}"/>
    <cellStyle name="Virgule fixe" xfId="147" xr:uid="{00000000-0005-0000-0000-000093000000}"/>
    <cellStyle name="Warning Text" xfId="148" xr:uid="{00000000-0005-0000-0000-000094000000}"/>
    <cellStyle name="Wrapped" xfId="149" xr:uid="{00000000-0005-0000-0000-00009500000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2.xml"/><Relationship Id="rId21" Type="http://schemas.openxmlformats.org/officeDocument/2006/relationships/worksheet" Target="worksheets/sheet17.xml"/><Relationship Id="rId42" Type="http://schemas.openxmlformats.org/officeDocument/2006/relationships/worksheet" Target="worksheets/sheet38.xml"/><Relationship Id="rId47" Type="http://schemas.openxmlformats.org/officeDocument/2006/relationships/worksheet" Target="worksheets/sheet43.xml"/><Relationship Id="rId63" Type="http://schemas.openxmlformats.org/officeDocument/2006/relationships/worksheet" Target="worksheets/sheet59.xml"/><Relationship Id="rId68" Type="http://schemas.openxmlformats.org/officeDocument/2006/relationships/worksheet" Target="worksheets/sheet64.xml"/><Relationship Id="rId2" Type="http://schemas.openxmlformats.org/officeDocument/2006/relationships/chartsheet" Target="chartsheets/sheet2.xml"/><Relationship Id="rId16" Type="http://schemas.openxmlformats.org/officeDocument/2006/relationships/worksheet" Target="worksheets/sheet12.xml"/><Relationship Id="rId29" Type="http://schemas.openxmlformats.org/officeDocument/2006/relationships/worksheet" Target="worksheets/sheet25.xml"/><Relationship Id="rId11" Type="http://schemas.openxmlformats.org/officeDocument/2006/relationships/worksheet" Target="worksheets/sheet7.xml"/><Relationship Id="rId24" Type="http://schemas.openxmlformats.org/officeDocument/2006/relationships/worksheet" Target="worksheets/sheet20.xml"/><Relationship Id="rId32" Type="http://schemas.openxmlformats.org/officeDocument/2006/relationships/worksheet" Target="worksheets/sheet28.xml"/><Relationship Id="rId37" Type="http://schemas.openxmlformats.org/officeDocument/2006/relationships/worksheet" Target="worksheets/sheet33.xml"/><Relationship Id="rId40" Type="http://schemas.openxmlformats.org/officeDocument/2006/relationships/worksheet" Target="worksheets/sheet36.xml"/><Relationship Id="rId45" Type="http://schemas.openxmlformats.org/officeDocument/2006/relationships/worksheet" Target="worksheets/sheet41.xml"/><Relationship Id="rId53" Type="http://schemas.openxmlformats.org/officeDocument/2006/relationships/worksheet" Target="worksheets/sheet49.xml"/><Relationship Id="rId58" Type="http://schemas.openxmlformats.org/officeDocument/2006/relationships/worksheet" Target="worksheets/sheet54.xml"/><Relationship Id="rId66" Type="http://schemas.openxmlformats.org/officeDocument/2006/relationships/worksheet" Target="worksheets/sheet62.xml"/><Relationship Id="rId74" Type="http://schemas.openxmlformats.org/officeDocument/2006/relationships/styles" Target="styles.xml"/><Relationship Id="rId5" Type="http://schemas.openxmlformats.org/officeDocument/2006/relationships/worksheet" Target="worksheets/sheet1.xml"/><Relationship Id="rId61" Type="http://schemas.openxmlformats.org/officeDocument/2006/relationships/worksheet" Target="worksheets/sheet57.xml"/><Relationship Id="rId19" Type="http://schemas.openxmlformats.org/officeDocument/2006/relationships/worksheet" Target="worksheets/sheet15.xml"/><Relationship Id="rId14" Type="http://schemas.openxmlformats.org/officeDocument/2006/relationships/worksheet" Target="worksheets/sheet10.xml"/><Relationship Id="rId22" Type="http://schemas.openxmlformats.org/officeDocument/2006/relationships/worksheet" Target="worksheets/sheet18.xml"/><Relationship Id="rId27" Type="http://schemas.openxmlformats.org/officeDocument/2006/relationships/worksheet" Target="worksheets/sheet23.xml"/><Relationship Id="rId30" Type="http://schemas.openxmlformats.org/officeDocument/2006/relationships/worksheet" Target="worksheets/sheet26.xml"/><Relationship Id="rId35" Type="http://schemas.openxmlformats.org/officeDocument/2006/relationships/worksheet" Target="worksheets/sheet31.xml"/><Relationship Id="rId43" Type="http://schemas.openxmlformats.org/officeDocument/2006/relationships/worksheet" Target="worksheets/sheet39.xml"/><Relationship Id="rId48" Type="http://schemas.openxmlformats.org/officeDocument/2006/relationships/worksheet" Target="worksheets/sheet44.xml"/><Relationship Id="rId56" Type="http://schemas.openxmlformats.org/officeDocument/2006/relationships/worksheet" Target="worksheets/sheet52.xml"/><Relationship Id="rId64" Type="http://schemas.openxmlformats.org/officeDocument/2006/relationships/worksheet" Target="worksheets/sheet60.xml"/><Relationship Id="rId69" Type="http://schemas.openxmlformats.org/officeDocument/2006/relationships/worksheet" Target="worksheets/sheet65.xml"/><Relationship Id="rId8" Type="http://schemas.openxmlformats.org/officeDocument/2006/relationships/worksheet" Target="worksheets/sheet4.xml"/><Relationship Id="rId51" Type="http://schemas.openxmlformats.org/officeDocument/2006/relationships/worksheet" Target="worksheets/sheet47.xml"/><Relationship Id="rId72" Type="http://schemas.openxmlformats.org/officeDocument/2006/relationships/externalLink" Target="externalLinks/externalLink2.xml"/><Relationship Id="rId3" Type="http://schemas.openxmlformats.org/officeDocument/2006/relationships/chartsheet" Target="chartsheets/sheet3.xml"/><Relationship Id="rId12" Type="http://schemas.openxmlformats.org/officeDocument/2006/relationships/worksheet" Target="worksheets/sheet8.xml"/><Relationship Id="rId17" Type="http://schemas.openxmlformats.org/officeDocument/2006/relationships/worksheet" Target="worksheets/sheet13.xml"/><Relationship Id="rId25" Type="http://schemas.openxmlformats.org/officeDocument/2006/relationships/worksheet" Target="worksheets/sheet21.xml"/><Relationship Id="rId33" Type="http://schemas.openxmlformats.org/officeDocument/2006/relationships/worksheet" Target="worksheets/sheet29.xml"/><Relationship Id="rId38" Type="http://schemas.openxmlformats.org/officeDocument/2006/relationships/worksheet" Target="worksheets/sheet34.xml"/><Relationship Id="rId46" Type="http://schemas.openxmlformats.org/officeDocument/2006/relationships/worksheet" Target="worksheets/sheet42.xml"/><Relationship Id="rId59" Type="http://schemas.openxmlformats.org/officeDocument/2006/relationships/worksheet" Target="worksheets/sheet55.xml"/><Relationship Id="rId67" Type="http://schemas.openxmlformats.org/officeDocument/2006/relationships/worksheet" Target="worksheets/sheet63.xml"/><Relationship Id="rId20" Type="http://schemas.openxmlformats.org/officeDocument/2006/relationships/worksheet" Target="worksheets/sheet16.xml"/><Relationship Id="rId41" Type="http://schemas.openxmlformats.org/officeDocument/2006/relationships/worksheet" Target="worksheets/sheet37.xml"/><Relationship Id="rId54" Type="http://schemas.openxmlformats.org/officeDocument/2006/relationships/worksheet" Target="worksheets/sheet50.xml"/><Relationship Id="rId62" Type="http://schemas.openxmlformats.org/officeDocument/2006/relationships/worksheet" Target="worksheets/sheet58.xml"/><Relationship Id="rId70" Type="http://schemas.openxmlformats.org/officeDocument/2006/relationships/worksheet" Target="worksheets/sheet66.xml"/><Relationship Id="rId75" Type="http://schemas.openxmlformats.org/officeDocument/2006/relationships/sharedStrings" Target="sharedStrings.xml"/><Relationship Id="rId1" Type="http://schemas.openxmlformats.org/officeDocument/2006/relationships/chartsheet" Target="chartsheets/sheet1.xml"/><Relationship Id="rId6" Type="http://schemas.openxmlformats.org/officeDocument/2006/relationships/worksheet" Target="worksheets/sheet2.xml"/><Relationship Id="rId15" Type="http://schemas.openxmlformats.org/officeDocument/2006/relationships/worksheet" Target="worksheets/sheet11.xml"/><Relationship Id="rId23" Type="http://schemas.openxmlformats.org/officeDocument/2006/relationships/worksheet" Target="worksheets/sheet19.xml"/><Relationship Id="rId28" Type="http://schemas.openxmlformats.org/officeDocument/2006/relationships/worksheet" Target="worksheets/sheet24.xml"/><Relationship Id="rId36" Type="http://schemas.openxmlformats.org/officeDocument/2006/relationships/worksheet" Target="worksheets/sheet32.xml"/><Relationship Id="rId49" Type="http://schemas.openxmlformats.org/officeDocument/2006/relationships/worksheet" Target="worksheets/sheet45.xml"/><Relationship Id="rId57" Type="http://schemas.openxmlformats.org/officeDocument/2006/relationships/worksheet" Target="worksheets/sheet53.xml"/><Relationship Id="rId10" Type="http://schemas.openxmlformats.org/officeDocument/2006/relationships/worksheet" Target="worksheets/sheet6.xml"/><Relationship Id="rId31" Type="http://schemas.openxmlformats.org/officeDocument/2006/relationships/worksheet" Target="worksheets/sheet27.xml"/><Relationship Id="rId44" Type="http://schemas.openxmlformats.org/officeDocument/2006/relationships/worksheet" Target="worksheets/sheet40.xml"/><Relationship Id="rId52" Type="http://schemas.openxmlformats.org/officeDocument/2006/relationships/worksheet" Target="worksheets/sheet48.xml"/><Relationship Id="rId60" Type="http://schemas.openxmlformats.org/officeDocument/2006/relationships/worksheet" Target="worksheets/sheet56.xml"/><Relationship Id="rId65" Type="http://schemas.openxmlformats.org/officeDocument/2006/relationships/worksheet" Target="worksheets/sheet61.xml"/><Relationship Id="rId73" Type="http://schemas.openxmlformats.org/officeDocument/2006/relationships/theme" Target="theme/theme1.xml"/><Relationship Id="rId4" Type="http://schemas.openxmlformats.org/officeDocument/2006/relationships/chartsheet" Target="chartsheets/sheet4.xml"/><Relationship Id="rId9" Type="http://schemas.openxmlformats.org/officeDocument/2006/relationships/worksheet" Target="worksheets/sheet5.xml"/><Relationship Id="rId13" Type="http://schemas.openxmlformats.org/officeDocument/2006/relationships/worksheet" Target="worksheets/sheet9.xml"/><Relationship Id="rId18" Type="http://schemas.openxmlformats.org/officeDocument/2006/relationships/worksheet" Target="worksheets/sheet14.xml"/><Relationship Id="rId39" Type="http://schemas.openxmlformats.org/officeDocument/2006/relationships/worksheet" Target="worksheets/sheet35.xml"/><Relationship Id="rId34" Type="http://schemas.openxmlformats.org/officeDocument/2006/relationships/worksheet" Target="worksheets/sheet30.xml"/><Relationship Id="rId50" Type="http://schemas.openxmlformats.org/officeDocument/2006/relationships/worksheet" Target="worksheets/sheet46.xml"/><Relationship Id="rId55" Type="http://schemas.openxmlformats.org/officeDocument/2006/relationships/worksheet" Target="worksheets/sheet51.xml"/><Relationship Id="rId76" Type="http://schemas.openxmlformats.org/officeDocument/2006/relationships/calcChain" Target="calcChain.xml"/><Relationship Id="rId7" Type="http://schemas.openxmlformats.org/officeDocument/2006/relationships/worksheet" Target="worksheets/sheet3.xml"/><Relationship Id="rId71" Type="http://schemas.openxmlformats.org/officeDocument/2006/relationships/externalLink" Target="externalLinks/externalLink1.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lineMarker"/>
        <c:varyColors val="0"/>
        <c:ser>
          <c:idx val="0"/>
          <c:order val="0"/>
          <c:tx>
            <c:v>Epsilon K</c:v>
          </c:tx>
          <c:spPr>
            <a:ln w="25400">
              <a:solidFill>
                <a:schemeClr val="accent2">
                  <a:lumMod val="75000"/>
                </a:schemeClr>
              </a:solidFill>
              <a:prstDash val="solid"/>
            </a:ln>
          </c:spPr>
          <c:marker>
            <c:symbol val="none"/>
          </c:marker>
          <c:xVal>
            <c:numRef>
              <c:f>Resumen!$A$59:$A$100</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xVal>
          <c:yVal>
            <c:numRef>
              <c:f>Resumen!$U$59:$U$100</c:f>
              <c:numCache>
                <c:formatCode>0.00%</c:formatCode>
                <c:ptCount val="42"/>
                <c:pt idx="0">
                  <c:v>0.42198945202712457</c:v>
                </c:pt>
                <c:pt idx="1">
                  <c:v>0.41152326233864922</c:v>
                </c:pt>
                <c:pt idx="2">
                  <c:v>0.41502729163700242</c:v>
                </c:pt>
                <c:pt idx="3">
                  <c:v>0.42021912689355306</c:v>
                </c:pt>
                <c:pt idx="4">
                  <c:v>0.42592914386936764</c:v>
                </c:pt>
                <c:pt idx="5">
                  <c:v>0.41386649456798918</c:v>
                </c:pt>
                <c:pt idx="6">
                  <c:v>0.41953992573015891</c:v>
                </c:pt>
                <c:pt idx="7">
                  <c:v>0.41476296896597958</c:v>
                </c:pt>
                <c:pt idx="8">
                  <c:v>0.41072223227979604</c:v>
                </c:pt>
                <c:pt idx="9">
                  <c:v>0.40651989681721407</c:v>
                </c:pt>
                <c:pt idx="10">
                  <c:v>0.42507862642859495</c:v>
                </c:pt>
                <c:pt idx="11">
                  <c:v>0.4377007764379815</c:v>
                </c:pt>
                <c:pt idx="12">
                  <c:v>0.43662098241863695</c:v>
                </c:pt>
                <c:pt idx="13">
                  <c:v>0.39560860845164736</c:v>
                </c:pt>
                <c:pt idx="14">
                  <c:v>0.38666168965464087</c:v>
                </c:pt>
                <c:pt idx="15">
                  <c:v>0.38472810967294047</c:v>
                </c:pt>
                <c:pt idx="16">
                  <c:v>0.35753339596842393</c:v>
                </c:pt>
                <c:pt idx="17">
                  <c:v>0.37407597520097186</c:v>
                </c:pt>
                <c:pt idx="18">
                  <c:v>0.40681267021561657</c:v>
                </c:pt>
                <c:pt idx="19">
                  <c:v>0.41160403654551558</c:v>
                </c:pt>
                <c:pt idx="20">
                  <c:v>0.40594223082211295</c:v>
                </c:pt>
                <c:pt idx="21">
                  <c:v>0.37272063822558826</c:v>
                </c:pt>
                <c:pt idx="22">
                  <c:v>0.33663533285277886</c:v>
                </c:pt>
                <c:pt idx="23">
                  <c:v>0.30050819464983614</c:v>
                </c:pt>
                <c:pt idx="24">
                  <c:v>0.28872145741054756</c:v>
                </c:pt>
                <c:pt idx="25">
                  <c:v>0.30826389805755733</c:v>
                </c:pt>
                <c:pt idx="26">
                  <c:v>0.30974821818853321</c:v>
                </c:pt>
                <c:pt idx="27">
                  <c:v>0.3125503478396095</c:v>
                </c:pt>
                <c:pt idx="28">
                  <c:v>0.31344598043421279</c:v>
                </c:pt>
                <c:pt idx="29">
                  <c:v>0.32730326740415361</c:v>
                </c:pt>
                <c:pt idx="30">
                  <c:v>0.33012486864178131</c:v>
                </c:pt>
                <c:pt idx="31">
                  <c:v>0.31211639437315847</c:v>
                </c:pt>
                <c:pt idx="32">
                  <c:v>0.27346824378080842</c:v>
                </c:pt>
                <c:pt idx="33">
                  <c:v>0.2657688406779572</c:v>
                </c:pt>
                <c:pt idx="34">
                  <c:v>0.27351271566896868</c:v>
                </c:pt>
                <c:pt idx="35">
                  <c:v>0.30629820071611957</c:v>
                </c:pt>
                <c:pt idx="36">
                  <c:v>0.32055687045442766</c:v>
                </c:pt>
                <c:pt idx="37">
                  <c:v>0.33066494138817587</c:v>
                </c:pt>
                <c:pt idx="38">
                  <c:v>0.27167560732256896</c:v>
                </c:pt>
                <c:pt idx="39">
                  <c:v>0.26557539514125783</c:v>
                </c:pt>
                <c:pt idx="40">
                  <c:v>0.26253419615842449</c:v>
                </c:pt>
                <c:pt idx="41">
                  <c:v>0.24747349584848294</c:v>
                </c:pt>
              </c:numCache>
            </c:numRef>
          </c:yVal>
          <c:smooth val="0"/>
          <c:extLst>
            <c:ext xmlns:c16="http://schemas.microsoft.com/office/drawing/2014/chart" uri="{C3380CC4-5D6E-409C-BE32-E72D297353CC}">
              <c16:uniqueId val="{00000000-6190-D947-8D0D-92453FA6C64E}"/>
            </c:ext>
          </c:extLst>
        </c:ser>
        <c:ser>
          <c:idx val="1"/>
          <c:order val="1"/>
          <c:tx>
            <c:v>Epsilon L</c:v>
          </c:tx>
          <c:spPr>
            <a:ln w="25400">
              <a:solidFill>
                <a:schemeClr val="tx2">
                  <a:lumMod val="60000"/>
                  <a:lumOff val="40000"/>
                </a:schemeClr>
              </a:solidFill>
              <a:prstDash val="solid"/>
            </a:ln>
          </c:spPr>
          <c:marker>
            <c:symbol val="none"/>
          </c:marker>
          <c:xVal>
            <c:numRef>
              <c:f>Resumen!$A$59:$A$100</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xVal>
          <c:yVal>
            <c:numRef>
              <c:f>Resumen!$V$59:$V$100</c:f>
              <c:numCache>
                <c:formatCode>0.00%</c:formatCode>
                <c:ptCount val="42"/>
                <c:pt idx="0">
                  <c:v>0.84631098615879941</c:v>
                </c:pt>
                <c:pt idx="1">
                  <c:v>0.84603899481987788</c:v>
                </c:pt>
                <c:pt idx="2">
                  <c:v>0.84265042985697081</c:v>
                </c:pt>
                <c:pt idx="3">
                  <c:v>0.82627364685767435</c:v>
                </c:pt>
                <c:pt idx="4">
                  <c:v>0.83000572954208329</c:v>
                </c:pt>
                <c:pt idx="5">
                  <c:v>0.82380185985185594</c:v>
                </c:pt>
                <c:pt idx="6">
                  <c:v>0.81155175635482901</c:v>
                </c:pt>
                <c:pt idx="7">
                  <c:v>0.80398297666474161</c:v>
                </c:pt>
                <c:pt idx="8">
                  <c:v>0.79309450039061247</c:v>
                </c:pt>
                <c:pt idx="9">
                  <c:v>0.79262104260569444</c:v>
                </c:pt>
                <c:pt idx="10">
                  <c:v>0.79410970001267001</c:v>
                </c:pt>
                <c:pt idx="11">
                  <c:v>0.78264704739030655</c:v>
                </c:pt>
                <c:pt idx="12">
                  <c:v>0.78344816809647233</c:v>
                </c:pt>
                <c:pt idx="13">
                  <c:v>0.78485336385234805</c:v>
                </c:pt>
                <c:pt idx="14">
                  <c:v>0.77217408404255317</c:v>
                </c:pt>
                <c:pt idx="15">
                  <c:v>0.76992579997469313</c:v>
                </c:pt>
                <c:pt idx="16">
                  <c:v>0.77099863081574838</c:v>
                </c:pt>
                <c:pt idx="17">
                  <c:v>0.77692355841555605</c:v>
                </c:pt>
                <c:pt idx="18">
                  <c:v>0.78621480597639803</c:v>
                </c:pt>
                <c:pt idx="19">
                  <c:v>0.77798629892503102</c:v>
                </c:pt>
                <c:pt idx="20">
                  <c:v>0.78236933485993743</c:v>
                </c:pt>
                <c:pt idx="21">
                  <c:v>0.78171573121454541</c:v>
                </c:pt>
                <c:pt idx="22">
                  <c:v>0.78518023909604995</c:v>
                </c:pt>
                <c:pt idx="23">
                  <c:v>0.77379165664348803</c:v>
                </c:pt>
                <c:pt idx="24">
                  <c:v>0.77239609994052705</c:v>
                </c:pt>
                <c:pt idx="25">
                  <c:v>0.77878959565814154</c:v>
                </c:pt>
                <c:pt idx="26">
                  <c:v>0.78517100163509324</c:v>
                </c:pt>
                <c:pt idx="27">
                  <c:v>0.79329630472718504</c:v>
                </c:pt>
                <c:pt idx="28">
                  <c:v>0.79574158571453057</c:v>
                </c:pt>
                <c:pt idx="29">
                  <c:v>0.80199169744216425</c:v>
                </c:pt>
                <c:pt idx="30">
                  <c:v>0.78936644757083074</c:v>
                </c:pt>
                <c:pt idx="31">
                  <c:v>0.78439718869358122</c:v>
                </c:pt>
                <c:pt idx="32">
                  <c:v>0.77552264701422924</c:v>
                </c:pt>
                <c:pt idx="33">
                  <c:v>0.7620711175611059</c:v>
                </c:pt>
                <c:pt idx="34">
                  <c:v>0.77195854784320561</c:v>
                </c:pt>
                <c:pt idx="35">
                  <c:v>0.77496107688132665</c:v>
                </c:pt>
                <c:pt idx="36">
                  <c:v>0.77427823149631114</c:v>
                </c:pt>
                <c:pt idx="37">
                  <c:v>0.78838272827830369</c:v>
                </c:pt>
                <c:pt idx="38">
                  <c:v>0.78115043975782894</c:v>
                </c:pt>
                <c:pt idx="39">
                  <c:v>0.78147410011784879</c:v>
                </c:pt>
                <c:pt idx="40">
                  <c:v>0.78933879772427218</c:v>
                </c:pt>
                <c:pt idx="41">
                  <c:v>0.79030608721340267</c:v>
                </c:pt>
              </c:numCache>
            </c:numRef>
          </c:yVal>
          <c:smooth val="0"/>
          <c:extLst>
            <c:ext xmlns:c16="http://schemas.microsoft.com/office/drawing/2014/chart" uri="{C3380CC4-5D6E-409C-BE32-E72D297353CC}">
              <c16:uniqueId val="{00000001-6190-D947-8D0D-92453FA6C64E}"/>
            </c:ext>
          </c:extLst>
        </c:ser>
        <c:ser>
          <c:idx val="2"/>
          <c:order val="2"/>
          <c:tx>
            <c:v>Epsilon K / Epsilon L</c:v>
          </c:tx>
          <c:spPr>
            <a:ln w="25400">
              <a:solidFill>
                <a:srgbClr val="969696"/>
              </a:solidFill>
              <a:prstDash val="sysDash"/>
            </a:ln>
          </c:spPr>
          <c:marker>
            <c:symbol val="none"/>
          </c:marker>
          <c:xVal>
            <c:numRef>
              <c:f>Resumen!$A$59:$A$100</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xVal>
          <c:yVal>
            <c:numRef>
              <c:f>Resumen!$W$59:$W$100</c:f>
              <c:numCache>
                <c:formatCode>0.00%</c:formatCode>
                <c:ptCount val="42"/>
                <c:pt idx="0">
                  <c:v>0.49862220735480756</c:v>
                </c:pt>
                <c:pt idx="1">
                  <c:v>0.48641169598366174</c:v>
                </c:pt>
                <c:pt idx="2">
                  <c:v>0.4925260546148989</c:v>
                </c:pt>
                <c:pt idx="3">
                  <c:v>0.50857137764425864</c:v>
                </c:pt>
                <c:pt idx="4">
                  <c:v>0.51316410081211616</c:v>
                </c:pt>
                <c:pt idx="5">
                  <c:v>0.50238596771608979</c:v>
                </c:pt>
                <c:pt idx="6">
                  <c:v>0.51696015989733923</c:v>
                </c:pt>
                <c:pt idx="7">
                  <c:v>0.51588526250467426</c:v>
                </c:pt>
                <c:pt idx="8">
                  <c:v>0.5178730051431556</c:v>
                </c:pt>
                <c:pt idx="9">
                  <c:v>0.51288052545363183</c:v>
                </c:pt>
                <c:pt idx="10">
                  <c:v>0.53528955309551418</c:v>
                </c:pt>
                <c:pt idx="11">
                  <c:v>0.55925691906392627</c:v>
                </c:pt>
                <c:pt idx="12">
                  <c:v>0.55730678837310432</c:v>
                </c:pt>
                <c:pt idx="13">
                  <c:v>0.50405416689539972</c:v>
                </c:pt>
                <c:pt idx="14">
                  <c:v>0.50074419440543227</c:v>
                </c:pt>
                <c:pt idx="15">
                  <c:v>0.49969504812747695</c:v>
                </c:pt>
                <c:pt idx="16">
                  <c:v>0.46372766653312841</c:v>
                </c:pt>
                <c:pt idx="17">
                  <c:v>0.48148363008048783</c:v>
                </c:pt>
                <c:pt idx="18">
                  <c:v>0.51743196277052683</c:v>
                </c:pt>
                <c:pt idx="19">
                  <c:v>0.52906334869167015</c:v>
                </c:pt>
                <c:pt idx="20">
                  <c:v>0.51886265569801016</c:v>
                </c:pt>
                <c:pt idx="21">
                  <c:v>0.47679818039032579</c:v>
                </c:pt>
                <c:pt idx="22">
                  <c:v>0.4287363793570953</c:v>
                </c:pt>
                <c:pt idx="23">
                  <c:v>0.38835801868601744</c:v>
                </c:pt>
                <c:pt idx="24">
                  <c:v>0.37379973491940022</c:v>
                </c:pt>
                <c:pt idx="25">
                  <c:v>0.39582436613967459</c:v>
                </c:pt>
                <c:pt idx="26">
                  <c:v>0.39449778143040504</c:v>
                </c:pt>
                <c:pt idx="27">
                  <c:v>0.39398941603175086</c:v>
                </c:pt>
                <c:pt idx="28">
                  <c:v>0.39390423481858894</c:v>
                </c:pt>
                <c:pt idx="29">
                  <c:v>0.40811303713996006</c:v>
                </c:pt>
                <c:pt idx="30">
                  <c:v>0.41821497437305105</c:v>
                </c:pt>
                <c:pt idx="31">
                  <c:v>0.39790605941996099</c:v>
                </c:pt>
                <c:pt idx="32">
                  <c:v>0.35262444602187204</c:v>
                </c:pt>
                <c:pt idx="33">
                  <c:v>0.348745457679213</c:v>
                </c:pt>
                <c:pt idx="34">
                  <c:v>0.35431010697807896</c:v>
                </c:pt>
                <c:pt idx="35">
                  <c:v>0.3952433352507902</c:v>
                </c:pt>
                <c:pt idx="36">
                  <c:v>0.41400733924153321</c:v>
                </c:pt>
                <c:pt idx="37">
                  <c:v>0.41942184871336913</c:v>
                </c:pt>
                <c:pt idx="38">
                  <c:v>0.34778909861049739</c:v>
                </c:pt>
                <c:pt idx="39">
                  <c:v>0.3398390235853091</c:v>
                </c:pt>
                <c:pt idx="40">
                  <c:v>0.33260014193567056</c:v>
                </c:pt>
                <c:pt idx="41">
                  <c:v>0.31313626435684888</c:v>
                </c:pt>
              </c:numCache>
            </c:numRef>
          </c:yVal>
          <c:smooth val="0"/>
          <c:extLst>
            <c:ext xmlns:c16="http://schemas.microsoft.com/office/drawing/2014/chart" uri="{C3380CC4-5D6E-409C-BE32-E72D297353CC}">
              <c16:uniqueId val="{00000002-6190-D947-8D0D-92453FA6C64E}"/>
            </c:ext>
          </c:extLst>
        </c:ser>
        <c:dLbls>
          <c:showLegendKey val="0"/>
          <c:showVal val="0"/>
          <c:showCatName val="0"/>
          <c:showSerName val="0"/>
          <c:showPercent val="0"/>
          <c:showBubbleSize val="0"/>
        </c:dLbls>
        <c:axId val="521267280"/>
        <c:axId val="1"/>
      </c:scatterChart>
      <c:valAx>
        <c:axId val="521267280"/>
        <c:scaling>
          <c:orientation val="minMax"/>
          <c:max val="2015"/>
          <c:min val="1975"/>
        </c:scaling>
        <c:delete val="0"/>
        <c:axPos val="b"/>
        <c:majorGridlines>
          <c:spPr>
            <a:ln w="3175">
              <a:solidFill>
                <a:srgbClr val="C0C0C0"/>
              </a:solidFill>
              <a:prstDash val="sysDash"/>
            </a:ln>
          </c:spPr>
        </c:majorGridlines>
        <c:numFmt formatCode="General" sourceLinked="1"/>
        <c:majorTickMark val="out"/>
        <c:minorTickMark val="none"/>
        <c:tickLblPos val="nextTo"/>
        <c:spPr>
          <a:ln w="3175">
            <a:solidFill>
              <a:srgbClr val="808080"/>
            </a:solidFill>
            <a:prstDash val="solid"/>
          </a:ln>
        </c:spPr>
        <c:txPr>
          <a:bodyPr rot="0" vert="horz"/>
          <a:lstStyle/>
          <a:p>
            <a:pPr>
              <a:defRPr sz="1800" b="0" i="0" u="none" strike="noStrike" baseline="0">
                <a:solidFill>
                  <a:srgbClr val="000000"/>
                </a:solidFill>
                <a:latin typeface="Calibri"/>
                <a:ea typeface="Calibri"/>
                <a:cs typeface="Calibri"/>
              </a:defRPr>
            </a:pPr>
            <a:endParaRPr lang="es-ES"/>
          </a:p>
        </c:txPr>
        <c:crossAx val="1"/>
        <c:crosses val="autoZero"/>
        <c:crossBetween val="midCat"/>
        <c:majorUnit val="10"/>
      </c:valAx>
      <c:valAx>
        <c:axId val="1"/>
        <c:scaling>
          <c:orientation val="minMax"/>
          <c:max val="1"/>
          <c:min val="0"/>
        </c:scaling>
        <c:delete val="0"/>
        <c:axPos val="l"/>
        <c:majorGridlines>
          <c:spPr>
            <a:ln w="3175">
              <a:solidFill>
                <a:srgbClr val="C0C0C0"/>
              </a:solidFill>
              <a:prstDash val="sysDash"/>
            </a:ln>
          </c:spPr>
        </c:majorGridlines>
        <c:numFmt formatCode="0%" sourceLinked="0"/>
        <c:majorTickMark val="out"/>
        <c:minorTickMark val="none"/>
        <c:tickLblPos val="nextTo"/>
        <c:spPr>
          <a:ln w="3175">
            <a:solidFill>
              <a:srgbClr val="808080"/>
            </a:solidFill>
            <a:prstDash val="solid"/>
          </a:ln>
        </c:spPr>
        <c:txPr>
          <a:bodyPr rot="0" vert="horz"/>
          <a:lstStyle/>
          <a:p>
            <a:pPr>
              <a:defRPr sz="1800" b="0" i="0" u="none" strike="noStrike" baseline="0">
                <a:solidFill>
                  <a:srgbClr val="000000"/>
                </a:solidFill>
                <a:latin typeface="Calibri"/>
                <a:ea typeface="Calibri"/>
                <a:cs typeface="Calibri"/>
              </a:defRPr>
            </a:pPr>
            <a:endParaRPr lang="es-ES"/>
          </a:p>
        </c:txPr>
        <c:crossAx val="521267280"/>
        <c:crosses val="autoZero"/>
        <c:crossBetween val="midCat"/>
        <c:majorUnit val="0.2"/>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Calibri"/>
          <a:ea typeface="Calibri"/>
          <a:cs typeface="Calibri"/>
        </a:defRPr>
      </a:pPr>
      <a:endParaRPr lang="es-E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lineMarker"/>
        <c:varyColors val="0"/>
        <c:ser>
          <c:idx val="0"/>
          <c:order val="0"/>
          <c:tx>
            <c:v>Top 10%</c:v>
          </c:tx>
          <c:spPr>
            <a:ln w="25400">
              <a:solidFill>
                <a:schemeClr val="bg1">
                  <a:lumMod val="65000"/>
                </a:schemeClr>
              </a:solidFill>
              <a:prstDash val="dash"/>
            </a:ln>
          </c:spPr>
          <c:marker>
            <c:symbol val="none"/>
          </c:marker>
          <c:xVal>
            <c:numRef>
              <c:f>Resumen!$A$6:$A$106</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xVal>
          <c:yVal>
            <c:numRef>
              <c:f>Resumen!$H$6:$H$106</c:f>
              <c:numCache>
                <c:formatCode>0.00%</c:formatCode>
                <c:ptCount val="101"/>
                <c:pt idx="0">
                  <c:v>0.40287041875222585</c:v>
                </c:pt>
                <c:pt idx="1">
                  <c:v>0.3990372751202258</c:v>
                </c:pt>
                <c:pt idx="2">
                  <c:v>0.3948132401533932</c:v>
                </c:pt>
                <c:pt idx="3">
                  <c:v>0.38100387437769251</c:v>
                </c:pt>
                <c:pt idx="4">
                  <c:v>0.42859726639973672</c:v>
                </c:pt>
                <c:pt idx="5">
                  <c:v>0.42948553427651265</c:v>
                </c:pt>
                <c:pt idx="6">
                  <c:v>0.40589552069786017</c:v>
                </c:pt>
                <c:pt idx="7">
                  <c:v>0.43263914655396829</c:v>
                </c:pt>
                <c:pt idx="8">
                  <c:v>0.44166809347302</c:v>
                </c:pt>
                <c:pt idx="9">
                  <c:v>0.44068985279853884</c:v>
                </c:pt>
                <c:pt idx="10">
                  <c:v>0.44665733319579376</c:v>
                </c:pt>
                <c:pt idx="11">
                  <c:v>0.46093182150666606</c:v>
                </c:pt>
                <c:pt idx="12">
                  <c:v>0.43758403603469104</c:v>
                </c:pt>
                <c:pt idx="13">
                  <c:v>0.43073474553390645</c:v>
                </c:pt>
                <c:pt idx="14">
                  <c:v>0.44404993839685281</c:v>
                </c:pt>
                <c:pt idx="15">
                  <c:v>0.46300525871050513</c:v>
                </c:pt>
                <c:pt idx="16">
                  <c:v>0.45026429505703514</c:v>
                </c:pt>
                <c:pt idx="17">
                  <c:v>0.45155076643858932</c:v>
                </c:pt>
                <c:pt idx="18">
                  <c:v>0.43392987272768524</c:v>
                </c:pt>
                <c:pt idx="19">
                  <c:v>0.44772366982564021</c:v>
                </c:pt>
                <c:pt idx="20">
                  <c:v>0.43347879853345289</c:v>
                </c:pt>
                <c:pt idx="21">
                  <c:v>0.43000890492514116</c:v>
                </c:pt>
                <c:pt idx="22">
                  <c:v>0.4456889817296355</c:v>
                </c:pt>
                <c:pt idx="23">
                  <c:v>0.44426637504743138</c:v>
                </c:pt>
                <c:pt idx="24">
                  <c:v>0.41019314576353105</c:v>
                </c:pt>
                <c:pt idx="25">
                  <c:v>0.35494183119366474</c:v>
                </c:pt>
                <c:pt idx="26">
                  <c:v>0.32669923198876594</c:v>
                </c:pt>
                <c:pt idx="27">
                  <c:v>0.31548869949228214</c:v>
                </c:pt>
                <c:pt idx="28">
                  <c:v>0.32644588706207495</c:v>
                </c:pt>
                <c:pt idx="29">
                  <c:v>0.34616394068930384</c:v>
                </c:pt>
                <c:pt idx="30">
                  <c:v>0.33017177593435582</c:v>
                </c:pt>
                <c:pt idx="31">
                  <c:v>0.33720637645202811</c:v>
                </c:pt>
                <c:pt idx="32">
                  <c:v>0.33763098095195443</c:v>
                </c:pt>
                <c:pt idx="33">
                  <c:v>0.33871100610399119</c:v>
                </c:pt>
                <c:pt idx="34">
                  <c:v>0.32819965101679388</c:v>
                </c:pt>
                <c:pt idx="35">
                  <c:v>0.32073962097575531</c:v>
                </c:pt>
                <c:pt idx="36">
                  <c:v>0.31380431868356223</c:v>
                </c:pt>
                <c:pt idx="37">
                  <c:v>0.32119310731545292</c:v>
                </c:pt>
                <c:pt idx="38">
                  <c:v>0.31772074577461307</c:v>
                </c:pt>
                <c:pt idx="39">
                  <c:v>0.31806023990184451</c:v>
                </c:pt>
                <c:pt idx="40">
                  <c:v>0.31687309376554507</c:v>
                </c:pt>
                <c:pt idx="41">
                  <c:v>0.32112269096927543</c:v>
                </c:pt>
                <c:pt idx="42">
                  <c:v>0.32033287948024919</c:v>
                </c:pt>
                <c:pt idx="43">
                  <c:v>0.31657437586133985</c:v>
                </c:pt>
                <c:pt idx="44">
                  <c:v>0.31896211473952618</c:v>
                </c:pt>
                <c:pt idx="45">
                  <c:v>0.3204382570206103</c:v>
                </c:pt>
                <c:pt idx="46">
                  <c:v>0.32009622322001463</c:v>
                </c:pt>
                <c:pt idx="47">
                  <c:v>0.31639317887208818</c:v>
                </c:pt>
                <c:pt idx="48">
                  <c:v>0.31518188292699273</c:v>
                </c:pt>
                <c:pt idx="49">
                  <c:v>0.31981545180751769</c:v>
                </c:pt>
                <c:pt idx="50">
                  <c:v>0.32045836973648245</c:v>
                </c:pt>
                <c:pt idx="51">
                  <c:v>0.31982618841598998</c:v>
                </c:pt>
                <c:pt idx="52">
                  <c:v>0.31820875705120677</c:v>
                </c:pt>
                <c:pt idx="53">
                  <c:v>0.31513659945349504</c:v>
                </c:pt>
                <c:pt idx="54">
                  <c:v>0.31753884586626652</c:v>
                </c:pt>
                <c:pt idx="55">
                  <c:v>0.31623366972075379</c:v>
                </c:pt>
                <c:pt idx="56">
                  <c:v>0.31853612004803789</c:v>
                </c:pt>
                <c:pt idx="57">
                  <c:v>0.32359587527246142</c:v>
                </c:pt>
                <c:pt idx="58">
                  <c:v>0.32621103240656696</c:v>
                </c:pt>
                <c:pt idx="59">
                  <c:v>0.32417663780373374</c:v>
                </c:pt>
                <c:pt idx="60">
                  <c:v>0.32434785235141844</c:v>
                </c:pt>
                <c:pt idx="61">
                  <c:v>0.3244034556930343</c:v>
                </c:pt>
                <c:pt idx="62">
                  <c:v>0.32345607896148165</c:v>
                </c:pt>
                <c:pt idx="63">
                  <c:v>0.32865505425163583</c:v>
                </c:pt>
                <c:pt idx="64">
                  <c:v>0.32717331712909248</c:v>
                </c:pt>
                <c:pt idx="65">
                  <c:v>0.33218018943864813</c:v>
                </c:pt>
                <c:pt idx="66">
                  <c:v>0.33691388139433309</c:v>
                </c:pt>
                <c:pt idx="67">
                  <c:v>0.3394717666812484</c:v>
                </c:pt>
                <c:pt idx="68">
                  <c:v>0.34251769473311022</c:v>
                </c:pt>
                <c:pt idx="69">
                  <c:v>0.34568578833279096</c:v>
                </c:pt>
                <c:pt idx="70">
                  <c:v>0.36482882411028583</c:v>
                </c:pt>
                <c:pt idx="71">
                  <c:v>0.38626673931240652</c:v>
                </c:pt>
                <c:pt idx="72">
                  <c:v>0.38470729689858546</c:v>
                </c:pt>
                <c:pt idx="73">
                  <c:v>0.38836845589833757</c:v>
                </c:pt>
                <c:pt idx="74">
                  <c:v>0.38380981251828061</c:v>
                </c:pt>
                <c:pt idx="75">
                  <c:v>0.39817900537735773</c:v>
                </c:pt>
                <c:pt idx="76">
                  <c:v>0.39481689855076185</c:v>
                </c:pt>
                <c:pt idx="77">
                  <c:v>0.39596851978506092</c:v>
                </c:pt>
                <c:pt idx="78">
                  <c:v>0.40542</c:v>
                </c:pt>
                <c:pt idx="79">
                  <c:v>0.41155000000000003</c:v>
                </c:pt>
                <c:pt idx="80">
                  <c:v>0.41725000000000001</c:v>
                </c:pt>
                <c:pt idx="81">
                  <c:v>0.42124</c:v>
                </c:pt>
                <c:pt idx="82">
                  <c:v>0.42668</c:v>
                </c:pt>
                <c:pt idx="83">
                  <c:v>0.43107999999999996</c:v>
                </c:pt>
                <c:pt idx="84">
                  <c:v>0.42229</c:v>
                </c:pt>
                <c:pt idx="85">
                  <c:v>0.42363999999999996</c:v>
                </c:pt>
                <c:pt idx="86">
                  <c:v>0.42762</c:v>
                </c:pt>
                <c:pt idx="87">
                  <c:v>0.43642999999999998</c:v>
                </c:pt>
                <c:pt idx="88">
                  <c:v>0.44939000000000001</c:v>
                </c:pt>
                <c:pt idx="89">
                  <c:v>0.45498</c:v>
                </c:pt>
                <c:pt idx="90">
                  <c:v>0.45665999999999995</c:v>
                </c:pt>
                <c:pt idx="91">
                  <c:v>0.45962999999999998</c:v>
                </c:pt>
                <c:pt idx="92">
                  <c:v>0.45468000000000003</c:v>
                </c:pt>
                <c:pt idx="93">
                  <c:v>0.46351999999999999</c:v>
                </c:pt>
                <c:pt idx="94">
                  <c:v>0.46630000000000005</c:v>
                </c:pt>
                <c:pt idx="95">
                  <c:v>0.47759000000000001</c:v>
                </c:pt>
                <c:pt idx="96">
                  <c:v>0.46698000000000001</c:v>
                </c:pt>
                <c:pt idx="97">
                  <c:v>0.46856000000000003</c:v>
                </c:pt>
                <c:pt idx="98">
                  <c:v>0.47168999999999994</c:v>
                </c:pt>
                <c:pt idx="99">
                  <c:v>0.47387999999999997</c:v>
                </c:pt>
                <c:pt idx="100">
                  <c:v>0.47563</c:v>
                </c:pt>
              </c:numCache>
            </c:numRef>
          </c:yVal>
          <c:smooth val="0"/>
          <c:extLst>
            <c:ext xmlns:c16="http://schemas.microsoft.com/office/drawing/2014/chart" uri="{C3380CC4-5D6E-409C-BE32-E72D297353CC}">
              <c16:uniqueId val="{00000000-3506-1646-99C6-39F1A5895A43}"/>
            </c:ext>
          </c:extLst>
        </c:ser>
        <c:ser>
          <c:idx val="1"/>
          <c:order val="1"/>
          <c:tx>
            <c:v>St10_K</c:v>
          </c:tx>
          <c:spPr>
            <a:ln w="38100">
              <a:solidFill>
                <a:schemeClr val="tx2">
                  <a:lumMod val="60000"/>
                  <a:lumOff val="40000"/>
                </a:schemeClr>
              </a:solidFill>
              <a:prstDash val="solid"/>
            </a:ln>
          </c:spPr>
          <c:marker>
            <c:symbol val="none"/>
          </c:marker>
          <c:xVal>
            <c:numRef>
              <c:f>Resumen!$A$18:$A$100</c:f>
              <c:numCache>
                <c:formatCode>General</c:formatCod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numCache>
            </c:numRef>
          </c:xVal>
          <c:yVal>
            <c:numRef>
              <c:f>Resumen!$I$18:$I$100</c:f>
              <c:numCache>
                <c:formatCode>0.00%</c:formatCode>
                <c:ptCount val="83"/>
                <c:pt idx="0">
                  <c:v>0.46249524280494481</c:v>
                </c:pt>
                <c:pt idx="1">
                  <c:v>0.44838398827748555</c:v>
                </c:pt>
                <c:pt idx="2">
                  <c:v>0.46647577224476311</c:v>
                </c:pt>
                <c:pt idx="3">
                  <c:v>0.52172323513873464</c:v>
                </c:pt>
                <c:pt idx="4">
                  <c:v>0.48092007108347812</c:v>
                </c:pt>
                <c:pt idx="5">
                  <c:v>0.4692497886870276</c:v>
                </c:pt>
                <c:pt idx="6">
                  <c:v>0.46243766427915955</c:v>
                </c:pt>
                <c:pt idx="7">
                  <c:v>0.46964086446704739</c:v>
                </c:pt>
                <c:pt idx="8">
                  <c:v>0.44844593958094225</c:v>
                </c:pt>
                <c:pt idx="9">
                  <c:v>0.43435983829791458</c:v>
                </c:pt>
                <c:pt idx="10">
                  <c:v>0.48850556546882046</c:v>
                </c:pt>
                <c:pt idx="11">
                  <c:v>0.56950262306188759</c:v>
                </c:pt>
                <c:pt idx="12">
                  <c:v>0.6535178068683668</c:v>
                </c:pt>
                <c:pt idx="13">
                  <c:v>0.64985147164256318</c:v>
                </c:pt>
                <c:pt idx="14">
                  <c:v>0.68503079079993212</c:v>
                </c:pt>
                <c:pt idx="15">
                  <c:v>0.63176416740949071</c:v>
                </c:pt>
                <c:pt idx="16">
                  <c:v>0.67436451008990661</c:v>
                </c:pt>
                <c:pt idx="17">
                  <c:v>0.72323645873173992</c:v>
                </c:pt>
                <c:pt idx="18">
                  <c:v>0.71763815139477871</c:v>
                </c:pt>
                <c:pt idx="19">
                  <c:v>0.68872787886778408</c:v>
                </c:pt>
                <c:pt idx="20">
                  <c:v>0.65986044714286596</c:v>
                </c:pt>
                <c:pt idx="21">
                  <c:v>0.660083134053565</c:v>
                </c:pt>
                <c:pt idx="22">
                  <c:v>0.68458704574338114</c:v>
                </c:pt>
                <c:pt idx="23">
                  <c:v>0.67493046266800427</c:v>
                </c:pt>
                <c:pt idx="24">
                  <c:v>0.64297220353535223</c:v>
                </c:pt>
                <c:pt idx="25">
                  <c:v>0.64472662653536417</c:v>
                </c:pt>
                <c:pt idx="26">
                  <c:v>0.61822884331069672</c:v>
                </c:pt>
                <c:pt idx="27">
                  <c:v>0.61769401104184052</c:v>
                </c:pt>
                <c:pt idx="28">
                  <c:v>0.61877240686413737</c:v>
                </c:pt>
                <c:pt idx="29">
                  <c:v>0.60637417759767942</c:v>
                </c:pt>
                <c:pt idx="30">
                  <c:v>0.62005473452110726</c:v>
                </c:pt>
                <c:pt idx="31">
                  <c:v>0.6129128948579966</c:v>
                </c:pt>
                <c:pt idx="32">
                  <c:v>0.59394943712857307</c:v>
                </c:pt>
                <c:pt idx="33">
                  <c:v>0.57615278216240962</c:v>
                </c:pt>
                <c:pt idx="34">
                  <c:v>0.56966418068067237</c:v>
                </c:pt>
                <c:pt idx="35">
                  <c:v>0.60104755927629927</c:v>
                </c:pt>
                <c:pt idx="36">
                  <c:v>0.60003206152586241</c:v>
                </c:pt>
                <c:pt idx="37">
                  <c:v>0.57298624568783085</c:v>
                </c:pt>
                <c:pt idx="38">
                  <c:v>0.57402045314227146</c:v>
                </c:pt>
                <c:pt idx="39">
                  <c:v>0.5638429333878302</c:v>
                </c:pt>
                <c:pt idx="40">
                  <c:v>0.54229856004865773</c:v>
                </c:pt>
                <c:pt idx="41">
                  <c:v>0.53737785134366178</c:v>
                </c:pt>
                <c:pt idx="42">
                  <c:v>0.53228327921493723</c:v>
                </c:pt>
                <c:pt idx="43">
                  <c:v>0.53515501457848436</c:v>
                </c:pt>
                <c:pt idx="44">
                  <c:v>0.54923688474349508</c:v>
                </c:pt>
                <c:pt idx="45">
                  <c:v>0.56924713456840392</c:v>
                </c:pt>
                <c:pt idx="46">
                  <c:v>0.52441639759848091</c:v>
                </c:pt>
                <c:pt idx="47">
                  <c:v>0.51071270922711698</c:v>
                </c:pt>
                <c:pt idx="48">
                  <c:v>0.50251721792737603</c:v>
                </c:pt>
                <c:pt idx="49">
                  <c:v>0.49393038947092555</c:v>
                </c:pt>
                <c:pt idx="50">
                  <c:v>0.49880162319491733</c:v>
                </c:pt>
                <c:pt idx="51">
                  <c:v>0.48299549137602371</c:v>
                </c:pt>
                <c:pt idx="52">
                  <c:v>0.4511016325513752</c:v>
                </c:pt>
                <c:pt idx="53">
                  <c:v>0.43856589292592002</c:v>
                </c:pt>
                <c:pt idx="54">
                  <c:v>0.41960745212084055</c:v>
                </c:pt>
                <c:pt idx="55">
                  <c:v>0.42732381995841845</c:v>
                </c:pt>
                <c:pt idx="56">
                  <c:v>0.43585629619655453</c:v>
                </c:pt>
                <c:pt idx="57">
                  <c:v>0.43727856267172471</c:v>
                </c:pt>
                <c:pt idx="58">
                  <c:v>0.44585840543362126</c:v>
                </c:pt>
                <c:pt idx="59">
                  <c:v>0.48797876686946773</c:v>
                </c:pt>
                <c:pt idx="60">
                  <c:v>0.49099200194230996</c:v>
                </c:pt>
                <c:pt idx="61">
                  <c:v>0.48819429677873549</c:v>
                </c:pt>
                <c:pt idx="62">
                  <c:v>0.49874852522234336</c:v>
                </c:pt>
                <c:pt idx="63">
                  <c:v>0.49429927110862376</c:v>
                </c:pt>
                <c:pt idx="64">
                  <c:v>0.50335573685998392</c:v>
                </c:pt>
                <c:pt idx="65">
                  <c:v>0.52387546495398429</c:v>
                </c:pt>
                <c:pt idx="66">
                  <c:v>0.50734511360938117</c:v>
                </c:pt>
                <c:pt idx="67">
                  <c:v>0.52058630288638941</c:v>
                </c:pt>
                <c:pt idx="68">
                  <c:v>0.53225742673792642</c:v>
                </c:pt>
                <c:pt idx="69">
                  <c:v>0.54182283044526236</c:v>
                </c:pt>
                <c:pt idx="70">
                  <c:v>0.55391517161846704</c:v>
                </c:pt>
                <c:pt idx="71">
                  <c:v>0.57133907778946458</c:v>
                </c:pt>
                <c:pt idx="72">
                  <c:v>0.55719609039265638</c:v>
                </c:pt>
                <c:pt idx="73">
                  <c:v>0.61692490931539323</c:v>
                </c:pt>
                <c:pt idx="74">
                  <c:v>0.64945976776974901</c:v>
                </c:pt>
                <c:pt idx="75">
                  <c:v>0.69431131543918023</c:v>
                </c:pt>
                <c:pt idx="76">
                  <c:v>0.72772501570547332</c:v>
                </c:pt>
                <c:pt idx="77">
                  <c:v>0.72229375404483942</c:v>
                </c:pt>
                <c:pt idx="78">
                  <c:v>0.73115587913294555</c:v>
                </c:pt>
                <c:pt idx="79">
                  <c:v>0.73218625022433359</c:v>
                </c:pt>
                <c:pt idx="80">
                  <c:v>0.719095689066653</c:v>
                </c:pt>
                <c:pt idx="81">
                  <c:v>0.73422318998550362</c:v>
                </c:pt>
                <c:pt idx="82">
                  <c:v>0.73059605337318068</c:v>
                </c:pt>
              </c:numCache>
            </c:numRef>
          </c:yVal>
          <c:smooth val="0"/>
          <c:extLst>
            <c:ext xmlns:c16="http://schemas.microsoft.com/office/drawing/2014/chart" uri="{C3380CC4-5D6E-409C-BE32-E72D297353CC}">
              <c16:uniqueId val="{00000001-3506-1646-99C6-39F1A5895A43}"/>
            </c:ext>
          </c:extLst>
        </c:ser>
        <c:ser>
          <c:idx val="2"/>
          <c:order val="2"/>
          <c:tx>
            <c:v>St10_L</c:v>
          </c:tx>
          <c:spPr>
            <a:ln w="38100">
              <a:solidFill>
                <a:schemeClr val="accent2">
                  <a:lumMod val="75000"/>
                </a:schemeClr>
              </a:solidFill>
              <a:prstDash val="solid"/>
            </a:ln>
          </c:spPr>
          <c:marker>
            <c:symbol val="none"/>
          </c:marker>
          <c:xVal>
            <c:numRef>
              <c:f>Resumen!$A$18:$A$100</c:f>
              <c:numCache>
                <c:formatCode>General</c:formatCod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numCache>
            </c:numRef>
          </c:xVal>
          <c:yVal>
            <c:numRef>
              <c:f>Resumen!$K$18:$K$100</c:f>
              <c:numCache>
                <c:formatCode>0.00%</c:formatCode>
                <c:ptCount val="83"/>
                <c:pt idx="0">
                  <c:v>0.4220234288405546</c:v>
                </c:pt>
                <c:pt idx="1">
                  <c:v>0.41980043510370069</c:v>
                </c:pt>
                <c:pt idx="2">
                  <c:v>0.43100720246452368</c:v>
                </c:pt>
                <c:pt idx="3">
                  <c:v>0.43766426265231495</c:v>
                </c:pt>
                <c:pt idx="4">
                  <c:v>0.43825803135779268</c:v>
                </c:pt>
                <c:pt idx="5">
                  <c:v>0.44469606032942582</c:v>
                </c:pt>
                <c:pt idx="6">
                  <c:v>0.42334246512007534</c:v>
                </c:pt>
                <c:pt idx="7">
                  <c:v>0.43826973756391485</c:v>
                </c:pt>
                <c:pt idx="8">
                  <c:v>0.42756001903441399</c:v>
                </c:pt>
                <c:pt idx="9">
                  <c:v>0.42855506515356762</c:v>
                </c:pt>
                <c:pt idx="10">
                  <c:v>0.43246662221755827</c:v>
                </c:pt>
                <c:pt idx="11">
                  <c:v>0.41413222339321876</c:v>
                </c:pt>
                <c:pt idx="12">
                  <c:v>0.36714407856745424</c:v>
                </c:pt>
                <c:pt idx="13">
                  <c:v>0.31447824822271553</c:v>
                </c:pt>
                <c:pt idx="14">
                  <c:v>0.28477100369615138</c:v>
                </c:pt>
                <c:pt idx="15">
                  <c:v>0.2811124759574255</c:v>
                </c:pt>
                <c:pt idx="16">
                  <c:v>0.28763191475571154</c:v>
                </c:pt>
                <c:pt idx="17">
                  <c:v>0.30056387380887511</c:v>
                </c:pt>
                <c:pt idx="18">
                  <c:v>0.28573648062721596</c:v>
                </c:pt>
                <c:pt idx="19">
                  <c:v>0.29605585472359708</c:v>
                </c:pt>
                <c:pt idx="20">
                  <c:v>0.29897780330474027</c:v>
                </c:pt>
                <c:pt idx="21">
                  <c:v>0.30030582765551861</c:v>
                </c:pt>
                <c:pt idx="22">
                  <c:v>0.28989927921985875</c:v>
                </c:pt>
                <c:pt idx="23">
                  <c:v>0.28528209941764338</c:v>
                </c:pt>
                <c:pt idx="24">
                  <c:v>0.28234209768162583</c:v>
                </c:pt>
                <c:pt idx="25">
                  <c:v>0.2881278288329982</c:v>
                </c:pt>
                <c:pt idx="26">
                  <c:v>0.28690130582295209</c:v>
                </c:pt>
                <c:pt idx="27">
                  <c:v>0.28664271966966542</c:v>
                </c:pt>
                <c:pt idx="28">
                  <c:v>0.28563278935347952</c:v>
                </c:pt>
                <c:pt idx="29">
                  <c:v>0.29160245489168901</c:v>
                </c:pt>
                <c:pt idx="30">
                  <c:v>0.28960796632671471</c:v>
                </c:pt>
                <c:pt idx="31">
                  <c:v>0.28713141520963303</c:v>
                </c:pt>
                <c:pt idx="32">
                  <c:v>0.29116172563879467</c:v>
                </c:pt>
                <c:pt idx="33">
                  <c:v>0.29366522452080601</c:v>
                </c:pt>
                <c:pt idx="34">
                  <c:v>0.29316833162910061</c:v>
                </c:pt>
                <c:pt idx="35">
                  <c:v>0.28631214550258083</c:v>
                </c:pt>
                <c:pt idx="36">
                  <c:v>0.28486713962577187</c:v>
                </c:pt>
                <c:pt idx="37">
                  <c:v>0.29250741057739749</c:v>
                </c:pt>
                <c:pt idx="38">
                  <c:v>0.29360241553889549</c:v>
                </c:pt>
                <c:pt idx="39">
                  <c:v>0.293597545544309</c:v>
                </c:pt>
                <c:pt idx="40">
                  <c:v>0.29461583242691719</c:v>
                </c:pt>
                <c:pt idx="41">
                  <c:v>0.29262078770991473</c:v>
                </c:pt>
                <c:pt idx="42">
                  <c:v>0.29619505952321656</c:v>
                </c:pt>
                <c:pt idx="43">
                  <c:v>0.29452759922398958</c:v>
                </c:pt>
                <c:pt idx="44">
                  <c:v>0.29489359566115519</c:v>
                </c:pt>
                <c:pt idx="45">
                  <c:v>0.29749769196159959</c:v>
                </c:pt>
                <c:pt idx="46">
                  <c:v>0.30516653293290563</c:v>
                </c:pt>
                <c:pt idx="47">
                  <c:v>0.30428802766915325</c:v>
                </c:pt>
                <c:pt idx="48">
                  <c:v>0.30522869464157537</c:v>
                </c:pt>
                <c:pt idx="49">
                  <c:v>0.30617321521814778</c:v>
                </c:pt>
                <c:pt idx="50">
                  <c:v>0.30440542829414946</c:v>
                </c:pt>
                <c:pt idx="51">
                  <c:v>0.30968978619538678</c:v>
                </c:pt>
                <c:pt idx="52">
                  <c:v>0.3097071735244763</c:v>
                </c:pt>
                <c:pt idx="53">
                  <c:v>0.31634886100273008</c:v>
                </c:pt>
                <c:pt idx="54">
                  <c:v>0.32574637629590342</c:v>
                </c:pt>
                <c:pt idx="55">
                  <c:v>0.32749629737420088</c:v>
                </c:pt>
                <c:pt idx="56">
                  <c:v>0.3299712478680254</c:v>
                </c:pt>
                <c:pt idx="57">
                  <c:v>0.33442598682949687</c:v>
                </c:pt>
                <c:pt idx="58">
                  <c:v>0.35459325081903059</c:v>
                </c:pt>
                <c:pt idx="59">
                  <c:v>0.37244412371495678</c:v>
                </c:pt>
                <c:pt idx="60">
                  <c:v>0.36914768236561413</c:v>
                </c:pt>
                <c:pt idx="61">
                  <c:v>0.37405164474762026</c:v>
                </c:pt>
                <c:pt idx="62">
                  <c:v>0.36870343501649333</c:v>
                </c:pt>
                <c:pt idx="63">
                  <c:v>0.38712186545135435</c:v>
                </c:pt>
                <c:pt idx="64">
                  <c:v>0.38352724743217714</c:v>
                </c:pt>
                <c:pt idx="65">
                  <c:v>0.38290186746141119</c:v>
                </c:pt>
                <c:pt idx="66">
                  <c:v>0.39430515842163194</c:v>
                </c:pt>
                <c:pt idx="67">
                  <c:v>0.39944839094942136</c:v>
                </c:pt>
                <c:pt idx="68">
                  <c:v>0.40446145903883984</c:v>
                </c:pt>
                <c:pt idx="69">
                  <c:v>0.40838782577827754</c:v>
                </c:pt>
                <c:pt idx="70">
                  <c:v>0.41336923947894988</c:v>
                </c:pt>
                <c:pt idx="71">
                  <c:v>0.41614283451784606</c:v>
                </c:pt>
                <c:pt idx="72">
                  <c:v>0.40889519379747774</c:v>
                </c:pt>
                <c:pt idx="73">
                  <c:v>0.40689373166054699</c:v>
                </c:pt>
                <c:pt idx="74">
                  <c:v>0.40910061711463636</c:v>
                </c:pt>
                <c:pt idx="75">
                  <c:v>0.41405404251127981</c:v>
                </c:pt>
                <c:pt idx="76">
                  <c:v>0.42260828167252934</c:v>
                </c:pt>
                <c:pt idx="77">
                  <c:v>0.42622604919666107</c:v>
                </c:pt>
                <c:pt idx="78">
                  <c:v>0.42584878003899079</c:v>
                </c:pt>
                <c:pt idx="79">
                  <c:v>0.43218239226947008</c:v>
                </c:pt>
                <c:pt idx="80">
                  <c:v>0.43222427478477193</c:v>
                </c:pt>
                <c:pt idx="81">
                  <c:v>0.44051091995364405</c:v>
                </c:pt>
                <c:pt idx="82">
                  <c:v>0.44433522598206665</c:v>
                </c:pt>
              </c:numCache>
            </c:numRef>
          </c:yVal>
          <c:smooth val="0"/>
          <c:extLst>
            <c:ext xmlns:c16="http://schemas.microsoft.com/office/drawing/2014/chart" uri="{C3380CC4-5D6E-409C-BE32-E72D297353CC}">
              <c16:uniqueId val="{00000002-3506-1646-99C6-39F1A5895A43}"/>
            </c:ext>
          </c:extLst>
        </c:ser>
        <c:dLbls>
          <c:showLegendKey val="0"/>
          <c:showVal val="0"/>
          <c:showCatName val="0"/>
          <c:showSerName val="0"/>
          <c:showPercent val="0"/>
          <c:showBubbleSize val="0"/>
        </c:dLbls>
        <c:axId val="974563920"/>
        <c:axId val="1"/>
      </c:scatterChart>
      <c:valAx>
        <c:axId val="974563920"/>
        <c:scaling>
          <c:orientation val="minMax"/>
          <c:max val="2015"/>
          <c:min val="1975"/>
        </c:scaling>
        <c:delete val="0"/>
        <c:axPos val="b"/>
        <c:majorGridlines>
          <c:spPr>
            <a:ln>
              <a:solidFill>
                <a:schemeClr val="bg1">
                  <a:lumMod val="75000"/>
                </a:schemeClr>
              </a:solidFill>
              <a:prstDash val="sysDash"/>
            </a:ln>
          </c:spPr>
        </c:majorGridlines>
        <c:numFmt formatCode="General" sourceLinked="1"/>
        <c:majorTickMark val="out"/>
        <c:minorTickMark val="none"/>
        <c:tickLblPos val="nextTo"/>
        <c:spPr>
          <a:ln w="3175">
            <a:solidFill>
              <a:srgbClr val="808080"/>
            </a:solidFill>
            <a:prstDash val="solid"/>
          </a:ln>
        </c:spPr>
        <c:txPr>
          <a:bodyPr rot="0" vert="horz"/>
          <a:lstStyle/>
          <a:p>
            <a:pPr>
              <a:defRPr sz="1400" b="0" i="0" u="none" strike="noStrike" baseline="0">
                <a:solidFill>
                  <a:srgbClr val="000000"/>
                </a:solidFill>
                <a:latin typeface="Calibri"/>
                <a:ea typeface="Calibri"/>
                <a:cs typeface="Calibri"/>
              </a:defRPr>
            </a:pPr>
            <a:endParaRPr lang="es-ES"/>
          </a:p>
        </c:txPr>
        <c:crossAx val="1"/>
        <c:crosses val="autoZero"/>
        <c:crossBetween val="midCat"/>
      </c:valAx>
      <c:valAx>
        <c:axId val="1"/>
        <c:scaling>
          <c:orientation val="minMax"/>
          <c:max val="0.8"/>
        </c:scaling>
        <c:delete val="0"/>
        <c:axPos val="l"/>
        <c:majorGridlines>
          <c:spPr>
            <a:ln w="3175">
              <a:solidFill>
                <a:schemeClr val="bg1">
                  <a:lumMod val="75000"/>
                </a:schemeClr>
              </a:solidFill>
              <a:prstDash val="sysDash"/>
            </a:ln>
          </c:spPr>
        </c:majorGridlines>
        <c:numFmt formatCode="0%" sourceLinked="0"/>
        <c:majorTickMark val="out"/>
        <c:minorTickMark val="none"/>
        <c:tickLblPos val="nextTo"/>
        <c:spPr>
          <a:ln w="3175">
            <a:solidFill>
              <a:srgbClr val="808080"/>
            </a:solidFill>
            <a:prstDash val="solid"/>
          </a:ln>
        </c:spPr>
        <c:txPr>
          <a:bodyPr rot="0" vert="horz"/>
          <a:lstStyle/>
          <a:p>
            <a:pPr>
              <a:defRPr sz="1400" b="0" i="0" u="none" strike="noStrike" baseline="0">
                <a:solidFill>
                  <a:srgbClr val="000000"/>
                </a:solidFill>
                <a:latin typeface="Calibri"/>
                <a:ea typeface="Calibri"/>
                <a:cs typeface="Calibri"/>
              </a:defRPr>
            </a:pPr>
            <a:endParaRPr lang="es-ES"/>
          </a:p>
        </c:txPr>
        <c:crossAx val="974563920"/>
        <c:crosses val="autoZero"/>
        <c:crossBetween val="midCat"/>
        <c:majorUnit val="0.1"/>
        <c:minorUnit val="0.1"/>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Calibri"/>
          <a:ea typeface="Calibri"/>
          <a:cs typeface="Calibri"/>
        </a:defRPr>
      </a:pPr>
      <a:endParaRPr lang="es-E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lineMarker"/>
        <c:varyColors val="0"/>
        <c:ser>
          <c:idx val="0"/>
          <c:order val="0"/>
          <c:tx>
            <c:v>Top 1%</c:v>
          </c:tx>
          <c:spPr>
            <a:ln w="25400">
              <a:solidFill>
                <a:srgbClr val="969696"/>
              </a:solidFill>
              <a:prstDash val="sysDash"/>
            </a:ln>
          </c:spPr>
          <c:marker>
            <c:symbol val="none"/>
          </c:marker>
          <c:xVal>
            <c:numRef>
              <c:f>Resumen!$A$6:$A$106</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xVal>
          <c:yVal>
            <c:numRef>
              <c:f>Resumen!$M$6:$M$106</c:f>
              <c:numCache>
                <c:formatCode>0.00%</c:formatCode>
                <c:ptCount val="101"/>
                <c:pt idx="3">
                  <c:v>0.14459042055439386</c:v>
                </c:pt>
                <c:pt idx="4">
                  <c:v>0.15472929986471554</c:v>
                </c:pt>
                <c:pt idx="5">
                  <c:v>0.16292319490434096</c:v>
                </c:pt>
                <c:pt idx="6">
                  <c:v>0.14991004682031273</c:v>
                </c:pt>
                <c:pt idx="7">
                  <c:v>0.16315906869089505</c:v>
                </c:pt>
                <c:pt idx="8">
                  <c:v>0.17602806588875772</c:v>
                </c:pt>
                <c:pt idx="9">
                  <c:v>0.18011497014310468</c:v>
                </c:pt>
                <c:pt idx="10">
                  <c:v>0.1867888575023515</c:v>
                </c:pt>
                <c:pt idx="11">
                  <c:v>0.1959871796250888</c:v>
                </c:pt>
                <c:pt idx="12">
                  <c:v>0.18417904285315917</c:v>
                </c:pt>
                <c:pt idx="13">
                  <c:v>0.16422818416449542</c:v>
                </c:pt>
                <c:pt idx="14">
                  <c:v>0.15270594044223251</c:v>
                </c:pt>
                <c:pt idx="15">
                  <c:v>0.15478467631887072</c:v>
                </c:pt>
                <c:pt idx="16">
                  <c:v>0.15770913177787016</c:v>
                </c:pt>
                <c:pt idx="17">
                  <c:v>0.15868185076417599</c:v>
                </c:pt>
                <c:pt idx="18">
                  <c:v>0.15628311990462226</c:v>
                </c:pt>
                <c:pt idx="19">
                  <c:v>0.17637342175901782</c:v>
                </c:pt>
                <c:pt idx="20">
                  <c:v>0.16450434286791296</c:v>
                </c:pt>
                <c:pt idx="21">
                  <c:v>0.1472938302542493</c:v>
                </c:pt>
                <c:pt idx="22">
                  <c:v>0.15393035953166023</c:v>
                </c:pt>
                <c:pt idx="23">
                  <c:v>0.15733988074633878</c:v>
                </c:pt>
                <c:pt idx="24">
                  <c:v>0.15007978377996722</c:v>
                </c:pt>
                <c:pt idx="25">
                  <c:v>0.12905441063638765</c:v>
                </c:pt>
                <c:pt idx="26">
                  <c:v>0.11484653721380797</c:v>
                </c:pt>
                <c:pt idx="27">
                  <c:v>0.1053867000025793</c:v>
                </c:pt>
                <c:pt idx="28">
                  <c:v>0.11071193948809938</c:v>
                </c:pt>
                <c:pt idx="29">
                  <c:v>0.11762425770547628</c:v>
                </c:pt>
                <c:pt idx="30">
                  <c:v>0.10953835923874256</c:v>
                </c:pt>
                <c:pt idx="31">
                  <c:v>0.11269872474143945</c:v>
                </c:pt>
                <c:pt idx="32">
                  <c:v>0.10946064706587993</c:v>
                </c:pt>
                <c:pt idx="33">
                  <c:v>0.11360065498282972</c:v>
                </c:pt>
                <c:pt idx="34">
                  <c:v>0.1051833555571898</c:v>
                </c:pt>
                <c:pt idx="35">
                  <c:v>9.7583202165547417E-2</c:v>
                </c:pt>
                <c:pt idx="36">
                  <c:v>9.081089770218638E-2</c:v>
                </c:pt>
                <c:pt idx="37">
                  <c:v>9.3904559145803035E-2</c:v>
                </c:pt>
                <c:pt idx="38">
                  <c:v>9.1805282675712654E-2</c:v>
                </c:pt>
                <c:pt idx="39">
                  <c:v>9.0869757576587148E-2</c:v>
                </c:pt>
                <c:pt idx="40">
                  <c:v>8.9818851566021513E-2</c:v>
                </c:pt>
                <c:pt idx="41">
                  <c:v>8.8335735001955892E-2</c:v>
                </c:pt>
                <c:pt idx="42">
                  <c:v>8.7478520785266911E-2</c:v>
                </c:pt>
                <c:pt idx="43">
                  <c:v>8.3565900921357628E-2</c:v>
                </c:pt>
                <c:pt idx="44">
                  <c:v>8.3376005383909935E-2</c:v>
                </c:pt>
                <c:pt idx="45">
                  <c:v>8.2736755670745551E-2</c:v>
                </c:pt>
                <c:pt idx="46">
                  <c:v>8.1639366576136144E-2</c:v>
                </c:pt>
                <c:pt idx="47">
                  <c:v>8.0207510462667719E-2</c:v>
                </c:pt>
                <c:pt idx="48">
                  <c:v>8.0650646944014873E-2</c:v>
                </c:pt>
                <c:pt idx="49">
                  <c:v>8.3681843007293186E-2</c:v>
                </c:pt>
                <c:pt idx="50">
                  <c:v>8.4253319526665718E-2</c:v>
                </c:pt>
                <c:pt idx="51">
                  <c:v>8.3519414859066637E-2</c:v>
                </c:pt>
                <c:pt idx="52">
                  <c:v>8.0174220214230291E-2</c:v>
                </c:pt>
                <c:pt idx="53">
                  <c:v>7.8038458864426299E-2</c:v>
                </c:pt>
                <c:pt idx="54">
                  <c:v>7.7860816660916821E-2</c:v>
                </c:pt>
                <c:pt idx="55">
                  <c:v>7.7541268798518803E-2</c:v>
                </c:pt>
                <c:pt idx="56">
                  <c:v>7.7419961675539467E-2</c:v>
                </c:pt>
                <c:pt idx="57">
                  <c:v>8.1236189170857814E-2</c:v>
                </c:pt>
                <c:pt idx="58">
                  <c:v>8.0058801501615692E-2</c:v>
                </c:pt>
                <c:pt idx="59">
                  <c:v>7.8891961987813494E-2</c:v>
                </c:pt>
                <c:pt idx="60">
                  <c:v>7.8992263574060792E-2</c:v>
                </c:pt>
                <c:pt idx="61">
                  <c:v>7.9526089866496272E-2</c:v>
                </c:pt>
                <c:pt idx="62">
                  <c:v>8.0324098037332939E-2</c:v>
                </c:pt>
                <c:pt idx="63">
                  <c:v>8.1767146253680534E-2</c:v>
                </c:pt>
                <c:pt idx="64">
                  <c:v>8.0260755469279785E-2</c:v>
                </c:pt>
                <c:pt idx="65">
                  <c:v>8.389938071695989E-2</c:v>
                </c:pt>
                <c:pt idx="66">
                  <c:v>8.5929026489475133E-2</c:v>
                </c:pt>
                <c:pt idx="67">
                  <c:v>8.8863707222620991E-2</c:v>
                </c:pt>
                <c:pt idx="68">
                  <c:v>9.0945605795137038E-2</c:v>
                </c:pt>
                <c:pt idx="69">
                  <c:v>9.1292990690663961E-2</c:v>
                </c:pt>
                <c:pt idx="70">
                  <c:v>0.10746260633305883</c:v>
                </c:pt>
                <c:pt idx="71">
                  <c:v>0.13165480795439366</c:v>
                </c:pt>
                <c:pt idx="72">
                  <c:v>0.12611494478689436</c:v>
                </c:pt>
                <c:pt idx="73">
                  <c:v>0.12981647252493073</c:v>
                </c:pt>
                <c:pt idx="74">
                  <c:v>0.12167379448376485</c:v>
                </c:pt>
                <c:pt idx="75">
                  <c:v>0.13479744861469997</c:v>
                </c:pt>
                <c:pt idx="76">
                  <c:v>0.1282125992017894</c:v>
                </c:pt>
                <c:pt idx="77">
                  <c:v>0.12852119853413257</c:v>
                </c:pt>
                <c:pt idx="78">
                  <c:v>0.13528000000000001</c:v>
                </c:pt>
                <c:pt idx="79">
                  <c:v>0.14107</c:v>
                </c:pt>
                <c:pt idx="80">
                  <c:v>0.14771000000000001</c:v>
                </c:pt>
                <c:pt idx="81">
                  <c:v>0.15293999999999999</c:v>
                </c:pt>
                <c:pt idx="82">
                  <c:v>0.15872999999999998</c:v>
                </c:pt>
                <c:pt idx="83">
                  <c:v>0.16494</c:v>
                </c:pt>
                <c:pt idx="84">
                  <c:v>0.15371000000000001</c:v>
                </c:pt>
                <c:pt idx="85">
                  <c:v>0.14989</c:v>
                </c:pt>
                <c:pt idx="86">
                  <c:v>0.15214</c:v>
                </c:pt>
                <c:pt idx="87">
                  <c:v>0.16336999999999999</c:v>
                </c:pt>
                <c:pt idx="88">
                  <c:v>0.17681000000000002</c:v>
                </c:pt>
                <c:pt idx="89">
                  <c:v>0.18059</c:v>
                </c:pt>
                <c:pt idx="90">
                  <c:v>0.18327000000000002</c:v>
                </c:pt>
                <c:pt idx="91">
                  <c:v>0.17892</c:v>
                </c:pt>
                <c:pt idx="92">
                  <c:v>0.16678999999999999</c:v>
                </c:pt>
                <c:pt idx="93">
                  <c:v>0.17451</c:v>
                </c:pt>
                <c:pt idx="94">
                  <c:v>0.17466999999999999</c:v>
                </c:pt>
                <c:pt idx="95">
                  <c:v>0.18875</c:v>
                </c:pt>
                <c:pt idx="96">
                  <c:v>0.17425000000000002</c:v>
                </c:pt>
                <c:pt idx="97">
                  <c:v>0.17801999999999998</c:v>
                </c:pt>
                <c:pt idx="98">
                  <c:v>0.18053999999999998</c:v>
                </c:pt>
                <c:pt idx="99">
                  <c:v>0.17776</c:v>
                </c:pt>
                <c:pt idx="100">
                  <c:v>0.18062999999999999</c:v>
                </c:pt>
              </c:numCache>
            </c:numRef>
          </c:yVal>
          <c:smooth val="0"/>
          <c:extLst>
            <c:ext xmlns:c16="http://schemas.microsoft.com/office/drawing/2014/chart" uri="{C3380CC4-5D6E-409C-BE32-E72D297353CC}">
              <c16:uniqueId val="{00000000-1D02-074D-BE02-6AF6AC90AA05}"/>
            </c:ext>
          </c:extLst>
        </c:ser>
        <c:ser>
          <c:idx val="1"/>
          <c:order val="1"/>
          <c:tx>
            <c:v>St1_K</c:v>
          </c:tx>
          <c:spPr>
            <a:ln w="25400">
              <a:solidFill>
                <a:srgbClr val="666699"/>
              </a:solidFill>
              <a:prstDash val="solid"/>
            </a:ln>
          </c:spPr>
          <c:marker>
            <c:symbol val="none"/>
          </c:marker>
          <c:xVal>
            <c:numRef>
              <c:f>Resumen!$A$18:$A$100</c:f>
              <c:numCache>
                <c:formatCode>General</c:formatCod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numCache>
            </c:numRef>
          </c:xVal>
          <c:yVal>
            <c:numRef>
              <c:f>Resumen!$N$18:$N$100</c:f>
              <c:numCache>
                <c:formatCode>0.00%</c:formatCode>
                <c:ptCount val="83"/>
                <c:pt idx="0">
                  <c:v>0.27493128195120975</c:v>
                </c:pt>
                <c:pt idx="1">
                  <c:v>0.24344709451125368</c:v>
                </c:pt>
                <c:pt idx="2">
                  <c:v>0.22018376192977379</c:v>
                </c:pt>
                <c:pt idx="3">
                  <c:v>0.24703407889490786</c:v>
                </c:pt>
                <c:pt idx="4">
                  <c:v>0.24704386948258661</c:v>
                </c:pt>
                <c:pt idx="5">
                  <c:v>0.25810044817379224</c:v>
                </c:pt>
                <c:pt idx="6">
                  <c:v>0.26190401248110518</c:v>
                </c:pt>
                <c:pt idx="7">
                  <c:v>0.29591006351861759</c:v>
                </c:pt>
                <c:pt idx="8">
                  <c:v>0.295118609282433</c:v>
                </c:pt>
                <c:pt idx="9">
                  <c:v>0.25668324093540906</c:v>
                </c:pt>
                <c:pt idx="10">
                  <c:v>0.29761902857767258</c:v>
                </c:pt>
                <c:pt idx="11">
                  <c:v>0.36457164027142602</c:v>
                </c:pt>
                <c:pt idx="12">
                  <c:v>0.41353554119720515</c:v>
                </c:pt>
                <c:pt idx="13">
                  <c:v>0.40492785236348028</c:v>
                </c:pt>
                <c:pt idx="14">
                  <c:v>0.41009324975515332</c:v>
                </c:pt>
                <c:pt idx="15">
                  <c:v>0.39173660689510542</c:v>
                </c:pt>
                <c:pt idx="16">
                  <c:v>0.39971283773353244</c:v>
                </c:pt>
                <c:pt idx="17">
                  <c:v>0.40144867757651548</c:v>
                </c:pt>
                <c:pt idx="18">
                  <c:v>0.40489510604491169</c:v>
                </c:pt>
                <c:pt idx="19">
                  <c:v>0.41409250011548893</c:v>
                </c:pt>
                <c:pt idx="20">
                  <c:v>0.39940452737619903</c:v>
                </c:pt>
                <c:pt idx="21">
                  <c:v>0.42366705222740408</c:v>
                </c:pt>
                <c:pt idx="22">
                  <c:v>0.4210868909736129</c:v>
                </c:pt>
                <c:pt idx="23">
                  <c:v>0.41024021075490147</c:v>
                </c:pt>
                <c:pt idx="24">
                  <c:v>0.38166787976737204</c:v>
                </c:pt>
                <c:pt idx="25">
                  <c:v>0.38043873537587941</c:v>
                </c:pt>
                <c:pt idx="26">
                  <c:v>0.37115865387269004</c:v>
                </c:pt>
                <c:pt idx="27">
                  <c:v>0.36662823153878488</c:v>
                </c:pt>
                <c:pt idx="28">
                  <c:v>0.360138901774397</c:v>
                </c:pt>
                <c:pt idx="29">
                  <c:v>0.34872434692942522</c:v>
                </c:pt>
                <c:pt idx="30">
                  <c:v>0.34669566247896061</c:v>
                </c:pt>
                <c:pt idx="31">
                  <c:v>0.33719596966124393</c:v>
                </c:pt>
                <c:pt idx="32">
                  <c:v>0.33068949326963498</c:v>
                </c:pt>
                <c:pt idx="33">
                  <c:v>0.31677872744941316</c:v>
                </c:pt>
                <c:pt idx="34">
                  <c:v>0.30729249690870342</c:v>
                </c:pt>
                <c:pt idx="35">
                  <c:v>0.31386889204686935</c:v>
                </c:pt>
                <c:pt idx="36">
                  <c:v>0.31443788874159601</c:v>
                </c:pt>
                <c:pt idx="37">
                  <c:v>0.31228803827640256</c:v>
                </c:pt>
                <c:pt idx="38">
                  <c:v>0.30854504748800932</c:v>
                </c:pt>
                <c:pt idx="39">
                  <c:v>0.30943510602485497</c:v>
                </c:pt>
                <c:pt idx="40">
                  <c:v>0.2892127922642348</c:v>
                </c:pt>
                <c:pt idx="41">
                  <c:v>0.28294205637004616</c:v>
                </c:pt>
                <c:pt idx="42">
                  <c:v>0.27834570420506483</c:v>
                </c:pt>
                <c:pt idx="43">
                  <c:v>0.27226915563269588</c:v>
                </c:pt>
                <c:pt idx="44">
                  <c:v>0.26488806777189866</c:v>
                </c:pt>
                <c:pt idx="45">
                  <c:v>0.27320346050387578</c:v>
                </c:pt>
                <c:pt idx="46">
                  <c:v>0.25639933057863323</c:v>
                </c:pt>
                <c:pt idx="47">
                  <c:v>0.24486987837294408</c:v>
                </c:pt>
                <c:pt idx="48">
                  <c:v>0.23827288423516421</c:v>
                </c:pt>
                <c:pt idx="49">
                  <c:v>0.2308023990214525</c:v>
                </c:pt>
                <c:pt idx="50">
                  <c:v>0.23819497093479278</c:v>
                </c:pt>
                <c:pt idx="51">
                  <c:v>0.22534730382378521</c:v>
                </c:pt>
                <c:pt idx="52">
                  <c:v>0.20668444308749451</c:v>
                </c:pt>
                <c:pt idx="53">
                  <c:v>0.20498521919009785</c:v>
                </c:pt>
                <c:pt idx="54">
                  <c:v>0.19938049135706268</c:v>
                </c:pt>
                <c:pt idx="55">
                  <c:v>0.19991254016688489</c:v>
                </c:pt>
                <c:pt idx="56">
                  <c:v>0.219921536271839</c:v>
                </c:pt>
                <c:pt idx="57">
                  <c:v>0.22066550599207968</c:v>
                </c:pt>
                <c:pt idx="58">
                  <c:v>0.23047698025053917</c:v>
                </c:pt>
                <c:pt idx="59">
                  <c:v>0.27965680138300003</c:v>
                </c:pt>
                <c:pt idx="60">
                  <c:v>0.27314627509741013</c:v>
                </c:pt>
                <c:pt idx="61">
                  <c:v>0.27481877452208908</c:v>
                </c:pt>
                <c:pt idx="62">
                  <c:v>0.27820158416113266</c:v>
                </c:pt>
                <c:pt idx="63">
                  <c:v>0.28616950054309648</c:v>
                </c:pt>
                <c:pt idx="64">
                  <c:v>0.28926253594063361</c:v>
                </c:pt>
                <c:pt idx="65">
                  <c:v>0.3067703735000224</c:v>
                </c:pt>
                <c:pt idx="66">
                  <c:v>0.29830700749738892</c:v>
                </c:pt>
                <c:pt idx="67">
                  <c:v>0.30220519115353789</c:v>
                </c:pt>
                <c:pt idx="68">
                  <c:v>0.31054622071761129</c:v>
                </c:pt>
                <c:pt idx="69">
                  <c:v>0.32176359139189675</c:v>
                </c:pt>
                <c:pt idx="70">
                  <c:v>0.32850723927942083</c:v>
                </c:pt>
                <c:pt idx="71">
                  <c:v>0.33787587707575656</c:v>
                </c:pt>
                <c:pt idx="72">
                  <c:v>0.33624196404463735</c:v>
                </c:pt>
                <c:pt idx="73">
                  <c:v>0.36959143191393651</c:v>
                </c:pt>
                <c:pt idx="74">
                  <c:v>0.40386347725405453</c:v>
                </c:pt>
                <c:pt idx="75">
                  <c:v>0.44472860221175609</c:v>
                </c:pt>
                <c:pt idx="76">
                  <c:v>0.47586947444429945</c:v>
                </c:pt>
                <c:pt idx="77">
                  <c:v>0.47349329696600151</c:v>
                </c:pt>
                <c:pt idx="78">
                  <c:v>0.47808372850305053</c:v>
                </c:pt>
                <c:pt idx="79">
                  <c:v>0.47931974413122835</c:v>
                </c:pt>
                <c:pt idx="80">
                  <c:v>0.47240608147601626</c:v>
                </c:pt>
                <c:pt idx="81">
                  <c:v>0.49898922961539943</c:v>
                </c:pt>
                <c:pt idx="82">
                  <c:v>0.48446894316274802</c:v>
                </c:pt>
              </c:numCache>
            </c:numRef>
          </c:yVal>
          <c:smooth val="0"/>
          <c:extLst>
            <c:ext xmlns:c16="http://schemas.microsoft.com/office/drawing/2014/chart" uri="{C3380CC4-5D6E-409C-BE32-E72D297353CC}">
              <c16:uniqueId val="{00000001-1D02-074D-BE02-6AF6AC90AA05}"/>
            </c:ext>
          </c:extLst>
        </c:ser>
        <c:ser>
          <c:idx val="2"/>
          <c:order val="2"/>
          <c:tx>
            <c:v>St1_L</c:v>
          </c:tx>
          <c:spPr>
            <a:ln w="25400">
              <a:solidFill>
                <a:srgbClr val="993366"/>
              </a:solidFill>
              <a:prstDash val="solid"/>
            </a:ln>
          </c:spPr>
          <c:marker>
            <c:symbol val="none"/>
          </c:marker>
          <c:xVal>
            <c:numRef>
              <c:f>Resumen!$A$18:$A$100</c:f>
              <c:numCache>
                <c:formatCode>General</c:formatCod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numCache>
            </c:numRef>
          </c:xVal>
          <c:yVal>
            <c:numRef>
              <c:f>Resumen!$P$18:$P$100</c:f>
              <c:numCache>
                <c:formatCode>0.00%</c:formatCode>
                <c:ptCount val="83"/>
                <c:pt idx="0">
                  <c:v>0.12749132124918167</c:v>
                </c:pt>
                <c:pt idx="1">
                  <c:v>0.1151493556697588</c:v>
                </c:pt>
                <c:pt idx="2">
                  <c:v>0.11346032966688804</c:v>
                </c:pt>
                <c:pt idx="3">
                  <c:v>0.1149725460813612</c:v>
                </c:pt>
                <c:pt idx="4">
                  <c:v>0.12272662339909483</c:v>
                </c:pt>
                <c:pt idx="5">
                  <c:v>0.12017947764390659</c:v>
                </c:pt>
                <c:pt idx="6">
                  <c:v>0.11705572201105803</c:v>
                </c:pt>
                <c:pt idx="7">
                  <c:v>0.12481064702224744</c:v>
                </c:pt>
                <c:pt idx="8">
                  <c:v>0.11285710342202326</c:v>
                </c:pt>
                <c:pt idx="9">
                  <c:v>0.1107419775339909</c:v>
                </c:pt>
                <c:pt idx="10">
                  <c:v>0.10955729017350158</c:v>
                </c:pt>
                <c:pt idx="11">
                  <c:v>0.10747609635399988</c:v>
                </c:pt>
                <c:pt idx="12">
                  <c:v>0.10346911738573157</c:v>
                </c:pt>
                <c:pt idx="13">
                  <c:v>9.1202721957055366E-2</c:v>
                </c:pt>
                <c:pt idx="14">
                  <c:v>8.0299840832535344E-2</c:v>
                </c:pt>
                <c:pt idx="15">
                  <c:v>7.4262860006933093E-2</c:v>
                </c:pt>
                <c:pt idx="16">
                  <c:v>7.847079718705971E-2</c:v>
                </c:pt>
                <c:pt idx="17">
                  <c:v>8.3302374603253904E-2</c:v>
                </c:pt>
                <c:pt idx="18">
                  <c:v>7.5666393674129376E-2</c:v>
                </c:pt>
                <c:pt idx="19">
                  <c:v>7.7410884785465275E-2</c:v>
                </c:pt>
                <c:pt idx="20">
                  <c:v>7.4674062930232085E-2</c:v>
                </c:pt>
                <c:pt idx="21">
                  <c:v>7.6543145562348869E-2</c:v>
                </c:pt>
                <c:pt idx="22">
                  <c:v>7.1233718063143353E-2</c:v>
                </c:pt>
                <c:pt idx="23">
                  <c:v>6.6283571239504735E-2</c:v>
                </c:pt>
                <c:pt idx="24">
                  <c:v>6.3010474055719731E-2</c:v>
                </c:pt>
                <c:pt idx="25">
                  <c:v>6.4620630993220088E-2</c:v>
                </c:pt>
                <c:pt idx="26">
                  <c:v>6.3155424254291881E-2</c:v>
                </c:pt>
                <c:pt idx="27">
                  <c:v>6.1955635507034708E-2</c:v>
                </c:pt>
                <c:pt idx="28">
                  <c:v>6.1846344538698125E-2</c:v>
                </c:pt>
                <c:pt idx="29">
                  <c:v>6.1388519452375251E-2</c:v>
                </c:pt>
                <c:pt idx="30">
                  <c:v>6.0905803339085143E-2</c:v>
                </c:pt>
                <c:pt idx="31">
                  <c:v>5.8366273956621369E-2</c:v>
                </c:pt>
                <c:pt idx="32">
                  <c:v>5.8373357504183231E-2</c:v>
                </c:pt>
                <c:pt idx="33">
                  <c:v>5.8232815922802425E-2</c:v>
                </c:pt>
                <c:pt idx="34">
                  <c:v>5.7291837780482809E-2</c:v>
                </c:pt>
                <c:pt idx="35">
                  <c:v>5.5515194796846364E-2</c:v>
                </c:pt>
                <c:pt idx="36">
                  <c:v>5.577019836204488E-2</c:v>
                </c:pt>
                <c:pt idx="37">
                  <c:v>5.9025317787932963E-2</c:v>
                </c:pt>
                <c:pt idx="38">
                  <c:v>6.0484123256227422E-2</c:v>
                </c:pt>
                <c:pt idx="39">
                  <c:v>5.9234764222402744E-2</c:v>
                </c:pt>
                <c:pt idx="40">
                  <c:v>5.816745913946899E-2</c:v>
                </c:pt>
                <c:pt idx="41">
                  <c:v>5.7279167833709191E-2</c:v>
                </c:pt>
                <c:pt idx="42">
                  <c:v>5.7945414013950432E-2</c:v>
                </c:pt>
                <c:pt idx="43">
                  <c:v>5.8232709338734159E-2</c:v>
                </c:pt>
                <c:pt idx="44">
                  <c:v>5.8206798174440535E-2</c:v>
                </c:pt>
                <c:pt idx="45">
                  <c:v>6.083300943501229E-2</c:v>
                </c:pt>
                <c:pt idx="46">
                  <c:v>6.1326513998543143E-2</c:v>
                </c:pt>
                <c:pt idx="47">
                  <c:v>6.1186786376220936E-2</c:v>
                </c:pt>
                <c:pt idx="48">
                  <c:v>6.1899133301358523E-2</c:v>
                </c:pt>
                <c:pt idx="49">
                  <c:v>6.3257623791943871E-2</c:v>
                </c:pt>
                <c:pt idx="50">
                  <c:v>6.3166016766974184E-2</c:v>
                </c:pt>
                <c:pt idx="51">
                  <c:v>6.4123386614704236E-2</c:v>
                </c:pt>
                <c:pt idx="52">
                  <c:v>6.243626507989862E-2</c:v>
                </c:pt>
                <c:pt idx="53">
                  <c:v>6.5887582780021839E-2</c:v>
                </c:pt>
                <c:pt idx="54">
                  <c:v>7.060837587898261E-2</c:v>
                </c:pt>
                <c:pt idx="55">
                  <c:v>7.3718594637955964E-2</c:v>
                </c:pt>
                <c:pt idx="56">
                  <c:v>7.3608838013860922E-2</c:v>
                </c:pt>
                <c:pt idx="57">
                  <c:v>7.5388801164912117E-2</c:v>
                </c:pt>
                <c:pt idx="58">
                  <c:v>9.1924062525953754E-2</c:v>
                </c:pt>
                <c:pt idx="59">
                  <c:v>0.11154093976693942</c:v>
                </c:pt>
                <c:pt idx="60">
                  <c:v>0.10459670145575506</c:v>
                </c:pt>
                <c:pt idx="61">
                  <c:v>0.10903919284918986</c:v>
                </c:pt>
                <c:pt idx="62">
                  <c:v>0.10110176280928401</c:v>
                </c:pt>
                <c:pt idx="63">
                  <c:v>0.11738445098797692</c:v>
                </c:pt>
                <c:pt idx="64">
                  <c:v>0.1114666647290007</c:v>
                </c:pt>
                <c:pt idx="65">
                  <c:v>0.11031171043181977</c:v>
                </c:pt>
                <c:pt idx="66">
                  <c:v>0.11750205208155762</c:v>
                </c:pt>
                <c:pt idx="67">
                  <c:v>0.12318609311751731</c:v>
                </c:pt>
                <c:pt idx="68">
                  <c:v>0.12960301562799895</c:v>
                </c:pt>
                <c:pt idx="69">
                  <c:v>0.13494614298657973</c:v>
                </c:pt>
                <c:pt idx="70">
                  <c:v>0.14096868333553295</c:v>
                </c:pt>
                <c:pt idx="71">
                  <c:v>0.14652285471148288</c:v>
                </c:pt>
                <c:pt idx="72">
                  <c:v>0.13558642769108994</c:v>
                </c:pt>
                <c:pt idx="73">
                  <c:v>0.13083870777156192</c:v>
                </c:pt>
                <c:pt idx="74">
                  <c:v>0.13114238230856956</c:v>
                </c:pt>
                <c:pt idx="75">
                  <c:v>0.13900869418949105</c:v>
                </c:pt>
                <c:pt idx="76">
                  <c:v>0.14801476790752033</c:v>
                </c:pt>
                <c:pt idx="77">
                  <c:v>0.14908347680896575</c:v>
                </c:pt>
                <c:pt idx="78">
                  <c:v>0.15012361072847155</c:v>
                </c:pt>
                <c:pt idx="79">
                  <c:v>0.14874387156912058</c:v>
                </c:pt>
                <c:pt idx="80">
                  <c:v>0.14085339221825588</c:v>
                </c:pt>
                <c:pt idx="81">
                  <c:v>0.14694902816521729</c:v>
                </c:pt>
                <c:pt idx="82">
                  <c:v>0.14892363076475337</c:v>
                </c:pt>
              </c:numCache>
            </c:numRef>
          </c:yVal>
          <c:smooth val="0"/>
          <c:extLst>
            <c:ext xmlns:c16="http://schemas.microsoft.com/office/drawing/2014/chart" uri="{C3380CC4-5D6E-409C-BE32-E72D297353CC}">
              <c16:uniqueId val="{00000002-1D02-074D-BE02-6AF6AC90AA05}"/>
            </c:ext>
          </c:extLst>
        </c:ser>
        <c:dLbls>
          <c:showLegendKey val="0"/>
          <c:showVal val="0"/>
          <c:showCatName val="0"/>
          <c:showSerName val="0"/>
          <c:showPercent val="0"/>
          <c:showBubbleSize val="0"/>
        </c:dLbls>
        <c:axId val="975057216"/>
        <c:axId val="1"/>
      </c:scatterChart>
      <c:valAx>
        <c:axId val="975057216"/>
        <c:scaling>
          <c:orientation val="minMax"/>
          <c:max val="2015"/>
          <c:min val="1975"/>
        </c:scaling>
        <c:delete val="0"/>
        <c:axPos val="b"/>
        <c:majorGridlines>
          <c:spPr>
            <a:ln w="3175">
              <a:solidFill>
                <a:srgbClr val="808080"/>
              </a:solidFill>
              <a:prstDash val="sysDash"/>
            </a:ln>
          </c:spPr>
        </c:majorGridlines>
        <c:numFmt formatCode="General" sourceLinked="1"/>
        <c:majorTickMark val="out"/>
        <c:minorTickMark val="none"/>
        <c:tickLblPos val="nextTo"/>
        <c:spPr>
          <a:ln w="3175">
            <a:solidFill>
              <a:srgbClr val="808080"/>
            </a:solidFill>
            <a:prstDash val="solid"/>
          </a:ln>
        </c:spPr>
        <c:txPr>
          <a:bodyPr rot="0" vert="horz"/>
          <a:lstStyle/>
          <a:p>
            <a:pPr>
              <a:defRPr sz="1500" b="0" i="0" u="none" strike="noStrike" baseline="0">
                <a:solidFill>
                  <a:srgbClr val="000000"/>
                </a:solidFill>
                <a:latin typeface="Calibri"/>
                <a:ea typeface="Calibri"/>
                <a:cs typeface="Calibri"/>
              </a:defRPr>
            </a:pPr>
            <a:endParaRPr lang="es-ES"/>
          </a:p>
        </c:txPr>
        <c:crossAx val="1"/>
        <c:crosses val="autoZero"/>
        <c:crossBetween val="midCat"/>
      </c:valAx>
      <c:valAx>
        <c:axId val="1"/>
        <c:scaling>
          <c:orientation val="minMax"/>
          <c:max val="0.5"/>
        </c:scaling>
        <c:delete val="0"/>
        <c:axPos val="l"/>
        <c:majorGridlines>
          <c:spPr>
            <a:ln w="3175">
              <a:solidFill>
                <a:srgbClr val="C0C0C0"/>
              </a:solidFill>
              <a:prstDash val="sysDash"/>
            </a:ln>
          </c:spPr>
        </c:majorGridlines>
        <c:numFmt formatCode="0%" sourceLinked="0"/>
        <c:majorTickMark val="out"/>
        <c:minorTickMark val="none"/>
        <c:tickLblPos val="nextTo"/>
        <c:spPr>
          <a:ln w="3175">
            <a:solidFill>
              <a:srgbClr val="808080"/>
            </a:solidFill>
            <a:prstDash val="solid"/>
          </a:ln>
        </c:spPr>
        <c:txPr>
          <a:bodyPr rot="0" vert="horz"/>
          <a:lstStyle/>
          <a:p>
            <a:pPr>
              <a:defRPr sz="1500" b="0" i="0" u="none" strike="noStrike" baseline="0">
                <a:solidFill>
                  <a:srgbClr val="000000"/>
                </a:solidFill>
                <a:latin typeface="Calibri"/>
                <a:ea typeface="Calibri"/>
                <a:cs typeface="Calibri"/>
              </a:defRPr>
            </a:pPr>
            <a:endParaRPr lang="es-ES"/>
          </a:p>
        </c:txPr>
        <c:crossAx val="975057216"/>
        <c:crosses val="autoZero"/>
        <c:crossBetween val="midCat"/>
        <c:minorUnit val="5.000000000000001E-2"/>
      </c:valAx>
      <c:spPr>
        <a:solidFill>
          <a:srgbClr val="FFFFFF"/>
        </a:solidFill>
        <a:ln w="25400">
          <a:noFill/>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Calibri"/>
          <a:ea typeface="Calibri"/>
          <a:cs typeface="Calibri"/>
        </a:defRPr>
      </a:pPr>
      <a:endParaRPr lang="es-E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122756715137629E-2"/>
          <c:y val="3.924811867422396E-2"/>
          <c:w val="0.90881513071461795"/>
          <c:h val="0.91638708534302526"/>
        </c:manualLayout>
      </c:layout>
      <c:scatterChart>
        <c:scatterStyle val="lineMarker"/>
        <c:varyColors val="0"/>
        <c:ser>
          <c:idx val="0"/>
          <c:order val="0"/>
          <c:tx>
            <c:v>Gamma (tax)</c:v>
          </c:tx>
          <c:spPr>
            <a:ln w="25400">
              <a:solidFill>
                <a:srgbClr val="993366"/>
              </a:solidFill>
              <a:prstDash val="solid"/>
            </a:ln>
          </c:spPr>
          <c:marker>
            <c:symbol val="none"/>
          </c:marker>
          <c:xVal>
            <c:numRef>
              <c:f>Resumen!$A$59:$A$100</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xVal>
          <c:yVal>
            <c:numRef>
              <c:f>Resumen!$X$59:$X$100</c:f>
              <c:numCache>
                <c:formatCode>0.00%</c:formatCode>
                <c:ptCount val="42"/>
                <c:pt idx="0">
                  <c:v>0.27881193698888873</c:v>
                </c:pt>
                <c:pt idx="1">
                  <c:v>0.26261547438485411</c:v>
                </c:pt>
                <c:pt idx="2">
                  <c:v>0.25772666973382219</c:v>
                </c:pt>
                <c:pt idx="3">
                  <c:v>0.26809589372492137</c:v>
                </c:pt>
                <c:pt idx="4">
                  <c:v>0.28304689809673045</c:v>
                </c:pt>
                <c:pt idx="5">
                  <c:v>0.26432299184009522</c:v>
                </c:pt>
                <c:pt idx="6">
                  <c:v>0.26667968843683332</c:v>
                </c:pt>
                <c:pt idx="7">
                  <c:v>0.26231063176996422</c:v>
                </c:pt>
                <c:pt idx="8">
                  <c:v>0.26270998422355341</c:v>
                </c:pt>
                <c:pt idx="9">
                  <c:v>0.26813157945674165</c:v>
                </c:pt>
                <c:pt idx="10">
                  <c:v>0.30511450997488998</c:v>
                </c:pt>
                <c:pt idx="11">
                  <c:v>0.33232209385170153</c:v>
                </c:pt>
                <c:pt idx="12">
                  <c:v>0.34654383837801767</c:v>
                </c:pt>
                <c:pt idx="13">
                  <c:v>0.30415954092927355</c:v>
                </c:pt>
                <c:pt idx="14">
                  <c:v>0.30171970883195465</c:v>
                </c:pt>
                <c:pt idx="15">
                  <c:v>0.30132176057491245</c:v>
                </c:pt>
                <c:pt idx="16">
                  <c:v>0.28718023718770158</c:v>
                </c:pt>
                <c:pt idx="17">
                  <c:v>0.29410141982174282</c:v>
                </c:pt>
                <c:pt idx="18">
                  <c:v>0.31238014382410167</c:v>
                </c:pt>
                <c:pt idx="19">
                  <c:v>0.33575439397204715</c:v>
                </c:pt>
                <c:pt idx="20">
                  <c:v>0.33524982209528342</c:v>
                </c:pt>
                <c:pt idx="21">
                  <c:v>0.30693677839409655</c:v>
                </c:pt>
                <c:pt idx="22">
                  <c:v>0.27244996446281206</c:v>
                </c:pt>
                <c:pt idx="23">
                  <c:v>0.24357690657421033</c:v>
                </c:pt>
                <c:pt idx="24">
                  <c:v>0.23179897213943781</c:v>
                </c:pt>
                <c:pt idx="25">
                  <c:v>0.2401127999536356</c:v>
                </c:pt>
                <c:pt idx="26">
                  <c:v>0.23734876175226219</c:v>
                </c:pt>
                <c:pt idx="27">
                  <c:v>0.23584635892124078</c:v>
                </c:pt>
                <c:pt idx="28">
                  <c:v>0.23423645311884883</c:v>
                </c:pt>
                <c:pt idx="29">
                  <c:v>0.23145681977051979</c:v>
                </c:pt>
                <c:pt idx="30">
                  <c:v>0.24267948514683502</c:v>
                </c:pt>
                <c:pt idx="31">
                  <c:v>0.22897456440594524</c:v>
                </c:pt>
                <c:pt idx="32">
                  <c:v>0.19758570321498953</c:v>
                </c:pt>
                <c:pt idx="33">
                  <c:v>0.19013630252307309</c:v>
                </c:pt>
                <c:pt idx="34">
                  <c:v>0.18879895912072428</c:v>
                </c:pt>
                <c:pt idx="35">
                  <c:v>0.20093977494915899</c:v>
                </c:pt>
                <c:pt idx="36">
                  <c:v>0.21924996531479723</c:v>
                </c:pt>
                <c:pt idx="37">
                  <c:v>0.23655828466156681</c:v>
                </c:pt>
                <c:pt idx="38">
                  <c:v>0.2115082881090726</c:v>
                </c:pt>
                <c:pt idx="39">
                  <c:v>0.17363945771262407</c:v>
                </c:pt>
                <c:pt idx="40">
                  <c:v>0.16342856764243366</c:v>
                </c:pt>
                <c:pt idx="41">
                  <c:v>0.15887544542871146</c:v>
                </c:pt>
              </c:numCache>
            </c:numRef>
          </c:yVal>
          <c:smooth val="0"/>
          <c:extLst>
            <c:ext xmlns:c16="http://schemas.microsoft.com/office/drawing/2014/chart" uri="{C3380CC4-5D6E-409C-BE32-E72D297353CC}">
              <c16:uniqueId val="{00000000-E517-0840-8ECF-6484A9EEC0E6}"/>
            </c:ext>
          </c:extLst>
        </c:ser>
        <c:ser>
          <c:idx val="1"/>
          <c:order val="1"/>
          <c:tx>
            <c:v>Capital Share (SNA)</c:v>
          </c:tx>
          <c:spPr>
            <a:ln w="25400">
              <a:solidFill>
                <a:srgbClr val="333399"/>
              </a:solidFill>
              <a:prstDash val="solid"/>
            </a:ln>
          </c:spPr>
          <c:marker>
            <c:symbol val="none"/>
          </c:marker>
          <c:xVal>
            <c:numRef>
              <c:f>Resumen!$A$59:$A$104</c:f>
              <c:numCache>
                <c:formatCode>General</c:formatCode>
                <c:ptCount val="4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numCache>
            </c:numRef>
          </c:xVal>
          <c:yVal>
            <c:numRef>
              <c:f>Resumen!$T$59:$T$100</c:f>
              <c:numCache>
                <c:formatCode>0.00%</c:formatCode>
                <c:ptCount val="42"/>
                <c:pt idx="0">
                  <c:v>0.26652452025586354</c:v>
                </c:pt>
                <c:pt idx="1">
                  <c:v>0.27443237907206319</c:v>
                </c:pt>
                <c:pt idx="2">
                  <c:v>0.27782724844167411</c:v>
                </c:pt>
                <c:pt idx="3">
                  <c:v>0.27654516640253568</c:v>
                </c:pt>
                <c:pt idx="4">
                  <c:v>0.27299270072992698</c:v>
                </c:pt>
                <c:pt idx="5">
                  <c:v>0.28667563930013457</c:v>
                </c:pt>
                <c:pt idx="6">
                  <c:v>0.2857142857142857</c:v>
                </c:pt>
                <c:pt idx="7">
                  <c:v>0.29032258064516131</c:v>
                </c:pt>
                <c:pt idx="8">
                  <c:v>0.2904446546830653</c:v>
                </c:pt>
                <c:pt idx="9">
                  <c:v>0.28843710292249047</c:v>
                </c:pt>
                <c:pt idx="10">
                  <c:v>0.28710557070510323</c:v>
                </c:pt>
                <c:pt idx="11">
                  <c:v>0.29787973583594024</c:v>
                </c:pt>
                <c:pt idx="12">
                  <c:v>0.30033003300330036</c:v>
                </c:pt>
                <c:pt idx="13">
                  <c:v>0.30747922437673131</c:v>
                </c:pt>
                <c:pt idx="14">
                  <c:v>0.31129476584022037</c:v>
                </c:pt>
                <c:pt idx="15">
                  <c:v>0.30848329048843187</c:v>
                </c:pt>
                <c:pt idx="16">
                  <c:v>0.29975429975429974</c:v>
                </c:pt>
                <c:pt idx="17">
                  <c:v>0.30045871559633025</c:v>
                </c:pt>
                <c:pt idx="18">
                  <c:v>0.30315789473684213</c:v>
                </c:pt>
                <c:pt idx="19">
                  <c:v>0.30357142857142855</c:v>
                </c:pt>
                <c:pt idx="20">
                  <c:v>0.29943502824858759</c:v>
                </c:pt>
                <c:pt idx="21">
                  <c:v>0.29981718464351004</c:v>
                </c:pt>
                <c:pt idx="22">
                  <c:v>0.296875</c:v>
                </c:pt>
                <c:pt idx="23">
                  <c:v>0.29917355371900828</c:v>
                </c:pt>
                <c:pt idx="24">
                  <c:v>0.30590062111801242</c:v>
                </c:pt>
                <c:pt idx="25">
                  <c:v>0.31231671554252199</c:v>
                </c:pt>
                <c:pt idx="26">
                  <c:v>0.31862068965517243</c:v>
                </c:pt>
                <c:pt idx="27">
                  <c:v>0.32041343669250644</c:v>
                </c:pt>
                <c:pt idx="28">
                  <c:v>0.31272727272727274</c:v>
                </c:pt>
                <c:pt idx="29">
                  <c:v>0.31128848346636262</c:v>
                </c:pt>
                <c:pt idx="30">
                  <c:v>0.30499468650371947</c:v>
                </c:pt>
                <c:pt idx="31">
                  <c:v>0.30246913580246915</c:v>
                </c:pt>
                <c:pt idx="32">
                  <c:v>0.30482897384305835</c:v>
                </c:pt>
                <c:pt idx="33">
                  <c:v>0.30510105871029836</c:v>
                </c:pt>
                <c:pt idx="34">
                  <c:v>0.31441441441441442</c:v>
                </c:pt>
                <c:pt idx="35">
                  <c:v>0.32380151387720774</c:v>
                </c:pt>
                <c:pt idx="36">
                  <c:v>0.32913385826771652</c:v>
                </c:pt>
                <c:pt idx="37">
                  <c:v>0.32216298552932215</c:v>
                </c:pt>
                <c:pt idx="38">
                  <c:v>0.32214765100671139</c:v>
                </c:pt>
                <c:pt idx="39">
                  <c:v>0.32845026985350811</c:v>
                </c:pt>
                <c:pt idx="40">
                  <c:v>0.342143906020558</c:v>
                </c:pt>
                <c:pt idx="41">
                  <c:v>0.34344146685472499</c:v>
                </c:pt>
              </c:numCache>
            </c:numRef>
          </c:yVal>
          <c:smooth val="0"/>
          <c:extLst>
            <c:ext xmlns:c16="http://schemas.microsoft.com/office/drawing/2014/chart" uri="{C3380CC4-5D6E-409C-BE32-E72D297353CC}">
              <c16:uniqueId val="{00000001-E517-0840-8ECF-6484A9EEC0E6}"/>
            </c:ext>
          </c:extLst>
        </c:ser>
        <c:ser>
          <c:idx val="2"/>
          <c:order val="2"/>
          <c:tx>
            <c:v>Gamma (survey)</c:v>
          </c:tx>
          <c:spPr>
            <a:ln w="25400">
              <a:solidFill>
                <a:srgbClr val="FF8080"/>
              </a:solidFill>
              <a:prstDash val="solid"/>
            </a:ln>
          </c:spPr>
          <c:marker>
            <c:symbol val="none"/>
          </c:marker>
          <c:xVal>
            <c:numRef>
              <c:f>Resumen!$Y$2:$Y$12</c:f>
              <c:numCache>
                <c:formatCode>General</c:formatCode>
                <c:ptCount val="11"/>
                <c:pt idx="0">
                  <c:v>1978</c:v>
                </c:pt>
                <c:pt idx="1">
                  <c:v>1981</c:v>
                </c:pt>
                <c:pt idx="2">
                  <c:v>1987</c:v>
                </c:pt>
                <c:pt idx="3">
                  <c:v>1992</c:v>
                </c:pt>
                <c:pt idx="4">
                  <c:v>1995</c:v>
                </c:pt>
                <c:pt idx="5">
                  <c:v>2000</c:v>
                </c:pt>
                <c:pt idx="6">
                  <c:v>2004</c:v>
                </c:pt>
                <c:pt idx="7">
                  <c:v>2007</c:v>
                </c:pt>
                <c:pt idx="8">
                  <c:v>2010</c:v>
                </c:pt>
                <c:pt idx="9">
                  <c:v>2013</c:v>
                </c:pt>
                <c:pt idx="10">
                  <c:v>2015</c:v>
                </c:pt>
              </c:numCache>
            </c:numRef>
          </c:xVal>
          <c:yVal>
            <c:numRef>
              <c:f>Resumen!$AA$2:$AA$12</c:f>
              <c:numCache>
                <c:formatCode>0.00%</c:formatCode>
                <c:ptCount val="11"/>
                <c:pt idx="0">
                  <c:v>0.23228061676025391</c:v>
                </c:pt>
                <c:pt idx="1">
                  <c:v>0.24121181488037111</c:v>
                </c:pt>
                <c:pt idx="2">
                  <c:v>0.26515419006347657</c:v>
                </c:pt>
                <c:pt idx="3">
                  <c:v>0.26374197006225586</c:v>
                </c:pt>
                <c:pt idx="4">
                  <c:v>0.20766223907470704</c:v>
                </c:pt>
                <c:pt idx="5">
                  <c:v>0.20280742645263672</c:v>
                </c:pt>
                <c:pt idx="6">
                  <c:v>0.15568391799926759</c:v>
                </c:pt>
                <c:pt idx="7">
                  <c:v>0.17224586486816407</c:v>
                </c:pt>
                <c:pt idx="8">
                  <c:v>0.12683570861816407</c:v>
                </c:pt>
                <c:pt idx="9">
                  <c:v>0.13661082267761229</c:v>
                </c:pt>
                <c:pt idx="10">
                  <c:v>0.16359207153320313</c:v>
                </c:pt>
              </c:numCache>
            </c:numRef>
          </c:yVal>
          <c:smooth val="0"/>
          <c:extLst>
            <c:ext xmlns:c16="http://schemas.microsoft.com/office/drawing/2014/chart" uri="{C3380CC4-5D6E-409C-BE32-E72D297353CC}">
              <c16:uniqueId val="{00000002-E517-0840-8ECF-6484A9EEC0E6}"/>
            </c:ext>
          </c:extLst>
        </c:ser>
        <c:dLbls>
          <c:showLegendKey val="0"/>
          <c:showVal val="0"/>
          <c:showCatName val="0"/>
          <c:showSerName val="0"/>
          <c:showPercent val="0"/>
          <c:showBubbleSize val="0"/>
        </c:dLbls>
        <c:axId val="974714320"/>
        <c:axId val="1"/>
      </c:scatterChart>
      <c:valAx>
        <c:axId val="974714320"/>
        <c:scaling>
          <c:orientation val="minMax"/>
          <c:max val="2015"/>
          <c:min val="1975"/>
        </c:scaling>
        <c:delete val="0"/>
        <c:axPos val="b"/>
        <c:majorGridlines>
          <c:spPr>
            <a:ln w="3175">
              <a:solidFill>
                <a:srgbClr val="C0C0C0"/>
              </a:solidFill>
              <a:prstDash val="sysDash"/>
            </a:ln>
          </c:spPr>
        </c:majorGridlines>
        <c:numFmt formatCode="General" sourceLinked="1"/>
        <c:majorTickMark val="out"/>
        <c:minorTickMark val="none"/>
        <c:tickLblPos val="nextTo"/>
        <c:spPr>
          <a:ln w="3175">
            <a:solidFill>
              <a:srgbClr val="808080"/>
            </a:solidFill>
            <a:prstDash val="solid"/>
          </a:ln>
        </c:spPr>
        <c:txPr>
          <a:bodyPr rot="0" vert="horz"/>
          <a:lstStyle/>
          <a:p>
            <a:pPr>
              <a:defRPr sz="1500" b="0" i="0" u="none" strike="noStrike" baseline="0">
                <a:solidFill>
                  <a:srgbClr val="000000"/>
                </a:solidFill>
                <a:latin typeface="Calibri"/>
                <a:ea typeface="Calibri"/>
                <a:cs typeface="Calibri"/>
              </a:defRPr>
            </a:pPr>
            <a:endParaRPr lang="es-ES"/>
          </a:p>
        </c:txPr>
        <c:crossAx val="1"/>
        <c:crosses val="autoZero"/>
        <c:crossBetween val="midCat"/>
      </c:valAx>
      <c:valAx>
        <c:axId val="1"/>
        <c:scaling>
          <c:orientation val="minMax"/>
          <c:min val="0.1"/>
        </c:scaling>
        <c:delete val="0"/>
        <c:axPos val="l"/>
        <c:majorGridlines>
          <c:spPr>
            <a:ln w="3175">
              <a:solidFill>
                <a:srgbClr val="C0C0C0"/>
              </a:solidFill>
              <a:prstDash val="sysDash"/>
            </a:ln>
          </c:spPr>
        </c:majorGridlines>
        <c:numFmt formatCode="0%" sourceLinked="0"/>
        <c:majorTickMark val="out"/>
        <c:minorTickMark val="none"/>
        <c:tickLblPos val="nextTo"/>
        <c:spPr>
          <a:ln w="3175">
            <a:solidFill>
              <a:srgbClr val="808080"/>
            </a:solidFill>
            <a:prstDash val="solid"/>
          </a:ln>
        </c:spPr>
        <c:txPr>
          <a:bodyPr rot="0" vert="horz"/>
          <a:lstStyle/>
          <a:p>
            <a:pPr>
              <a:defRPr sz="1500" b="0" i="0" u="none" strike="noStrike" baseline="0">
                <a:solidFill>
                  <a:srgbClr val="000000"/>
                </a:solidFill>
                <a:latin typeface="Calibri"/>
                <a:ea typeface="Calibri"/>
                <a:cs typeface="Calibri"/>
              </a:defRPr>
            </a:pPr>
            <a:endParaRPr lang="es-ES"/>
          </a:p>
        </c:txPr>
        <c:crossAx val="974714320"/>
        <c:crosses val="autoZero"/>
        <c:crossBetween val="midCat"/>
      </c:valAx>
      <c:spPr>
        <a:solidFill>
          <a:srgbClr val="FFFFFF"/>
        </a:solidFill>
        <a:ln w="25400">
          <a:noFill/>
        </a:ln>
      </c:spPr>
    </c:plotArea>
    <c:legend>
      <c:legendPos val="l"/>
      <c:layout>
        <c:manualLayout>
          <c:xMode val="edge"/>
          <c:yMode val="edge"/>
          <c:x val="0.7179539410611534"/>
          <c:y val="2.6661250449181498E-2"/>
          <c:w val="0.23678814308433804"/>
          <c:h val="0.19024160599318429"/>
        </c:manualLayout>
      </c:layout>
      <c:overlay val="1"/>
      <c:spPr>
        <a:noFill/>
        <a:ln w="25400">
          <a:noFill/>
        </a:ln>
      </c:spPr>
      <c:txPr>
        <a:bodyPr/>
        <a:lstStyle/>
        <a:p>
          <a:pPr>
            <a:defRPr sz="1380" b="0" i="0" u="none" strike="noStrike" baseline="0">
              <a:solidFill>
                <a:srgbClr val="000000"/>
              </a:solidFill>
              <a:latin typeface="Calibri"/>
              <a:ea typeface="Calibri"/>
              <a:cs typeface="Calibri"/>
            </a:defRPr>
          </a:pPr>
          <a:endParaRPr lang="es-E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Calibri"/>
          <a:ea typeface="Calibri"/>
          <a:cs typeface="Calibri"/>
        </a:defRPr>
      </a:pPr>
      <a:endParaRPr lang="es-E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lineMarker"/>
        <c:varyColors val="0"/>
        <c:ser>
          <c:idx val="0"/>
          <c:order val="0"/>
          <c:tx>
            <c:v>K_h</c:v>
          </c:tx>
          <c:spPr>
            <a:ln w="38100">
              <a:solidFill>
                <a:srgbClr val="666699"/>
              </a:solidFill>
              <a:prstDash val="solid"/>
            </a:ln>
          </c:spPr>
          <c:marker>
            <c:symbol val="none"/>
          </c:marker>
          <c:xVal>
            <c:numRef>
              <c:f>Resumen!$A$18:$A$100</c:f>
              <c:numCache>
                <c:formatCode>General</c:formatCod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numCache>
            </c:numRef>
          </c:xVal>
          <c:yVal>
            <c:numRef>
              <c:f>Resumen!$C$18:$C$100</c:f>
              <c:numCache>
                <c:formatCode>0.00%</c:formatCode>
                <c:ptCount val="83"/>
                <c:pt idx="0">
                  <c:v>0.22315035799522673</c:v>
                </c:pt>
                <c:pt idx="1">
                  <c:v>0.23066666666666671</c:v>
                </c:pt>
                <c:pt idx="2">
                  <c:v>0.23492063492063489</c:v>
                </c:pt>
                <c:pt idx="3">
                  <c:v>0.24637681159420291</c:v>
                </c:pt>
                <c:pt idx="4">
                  <c:v>0.22787610619469031</c:v>
                </c:pt>
                <c:pt idx="5">
                  <c:v>0.20576923076923073</c:v>
                </c:pt>
                <c:pt idx="6">
                  <c:v>0.18493150684931509</c:v>
                </c:pt>
                <c:pt idx="7">
                  <c:v>0.18844984802431614</c:v>
                </c:pt>
                <c:pt idx="8">
                  <c:v>0.17798913043478265</c:v>
                </c:pt>
                <c:pt idx="9">
                  <c:v>0.17899408284023671</c:v>
                </c:pt>
                <c:pt idx="10">
                  <c:v>0.17867036011080331</c:v>
                </c:pt>
                <c:pt idx="11">
                  <c:v>0.17010309278350513</c:v>
                </c:pt>
                <c:pt idx="12">
                  <c:v>0.14853556485355651</c:v>
                </c:pt>
                <c:pt idx="13">
                  <c:v>0.12135922330097086</c:v>
                </c:pt>
                <c:pt idx="14">
                  <c:v>0.10234680573663625</c:v>
                </c:pt>
                <c:pt idx="15">
                  <c:v>9.7488038277511929E-2</c:v>
                </c:pt>
                <c:pt idx="16">
                  <c:v>0.10099241097489782</c:v>
                </c:pt>
                <c:pt idx="17">
                  <c:v>0.1111111111111111</c:v>
                </c:pt>
                <c:pt idx="18">
                  <c:v>0.11362412493268714</c:v>
                </c:pt>
                <c:pt idx="19">
                  <c:v>0.11225490196078432</c:v>
                </c:pt>
                <c:pt idx="20">
                  <c:v>0.12007972097658194</c:v>
                </c:pt>
                <c:pt idx="21">
                  <c:v>0.12522686025408347</c:v>
                </c:pt>
                <c:pt idx="22">
                  <c:v>0.11497431845120507</c:v>
                </c:pt>
                <c:pt idx="23">
                  <c:v>0.11509992598075501</c:v>
                </c:pt>
                <c:pt idx="24">
                  <c:v>0.11875654907439748</c:v>
                </c:pt>
                <c:pt idx="25">
                  <c:v>0.12738632419298854</c:v>
                </c:pt>
                <c:pt idx="26">
                  <c:v>0.12766645119586295</c:v>
                </c:pt>
                <c:pt idx="27">
                  <c:v>0.12714156898106402</c:v>
                </c:pt>
                <c:pt idx="28">
                  <c:v>0.12871004566210045</c:v>
                </c:pt>
                <c:pt idx="29">
                  <c:v>0.13200672645739914</c:v>
                </c:pt>
                <c:pt idx="30">
                  <c:v>0.1324954176485991</c:v>
                </c:pt>
                <c:pt idx="31">
                  <c:v>0.13656716417910447</c:v>
                </c:pt>
                <c:pt idx="32">
                  <c:v>0.13884218111938504</c:v>
                </c:pt>
                <c:pt idx="33">
                  <c:v>0.14086722084924735</c:v>
                </c:pt>
                <c:pt idx="34">
                  <c:v>0.14328358208955225</c:v>
                </c:pt>
                <c:pt idx="35">
                  <c:v>0.14546899841017491</c:v>
                </c:pt>
                <c:pt idx="36">
                  <c:v>0.14612124562373319</c:v>
                </c:pt>
                <c:pt idx="37">
                  <c:v>0.14206549118387912</c:v>
                </c:pt>
                <c:pt idx="38">
                  <c:v>0.1415748031496063</c:v>
                </c:pt>
                <c:pt idx="39">
                  <c:v>0.13783667002736569</c:v>
                </c:pt>
                <c:pt idx="40">
                  <c:v>0.13813971845809761</c:v>
                </c:pt>
                <c:pt idx="41">
                  <c:v>0.14142910033320993</c:v>
                </c:pt>
                <c:pt idx="42">
                  <c:v>0.14211498499191874</c:v>
                </c:pt>
                <c:pt idx="43">
                  <c:v>0.13911311458224135</c:v>
                </c:pt>
                <c:pt idx="44">
                  <c:v>0.13843860629774546</c:v>
                </c:pt>
                <c:pt idx="45">
                  <c:v>0.14507066235314145</c:v>
                </c:pt>
                <c:pt idx="46">
                  <c:v>0.14798277786636901</c:v>
                </c:pt>
                <c:pt idx="47">
                  <c:v>0.14410919540229886</c:v>
                </c:pt>
                <c:pt idx="48">
                  <c:v>0.14496583730823773</c:v>
                </c:pt>
                <c:pt idx="49">
                  <c:v>0.14535941765241128</c:v>
                </c:pt>
                <c:pt idx="50">
                  <c:v>0.15038696949769842</c:v>
                </c:pt>
                <c:pt idx="51">
                  <c:v>0.16780915821222925</c:v>
                </c:pt>
                <c:pt idx="52">
                  <c:v>0.18637176776711661</c:v>
                </c:pt>
                <c:pt idx="53">
                  <c:v>0.20088519210958067</c:v>
                </c:pt>
                <c:pt idx="54">
                  <c:v>0.2031848273394167</c:v>
                </c:pt>
                <c:pt idx="55">
                  <c:v>0.2072098007228993</c:v>
                </c:pt>
                <c:pt idx="56">
                  <c:v>0.20729452463318621</c:v>
                </c:pt>
                <c:pt idx="57">
                  <c:v>0.20521925374816816</c:v>
                </c:pt>
                <c:pt idx="58">
                  <c:v>0.19841794756475042</c:v>
                </c:pt>
                <c:pt idx="59">
                  <c:v>0.19706069039597679</c:v>
                </c:pt>
                <c:pt idx="60">
                  <c:v>0.20844980795891005</c:v>
                </c:pt>
                <c:pt idx="61">
                  <c:v>0.20817692357193415</c:v>
                </c:pt>
                <c:pt idx="62">
                  <c:v>0.20645147837691316</c:v>
                </c:pt>
                <c:pt idx="63">
                  <c:v>0.19665776723029765</c:v>
                </c:pt>
                <c:pt idx="64">
                  <c:v>0.19306525586617695</c:v>
                </c:pt>
                <c:pt idx="65">
                  <c:v>0.19627110103300577</c:v>
                </c:pt>
                <c:pt idx="66">
                  <c:v>0.19811095169775228</c:v>
                </c:pt>
                <c:pt idx="67">
                  <c:v>0.20107350625140613</c:v>
                </c:pt>
                <c:pt idx="68">
                  <c:v>0.20214801090574963</c:v>
                </c:pt>
                <c:pt idx="69">
                  <c:v>0.20364741641337386</c:v>
                </c:pt>
                <c:pt idx="70">
                  <c:v>0.19270247003509702</c:v>
                </c:pt>
                <c:pt idx="71">
                  <c:v>0.19261323360465404</c:v>
                </c:pt>
                <c:pt idx="72">
                  <c:v>0.18727160552418018</c:v>
                </c:pt>
                <c:pt idx="73">
                  <c:v>0.17917814643296792</c:v>
                </c:pt>
                <c:pt idx="74">
                  <c:v>0.17209851054416753</c:v>
                </c:pt>
                <c:pt idx="75">
                  <c:v>0.17187934538453312</c:v>
                </c:pt>
                <c:pt idx="76">
                  <c:v>0.17463959390862946</c:v>
                </c:pt>
                <c:pt idx="77">
                  <c:v>0.18669992158641083</c:v>
                </c:pt>
                <c:pt idx="78">
                  <c:v>0.19731379950328601</c:v>
                </c:pt>
                <c:pt idx="79">
                  <c:v>0.20720417001633776</c:v>
                </c:pt>
                <c:pt idx="80">
                  <c:v>0.17925163704396632</c:v>
                </c:pt>
                <c:pt idx="81">
                  <c:v>0.17670970610385725</c:v>
                </c:pt>
                <c:pt idx="82">
                  <c:v>0.18140880198139847</c:v>
                </c:pt>
              </c:numCache>
            </c:numRef>
          </c:yVal>
          <c:smooth val="0"/>
          <c:extLst>
            <c:ext xmlns:c16="http://schemas.microsoft.com/office/drawing/2014/chart" uri="{C3380CC4-5D6E-409C-BE32-E72D297353CC}">
              <c16:uniqueId val="{00000000-78E7-E148-929C-4D83CF66BCBC}"/>
            </c:ext>
          </c:extLst>
        </c:ser>
        <c:ser>
          <c:idx val="1"/>
          <c:order val="1"/>
          <c:tx>
            <c:v>K</c:v>
          </c:tx>
          <c:spPr>
            <a:ln w="38100">
              <a:solidFill>
                <a:srgbClr val="993366"/>
              </a:solidFill>
              <a:prstDash val="solid"/>
            </a:ln>
          </c:spPr>
          <c:marker>
            <c:symbol val="none"/>
          </c:marker>
          <c:xVal>
            <c:numRef>
              <c:f>Resumen!$A$59:$A$100</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xVal>
          <c:yVal>
            <c:numRef>
              <c:f>Resumen!$T$59:$T$100</c:f>
              <c:numCache>
                <c:formatCode>0.00%</c:formatCode>
                <c:ptCount val="42"/>
                <c:pt idx="0">
                  <c:v>0.26652452025586354</c:v>
                </c:pt>
                <c:pt idx="1">
                  <c:v>0.27443237907206319</c:v>
                </c:pt>
                <c:pt idx="2">
                  <c:v>0.27782724844167411</c:v>
                </c:pt>
                <c:pt idx="3">
                  <c:v>0.27654516640253568</c:v>
                </c:pt>
                <c:pt idx="4">
                  <c:v>0.27299270072992698</c:v>
                </c:pt>
                <c:pt idx="5">
                  <c:v>0.28667563930013457</c:v>
                </c:pt>
                <c:pt idx="6">
                  <c:v>0.2857142857142857</c:v>
                </c:pt>
                <c:pt idx="7">
                  <c:v>0.29032258064516131</c:v>
                </c:pt>
                <c:pt idx="8">
                  <c:v>0.2904446546830653</c:v>
                </c:pt>
                <c:pt idx="9">
                  <c:v>0.28843710292249047</c:v>
                </c:pt>
                <c:pt idx="10">
                  <c:v>0.28710557070510323</c:v>
                </c:pt>
                <c:pt idx="11">
                  <c:v>0.29787973583594024</c:v>
                </c:pt>
                <c:pt idx="12">
                  <c:v>0.30033003300330036</c:v>
                </c:pt>
                <c:pt idx="13">
                  <c:v>0.30747922437673131</c:v>
                </c:pt>
                <c:pt idx="14">
                  <c:v>0.31129476584022037</c:v>
                </c:pt>
                <c:pt idx="15">
                  <c:v>0.30848329048843187</c:v>
                </c:pt>
                <c:pt idx="16">
                  <c:v>0.29975429975429974</c:v>
                </c:pt>
                <c:pt idx="17">
                  <c:v>0.30045871559633025</c:v>
                </c:pt>
                <c:pt idx="18">
                  <c:v>0.30315789473684213</c:v>
                </c:pt>
                <c:pt idx="19">
                  <c:v>0.30357142857142855</c:v>
                </c:pt>
                <c:pt idx="20">
                  <c:v>0.29943502824858759</c:v>
                </c:pt>
                <c:pt idx="21">
                  <c:v>0.29981718464351004</c:v>
                </c:pt>
                <c:pt idx="22">
                  <c:v>0.296875</c:v>
                </c:pt>
                <c:pt idx="23">
                  <c:v>0.29917355371900828</c:v>
                </c:pt>
                <c:pt idx="24">
                  <c:v>0.30590062111801242</c:v>
                </c:pt>
                <c:pt idx="25">
                  <c:v>0.31231671554252199</c:v>
                </c:pt>
                <c:pt idx="26">
                  <c:v>0.31862068965517243</c:v>
                </c:pt>
                <c:pt idx="27">
                  <c:v>0.32041343669250644</c:v>
                </c:pt>
                <c:pt idx="28">
                  <c:v>0.31272727272727274</c:v>
                </c:pt>
                <c:pt idx="29">
                  <c:v>0.31128848346636262</c:v>
                </c:pt>
                <c:pt idx="30">
                  <c:v>0.30499468650371947</c:v>
                </c:pt>
                <c:pt idx="31">
                  <c:v>0.30246913580246915</c:v>
                </c:pt>
                <c:pt idx="32">
                  <c:v>0.30482897384305835</c:v>
                </c:pt>
                <c:pt idx="33">
                  <c:v>0.30510105871029836</c:v>
                </c:pt>
                <c:pt idx="34">
                  <c:v>0.31441441441441442</c:v>
                </c:pt>
                <c:pt idx="35">
                  <c:v>0.32380151387720774</c:v>
                </c:pt>
                <c:pt idx="36">
                  <c:v>0.32913385826771652</c:v>
                </c:pt>
                <c:pt idx="37">
                  <c:v>0.32216298552932215</c:v>
                </c:pt>
                <c:pt idx="38">
                  <c:v>0.32214765100671139</c:v>
                </c:pt>
                <c:pt idx="39">
                  <c:v>0.32845026985350811</c:v>
                </c:pt>
                <c:pt idx="40">
                  <c:v>0.342143906020558</c:v>
                </c:pt>
                <c:pt idx="41">
                  <c:v>0.34344146685472499</c:v>
                </c:pt>
              </c:numCache>
            </c:numRef>
          </c:yVal>
          <c:smooth val="0"/>
          <c:extLst>
            <c:ext xmlns:c16="http://schemas.microsoft.com/office/drawing/2014/chart" uri="{C3380CC4-5D6E-409C-BE32-E72D297353CC}">
              <c16:uniqueId val="{00000001-78E7-E148-929C-4D83CF66BCBC}"/>
            </c:ext>
          </c:extLst>
        </c:ser>
        <c:ser>
          <c:idx val="2"/>
          <c:order val="2"/>
          <c:tx>
            <c:v>Kalt</c:v>
          </c:tx>
          <c:spPr>
            <a:ln w="38100">
              <a:solidFill>
                <a:srgbClr val="90713A"/>
              </a:solidFill>
              <a:prstDash val="solid"/>
            </a:ln>
          </c:spPr>
          <c:marker>
            <c:symbol val="none"/>
          </c:marker>
          <c:xVal>
            <c:numRef>
              <c:f>Resumen!$A$59:$A$100</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xVal>
          <c:yVal>
            <c:numRef>
              <c:f>Resumen!$E$59:$E$100</c:f>
              <c:numCache>
                <c:formatCode>0.00%</c:formatCode>
                <c:ptCount val="42"/>
                <c:pt idx="0">
                  <c:v>0.16887251183850804</c:v>
                </c:pt>
                <c:pt idx="1">
                  <c:v>0.16957900450488206</c:v>
                </c:pt>
                <c:pt idx="2">
                  <c:v>0.16757492898040799</c:v>
                </c:pt>
                <c:pt idx="3">
                  <c:v>0.16771276883696068</c:v>
                </c:pt>
                <c:pt idx="4">
                  <c:v>0.17157944633132113</c:v>
                </c:pt>
                <c:pt idx="5">
                  <c:v>0.17454074186857188</c:v>
                </c:pt>
                <c:pt idx="6">
                  <c:v>0.17104938383769119</c:v>
                </c:pt>
                <c:pt idx="7">
                  <c:v>0.17219175365269448</c:v>
                </c:pt>
                <c:pt idx="8">
                  <c:v>0.17194501621503064</c:v>
                </c:pt>
                <c:pt idx="9">
                  <c:v>0.17486224403994372</c:v>
                </c:pt>
                <c:pt idx="10">
                  <c:v>0.18669893230809129</c:v>
                </c:pt>
                <c:pt idx="11">
                  <c:v>0.2013433959502294</c:v>
                </c:pt>
                <c:pt idx="12">
                  <c:v>0.21067968495938691</c:v>
                </c:pt>
                <c:pt idx="13">
                  <c:v>0.21130750151276032</c:v>
                </c:pt>
                <c:pt idx="14">
                  <c:v>0.21405227698835685</c:v>
                </c:pt>
                <c:pt idx="15">
                  <c:v>0.21197875719710932</c:v>
                </c:pt>
                <c:pt idx="16">
                  <c:v>0.20954742632902135</c:v>
                </c:pt>
                <c:pt idx="17">
                  <c:v>0.20782894045560077</c:v>
                </c:pt>
                <c:pt idx="18">
                  <c:v>0.20801005707591569</c:v>
                </c:pt>
                <c:pt idx="19">
                  <c:v>0.21668732054657996</c:v>
                </c:pt>
                <c:pt idx="20">
                  <c:v>0.21640292731341171</c:v>
                </c:pt>
                <c:pt idx="21">
                  <c:v>0.21608647021271815</c:v>
                </c:pt>
                <c:pt idx="22">
                  <c:v>0.21154947558578721</c:v>
                </c:pt>
                <c:pt idx="23">
                  <c:v>0.21119598767963146</c:v>
                </c:pt>
                <c:pt idx="24">
                  <c:v>0.21463586167067494</c:v>
                </c:pt>
                <c:pt idx="25">
                  <c:v>0.2159929265243607</c:v>
                </c:pt>
                <c:pt idx="26">
                  <c:v>0.21956541898788734</c:v>
                </c:pt>
                <c:pt idx="27">
                  <c:v>0.22011163448981103</c:v>
                </c:pt>
                <c:pt idx="28">
                  <c:v>0.21295970957776872</c:v>
                </c:pt>
                <c:pt idx="29">
                  <c:v>0.20403669049804976</c:v>
                </c:pt>
                <c:pt idx="30">
                  <c:v>0.20296271822223433</c:v>
                </c:pt>
                <c:pt idx="31">
                  <c:v>0.19969966045565424</c:v>
                </c:pt>
                <c:pt idx="32">
                  <c:v>0.19723942091584229</c:v>
                </c:pt>
                <c:pt idx="33">
                  <c:v>0.19314161756520667</c:v>
                </c:pt>
                <c:pt idx="34">
                  <c:v>0.19638374493091487</c:v>
                </c:pt>
                <c:pt idx="35">
                  <c:v>0.1957845615409452</c:v>
                </c:pt>
                <c:pt idx="36">
                  <c:v>0.20623415363060438</c:v>
                </c:pt>
                <c:pt idx="37">
                  <c:v>0.21139587835534812</c:v>
                </c:pt>
                <c:pt idx="38">
                  <c:v>0.22421820551255486</c:v>
                </c:pt>
                <c:pt idx="39">
                  <c:v>0.19993612804438693</c:v>
                </c:pt>
                <c:pt idx="40">
                  <c:v>0.20353912297474075</c:v>
                </c:pt>
                <c:pt idx="41">
                  <c:v>0.20973672988787884</c:v>
                </c:pt>
              </c:numCache>
            </c:numRef>
          </c:yVal>
          <c:smooth val="0"/>
          <c:extLst>
            <c:ext xmlns:c16="http://schemas.microsoft.com/office/drawing/2014/chart" uri="{C3380CC4-5D6E-409C-BE32-E72D297353CC}">
              <c16:uniqueId val="{00000002-78E7-E148-929C-4D83CF66BCBC}"/>
            </c:ext>
          </c:extLst>
        </c:ser>
        <c:dLbls>
          <c:showLegendKey val="0"/>
          <c:showVal val="0"/>
          <c:showCatName val="0"/>
          <c:showSerName val="0"/>
          <c:showPercent val="0"/>
          <c:showBubbleSize val="0"/>
        </c:dLbls>
        <c:axId val="521786528"/>
        <c:axId val="1"/>
      </c:scatterChart>
      <c:valAx>
        <c:axId val="52178652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s-ES"/>
          </a:p>
        </c:txPr>
        <c:crossAx val="1"/>
        <c:crosses val="autoZero"/>
        <c:crossBetween val="midCat"/>
      </c:valAx>
      <c:valAx>
        <c:axId val="1"/>
        <c:scaling>
          <c:orientation val="minMax"/>
        </c:scaling>
        <c:delete val="0"/>
        <c:axPos val="l"/>
        <c:majorGridlines>
          <c:spPr>
            <a:ln w="3175">
              <a:solidFill>
                <a:srgbClr val="808080"/>
              </a:solidFill>
              <a:prstDash val="solid"/>
            </a:ln>
          </c:spPr>
        </c:majorGridlines>
        <c:numFmt formatCode="0.0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s-ES"/>
          </a:p>
        </c:txPr>
        <c:crossAx val="521786528"/>
        <c:crosses val="autoZero"/>
        <c:crossBetween val="midCat"/>
      </c:valAx>
      <c:spPr>
        <a:solidFill>
          <a:srgbClr val="FFFFFF"/>
        </a:solidFill>
        <a:ln w="25400">
          <a:noFill/>
        </a:ln>
      </c:spPr>
    </c:plotArea>
    <c:legend>
      <c:legendPos val="r"/>
      <c:overlay val="0"/>
      <c:spPr>
        <a:noFill/>
        <a:ln w="25400">
          <a:noFill/>
        </a:ln>
      </c:spPr>
      <c:txPr>
        <a:bodyPr/>
        <a:lstStyle/>
        <a:p>
          <a:pPr>
            <a:defRPr sz="920" b="0" i="0" u="none" strike="noStrike" baseline="0">
              <a:solidFill>
                <a:srgbClr val="000000"/>
              </a:solidFill>
              <a:latin typeface="Calibri"/>
              <a:ea typeface="Calibri"/>
              <a:cs typeface="Calibri"/>
            </a:defRPr>
          </a:pPr>
          <a:endParaRPr lang="es-E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s-ES"/>
    </a:p>
  </c:txPr>
  <c:printSettings>
    <c:headerFooter alignWithMargins="0"/>
    <c:pageMargins b="1" l="0.75000000000000011" r="0.75000000000000011" t="1" header="0.5" footer="0.5"/>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lineMarker"/>
        <c:varyColors val="0"/>
        <c:ser>
          <c:idx val="0"/>
          <c:order val="0"/>
          <c:tx>
            <c:v>PKZ</c:v>
          </c:tx>
          <c:spPr>
            <a:ln w="38100">
              <a:solidFill>
                <a:srgbClr val="666699"/>
              </a:solidFill>
              <a:prstDash val="solid"/>
            </a:ln>
          </c:spPr>
          <c:marker>
            <c:symbol val="none"/>
          </c:marker>
          <c:xVal>
            <c:numRef>
              <c:f>ExtractoPSZ2017!$A$59:$A$103</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xVal>
          <c:yVal>
            <c:numRef>
              <c:f>ExtractoPSZ2017!$C$59:$C$103</c:f>
              <c:numCache>
                <c:formatCode>0.0%</c:formatCode>
                <c:ptCount val="45"/>
                <c:pt idx="0">
                  <c:v>0.25004575618377883</c:v>
                </c:pt>
                <c:pt idx="1">
                  <c:v>0.25882752577934798</c:v>
                </c:pt>
                <c:pt idx="2">
                  <c:v>0.25993213543760607</c:v>
                </c:pt>
                <c:pt idx="3">
                  <c:v>0.26129983972603071</c:v>
                </c:pt>
                <c:pt idx="4">
                  <c:v>0.25425722480085999</c:v>
                </c:pt>
                <c:pt idx="5">
                  <c:v>0.26072269575558382</c:v>
                </c:pt>
                <c:pt idx="6">
                  <c:v>0.26625918601418092</c:v>
                </c:pt>
                <c:pt idx="7">
                  <c:v>0.26901215743150764</c:v>
                </c:pt>
                <c:pt idx="8">
                  <c:v>0.26856573095198166</c:v>
                </c:pt>
                <c:pt idx="9">
                  <c:v>0.26067985449223163</c:v>
                </c:pt>
                <c:pt idx="10">
                  <c:v>0.25284489003568666</c:v>
                </c:pt>
                <c:pt idx="11">
                  <c:v>0.26395976582722053</c:v>
                </c:pt>
                <c:pt idx="12">
                  <c:v>0.26419651596341825</c:v>
                </c:pt>
                <c:pt idx="13">
                  <c:v>0.27341376440038817</c:v>
                </c:pt>
                <c:pt idx="14">
                  <c:v>0.28313153435451621</c:v>
                </c:pt>
                <c:pt idx="15">
                  <c:v>0.27950541082372266</c:v>
                </c:pt>
                <c:pt idx="16">
                  <c:v>0.26674241278609151</c:v>
                </c:pt>
                <c:pt idx="17">
                  <c:v>0.26628621007575032</c:v>
                </c:pt>
                <c:pt idx="18">
                  <c:v>0.26789149719118382</c:v>
                </c:pt>
                <c:pt idx="19">
                  <c:v>0.26822046946010752</c:v>
                </c:pt>
                <c:pt idx="20">
                  <c:v>0.26448772475826265</c:v>
                </c:pt>
                <c:pt idx="21">
                  <c:v>0.26586649242322896</c:v>
                </c:pt>
                <c:pt idx="22">
                  <c:v>0.26320041691108037</c:v>
                </c:pt>
                <c:pt idx="23">
                  <c:v>0.2653654082233729</c:v>
                </c:pt>
                <c:pt idx="24">
                  <c:v>0.27418873384205555</c:v>
                </c:pt>
                <c:pt idx="25">
                  <c:v>0.28212186653534926</c:v>
                </c:pt>
                <c:pt idx="26">
                  <c:v>0.28438673814830373</c:v>
                </c:pt>
                <c:pt idx="27">
                  <c:v>0.28399665178448308</c:v>
                </c:pt>
                <c:pt idx="28">
                  <c:v>0.27190031472292819</c:v>
                </c:pt>
                <c:pt idx="29">
                  <c:v>0.26431427880603248</c:v>
                </c:pt>
                <c:pt idx="30">
                  <c:v>0.25293224580404822</c:v>
                </c:pt>
                <c:pt idx="31">
                  <c:v>0.24815093688306247</c:v>
                </c:pt>
                <c:pt idx="32">
                  <c:v>0.25750447390592063</c:v>
                </c:pt>
                <c:pt idx="33">
                  <c:v>0.26462799695113021</c:v>
                </c:pt>
                <c:pt idx="34">
                  <c:v>0.26994703196575964</c:v>
                </c:pt>
                <c:pt idx="35">
                  <c:v>0.27894354034565966</c:v>
                </c:pt>
                <c:pt idx="36">
                  <c:v>0.28308978693269271</c:v>
                </c:pt>
                <c:pt idx="37">
                  <c:v>0.27312045424484332</c:v>
                </c:pt>
                <c:pt idx="38">
                  <c:v>0.26532728721358778</c:v>
                </c:pt>
                <c:pt idx="39">
                  <c:v>0.28172032818508508</c:v>
                </c:pt>
                <c:pt idx="40">
                  <c:v>0.30038217804973444</c:v>
                </c:pt>
                <c:pt idx="41">
                  <c:v>0.3041697042929753</c:v>
                </c:pt>
                <c:pt idx="42">
                  <c:v>0.30870002089793003</c:v>
                </c:pt>
                <c:pt idx="43">
                  <c:v>0.30100479088913884</c:v>
                </c:pt>
                <c:pt idx="44">
                  <c:v>0.30692255825449116</c:v>
                </c:pt>
              </c:numCache>
            </c:numRef>
          </c:yVal>
          <c:smooth val="0"/>
          <c:extLst>
            <c:ext xmlns:c16="http://schemas.microsoft.com/office/drawing/2014/chart" uri="{C3380CC4-5D6E-409C-BE32-E72D297353CC}">
              <c16:uniqueId val="{00000000-9B69-0B4D-A660-825134E3A55F}"/>
            </c:ext>
          </c:extLst>
        </c:ser>
        <c:ser>
          <c:idx val="1"/>
          <c:order val="1"/>
          <c:tx>
            <c:v>Mine</c:v>
          </c:tx>
          <c:spPr>
            <a:ln w="38100">
              <a:solidFill>
                <a:srgbClr val="993366"/>
              </a:solidFill>
              <a:prstDash val="solid"/>
            </a:ln>
          </c:spPr>
          <c:marker>
            <c:symbol val="none"/>
          </c:marker>
          <c:xVal>
            <c:numRef>
              <c:f>ExtractoPSZ2017!$A$59:$A$100</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xVal>
          <c:yVal>
            <c:numRef>
              <c:f>ExtractoPSZ2017!$E$59:$E$100</c:f>
              <c:numCache>
                <c:formatCode>0%</c:formatCode>
                <c:ptCount val="42"/>
                <c:pt idx="0">
                  <c:v>0.26652452025586354</c:v>
                </c:pt>
                <c:pt idx="1">
                  <c:v>0.27443237907206319</c:v>
                </c:pt>
                <c:pt idx="2">
                  <c:v>0.27782724844167411</c:v>
                </c:pt>
                <c:pt idx="3">
                  <c:v>0.27654516640253568</c:v>
                </c:pt>
                <c:pt idx="4">
                  <c:v>0.27299270072992698</c:v>
                </c:pt>
                <c:pt idx="5">
                  <c:v>0.28667563930013457</c:v>
                </c:pt>
                <c:pt idx="6">
                  <c:v>0.2857142857142857</c:v>
                </c:pt>
                <c:pt idx="7">
                  <c:v>0.29032258064516131</c:v>
                </c:pt>
                <c:pt idx="8">
                  <c:v>0.2904446546830653</c:v>
                </c:pt>
                <c:pt idx="9">
                  <c:v>0.28843710292249047</c:v>
                </c:pt>
                <c:pt idx="10">
                  <c:v>0.28710557070510323</c:v>
                </c:pt>
                <c:pt idx="11">
                  <c:v>0.29787973583594024</c:v>
                </c:pt>
                <c:pt idx="12">
                  <c:v>0.30033003300330036</c:v>
                </c:pt>
                <c:pt idx="13">
                  <c:v>0.30747922437673131</c:v>
                </c:pt>
                <c:pt idx="14">
                  <c:v>0.31129476584022037</c:v>
                </c:pt>
                <c:pt idx="15">
                  <c:v>0.30848329048843187</c:v>
                </c:pt>
                <c:pt idx="16">
                  <c:v>0.29975429975429974</c:v>
                </c:pt>
                <c:pt idx="17">
                  <c:v>0.30045871559633025</c:v>
                </c:pt>
                <c:pt idx="18">
                  <c:v>0.30315789473684213</c:v>
                </c:pt>
                <c:pt idx="19">
                  <c:v>0.30357142857142855</c:v>
                </c:pt>
                <c:pt idx="20">
                  <c:v>0.29943502824858759</c:v>
                </c:pt>
                <c:pt idx="21">
                  <c:v>0.29981718464351004</c:v>
                </c:pt>
                <c:pt idx="22">
                  <c:v>0.296875</c:v>
                </c:pt>
                <c:pt idx="23">
                  <c:v>0.29917355371900828</c:v>
                </c:pt>
                <c:pt idx="24">
                  <c:v>0.30590062111801242</c:v>
                </c:pt>
                <c:pt idx="25">
                  <c:v>0.31231671554252199</c:v>
                </c:pt>
                <c:pt idx="26">
                  <c:v>0.31862068965517243</c:v>
                </c:pt>
                <c:pt idx="27">
                  <c:v>0.32041343669250644</c:v>
                </c:pt>
                <c:pt idx="28">
                  <c:v>0.31272727272727274</c:v>
                </c:pt>
                <c:pt idx="29">
                  <c:v>0.31128848346636262</c:v>
                </c:pt>
                <c:pt idx="30">
                  <c:v>0.30499468650371947</c:v>
                </c:pt>
                <c:pt idx="31">
                  <c:v>0.30246913580246915</c:v>
                </c:pt>
                <c:pt idx="32">
                  <c:v>0.30482897384305835</c:v>
                </c:pt>
                <c:pt idx="33">
                  <c:v>0.30510105871029836</c:v>
                </c:pt>
                <c:pt idx="34">
                  <c:v>0.31441441441441442</c:v>
                </c:pt>
                <c:pt idx="35">
                  <c:v>0.32380151387720774</c:v>
                </c:pt>
                <c:pt idx="36">
                  <c:v>0.32913385826771652</c:v>
                </c:pt>
                <c:pt idx="37">
                  <c:v>0.32216298552932215</c:v>
                </c:pt>
                <c:pt idx="38">
                  <c:v>0.32214765100671139</c:v>
                </c:pt>
                <c:pt idx="39">
                  <c:v>0.32845026985350811</c:v>
                </c:pt>
                <c:pt idx="40">
                  <c:v>0.342143906020558</c:v>
                </c:pt>
                <c:pt idx="41">
                  <c:v>0.34344146685472499</c:v>
                </c:pt>
              </c:numCache>
            </c:numRef>
          </c:yVal>
          <c:smooth val="0"/>
          <c:extLst>
            <c:ext xmlns:c16="http://schemas.microsoft.com/office/drawing/2014/chart" uri="{C3380CC4-5D6E-409C-BE32-E72D297353CC}">
              <c16:uniqueId val="{00000001-9B69-0B4D-A660-825134E3A55F}"/>
            </c:ext>
          </c:extLst>
        </c:ser>
        <c:dLbls>
          <c:showLegendKey val="0"/>
          <c:showVal val="0"/>
          <c:showCatName val="0"/>
          <c:showSerName val="0"/>
          <c:showPercent val="0"/>
          <c:showBubbleSize val="0"/>
        </c:dLbls>
        <c:axId val="524041232"/>
        <c:axId val="1"/>
      </c:scatterChart>
      <c:valAx>
        <c:axId val="5240412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s-ES"/>
          </a:p>
        </c:txPr>
        <c:crossAx val="1"/>
        <c:crosses val="autoZero"/>
        <c:crossBetween val="midCat"/>
      </c:valAx>
      <c:valAx>
        <c:axId val="1"/>
        <c:scaling>
          <c:orientation val="minMax"/>
        </c:scaling>
        <c:delete val="0"/>
        <c:axPos val="l"/>
        <c:majorGridlines>
          <c:spPr>
            <a:ln w="3175">
              <a:solidFill>
                <a:srgbClr val="808080"/>
              </a:solidFill>
              <a:prstDash val="solid"/>
            </a:ln>
          </c:spPr>
        </c:majorGridlines>
        <c:numFmt formatCode="0.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s-ES"/>
          </a:p>
        </c:txPr>
        <c:crossAx val="524041232"/>
        <c:crosses val="autoZero"/>
        <c:crossBetween val="midCat"/>
      </c:valAx>
      <c:spPr>
        <a:solidFill>
          <a:srgbClr val="FFFFFF"/>
        </a:solidFill>
        <a:ln w="25400">
          <a:noFill/>
        </a:ln>
      </c:spPr>
    </c:plotArea>
    <c:legend>
      <c:legendPos val="r"/>
      <c:overlay val="0"/>
      <c:spPr>
        <a:noFill/>
        <a:ln w="25400">
          <a:noFill/>
        </a:ln>
      </c:spPr>
      <c:txPr>
        <a:bodyPr/>
        <a:lstStyle/>
        <a:p>
          <a:pPr>
            <a:defRPr sz="920" b="0" i="0" u="none" strike="noStrike" baseline="0">
              <a:solidFill>
                <a:srgbClr val="000000"/>
              </a:solidFill>
              <a:latin typeface="Calibri"/>
              <a:ea typeface="Calibri"/>
              <a:cs typeface="Calibri"/>
            </a:defRPr>
          </a:pPr>
          <a:endParaRPr lang="es-E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s-ES"/>
    </a:p>
  </c:txPr>
  <c:printSettings>
    <c:headerFooter alignWithMargins="0"/>
    <c:pageMargins b="1" l="0.75000000000000011" r="0.75000000000000011" t="1" header="0.5" footer="0.5"/>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03"/>
          <c:y val="0.13490364025695931"/>
          <c:w val="0.73669025930355325"/>
          <c:h val="0.68094218415417562"/>
        </c:manualLayout>
      </c:layout>
      <c:lineChart>
        <c:grouping val="standard"/>
        <c:varyColors val="0"/>
        <c:ser>
          <c:idx val="1"/>
          <c:order val="0"/>
          <c:tx>
            <c:strRef>
              <c:f>'data-Fig1'!$C$3</c:f>
              <c:strCache>
                <c:ptCount val="1"/>
                <c:pt idx="0">
                  <c:v>Including capital gains</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'data-Fig1'!$A$4:$A$104</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'data-Fig1'!$C$4:$C$104</c:f>
              <c:numCache>
                <c:formatCode>0.0000</c:formatCode>
                <c:ptCount val="101"/>
                <c:pt idx="0">
                  <c:v>0.40507657450090068</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0.44493982712429758</c:v>
                </c:pt>
                <c:pt idx="19">
                  <c:v>0.46593775094476259</c:v>
                </c:pt>
                <c:pt idx="20">
                  <c:v>0.44231411760580175</c:v>
                </c:pt>
                <c:pt idx="21">
                  <c:v>0.44074837570771869</c:v>
                </c:pt>
                <c:pt idx="22">
                  <c:v>0.4551788564175559</c:v>
                </c:pt>
                <c:pt idx="23">
                  <c:v>0.4529313242902111</c:v>
                </c:pt>
                <c:pt idx="24">
                  <c:v>0.41930339557276819</c:v>
                </c:pt>
                <c:pt idx="25">
                  <c:v>0.3612786266702373</c:v>
                </c:pt>
                <c:pt idx="26">
                  <c:v>0.33689902114938236</c:v>
                </c:pt>
                <c:pt idx="27">
                  <c:v>0.32512530985454763</c:v>
                </c:pt>
                <c:pt idx="28">
                  <c:v>0.34423310442267147</c:v>
                </c:pt>
                <c:pt idx="29">
                  <c:v>0.36699551227328814</c:v>
                </c:pt>
                <c:pt idx="30">
                  <c:v>0.34347880643880307</c:v>
                </c:pt>
                <c:pt idx="31">
                  <c:v>0.35013508333029786</c:v>
                </c:pt>
                <c:pt idx="32">
                  <c:v>0.34750996242854654</c:v>
                </c:pt>
                <c:pt idx="33">
                  <c:v>0.35563366960951437</c:v>
                </c:pt>
                <c:pt idx="34">
                  <c:v>0.34217551487253889</c:v>
                </c:pt>
                <c:pt idx="35">
                  <c:v>0.33211509029250325</c:v>
                </c:pt>
                <c:pt idx="36">
                  <c:v>0.32306951062083611</c:v>
                </c:pt>
                <c:pt idx="37">
                  <c:v>0.33636110590333107</c:v>
                </c:pt>
                <c:pt idx="38">
                  <c:v>0.33937798425770482</c:v>
                </c:pt>
                <c:pt idx="39">
                  <c:v>0.33462139769151833</c:v>
                </c:pt>
                <c:pt idx="40">
                  <c:v>0.32988589698885884</c:v>
                </c:pt>
                <c:pt idx="41">
                  <c:v>0.33561535507763735</c:v>
                </c:pt>
                <c:pt idx="42">
                  <c:v>0.34003626034210938</c:v>
                </c:pt>
                <c:pt idx="43">
                  <c:v>0.33475096015672118</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0.40628910352746889</c:v>
                </c:pt>
                <c:pt idx="70">
                  <c:v>0.38245778280666737</c:v>
                </c:pt>
                <c:pt idx="71">
                  <c:v>0.40628739351633936</c:v>
                </c:pt>
                <c:pt idx="72">
                  <c:v>0.40084419699446749</c:v>
                </c:pt>
                <c:pt idx="73">
                  <c:v>0.39975652816242446</c:v>
                </c:pt>
                <c:pt idx="74">
                  <c:v>0.39545500390896421</c:v>
                </c:pt>
                <c:pt idx="75">
                  <c:v>0.40822634961702242</c:v>
                </c:pt>
                <c:pt idx="76">
                  <c:v>0.40684889309387606</c:v>
                </c:pt>
                <c:pt idx="77">
                  <c:v>0.40781969686955161</c:v>
                </c:pt>
                <c:pt idx="78">
                  <c:v>0.42113999999999996</c:v>
                </c:pt>
                <c:pt idx="79">
                  <c:v>0.43484</c:v>
                </c:pt>
                <c:pt idx="80">
                  <c:v>0.44644</c:v>
                </c:pt>
                <c:pt idx="81">
                  <c:v>0.45390999999999998</c:v>
                </c:pt>
                <c:pt idx="82">
                  <c:v>0.46469000000000005</c:v>
                </c:pt>
                <c:pt idx="83">
                  <c:v>0.47606999999999999</c:v>
                </c:pt>
                <c:pt idx="84">
                  <c:v>0.44823000000000002</c:v>
                </c:pt>
                <c:pt idx="85">
                  <c:v>0.43820000000000003</c:v>
                </c:pt>
                <c:pt idx="86">
                  <c:v>0.44527</c:v>
                </c:pt>
                <c:pt idx="87">
                  <c:v>0.46399000000000001</c:v>
                </c:pt>
                <c:pt idx="88">
                  <c:v>0.48334000000000005</c:v>
                </c:pt>
                <c:pt idx="89">
                  <c:v>0.49320000000000003</c:v>
                </c:pt>
                <c:pt idx="90">
                  <c:v>0.49740000000000001</c:v>
                </c:pt>
                <c:pt idx="91">
                  <c:v>0.48228000000000004</c:v>
                </c:pt>
                <c:pt idx="92">
                  <c:v>0.46502000000000004</c:v>
                </c:pt>
                <c:pt idx="93">
                  <c:v>0.48043000000000002</c:v>
                </c:pt>
                <c:pt idx="94">
                  <c:v>0.48127999999999999</c:v>
                </c:pt>
                <c:pt idx="95">
                  <c:v>0.50602000000000003</c:v>
                </c:pt>
                <c:pt idx="96">
                  <c:v>0.48633000000000004</c:v>
                </c:pt>
                <c:pt idx="97">
                  <c:v>0.49862000000000001</c:v>
                </c:pt>
                <c:pt idx="98">
                  <c:v>0.49991999999999998</c:v>
                </c:pt>
                <c:pt idx="99">
                  <c:v>0.49530999999999997</c:v>
                </c:pt>
                <c:pt idx="100">
                  <c:v>0.50142000000000009</c:v>
                </c:pt>
              </c:numCache>
            </c:numRef>
          </c:val>
          <c:smooth val="0"/>
          <c:extLst>
            <c:ext xmlns:c16="http://schemas.microsoft.com/office/drawing/2014/chart" uri="{C3380CC4-5D6E-409C-BE32-E72D297353CC}">
              <c16:uniqueId val="{00000000-B64F-004B-8889-9A592EF895AF}"/>
            </c:ext>
          </c:extLst>
        </c:ser>
        <c:ser>
          <c:idx val="0"/>
          <c:order val="1"/>
          <c:tx>
            <c:strRef>
              <c:f>'data-Fig1'!$B$3</c:f>
              <c:strCache>
                <c:ptCount val="1"/>
                <c:pt idx="0">
                  <c:v>Excluding capital gains</c:v>
                </c:pt>
              </c:strCache>
            </c:strRef>
          </c:tx>
          <c:spPr>
            <a:ln w="12700">
              <a:solidFill>
                <a:srgbClr val="000000"/>
              </a:solidFill>
              <a:prstDash val="solid"/>
            </a:ln>
          </c:spPr>
          <c:marker>
            <c:symbol val="diamond"/>
            <c:size val="6"/>
            <c:spPr>
              <a:solidFill>
                <a:srgbClr val="FFFFFF"/>
              </a:solidFill>
              <a:ln>
                <a:solidFill>
                  <a:srgbClr val="000000"/>
                </a:solidFill>
                <a:prstDash val="solid"/>
              </a:ln>
            </c:spPr>
          </c:marker>
          <c:cat>
            <c:numRef>
              <c:f>'data-Fig1'!$A$4:$A$104</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'data-Fig1'!$B$4:$B$104</c:f>
              <c:numCache>
                <c:formatCode>0.0000</c:formatCode>
                <c:ptCount val="101"/>
                <c:pt idx="0">
                  <c:v>0.40287041875222585</c:v>
                </c:pt>
                <c:pt idx="1">
                  <c:v>0.3990372751202258</c:v>
                </c:pt>
                <c:pt idx="2">
                  <c:v>0.3948132401533932</c:v>
                </c:pt>
                <c:pt idx="3">
                  <c:v>0.38100387437769251</c:v>
                </c:pt>
                <c:pt idx="4">
                  <c:v>0.42859726639973672</c:v>
                </c:pt>
                <c:pt idx="5">
                  <c:v>0.42948553427651265</c:v>
                </c:pt>
                <c:pt idx="6">
                  <c:v>0.40589552069786017</c:v>
                </c:pt>
                <c:pt idx="7">
                  <c:v>0.43263914655396835</c:v>
                </c:pt>
                <c:pt idx="8">
                  <c:v>0.44166809347302</c:v>
                </c:pt>
                <c:pt idx="9">
                  <c:v>0.44068985279853884</c:v>
                </c:pt>
                <c:pt idx="10">
                  <c:v>0.44665733319579376</c:v>
                </c:pt>
                <c:pt idx="11">
                  <c:v>0.46093182150666606</c:v>
                </c:pt>
                <c:pt idx="12">
                  <c:v>0.43758403603469104</c:v>
                </c:pt>
                <c:pt idx="13">
                  <c:v>0.43073474553390645</c:v>
                </c:pt>
                <c:pt idx="14">
                  <c:v>0.44404993839685281</c:v>
                </c:pt>
                <c:pt idx="15">
                  <c:v>0.46300525871050513</c:v>
                </c:pt>
                <c:pt idx="16">
                  <c:v>0.45026429505703514</c:v>
                </c:pt>
                <c:pt idx="17">
                  <c:v>0.45155076643858932</c:v>
                </c:pt>
                <c:pt idx="18">
                  <c:v>0.43392987272768524</c:v>
                </c:pt>
                <c:pt idx="19">
                  <c:v>0.44772366982564021</c:v>
                </c:pt>
                <c:pt idx="20">
                  <c:v>0.43347879853345289</c:v>
                </c:pt>
                <c:pt idx="21">
                  <c:v>0.43000890492514116</c:v>
                </c:pt>
                <c:pt idx="22">
                  <c:v>0.4456889817296355</c:v>
                </c:pt>
                <c:pt idx="23">
                  <c:v>0.44426637504743144</c:v>
                </c:pt>
                <c:pt idx="24">
                  <c:v>0.41019314576353105</c:v>
                </c:pt>
                <c:pt idx="25">
                  <c:v>0.35494183119366474</c:v>
                </c:pt>
                <c:pt idx="26">
                  <c:v>0.32669923198876599</c:v>
                </c:pt>
                <c:pt idx="27">
                  <c:v>0.31548869949228214</c:v>
                </c:pt>
                <c:pt idx="28">
                  <c:v>0.32644588706207495</c:v>
                </c:pt>
                <c:pt idx="29">
                  <c:v>0.34616394068930384</c:v>
                </c:pt>
                <c:pt idx="30">
                  <c:v>0.33017177593435582</c:v>
                </c:pt>
                <c:pt idx="31">
                  <c:v>0.33720637645202817</c:v>
                </c:pt>
                <c:pt idx="32">
                  <c:v>0.33763098095195448</c:v>
                </c:pt>
                <c:pt idx="33">
                  <c:v>0.33871100610399119</c:v>
                </c:pt>
                <c:pt idx="34">
                  <c:v>0.32819965101679388</c:v>
                </c:pt>
                <c:pt idx="35">
                  <c:v>0.32073962097575531</c:v>
                </c:pt>
                <c:pt idx="36">
                  <c:v>0.31380431868356229</c:v>
                </c:pt>
                <c:pt idx="37">
                  <c:v>0.32119310731545292</c:v>
                </c:pt>
                <c:pt idx="38">
                  <c:v>0.31772074577461307</c:v>
                </c:pt>
                <c:pt idx="39">
                  <c:v>0.31806023990184457</c:v>
                </c:pt>
                <c:pt idx="40">
                  <c:v>0.31687309376554507</c:v>
                </c:pt>
                <c:pt idx="41">
                  <c:v>0.32112269096927543</c:v>
                </c:pt>
                <c:pt idx="42">
                  <c:v>0.32033287948024919</c:v>
                </c:pt>
                <c:pt idx="43">
                  <c:v>0.31657437586133985</c:v>
                </c:pt>
                <c:pt idx="44">
                  <c:v>0.31896211473952618</c:v>
                </c:pt>
                <c:pt idx="45">
                  <c:v>0.3204382570206103</c:v>
                </c:pt>
                <c:pt idx="46">
                  <c:v>0.32009622322001463</c:v>
                </c:pt>
                <c:pt idx="47">
                  <c:v>0.31639317887208818</c:v>
                </c:pt>
                <c:pt idx="48">
                  <c:v>0.31518188292699273</c:v>
                </c:pt>
                <c:pt idx="49">
                  <c:v>0.31981545180751769</c:v>
                </c:pt>
                <c:pt idx="50">
                  <c:v>0.32045836973648245</c:v>
                </c:pt>
                <c:pt idx="51">
                  <c:v>0.31982618841598998</c:v>
                </c:pt>
                <c:pt idx="52">
                  <c:v>0.31820875705120677</c:v>
                </c:pt>
                <c:pt idx="53">
                  <c:v>0.31513659945349509</c:v>
                </c:pt>
                <c:pt idx="54">
                  <c:v>0.31753884586626657</c:v>
                </c:pt>
                <c:pt idx="55">
                  <c:v>0.31623366972075379</c:v>
                </c:pt>
                <c:pt idx="56">
                  <c:v>0.31853612004803789</c:v>
                </c:pt>
                <c:pt idx="57">
                  <c:v>0.32359587527246142</c:v>
                </c:pt>
                <c:pt idx="58">
                  <c:v>0.32621103240656696</c:v>
                </c:pt>
                <c:pt idx="59">
                  <c:v>0.32417663780373374</c:v>
                </c:pt>
                <c:pt idx="60">
                  <c:v>0.32434785235141844</c:v>
                </c:pt>
                <c:pt idx="61">
                  <c:v>0.3244034556930343</c:v>
                </c:pt>
                <c:pt idx="62">
                  <c:v>0.32345607896148165</c:v>
                </c:pt>
                <c:pt idx="63">
                  <c:v>0.32865505425163583</c:v>
                </c:pt>
                <c:pt idx="64">
                  <c:v>0.32717331712909248</c:v>
                </c:pt>
                <c:pt idx="65">
                  <c:v>0.33218018943864813</c:v>
                </c:pt>
                <c:pt idx="66">
                  <c:v>0.33691388139433309</c:v>
                </c:pt>
                <c:pt idx="67">
                  <c:v>0.3394717666812484</c:v>
                </c:pt>
                <c:pt idx="68">
                  <c:v>0.34251769473311022</c:v>
                </c:pt>
                <c:pt idx="69">
                  <c:v>0.34568578833279101</c:v>
                </c:pt>
                <c:pt idx="70">
                  <c:v>0.36482882411028583</c:v>
                </c:pt>
                <c:pt idx="71">
                  <c:v>0.38626673931240652</c:v>
                </c:pt>
                <c:pt idx="72">
                  <c:v>0.38470729689858546</c:v>
                </c:pt>
                <c:pt idx="73">
                  <c:v>0.38836845589833757</c:v>
                </c:pt>
                <c:pt idx="74">
                  <c:v>0.38380981251828061</c:v>
                </c:pt>
                <c:pt idx="75">
                  <c:v>0.39817900537735773</c:v>
                </c:pt>
                <c:pt idx="76">
                  <c:v>0.39481689855076185</c:v>
                </c:pt>
                <c:pt idx="77">
                  <c:v>0.39596851978506098</c:v>
                </c:pt>
                <c:pt idx="78">
                  <c:v>0.40542</c:v>
                </c:pt>
                <c:pt idx="79">
                  <c:v>0.41155000000000003</c:v>
                </c:pt>
                <c:pt idx="80">
                  <c:v>0.41725000000000001</c:v>
                </c:pt>
                <c:pt idx="81">
                  <c:v>0.42124000000000006</c:v>
                </c:pt>
                <c:pt idx="82">
                  <c:v>0.42668</c:v>
                </c:pt>
                <c:pt idx="83">
                  <c:v>0.43107999999999996</c:v>
                </c:pt>
                <c:pt idx="84">
                  <c:v>0.42229</c:v>
                </c:pt>
                <c:pt idx="85">
                  <c:v>0.42363999999999996</c:v>
                </c:pt>
                <c:pt idx="86">
                  <c:v>0.42762</c:v>
                </c:pt>
                <c:pt idx="87">
                  <c:v>0.43643000000000004</c:v>
                </c:pt>
                <c:pt idx="88">
                  <c:v>0.44939000000000001</c:v>
                </c:pt>
                <c:pt idx="89">
                  <c:v>0.45498</c:v>
                </c:pt>
                <c:pt idx="90">
                  <c:v>0.45665999999999995</c:v>
                </c:pt>
                <c:pt idx="91">
                  <c:v>0.45963000000000004</c:v>
                </c:pt>
                <c:pt idx="92">
                  <c:v>0.45468000000000003</c:v>
                </c:pt>
                <c:pt idx="93">
                  <c:v>0.46351999999999999</c:v>
                </c:pt>
                <c:pt idx="94">
                  <c:v>0.46630000000000005</c:v>
                </c:pt>
                <c:pt idx="95">
                  <c:v>0.47759000000000001</c:v>
                </c:pt>
                <c:pt idx="96">
                  <c:v>0.46698000000000001</c:v>
                </c:pt>
                <c:pt idx="97">
                  <c:v>0.46856000000000003</c:v>
                </c:pt>
                <c:pt idx="98">
                  <c:v>0.47169</c:v>
                </c:pt>
                <c:pt idx="99">
                  <c:v>0.47387999999999997</c:v>
                </c:pt>
                <c:pt idx="100">
                  <c:v>0.47563000000000005</c:v>
                </c:pt>
              </c:numCache>
            </c:numRef>
          </c:val>
          <c:smooth val="0"/>
          <c:extLst>
            <c:ext xmlns:c16="http://schemas.microsoft.com/office/drawing/2014/chart" uri="{C3380CC4-5D6E-409C-BE32-E72D297353CC}">
              <c16:uniqueId val="{00000001-B64F-004B-8889-9A592EF895AF}"/>
            </c:ext>
          </c:extLst>
        </c:ser>
        <c:dLbls>
          <c:showLegendKey val="0"/>
          <c:showVal val="0"/>
          <c:showCatName val="0"/>
          <c:showSerName val="0"/>
          <c:showPercent val="0"/>
          <c:showBubbleSize val="0"/>
        </c:dLbls>
        <c:marker val="1"/>
        <c:smooth val="0"/>
        <c:axId val="524074272"/>
        <c:axId val="1"/>
      </c:lineChart>
      <c:catAx>
        <c:axId val="524074272"/>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51"/>
          <c:min val="0.2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s-ES_tradnl"/>
                  <a:t>Top 10% Income Share</a:t>
                </a:r>
              </a:p>
            </c:rich>
          </c:tx>
          <c:layout>
            <c:manualLayout>
              <c:xMode val="edge"/>
              <c:yMode val="edge"/>
              <c:x val="7.4820143884892082E-2"/>
              <c:y val="0.3083511777301927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es-ES"/>
          </a:p>
        </c:txPr>
        <c:crossAx val="524074272"/>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20863298022998925"/>
          <c:y val="0.6638115631691649"/>
          <c:w val="0.29640276440265112"/>
          <c:h val="0.12419700214132756"/>
        </c:manualLayout>
      </c:layout>
      <c:overlay val="0"/>
      <c:spPr>
        <a:solidFill>
          <a:srgbClr val="FFFFFF"/>
        </a:solidFill>
        <a:ln w="3175">
          <a:solidFill>
            <a:srgbClr val="000000"/>
          </a:solidFill>
          <a:prstDash val="solid"/>
        </a:ln>
      </c:spPr>
      <c:txPr>
        <a:bodyPr/>
        <a:lstStyle/>
        <a:p>
          <a:pPr>
            <a:defRPr sz="124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900" b="0" i="0" u="none" strike="noStrike" baseline="0">
                <a:solidFill>
                  <a:srgbClr val="000000"/>
                </a:solidFill>
                <a:latin typeface="Arial"/>
                <a:ea typeface="Arial"/>
                <a:cs typeface="Arial"/>
              </a:defRPr>
            </a:pPr>
            <a:r>
              <a:rPr lang="es-ES_tradnl" sz="1200" b="0" i="0" u="none" strike="noStrike" baseline="0">
                <a:solidFill>
                  <a:srgbClr val="000000"/>
                </a:solidFill>
                <a:latin typeface="Calibri" charset="0"/>
                <a:cs typeface="Calibri" charset="0"/>
              </a:rPr>
              <a:t>  Top 10% Pre-tax Income Share in the US</a:t>
            </a:r>
          </a:p>
          <a:p>
            <a:pPr algn="ctr" rtl="0">
              <a:defRPr sz="900" b="0" i="0" u="none" strike="noStrike" baseline="0">
                <a:solidFill>
                  <a:srgbClr val="000000"/>
                </a:solidFill>
                <a:latin typeface="Arial"/>
                <a:ea typeface="Arial"/>
                <a:cs typeface="Arial"/>
              </a:defRPr>
            </a:pPr>
            <a:r>
              <a:rPr lang="es-ES_tradnl" sz="1200" b="0" i="0" u="none" strike="noStrike" baseline="0">
                <a:solidFill>
                  <a:srgbClr val="000000"/>
                </a:solidFill>
                <a:latin typeface="Calibri" charset="0"/>
                <a:cs typeface="Calibri" charset="0"/>
              </a:rPr>
              <a:t> </a:t>
            </a:r>
          </a:p>
        </c:rich>
      </c:tx>
      <c:layout>
        <c:manualLayout>
          <c:xMode val="edge"/>
          <c:yMode val="edge"/>
          <c:x val="0.20705521472392638"/>
          <c:y val="0"/>
        </c:manualLayout>
      </c:layout>
      <c:overlay val="0"/>
      <c:spPr>
        <a:noFill/>
        <a:ln w="25400">
          <a:noFill/>
        </a:ln>
      </c:spPr>
    </c:title>
    <c:autoTitleDeleted val="0"/>
    <c:plotArea>
      <c:layout>
        <c:manualLayout>
          <c:layoutTarget val="inner"/>
          <c:xMode val="edge"/>
          <c:yMode val="edge"/>
          <c:x val="0.15644174708112416"/>
          <c:y val="9.4420551390788782E-2"/>
          <c:w val="0.77914122506159122"/>
          <c:h val="0.66952754622559318"/>
        </c:manualLayout>
      </c:layout>
      <c:lineChart>
        <c:grouping val="standard"/>
        <c:varyColors val="0"/>
        <c:ser>
          <c:idx val="0"/>
          <c:order val="0"/>
          <c:tx>
            <c:strRef>
              <c:f>'data-Fig1'!$C$3</c:f>
              <c:strCache>
                <c:ptCount val="1"/>
                <c:pt idx="0">
                  <c:v>Including capital gains</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'data-Fig1'!$A$4:$A$104</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'data-Fig1'!$C$4:$C$104</c:f>
              <c:numCache>
                <c:formatCode>0.0000</c:formatCode>
                <c:ptCount val="101"/>
                <c:pt idx="0">
                  <c:v>0.40507657450090068</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0.44493982712429758</c:v>
                </c:pt>
                <c:pt idx="19">
                  <c:v>0.46593775094476259</c:v>
                </c:pt>
                <c:pt idx="20">
                  <c:v>0.44231411760580175</c:v>
                </c:pt>
                <c:pt idx="21">
                  <c:v>0.44074837570771869</c:v>
                </c:pt>
                <c:pt idx="22">
                  <c:v>0.4551788564175559</c:v>
                </c:pt>
                <c:pt idx="23">
                  <c:v>0.4529313242902111</c:v>
                </c:pt>
                <c:pt idx="24">
                  <c:v>0.41930339557276819</c:v>
                </c:pt>
                <c:pt idx="25">
                  <c:v>0.3612786266702373</c:v>
                </c:pt>
                <c:pt idx="26">
                  <c:v>0.33689902114938236</c:v>
                </c:pt>
                <c:pt idx="27">
                  <c:v>0.32512530985454763</c:v>
                </c:pt>
                <c:pt idx="28">
                  <c:v>0.34423310442267147</c:v>
                </c:pt>
                <c:pt idx="29">
                  <c:v>0.36699551227328814</c:v>
                </c:pt>
                <c:pt idx="30">
                  <c:v>0.34347880643880307</c:v>
                </c:pt>
                <c:pt idx="31">
                  <c:v>0.35013508333029786</c:v>
                </c:pt>
                <c:pt idx="32">
                  <c:v>0.34750996242854654</c:v>
                </c:pt>
                <c:pt idx="33">
                  <c:v>0.35563366960951437</c:v>
                </c:pt>
                <c:pt idx="34">
                  <c:v>0.34217551487253889</c:v>
                </c:pt>
                <c:pt idx="35">
                  <c:v>0.33211509029250325</c:v>
                </c:pt>
                <c:pt idx="36">
                  <c:v>0.32306951062083611</c:v>
                </c:pt>
                <c:pt idx="37">
                  <c:v>0.33636110590333107</c:v>
                </c:pt>
                <c:pt idx="38">
                  <c:v>0.33937798425770482</c:v>
                </c:pt>
                <c:pt idx="39">
                  <c:v>0.33462139769151833</c:v>
                </c:pt>
                <c:pt idx="40">
                  <c:v>0.32988589698885884</c:v>
                </c:pt>
                <c:pt idx="41">
                  <c:v>0.33561535507763735</c:v>
                </c:pt>
                <c:pt idx="42">
                  <c:v>0.34003626034210938</c:v>
                </c:pt>
                <c:pt idx="43">
                  <c:v>0.33475096015672118</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0.40628910352746889</c:v>
                </c:pt>
                <c:pt idx="70">
                  <c:v>0.38245778280666737</c:v>
                </c:pt>
                <c:pt idx="71">
                  <c:v>0.40628739351633936</c:v>
                </c:pt>
                <c:pt idx="72">
                  <c:v>0.40084419699446749</c:v>
                </c:pt>
                <c:pt idx="73">
                  <c:v>0.39975652816242446</c:v>
                </c:pt>
                <c:pt idx="74">
                  <c:v>0.39545500390896421</c:v>
                </c:pt>
                <c:pt idx="75">
                  <c:v>0.40822634961702242</c:v>
                </c:pt>
                <c:pt idx="76">
                  <c:v>0.40684889309387606</c:v>
                </c:pt>
                <c:pt idx="77">
                  <c:v>0.40781969686955161</c:v>
                </c:pt>
                <c:pt idx="78">
                  <c:v>0.42113999999999996</c:v>
                </c:pt>
                <c:pt idx="79">
                  <c:v>0.43484</c:v>
                </c:pt>
                <c:pt idx="80">
                  <c:v>0.44644</c:v>
                </c:pt>
                <c:pt idx="81">
                  <c:v>0.45390999999999998</c:v>
                </c:pt>
                <c:pt idx="82">
                  <c:v>0.46469000000000005</c:v>
                </c:pt>
                <c:pt idx="83">
                  <c:v>0.47606999999999999</c:v>
                </c:pt>
                <c:pt idx="84">
                  <c:v>0.44823000000000002</c:v>
                </c:pt>
                <c:pt idx="85">
                  <c:v>0.43820000000000003</c:v>
                </c:pt>
                <c:pt idx="86">
                  <c:v>0.44527</c:v>
                </c:pt>
                <c:pt idx="87">
                  <c:v>0.46399000000000001</c:v>
                </c:pt>
                <c:pt idx="88">
                  <c:v>0.48334000000000005</c:v>
                </c:pt>
                <c:pt idx="89">
                  <c:v>0.49320000000000003</c:v>
                </c:pt>
                <c:pt idx="90">
                  <c:v>0.49740000000000001</c:v>
                </c:pt>
                <c:pt idx="91">
                  <c:v>0.48228000000000004</c:v>
                </c:pt>
                <c:pt idx="92">
                  <c:v>0.46502000000000004</c:v>
                </c:pt>
                <c:pt idx="93">
                  <c:v>0.48043000000000002</c:v>
                </c:pt>
                <c:pt idx="94">
                  <c:v>0.48127999999999999</c:v>
                </c:pt>
                <c:pt idx="95">
                  <c:v>0.50602000000000003</c:v>
                </c:pt>
                <c:pt idx="96">
                  <c:v>0.48633000000000004</c:v>
                </c:pt>
                <c:pt idx="97">
                  <c:v>0.49862000000000001</c:v>
                </c:pt>
                <c:pt idx="98">
                  <c:v>0.49991999999999998</c:v>
                </c:pt>
                <c:pt idx="99">
                  <c:v>0.49530999999999997</c:v>
                </c:pt>
                <c:pt idx="100">
                  <c:v>0.50142000000000009</c:v>
                </c:pt>
              </c:numCache>
            </c:numRef>
          </c:val>
          <c:smooth val="0"/>
          <c:extLst>
            <c:ext xmlns:c16="http://schemas.microsoft.com/office/drawing/2014/chart" uri="{C3380CC4-5D6E-409C-BE32-E72D297353CC}">
              <c16:uniqueId val="{00000000-1090-7D4F-B87B-DEFC0FC17BAA}"/>
            </c:ext>
          </c:extLst>
        </c:ser>
        <c:dLbls>
          <c:showLegendKey val="0"/>
          <c:showVal val="0"/>
          <c:showCatName val="0"/>
          <c:showSerName val="0"/>
          <c:showPercent val="0"/>
          <c:showBubbleSize val="0"/>
        </c:dLbls>
        <c:marker val="1"/>
        <c:smooth val="0"/>
        <c:axId val="521853360"/>
        <c:axId val="1"/>
      </c:lineChart>
      <c:catAx>
        <c:axId val="521853360"/>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00"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51"/>
          <c:min val="0.25"/>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s-ES_tradnl"/>
                  <a:t>Top 10% Income Share</a:t>
                </a:r>
              </a:p>
            </c:rich>
          </c:tx>
          <c:layout>
            <c:manualLayout>
              <c:xMode val="edge"/>
              <c:yMode val="edge"/>
              <c:x val="3.3742331288343558E-2"/>
              <c:y val="0.1909869554932243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es-ES"/>
          </a:p>
        </c:txPr>
        <c:crossAx val="521853360"/>
        <c:crosses val="autoZero"/>
        <c:crossBetween val="midCat"/>
        <c:majorUnit val="0.05"/>
        <c:minorUnit val="0.05"/>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410062768697254"/>
          <c:y val="0.14346895074946467"/>
          <c:w val="0.71510753686301942"/>
          <c:h val="0.67665952890792291"/>
        </c:manualLayout>
      </c:layout>
      <c:lineChart>
        <c:grouping val="standard"/>
        <c:varyColors val="0"/>
        <c:ser>
          <c:idx val="2"/>
          <c:order val="0"/>
          <c:tx>
            <c:strRef>
              <c:f>'data-Fig2'!$G$3</c:f>
              <c:strCache>
                <c:ptCount val="1"/>
                <c:pt idx="0">
                  <c:v>Top 1% (incomes above $460,000 in 2017)</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'data-Fig2'!$G$4:$G$108</c:f>
              <c:numCache>
                <c:formatCode>0.000</c:formatCode>
                <c:ptCount val="105"/>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0.21469000000000002</c:v>
                </c:pt>
              </c:numCache>
            </c:numRef>
          </c:val>
          <c:smooth val="0"/>
          <c:extLst>
            <c:ext xmlns:c16="http://schemas.microsoft.com/office/drawing/2014/chart" uri="{C3380CC4-5D6E-409C-BE32-E72D297353CC}">
              <c16:uniqueId val="{00000000-DD8D-B94B-9FDF-97092776AF39}"/>
            </c:ext>
          </c:extLst>
        </c:ser>
        <c:ser>
          <c:idx val="1"/>
          <c:order val="1"/>
          <c:tx>
            <c:strRef>
              <c:f>'data-Fig2'!$F$3</c:f>
              <c:strCache>
                <c:ptCount val="1"/>
                <c:pt idx="0">
                  <c:v>Top 5-1% (incomes between $190,000 and $460,000)</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'data-Fig2'!$F$4:$F$108</c:f>
              <c:numCache>
                <c:formatCode>General</c:formatCode>
                <c:ptCount val="105"/>
                <c:pt idx="4" formatCode="0.000">
                  <c:v>0.12904391187869899</c:v>
                </c:pt>
                <c:pt idx="5" formatCode="0.000">
                  <c:v>0.13531920042262185</c:v>
                </c:pt>
                <c:pt idx="6" formatCode="0.000">
                  <c:v>0.13756920838504957</c:v>
                </c:pt>
                <c:pt idx="7" formatCode="0.000">
                  <c:v>0.13494200270404597</c:v>
                </c:pt>
                <c:pt idx="8" formatCode="0.000">
                  <c:v>0.15166208341552023</c:v>
                </c:pt>
                <c:pt idx="9" formatCode="0.000">
                  <c:v>0.14887356369453883</c:v>
                </c:pt>
                <c:pt idx="10" formatCode="0.000">
                  <c:v>0.1413436190179973</c:v>
                </c:pt>
                <c:pt idx="11" formatCode="0.000">
                  <c:v>0.14688995507577701</c:v>
                </c:pt>
                <c:pt idx="12" formatCode="0.000">
                  <c:v>0.14765018321509182</c:v>
                </c:pt>
                <c:pt idx="13" formatCode="0.000">
                  <c:v>0.1470473459999129</c:v>
                </c:pt>
                <c:pt idx="14" formatCode="0.000">
                  <c:v>0.14665994457862339</c:v>
                </c:pt>
                <c:pt idx="15" formatCode="0.000">
                  <c:v>0.14623433411009829</c:v>
                </c:pt>
                <c:pt idx="16" formatCode="0.000">
                  <c:v>0.14130147719557543</c:v>
                </c:pt>
                <c:pt idx="17" formatCode="0.000">
                  <c:v>0.1483980548440843</c:v>
                </c:pt>
                <c:pt idx="18" formatCode="0.000">
                  <c:v>0.15732408260745653</c:v>
                </c:pt>
                <c:pt idx="19" formatCode="0.000">
                  <c:v>0.17112193265214998</c:v>
                </c:pt>
                <c:pt idx="20" formatCode="0.000">
                  <c:v>0.1672664306575232</c:v>
                </c:pt>
                <c:pt idx="21" formatCode="0.000">
                  <c:v>0.17316487732410848</c:v>
                </c:pt>
                <c:pt idx="22" formatCode="0.000">
                  <c:v>0.15608483673939097</c:v>
                </c:pt>
                <c:pt idx="23" formatCode="0.000">
                  <c:v>0.15350474515592019</c:v>
                </c:pt>
                <c:pt idx="24" formatCode="0.000">
                  <c:v>0.15119363144965636</c:v>
                </c:pt>
                <c:pt idx="25" formatCode="0.000">
                  <c:v>0.15589792267849109</c:v>
                </c:pt>
                <c:pt idx="26" formatCode="0.000">
                  <c:v>0.16103255827476801</c:v>
                </c:pt>
                <c:pt idx="27" formatCode="0.000">
                  <c:v>0.15744167514890969</c:v>
                </c:pt>
                <c:pt idx="28" formatCode="0.000">
                  <c:v>0.14206365911198685</c:v>
                </c:pt>
                <c:pt idx="29" formatCode="0.000">
                  <c:v>0.12374286436890543</c:v>
                </c:pt>
                <c:pt idx="30" formatCode="0.000">
                  <c:v>0.11773124178020644</c:v>
                </c:pt>
                <c:pt idx="31" formatCode="0.000">
                  <c:v>0.11484167853064886</c:v>
                </c:pt>
                <c:pt idx="32" formatCode="0.000">
                  <c:v>0.1227879163313696</c:v>
                </c:pt>
                <c:pt idx="33" formatCode="0.000">
                  <c:v>0.13488333869329783</c:v>
                </c:pt>
                <c:pt idx="34" formatCode="0.000">
                  <c:v>0.12723220701329355</c:v>
                </c:pt>
                <c:pt idx="35" formatCode="0.000">
                  <c:v>0.12812618372655998</c:v>
                </c:pt>
                <c:pt idx="36" formatCode="0.000">
                  <c:v>0.12778450164874042</c:v>
                </c:pt>
                <c:pt idx="37" formatCode="0.000">
                  <c:v>0.12713908144480199</c:v>
                </c:pt>
                <c:pt idx="38" formatCode="0.000">
                  <c:v>0.12413865270543224</c:v>
                </c:pt>
                <c:pt idx="39" formatCode="0.000">
                  <c:v>0.12278167137670799</c:v>
                </c:pt>
                <c:pt idx="40" formatCode="0.000">
                  <c:v>0.12111163833963888</c:v>
                </c:pt>
                <c:pt idx="41" formatCode="0.000">
                  <c:v>0.12524119999736549</c:v>
                </c:pt>
                <c:pt idx="42" formatCode="0.000">
                  <c:v>0.12538546294177072</c:v>
                </c:pt>
                <c:pt idx="43" formatCode="0.000">
                  <c:v>0.12454821913792069</c:v>
                </c:pt>
                <c:pt idx="44" formatCode="0.000">
                  <c:v>0.12443513698486727</c:v>
                </c:pt>
                <c:pt idx="45" formatCode="0.000">
                  <c:v>0.12720932672620572</c:v>
                </c:pt>
                <c:pt idx="46" formatCode="0.000">
                  <c:v>0.12742361259973345</c:v>
                </c:pt>
                <c:pt idx="47" formatCode="0.000">
                  <c:v>0.12539732313323054</c:v>
                </c:pt>
                <c:pt idx="48" formatCode="0.000">
                  <c:v>0.12860710646840265</c:v>
                </c:pt>
                <c:pt idx="49" formatCode="0.000">
                  <c:v>0.12855979853700863</c:v>
                </c:pt>
                <c:pt idx="50" formatCode="0.000">
                  <c:v>0.12927368975716377</c:v>
                </c:pt>
                <c:pt idx="51" formatCode="0.000">
                  <c:v>0.13022137276303114</c:v>
                </c:pt>
                <c:pt idx="52" formatCode="0.000">
                  <c:v>0.129844750033312</c:v>
                </c:pt>
                <c:pt idx="53" formatCode="0.000">
                  <c:v>0.12744778717733096</c:v>
                </c:pt>
                <c:pt idx="54" formatCode="0.000">
                  <c:v>0.12964656942990568</c:v>
                </c:pt>
                <c:pt idx="55" formatCode="0.000">
                  <c:v>0.12938045877149837</c:v>
                </c:pt>
                <c:pt idx="56" formatCode="0.000">
                  <c:v>0.12732506563913223</c:v>
                </c:pt>
                <c:pt idx="57" formatCode="0.000">
                  <c:v>0.12637490135498491</c:v>
                </c:pt>
                <c:pt idx="58" formatCode="0.000">
                  <c:v>0.12858540637229438</c:v>
                </c:pt>
                <c:pt idx="59" formatCode="0.000">
                  <c:v>0.12880786559492183</c:v>
                </c:pt>
                <c:pt idx="60" formatCode="0.000">
                  <c:v>0.13051160867591696</c:v>
                </c:pt>
                <c:pt idx="61" formatCode="0.000">
                  <c:v>0.12995416002777199</c:v>
                </c:pt>
                <c:pt idx="62" formatCode="0.000">
                  <c:v>0.13108602926762686</c:v>
                </c:pt>
                <c:pt idx="63" formatCode="0.000">
                  <c:v>0.13113671409908617</c:v>
                </c:pt>
                <c:pt idx="64" formatCode="0.000">
                  <c:v>0.1309928282512311</c:v>
                </c:pt>
                <c:pt idx="65" formatCode="0.000">
                  <c:v>0.13085453238262387</c:v>
                </c:pt>
                <c:pt idx="66" formatCode="0.000">
                  <c:v>0.12973634562563524</c:v>
                </c:pt>
                <c:pt idx="67" formatCode="0.000">
                  <c:v>0.13146738006537986</c:v>
                </c:pt>
                <c:pt idx="68" formatCode="0.000">
                  <c:v>0.13019298876132754</c:v>
                </c:pt>
                <c:pt idx="69" formatCode="0.000">
                  <c:v>0.13035062868461889</c:v>
                </c:pt>
                <c:pt idx="70" formatCode="0.000">
                  <c:v>0.13296373509366224</c:v>
                </c:pt>
                <c:pt idx="71" formatCode="0.000">
                  <c:v>0.13297160258853458</c:v>
                </c:pt>
                <c:pt idx="72" formatCode="0.000">
                  <c:v>0.13448066041762166</c:v>
                </c:pt>
                <c:pt idx="73" formatCode="0.000">
                  <c:v>0.1357048101869768</c:v>
                </c:pt>
                <c:pt idx="74" formatCode="0.000">
                  <c:v>0.13876744114260017</c:v>
                </c:pt>
                <c:pt idx="75" formatCode="0.000">
                  <c:v>0.13796049957087303</c:v>
                </c:pt>
                <c:pt idx="76" formatCode="0.000">
                  <c:v>0.14061351455939636</c:v>
                </c:pt>
                <c:pt idx="77" formatCode="0.000">
                  <c:v>0.14076482571368756</c:v>
                </c:pt>
                <c:pt idx="78" formatCode="0.000">
                  <c:v>0.14362220717509638</c:v>
                </c:pt>
                <c:pt idx="79" formatCode="0.000">
                  <c:v>0.14393807043472703</c:v>
                </c:pt>
                <c:pt idx="80" formatCode="0.000">
                  <c:v>0.14596010180554492</c:v>
                </c:pt>
                <c:pt idx="81" formatCode="0.000">
                  <c:v>0.14660633812441534</c:v>
                </c:pt>
                <c:pt idx="82" formatCode="0.000">
                  <c:v>0.14990000000000001</c:v>
                </c:pt>
                <c:pt idx="83" formatCode="0.000">
                  <c:v>0.1507</c:v>
                </c:pt>
                <c:pt idx="84" formatCode="0.000">
                  <c:v>0.15125999999999998</c:v>
                </c:pt>
                <c:pt idx="85" formatCode="0.000">
                  <c:v>0.15006999999999998</c:v>
                </c:pt>
                <c:pt idx="86" formatCode="0.000">
                  <c:v>0.15172999999999998</c:v>
                </c:pt>
                <c:pt idx="87" formatCode="0.000">
                  <c:v>0.15085000000000001</c:v>
                </c:pt>
                <c:pt idx="88" formatCode="0.000">
                  <c:v>0.15134</c:v>
                </c:pt>
                <c:pt idx="89" formatCode="0.000">
                  <c:v>0.15204000000000004</c:v>
                </c:pt>
                <c:pt idx="90" formatCode="0.000">
                  <c:v>0.15237000000000003</c:v>
                </c:pt>
                <c:pt idx="91" formatCode="0.000">
                  <c:v>0.15197000000000002</c:v>
                </c:pt>
                <c:pt idx="92" formatCode="0.000">
                  <c:v>0.15242999999999998</c:v>
                </c:pt>
                <c:pt idx="93" formatCode="0.000">
                  <c:v>0.15259999999999999</c:v>
                </c:pt>
                <c:pt idx="94" formatCode="0.000">
                  <c:v>0.15165000000000001</c:v>
                </c:pt>
                <c:pt idx="95" formatCode="0.000">
                  <c:v>0.15574000000000002</c:v>
                </c:pt>
                <c:pt idx="96" formatCode="0.000">
                  <c:v>0.15994</c:v>
                </c:pt>
                <c:pt idx="97" formatCode="0.000">
                  <c:v>0.15988999999999998</c:v>
                </c:pt>
                <c:pt idx="98" formatCode="0.000">
                  <c:v>0.16238</c:v>
                </c:pt>
                <c:pt idx="99" formatCode="0.000">
                  <c:v>0.15991000000000002</c:v>
                </c:pt>
                <c:pt idx="100" formatCode="0.000">
                  <c:v>0.16433999999999999</c:v>
                </c:pt>
                <c:pt idx="101" formatCode="0.000">
                  <c:v>0.16390000000000002</c:v>
                </c:pt>
                <c:pt idx="102" formatCode="0.000">
                  <c:v>0.16443000000000002</c:v>
                </c:pt>
                <c:pt idx="103" formatCode="0.000">
                  <c:v>0.16681000000000001</c:v>
                </c:pt>
                <c:pt idx="104" formatCode="0.000">
                  <c:v>0.16674</c:v>
                </c:pt>
              </c:numCache>
            </c:numRef>
          </c:val>
          <c:smooth val="0"/>
          <c:extLst>
            <c:ext xmlns:c16="http://schemas.microsoft.com/office/drawing/2014/chart" uri="{C3380CC4-5D6E-409C-BE32-E72D297353CC}">
              <c16:uniqueId val="{00000001-DD8D-B94B-9FDF-97092776AF39}"/>
            </c:ext>
          </c:extLst>
        </c:ser>
        <c:ser>
          <c:idx val="0"/>
          <c:order val="2"/>
          <c:tx>
            <c:strRef>
              <c:f>'data-Fig2'!$E$3</c:f>
              <c:strCache>
                <c:ptCount val="1"/>
                <c:pt idx="0">
                  <c:v>Top 10-5% (incomes between $130,000 and $190,000)</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'data-Fig2'!$E$4:$E$108</c:f>
              <c:numCache>
                <c:formatCode>General</c:formatCode>
                <c:ptCount val="105"/>
                <c:pt idx="4" formatCode="0.000">
                  <c:v>9.8661181619416921E-2</c:v>
                </c:pt>
                <c:pt idx="5" formatCode="0.000">
                  <c:v>0.10613652742857756</c:v>
                </c:pt>
                <c:pt idx="6" formatCode="0.000">
                  <c:v>0.10147938715495033</c:v>
                </c:pt>
                <c:pt idx="7" formatCode="0.000">
                  <c:v>0.10690094003648831</c:v>
                </c:pt>
                <c:pt idx="8" formatCode="0.000">
                  <c:v>0.12376932437615897</c:v>
                </c:pt>
                <c:pt idx="9" formatCode="0.000">
                  <c:v>0.11776492874998998</c:v>
                </c:pt>
                <c:pt idx="10" formatCode="0.000">
                  <c:v>0.11684395587269368</c:v>
                </c:pt>
                <c:pt idx="11" formatCode="0.000">
                  <c:v>0.12294966972422365</c:v>
                </c:pt>
                <c:pt idx="12" formatCode="0.000">
                  <c:v>0.11344553742638319</c:v>
                </c:pt>
                <c:pt idx="13" formatCode="0.000">
                  <c:v>0.11096649778448509</c:v>
                </c:pt>
                <c:pt idx="14" formatCode="0.000">
                  <c:v>0.10977427770227123</c:v>
                </c:pt>
                <c:pt idx="15" formatCode="0.000">
                  <c:v>0.10725028682332656</c:v>
                </c:pt>
                <c:pt idx="16" formatCode="0.000">
                  <c:v>0.10226556591893121</c:v>
                </c:pt>
                <c:pt idx="17" formatCode="0.000">
                  <c:v>0.11802376359647376</c:v>
                </c:pt>
                <c:pt idx="18" formatCode="0.000">
                  <c:v>0.13312332994997078</c:v>
                </c:pt>
                <c:pt idx="19" formatCode="0.000">
                  <c:v>0.1370208846575072</c:v>
                </c:pt>
                <c:pt idx="20" formatCode="0.000">
                  <c:v>0.12415084014789272</c:v>
                </c:pt>
                <c:pt idx="21" formatCode="0.000">
                  <c:v>0.12070065170283847</c:v>
                </c:pt>
                <c:pt idx="22" formatCode="0.000">
                  <c:v>0.12209213875061316</c:v>
                </c:pt>
                <c:pt idx="23" formatCode="0.000">
                  <c:v>0.11955056398672689</c:v>
                </c:pt>
                <c:pt idx="24" formatCode="0.000">
                  <c:v>0.11962707012543825</c:v>
                </c:pt>
                <c:pt idx="25" formatCode="0.000">
                  <c:v>0.12730122122777579</c:v>
                </c:pt>
                <c:pt idx="26" formatCode="0.000">
                  <c:v>0.13239172394743853</c:v>
                </c:pt>
                <c:pt idx="27" formatCode="0.000">
                  <c:v>0.13070891184715841</c:v>
                </c:pt>
                <c:pt idx="28" formatCode="0.000">
                  <c:v>0.11938406621834941</c:v>
                </c:pt>
                <c:pt idx="29" formatCode="0.000">
                  <c:v>0.10324907909240157</c:v>
                </c:pt>
                <c:pt idx="30" formatCode="0.000">
                  <c:v>9.6073036660269256E-2</c:v>
                </c:pt>
                <c:pt idx="31" formatCode="0.000">
                  <c:v>9.7474287952018027E-2</c:v>
                </c:pt>
                <c:pt idx="32" formatCode="0.000">
                  <c:v>9.628727715440441E-2</c:v>
                </c:pt>
                <c:pt idx="33" formatCode="0.000">
                  <c:v>9.9341648246549008E-2</c:v>
                </c:pt>
                <c:pt idx="34" formatCode="0.000">
                  <c:v>9.6696047393842049E-2</c:v>
                </c:pt>
                <c:pt idx="35" formatCode="0.000">
                  <c:v>9.9582899433307837E-2</c:v>
                </c:pt>
                <c:pt idx="36" formatCode="0.000">
                  <c:v>0.10245585997297876</c:v>
                </c:pt>
                <c:pt idx="37" formatCode="0.000">
                  <c:v>0.10029923776492652</c:v>
                </c:pt>
                <c:pt idx="38" formatCode="0.000">
                  <c:v>0.10016581071788558</c:v>
                </c:pt>
                <c:pt idx="39" formatCode="0.000">
                  <c:v>0.10142465906101233</c:v>
                </c:pt>
                <c:pt idx="40" formatCode="0.000">
                  <c:v>0.10293902192783783</c:v>
                </c:pt>
                <c:pt idx="41" formatCode="0.000">
                  <c:v>0.10338428786435809</c:v>
                </c:pt>
                <c:pt idx="42" formatCode="0.000">
                  <c:v>0.10341706611461582</c:v>
                </c:pt>
                <c:pt idx="43" formatCode="0.000">
                  <c:v>0.10335236142062798</c:v>
                </c:pt>
                <c:pt idx="44" formatCode="0.000">
                  <c:v>0.10384106487425193</c:v>
                </c:pt>
                <c:pt idx="45" formatCode="0.000">
                  <c:v>0.10634857381561713</c:v>
                </c:pt>
                <c:pt idx="46" formatCode="0.000">
                  <c:v>0.10613820167644374</c:v>
                </c:pt>
                <c:pt idx="47" formatCode="0.000">
                  <c:v>0.10900783745392741</c:v>
                </c:pt>
                <c:pt idx="48" formatCode="0.000">
                  <c:v>0.10753406005479384</c:v>
                </c:pt>
                <c:pt idx="49" formatCode="0.000">
                  <c:v>0.10895018973415546</c:v>
                </c:pt>
                <c:pt idx="50" formatCode="0.000">
                  <c:v>0.10940933605059741</c:v>
                </c:pt>
                <c:pt idx="51" formatCode="0.000">
                  <c:v>0.10921918393320837</c:v>
                </c:pt>
                <c:pt idx="52" formatCode="0.000">
                  <c:v>0.10904636372396169</c:v>
                </c:pt>
                <c:pt idx="53" formatCode="0.000">
                  <c:v>0.10751983171866869</c:v>
                </c:pt>
                <c:pt idx="54" formatCode="0.000">
                  <c:v>0.10742365674183713</c:v>
                </c:pt>
                <c:pt idx="55" formatCode="0.000">
                  <c:v>0.10696285276789042</c:v>
                </c:pt>
                <c:pt idx="56" formatCode="0.000">
                  <c:v>0.10845314467258999</c:v>
                </c:pt>
                <c:pt idx="57" formatCode="0.000">
                  <c:v>0.1096441129268623</c:v>
                </c:pt>
                <c:pt idx="58" formatCode="0.000">
                  <c:v>0.11079360453508691</c:v>
                </c:pt>
                <c:pt idx="59" formatCode="0.000">
                  <c:v>0.11067442046821661</c:v>
                </c:pt>
                <c:pt idx="60" formatCode="0.000">
                  <c:v>0.1111907989996983</c:v>
                </c:pt>
                <c:pt idx="61" formatCode="0.000">
                  <c:v>0.1119087606479879</c:v>
                </c:pt>
                <c:pt idx="62" formatCode="0.000">
                  <c:v>0.11451639913409657</c:v>
                </c:pt>
                <c:pt idx="63" formatCode="0.000">
                  <c:v>0.11439056776163976</c:v>
                </c:pt>
                <c:pt idx="64" formatCode="0.000">
                  <c:v>0.11458953736950378</c:v>
                </c:pt>
                <c:pt idx="65" formatCode="0.000">
                  <c:v>0.11450100017569029</c:v>
                </c:pt>
                <c:pt idx="66" formatCode="0.000">
                  <c:v>0.112809481144076</c:v>
                </c:pt>
                <c:pt idx="67" formatCode="0.000">
                  <c:v>0.11465347758256385</c:v>
                </c:pt>
                <c:pt idx="68" formatCode="0.000">
                  <c:v>0.11507137040048403</c:v>
                </c:pt>
                <c:pt idx="69" formatCode="0.000">
                  <c:v>0.11501306024543936</c:v>
                </c:pt>
                <c:pt idx="70" formatCode="0.000">
                  <c:v>0.11530280516989386</c:v>
                </c:pt>
                <c:pt idx="71" formatCode="0.000">
                  <c:v>0.11449029952383867</c:v>
                </c:pt>
                <c:pt idx="72" formatCode="0.000">
                  <c:v>0.11443832688130492</c:v>
                </c:pt>
                <c:pt idx="73" formatCode="0.000">
                  <c:v>0.11141371455553788</c:v>
                </c:pt>
                <c:pt idx="74" formatCode="0.000">
                  <c:v>0.11706882083703406</c:v>
                </c:pt>
                <c:pt idx="75" formatCode="0.000">
                  <c:v>0.11339350473221582</c:v>
                </c:pt>
                <c:pt idx="76" formatCode="0.000">
                  <c:v>0.11536624280876773</c:v>
                </c:pt>
                <c:pt idx="77" formatCode="0.000">
                  <c:v>0.11569528980172052</c:v>
                </c:pt>
                <c:pt idx="78" formatCode="0.000">
                  <c:v>0.11822589412227234</c:v>
                </c:pt>
                <c:pt idx="79" formatCode="0.000">
                  <c:v>0.11757984343122051</c:v>
                </c:pt>
                <c:pt idx="80" formatCode="0.000">
                  <c:v>0.11851976202259955</c:v>
                </c:pt>
                <c:pt idx="81" formatCode="0.000">
                  <c:v>0.1188940647108916</c:v>
                </c:pt>
                <c:pt idx="82" formatCode="0.000">
                  <c:v>0.11889999999999998</c:v>
                </c:pt>
                <c:pt idx="83" formatCode="0.000">
                  <c:v>0.11727</c:v>
                </c:pt>
                <c:pt idx="84" formatCode="0.000">
                  <c:v>0.11503000000000001</c:v>
                </c:pt>
                <c:pt idx="85" formatCode="0.000">
                  <c:v>0.11295999999999999</c:v>
                </c:pt>
                <c:pt idx="86" formatCode="0.000">
                  <c:v>0.11252000000000002</c:v>
                </c:pt>
                <c:pt idx="87" formatCode="0.000">
                  <c:v>0.11000999999999998</c:v>
                </c:pt>
                <c:pt idx="88" formatCode="0.000">
                  <c:v>0.11469000000000001</c:v>
                </c:pt>
                <c:pt idx="89" formatCode="0.000">
                  <c:v>0.11750999999999998</c:v>
                </c:pt>
                <c:pt idx="90" formatCode="0.000">
                  <c:v>0.11762</c:v>
                </c:pt>
                <c:pt idx="91" formatCode="0.000">
                  <c:v>0.11448999999999998</c:v>
                </c:pt>
                <c:pt idx="92" formatCode="0.000">
                  <c:v>0.11175000000000004</c:v>
                </c:pt>
                <c:pt idx="93" formatCode="0.000">
                  <c:v>0.11237000000000003</c:v>
                </c:pt>
                <c:pt idx="94" formatCode="0.000">
                  <c:v>0.11072000000000003</c:v>
                </c:pt>
                <c:pt idx="95" formatCode="0.000">
                  <c:v>0.11707999999999999</c:v>
                </c:pt>
                <c:pt idx="96" formatCode="0.000">
                  <c:v>0.12389000000000003</c:v>
                </c:pt>
                <c:pt idx="97" formatCode="0.000">
                  <c:v>0.12191000000000003</c:v>
                </c:pt>
                <c:pt idx="98" formatCode="0.000">
                  <c:v>0.12243000000000002</c:v>
                </c:pt>
                <c:pt idx="99" formatCode="0.000">
                  <c:v>0.11782999999999995</c:v>
                </c:pt>
                <c:pt idx="100" formatCode="0.000">
                  <c:v>0.12193000000000005</c:v>
                </c:pt>
                <c:pt idx="101" formatCode="0.000">
                  <c:v>0.11952</c:v>
                </c:pt>
                <c:pt idx="102" formatCode="0.000">
                  <c:v>0.11957000000000001</c:v>
                </c:pt>
                <c:pt idx="103" formatCode="0.000">
                  <c:v>0.12151000000000001</c:v>
                </c:pt>
                <c:pt idx="104" formatCode="0.000">
                  <c:v>0.11999000000000001</c:v>
                </c:pt>
              </c:numCache>
            </c:numRef>
          </c:val>
          <c:smooth val="0"/>
          <c:extLst>
            <c:ext xmlns:c16="http://schemas.microsoft.com/office/drawing/2014/chart" uri="{C3380CC4-5D6E-409C-BE32-E72D297353CC}">
              <c16:uniqueId val="{00000002-DD8D-B94B-9FDF-97092776AF39}"/>
            </c:ext>
          </c:extLst>
        </c:ser>
        <c:dLbls>
          <c:showLegendKey val="0"/>
          <c:showVal val="0"/>
          <c:showCatName val="0"/>
          <c:showSerName val="0"/>
          <c:showPercent val="0"/>
          <c:showBubbleSize val="0"/>
        </c:dLbls>
        <c:marker val="1"/>
        <c:smooth val="0"/>
        <c:axId val="524171968"/>
        <c:axId val="1"/>
      </c:lineChart>
      <c:catAx>
        <c:axId val="524171968"/>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c:rich>
          </c:tx>
          <c:layout>
            <c:manualLayout>
              <c:xMode val="edge"/>
              <c:yMode val="edge"/>
              <c:x val="0.5294961762873166"/>
              <c:y val="0.87366167023554608"/>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75"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1475" b="1" i="0" u="none" strike="noStrike" baseline="0">
                    <a:solidFill>
                      <a:srgbClr val="000000"/>
                    </a:solidFill>
                    <a:latin typeface="Arial"/>
                    <a:ea typeface="Arial"/>
                    <a:cs typeface="Arial"/>
                  </a:defRPr>
                </a:pPr>
                <a:r>
                  <a:rPr lang="es-ES_tradnl"/>
                  <a:t>Share of total income accruing to each group</a:t>
                </a:r>
              </a:p>
            </c:rich>
          </c:tx>
          <c:layout>
            <c:manualLayout>
              <c:xMode val="edge"/>
              <c:yMode val="edge"/>
              <c:x val="7.7697841726618699E-2"/>
              <c:y val="0.1391862955032119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75" b="1" i="0" u="none" strike="noStrike" baseline="0">
                <a:solidFill>
                  <a:srgbClr val="000000"/>
                </a:solidFill>
                <a:latin typeface="Arial"/>
                <a:ea typeface="Arial"/>
                <a:cs typeface="Arial"/>
              </a:defRPr>
            </a:pPr>
            <a:endParaRPr lang="es-ES"/>
          </a:p>
        </c:txPr>
        <c:crossAx val="524171968"/>
        <c:crosses val="autoZero"/>
        <c:crossBetween val="midCat"/>
      </c:valAx>
      <c:spPr>
        <a:solidFill>
          <a:srgbClr val="FFFFFF"/>
        </a:solidFill>
        <a:ln w="3175">
          <a:solidFill>
            <a:srgbClr val="000000"/>
          </a:solidFill>
          <a:prstDash val="solid"/>
        </a:ln>
      </c:spPr>
    </c:plotArea>
    <c:legend>
      <c:legendPos val="r"/>
      <c:layout>
        <c:manualLayout>
          <c:xMode val="edge"/>
          <c:yMode val="edge"/>
          <c:x val="0.26762578598538495"/>
          <c:y val="0.6638115631691649"/>
          <c:w val="0.53669042089163321"/>
          <c:h val="0.13490364025695933"/>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s-ES_tradnl"/>
              <a:t>Decomposing Top 10% into 3 Groups, 1913-2017</a:t>
            </a:r>
          </a:p>
        </c:rich>
      </c:tx>
      <c:layout>
        <c:manualLayout>
          <c:xMode val="edge"/>
          <c:yMode val="edge"/>
          <c:x val="0.1697840593666799"/>
          <c:y val="2.7837259100642397E-2"/>
        </c:manualLayout>
      </c:layout>
      <c:overlay val="0"/>
      <c:spPr>
        <a:noFill/>
        <a:ln w="25400">
          <a:noFill/>
        </a:ln>
      </c:spPr>
    </c:title>
    <c:autoTitleDeleted val="0"/>
    <c:plotArea>
      <c:layout>
        <c:manualLayout>
          <c:layoutTarget val="inner"/>
          <c:xMode val="edge"/>
          <c:yMode val="edge"/>
          <c:x val="0.14388481627022523"/>
          <c:y val="0.11134903640256959"/>
          <c:w val="0.74820104460517123"/>
          <c:h val="0.70663811563169165"/>
        </c:manualLayout>
      </c:layout>
      <c:lineChart>
        <c:grouping val="standard"/>
        <c:varyColors val="0"/>
        <c:ser>
          <c:idx val="2"/>
          <c:order val="0"/>
          <c:tx>
            <c:strRef>
              <c:f>'data-Fig2'!$G$3</c:f>
              <c:strCache>
                <c:ptCount val="1"/>
                <c:pt idx="0">
                  <c:v>Top 1% (incomes above $460,000 in 2017)</c:v>
                </c:pt>
              </c:strCache>
            </c:strRef>
          </c:tx>
          <c:spPr>
            <a:ln w="25400">
              <a:solidFill>
                <a:srgbClr val="000000"/>
              </a:solidFill>
              <a:prstDash val="solid"/>
            </a:ln>
          </c:spPr>
          <c:marker>
            <c:symbol val="triangle"/>
            <c:size val="7"/>
            <c:spPr>
              <a:solidFill>
                <a:srgbClr val="000000"/>
              </a:solidFill>
              <a:ln>
                <a:solidFill>
                  <a:srgbClr val="000000"/>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'data-Fig2'!$G$4:$G$108</c:f>
              <c:numCache>
                <c:formatCode>0.000</c:formatCode>
                <c:ptCount val="105"/>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0.21469000000000002</c:v>
                </c:pt>
              </c:numCache>
            </c:numRef>
          </c:val>
          <c:smooth val="0"/>
          <c:extLst>
            <c:ext xmlns:c16="http://schemas.microsoft.com/office/drawing/2014/chart" uri="{C3380CC4-5D6E-409C-BE32-E72D297353CC}">
              <c16:uniqueId val="{00000000-2B1C-B040-8766-881C2E4EE478}"/>
            </c:ext>
          </c:extLst>
        </c:ser>
        <c:ser>
          <c:idx val="1"/>
          <c:order val="1"/>
          <c:tx>
            <c:strRef>
              <c:f>'data-Fig2'!$F$3</c:f>
              <c:strCache>
                <c:ptCount val="1"/>
                <c:pt idx="0">
                  <c:v>Top 5-1% (incomes between $190,000 and $460,000)</c:v>
                </c:pt>
              </c:strCache>
            </c:strRef>
          </c:tx>
          <c:spPr>
            <a:ln w="25400">
              <a:solidFill>
                <a:srgbClr val="3366FF"/>
              </a:solidFill>
              <a:prstDash val="solid"/>
            </a:ln>
          </c:spPr>
          <c:marker>
            <c:symbol val="triangle"/>
            <c:size val="6"/>
            <c:spPr>
              <a:solidFill>
                <a:srgbClr val="3366FF"/>
              </a:solidFill>
              <a:ln>
                <a:solidFill>
                  <a:srgbClr val="3366FF"/>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'data-Fig2'!$F$4:$F$108</c:f>
              <c:numCache>
                <c:formatCode>General</c:formatCode>
                <c:ptCount val="105"/>
                <c:pt idx="4" formatCode="0.000">
                  <c:v>0.12904391187869899</c:v>
                </c:pt>
                <c:pt idx="5" formatCode="0.000">
                  <c:v>0.13531920042262185</c:v>
                </c:pt>
                <c:pt idx="6" formatCode="0.000">
                  <c:v>0.13756920838504957</c:v>
                </c:pt>
                <c:pt idx="7" formatCode="0.000">
                  <c:v>0.13494200270404597</c:v>
                </c:pt>
                <c:pt idx="8" formatCode="0.000">
                  <c:v>0.15166208341552023</c:v>
                </c:pt>
                <c:pt idx="9" formatCode="0.000">
                  <c:v>0.14887356369453883</c:v>
                </c:pt>
                <c:pt idx="10" formatCode="0.000">
                  <c:v>0.1413436190179973</c:v>
                </c:pt>
                <c:pt idx="11" formatCode="0.000">
                  <c:v>0.14688995507577701</c:v>
                </c:pt>
                <c:pt idx="12" formatCode="0.000">
                  <c:v>0.14765018321509182</c:v>
                </c:pt>
                <c:pt idx="13" formatCode="0.000">
                  <c:v>0.1470473459999129</c:v>
                </c:pt>
                <c:pt idx="14" formatCode="0.000">
                  <c:v>0.14665994457862339</c:v>
                </c:pt>
                <c:pt idx="15" formatCode="0.000">
                  <c:v>0.14623433411009829</c:v>
                </c:pt>
                <c:pt idx="16" formatCode="0.000">
                  <c:v>0.14130147719557543</c:v>
                </c:pt>
                <c:pt idx="17" formatCode="0.000">
                  <c:v>0.1483980548440843</c:v>
                </c:pt>
                <c:pt idx="18" formatCode="0.000">
                  <c:v>0.15732408260745653</c:v>
                </c:pt>
                <c:pt idx="19" formatCode="0.000">
                  <c:v>0.17112193265214998</c:v>
                </c:pt>
                <c:pt idx="20" formatCode="0.000">
                  <c:v>0.1672664306575232</c:v>
                </c:pt>
                <c:pt idx="21" formatCode="0.000">
                  <c:v>0.17316487732410848</c:v>
                </c:pt>
                <c:pt idx="22" formatCode="0.000">
                  <c:v>0.15608483673939097</c:v>
                </c:pt>
                <c:pt idx="23" formatCode="0.000">
                  <c:v>0.15350474515592019</c:v>
                </c:pt>
                <c:pt idx="24" formatCode="0.000">
                  <c:v>0.15119363144965636</c:v>
                </c:pt>
                <c:pt idx="25" formatCode="0.000">
                  <c:v>0.15589792267849109</c:v>
                </c:pt>
                <c:pt idx="26" formatCode="0.000">
                  <c:v>0.16103255827476801</c:v>
                </c:pt>
                <c:pt idx="27" formatCode="0.000">
                  <c:v>0.15744167514890969</c:v>
                </c:pt>
                <c:pt idx="28" formatCode="0.000">
                  <c:v>0.14206365911198685</c:v>
                </c:pt>
                <c:pt idx="29" formatCode="0.000">
                  <c:v>0.12374286436890543</c:v>
                </c:pt>
                <c:pt idx="30" formatCode="0.000">
                  <c:v>0.11773124178020644</c:v>
                </c:pt>
                <c:pt idx="31" formatCode="0.000">
                  <c:v>0.11484167853064886</c:v>
                </c:pt>
                <c:pt idx="32" formatCode="0.000">
                  <c:v>0.1227879163313696</c:v>
                </c:pt>
                <c:pt idx="33" formatCode="0.000">
                  <c:v>0.13488333869329783</c:v>
                </c:pt>
                <c:pt idx="34" formatCode="0.000">
                  <c:v>0.12723220701329355</c:v>
                </c:pt>
                <c:pt idx="35" formatCode="0.000">
                  <c:v>0.12812618372655998</c:v>
                </c:pt>
                <c:pt idx="36" formatCode="0.000">
                  <c:v>0.12778450164874042</c:v>
                </c:pt>
                <c:pt idx="37" formatCode="0.000">
                  <c:v>0.12713908144480199</c:v>
                </c:pt>
                <c:pt idx="38" formatCode="0.000">
                  <c:v>0.12413865270543224</c:v>
                </c:pt>
                <c:pt idx="39" formatCode="0.000">
                  <c:v>0.12278167137670799</c:v>
                </c:pt>
                <c:pt idx="40" formatCode="0.000">
                  <c:v>0.12111163833963888</c:v>
                </c:pt>
                <c:pt idx="41" formatCode="0.000">
                  <c:v>0.12524119999736549</c:v>
                </c:pt>
                <c:pt idx="42" formatCode="0.000">
                  <c:v>0.12538546294177072</c:v>
                </c:pt>
                <c:pt idx="43" formatCode="0.000">
                  <c:v>0.12454821913792069</c:v>
                </c:pt>
                <c:pt idx="44" formatCode="0.000">
                  <c:v>0.12443513698486727</c:v>
                </c:pt>
                <c:pt idx="45" formatCode="0.000">
                  <c:v>0.12720932672620572</c:v>
                </c:pt>
                <c:pt idx="46" formatCode="0.000">
                  <c:v>0.12742361259973345</c:v>
                </c:pt>
                <c:pt idx="47" formatCode="0.000">
                  <c:v>0.12539732313323054</c:v>
                </c:pt>
                <c:pt idx="48" formatCode="0.000">
                  <c:v>0.12860710646840265</c:v>
                </c:pt>
                <c:pt idx="49" formatCode="0.000">
                  <c:v>0.12855979853700863</c:v>
                </c:pt>
                <c:pt idx="50" formatCode="0.000">
                  <c:v>0.12927368975716377</c:v>
                </c:pt>
                <c:pt idx="51" formatCode="0.000">
                  <c:v>0.13022137276303114</c:v>
                </c:pt>
                <c:pt idx="52" formatCode="0.000">
                  <c:v>0.129844750033312</c:v>
                </c:pt>
                <c:pt idx="53" formatCode="0.000">
                  <c:v>0.12744778717733096</c:v>
                </c:pt>
                <c:pt idx="54" formatCode="0.000">
                  <c:v>0.12964656942990568</c:v>
                </c:pt>
                <c:pt idx="55" formatCode="0.000">
                  <c:v>0.12938045877149837</c:v>
                </c:pt>
                <c:pt idx="56" formatCode="0.000">
                  <c:v>0.12732506563913223</c:v>
                </c:pt>
                <c:pt idx="57" formatCode="0.000">
                  <c:v>0.12637490135498491</c:v>
                </c:pt>
                <c:pt idx="58" formatCode="0.000">
                  <c:v>0.12858540637229438</c:v>
                </c:pt>
                <c:pt idx="59" formatCode="0.000">
                  <c:v>0.12880786559492183</c:v>
                </c:pt>
                <c:pt idx="60" formatCode="0.000">
                  <c:v>0.13051160867591696</c:v>
                </c:pt>
                <c:pt idx="61" formatCode="0.000">
                  <c:v>0.12995416002777199</c:v>
                </c:pt>
                <c:pt idx="62" formatCode="0.000">
                  <c:v>0.13108602926762686</c:v>
                </c:pt>
                <c:pt idx="63" formatCode="0.000">
                  <c:v>0.13113671409908617</c:v>
                </c:pt>
                <c:pt idx="64" formatCode="0.000">
                  <c:v>0.1309928282512311</c:v>
                </c:pt>
                <c:pt idx="65" formatCode="0.000">
                  <c:v>0.13085453238262387</c:v>
                </c:pt>
                <c:pt idx="66" formatCode="0.000">
                  <c:v>0.12973634562563524</c:v>
                </c:pt>
                <c:pt idx="67" formatCode="0.000">
                  <c:v>0.13146738006537986</c:v>
                </c:pt>
                <c:pt idx="68" formatCode="0.000">
                  <c:v>0.13019298876132754</c:v>
                </c:pt>
                <c:pt idx="69" formatCode="0.000">
                  <c:v>0.13035062868461889</c:v>
                </c:pt>
                <c:pt idx="70" formatCode="0.000">
                  <c:v>0.13296373509366224</c:v>
                </c:pt>
                <c:pt idx="71" formatCode="0.000">
                  <c:v>0.13297160258853458</c:v>
                </c:pt>
                <c:pt idx="72" formatCode="0.000">
                  <c:v>0.13448066041762166</c:v>
                </c:pt>
                <c:pt idx="73" formatCode="0.000">
                  <c:v>0.1357048101869768</c:v>
                </c:pt>
                <c:pt idx="74" formatCode="0.000">
                  <c:v>0.13876744114260017</c:v>
                </c:pt>
                <c:pt idx="75" formatCode="0.000">
                  <c:v>0.13796049957087303</c:v>
                </c:pt>
                <c:pt idx="76" formatCode="0.000">
                  <c:v>0.14061351455939636</c:v>
                </c:pt>
                <c:pt idx="77" formatCode="0.000">
                  <c:v>0.14076482571368756</c:v>
                </c:pt>
                <c:pt idx="78" formatCode="0.000">
                  <c:v>0.14362220717509638</c:v>
                </c:pt>
                <c:pt idx="79" formatCode="0.000">
                  <c:v>0.14393807043472703</c:v>
                </c:pt>
                <c:pt idx="80" formatCode="0.000">
                  <c:v>0.14596010180554492</c:v>
                </c:pt>
                <c:pt idx="81" formatCode="0.000">
                  <c:v>0.14660633812441534</c:v>
                </c:pt>
                <c:pt idx="82" formatCode="0.000">
                  <c:v>0.14990000000000001</c:v>
                </c:pt>
                <c:pt idx="83" formatCode="0.000">
                  <c:v>0.1507</c:v>
                </c:pt>
                <c:pt idx="84" formatCode="0.000">
                  <c:v>0.15125999999999998</c:v>
                </c:pt>
                <c:pt idx="85" formatCode="0.000">
                  <c:v>0.15006999999999998</c:v>
                </c:pt>
                <c:pt idx="86" formatCode="0.000">
                  <c:v>0.15172999999999998</c:v>
                </c:pt>
                <c:pt idx="87" formatCode="0.000">
                  <c:v>0.15085000000000001</c:v>
                </c:pt>
                <c:pt idx="88" formatCode="0.000">
                  <c:v>0.15134</c:v>
                </c:pt>
                <c:pt idx="89" formatCode="0.000">
                  <c:v>0.15204000000000004</c:v>
                </c:pt>
                <c:pt idx="90" formatCode="0.000">
                  <c:v>0.15237000000000003</c:v>
                </c:pt>
                <c:pt idx="91" formatCode="0.000">
                  <c:v>0.15197000000000002</c:v>
                </c:pt>
                <c:pt idx="92" formatCode="0.000">
                  <c:v>0.15242999999999998</c:v>
                </c:pt>
                <c:pt idx="93" formatCode="0.000">
                  <c:v>0.15259999999999999</c:v>
                </c:pt>
                <c:pt idx="94" formatCode="0.000">
                  <c:v>0.15165000000000001</c:v>
                </c:pt>
                <c:pt idx="95" formatCode="0.000">
                  <c:v>0.15574000000000002</c:v>
                </c:pt>
                <c:pt idx="96" formatCode="0.000">
                  <c:v>0.15994</c:v>
                </c:pt>
                <c:pt idx="97" formatCode="0.000">
                  <c:v>0.15988999999999998</c:v>
                </c:pt>
                <c:pt idx="98" formatCode="0.000">
                  <c:v>0.16238</c:v>
                </c:pt>
                <c:pt idx="99" formatCode="0.000">
                  <c:v>0.15991000000000002</c:v>
                </c:pt>
                <c:pt idx="100" formatCode="0.000">
                  <c:v>0.16433999999999999</c:v>
                </c:pt>
                <c:pt idx="101" formatCode="0.000">
                  <c:v>0.16390000000000002</c:v>
                </c:pt>
                <c:pt idx="102" formatCode="0.000">
                  <c:v>0.16443000000000002</c:v>
                </c:pt>
                <c:pt idx="103" formatCode="0.000">
                  <c:v>0.16681000000000001</c:v>
                </c:pt>
                <c:pt idx="104" formatCode="0.000">
                  <c:v>0.16674</c:v>
                </c:pt>
              </c:numCache>
            </c:numRef>
          </c:val>
          <c:smooth val="0"/>
          <c:extLst>
            <c:ext xmlns:c16="http://schemas.microsoft.com/office/drawing/2014/chart" uri="{C3380CC4-5D6E-409C-BE32-E72D297353CC}">
              <c16:uniqueId val="{00000001-2B1C-B040-8766-881C2E4EE478}"/>
            </c:ext>
          </c:extLst>
        </c:ser>
        <c:ser>
          <c:idx val="0"/>
          <c:order val="2"/>
          <c:tx>
            <c:strRef>
              <c:f>'data-Fig2'!$E$3</c:f>
              <c:strCache>
                <c:ptCount val="1"/>
                <c:pt idx="0">
                  <c:v>Top 10-5% (incomes between $130,000 and $190,000)</c:v>
                </c:pt>
              </c:strCache>
            </c:strRef>
          </c:tx>
          <c:spPr>
            <a:ln w="25400">
              <a:solidFill>
                <a:srgbClr val="DD0806"/>
              </a:solidFill>
              <a:prstDash val="solid"/>
            </a:ln>
          </c:spPr>
          <c:marker>
            <c:symbol val="diamond"/>
            <c:size val="6"/>
            <c:spPr>
              <a:solidFill>
                <a:srgbClr val="DD0806"/>
              </a:solidFill>
              <a:ln>
                <a:solidFill>
                  <a:srgbClr val="DD0806"/>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'data-Fig2'!$E$4:$E$108</c:f>
              <c:numCache>
                <c:formatCode>General</c:formatCode>
                <c:ptCount val="105"/>
                <c:pt idx="4" formatCode="0.000">
                  <c:v>9.8661181619416921E-2</c:v>
                </c:pt>
                <c:pt idx="5" formatCode="0.000">
                  <c:v>0.10613652742857756</c:v>
                </c:pt>
                <c:pt idx="6" formatCode="0.000">
                  <c:v>0.10147938715495033</c:v>
                </c:pt>
                <c:pt idx="7" formatCode="0.000">
                  <c:v>0.10690094003648831</c:v>
                </c:pt>
                <c:pt idx="8" formatCode="0.000">
                  <c:v>0.12376932437615897</c:v>
                </c:pt>
                <c:pt idx="9" formatCode="0.000">
                  <c:v>0.11776492874998998</c:v>
                </c:pt>
                <c:pt idx="10" formatCode="0.000">
                  <c:v>0.11684395587269368</c:v>
                </c:pt>
                <c:pt idx="11" formatCode="0.000">
                  <c:v>0.12294966972422365</c:v>
                </c:pt>
                <c:pt idx="12" formatCode="0.000">
                  <c:v>0.11344553742638319</c:v>
                </c:pt>
                <c:pt idx="13" formatCode="0.000">
                  <c:v>0.11096649778448509</c:v>
                </c:pt>
                <c:pt idx="14" formatCode="0.000">
                  <c:v>0.10977427770227123</c:v>
                </c:pt>
                <c:pt idx="15" formatCode="0.000">
                  <c:v>0.10725028682332656</c:v>
                </c:pt>
                <c:pt idx="16" formatCode="0.000">
                  <c:v>0.10226556591893121</c:v>
                </c:pt>
                <c:pt idx="17" formatCode="0.000">
                  <c:v>0.11802376359647376</c:v>
                </c:pt>
                <c:pt idx="18" formatCode="0.000">
                  <c:v>0.13312332994997078</c:v>
                </c:pt>
                <c:pt idx="19" formatCode="0.000">
                  <c:v>0.1370208846575072</c:v>
                </c:pt>
                <c:pt idx="20" formatCode="0.000">
                  <c:v>0.12415084014789272</c:v>
                </c:pt>
                <c:pt idx="21" formatCode="0.000">
                  <c:v>0.12070065170283847</c:v>
                </c:pt>
                <c:pt idx="22" formatCode="0.000">
                  <c:v>0.12209213875061316</c:v>
                </c:pt>
                <c:pt idx="23" formatCode="0.000">
                  <c:v>0.11955056398672689</c:v>
                </c:pt>
                <c:pt idx="24" formatCode="0.000">
                  <c:v>0.11962707012543825</c:v>
                </c:pt>
                <c:pt idx="25" formatCode="0.000">
                  <c:v>0.12730122122777579</c:v>
                </c:pt>
                <c:pt idx="26" formatCode="0.000">
                  <c:v>0.13239172394743853</c:v>
                </c:pt>
                <c:pt idx="27" formatCode="0.000">
                  <c:v>0.13070891184715841</c:v>
                </c:pt>
                <c:pt idx="28" formatCode="0.000">
                  <c:v>0.11938406621834941</c:v>
                </c:pt>
                <c:pt idx="29" formatCode="0.000">
                  <c:v>0.10324907909240157</c:v>
                </c:pt>
                <c:pt idx="30" formatCode="0.000">
                  <c:v>9.6073036660269256E-2</c:v>
                </c:pt>
                <c:pt idx="31" formatCode="0.000">
                  <c:v>9.7474287952018027E-2</c:v>
                </c:pt>
                <c:pt idx="32" formatCode="0.000">
                  <c:v>9.628727715440441E-2</c:v>
                </c:pt>
                <c:pt idx="33" formatCode="0.000">
                  <c:v>9.9341648246549008E-2</c:v>
                </c:pt>
                <c:pt idx="34" formatCode="0.000">
                  <c:v>9.6696047393842049E-2</c:v>
                </c:pt>
                <c:pt idx="35" formatCode="0.000">
                  <c:v>9.9582899433307837E-2</c:v>
                </c:pt>
                <c:pt idx="36" formatCode="0.000">
                  <c:v>0.10245585997297876</c:v>
                </c:pt>
                <c:pt idx="37" formatCode="0.000">
                  <c:v>0.10029923776492652</c:v>
                </c:pt>
                <c:pt idx="38" formatCode="0.000">
                  <c:v>0.10016581071788558</c:v>
                </c:pt>
                <c:pt idx="39" formatCode="0.000">
                  <c:v>0.10142465906101233</c:v>
                </c:pt>
                <c:pt idx="40" formatCode="0.000">
                  <c:v>0.10293902192783783</c:v>
                </c:pt>
                <c:pt idx="41" formatCode="0.000">
                  <c:v>0.10338428786435809</c:v>
                </c:pt>
                <c:pt idx="42" formatCode="0.000">
                  <c:v>0.10341706611461582</c:v>
                </c:pt>
                <c:pt idx="43" formatCode="0.000">
                  <c:v>0.10335236142062798</c:v>
                </c:pt>
                <c:pt idx="44" formatCode="0.000">
                  <c:v>0.10384106487425193</c:v>
                </c:pt>
                <c:pt idx="45" formatCode="0.000">
                  <c:v>0.10634857381561713</c:v>
                </c:pt>
                <c:pt idx="46" formatCode="0.000">
                  <c:v>0.10613820167644374</c:v>
                </c:pt>
                <c:pt idx="47" formatCode="0.000">
                  <c:v>0.10900783745392741</c:v>
                </c:pt>
                <c:pt idx="48" formatCode="0.000">
                  <c:v>0.10753406005479384</c:v>
                </c:pt>
                <c:pt idx="49" formatCode="0.000">
                  <c:v>0.10895018973415546</c:v>
                </c:pt>
                <c:pt idx="50" formatCode="0.000">
                  <c:v>0.10940933605059741</c:v>
                </c:pt>
                <c:pt idx="51" formatCode="0.000">
                  <c:v>0.10921918393320837</c:v>
                </c:pt>
                <c:pt idx="52" formatCode="0.000">
                  <c:v>0.10904636372396169</c:v>
                </c:pt>
                <c:pt idx="53" formatCode="0.000">
                  <c:v>0.10751983171866869</c:v>
                </c:pt>
                <c:pt idx="54" formatCode="0.000">
                  <c:v>0.10742365674183713</c:v>
                </c:pt>
                <c:pt idx="55" formatCode="0.000">
                  <c:v>0.10696285276789042</c:v>
                </c:pt>
                <c:pt idx="56" formatCode="0.000">
                  <c:v>0.10845314467258999</c:v>
                </c:pt>
                <c:pt idx="57" formatCode="0.000">
                  <c:v>0.1096441129268623</c:v>
                </c:pt>
                <c:pt idx="58" formatCode="0.000">
                  <c:v>0.11079360453508691</c:v>
                </c:pt>
                <c:pt idx="59" formatCode="0.000">
                  <c:v>0.11067442046821661</c:v>
                </c:pt>
                <c:pt idx="60" formatCode="0.000">
                  <c:v>0.1111907989996983</c:v>
                </c:pt>
                <c:pt idx="61" formatCode="0.000">
                  <c:v>0.1119087606479879</c:v>
                </c:pt>
                <c:pt idx="62" formatCode="0.000">
                  <c:v>0.11451639913409657</c:v>
                </c:pt>
                <c:pt idx="63" formatCode="0.000">
                  <c:v>0.11439056776163976</c:v>
                </c:pt>
                <c:pt idx="64" formatCode="0.000">
                  <c:v>0.11458953736950378</c:v>
                </c:pt>
                <c:pt idx="65" formatCode="0.000">
                  <c:v>0.11450100017569029</c:v>
                </c:pt>
                <c:pt idx="66" formatCode="0.000">
                  <c:v>0.112809481144076</c:v>
                </c:pt>
                <c:pt idx="67" formatCode="0.000">
                  <c:v>0.11465347758256385</c:v>
                </c:pt>
                <c:pt idx="68" formatCode="0.000">
                  <c:v>0.11507137040048403</c:v>
                </c:pt>
                <c:pt idx="69" formatCode="0.000">
                  <c:v>0.11501306024543936</c:v>
                </c:pt>
                <c:pt idx="70" formatCode="0.000">
                  <c:v>0.11530280516989386</c:v>
                </c:pt>
                <c:pt idx="71" formatCode="0.000">
                  <c:v>0.11449029952383867</c:v>
                </c:pt>
                <c:pt idx="72" formatCode="0.000">
                  <c:v>0.11443832688130492</c:v>
                </c:pt>
                <c:pt idx="73" formatCode="0.000">
                  <c:v>0.11141371455553788</c:v>
                </c:pt>
                <c:pt idx="74" formatCode="0.000">
                  <c:v>0.11706882083703406</c:v>
                </c:pt>
                <c:pt idx="75" formatCode="0.000">
                  <c:v>0.11339350473221582</c:v>
                </c:pt>
                <c:pt idx="76" formatCode="0.000">
                  <c:v>0.11536624280876773</c:v>
                </c:pt>
                <c:pt idx="77" formatCode="0.000">
                  <c:v>0.11569528980172052</c:v>
                </c:pt>
                <c:pt idx="78" formatCode="0.000">
                  <c:v>0.11822589412227234</c:v>
                </c:pt>
                <c:pt idx="79" formatCode="0.000">
                  <c:v>0.11757984343122051</c:v>
                </c:pt>
                <c:pt idx="80" formatCode="0.000">
                  <c:v>0.11851976202259955</c:v>
                </c:pt>
                <c:pt idx="81" formatCode="0.000">
                  <c:v>0.1188940647108916</c:v>
                </c:pt>
                <c:pt idx="82" formatCode="0.000">
                  <c:v>0.11889999999999998</c:v>
                </c:pt>
                <c:pt idx="83" formatCode="0.000">
                  <c:v>0.11727</c:v>
                </c:pt>
                <c:pt idx="84" formatCode="0.000">
                  <c:v>0.11503000000000001</c:v>
                </c:pt>
                <c:pt idx="85" formatCode="0.000">
                  <c:v>0.11295999999999999</c:v>
                </c:pt>
                <c:pt idx="86" formatCode="0.000">
                  <c:v>0.11252000000000002</c:v>
                </c:pt>
                <c:pt idx="87" formatCode="0.000">
                  <c:v>0.11000999999999998</c:v>
                </c:pt>
                <c:pt idx="88" formatCode="0.000">
                  <c:v>0.11469000000000001</c:v>
                </c:pt>
                <c:pt idx="89" formatCode="0.000">
                  <c:v>0.11750999999999998</c:v>
                </c:pt>
                <c:pt idx="90" formatCode="0.000">
                  <c:v>0.11762</c:v>
                </c:pt>
                <c:pt idx="91" formatCode="0.000">
                  <c:v>0.11448999999999998</c:v>
                </c:pt>
                <c:pt idx="92" formatCode="0.000">
                  <c:v>0.11175000000000004</c:v>
                </c:pt>
                <c:pt idx="93" formatCode="0.000">
                  <c:v>0.11237000000000003</c:v>
                </c:pt>
                <c:pt idx="94" formatCode="0.000">
                  <c:v>0.11072000000000003</c:v>
                </c:pt>
                <c:pt idx="95" formatCode="0.000">
                  <c:v>0.11707999999999999</c:v>
                </c:pt>
                <c:pt idx="96" formatCode="0.000">
                  <c:v>0.12389000000000003</c:v>
                </c:pt>
                <c:pt idx="97" formatCode="0.000">
                  <c:v>0.12191000000000003</c:v>
                </c:pt>
                <c:pt idx="98" formatCode="0.000">
                  <c:v>0.12243000000000002</c:v>
                </c:pt>
                <c:pt idx="99" formatCode="0.000">
                  <c:v>0.11782999999999995</c:v>
                </c:pt>
                <c:pt idx="100" formatCode="0.000">
                  <c:v>0.12193000000000005</c:v>
                </c:pt>
                <c:pt idx="101" formatCode="0.000">
                  <c:v>0.11952</c:v>
                </c:pt>
                <c:pt idx="102" formatCode="0.000">
                  <c:v>0.11957000000000001</c:v>
                </c:pt>
                <c:pt idx="103" formatCode="0.000">
                  <c:v>0.12151000000000001</c:v>
                </c:pt>
                <c:pt idx="104" formatCode="0.000">
                  <c:v>0.11999000000000001</c:v>
                </c:pt>
              </c:numCache>
            </c:numRef>
          </c:val>
          <c:smooth val="0"/>
          <c:extLst>
            <c:ext xmlns:c16="http://schemas.microsoft.com/office/drawing/2014/chart" uri="{C3380CC4-5D6E-409C-BE32-E72D297353CC}">
              <c16:uniqueId val="{00000002-2B1C-B040-8766-881C2E4EE478}"/>
            </c:ext>
          </c:extLst>
        </c:ser>
        <c:dLbls>
          <c:showLegendKey val="0"/>
          <c:showVal val="0"/>
          <c:showCatName val="0"/>
          <c:showSerName val="0"/>
          <c:showPercent val="0"/>
          <c:showBubbleSize val="0"/>
        </c:dLbls>
        <c:marker val="1"/>
        <c:smooth val="0"/>
        <c:axId val="521889296"/>
        <c:axId val="1"/>
      </c:lineChart>
      <c:catAx>
        <c:axId val="521889296"/>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c:rich>
          </c:tx>
          <c:layout>
            <c:manualLayout>
              <c:xMode val="edge"/>
              <c:yMode val="edge"/>
              <c:x val="0.51654653599954681"/>
              <c:y val="0.87366167023554608"/>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1600" b="1" i="0" u="none" strike="noStrike" baseline="0">
                    <a:solidFill>
                      <a:srgbClr val="000000"/>
                    </a:solidFill>
                    <a:latin typeface="Arial"/>
                    <a:ea typeface="Arial"/>
                    <a:cs typeface="Arial"/>
                  </a:defRPr>
                </a:pPr>
                <a:r>
                  <a:rPr lang="es-ES_tradnl"/>
                  <a:t>Share of total income for each group</a:t>
                </a:r>
              </a:p>
            </c:rich>
          </c:tx>
          <c:layout>
            <c:manualLayout>
              <c:xMode val="edge"/>
              <c:yMode val="edge"/>
              <c:x val="2.8776978417266189E-2"/>
              <c:y val="0.1627408993576017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es-ES"/>
          </a:p>
        </c:txPr>
        <c:crossAx val="521889296"/>
        <c:crosses val="autoZero"/>
        <c:crossBetween val="midCat"/>
      </c:valAx>
      <c:spPr>
        <a:solidFill>
          <a:srgbClr val="FFFFFF"/>
        </a:solidFill>
        <a:ln w="3175">
          <a:solidFill>
            <a:srgbClr val="000000"/>
          </a:solidFill>
          <a:prstDash val="solid"/>
        </a:ln>
      </c:spPr>
    </c:plotArea>
    <c:legend>
      <c:legendPos val="r"/>
      <c:layout>
        <c:manualLayout>
          <c:xMode val="edge"/>
          <c:yMode val="edge"/>
          <c:x val="0.24028765648898204"/>
          <c:y val="0.6316916488222698"/>
          <c:w val="0.5611507392511188"/>
          <c:h val="0.16059957173447537"/>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2000" b="1" i="0" u="none" strike="noStrike" baseline="0">
                <a:solidFill>
                  <a:srgbClr val="000000"/>
                </a:solidFill>
                <a:latin typeface="Arial"/>
                <a:ea typeface="Arial"/>
                <a:cs typeface="Arial"/>
              </a:defRPr>
            </a:pPr>
            <a:r>
              <a:rPr lang="es-ES_tradnl"/>
              <a:t>Top 1% US Pre-Tax Income Share, 1913-2017</a:t>
            </a:r>
          </a:p>
        </c:rich>
      </c:tx>
      <c:layout>
        <c:manualLayout>
          <c:xMode val="edge"/>
          <c:yMode val="edge"/>
          <c:x val="0.2230289469212032"/>
          <c:y val="3.0027145964356169E-2"/>
        </c:manualLayout>
      </c:layout>
      <c:overlay val="0"/>
      <c:spPr>
        <a:noFill/>
        <a:ln w="25400">
          <a:noFill/>
        </a:ln>
      </c:spPr>
    </c:title>
    <c:autoTitleDeleted val="0"/>
    <c:plotArea>
      <c:layout>
        <c:manualLayout>
          <c:layoutTarget val="inner"/>
          <c:xMode val="edge"/>
          <c:yMode val="edge"/>
          <c:x val="0.1784171721750793"/>
          <c:y val="0.10706638115631692"/>
          <c:w val="0.70647444788680591"/>
          <c:h val="0.68308351177730198"/>
        </c:manualLayout>
      </c:layout>
      <c:lineChart>
        <c:grouping val="standard"/>
        <c:varyColors val="0"/>
        <c:ser>
          <c:idx val="2"/>
          <c:order val="0"/>
          <c:tx>
            <c:strRef>
              <c:f>'data-Fig2'!$G$3</c:f>
              <c:strCache>
                <c:ptCount val="1"/>
                <c:pt idx="0">
                  <c:v>Top 1% (incomes above $460,000 in 2017)</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'data-Fig2'!$G$4:$G$108</c:f>
              <c:numCache>
                <c:formatCode>0.000</c:formatCode>
                <c:ptCount val="105"/>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0.21469000000000002</c:v>
                </c:pt>
              </c:numCache>
            </c:numRef>
          </c:val>
          <c:smooth val="0"/>
          <c:extLst>
            <c:ext xmlns:c16="http://schemas.microsoft.com/office/drawing/2014/chart" uri="{C3380CC4-5D6E-409C-BE32-E72D297353CC}">
              <c16:uniqueId val="{00000000-8DC0-1E47-A4C0-467A7482E185}"/>
            </c:ext>
          </c:extLst>
        </c:ser>
        <c:dLbls>
          <c:showLegendKey val="0"/>
          <c:showVal val="0"/>
          <c:showCatName val="0"/>
          <c:showSerName val="0"/>
          <c:showPercent val="0"/>
          <c:showBubbleSize val="0"/>
        </c:dLbls>
        <c:marker val="1"/>
        <c:smooth val="0"/>
        <c:axId val="524235504"/>
        <c:axId val="1"/>
      </c:lineChart>
      <c:catAx>
        <c:axId val="524235504"/>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c:rich>
          </c:tx>
          <c:layout>
            <c:manualLayout>
              <c:xMode val="edge"/>
              <c:yMode val="edge"/>
              <c:x val="0.5294961762873166"/>
              <c:y val="0.87366167023554608"/>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2000"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2000" b="1" i="0" u="none" strike="noStrike" baseline="0">
                    <a:solidFill>
                      <a:srgbClr val="000000"/>
                    </a:solidFill>
                    <a:latin typeface="Arial"/>
                    <a:ea typeface="Arial"/>
                    <a:cs typeface="Arial"/>
                  </a:defRPr>
                </a:pPr>
                <a:r>
                  <a:rPr lang="es-ES_tradnl"/>
                  <a:t>Top 1% Income Share</a:t>
                </a:r>
              </a:p>
            </c:rich>
          </c:tx>
          <c:layout>
            <c:manualLayout>
              <c:xMode val="edge"/>
              <c:yMode val="edge"/>
              <c:x val="5.0359712230215826E-2"/>
              <c:y val="0.2205567451820128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1" i="0" u="none" strike="noStrike" baseline="0">
                <a:solidFill>
                  <a:srgbClr val="000000"/>
                </a:solidFill>
                <a:latin typeface="Arial"/>
                <a:ea typeface="Arial"/>
                <a:cs typeface="Arial"/>
              </a:defRPr>
            </a:pPr>
            <a:endParaRPr lang="es-ES"/>
          </a:p>
        </c:txPr>
        <c:crossAx val="524235504"/>
        <c:crosses val="autoZero"/>
        <c:crossBetween val="midCat"/>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978408319886579"/>
          <c:y val="0.14132762312633834"/>
          <c:w val="0.72086292951382847"/>
          <c:h val="0.69379014989293364"/>
        </c:manualLayout>
      </c:layout>
      <c:lineChart>
        <c:grouping val="standard"/>
        <c:varyColors val="0"/>
        <c:ser>
          <c:idx val="0"/>
          <c:order val="0"/>
          <c:tx>
            <c:strRef>
              <c:f>'data-Fig2'!$B$3</c:f>
              <c:strCache>
                <c:ptCount val="1"/>
                <c:pt idx="0">
                  <c:v>Top 10-5% </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'data-Fig2'!$A$4:$A$101</c:f>
              <c:numCache>
                <c:formatCode>General</c:formatCode>
                <c:ptCount val="98"/>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numCache>
            </c:numRef>
          </c:cat>
          <c:val>
            <c:numRef>
              <c:f>'data-Fig2'!$B$4:$B$101</c:f>
              <c:numCache>
                <c:formatCode>0.000</c:formatCode>
                <c:ptCount val="98"/>
                <c:pt idx="4">
                  <c:v>9.9524935179020932E-2</c:v>
                </c:pt>
                <c:pt idx="5">
                  <c:v>0.10605779212634976</c:v>
                </c:pt>
                <c:pt idx="6">
                  <c:v>0.10173674459818331</c:v>
                </c:pt>
                <c:pt idx="7">
                  <c:v>0.10630937105802522</c:v>
                </c:pt>
                <c:pt idx="8">
                  <c:v>0.12402665781655652</c:v>
                </c:pt>
                <c:pt idx="9">
                  <c:v>0.11895768352952343</c:v>
                </c:pt>
                <c:pt idx="10">
                  <c:v>0.11640894013390728</c:v>
                </c:pt>
                <c:pt idx="11">
                  <c:v>0.12336037524047935</c:v>
                </c:pt>
                <c:pt idx="12">
                  <c:v>0.11701303697960733</c:v>
                </c:pt>
                <c:pt idx="13">
                  <c:v>0.11316632032370574</c:v>
                </c:pt>
                <c:pt idx="14">
                  <c:v>0.11234084137991295</c:v>
                </c:pt>
                <c:pt idx="15">
                  <c:v>0.11321760020906645</c:v>
                </c:pt>
                <c:pt idx="16">
                  <c:v>0.10710036120753329</c:v>
                </c:pt>
                <c:pt idx="17">
                  <c:v>0.11892790315642313</c:v>
                </c:pt>
                <c:pt idx="18">
                  <c:v>0.13392771655778229</c:v>
                </c:pt>
                <c:pt idx="19">
                  <c:v>0.13709720710100501</c:v>
                </c:pt>
                <c:pt idx="20">
                  <c:v>0.12540013235511632</c:v>
                </c:pt>
                <c:pt idx="21">
                  <c:v>0.12160433693068737</c:v>
                </c:pt>
                <c:pt idx="22">
                  <c:v>0.1240280140649042</c:v>
                </c:pt>
                <c:pt idx="23">
                  <c:v>0.12117594288384341</c:v>
                </c:pt>
                <c:pt idx="24">
                  <c:v>0.11968605363953139</c:v>
                </c:pt>
                <c:pt idx="25">
                  <c:v>0.12818698467121631</c:v>
                </c:pt>
                <c:pt idx="26">
                  <c:v>0.13282288467129041</c:v>
                </c:pt>
                <c:pt idx="27">
                  <c:v>0.13138487803689614</c:v>
                </c:pt>
                <c:pt idx="28">
                  <c:v>0.12002108457499745</c:v>
                </c:pt>
                <c:pt idx="29">
                  <c:v>0.10386784893704083</c:v>
                </c:pt>
                <c:pt idx="30">
                  <c:v>9.6491609354607044E-2</c:v>
                </c:pt>
                <c:pt idx="31">
                  <c:v>9.7905860661700456E-2</c:v>
                </c:pt>
                <c:pt idx="32">
                  <c:v>9.7411570617921037E-2</c:v>
                </c:pt>
                <c:pt idx="33">
                  <c:v>9.9586538488038431E-2</c:v>
                </c:pt>
                <c:pt idx="34">
                  <c:v>9.7177149455914547E-2</c:v>
                </c:pt>
                <c:pt idx="35">
                  <c:v>0.10024658418609071</c:v>
                </c:pt>
                <c:pt idx="36">
                  <c:v>0.10301182983739424</c:v>
                </c:pt>
                <c:pt idx="37">
                  <c:v>9.9998110178134883E-2</c:v>
                </c:pt>
                <c:pt idx="38">
                  <c:v>0.10149800786556558</c:v>
                </c:pt>
                <c:pt idx="39">
                  <c:v>0.10227071769756656</c:v>
                </c:pt>
                <c:pt idx="40">
                  <c:v>0.10373089379144329</c:v>
                </c:pt>
                <c:pt idx="41">
                  <c:v>0.10558628049482596</c:v>
                </c:pt>
                <c:pt idx="42">
                  <c:v>0.10394238480536569</c:v>
                </c:pt>
                <c:pt idx="43">
                  <c:v>0.10458474605962842</c:v>
                </c:pt>
                <c:pt idx="44">
                  <c:v>0.10519809567120664</c:v>
                </c:pt>
                <c:pt idx="45">
                  <c:v>0.10852251180455454</c:v>
                </c:pt>
                <c:pt idx="46">
                  <c:v>0.11008465189535961</c:v>
                </c:pt>
                <c:pt idx="47">
                  <c:v>0.11145905888793931</c:v>
                </c:pt>
                <c:pt idx="48">
                  <c:v>0.1098934972227239</c:v>
                </c:pt>
                <c:pt idx="49">
                  <c:v>0.11101013484778176</c:v>
                </c:pt>
                <c:pt idx="50">
                  <c:v>0.11114561106669438</c:v>
                </c:pt>
                <c:pt idx="51">
                  <c:v>0.11016253655511818</c:v>
                </c:pt>
                <c:pt idx="52">
                  <c:v>0.10818295208972234</c:v>
                </c:pt>
                <c:pt idx="53">
                  <c:v>0.10989486383342172</c:v>
                </c:pt>
                <c:pt idx="54">
                  <c:v>0.10972869594094931</c:v>
                </c:pt>
                <c:pt idx="55">
                  <c:v>0.11006306649969051</c:v>
                </c:pt>
                <c:pt idx="56">
                  <c:v>0.11140862876557683</c:v>
                </c:pt>
                <c:pt idx="57">
                  <c:v>0.11125962480906058</c:v>
                </c:pt>
                <c:pt idx="58">
                  <c:v>0.11257864018771879</c:v>
                </c:pt>
                <c:pt idx="59">
                  <c:v>0.11254022084530345</c:v>
                </c:pt>
                <c:pt idx="60">
                  <c:v>0.11282942266317952</c:v>
                </c:pt>
                <c:pt idx="61">
                  <c:v>0.11323045464929962</c:v>
                </c:pt>
                <c:pt idx="62">
                  <c:v>0.11595881797123309</c:v>
                </c:pt>
                <c:pt idx="63">
                  <c:v>0.11571797066245833</c:v>
                </c:pt>
                <c:pt idx="64">
                  <c:v>0.11601474712848166</c:v>
                </c:pt>
                <c:pt idx="65">
                  <c:v>0.11578268695840216</c:v>
                </c:pt>
                <c:pt idx="66">
                  <c:v>0.11515643487172461</c:v>
                </c:pt>
                <c:pt idx="67">
                  <c:v>0.11696017721945325</c:v>
                </c:pt>
                <c:pt idx="68">
                  <c:v>0.11748295149462677</c:v>
                </c:pt>
                <c:pt idx="69">
                  <c:v>0.11822350385602776</c:v>
                </c:pt>
                <c:pt idx="70">
                  <c:v>0.11905010973074273</c:v>
                </c:pt>
                <c:pt idx="71">
                  <c:v>0.1185038936255873</c:v>
                </c:pt>
                <c:pt idx="72">
                  <c:v>0.11874574682727965</c:v>
                </c:pt>
                <c:pt idx="73">
                  <c:v>0.1198004940578154</c:v>
                </c:pt>
                <c:pt idx="74">
                  <c:v>0.11993590683137643</c:v>
                </c:pt>
                <c:pt idx="75">
                  <c:v>0.11678129403974971</c:v>
                </c:pt>
                <c:pt idx="76">
                  <c:v>0.11807280107345999</c:v>
                </c:pt>
                <c:pt idx="77">
                  <c:v>0.11782876523302907</c:v>
                </c:pt>
                <c:pt idx="78">
                  <c:v>0.11951265861230984</c:v>
                </c:pt>
                <c:pt idx="79">
                  <c:v>0.11937368831348703</c:v>
                </c:pt>
                <c:pt idx="80">
                  <c:v>0.12069989722177521</c:v>
                </c:pt>
                <c:pt idx="81">
                  <c:v>0.12093887116125558</c:v>
                </c:pt>
                <c:pt idx="82">
                  <c:v>0.12081000000000003</c:v>
                </c:pt>
                <c:pt idx="83">
                  <c:v>0.11995000000000001</c:v>
                </c:pt>
                <c:pt idx="84">
                  <c:v>0.11873000000000002</c:v>
                </c:pt>
                <c:pt idx="85">
                  <c:v>0.11766000000000001</c:v>
                </c:pt>
                <c:pt idx="86">
                  <c:v>0.11699999999999999</c:v>
                </c:pt>
                <c:pt idx="87">
                  <c:v>0.11596999999999998</c:v>
                </c:pt>
                <c:pt idx="88">
                  <c:v>0.11829999999999999</c:v>
                </c:pt>
                <c:pt idx="89">
                  <c:v>0.12001999999999999</c:v>
                </c:pt>
                <c:pt idx="90">
                  <c:v>0.12107</c:v>
                </c:pt>
                <c:pt idx="91">
                  <c:v>0.11935000000000003</c:v>
                </c:pt>
                <c:pt idx="92">
                  <c:v>0.11816000000000003</c:v>
                </c:pt>
                <c:pt idx="93">
                  <c:v>0.11908999999999999</c:v>
                </c:pt>
                <c:pt idx="94">
                  <c:v>0.11821999999999996</c:v>
                </c:pt>
                <c:pt idx="95">
                  <c:v>0.12186</c:v>
                </c:pt>
                <c:pt idx="96">
                  <c:v>0.12660000000000005</c:v>
                </c:pt>
                <c:pt idx="97">
                  <c:v>0.12619999999999998</c:v>
                </c:pt>
              </c:numCache>
            </c:numRef>
          </c:val>
          <c:smooth val="0"/>
          <c:extLst>
            <c:ext xmlns:c16="http://schemas.microsoft.com/office/drawing/2014/chart" uri="{C3380CC4-5D6E-409C-BE32-E72D297353CC}">
              <c16:uniqueId val="{00000000-44D9-3743-BD22-242307BA1D49}"/>
            </c:ext>
          </c:extLst>
        </c:ser>
        <c:ser>
          <c:idx val="1"/>
          <c:order val="1"/>
          <c:tx>
            <c:strRef>
              <c:f>'data-Fig2'!$C$3</c:f>
              <c:strCache>
                <c:ptCount val="1"/>
                <c:pt idx="0">
                  <c:v>Top 5-1% </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'data-Fig2'!$A$4:$A$101</c:f>
              <c:numCache>
                <c:formatCode>General</c:formatCode>
                <c:ptCount val="98"/>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numCache>
            </c:numRef>
          </c:cat>
          <c:val>
            <c:numRef>
              <c:f>'data-Fig2'!$C$4:$C$101</c:f>
              <c:numCache>
                <c:formatCode>0.000</c:formatCode>
                <c:ptCount val="98"/>
                <c:pt idx="4">
                  <c:v>0.12735060899125261</c:v>
                </c:pt>
                <c:pt idx="5">
                  <c:v>0.13414727863839221</c:v>
                </c:pt>
                <c:pt idx="6">
                  <c:v>0.13440234700998305</c:v>
                </c:pt>
                <c:pt idx="7">
                  <c:v>0.13010408276527344</c:v>
                </c:pt>
                <c:pt idx="8">
                  <c:v>0.14984130871846468</c:v>
                </c:pt>
                <c:pt idx="9">
                  <c:v>0.14760465584264826</c:v>
                </c:pt>
                <c:pt idx="10">
                  <c:v>0.13957653374364018</c:v>
                </c:pt>
                <c:pt idx="11">
                  <c:v>0.14611970262259391</c:v>
                </c:pt>
                <c:pt idx="12">
                  <c:v>0.14862699060465492</c:v>
                </c:pt>
                <c:pt idx="13">
                  <c:v>0.14740856233172842</c:v>
                </c:pt>
                <c:pt idx="14">
                  <c:v>0.1475276343135293</c:v>
                </c:pt>
                <c:pt idx="15">
                  <c:v>0.15172704167251083</c:v>
                </c:pt>
                <c:pt idx="16">
                  <c:v>0.14630463197399859</c:v>
                </c:pt>
                <c:pt idx="17">
                  <c:v>0.14757865821298791</c:v>
                </c:pt>
                <c:pt idx="18">
                  <c:v>0.15741628139683803</c:v>
                </c:pt>
                <c:pt idx="19">
                  <c:v>0.1711233752906294</c:v>
                </c:pt>
                <c:pt idx="20">
                  <c:v>0.16715503092404863</c:v>
                </c:pt>
                <c:pt idx="21">
                  <c:v>0.17126457874372603</c:v>
                </c:pt>
                <c:pt idx="22">
                  <c:v>0.15361873875815876</c:v>
                </c:pt>
                <c:pt idx="23">
                  <c:v>0.15017430518277902</c:v>
                </c:pt>
                <c:pt idx="24">
                  <c:v>0.14928840202600857</c:v>
                </c:pt>
                <c:pt idx="25">
                  <c:v>0.15452808999967554</c:v>
                </c:pt>
                <c:pt idx="26">
                  <c:v>0.15893573752668486</c:v>
                </c:pt>
                <c:pt idx="27">
                  <c:v>0.15554161626419646</c:v>
                </c:pt>
                <c:pt idx="28">
                  <c:v>0.14009227740856633</c:v>
                </c:pt>
                <c:pt idx="29">
                  <c:v>0.12201957162023633</c:v>
                </c:pt>
                <c:pt idx="30">
                  <c:v>0.11536108542035094</c:v>
                </c:pt>
                <c:pt idx="31">
                  <c:v>0.11219613882800238</c:v>
                </c:pt>
                <c:pt idx="32">
                  <c:v>0.11832237695605455</c:v>
                </c:pt>
                <c:pt idx="33">
                  <c:v>0.1289531444957891</c:v>
                </c:pt>
                <c:pt idx="34">
                  <c:v>0.12345626723969874</c:v>
                </c:pt>
                <c:pt idx="35">
                  <c:v>0.12426106752449798</c:v>
                </c:pt>
                <c:pt idx="36">
                  <c:v>0.12515850404868029</c:v>
                </c:pt>
                <c:pt idx="37">
                  <c:v>0.12511224094302659</c:v>
                </c:pt>
                <c:pt idx="38">
                  <c:v>0.12151828759403849</c:v>
                </c:pt>
                <c:pt idx="39">
                  <c:v>0.12088570111264135</c:v>
                </c:pt>
                <c:pt idx="40">
                  <c:v>0.11926252718993259</c:v>
                </c:pt>
                <c:pt idx="41">
                  <c:v>0.12170226767482391</c:v>
                </c:pt>
                <c:pt idx="42">
                  <c:v>0.12197307829353474</c:v>
                </c:pt>
                <c:pt idx="43">
                  <c:v>0.12260573626562897</c:v>
                </c:pt>
                <c:pt idx="44">
                  <c:v>0.1218561465283169</c:v>
                </c:pt>
                <c:pt idx="45">
                  <c:v>0.12426444416276498</c:v>
                </c:pt>
                <c:pt idx="46">
                  <c:v>0.12276970679962268</c:v>
                </c:pt>
                <c:pt idx="47">
                  <c:v>0.12154941605204292</c:v>
                </c:pt>
                <c:pt idx="48">
                  <c:v>0.12569261213289235</c:v>
                </c:pt>
                <c:pt idx="49">
                  <c:v>0.12669136650208299</c:v>
                </c:pt>
                <c:pt idx="50">
                  <c:v>0.1273112455771841</c:v>
                </c:pt>
                <c:pt idx="51">
                  <c:v>0.12602313185430228</c:v>
                </c:pt>
                <c:pt idx="52">
                  <c:v>0.12634828389325553</c:v>
                </c:pt>
                <c:pt idx="53">
                  <c:v>0.12623874496680279</c:v>
                </c:pt>
                <c:pt idx="54">
                  <c:v>0.12647635426886741</c:v>
                </c:pt>
                <c:pt idx="55">
                  <c:v>0.12624370705723284</c:v>
                </c:pt>
                <c:pt idx="56">
                  <c:v>0.12662590807139965</c:v>
                </c:pt>
                <c:pt idx="57">
                  <c:v>0.12583851578000818</c:v>
                </c:pt>
                <c:pt idx="58">
                  <c:v>0.12709938901763093</c:v>
                </c:pt>
                <c:pt idx="59">
                  <c:v>0.12615218007693152</c:v>
                </c:pt>
                <c:pt idx="60">
                  <c:v>0.12828673570931887</c:v>
                </c:pt>
                <c:pt idx="61">
                  <c:v>0.12912923145230398</c:v>
                </c:pt>
                <c:pt idx="62">
                  <c:v>0.13019341293371817</c:v>
                </c:pt>
                <c:pt idx="63">
                  <c:v>0.12956670515346194</c:v>
                </c:pt>
                <c:pt idx="64">
                  <c:v>0.12934084164887602</c:v>
                </c:pt>
                <c:pt idx="65">
                  <c:v>0.12909467886813589</c:v>
                </c:pt>
                <c:pt idx="66">
                  <c:v>0.12797554605242412</c:v>
                </c:pt>
                <c:pt idx="67">
                  <c:v>0.12992773077850206</c:v>
                </c:pt>
                <c:pt idx="68">
                  <c:v>0.12942961016518592</c:v>
                </c:pt>
                <c:pt idx="69">
                  <c:v>0.1300573048656605</c:v>
                </c:pt>
                <c:pt idx="70">
                  <c:v>0.13193474517411521</c:v>
                </c:pt>
                <c:pt idx="71">
                  <c:v>0.13210416583304013</c:v>
                </c:pt>
                <c:pt idx="72">
                  <c:v>0.13282634211069355</c:v>
                </c:pt>
                <c:pt idx="73">
                  <c:v>0.13459230358431162</c:v>
                </c:pt>
                <c:pt idx="74">
                  <c:v>0.13743031094585056</c:v>
                </c:pt>
                <c:pt idx="75">
                  <c:v>0.13783063731826317</c:v>
                </c:pt>
                <c:pt idx="76">
                  <c:v>0.14051955103823111</c:v>
                </c:pt>
                <c:pt idx="77">
                  <c:v>0.14072321814037778</c:v>
                </c:pt>
                <c:pt idx="78">
                  <c:v>0.14262335942220594</c:v>
                </c:pt>
                <c:pt idx="79">
                  <c:v>0.14400786844917074</c:v>
                </c:pt>
                <c:pt idx="80">
                  <c:v>0.14590440212719724</c:v>
                </c:pt>
                <c:pt idx="81">
                  <c:v>0.14650845008967278</c:v>
                </c:pt>
                <c:pt idx="82">
                  <c:v>0.14932999999999999</c:v>
                </c:pt>
                <c:pt idx="83">
                  <c:v>0.15053000000000002</c:v>
                </c:pt>
                <c:pt idx="84">
                  <c:v>0.15081</c:v>
                </c:pt>
                <c:pt idx="85">
                  <c:v>0.15064</c:v>
                </c:pt>
                <c:pt idx="86">
                  <c:v>0.15095</c:v>
                </c:pt>
                <c:pt idx="87">
                  <c:v>0.15017</c:v>
                </c:pt>
                <c:pt idx="88">
                  <c:v>0.15028</c:v>
                </c:pt>
                <c:pt idx="89">
                  <c:v>0.15372999999999998</c:v>
                </c:pt>
                <c:pt idx="90">
                  <c:v>0.15441000000000002</c:v>
                </c:pt>
                <c:pt idx="91">
                  <c:v>0.15370999999999999</c:v>
                </c:pt>
                <c:pt idx="92">
                  <c:v>0.15441999999999997</c:v>
                </c:pt>
                <c:pt idx="93">
                  <c:v>0.15529999999999997</c:v>
                </c:pt>
                <c:pt idx="94">
                  <c:v>0.15517</c:v>
                </c:pt>
                <c:pt idx="95">
                  <c:v>0.15885000000000002</c:v>
                </c:pt>
                <c:pt idx="96">
                  <c:v>0.16129000000000002</c:v>
                </c:pt>
                <c:pt idx="97">
                  <c:v>0.16280999999999998</c:v>
                </c:pt>
              </c:numCache>
            </c:numRef>
          </c:val>
          <c:smooth val="0"/>
          <c:extLst>
            <c:ext xmlns:c16="http://schemas.microsoft.com/office/drawing/2014/chart" uri="{C3380CC4-5D6E-409C-BE32-E72D297353CC}">
              <c16:uniqueId val="{00000001-44D9-3743-BD22-242307BA1D49}"/>
            </c:ext>
          </c:extLst>
        </c:ser>
        <c:ser>
          <c:idx val="2"/>
          <c:order val="2"/>
          <c:tx>
            <c:strRef>
              <c:f>'data-Fig2'!$D$3</c:f>
              <c:strCache>
                <c:ptCount val="1"/>
                <c:pt idx="0">
                  <c:v>Top 1%</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'data-Fig2'!$A$4:$A$101</c:f>
              <c:numCache>
                <c:formatCode>General</c:formatCode>
                <c:ptCount val="98"/>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numCache>
            </c:numRef>
          </c:cat>
          <c:val>
            <c:numRef>
              <c:f>'data-Fig2'!$D$4:$D$101</c:f>
              <c:numCache>
                <c:formatCode>0.000</c:formatCode>
                <c:ptCount val="98"/>
                <c:pt idx="0">
                  <c:v>0.17960041861867687</c:v>
                </c:pt>
                <c:pt idx="1">
                  <c:v>0.1815794105921632</c:v>
                </c:pt>
                <c:pt idx="2">
                  <c:v>0.17577725000000002</c:v>
                </c:pt>
                <c:pt idx="3">
                  <c:v>0.18573066775406247</c:v>
                </c:pt>
                <c:pt idx="4">
                  <c:v>0.17599487458195232</c:v>
                </c:pt>
                <c:pt idx="5">
                  <c:v>0.15883220435548376</c:v>
                </c:pt>
                <c:pt idx="6">
                  <c:v>0.15867414854522685</c:v>
                </c:pt>
                <c:pt idx="7">
                  <c:v>0.14459042055439386</c:v>
                </c:pt>
                <c:pt idx="8">
                  <c:v>0.15472929986471554</c:v>
                </c:pt>
                <c:pt idx="9">
                  <c:v>0.16292319490434096</c:v>
                </c:pt>
                <c:pt idx="10">
                  <c:v>0.14991004682031273</c:v>
                </c:pt>
                <c:pt idx="11">
                  <c:v>0.16315906869089505</c:v>
                </c:pt>
                <c:pt idx="12">
                  <c:v>0.17602806588875772</c:v>
                </c:pt>
                <c:pt idx="13">
                  <c:v>0.18011497014310468</c:v>
                </c:pt>
                <c:pt idx="14">
                  <c:v>0.1867888575023515</c:v>
                </c:pt>
                <c:pt idx="15">
                  <c:v>0.1959871796250888</c:v>
                </c:pt>
                <c:pt idx="16">
                  <c:v>0.18417904285315917</c:v>
                </c:pt>
                <c:pt idx="17">
                  <c:v>0.16422818416449542</c:v>
                </c:pt>
                <c:pt idx="18">
                  <c:v>0.15270594044223251</c:v>
                </c:pt>
                <c:pt idx="19">
                  <c:v>0.15478467631887072</c:v>
                </c:pt>
                <c:pt idx="20">
                  <c:v>0.15770913177787016</c:v>
                </c:pt>
                <c:pt idx="21">
                  <c:v>0.15868185076417599</c:v>
                </c:pt>
                <c:pt idx="22">
                  <c:v>0.15628311990462226</c:v>
                </c:pt>
                <c:pt idx="23">
                  <c:v>0.17637342175901782</c:v>
                </c:pt>
                <c:pt idx="24">
                  <c:v>0.16450434286791296</c:v>
                </c:pt>
                <c:pt idx="25">
                  <c:v>0.1472938302542493</c:v>
                </c:pt>
                <c:pt idx="26">
                  <c:v>0.15393035953166023</c:v>
                </c:pt>
                <c:pt idx="27">
                  <c:v>0.15733988074633878</c:v>
                </c:pt>
                <c:pt idx="28">
                  <c:v>0.15007978377996722</c:v>
                </c:pt>
                <c:pt idx="29">
                  <c:v>0.12905441063638765</c:v>
                </c:pt>
                <c:pt idx="30">
                  <c:v>0.11484653721380797</c:v>
                </c:pt>
                <c:pt idx="31">
                  <c:v>0.10538670000257931</c:v>
                </c:pt>
                <c:pt idx="32">
                  <c:v>0.11071193948809939</c:v>
                </c:pt>
                <c:pt idx="33">
                  <c:v>0.11762425770547628</c:v>
                </c:pt>
                <c:pt idx="34">
                  <c:v>0.10953835923874256</c:v>
                </c:pt>
                <c:pt idx="35">
                  <c:v>0.11269872474143945</c:v>
                </c:pt>
                <c:pt idx="36">
                  <c:v>0.10946064706587993</c:v>
                </c:pt>
                <c:pt idx="37">
                  <c:v>0.11360065498282972</c:v>
                </c:pt>
                <c:pt idx="38">
                  <c:v>0.10518335555718981</c:v>
                </c:pt>
                <c:pt idx="39">
                  <c:v>9.7583202165547417E-2</c:v>
                </c:pt>
                <c:pt idx="40">
                  <c:v>9.081089770218638E-2</c:v>
                </c:pt>
                <c:pt idx="41">
                  <c:v>9.3904559145803049E-2</c:v>
                </c:pt>
                <c:pt idx="42">
                  <c:v>9.1805282675712654E-2</c:v>
                </c:pt>
                <c:pt idx="43">
                  <c:v>9.0869757576587148E-2</c:v>
                </c:pt>
                <c:pt idx="44">
                  <c:v>8.9818851566021526E-2</c:v>
                </c:pt>
                <c:pt idx="45">
                  <c:v>8.8335735001955892E-2</c:v>
                </c:pt>
                <c:pt idx="46">
                  <c:v>8.7478520785266911E-2</c:v>
                </c:pt>
                <c:pt idx="47">
                  <c:v>8.3565900921357628E-2</c:v>
                </c:pt>
                <c:pt idx="48">
                  <c:v>8.3376005383909949E-2</c:v>
                </c:pt>
                <c:pt idx="49">
                  <c:v>8.2736755670745551E-2</c:v>
                </c:pt>
                <c:pt idx="50">
                  <c:v>8.1639366576136144E-2</c:v>
                </c:pt>
                <c:pt idx="51">
                  <c:v>8.0207510462667719E-2</c:v>
                </c:pt>
                <c:pt idx="52">
                  <c:v>8.0650646944014873E-2</c:v>
                </c:pt>
                <c:pt idx="53">
                  <c:v>8.3681843007293186E-2</c:v>
                </c:pt>
                <c:pt idx="54">
                  <c:v>8.4253319526665718E-2</c:v>
                </c:pt>
                <c:pt idx="55">
                  <c:v>8.3519414859066651E-2</c:v>
                </c:pt>
                <c:pt idx="56">
                  <c:v>8.0174220214230291E-2</c:v>
                </c:pt>
                <c:pt idx="57">
                  <c:v>7.8038458864426299E-2</c:v>
                </c:pt>
                <c:pt idx="58">
                  <c:v>7.7860816660916821E-2</c:v>
                </c:pt>
                <c:pt idx="59">
                  <c:v>7.7541268798518803E-2</c:v>
                </c:pt>
                <c:pt idx="60">
                  <c:v>7.7419961675539467E-2</c:v>
                </c:pt>
                <c:pt idx="61">
                  <c:v>8.1236189170857828E-2</c:v>
                </c:pt>
                <c:pt idx="62">
                  <c:v>8.0058801501615692E-2</c:v>
                </c:pt>
                <c:pt idx="63">
                  <c:v>7.8891961987813494E-2</c:v>
                </c:pt>
                <c:pt idx="64">
                  <c:v>7.8992263574060792E-2</c:v>
                </c:pt>
                <c:pt idx="65">
                  <c:v>7.9526089866496272E-2</c:v>
                </c:pt>
                <c:pt idx="66">
                  <c:v>8.0324098037332953E-2</c:v>
                </c:pt>
                <c:pt idx="67">
                  <c:v>8.1767146253680534E-2</c:v>
                </c:pt>
                <c:pt idx="68">
                  <c:v>8.0260755469279785E-2</c:v>
                </c:pt>
                <c:pt idx="69">
                  <c:v>8.389938071695989E-2</c:v>
                </c:pt>
                <c:pt idx="70">
                  <c:v>8.5929026489475133E-2</c:v>
                </c:pt>
                <c:pt idx="71">
                  <c:v>8.8863707222620991E-2</c:v>
                </c:pt>
                <c:pt idx="72">
                  <c:v>9.0945605795137038E-2</c:v>
                </c:pt>
                <c:pt idx="73">
                  <c:v>9.1292990690663975E-2</c:v>
                </c:pt>
                <c:pt idx="74">
                  <c:v>0.10746260633305883</c:v>
                </c:pt>
                <c:pt idx="75">
                  <c:v>0.13165480795439366</c:v>
                </c:pt>
                <c:pt idx="76">
                  <c:v>0.12611494478689436</c:v>
                </c:pt>
                <c:pt idx="77">
                  <c:v>0.12981647252493073</c:v>
                </c:pt>
                <c:pt idx="78">
                  <c:v>0.12167379448376485</c:v>
                </c:pt>
                <c:pt idx="79">
                  <c:v>0.13479744861469997</c:v>
                </c:pt>
                <c:pt idx="80">
                  <c:v>0.1282125992017894</c:v>
                </c:pt>
                <c:pt idx="81">
                  <c:v>0.12852119853413257</c:v>
                </c:pt>
                <c:pt idx="82">
                  <c:v>0.13528000000000001</c:v>
                </c:pt>
                <c:pt idx="83">
                  <c:v>0.14107</c:v>
                </c:pt>
                <c:pt idx="84">
                  <c:v>0.14771000000000001</c:v>
                </c:pt>
                <c:pt idx="85">
                  <c:v>0.15294000000000002</c:v>
                </c:pt>
                <c:pt idx="86">
                  <c:v>0.15873000000000001</c:v>
                </c:pt>
                <c:pt idx="87">
                  <c:v>0.16494</c:v>
                </c:pt>
                <c:pt idx="88">
                  <c:v>0.15371000000000001</c:v>
                </c:pt>
                <c:pt idx="89">
                  <c:v>0.14989000000000002</c:v>
                </c:pt>
                <c:pt idx="90">
                  <c:v>0.15214</c:v>
                </c:pt>
                <c:pt idx="91">
                  <c:v>0.16336999999999999</c:v>
                </c:pt>
                <c:pt idx="92">
                  <c:v>0.17681000000000002</c:v>
                </c:pt>
                <c:pt idx="93">
                  <c:v>0.18059</c:v>
                </c:pt>
                <c:pt idx="94">
                  <c:v>0.18327000000000002</c:v>
                </c:pt>
                <c:pt idx="95">
                  <c:v>0.17892</c:v>
                </c:pt>
                <c:pt idx="96">
                  <c:v>0.16678999999999999</c:v>
                </c:pt>
                <c:pt idx="97">
                  <c:v>0.17451</c:v>
                </c:pt>
              </c:numCache>
            </c:numRef>
          </c:val>
          <c:smooth val="0"/>
          <c:extLst>
            <c:ext xmlns:c16="http://schemas.microsoft.com/office/drawing/2014/chart" uri="{C3380CC4-5D6E-409C-BE32-E72D297353CC}">
              <c16:uniqueId val="{00000002-44D9-3743-BD22-242307BA1D49}"/>
            </c:ext>
          </c:extLst>
        </c:ser>
        <c:dLbls>
          <c:showLegendKey val="0"/>
          <c:showVal val="0"/>
          <c:showCatName val="0"/>
          <c:showSerName val="0"/>
          <c:showPercent val="0"/>
          <c:showBubbleSize val="0"/>
        </c:dLbls>
        <c:marker val="1"/>
        <c:smooth val="0"/>
        <c:axId val="524205056"/>
        <c:axId val="1"/>
      </c:lineChart>
      <c:catAx>
        <c:axId val="524205056"/>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es-ES_tradnl" sz="1200" b="0" i="0" u="none" strike="noStrike" baseline="0">
                  <a:solidFill>
                    <a:srgbClr val="000000"/>
                  </a:solidFill>
                  <a:latin typeface="Calibri" charset="0"/>
                  <a:cs typeface="Calibri" charset="0"/>
                </a:endParaRPr>
              </a:p>
            </c:rich>
          </c:tx>
          <c:layout>
            <c:manualLayout>
              <c:xMode val="edge"/>
              <c:yMode val="edge"/>
              <c:x val="0.52805732736645328"/>
              <c:y val="0.88222698072805139"/>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2"/>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s-ES_tradnl"/>
                  <a:t>Share (in %), excluding capital gains</a:t>
                </a:r>
              </a:p>
            </c:rich>
          </c:tx>
          <c:layout>
            <c:manualLayout>
              <c:xMode val="edge"/>
              <c:yMode val="edge"/>
              <c:x val="7.9136690647482008E-2"/>
              <c:y val="0.2248394004282655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es-ES"/>
          </a:p>
        </c:txPr>
        <c:crossAx val="524205056"/>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33237387412904323"/>
          <c:y val="0.68522483940042822"/>
          <c:w val="0.42589905398515832"/>
          <c:h val="8.5653104925053514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00711994482074"/>
          <c:y val="7.6763543800102363E-2"/>
          <c:w val="0.73669025930355325"/>
          <c:h val="0.71161879793067873"/>
        </c:manualLayout>
      </c:layout>
      <c:lineChart>
        <c:grouping val="standard"/>
        <c:varyColors val="0"/>
        <c:ser>
          <c:idx val="0"/>
          <c:order val="0"/>
          <c:tx>
            <c:strRef>
              <c:f>'data-Fig3'!$C$3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'data-Fig3'!$A$4:$A$108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'data-Fig3'!$C$4:$C$108</c:f>
              <c:numCache>
                <c:formatCode>0.0000</c:formatCode>
                <c:ptCount val="105"/>
                <c:pt idx="0">
                  <c:v>2.755016205450769E-2</c:v>
                </c:pt>
                <c:pt idx="1">
                  <c:v>2.7292084736544597E-2</c:v>
                </c:pt>
                <c:pt idx="2">
                  <c:v>4.360051390265416E-2</c:v>
                </c:pt>
                <c:pt idx="3">
                  <c:v>4.7812342033102112E-2</c:v>
                </c:pt>
                <c:pt idx="4">
                  <c:v>3.3652030168037188E-2</c:v>
                </c:pt>
                <c:pt idx="5">
                  <c:v>2.4542270776995521E-2</c:v>
                </c:pt>
                <c:pt idx="6">
                  <c:v>2.2865297104244196E-2</c:v>
                </c:pt>
                <c:pt idx="7">
                  <c:v>1.6628981564311755E-2</c:v>
                </c:pt>
                <c:pt idx="8">
                  <c:v>1.6883974290585059E-2</c:v>
                </c:pt>
                <c:pt idx="9">
                  <c:v>2.2741607402143222E-2</c:v>
                </c:pt>
                <c:pt idx="10">
                  <c:v>1.997966722614291E-2</c:v>
                </c:pt>
                <c:pt idx="11">
                  <c:v>2.3249502043152431E-2</c:v>
                </c:pt>
                <c:pt idx="12">
                  <c:v>3.3108484827819591E-2</c:v>
                </c:pt>
                <c:pt idx="13">
                  <c:v>3.3640176310679934E-2</c:v>
                </c:pt>
                <c:pt idx="14">
                  <c:v>3.7542140165501309E-2</c:v>
                </c:pt>
                <c:pt idx="15">
                  <c:v>5.0245153107773437E-2</c:v>
                </c:pt>
                <c:pt idx="16">
                  <c:v>4.9902636063775881E-2</c:v>
                </c:pt>
                <c:pt idx="17">
                  <c:v>2.8445522686741047E-2</c:v>
                </c:pt>
                <c:pt idx="18">
                  <c:v>2.2499013882845174E-2</c:v>
                </c:pt>
                <c:pt idx="19">
                  <c:v>1.9894684756199467E-2</c:v>
                </c:pt>
                <c:pt idx="20">
                  <c:v>2.3442619303236288E-2</c:v>
                </c:pt>
                <c:pt idx="21">
                  <c:v>2.0732433519932786E-2</c:v>
                </c:pt>
                <c:pt idx="22">
                  <c:v>2.1879479269571976E-2</c:v>
                </c:pt>
                <c:pt idx="23">
                  <c:v>2.5369178210276937E-2</c:v>
                </c:pt>
                <c:pt idx="24">
                  <c:v>2.174382143155763E-2</c:v>
                </c:pt>
                <c:pt idx="25">
                  <c:v>2.1945121575450074E-2</c:v>
                </c:pt>
                <c:pt idx="26">
                  <c:v>1.9634411446568058E-2</c:v>
                </c:pt>
                <c:pt idx="27">
                  <c:v>2.0436137401820011E-2</c:v>
                </c:pt>
                <c:pt idx="28">
                  <c:v>1.9771783137308981E-2</c:v>
                </c:pt>
                <c:pt idx="29">
                  <c:v>1.5457714345564253E-2</c:v>
                </c:pt>
                <c:pt idx="30">
                  <c:v>1.2351248134373318E-2</c:v>
                </c:pt>
                <c:pt idx="31">
                  <c:v>1.1642370843730746E-2</c:v>
                </c:pt>
                <c:pt idx="32">
                  <c:v>1.2633914667333801E-2</c:v>
                </c:pt>
                <c:pt idx="33">
                  <c:v>1.47283742297185E-2</c:v>
                </c:pt>
                <c:pt idx="34">
                  <c:v>1.3035162087810493E-2</c:v>
                </c:pt>
                <c:pt idx="35">
                  <c:v>1.3054992326916324E-2</c:v>
                </c:pt>
                <c:pt idx="36">
                  <c:v>1.2425001396918815E-2</c:v>
                </c:pt>
                <c:pt idx="37">
                  <c:v>1.2197861566448934E-2</c:v>
                </c:pt>
                <c:pt idx="38">
                  <c:v>1.2810697611210967E-2</c:v>
                </c:pt>
                <c:pt idx="39">
                  <c:v>1.0884692794265906E-2</c:v>
                </c:pt>
                <c:pt idx="40">
                  <c:v>9.6675602974227413E-3</c:v>
                </c:pt>
                <c:pt idx="41">
                  <c:v>1.1687484341437246E-2</c:v>
                </c:pt>
                <c:pt idx="42">
                  <c:v>1.3165387245087342E-2</c:v>
                </c:pt>
                <c:pt idx="43">
                  <c:v>1.1976060987726266E-2</c:v>
                </c:pt>
                <c:pt idx="44">
                  <c:v>1.0528673149594428E-2</c:v>
                </c:pt>
                <c:pt idx="45">
                  <c:v>1.0814637545017167E-2</c:v>
                </c:pt>
                <c:pt idx="46">
                  <c:v>1.1941249375109261E-2</c:v>
                </c:pt>
                <c:pt idx="47">
                  <c:v>1.1749239699033298E-2</c:v>
                </c:pt>
                <c:pt idx="48">
                  <c:v>1.3822929216111448E-2</c:v>
                </c:pt>
                <c:pt idx="49">
                  <c:v>1.1607401802667006E-2</c:v>
                </c:pt>
                <c:pt idx="50">
                  <c:v>1.1462998441377137E-2</c:v>
                </c:pt>
                <c:pt idx="51">
                  <c:v>1.3021661045439319E-2</c:v>
                </c:pt>
                <c:pt idx="52">
                  <c:v>1.4893514616821979E-2</c:v>
                </c:pt>
                <c:pt idx="53">
                  <c:v>1.2898790870561372E-2</c:v>
                </c:pt>
                <c:pt idx="54">
                  <c:v>1.416347805611729E-2</c:v>
                </c:pt>
                <c:pt idx="55">
                  <c:v>1.6149285544225331E-2</c:v>
                </c:pt>
                <c:pt idx="56">
                  <c:v>1.5581702597665021E-2</c:v>
                </c:pt>
                <c:pt idx="57">
                  <c:v>9.9627513394338514E-3</c:v>
                </c:pt>
                <c:pt idx="58">
                  <c:v>1.1137117989758905E-2</c:v>
                </c:pt>
                <c:pt idx="59">
                  <c:v>1.1781574093832308E-2</c:v>
                </c:pt>
                <c:pt idx="60">
                  <c:v>9.4139573549492806E-3</c:v>
                </c:pt>
                <c:pt idx="61">
                  <c:v>8.7885422864696534E-3</c:v>
                </c:pt>
                <c:pt idx="62">
                  <c:v>8.4658142682953273E-3</c:v>
                </c:pt>
                <c:pt idx="63">
                  <c:v>8.5993934820226998E-3</c:v>
                </c:pt>
                <c:pt idx="64">
                  <c:v>9.2362942017128555E-3</c:v>
                </c:pt>
                <c:pt idx="65">
                  <c:v>8.5637644293520936E-3</c:v>
                </c:pt>
                <c:pt idx="66">
                  <c:v>1.3728566187669137E-2</c:v>
                </c:pt>
                <c:pt idx="67">
                  <c:v>1.2764781564610595E-2</c:v>
                </c:pt>
                <c:pt idx="68">
                  <c:v>1.3658654703481264E-2</c:v>
                </c:pt>
                <c:pt idx="69">
                  <c:v>1.7337928747513977E-2</c:v>
                </c:pt>
                <c:pt idx="70">
                  <c:v>1.884166708678876E-2</c:v>
                </c:pt>
                <c:pt idx="71">
                  <c:v>2.1535381567179747E-2</c:v>
                </c:pt>
                <c:pt idx="72">
                  <c:v>2.2361820161560339E-2</c:v>
                </c:pt>
                <c:pt idx="73">
                  <c:v>3.34446839608743E-2</c:v>
                </c:pt>
                <c:pt idx="74">
                  <c:v>1.9077992254479696E-2</c:v>
                </c:pt>
                <c:pt idx="75">
                  <c:v>2.8625698376648027E-2</c:v>
                </c:pt>
                <c:pt idx="76">
                  <c:v>2.4546952390748413E-2</c:v>
                </c:pt>
                <c:pt idx="77">
                  <c:v>2.3335255081525817E-2</c:v>
                </c:pt>
                <c:pt idx="78">
                  <c:v>1.9570288229202717E-2</c:v>
                </c:pt>
                <c:pt idx="79">
                  <c:v>2.4630823721854767E-2</c:v>
                </c:pt>
                <c:pt idx="80">
                  <c:v>2.3180260584675972E-2</c:v>
                </c:pt>
                <c:pt idx="81">
                  <c:v>2.2947425865202212E-2</c:v>
                </c:pt>
                <c:pt idx="82">
                  <c:v>2.4630000000000003E-2</c:v>
                </c:pt>
                <c:pt idx="83">
                  <c:v>3.058E-2</c:v>
                </c:pt>
                <c:pt idx="84">
                  <c:v>3.526E-2</c:v>
                </c:pt>
                <c:pt idx="85">
                  <c:v>3.9230000000000001E-2</c:v>
                </c:pt>
                <c:pt idx="86">
                  <c:v>4.2140000000000004E-2</c:v>
                </c:pt>
                <c:pt idx="87">
                  <c:v>5.0730000000000004E-2</c:v>
                </c:pt>
                <c:pt idx="88">
                  <c:v>3.7000000000000005E-2</c:v>
                </c:pt>
                <c:pt idx="89">
                  <c:v>3.1419999999999997E-2</c:v>
                </c:pt>
                <c:pt idx="90">
                  <c:v>3.492E-2</c:v>
                </c:pt>
                <c:pt idx="91">
                  <c:v>4.342E-2</c:v>
                </c:pt>
                <c:pt idx="92">
                  <c:v>5.1279999999999999E-2</c:v>
                </c:pt>
                <c:pt idx="93">
                  <c:v>5.4600000000000003E-2</c:v>
                </c:pt>
                <c:pt idx="94">
                  <c:v>6.0359999999999997E-2</c:v>
                </c:pt>
                <c:pt idx="95">
                  <c:v>5.0339999999999996E-2</c:v>
                </c:pt>
                <c:pt idx="96">
                  <c:v>3.8940000000000002E-2</c:v>
                </c:pt>
                <c:pt idx="97">
                  <c:v>4.7789999999999999E-2</c:v>
                </c:pt>
                <c:pt idx="98">
                  <c:v>4.3220000000000001E-2</c:v>
                </c:pt>
                <c:pt idx="99">
                  <c:v>5.8110000000000002E-2</c:v>
                </c:pt>
                <c:pt idx="100">
                  <c:v>4.4660000000000005E-2</c:v>
                </c:pt>
                <c:pt idx="101">
                  <c:v>5.1260000000000007E-2</c:v>
                </c:pt>
                <c:pt idx="102">
                  <c:v>5.1159999999999997E-2</c:v>
                </c:pt>
                <c:pt idx="103">
                  <c:v>4.6689999999999995E-2</c:v>
                </c:pt>
                <c:pt idx="104">
                  <c:v>4.9459999999999997E-2</c:v>
                </c:pt>
              </c:numCache>
            </c:numRef>
          </c:val>
          <c:smooth val="0"/>
          <c:extLst>
            <c:ext xmlns:c16="http://schemas.microsoft.com/office/drawing/2014/chart" uri="{C3380CC4-5D6E-409C-BE32-E72D297353CC}">
              <c16:uniqueId val="{00000000-F6FD-3F4B-B8E7-7303FC45CAC2}"/>
            </c:ext>
          </c:extLst>
        </c:ser>
        <c:ser>
          <c:idx val="1"/>
          <c:order val="1"/>
          <c:tx>
            <c:strRef>
              <c:f>'data-Fig3'!$B$3</c:f>
              <c:strCache>
                <c:ptCount val="1"/>
                <c:pt idx="0">
                  <c:v>Excluding capital gains</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'data-Fig3'!$A$4:$A$108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'data-Fig3'!$B$4:$B$108</c:f>
              <c:numCache>
                <c:formatCode>0.0000</c:formatCode>
                <c:ptCount val="105"/>
                <c:pt idx="0">
                  <c:v>2.7550162054507693E-2</c:v>
                </c:pt>
                <c:pt idx="1">
                  <c:v>2.7292084736544597E-2</c:v>
                </c:pt>
                <c:pt idx="2">
                  <c:v>4.3603499999999996E-2</c:v>
                </c:pt>
                <c:pt idx="3">
                  <c:v>4.4049341044346761E-2</c:v>
                </c:pt>
                <c:pt idx="4">
                  <c:v>3.3307691380518312E-2</c:v>
                </c:pt>
                <c:pt idx="5">
                  <c:v>2.4481629304319623E-2</c:v>
                </c:pt>
                <c:pt idx="6">
                  <c:v>2.220206592112621E-2</c:v>
                </c:pt>
                <c:pt idx="7">
                  <c:v>1.6716386264226366E-2</c:v>
                </c:pt>
                <c:pt idx="8">
                  <c:v>1.6892103882340821E-2</c:v>
                </c:pt>
                <c:pt idx="9">
                  <c:v>2.0093203672445034E-2</c:v>
                </c:pt>
                <c:pt idx="10">
                  <c:v>1.7515973184398407E-2</c:v>
                </c:pt>
                <c:pt idx="11">
                  <c:v>2.008713573259582E-2</c:v>
                </c:pt>
                <c:pt idx="12">
                  <c:v>2.3450783923630883E-2</c:v>
                </c:pt>
                <c:pt idx="13">
                  <c:v>2.5387789698721932E-2</c:v>
                </c:pt>
                <c:pt idx="14">
                  <c:v>2.7581348811531094E-2</c:v>
                </c:pt>
                <c:pt idx="15">
                  <c:v>3.2254883590899681E-2</c:v>
                </c:pt>
                <c:pt idx="16">
                  <c:v>3.0057812608517063E-2</c:v>
                </c:pt>
                <c:pt idx="17">
                  <c:v>2.3887538491116418E-2</c:v>
                </c:pt>
                <c:pt idx="18">
                  <c:v>2.0744133398493184E-2</c:v>
                </c:pt>
                <c:pt idx="19">
                  <c:v>1.9264855493777388E-2</c:v>
                </c:pt>
                <c:pt idx="20">
                  <c:v>2.0446143537247261E-2</c:v>
                </c:pt>
                <c:pt idx="21">
                  <c:v>1.9218939824356393E-2</c:v>
                </c:pt>
                <c:pt idx="22">
                  <c:v>1.9463370851066034E-2</c:v>
                </c:pt>
                <c:pt idx="23">
                  <c:v>2.234125970521314E-2</c:v>
                </c:pt>
                <c:pt idx="24">
                  <c:v>2.0155380578081698E-2</c:v>
                </c:pt>
                <c:pt idx="25">
                  <c:v>1.6664630261522456E-2</c:v>
                </c:pt>
                <c:pt idx="26">
                  <c:v>1.7412602984471625E-2</c:v>
                </c:pt>
                <c:pt idx="27">
                  <c:v>1.7740378459074349E-2</c:v>
                </c:pt>
                <c:pt idx="28">
                  <c:v>1.6290480751623114E-2</c:v>
                </c:pt>
                <c:pt idx="29">
                  <c:v>1.3216990923743429E-2</c:v>
                </c:pt>
                <c:pt idx="30">
                  <c:v>9.7267087256462537E-3</c:v>
                </c:pt>
                <c:pt idx="31">
                  <c:v>9.240911360951223E-3</c:v>
                </c:pt>
                <c:pt idx="32">
                  <c:v>8.4491417334779453E-3</c:v>
                </c:pt>
                <c:pt idx="33">
                  <c:v>9.1638256707099307E-3</c:v>
                </c:pt>
                <c:pt idx="34">
                  <c:v>9.0289404896681663E-3</c:v>
                </c:pt>
                <c:pt idx="35">
                  <c:v>9.538511856595348E-3</c:v>
                </c:pt>
                <c:pt idx="36">
                  <c:v>9.5443071522288512E-3</c:v>
                </c:pt>
                <c:pt idx="37">
                  <c:v>8.2690330608120536E-3</c:v>
                </c:pt>
                <c:pt idx="38">
                  <c:v>8.6516933361116526E-3</c:v>
                </c:pt>
                <c:pt idx="39">
                  <c:v>7.4571694613321526E-3</c:v>
                </c:pt>
                <c:pt idx="40">
                  <c:v>6.7264467154010636E-3</c:v>
                </c:pt>
                <c:pt idx="41">
                  <c:v>7.0588248853421989E-3</c:v>
                </c:pt>
                <c:pt idx="42">
                  <c:v>7.2061163480499103E-3</c:v>
                </c:pt>
                <c:pt idx="43">
                  <c:v>6.8115311362396793E-3</c:v>
                </c:pt>
                <c:pt idx="44">
                  <c:v>6.6308052241425431E-3</c:v>
                </c:pt>
                <c:pt idx="45">
                  <c:v>6.4243772482167972E-3</c:v>
                </c:pt>
                <c:pt idx="46">
                  <c:v>6.161766772525527E-3</c:v>
                </c:pt>
                <c:pt idx="47">
                  <c:v>5.9637321869406117E-3</c:v>
                </c:pt>
                <c:pt idx="48">
                  <c:v>5.870375663371551E-3</c:v>
                </c:pt>
                <c:pt idx="49">
                  <c:v>5.6162058072998459E-3</c:v>
                </c:pt>
                <c:pt idx="50">
                  <c:v>5.6800334450204052E-3</c:v>
                </c:pt>
                <c:pt idx="51">
                  <c:v>5.3128911555610373E-3</c:v>
                </c:pt>
                <c:pt idx="52">
                  <c:v>5.378665172725592E-3</c:v>
                </c:pt>
                <c:pt idx="53">
                  <c:v>6.0294666862191091E-3</c:v>
                </c:pt>
                <c:pt idx="54">
                  <c:v>5.9647168321796239E-3</c:v>
                </c:pt>
                <c:pt idx="55">
                  <c:v>5.8157218198253745E-3</c:v>
                </c:pt>
                <c:pt idx="56">
                  <c:v>5.4712956747793176E-3</c:v>
                </c:pt>
                <c:pt idx="57">
                  <c:v>5.2533930875849231E-3</c:v>
                </c:pt>
                <c:pt idx="58">
                  <c:v>5.1804645938540372E-3</c:v>
                </c:pt>
                <c:pt idx="59">
                  <c:v>5.2045600169461845E-3</c:v>
                </c:pt>
                <c:pt idx="60">
                  <c:v>4.9521971124209694E-3</c:v>
                </c:pt>
                <c:pt idx="61">
                  <c:v>5.6296418427947892E-3</c:v>
                </c:pt>
                <c:pt idx="62">
                  <c:v>5.5970851689307582E-3</c:v>
                </c:pt>
                <c:pt idx="63">
                  <c:v>5.6193360343470243E-3</c:v>
                </c:pt>
                <c:pt idx="64">
                  <c:v>5.6620582508149454E-3</c:v>
                </c:pt>
                <c:pt idx="65">
                  <c:v>5.8055664529142693E-3</c:v>
                </c:pt>
                <c:pt idx="66">
                  <c:v>6.1532472366205059E-3</c:v>
                </c:pt>
                <c:pt idx="67">
                  <c:v>6.548142457805153E-3</c:v>
                </c:pt>
                <c:pt idx="68">
                  <c:v>6.5596229076334764E-3</c:v>
                </c:pt>
                <c:pt idx="69">
                  <c:v>7.7472867772956115E-3</c:v>
                </c:pt>
                <c:pt idx="70">
                  <c:v>8.7149098939761933E-3</c:v>
                </c:pt>
                <c:pt idx="71">
                  <c:v>9.8088071430846874E-3</c:v>
                </c:pt>
                <c:pt idx="72">
                  <c:v>9.7047439116255095E-3</c:v>
                </c:pt>
                <c:pt idx="73">
                  <c:v>9.9694880598681767E-3</c:v>
                </c:pt>
                <c:pt idx="74">
                  <c:v>1.3010161292535967E-2</c:v>
                </c:pt>
                <c:pt idx="75">
                  <c:v>1.9903132937624798E-2</c:v>
                </c:pt>
                <c:pt idx="76">
                  <c:v>1.7404590540249964E-2</c:v>
                </c:pt>
                <c:pt idx="77">
                  <c:v>1.825676890631479E-2</c:v>
                </c:pt>
                <c:pt idx="78">
                  <c:v>1.6079501141719094E-2</c:v>
                </c:pt>
                <c:pt idx="79">
                  <c:v>2.01681694243592E-2</c:v>
                </c:pt>
                <c:pt idx="80">
                  <c:v>1.7375977884318456E-2</c:v>
                </c:pt>
                <c:pt idx="81">
                  <c:v>1.7322505727484127E-2</c:v>
                </c:pt>
                <c:pt idx="82">
                  <c:v>1.8149999999999999E-2</c:v>
                </c:pt>
                <c:pt idx="83">
                  <c:v>1.9730000000000001E-2</c:v>
                </c:pt>
                <c:pt idx="84">
                  <c:v>2.1949999999999997E-2</c:v>
                </c:pt>
                <c:pt idx="85">
                  <c:v>2.4060000000000002E-2</c:v>
                </c:pt>
                <c:pt idx="86">
                  <c:v>2.6329999999999999E-2</c:v>
                </c:pt>
                <c:pt idx="87">
                  <c:v>2.8410000000000001E-2</c:v>
                </c:pt>
                <c:pt idx="88">
                  <c:v>2.4020000000000003E-2</c:v>
                </c:pt>
                <c:pt idx="89">
                  <c:v>2.3010000000000003E-2</c:v>
                </c:pt>
                <c:pt idx="90">
                  <c:v>2.4380000000000002E-2</c:v>
                </c:pt>
                <c:pt idx="91">
                  <c:v>2.8700000000000003E-2</c:v>
                </c:pt>
                <c:pt idx="92">
                  <c:v>3.288E-2</c:v>
                </c:pt>
                <c:pt idx="93">
                  <c:v>3.3230000000000003E-2</c:v>
                </c:pt>
                <c:pt idx="94">
                  <c:v>3.5290000000000002E-2</c:v>
                </c:pt>
                <c:pt idx="95">
                  <c:v>3.3730000000000003E-2</c:v>
                </c:pt>
                <c:pt idx="96">
                  <c:v>3.065E-2</c:v>
                </c:pt>
                <c:pt idx="97">
                  <c:v>3.3100000000000004E-2</c:v>
                </c:pt>
                <c:pt idx="98">
                  <c:v>3.1579999999999997E-2</c:v>
                </c:pt>
                <c:pt idx="99">
                  <c:v>3.6450000000000003E-2</c:v>
                </c:pt>
                <c:pt idx="100">
                  <c:v>3.0910000000000003E-2</c:v>
                </c:pt>
                <c:pt idx="101">
                  <c:v>3.1609999999999999E-2</c:v>
                </c:pt>
                <c:pt idx="102">
                  <c:v>3.2940000000000004E-2</c:v>
                </c:pt>
                <c:pt idx="103">
                  <c:v>3.1300000000000001E-2</c:v>
                </c:pt>
                <c:pt idx="104">
                  <c:v>3.2410000000000001E-2</c:v>
                </c:pt>
              </c:numCache>
            </c:numRef>
          </c:val>
          <c:smooth val="0"/>
          <c:extLst>
            <c:ext xmlns:c16="http://schemas.microsoft.com/office/drawing/2014/chart" uri="{C3380CC4-5D6E-409C-BE32-E72D297353CC}">
              <c16:uniqueId val="{00000001-F6FD-3F4B-B8E7-7303FC45CAC2}"/>
            </c:ext>
          </c:extLst>
        </c:ser>
        <c:dLbls>
          <c:showLegendKey val="0"/>
          <c:showVal val="0"/>
          <c:showCatName val="0"/>
          <c:showSerName val="0"/>
          <c:showPercent val="0"/>
          <c:showBubbleSize val="0"/>
        </c:dLbls>
        <c:marker val="1"/>
        <c:smooth val="0"/>
        <c:axId val="497564464"/>
        <c:axId val="1"/>
      </c:lineChart>
      <c:catAx>
        <c:axId val="497564464"/>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25"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6.1000000000000013E-2"/>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s-ES_tradnl"/>
                  <a:t>Top 0.01% Income Share</a:t>
                </a:r>
              </a:p>
            </c:rich>
          </c:tx>
          <c:layout>
            <c:manualLayout>
              <c:xMode val="edge"/>
              <c:yMode val="edge"/>
              <c:x val="6.0431654676258995E-2"/>
              <c:y val="0.255186885353023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1" i="0" u="none" strike="noStrike" baseline="0">
                <a:solidFill>
                  <a:srgbClr val="000000"/>
                </a:solidFill>
                <a:latin typeface="Arial"/>
                <a:ea typeface="Arial"/>
                <a:cs typeface="Arial"/>
              </a:defRPr>
            </a:pPr>
            <a:endParaRPr lang="es-ES"/>
          </a:p>
        </c:txPr>
        <c:crossAx val="497564464"/>
        <c:crosses val="autoZero"/>
        <c:crossBetween val="midCat"/>
        <c:majorUnit val="0.01"/>
        <c:minorUnit val="5.0000000000000001E-3"/>
      </c:valAx>
      <c:spPr>
        <a:solidFill>
          <a:srgbClr val="FFFFFF"/>
        </a:solidFill>
        <a:ln w="3175">
          <a:solidFill>
            <a:srgbClr val="000000"/>
          </a:solidFill>
          <a:prstDash val="solid"/>
        </a:ln>
      </c:spPr>
    </c:plotArea>
    <c:legend>
      <c:legendPos val="r"/>
      <c:layout>
        <c:manualLayout>
          <c:xMode val="edge"/>
          <c:yMode val="edge"/>
          <c:x val="0.36834509715062597"/>
          <c:y val="0.14522837912895742"/>
          <c:w val="0.32805732736645327"/>
          <c:h val="0.15560182311235987"/>
        </c:manualLayout>
      </c:layout>
      <c:overlay val="0"/>
      <c:spPr>
        <a:solidFill>
          <a:srgbClr val="FFFFFF"/>
        </a:solidFill>
        <a:ln w="3175">
          <a:solidFill>
            <a:srgbClr val="000000"/>
          </a:solidFill>
          <a:prstDash val="solid"/>
        </a:ln>
      </c:spPr>
      <c:txPr>
        <a:bodyPr/>
        <a:lstStyle/>
        <a:p>
          <a:pPr>
            <a:defRPr sz="124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s-ES_tradnl"/>
              <a:t>Top 0.1% US Pre-Tax Income Share, 1913-2017</a:t>
            </a:r>
          </a:p>
        </c:rich>
      </c:tx>
      <c:layout>
        <c:manualLayout>
          <c:xMode val="edge"/>
          <c:yMode val="edge"/>
          <c:x val="0.2089048886874752"/>
          <c:y val="2.4802332799686345E-2"/>
        </c:manualLayout>
      </c:layout>
      <c:overlay val="0"/>
      <c:spPr>
        <a:noFill/>
        <a:ln w="25400">
          <a:noFill/>
        </a:ln>
      </c:spPr>
    </c:title>
    <c:autoTitleDeleted val="0"/>
    <c:plotArea>
      <c:layout>
        <c:manualLayout>
          <c:layoutTarget val="inner"/>
          <c:xMode val="edge"/>
          <c:yMode val="edge"/>
          <c:x val="0.153956753409141"/>
          <c:y val="0.10165982827581124"/>
          <c:w val="0.72374062583923293"/>
          <c:h val="0.68464782308199412"/>
        </c:manualLayout>
      </c:layout>
      <c:lineChart>
        <c:grouping val="standard"/>
        <c:varyColors val="0"/>
        <c:ser>
          <c:idx val="0"/>
          <c:order val="0"/>
          <c:tx>
            <c:strRef>
              <c:f>'data-Fig3'!$E$3</c:f>
              <c:strCache>
                <c:ptCount val="1"/>
                <c:pt idx="0">
                  <c:v>Top 0.1% income share (incomes above $2.1m in 2017)</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'data-Fig3'!$A$4:$A$187</c:f>
              <c:numCache>
                <c:formatCode>General</c:formatCode>
                <c:ptCount val="184"/>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'data-Fig3'!$E$4:$E$108</c:f>
              <c:numCache>
                <c:formatCode>0.0000</c:formatCode>
                <c:ptCount val="105"/>
                <c:pt idx="0">
                  <c:v>8.6166081714558071E-2</c:v>
                </c:pt>
                <c:pt idx="1">
                  <c:v>8.6033408914061305E-2</c:v>
                </c:pt>
                <c:pt idx="2">
                  <c:v>9.2193842850742128E-2</c:v>
                </c:pt>
                <c:pt idx="3">
                  <c:v>0.10514662593144883</c:v>
                </c:pt>
                <c:pt idx="4">
                  <c:v>8.4015369708452386E-2</c:v>
                </c:pt>
                <c:pt idx="5">
                  <c:v>6.7164822458815596E-2</c:v>
                </c:pt>
                <c:pt idx="6">
                  <c:v>6.6297173757209713E-2</c:v>
                </c:pt>
                <c:pt idx="7">
                  <c:v>5.3572248881608976E-2</c:v>
                </c:pt>
                <c:pt idx="8">
                  <c:v>5.6019527041906061E-2</c:v>
                </c:pt>
                <c:pt idx="9">
                  <c:v>6.6354491835071847E-2</c:v>
                </c:pt>
                <c:pt idx="10">
                  <c:v>5.9064105684361649E-2</c:v>
                </c:pt>
                <c:pt idx="11">
                  <c:v>6.7870222283341899E-2</c:v>
                </c:pt>
                <c:pt idx="12">
                  <c:v>8.523904172767606E-2</c:v>
                </c:pt>
                <c:pt idx="13">
                  <c:v>8.4590047554456899E-2</c:v>
                </c:pt>
                <c:pt idx="14">
                  <c:v>9.2539418014410221E-2</c:v>
                </c:pt>
                <c:pt idx="15">
                  <c:v>0.11540899580778978</c:v>
                </c:pt>
                <c:pt idx="16">
                  <c:v>0.10913684975677206</c:v>
                </c:pt>
                <c:pt idx="17">
                  <c:v>7.0742560079510963E-2</c:v>
                </c:pt>
                <c:pt idx="18">
                  <c:v>5.893396822508664E-2</c:v>
                </c:pt>
                <c:pt idx="19">
                  <c:v>5.9695090930959031E-2</c:v>
                </c:pt>
                <c:pt idx="20">
                  <c:v>6.6088668867149897E-2</c:v>
                </c:pt>
                <c:pt idx="21">
                  <c:v>6.1291146492561711E-2</c:v>
                </c:pt>
                <c:pt idx="22">
                  <c:v>6.3922876063773254E-2</c:v>
                </c:pt>
                <c:pt idx="23">
                  <c:v>7.5652325543874785E-2</c:v>
                </c:pt>
                <c:pt idx="24">
                  <c:v>6.4944611660107635E-2</c:v>
                </c:pt>
                <c:pt idx="25">
                  <c:v>5.883863074939498E-2</c:v>
                </c:pt>
                <c:pt idx="26">
                  <c:v>5.8716316119173086E-2</c:v>
                </c:pt>
                <c:pt idx="27">
                  <c:v>6.0051766194718165E-2</c:v>
                </c:pt>
                <c:pt idx="28">
                  <c:v>5.8065009852960155E-2</c:v>
                </c:pt>
                <c:pt idx="29">
                  <c:v>4.8115929755329689E-2</c:v>
                </c:pt>
                <c:pt idx="30">
                  <c:v>4.2628729222402739E-2</c:v>
                </c:pt>
                <c:pt idx="31">
                  <c:v>3.7556085801448078E-2</c:v>
                </c:pt>
                <c:pt idx="32">
                  <c:v>4.1591811045259677E-2</c:v>
                </c:pt>
                <c:pt idx="33">
                  <c:v>4.391740338619992E-2</c:v>
                </c:pt>
                <c:pt idx="34">
                  <c:v>3.9182105759787582E-2</c:v>
                </c:pt>
                <c:pt idx="35">
                  <c:v>4.0551428153601458E-2</c:v>
                </c:pt>
                <c:pt idx="36">
                  <c:v>3.831369556381136E-2</c:v>
                </c:pt>
                <c:pt idx="37">
                  <c:v>4.3904470024816025E-2</c:v>
                </c:pt>
                <c:pt idx="38">
                  <c:v>3.8904059496939564E-2</c:v>
                </c:pt>
                <c:pt idx="39">
                  <c:v>3.4281686412848157E-2</c:v>
                </c:pt>
                <c:pt idx="40">
                  <c:v>3.0551549232254845E-2</c:v>
                </c:pt>
                <c:pt idx="41">
                  <c:v>3.4909311013215476E-2</c:v>
                </c:pt>
                <c:pt idx="42">
                  <c:v>3.71496874737735E-2</c:v>
                </c:pt>
                <c:pt idx="43">
                  <c:v>3.4863094765295199E-2</c:v>
                </c:pt>
                <c:pt idx="44">
                  <c:v>3.1833122336257118E-2</c:v>
                </c:pt>
                <c:pt idx="45">
                  <c:v>3.2184493567886684E-2</c:v>
                </c:pt>
                <c:pt idx="46">
                  <c:v>3.449809739962232E-2</c:v>
                </c:pt>
                <c:pt idx="47">
                  <c:v>3.2490455876287273E-2</c:v>
                </c:pt>
                <c:pt idx="48">
                  <c:v>3.651281807907316E-2</c:v>
                </c:pt>
                <c:pt idx="49">
                  <c:v>3.1942778236263951E-2</c:v>
                </c:pt>
                <c:pt idx="50">
                  <c:v>3.1459022812065321E-2</c:v>
                </c:pt>
                <c:pt idx="51">
                  <c:v>3.3724713759870781E-2</c:v>
                </c:pt>
                <c:pt idx="52">
                  <c:v>3.6551436659768351E-2</c:v>
                </c:pt>
                <c:pt idx="53">
                  <c:v>3.3852869852018672E-2</c:v>
                </c:pt>
                <c:pt idx="54">
                  <c:v>3.6770055013950739E-2</c:v>
                </c:pt>
                <c:pt idx="55">
                  <c:v>4.0228605841038094E-2</c:v>
                </c:pt>
                <c:pt idx="56">
                  <c:v>3.6936962808646327E-2</c:v>
                </c:pt>
                <c:pt idx="57">
                  <c:v>2.7753447195762334E-2</c:v>
                </c:pt>
                <c:pt idx="58">
                  <c:v>2.9877355674459382E-2</c:v>
                </c:pt>
                <c:pt idx="59">
                  <c:v>3.1258337833275765E-2</c:v>
                </c:pt>
                <c:pt idx="60">
                  <c:v>2.7600856232307912E-2</c:v>
                </c:pt>
                <c:pt idx="61">
                  <c:v>2.7282329384523601E-2</c:v>
                </c:pt>
                <c:pt idx="62">
                  <c:v>2.56451254427838E-2</c:v>
                </c:pt>
                <c:pt idx="63">
                  <c:v>2.5947445217216036E-2</c:v>
                </c:pt>
                <c:pt idx="64">
                  <c:v>2.7079323133603866E-2</c:v>
                </c:pt>
                <c:pt idx="65">
                  <c:v>2.6479670026986139E-2</c:v>
                </c:pt>
                <c:pt idx="66">
                  <c:v>3.4392645702314782E-2</c:v>
                </c:pt>
                <c:pt idx="67">
                  <c:v>3.4095164790819289E-2</c:v>
                </c:pt>
                <c:pt idx="68">
                  <c:v>3.5661926882342106E-2</c:v>
                </c:pt>
                <c:pt idx="69">
                  <c:v>4.1757694436480149E-2</c:v>
                </c:pt>
                <c:pt idx="70">
                  <c:v>4.6208721299842916E-2</c:v>
                </c:pt>
                <c:pt idx="71">
                  <c:v>4.9811033091065014E-2</c:v>
                </c:pt>
                <c:pt idx="72">
                  <c:v>5.3180289093396171E-2</c:v>
                </c:pt>
                <c:pt idx="73">
                  <c:v>7.3978961510816968E-2</c:v>
                </c:pt>
                <c:pt idx="74">
                  <c:v>4.8990274086337278E-2</c:v>
                </c:pt>
                <c:pt idx="75">
                  <c:v>6.7990305904861006E-2</c:v>
                </c:pt>
                <c:pt idx="76">
                  <c:v>5.999407496887639E-2</c:v>
                </c:pt>
                <c:pt idx="77">
                  <c:v>5.8245139041904224E-2</c:v>
                </c:pt>
                <c:pt idx="78">
                  <c:v>5.1228214941781251E-2</c:v>
                </c:pt>
                <c:pt idx="79">
                  <c:v>6.0315047247453797E-2</c:v>
                </c:pt>
                <c:pt idx="80">
                  <c:v>5.7306914890393447E-2</c:v>
                </c:pt>
                <c:pt idx="81">
                  <c:v>5.7039958392342771E-2</c:v>
                </c:pt>
                <c:pt idx="82">
                  <c:v>6.2060000000000004E-2</c:v>
                </c:pt>
                <c:pt idx="83">
                  <c:v>7.2400000000000006E-2</c:v>
                </c:pt>
                <c:pt idx="84">
                  <c:v>8.1850000000000006E-2</c:v>
                </c:pt>
                <c:pt idx="85">
                  <c:v>8.9960000000000012E-2</c:v>
                </c:pt>
                <c:pt idx="86">
                  <c:v>9.622E-2</c:v>
                </c:pt>
                <c:pt idx="87">
                  <c:v>0.10877000000000001</c:v>
                </c:pt>
                <c:pt idx="88">
                  <c:v>8.3690000000000001E-2</c:v>
                </c:pt>
                <c:pt idx="89">
                  <c:v>7.3410000000000003E-2</c:v>
                </c:pt>
                <c:pt idx="90">
                  <c:v>7.8670000000000004E-2</c:v>
                </c:pt>
                <c:pt idx="91">
                  <c:v>9.4649999999999998E-2</c:v>
                </c:pt>
                <c:pt idx="92">
                  <c:v>0.10984000000000001</c:v>
                </c:pt>
                <c:pt idx="93">
                  <c:v>0.11588</c:v>
                </c:pt>
                <c:pt idx="94">
                  <c:v>0.12275000000000001</c:v>
                </c:pt>
                <c:pt idx="95">
                  <c:v>0.10400000000000001</c:v>
                </c:pt>
                <c:pt idx="96">
                  <c:v>8.2949999999999996E-2</c:v>
                </c:pt>
                <c:pt idx="97">
                  <c:v>9.6579999999999999E-2</c:v>
                </c:pt>
                <c:pt idx="98">
                  <c:v>9.2660000000000006E-2</c:v>
                </c:pt>
                <c:pt idx="99">
                  <c:v>0.11712</c:v>
                </c:pt>
                <c:pt idx="100">
                  <c:v>9.4309999999999991E-2</c:v>
                </c:pt>
                <c:pt idx="101">
                  <c:v>0.10571</c:v>
                </c:pt>
                <c:pt idx="102">
                  <c:v>0.10608000000000001</c:v>
                </c:pt>
                <c:pt idx="103">
                  <c:v>9.8760000000000001E-2</c:v>
                </c:pt>
                <c:pt idx="104">
                  <c:v>0.10432000000000001</c:v>
                </c:pt>
              </c:numCache>
            </c:numRef>
          </c:val>
          <c:smooth val="0"/>
          <c:extLst>
            <c:ext xmlns:c16="http://schemas.microsoft.com/office/drawing/2014/chart" uri="{C3380CC4-5D6E-409C-BE32-E72D297353CC}">
              <c16:uniqueId val="{00000000-7E73-8243-A27F-87DEB605A83D}"/>
            </c:ext>
          </c:extLst>
        </c:ser>
        <c:dLbls>
          <c:showLegendKey val="0"/>
          <c:showVal val="0"/>
          <c:showCatName val="0"/>
          <c:showSerName val="0"/>
          <c:showPercent val="0"/>
          <c:showBubbleSize val="0"/>
        </c:dLbls>
        <c:marker val="1"/>
        <c:smooth val="0"/>
        <c:axId val="524254288"/>
        <c:axId val="1"/>
      </c:lineChart>
      <c:catAx>
        <c:axId val="52425428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50"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13"/>
          <c:min val="0"/>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s-ES_tradnl"/>
                  <a:t>Top 0.1% Income Share</a:t>
                </a:r>
              </a:p>
            </c:rich>
          </c:tx>
          <c:layout>
            <c:manualLayout>
              <c:xMode val="edge"/>
              <c:yMode val="edge"/>
              <c:x val="3.1654676258992806E-2"/>
              <c:y val="0.2012449766393308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50" b="1" i="0" u="none" strike="noStrike" baseline="0">
                <a:solidFill>
                  <a:srgbClr val="000000"/>
                </a:solidFill>
                <a:latin typeface="Arial"/>
                <a:ea typeface="Arial"/>
                <a:cs typeface="Arial"/>
              </a:defRPr>
            </a:pPr>
            <a:endParaRPr lang="es-ES"/>
          </a:p>
        </c:txPr>
        <c:crossAx val="524254288"/>
        <c:crosses val="autoZero"/>
        <c:crossBetween val="midCat"/>
      </c:valAx>
      <c:spPr>
        <a:solidFill>
          <a:srgbClr val="FFFFFF"/>
        </a:solidFill>
        <a:ln w="3175">
          <a:solidFill>
            <a:srgbClr val="000000"/>
          </a:solidFill>
          <a:prstDash val="solid"/>
        </a:ln>
      </c:spPr>
    </c:plotArea>
    <c:legend>
      <c:legendPos val="r"/>
      <c:legendEntry>
        <c:idx val="0"/>
        <c:txPr>
          <a:bodyPr/>
          <a:lstStyle/>
          <a:p>
            <a:pPr>
              <a:defRPr sz="1470" b="0" i="0" u="none" strike="noStrike" baseline="0">
                <a:solidFill>
                  <a:srgbClr val="000000"/>
                </a:solidFill>
                <a:latin typeface="Arial"/>
                <a:ea typeface="Arial"/>
                <a:cs typeface="Arial"/>
              </a:defRPr>
            </a:pPr>
            <a:endParaRPr lang="es-ES"/>
          </a:p>
        </c:txPr>
      </c:legendEntry>
      <c:layout>
        <c:manualLayout>
          <c:xMode val="edge"/>
          <c:yMode val="edge"/>
          <c:x val="0.32805732736645332"/>
          <c:y val="0.17012464468912339"/>
          <c:w val="0.37697819067580585"/>
          <c:h val="0.16597526709576241"/>
        </c:manualLayout>
      </c:layout>
      <c:overlay val="0"/>
      <c:spPr>
        <a:solidFill>
          <a:srgbClr val="FFFFFF"/>
        </a:solidFill>
        <a:ln w="3175">
          <a:solidFill>
            <a:srgbClr val="000000"/>
          </a:solidFill>
          <a:prstDash val="solid"/>
        </a:ln>
      </c:spPr>
      <c:txPr>
        <a:bodyPr/>
        <a:lstStyle/>
        <a:p>
          <a:pPr>
            <a:defRPr sz="124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s-ES_tradnl"/>
              <a:t>Panel A: 1929</a:t>
            </a:r>
          </a:p>
        </c:rich>
      </c:tx>
      <c:layout>
        <c:manualLayout>
          <c:xMode val="edge"/>
          <c:yMode val="edge"/>
          <c:x val="0.4215825072225684"/>
          <c:y val="2.734375E-2"/>
        </c:manualLayout>
      </c:layout>
      <c:overlay val="0"/>
      <c:spPr>
        <a:noFill/>
        <a:ln w="25400">
          <a:noFill/>
        </a:ln>
      </c:spPr>
    </c:title>
    <c:autoTitleDeleted val="0"/>
    <c:plotArea>
      <c:layout>
        <c:manualLayout>
          <c:layoutTarget val="inner"/>
          <c:xMode val="edge"/>
          <c:yMode val="edge"/>
          <c:x val="0.14388481627022523"/>
          <c:y val="8.203125E-2"/>
          <c:w val="0.66762554749384506"/>
          <c:h val="0.603515625"/>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'Data-Fig4'!$B$6:$B$11</c:f>
              <c:numCache>
                <c:formatCode>0.000</c:formatCode>
                <c:ptCount val="6"/>
                <c:pt idx="0">
                  <c:v>0.5973195821059385</c:v>
                </c:pt>
                <c:pt idx="1">
                  <c:v>0.55106692427513493</c:v>
                </c:pt>
                <c:pt idx="2">
                  <c:v>0.4201610600637305</c:v>
                </c:pt>
                <c:pt idx="3">
                  <c:v>0.33009456382284857</c:v>
                </c:pt>
                <c:pt idx="4">
                  <c:v>0.19822541896018944</c:v>
                </c:pt>
                <c:pt idx="5">
                  <c:v>8.8017811426318315E-2</c:v>
                </c:pt>
              </c:numCache>
            </c:numRef>
          </c:val>
          <c:smooth val="0"/>
          <c:extLst>
            <c:ext xmlns:c16="http://schemas.microsoft.com/office/drawing/2014/chart" uri="{C3380CC4-5D6E-409C-BE32-E72D297353CC}">
              <c16:uniqueId val="{00000000-CD0B-7640-B7D2-B2083A4E8556}"/>
            </c:ext>
          </c:extLst>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'Data-Fig4'!$C$6:$C$11</c:f>
              <c:numCache>
                <c:formatCode>0.000</c:formatCode>
                <c:ptCount val="6"/>
                <c:pt idx="0">
                  <c:v>0.20460813394123106</c:v>
                </c:pt>
                <c:pt idx="1">
                  <c:v>0.23842457620002575</c:v>
                </c:pt>
                <c:pt idx="2">
                  <c:v>0.32843621567970599</c:v>
                </c:pt>
                <c:pt idx="3">
                  <c:v>0.47246726891723267</c:v>
                </c:pt>
                <c:pt idx="4">
                  <c:v>0.63544365021208138</c:v>
                </c:pt>
                <c:pt idx="5">
                  <c:v>0.70614287488884886</c:v>
                </c:pt>
              </c:numCache>
            </c:numRef>
          </c:val>
          <c:smooth val="0"/>
          <c:extLst>
            <c:ext xmlns:c16="http://schemas.microsoft.com/office/drawing/2014/chart" uri="{C3380CC4-5D6E-409C-BE32-E72D297353CC}">
              <c16:uniqueId val="{00000001-CD0B-7640-B7D2-B2083A4E8556}"/>
            </c:ext>
          </c:extLst>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'Data-Fig4'!$D$6:$D$11</c:f>
              <c:numCache>
                <c:formatCode>0.000</c:formatCode>
                <c:ptCount val="6"/>
                <c:pt idx="0">
                  <c:v>0.19807228229325272</c:v>
                </c:pt>
                <c:pt idx="1">
                  <c:v>0.21050849586617126</c:v>
                </c:pt>
                <c:pt idx="2">
                  <c:v>0.25140272421202031</c:v>
                </c:pt>
                <c:pt idx="3">
                  <c:v>0.19743814639780621</c:v>
                </c:pt>
                <c:pt idx="4">
                  <c:v>0.16633091601787897</c:v>
                </c:pt>
                <c:pt idx="5">
                  <c:v>0.2058392842561815</c:v>
                </c:pt>
              </c:numCache>
            </c:numRef>
          </c:val>
          <c:smooth val="0"/>
          <c:extLst>
            <c:ext xmlns:c16="http://schemas.microsoft.com/office/drawing/2014/chart" uri="{C3380CC4-5D6E-409C-BE32-E72D297353CC}">
              <c16:uniqueId val="{00000002-CD0B-7640-B7D2-B2083A4E8556}"/>
            </c:ext>
          </c:extLst>
        </c:ser>
        <c:dLbls>
          <c:showLegendKey val="0"/>
          <c:showVal val="0"/>
          <c:showCatName val="0"/>
          <c:showSerName val="0"/>
          <c:showPercent val="0"/>
          <c:showBubbleSize val="0"/>
        </c:dLbls>
        <c:marker val="1"/>
        <c:smooth val="0"/>
        <c:axId val="704260560"/>
        <c:axId val="1"/>
      </c:lineChart>
      <c:catAx>
        <c:axId val="704260560"/>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s-ES"/>
          </a:p>
        </c:txPr>
        <c:crossAx val="1"/>
        <c:crosses val="autoZero"/>
        <c:auto val="1"/>
        <c:lblAlgn val="ctr"/>
        <c:lblOffset val="100"/>
        <c:tickLblSkip val="1"/>
        <c:tickMarkSkip val="1"/>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es-ES"/>
          </a:p>
        </c:txPr>
        <c:crossAx val="704260560"/>
        <c:crosses val="autoZero"/>
        <c:crossBetween val="between"/>
        <c:majorUnit val="0.1"/>
        <c:minorUnit val="0.1"/>
      </c:valAx>
      <c:spPr>
        <a:solidFill>
          <a:srgbClr val="FFFFFF"/>
        </a:solidFill>
        <a:ln w="3175">
          <a:solidFill>
            <a:srgbClr val="000000"/>
          </a:solidFill>
          <a:prstDash val="solid"/>
        </a:ln>
      </c:spPr>
    </c:plotArea>
    <c:legend>
      <c:legendPos val="b"/>
      <c:layout>
        <c:manualLayout>
          <c:xMode val="edge"/>
          <c:yMode val="edge"/>
          <c:x val="0.12230204497819068"/>
          <c:y val="0.890625"/>
          <c:w val="0.70503563133744973"/>
          <c:h val="4.6875E-2"/>
        </c:manualLayout>
      </c:layout>
      <c:overlay val="0"/>
      <c:spPr>
        <a:solidFill>
          <a:srgbClr val="FFFFFF"/>
        </a:solidFill>
        <a:ln w="3175">
          <a:solidFill>
            <a:srgbClr val="000000"/>
          </a:solidFill>
          <a:prstDash val="solid"/>
        </a:ln>
      </c:spPr>
      <c:txPr>
        <a:bodyPr/>
        <a:lstStyle/>
        <a:p>
          <a:pPr>
            <a:defRPr sz="1240" b="0" i="0" u="none" strike="noStrike" baseline="0">
              <a:solidFill>
                <a:srgbClr val="000000"/>
              </a:solidFill>
              <a:latin typeface="Arial"/>
              <a:ea typeface="Arial"/>
              <a:cs typeface="Arial"/>
            </a:defRPr>
          </a:pPr>
          <a:endParaRPr lang="es-ES"/>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25" b="1" i="0" u="none" strike="noStrike" baseline="0">
                <a:solidFill>
                  <a:srgbClr val="000000"/>
                </a:solidFill>
                <a:latin typeface="Arial"/>
                <a:ea typeface="Arial"/>
                <a:cs typeface="Arial"/>
              </a:defRPr>
            </a:pPr>
            <a:r>
              <a:rPr lang="es-ES_tradnl"/>
              <a:t>Panel B: 2000</a:t>
            </a:r>
          </a:p>
        </c:rich>
      </c:tx>
      <c:layout>
        <c:manualLayout>
          <c:xMode val="edge"/>
          <c:yMode val="edge"/>
          <c:x val="0.42589905398515832"/>
          <c:y val="1.0309278350515464E-2"/>
        </c:manualLayout>
      </c:layout>
      <c:overlay val="0"/>
      <c:spPr>
        <a:noFill/>
        <a:ln w="25400">
          <a:noFill/>
        </a:ln>
      </c:spPr>
    </c:title>
    <c:autoTitleDeleted val="0"/>
    <c:plotArea>
      <c:layout>
        <c:manualLayout>
          <c:layoutTarget val="inner"/>
          <c:xMode val="edge"/>
          <c:yMode val="edge"/>
          <c:x val="0.13093518280590496"/>
          <c:y val="0.10927835051546392"/>
          <c:w val="0.67625863647005857"/>
          <c:h val="0.6"/>
        </c:manualLayout>
      </c:layout>
      <c:lineChart>
        <c:grouping val="standard"/>
        <c:varyColors val="0"/>
        <c:ser>
          <c:idx val="1"/>
          <c:order val="0"/>
          <c:tx>
            <c:strRef>
              <c:f>'Data-Fig4'!$B$14</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'Data-Fig4'!$B$15:$B$20</c:f>
              <c:numCache>
                <c:formatCode>0.000</c:formatCode>
                <c:ptCount val="6"/>
                <c:pt idx="0">
                  <c:v>0.89702220894333251</c:v>
                </c:pt>
                <c:pt idx="1">
                  <c:v>0.82263027295285351</c:v>
                </c:pt>
                <c:pt idx="2">
                  <c:v>0.70229839508618985</c:v>
                </c:pt>
                <c:pt idx="3">
                  <c:v>0.6351431980906922</c:v>
                </c:pt>
                <c:pt idx="4">
                  <c:v>0.57437850842020854</c:v>
                </c:pt>
                <c:pt idx="5">
                  <c:v>0.60808328230251063</c:v>
                </c:pt>
              </c:numCache>
            </c:numRef>
          </c:val>
          <c:smooth val="0"/>
          <c:extLst>
            <c:ext xmlns:c16="http://schemas.microsoft.com/office/drawing/2014/chart" uri="{C3380CC4-5D6E-409C-BE32-E72D297353CC}">
              <c16:uniqueId val="{00000000-C25F-DA4C-A089-F17721F5DC33}"/>
            </c:ext>
          </c:extLst>
        </c:ser>
        <c:ser>
          <c:idx val="0"/>
          <c:order val="1"/>
          <c:tx>
            <c:strRef>
              <c:f>'Data-Fig4'!$C$14</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'Data-Fig4'!$C$15:$C$20</c:f>
              <c:numCache>
                <c:formatCode>0.000</c:formatCode>
                <c:ptCount val="6"/>
                <c:pt idx="0">
                  <c:v>4.7206453540483834E-2</c:v>
                </c:pt>
                <c:pt idx="1">
                  <c:v>6.7295285359801574E-2</c:v>
                </c:pt>
                <c:pt idx="2">
                  <c:v>9.8375272439072681E-2</c:v>
                </c:pt>
                <c:pt idx="3">
                  <c:v>0.11724343675417653</c:v>
                </c:pt>
                <c:pt idx="4">
                  <c:v>0.14063753007217311</c:v>
                </c:pt>
                <c:pt idx="5">
                  <c:v>0.1414574402939377</c:v>
                </c:pt>
              </c:numCache>
            </c:numRef>
          </c:val>
          <c:smooth val="0"/>
          <c:extLst>
            <c:ext xmlns:c16="http://schemas.microsoft.com/office/drawing/2014/chart" uri="{C3380CC4-5D6E-409C-BE32-E72D297353CC}">
              <c16:uniqueId val="{00000001-C25F-DA4C-A089-F17721F5DC33}"/>
            </c:ext>
          </c:extLst>
        </c:ser>
        <c:ser>
          <c:idx val="2"/>
          <c:order val="2"/>
          <c:tx>
            <c:strRef>
              <c:f>'Data-Fig4'!$D$14</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'Data-Fig4'!$D$15:$D$20</c:f>
              <c:numCache>
                <c:formatCode>0.000</c:formatCode>
                <c:ptCount val="6"/>
                <c:pt idx="0">
                  <c:v>5.5771337516183656E-2</c:v>
                </c:pt>
                <c:pt idx="1">
                  <c:v>0.11007444168734491</c:v>
                </c:pt>
                <c:pt idx="2">
                  <c:v>0.19932633247473747</c:v>
                </c:pt>
                <c:pt idx="3">
                  <c:v>0.24761336515513127</c:v>
                </c:pt>
                <c:pt idx="4">
                  <c:v>0.28498396150761834</c:v>
                </c:pt>
                <c:pt idx="5">
                  <c:v>0.25045927740355167</c:v>
                </c:pt>
              </c:numCache>
            </c:numRef>
          </c:val>
          <c:smooth val="0"/>
          <c:extLst>
            <c:ext xmlns:c16="http://schemas.microsoft.com/office/drawing/2014/chart" uri="{C3380CC4-5D6E-409C-BE32-E72D297353CC}">
              <c16:uniqueId val="{00000002-C25F-DA4C-A089-F17721F5DC33}"/>
            </c:ext>
          </c:extLst>
        </c:ser>
        <c:dLbls>
          <c:showLegendKey val="0"/>
          <c:showVal val="0"/>
          <c:showCatName val="0"/>
          <c:showSerName val="0"/>
          <c:showPercent val="0"/>
          <c:showBubbleSize val="0"/>
        </c:dLbls>
        <c:marker val="1"/>
        <c:smooth val="0"/>
        <c:axId val="704585392"/>
        <c:axId val="1"/>
      </c:lineChart>
      <c:catAx>
        <c:axId val="704585392"/>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s-ES"/>
          </a:p>
        </c:txPr>
        <c:crossAx val="1"/>
        <c:crosses val="autoZero"/>
        <c:auto val="1"/>
        <c:lblAlgn val="ctr"/>
        <c:lblOffset val="100"/>
        <c:tickLblSkip val="1"/>
        <c:tickMarkSkip val="1"/>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es-ES"/>
          </a:p>
        </c:txPr>
        <c:crossAx val="704585392"/>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x val="0.12949628958250722"/>
          <c:y val="0.92371134020618562"/>
          <c:w val="0.68057519968277347"/>
          <c:h val="4.9484536082474273E-2"/>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es-ES"/>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00" b="1" i="0" u="none" strike="noStrike" baseline="0">
                <a:solidFill>
                  <a:srgbClr val="000000"/>
                </a:solidFill>
                <a:latin typeface="Arial"/>
                <a:ea typeface="Arial"/>
                <a:cs typeface="Arial"/>
              </a:defRPr>
            </a:pPr>
            <a:r>
              <a:rPr lang="es-ES_tradnl"/>
              <a:t>Panel C: 2007</a:t>
            </a:r>
          </a:p>
        </c:rich>
      </c:tx>
      <c:layout>
        <c:manualLayout>
          <c:xMode val="edge"/>
          <c:yMode val="edge"/>
          <c:x val="0.42632298108659161"/>
          <c:y val="2.7139874739039668E-2"/>
        </c:manualLayout>
      </c:layout>
      <c:overlay val="0"/>
      <c:spPr>
        <a:noFill/>
        <a:ln w="25400">
          <a:noFill/>
        </a:ln>
      </c:spPr>
    </c:title>
    <c:autoTitleDeleted val="0"/>
    <c:plotArea>
      <c:layout>
        <c:manualLayout>
          <c:layoutTarget val="inner"/>
          <c:xMode val="edge"/>
          <c:yMode val="edge"/>
          <c:x val="0.13876957402205856"/>
          <c:y val="0.11691014026352387"/>
          <c:w val="0.67238865763265487"/>
          <c:h val="0.62421664176417202"/>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'Data-Fig4'!$B$24:$B$29</c:f>
              <c:numCache>
                <c:formatCode>0.000</c:formatCode>
                <c:ptCount val="6"/>
                <c:pt idx="0">
                  <c:v>0.88629999999999998</c:v>
                </c:pt>
                <c:pt idx="1">
                  <c:v>0.80110000000000003</c:v>
                </c:pt>
                <c:pt idx="2">
                  <c:v>0.6905</c:v>
                </c:pt>
                <c:pt idx="3">
                  <c:v>0.5696</c:v>
                </c:pt>
                <c:pt idx="4">
                  <c:v>0.47619999999999996</c:v>
                </c:pt>
                <c:pt idx="5">
                  <c:v>0.3805</c:v>
                </c:pt>
              </c:numCache>
            </c:numRef>
          </c:val>
          <c:smooth val="0"/>
          <c:extLst>
            <c:ext xmlns:c16="http://schemas.microsoft.com/office/drawing/2014/chart" uri="{C3380CC4-5D6E-409C-BE32-E72D297353CC}">
              <c16:uniqueId val="{00000000-2D04-9446-8D3D-559521E43426}"/>
            </c:ext>
          </c:extLst>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'Data-Fig4'!$C$24:$C$29</c:f>
              <c:numCache>
                <c:formatCode>0.000</c:formatCode>
                <c:ptCount val="6"/>
                <c:pt idx="0">
                  <c:v>5.3900000000000017E-2</c:v>
                </c:pt>
                <c:pt idx="1">
                  <c:v>7.8799999999999967E-2</c:v>
                </c:pt>
                <c:pt idx="2">
                  <c:v>0.10870000000000002</c:v>
                </c:pt>
                <c:pt idx="3">
                  <c:v>0.1421</c:v>
                </c:pt>
                <c:pt idx="4">
                  <c:v>0.20060000000000006</c:v>
                </c:pt>
                <c:pt idx="5">
                  <c:v>0.33289999999999992</c:v>
                </c:pt>
              </c:numCache>
            </c:numRef>
          </c:val>
          <c:smooth val="0"/>
          <c:extLst>
            <c:ext xmlns:c16="http://schemas.microsoft.com/office/drawing/2014/chart" uri="{C3380CC4-5D6E-409C-BE32-E72D297353CC}">
              <c16:uniqueId val="{00000001-2D04-9446-8D3D-559521E43426}"/>
            </c:ext>
          </c:extLst>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'Data-Fig4'!$D$24:$D$29</c:f>
              <c:numCache>
                <c:formatCode>0.000</c:formatCode>
                <c:ptCount val="6"/>
                <c:pt idx="0">
                  <c:v>5.9800000000000006E-2</c:v>
                </c:pt>
                <c:pt idx="1">
                  <c:v>0.1201</c:v>
                </c:pt>
                <c:pt idx="2">
                  <c:v>0.20079999999999998</c:v>
                </c:pt>
                <c:pt idx="3">
                  <c:v>0.2883</c:v>
                </c:pt>
                <c:pt idx="4">
                  <c:v>0.32319999999999999</c:v>
                </c:pt>
                <c:pt idx="5">
                  <c:v>0.28660000000000002</c:v>
                </c:pt>
              </c:numCache>
            </c:numRef>
          </c:val>
          <c:smooth val="0"/>
          <c:extLst>
            <c:ext xmlns:c16="http://schemas.microsoft.com/office/drawing/2014/chart" uri="{C3380CC4-5D6E-409C-BE32-E72D297353CC}">
              <c16:uniqueId val="{00000002-2D04-9446-8D3D-559521E43426}"/>
            </c:ext>
          </c:extLst>
        </c:ser>
        <c:dLbls>
          <c:showLegendKey val="0"/>
          <c:showVal val="0"/>
          <c:showCatName val="0"/>
          <c:showSerName val="0"/>
          <c:showPercent val="0"/>
          <c:showBubbleSize val="0"/>
        </c:dLbls>
        <c:marker val="1"/>
        <c:smooth val="0"/>
        <c:axId val="704521056"/>
        <c:axId val="1"/>
      </c:lineChart>
      <c:catAx>
        <c:axId val="704521056"/>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500" b="1" i="0" u="none" strike="noStrike" baseline="0">
                <a:solidFill>
                  <a:srgbClr val="000000"/>
                </a:solidFill>
                <a:latin typeface="Arial"/>
                <a:ea typeface="Arial"/>
                <a:cs typeface="Arial"/>
              </a:defRPr>
            </a:pPr>
            <a:endParaRPr lang="es-ES"/>
          </a:p>
        </c:txPr>
        <c:crossAx val="1"/>
        <c:crosses val="autoZero"/>
        <c:auto val="1"/>
        <c:lblAlgn val="ctr"/>
        <c:lblOffset val="100"/>
        <c:tickLblSkip val="1"/>
        <c:tickMarkSkip val="1"/>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500" b="1" i="0" u="none" strike="noStrike" baseline="0">
                <a:solidFill>
                  <a:srgbClr val="000000"/>
                </a:solidFill>
                <a:latin typeface="Arial"/>
                <a:ea typeface="Arial"/>
                <a:cs typeface="Arial"/>
              </a:defRPr>
            </a:pPr>
            <a:endParaRPr lang="es-ES"/>
          </a:p>
        </c:txPr>
        <c:crossAx val="704521056"/>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x val="0.14878386446329403"/>
          <c:y val="0.94571959298407116"/>
          <c:w val="0.66809683124373409"/>
          <c:h val="5.0104384133611735E-2"/>
        </c:manualLayout>
      </c:layout>
      <c:overlay val="0"/>
      <c:spPr>
        <a:solidFill>
          <a:srgbClr val="FFFFFF"/>
        </a:solidFill>
        <a:ln w="3175">
          <a:solidFill>
            <a:srgbClr val="000000"/>
          </a:solidFill>
          <a:prstDash val="solid"/>
        </a:ln>
      </c:spPr>
      <c:txPr>
        <a:bodyPr/>
        <a:lstStyle/>
        <a:p>
          <a:pPr>
            <a:defRPr sz="1265" b="0" i="0" u="none" strike="noStrike" baseline="0">
              <a:solidFill>
                <a:srgbClr val="000000"/>
              </a:solidFill>
              <a:latin typeface="Arial"/>
              <a:ea typeface="Arial"/>
              <a:cs typeface="Arial"/>
            </a:defRPr>
          </a:pPr>
          <a:endParaRPr lang="es-ES"/>
        </a:p>
      </c:txPr>
    </c:legend>
    <c:plotVisOnly val="1"/>
    <c:dispBlanksAs val="gap"/>
    <c:showDLblsOverMax val="0"/>
  </c:chart>
  <c:spPr>
    <a:noFill/>
    <a:ln w="9525">
      <a:noFill/>
    </a:ln>
  </c:spPr>
  <c:txPr>
    <a:bodyPr/>
    <a:lstStyle/>
    <a:p>
      <a:pPr>
        <a:defRPr sz="875"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697728431428095E-2"/>
          <c:y val="8.5653104925053528E-2"/>
          <c:w val="0.79280530221492096"/>
          <c:h val="0.71734475374732332"/>
        </c:manualLayout>
      </c:layout>
      <c:areaChart>
        <c:grouping val="stacked"/>
        <c:varyColors val="0"/>
        <c:ser>
          <c:idx val="1"/>
          <c:order val="0"/>
          <c:tx>
            <c:strRef>
              <c:f>'data-Fig4B'!$N$3</c:f>
              <c:strCache>
                <c:ptCount val="1"/>
                <c:pt idx="0">
                  <c:v>Salaries</c:v>
                </c:pt>
              </c:strCache>
            </c:strRef>
          </c:tx>
          <c:spPr>
            <a:solidFill>
              <a:srgbClr val="1FB714"/>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'data-Fig4B'!$N$6:$N$107</c:f>
              <c:numCache>
                <c:formatCode>0.0000</c:formatCode>
                <c:ptCount val="102"/>
                <c:pt idx="0">
                  <c:v>9.6029854967085767E-3</c:v>
                </c:pt>
                <c:pt idx="1">
                  <c:v>1.2551290252695918E-2</c:v>
                </c:pt>
                <c:pt idx="2">
                  <c:v>1.2646765795367519E-2</c:v>
                </c:pt>
                <c:pt idx="3">
                  <c:v>1.1741837379586496E-2</c:v>
                </c:pt>
                <c:pt idx="4">
                  <c:v>1.0943762199365034E-2</c:v>
                </c:pt>
                <c:pt idx="5">
                  <c:v>1.2602207277762078E-2</c:v>
                </c:pt>
                <c:pt idx="6">
                  <c:v>1.1653289453677908E-2</c:v>
                </c:pt>
                <c:pt idx="7">
                  <c:v>1.0466777222370336E-2</c:v>
                </c:pt>
                <c:pt idx="8">
                  <c:v>1.1499179643219073E-2</c:v>
                </c:pt>
                <c:pt idx="9">
                  <c:v>1.1138593076246563E-2</c:v>
                </c:pt>
                <c:pt idx="10">
                  <c:v>1.1515543517762704E-2</c:v>
                </c:pt>
                <c:pt idx="11">
                  <c:v>1.1632753630229323E-2</c:v>
                </c:pt>
                <c:pt idx="12">
                  <c:v>1.1466640046951996E-2</c:v>
                </c:pt>
                <c:pt idx="13">
                  <c:v>1.0345315607301585E-2</c:v>
                </c:pt>
                <c:pt idx="14">
                  <c:v>1.1368879027870713E-2</c:v>
                </c:pt>
                <c:pt idx="15">
                  <c:v>1.1882855441044499E-2</c:v>
                </c:pt>
                <c:pt idx="16">
                  <c:v>1.4769118605794208E-2</c:v>
                </c:pt>
                <c:pt idx="17">
                  <c:v>1.5477957487427871E-2</c:v>
                </c:pt>
                <c:pt idx="18">
                  <c:v>1.5202873924062492E-2</c:v>
                </c:pt>
                <c:pt idx="19">
                  <c:v>1.4551133687836322E-2</c:v>
                </c:pt>
                <c:pt idx="20">
                  <c:v>1.3739132913705652E-2</c:v>
                </c:pt>
                <c:pt idx="21">
                  <c:v>1.3934132769562832E-2</c:v>
                </c:pt>
                <c:pt idx="22">
                  <c:v>1.5085828640143843E-2</c:v>
                </c:pt>
                <c:pt idx="23">
                  <c:v>1.4458042711255392E-2</c:v>
                </c:pt>
                <c:pt idx="24">
                  <c:v>1.517088088195899E-2</c:v>
                </c:pt>
                <c:pt idx="25">
                  <c:v>1.4810857537659721E-2</c:v>
                </c:pt>
                <c:pt idx="26">
                  <c:v>1.1391272755472814E-2</c:v>
                </c:pt>
                <c:pt idx="27">
                  <c:v>7.9868091182898945E-3</c:v>
                </c:pt>
                <c:pt idx="28">
                  <c:v>7.3292436178584242E-3</c:v>
                </c:pt>
                <c:pt idx="29">
                  <c:v>6.9551678179912042E-3</c:v>
                </c:pt>
                <c:pt idx="30">
                  <c:v>7.7414174797842128E-3</c:v>
                </c:pt>
                <c:pt idx="31">
                  <c:v>8.109537327174253E-3</c:v>
                </c:pt>
                <c:pt idx="32">
                  <c:v>8.7938720124923243E-3</c:v>
                </c:pt>
                <c:pt idx="33">
                  <c:v>9.2494458402396958E-3</c:v>
                </c:pt>
                <c:pt idx="34">
                  <c:v>8.5441247986828579E-3</c:v>
                </c:pt>
                <c:pt idx="35">
                  <c:v>8.256751598907569E-3</c:v>
                </c:pt>
                <c:pt idx="36">
                  <c:v>7.5560765247604279E-3</c:v>
                </c:pt>
                <c:pt idx="37">
                  <c:v>7.4891047209537142E-3</c:v>
                </c:pt>
                <c:pt idx="38">
                  <c:v>7.2058226164629533E-3</c:v>
                </c:pt>
                <c:pt idx="39">
                  <c:v>6.5340027094373506E-3</c:v>
                </c:pt>
                <c:pt idx="40">
                  <c:v>6.4860023273061286E-3</c:v>
                </c:pt>
                <c:pt idx="41">
                  <c:v>6.5236334593176681E-3</c:v>
                </c:pt>
                <c:pt idx="42">
                  <c:v>6.4443571926327157E-3</c:v>
                </c:pt>
                <c:pt idx="43">
                  <c:v>5.6099946198475449E-3</c:v>
                </c:pt>
                <c:pt idx="44">
                  <c:v>5.7520125329435781E-3</c:v>
                </c:pt>
                <c:pt idx="45">
                  <c:v>4.9817838223270485E-3</c:v>
                </c:pt>
                <c:pt idx="46">
                  <c:v>5.198105352179334E-3</c:v>
                </c:pt>
                <c:pt idx="47">
                  <c:v>5.0228806326294709E-3</c:v>
                </c:pt>
                <c:pt idx="48">
                  <c:v>4.7942558503626578E-3</c:v>
                </c:pt>
                <c:pt idx="49">
                  <c:v>4.7591118301576743E-3</c:v>
                </c:pt>
                <c:pt idx="50">
                  <c:v>5.1794232239578027E-3</c:v>
                </c:pt>
                <c:pt idx="51">
                  <c:v>5.215413684266478E-3</c:v>
                </c:pt>
                <c:pt idx="52">
                  <c:v>4.7047939480172399E-3</c:v>
                </c:pt>
                <c:pt idx="53">
                  <c:v>4.9380992020238781E-3</c:v>
                </c:pt>
                <c:pt idx="54">
                  <c:v>5.2132120604946311E-3</c:v>
                </c:pt>
                <c:pt idx="55">
                  <c:v>5.1856913057661711E-3</c:v>
                </c:pt>
                <c:pt idx="56">
                  <c:v>5.4542086663449917E-3</c:v>
                </c:pt>
                <c:pt idx="57">
                  <c:v>5.4559554684863835E-3</c:v>
                </c:pt>
                <c:pt idx="58">
                  <c:v>6.3934304756257257E-3</c:v>
                </c:pt>
                <c:pt idx="59">
                  <c:v>7.1309931558584802E-3</c:v>
                </c:pt>
                <c:pt idx="60">
                  <c:v>7.4256830601367538E-3</c:v>
                </c:pt>
                <c:pt idx="61">
                  <c:v>7.6940212212411371E-3</c:v>
                </c:pt>
                <c:pt idx="62">
                  <c:v>7.9863824846081073E-3</c:v>
                </c:pt>
                <c:pt idx="63">
                  <c:v>7.9543873057519605E-3</c:v>
                </c:pt>
                <c:pt idx="64">
                  <c:v>8.5981891589575581E-3</c:v>
                </c:pt>
                <c:pt idx="65">
                  <c:v>8.7034811634670688E-3</c:v>
                </c:pt>
                <c:pt idx="66">
                  <c:v>9.2461279810507543E-3</c:v>
                </c:pt>
                <c:pt idx="67">
                  <c:v>1.0038340890902662E-2</c:v>
                </c:pt>
                <c:pt idx="68">
                  <c:v>1.193681482814668E-2</c:v>
                </c:pt>
                <c:pt idx="69">
                  <c:v>1.0149637667547142E-2</c:v>
                </c:pt>
                <c:pt idx="70">
                  <c:v>8.7868496804300762E-3</c:v>
                </c:pt>
                <c:pt idx="71">
                  <c:v>1.6576847908793282E-2</c:v>
                </c:pt>
                <c:pt idx="72">
                  <c:v>2.1995228072841978E-2</c:v>
                </c:pt>
                <c:pt idx="73">
                  <c:v>1.8216704511015952E-2</c:v>
                </c:pt>
                <c:pt idx="74">
                  <c:v>2.0410060881049585E-2</c:v>
                </c:pt>
                <c:pt idx="75">
                  <c:v>1.7368558747089539E-2</c:v>
                </c:pt>
                <c:pt idx="76">
                  <c:v>2.5580972831713802E-2</c:v>
                </c:pt>
                <c:pt idx="77">
                  <c:v>2.188225899886645E-2</c:v>
                </c:pt>
                <c:pt idx="78">
                  <c:v>1.8927384915747157E-2</c:v>
                </c:pt>
                <c:pt idx="79">
                  <c:v>2.1127959255823458E-2</c:v>
                </c:pt>
                <c:pt idx="80">
                  <c:v>2.2555076257668713E-2</c:v>
                </c:pt>
                <c:pt idx="81">
                  <c:v>2.517939138319672E-2</c:v>
                </c:pt>
                <c:pt idx="82">
                  <c:v>2.7518003424062316E-2</c:v>
                </c:pt>
                <c:pt idx="83">
                  <c:v>3.0925557598524441E-2</c:v>
                </c:pt>
                <c:pt idx="84">
                  <c:v>3.4774767403817027E-2</c:v>
                </c:pt>
                <c:pt idx="85">
                  <c:v>2.9843183975590156E-2</c:v>
                </c:pt>
                <c:pt idx="86">
                  <c:v>2.6225098515000003E-2</c:v>
                </c:pt>
                <c:pt idx="87">
                  <c:v>2.5721417684399998E-2</c:v>
                </c:pt>
                <c:pt idx="88">
                  <c:v>2.7504956832000001E-2</c:v>
                </c:pt>
                <c:pt idx="89">
                  <c:v>2.75004804336E-2</c:v>
                </c:pt>
                <c:pt idx="90">
                  <c:v>2.7069627098799998E-2</c:v>
                </c:pt>
                <c:pt idx="91">
                  <c:v>2.8957559700000003E-2</c:v>
                </c:pt>
                <c:pt idx="92">
                  <c:v>2.9485981200000008E-2</c:v>
                </c:pt>
                <c:pt idx="93">
                  <c:v>2.6547840584999996E-2</c:v>
                </c:pt>
                <c:pt idx="94">
                  <c:v>2.8567753614399994E-2</c:v>
                </c:pt>
                <c:pt idx="95">
                  <c:v>2.8576030809200004E-2</c:v>
                </c:pt>
                <c:pt idx="96">
                  <c:v>3.0270985113600001E-2</c:v>
                </c:pt>
                <c:pt idx="97">
                  <c:v>2.7771616595999998E-2</c:v>
                </c:pt>
                <c:pt idx="98">
                  <c:v>2.8340580382399998E-2</c:v>
                </c:pt>
                <c:pt idx="99">
                  <c:v>2.9065495680000004E-2</c:v>
                </c:pt>
                <c:pt idx="100">
                  <c:v>2.6400227907600007E-2</c:v>
                </c:pt>
                <c:pt idx="101">
                  <c:v>2.8390657747200006E-2</c:v>
                </c:pt>
              </c:numCache>
            </c:numRef>
          </c:val>
          <c:extLst>
            <c:ext xmlns:c16="http://schemas.microsoft.com/office/drawing/2014/chart" uri="{C3380CC4-5D6E-409C-BE32-E72D297353CC}">
              <c16:uniqueId val="{00000000-4CDF-654F-B8C5-432993D5F2BB}"/>
            </c:ext>
          </c:extLst>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'data-Fig4B'!$M$6:$M$107</c:f>
              <c:numCache>
                <c:formatCode>0.0000</c:formatCode>
                <c:ptCount val="102"/>
                <c:pt idx="0">
                  <c:v>2.6518942891726374E-2</c:v>
                </c:pt>
                <c:pt idx="1">
                  <c:v>1.3009232667343511E-2</c:v>
                </c:pt>
                <c:pt idx="2">
                  <c:v>1.4837122268686678E-2</c:v>
                </c:pt>
                <c:pt idx="3">
                  <c:v>1.8970129860287586E-2</c:v>
                </c:pt>
                <c:pt idx="4">
                  <c:v>1.3189411979021825E-2</c:v>
                </c:pt>
                <c:pt idx="5">
                  <c:v>1.1821304181782495E-2</c:v>
                </c:pt>
                <c:pt idx="6">
                  <c:v>1.1621989564071178E-2</c:v>
                </c:pt>
                <c:pt idx="7">
                  <c:v>9.1577230940109913E-3</c:v>
                </c:pt>
                <c:pt idx="8">
                  <c:v>9.8608681043728715E-3</c:v>
                </c:pt>
                <c:pt idx="9">
                  <c:v>1.2041439283765712E-2</c:v>
                </c:pt>
                <c:pt idx="10">
                  <c:v>1.036861800360489E-2</c:v>
                </c:pt>
                <c:pt idx="11">
                  <c:v>1.1226187943734556E-2</c:v>
                </c:pt>
                <c:pt idx="12">
                  <c:v>1.4093710031912144E-2</c:v>
                </c:pt>
                <c:pt idx="13">
                  <c:v>1.1708458746804668E-2</c:v>
                </c:pt>
                <c:pt idx="14">
                  <c:v>6.3873929186591613E-3</c:v>
                </c:pt>
                <c:pt idx="15">
                  <c:v>5.6320866993219308E-3</c:v>
                </c:pt>
                <c:pt idx="16">
                  <c:v>5.9579226427783263E-3</c:v>
                </c:pt>
                <c:pt idx="17">
                  <c:v>9.5162777340770249E-3</c:v>
                </c:pt>
                <c:pt idx="18">
                  <c:v>7.9434944026879912E-3</c:v>
                </c:pt>
                <c:pt idx="19">
                  <c:v>8.5478004314544168E-3</c:v>
                </c:pt>
                <c:pt idx="20">
                  <c:v>9.4566263500352223E-3</c:v>
                </c:pt>
                <c:pt idx="21">
                  <c:v>7.7047723802581092E-3</c:v>
                </c:pt>
                <c:pt idx="22">
                  <c:v>8.0131435237798462E-3</c:v>
                </c:pt>
                <c:pt idx="23">
                  <c:v>8.2973444029738989E-3</c:v>
                </c:pt>
                <c:pt idx="24">
                  <c:v>9.1945918222053318E-3</c:v>
                </c:pt>
                <c:pt idx="25">
                  <c:v>1.329525469995289E-2</c:v>
                </c:pt>
                <c:pt idx="26">
                  <c:v>1.7745073095289797E-2</c:v>
                </c:pt>
                <c:pt idx="27">
                  <c:v>1.7614259750492692E-2</c:v>
                </c:pt>
                <c:pt idx="28">
                  <c:v>1.5158198417489872E-2</c:v>
                </c:pt>
                <c:pt idx="29">
                  <c:v>1.4546371016319557E-2</c:v>
                </c:pt>
                <c:pt idx="30">
                  <c:v>1.2544016567227621E-2</c:v>
                </c:pt>
                <c:pt idx="31">
                  <c:v>9.7435287845789222E-3</c:v>
                </c:pt>
                <c:pt idx="32">
                  <c:v>9.8265258247288694E-3</c:v>
                </c:pt>
                <c:pt idx="33">
                  <c:v>8.1871841843398248E-3</c:v>
                </c:pt>
                <c:pt idx="34">
                  <c:v>9.0558360280204864E-3</c:v>
                </c:pt>
                <c:pt idx="35">
                  <c:v>8.103188444187278E-3</c:v>
                </c:pt>
                <c:pt idx="36">
                  <c:v>6.5894213398699462E-3</c:v>
                </c:pt>
                <c:pt idx="37">
                  <c:v>5.9731755743153234E-3</c:v>
                </c:pt>
                <c:pt idx="38">
                  <c:v>5.5194285360073737E-3</c:v>
                </c:pt>
                <c:pt idx="39">
                  <c:v>4.4810580748176031E-3</c:v>
                </c:pt>
                <c:pt idx="40">
                  <c:v>3.9326264360397857E-3</c:v>
                </c:pt>
                <c:pt idx="41">
                  <c:v>4.4077148657802774E-3</c:v>
                </c:pt>
                <c:pt idx="42">
                  <c:v>4.0696648085430309E-3</c:v>
                </c:pt>
                <c:pt idx="43">
                  <c:v>3.8615922102789493E-3</c:v>
                </c:pt>
                <c:pt idx="44">
                  <c:v>3.2220720410284943E-3</c:v>
                </c:pt>
                <c:pt idx="45">
                  <c:v>3.1281369512937323E-3</c:v>
                </c:pt>
                <c:pt idx="46">
                  <c:v>3.1116624754203913E-3</c:v>
                </c:pt>
                <c:pt idx="47">
                  <c:v>3.0154894243669631E-3</c:v>
                </c:pt>
                <c:pt idx="48">
                  <c:v>3.0207622417969334E-3</c:v>
                </c:pt>
                <c:pt idx="49">
                  <c:v>3.1306098393387928E-3</c:v>
                </c:pt>
                <c:pt idx="50">
                  <c:v>4.0699121145699076E-3</c:v>
                </c:pt>
                <c:pt idx="51">
                  <c:v>4.2377058782595246E-3</c:v>
                </c:pt>
                <c:pt idx="52">
                  <c:v>3.4859280431046723E-3</c:v>
                </c:pt>
                <c:pt idx="53">
                  <c:v>3.3373152019498808E-3</c:v>
                </c:pt>
                <c:pt idx="54">
                  <c:v>3.7285986617657516E-3</c:v>
                </c:pt>
                <c:pt idx="55">
                  <c:v>3.4869178478422911E-3</c:v>
                </c:pt>
                <c:pt idx="56">
                  <c:v>3.162569437403001E-3</c:v>
                </c:pt>
                <c:pt idx="57">
                  <c:v>3.2678185207599573E-3</c:v>
                </c:pt>
                <c:pt idx="58">
                  <c:v>3.9710316599313239E-3</c:v>
                </c:pt>
                <c:pt idx="59">
                  <c:v>3.5623155603435068E-3</c:v>
                </c:pt>
                <c:pt idx="60">
                  <c:v>3.1765311217307772E-3</c:v>
                </c:pt>
                <c:pt idx="61">
                  <c:v>2.9730888497917014E-3</c:v>
                </c:pt>
                <c:pt idx="62">
                  <c:v>2.9417459019544295E-3</c:v>
                </c:pt>
                <c:pt idx="63">
                  <c:v>2.417619609735174E-3</c:v>
                </c:pt>
                <c:pt idx="64">
                  <c:v>1.8168786424161531E-3</c:v>
                </c:pt>
                <c:pt idx="65">
                  <c:v>7.8788183712236008E-4</c:v>
                </c:pt>
                <c:pt idx="66">
                  <c:v>1.5496280819795045E-3</c:v>
                </c:pt>
                <c:pt idx="67">
                  <c:v>2.4216229016485401E-3</c:v>
                </c:pt>
                <c:pt idx="68">
                  <c:v>2.683505602496757E-3</c:v>
                </c:pt>
                <c:pt idx="69">
                  <c:v>3.4120245510739031E-3</c:v>
                </c:pt>
                <c:pt idx="70">
                  <c:v>2.6108899322937018E-3</c:v>
                </c:pt>
                <c:pt idx="71">
                  <c:v>6.9835618146416034E-3</c:v>
                </c:pt>
                <c:pt idx="72">
                  <c:v>1.2170080849496428E-2</c:v>
                </c:pt>
                <c:pt idx="73">
                  <c:v>1.2006115507367862E-2</c:v>
                </c:pt>
                <c:pt idx="74">
                  <c:v>1.2238590287907693E-2</c:v>
                </c:pt>
                <c:pt idx="75">
                  <c:v>1.1765283685624114E-2</c:v>
                </c:pt>
                <c:pt idx="76">
                  <c:v>1.3262366471169023E-2</c:v>
                </c:pt>
                <c:pt idx="77">
                  <c:v>1.2756461485956288E-2</c:v>
                </c:pt>
                <c:pt idx="78">
                  <c:v>1.5297413814276911E-2</c:v>
                </c:pt>
                <c:pt idx="79">
                  <c:v>1.5865656753167142E-2</c:v>
                </c:pt>
                <c:pt idx="80">
                  <c:v>1.6246770981595094E-2</c:v>
                </c:pt>
                <c:pt idx="81">
                  <c:v>1.6673532674180327E-2</c:v>
                </c:pt>
                <c:pt idx="82">
                  <c:v>1.6448152538634971E-2</c:v>
                </c:pt>
                <c:pt idx="83">
                  <c:v>1.6455749677221028E-2</c:v>
                </c:pt>
                <c:pt idx="84">
                  <c:v>1.6060923501969099E-2</c:v>
                </c:pt>
                <c:pt idx="85">
                  <c:v>1.7480615711903565E-2</c:v>
                </c:pt>
                <c:pt idx="86">
                  <c:v>1.8331078962000001E-2</c:v>
                </c:pt>
                <c:pt idx="87">
                  <c:v>1.8945519448900001E-2</c:v>
                </c:pt>
                <c:pt idx="88">
                  <c:v>2.015424096E-2</c:v>
                </c:pt>
                <c:pt idx="89">
                  <c:v>2.3807632173600001E-2</c:v>
                </c:pt>
                <c:pt idx="90">
                  <c:v>2.3192279981200003E-2</c:v>
                </c:pt>
                <c:pt idx="91">
                  <c:v>2.0402518090000002E-2</c:v>
                </c:pt>
                <c:pt idx="92">
                  <c:v>2.3669718800000003E-2</c:v>
                </c:pt>
                <c:pt idx="93">
                  <c:v>2.5632620055000003E-2</c:v>
                </c:pt>
                <c:pt idx="94">
                  <c:v>2.4487603062999998E-2</c:v>
                </c:pt>
                <c:pt idx="95">
                  <c:v>2.3688872768600003E-2</c:v>
                </c:pt>
                <c:pt idx="96">
                  <c:v>2.5764554188800002E-2</c:v>
                </c:pt>
                <c:pt idx="97">
                  <c:v>2.5428797755199999E-2</c:v>
                </c:pt>
                <c:pt idx="98">
                  <c:v>2.5034402879199998E-2</c:v>
                </c:pt>
                <c:pt idx="99">
                  <c:v>2.5631711539200006E-2</c:v>
                </c:pt>
                <c:pt idx="100">
                  <c:v>2.5307408016000003E-2</c:v>
                </c:pt>
                <c:pt idx="101">
                  <c:v>2.3771466208000004E-2</c:v>
                </c:pt>
              </c:numCache>
            </c:numRef>
          </c:val>
          <c:extLst>
            <c:ext xmlns:c16="http://schemas.microsoft.com/office/drawing/2014/chart" uri="{C3380CC4-5D6E-409C-BE32-E72D297353CC}">
              <c16:uniqueId val="{00000001-4CDF-654F-B8C5-432993D5F2BB}"/>
            </c:ext>
          </c:extLst>
        </c:ser>
        <c:ser>
          <c:idx val="3"/>
          <c:order val="2"/>
          <c:tx>
            <c:strRef>
              <c:f>'data-Fig4B'!$L$3</c:f>
              <c:strCache>
                <c:ptCount val="1"/>
                <c:pt idx="0">
                  <c:v>Capital Income</c:v>
                </c:pt>
              </c:strCache>
            </c:strRef>
          </c:tx>
          <c:spPr>
            <a:solidFill>
              <a:srgbClr val="1FB714"/>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'data-Fig4B'!$L$6:$L$107</c:f>
              <c:numCache>
                <c:formatCode>0.0000</c:formatCode>
                <c:ptCount val="102"/>
                <c:pt idx="0">
                  <c:v>5.7605404840384108E-2</c:v>
                </c:pt>
                <c:pt idx="1">
                  <c:v>5.5914821258478381E-2</c:v>
                </c:pt>
                <c:pt idx="2">
                  <c:v>3.8449060976491201E-2</c:v>
                </c:pt>
                <c:pt idx="3">
                  <c:v>3.1089821782482322E-2</c:v>
                </c:pt>
                <c:pt idx="4">
                  <c:v>2.7644800829672005E-2</c:v>
                </c:pt>
                <c:pt idx="5">
                  <c:v>3.0177414037837722E-2</c:v>
                </c:pt>
                <c:pt idx="6">
                  <c:v>3.4852237417180236E-2</c:v>
                </c:pt>
                <c:pt idx="7">
                  <c:v>3.2171490370836539E-2</c:v>
                </c:pt>
                <c:pt idx="8">
                  <c:v>3.5812015911606536E-2</c:v>
                </c:pt>
                <c:pt idx="9">
                  <c:v>3.6526584566410135E-2</c:v>
                </c:pt>
                <c:pt idx="10">
                  <c:v>4.1642751724528575E-2</c:v>
                </c:pt>
                <c:pt idx="11">
                  <c:v>4.3387683858710682E-2</c:v>
                </c:pt>
                <c:pt idx="12">
                  <c:v>4.3719680501024712E-2</c:v>
                </c:pt>
                <c:pt idx="13">
                  <c:v>4.2889868086701144E-2</c:v>
                </c:pt>
                <c:pt idx="14">
                  <c:v>4.1684618919481171E-2</c:v>
                </c:pt>
                <c:pt idx="15">
                  <c:v>3.6875888360523058E-2</c:v>
                </c:pt>
                <c:pt idx="16">
                  <c:v>3.6826999219936464E-2</c:v>
                </c:pt>
                <c:pt idx="17">
                  <c:v>3.2226585301761312E-2</c:v>
                </c:pt>
                <c:pt idx="18">
                  <c:v>3.5251680094052038E-2</c:v>
                </c:pt>
                <c:pt idx="19">
                  <c:v>3.4378691252368386E-2</c:v>
                </c:pt>
                <c:pt idx="20">
                  <c:v>4.191503154814933E-2</c:v>
                </c:pt>
                <c:pt idx="21">
                  <c:v>4.0019305424394344E-2</c:v>
                </c:pt>
                <c:pt idx="22">
                  <c:v>2.8273692630594073E-2</c:v>
                </c:pt>
                <c:pt idx="23">
                  <c:v>3.1720108095286949E-2</c:v>
                </c:pt>
                <c:pt idx="24">
                  <c:v>3.1448603939454263E-2</c:v>
                </c:pt>
                <c:pt idx="25">
                  <c:v>2.4837065193494108E-2</c:v>
                </c:pt>
                <c:pt idx="26">
                  <c:v>1.5931883310559895E-2</c:v>
                </c:pt>
                <c:pt idx="27">
                  <c:v>1.2063488657426071E-2</c:v>
                </c:pt>
                <c:pt idx="28">
                  <c:v>1.0698321806875521E-2</c:v>
                </c:pt>
                <c:pt idx="29">
                  <c:v>1.0428226523512328E-2</c:v>
                </c:pt>
                <c:pt idx="30">
                  <c:v>1.2108587059891962E-2</c:v>
                </c:pt>
                <c:pt idx="31">
                  <c:v>1.3667000589921827E-2</c:v>
                </c:pt>
                <c:pt idx="32">
                  <c:v>1.5072480008933629E-2</c:v>
                </c:pt>
                <c:pt idx="33">
                  <c:v>1.5635688326966615E-2</c:v>
                </c:pt>
                <c:pt idx="34">
                  <c:v>1.6367127425627848E-2</c:v>
                </c:pt>
                <c:pt idx="35">
                  <c:v>1.383604426937729E-2</c:v>
                </c:pt>
                <c:pt idx="36">
                  <c:v>1.2736409189349112E-2</c:v>
                </c:pt>
                <c:pt idx="37">
                  <c:v>1.121495026059699E-2</c:v>
                </c:pt>
                <c:pt idx="38">
                  <c:v>1.1618653080884413E-2</c:v>
                </c:pt>
                <c:pt idx="39">
                  <c:v>1.1541255263135809E-2</c:v>
                </c:pt>
                <c:pt idx="40">
                  <c:v>1.1493944052011006E-2</c:v>
                </c:pt>
                <c:pt idx="41">
                  <c:v>1.1612647068184373E-2</c:v>
                </c:pt>
                <c:pt idx="42">
                  <c:v>1.0968236361747086E-2</c:v>
                </c:pt>
                <c:pt idx="43">
                  <c:v>9.7643372035758312E-3</c:v>
                </c:pt>
                <c:pt idx="44">
                  <c:v>9.8425161140959158E-3</c:v>
                </c:pt>
                <c:pt idx="45">
                  <c:v>8.4720381577884103E-3</c:v>
                </c:pt>
                <c:pt idx="46">
                  <c:v>9.1660227354783894E-3</c:v>
                </c:pt>
                <c:pt idx="47">
                  <c:v>9.2480203917152635E-3</c:v>
                </c:pt>
                <c:pt idx="48">
                  <c:v>8.7071998982567837E-3</c:v>
                </c:pt>
                <c:pt idx="49">
                  <c:v>8.4481125058869389E-3</c:v>
                </c:pt>
                <c:pt idx="50">
                  <c:v>8.1504334479320789E-3</c:v>
                </c:pt>
                <c:pt idx="51">
                  <c:v>7.7251641721915896E-3</c:v>
                </c:pt>
                <c:pt idx="52">
                  <c:v>7.8934723130277152E-3</c:v>
                </c:pt>
                <c:pt idx="53">
                  <c:v>7.1002860217913603E-3</c:v>
                </c:pt>
                <c:pt idx="54">
                  <c:v>7.2470440136036506E-3</c:v>
                </c:pt>
                <c:pt idx="55">
                  <c:v>6.5795460734395707E-3</c:v>
                </c:pt>
                <c:pt idx="56">
                  <c:v>5.9637964917646294E-3</c:v>
                </c:pt>
                <c:pt idx="57">
                  <c:v>6.0545390777754123E-3</c:v>
                </c:pt>
                <c:pt idx="58">
                  <c:v>7.2833280392106733E-3</c:v>
                </c:pt>
                <c:pt idx="59">
                  <c:v>6.8319775027995246E-3</c:v>
                </c:pt>
                <c:pt idx="60">
                  <c:v>6.5117162661739499E-3</c:v>
                </c:pt>
                <c:pt idx="61">
                  <c:v>6.2838133356947967E-3</c:v>
                </c:pt>
                <c:pt idx="62">
                  <c:v>6.4760445803054238E-3</c:v>
                </c:pt>
                <c:pt idx="63">
                  <c:v>6.6329720726413868E-3</c:v>
                </c:pt>
                <c:pt idx="64">
                  <c:v>7.0999932495884079E-3</c:v>
                </c:pt>
                <c:pt idx="65">
                  <c:v>7.6756317428696074E-3</c:v>
                </c:pt>
                <c:pt idx="66">
                  <c:v>8.6433190340698268E-3</c:v>
                </c:pt>
                <c:pt idx="67">
                  <c:v>7.5414995575248545E-3</c:v>
                </c:pt>
                <c:pt idx="68">
                  <c:v>7.5391955586558354E-3</c:v>
                </c:pt>
                <c:pt idx="69">
                  <c:v>8.4675449033833235E-3</c:v>
                </c:pt>
                <c:pt idx="70">
                  <c:v>6.4575310358110181E-3</c:v>
                </c:pt>
                <c:pt idx="71">
                  <c:v>8.1153428281466877E-3</c:v>
                </c:pt>
                <c:pt idx="72">
                  <c:v>1.128295773995438E-2</c:v>
                </c:pt>
                <c:pt idx="73">
                  <c:v>1.170172182681024E-2</c:v>
                </c:pt>
                <c:pt idx="74">
                  <c:v>1.1972203149528802E-2</c:v>
                </c:pt>
                <c:pt idx="75">
                  <c:v>1.1085373848165752E-2</c:v>
                </c:pt>
                <c:pt idx="76">
                  <c:v>9.2772112069925191E-3</c:v>
                </c:pt>
                <c:pt idx="77">
                  <c:v>8.2017052436521957E-3</c:v>
                </c:pt>
                <c:pt idx="78">
                  <c:v>8.3568927220780131E-3</c:v>
                </c:pt>
                <c:pt idx="79">
                  <c:v>8.3474199910093978E-3</c:v>
                </c:pt>
                <c:pt idx="80">
                  <c:v>8.2219527607361974E-3</c:v>
                </c:pt>
                <c:pt idx="81">
                  <c:v>8.1574259426229496E-3</c:v>
                </c:pt>
                <c:pt idx="82">
                  <c:v>7.8418080373027291E-3</c:v>
                </c:pt>
                <c:pt idx="83">
                  <c:v>7.5218247242545347E-3</c:v>
                </c:pt>
                <c:pt idx="84">
                  <c:v>8.3351890942138743E-3</c:v>
                </c:pt>
                <c:pt idx="85">
                  <c:v>8.2379913125062779E-3</c:v>
                </c:pt>
                <c:pt idx="86">
                  <c:v>8.4185215233000005E-3</c:v>
                </c:pt>
                <c:pt idx="87">
                  <c:v>9.3296829887999991E-3</c:v>
                </c:pt>
                <c:pt idx="88">
                  <c:v>1.1099522208000001E-2</c:v>
                </c:pt>
                <c:pt idx="89">
                  <c:v>1.2915335392800001E-2</c:v>
                </c:pt>
                <c:pt idx="90">
                  <c:v>1.501329692E-2</c:v>
                </c:pt>
                <c:pt idx="91">
                  <c:v>1.6746460895000002E-2</c:v>
                </c:pt>
                <c:pt idx="92">
                  <c:v>1.5432300000000003E-2</c:v>
                </c:pt>
                <c:pt idx="93">
                  <c:v>1.2271689359999999E-2</c:v>
                </c:pt>
                <c:pt idx="94">
                  <c:v>1.3942189322600001E-2</c:v>
                </c:pt>
                <c:pt idx="95">
                  <c:v>1.2118091478800002E-2</c:v>
                </c:pt>
                <c:pt idx="96">
                  <c:v>1.6773532876800001E-2</c:v>
                </c:pt>
                <c:pt idx="97">
                  <c:v>1.26091036488E-2</c:v>
                </c:pt>
                <c:pt idx="98">
                  <c:v>1.3687440738399998E-2</c:v>
                </c:pt>
                <c:pt idx="99">
                  <c:v>1.2896968780800003E-2</c:v>
                </c:pt>
                <c:pt idx="100">
                  <c:v>1.2206350836000003E-2</c:v>
                </c:pt>
                <c:pt idx="101">
                  <c:v>1.2178453459200003E-2</c:v>
                </c:pt>
              </c:numCache>
            </c:numRef>
          </c:val>
          <c:extLst>
            <c:ext xmlns:c16="http://schemas.microsoft.com/office/drawing/2014/chart" uri="{C3380CC4-5D6E-409C-BE32-E72D297353CC}">
              <c16:uniqueId val="{00000002-4CDF-654F-B8C5-432993D5F2BB}"/>
            </c:ext>
          </c:extLst>
        </c:ser>
        <c:ser>
          <c:idx val="2"/>
          <c:order val="3"/>
          <c:tx>
            <c:strRef>
              <c:f>'data-Fig4B'!$K$3</c:f>
              <c:strCache>
                <c:ptCount val="1"/>
                <c:pt idx="0">
                  <c:v>Capital Gains</c:v>
                </c:pt>
              </c:strCache>
            </c:strRef>
          </c:tx>
          <c:spPr>
            <a:solidFill>
              <a:srgbClr val="1FB714"/>
            </a:solidFill>
            <a:ln w="3175">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'data-Fig4B'!$K$6:$K$107</c:f>
              <c:numCache>
                <c:formatCode>0.0000</c:formatCode>
                <c:ptCount val="102"/>
                <c:pt idx="0">
                  <c:v>1.1419149697931539E-2</c:v>
                </c:pt>
                <c:pt idx="1">
                  <c:v>2.5401475273847196E-3</c:v>
                </c:pt>
                <c:pt idx="2">
                  <c:v>1.2386021075338615E-3</c:v>
                </c:pt>
                <c:pt idx="3">
                  <c:v>4.4953986539891288E-3</c:v>
                </c:pt>
                <c:pt idx="4">
                  <c:v>1.7942659119678491E-3</c:v>
                </c:pt>
                <c:pt idx="5">
                  <c:v>1.4185886435428481E-3</c:v>
                </c:pt>
                <c:pt idx="6">
                  <c:v>8.2269734786428322E-3</c:v>
                </c:pt>
                <c:pt idx="7">
                  <c:v>7.2680540620829346E-3</c:v>
                </c:pt>
                <c:pt idx="8">
                  <c:v>1.0698158624143419E-2</c:v>
                </c:pt>
                <c:pt idx="9">
                  <c:v>2.5532426043696019E-2</c:v>
                </c:pt>
                <c:pt idx="10">
                  <c:v>2.10631012435347E-2</c:v>
                </c:pt>
                <c:pt idx="11">
                  <c:v>2.6292792096270685E-2</c:v>
                </c:pt>
                <c:pt idx="12">
                  <c:v>4.6128965227900928E-2</c:v>
                </c:pt>
                <c:pt idx="13">
                  <c:v>4.4193206018803347E-2</c:v>
                </c:pt>
                <c:pt idx="14">
                  <c:v>1.1301669213499923E-2</c:v>
                </c:pt>
                <c:pt idx="15">
                  <c:v>4.5432094306254479E-3</c:v>
                </c:pt>
                <c:pt idx="16">
                  <c:v>2.1410246651905759E-3</c:v>
                </c:pt>
                <c:pt idx="17">
                  <c:v>8.8669236207706385E-3</c:v>
                </c:pt>
                <c:pt idx="18">
                  <c:v>2.8929512656078234E-3</c:v>
                </c:pt>
                <c:pt idx="19">
                  <c:v>6.4452966737521544E-3</c:v>
                </c:pt>
                <c:pt idx="20">
                  <c:v>1.0541607708818354E-2</c:v>
                </c:pt>
                <c:pt idx="21">
                  <c:v>3.2862391918307837E-3</c:v>
                </c:pt>
                <c:pt idx="22">
                  <c:v>7.4659659548772274E-3</c:v>
                </c:pt>
                <c:pt idx="23">
                  <c:v>4.2408209096568448E-3</c:v>
                </c:pt>
                <c:pt idx="24">
                  <c:v>4.2376895510995742E-3</c:v>
                </c:pt>
                <c:pt idx="25">
                  <c:v>5.1218324218534374E-3</c:v>
                </c:pt>
                <c:pt idx="26">
                  <c:v>3.0477005940071859E-3</c:v>
                </c:pt>
                <c:pt idx="27">
                  <c:v>4.9641716961940831E-3</c:v>
                </c:pt>
                <c:pt idx="28">
                  <c:v>4.3665473097090892E-3</c:v>
                </c:pt>
                <c:pt idx="29">
                  <c:v>9.6621817690908714E-3</c:v>
                </c:pt>
                <c:pt idx="30">
                  <c:v>1.1520498746147783E-2</c:v>
                </c:pt>
                <c:pt idx="31">
                  <c:v>7.6620743893976032E-3</c:v>
                </c:pt>
                <c:pt idx="32">
                  <c:v>6.8613109038798996E-3</c:v>
                </c:pt>
                <c:pt idx="33">
                  <c:v>5.2413172462654652E-3</c:v>
                </c:pt>
                <c:pt idx="34">
                  <c:v>9.9373490253520415E-3</c:v>
                </c:pt>
                <c:pt idx="35">
                  <c:v>8.7080751844674249E-3</c:v>
                </c:pt>
                <c:pt idx="36">
                  <c:v>7.3997793588686774E-3</c:v>
                </c:pt>
                <c:pt idx="37">
                  <c:v>5.8743186763888155E-3</c:v>
                </c:pt>
                <c:pt idx="38">
                  <c:v>1.0565406779860738E-2</c:v>
                </c:pt>
                <c:pt idx="39">
                  <c:v>1.4593371426382739E-2</c:v>
                </c:pt>
                <c:pt idx="40">
                  <c:v>1.2950521949938277E-2</c:v>
                </c:pt>
                <c:pt idx="41">
                  <c:v>9.2891269429747937E-3</c:v>
                </c:pt>
                <c:pt idx="42">
                  <c:v>1.0702235204963849E-2</c:v>
                </c:pt>
                <c:pt idx="43">
                  <c:v>1.5262173365919996E-2</c:v>
                </c:pt>
                <c:pt idx="44">
                  <c:v>1.3673855188219286E-2</c:v>
                </c:pt>
                <c:pt idx="45">
                  <c:v>1.993085914766397E-2</c:v>
                </c:pt>
                <c:pt idx="46">
                  <c:v>1.4466987673185834E-2</c:v>
                </c:pt>
                <c:pt idx="47">
                  <c:v>1.4172632363353621E-2</c:v>
                </c:pt>
                <c:pt idx="48">
                  <c:v>1.7202495769454405E-2</c:v>
                </c:pt>
                <c:pt idx="49">
                  <c:v>2.0213602484384946E-2</c:v>
                </c:pt>
                <c:pt idx="50">
                  <c:v>1.6453241558783641E-2</c:v>
                </c:pt>
                <c:pt idx="51">
                  <c:v>1.9591771279233144E-2</c:v>
                </c:pt>
                <c:pt idx="52">
                  <c:v>2.4144293016283166E-2</c:v>
                </c:pt>
                <c:pt idx="53">
                  <c:v>2.1561262382881207E-2</c:v>
                </c:pt>
                <c:pt idx="54">
                  <c:v>1.1564704362619242E-2</c:v>
                </c:pt>
                <c:pt idx="55">
                  <c:v>1.4625200447411349E-2</c:v>
                </c:pt>
                <c:pt idx="56">
                  <c:v>1.6677669113672744E-2</c:v>
                </c:pt>
                <c:pt idx="57">
                  <c:v>1.2822720234834835E-2</c:v>
                </c:pt>
                <c:pt idx="58">
                  <c:v>9.6346250160969822E-3</c:v>
                </c:pt>
                <c:pt idx="59">
                  <c:v>8.1198392237822898E-3</c:v>
                </c:pt>
                <c:pt idx="60">
                  <c:v>8.8335147691745546E-3</c:v>
                </c:pt>
                <c:pt idx="61">
                  <c:v>1.0128399726876231E-2</c:v>
                </c:pt>
                <c:pt idx="62">
                  <c:v>9.0754327849498998E-3</c:v>
                </c:pt>
                <c:pt idx="63">
                  <c:v>1.7382097701909158E-2</c:v>
                </c:pt>
                <c:pt idx="64">
                  <c:v>1.6580103739857171E-2</c:v>
                </c:pt>
                <c:pt idx="65">
                  <c:v>1.8494932138883067E-2</c:v>
                </c:pt>
                <c:pt idx="66">
                  <c:v>2.2318665201290212E-2</c:v>
                </c:pt>
                <c:pt idx="67">
                  <c:v>2.6207214268912194E-2</c:v>
                </c:pt>
                <c:pt idx="68">
                  <c:v>2.7651517101765742E-2</c:v>
                </c:pt>
                <c:pt idx="69">
                  <c:v>3.1151006216803133E-2</c:v>
                </c:pt>
                <c:pt idx="70">
                  <c:v>5.6123755140626577E-2</c:v>
                </c:pt>
                <c:pt idx="71">
                  <c:v>1.7314480972035702E-2</c:v>
                </c:pt>
                <c:pt idx="72">
                  <c:v>2.2542001463711672E-2</c:v>
                </c:pt>
                <c:pt idx="73">
                  <c:v>1.8069533123682334E-2</c:v>
                </c:pt>
                <c:pt idx="74">
                  <c:v>1.3624249332540184E-2</c:v>
                </c:pt>
                <c:pt idx="75">
                  <c:v>1.1009029137832114E-2</c:v>
                </c:pt>
                <c:pt idx="76">
                  <c:v>1.2194496737578447E-2</c:v>
                </c:pt>
                <c:pt idx="77">
                  <c:v>1.4466489161918521E-2</c:v>
                </c:pt>
                <c:pt idx="78">
                  <c:v>1.445826694024069E-2</c:v>
                </c:pt>
                <c:pt idx="79">
                  <c:v>1.6718964000000003E-2</c:v>
                </c:pt>
                <c:pt idx="80">
                  <c:v>2.5376200000000002E-2</c:v>
                </c:pt>
                <c:pt idx="81">
                  <c:v>3.1839650000000004E-2</c:v>
                </c:pt>
                <c:pt idx="82">
                  <c:v>3.8152036E-2</c:v>
                </c:pt>
                <c:pt idx="83">
                  <c:v>4.1316868E-2</c:v>
                </c:pt>
                <c:pt idx="84">
                  <c:v>4.9599120000000003E-2</c:v>
                </c:pt>
                <c:pt idx="85">
                  <c:v>2.8128209000000001E-2</c:v>
                </c:pt>
                <c:pt idx="86">
                  <c:v>2.0430003000000002E-2</c:v>
                </c:pt>
                <c:pt idx="87">
                  <c:v>2.4678779000000005E-2</c:v>
                </c:pt>
                <c:pt idx="88">
                  <c:v>3.5891279999999998E-2</c:v>
                </c:pt>
                <c:pt idx="89">
                  <c:v>4.5616552000000005E-2</c:v>
                </c:pt>
                <c:pt idx="90">
                  <c:v>5.0604796E-2</c:v>
                </c:pt>
                <c:pt idx="91">
                  <c:v>5.6636850000000009E-2</c:v>
                </c:pt>
                <c:pt idx="92">
                  <c:v>3.5411999999999999E-2</c:v>
                </c:pt>
                <c:pt idx="93">
                  <c:v>1.849785E-2</c:v>
                </c:pt>
                <c:pt idx="94">
                  <c:v>2.9582454000000001E-2</c:v>
                </c:pt>
                <c:pt idx="95">
                  <c:v>2.8270566E-2</c:v>
                </c:pt>
                <c:pt idx="96">
                  <c:v>4.4318208000000005E-2</c:v>
                </c:pt>
                <c:pt idx="97">
                  <c:v>2.8500481999999997E-2</c:v>
                </c:pt>
                <c:pt idx="98">
                  <c:v>3.8647576000000003E-2</c:v>
                </c:pt>
                <c:pt idx="99">
                  <c:v>3.8485824000000002E-2</c:v>
                </c:pt>
                <c:pt idx="100">
                  <c:v>3.4852403999999997E-2</c:v>
                </c:pt>
                <c:pt idx="101">
                  <c:v>3.9985856E-2</c:v>
                </c:pt>
              </c:numCache>
            </c:numRef>
          </c:val>
          <c:extLst>
            <c:ext xmlns:c16="http://schemas.microsoft.com/office/drawing/2014/chart" uri="{C3380CC4-5D6E-409C-BE32-E72D297353CC}">
              <c16:uniqueId val="{00000003-4CDF-654F-B8C5-432993D5F2BB}"/>
            </c:ext>
          </c:extLst>
        </c:ser>
        <c:dLbls>
          <c:showLegendKey val="0"/>
          <c:showVal val="0"/>
          <c:showCatName val="0"/>
          <c:showSerName val="0"/>
          <c:showPercent val="0"/>
          <c:showBubbleSize val="0"/>
        </c:dLbls>
        <c:axId val="704414528"/>
        <c:axId val="1"/>
      </c:areaChart>
      <c:catAx>
        <c:axId val="704414528"/>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12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es-ES"/>
          </a:p>
        </c:txPr>
        <c:crossAx val="704414528"/>
        <c:crosses val="autoZero"/>
        <c:crossBetween val="midCat"/>
      </c:valAx>
      <c:spPr>
        <a:solidFill>
          <a:srgbClr val="FFFFFF"/>
        </a:solidFill>
        <a:ln w="12700">
          <a:solidFill>
            <a:srgbClr val="000000"/>
          </a:solidFill>
          <a:prstDash val="solid"/>
        </a:ln>
      </c:spPr>
    </c:plotArea>
    <c:legend>
      <c:legendPos val="r"/>
      <c:layout>
        <c:manualLayout>
          <c:xMode val="edge"/>
          <c:yMode val="edge"/>
          <c:x val="0.28920840650314394"/>
          <c:y val="0.14132762312633834"/>
          <c:w val="0.2935249532657338"/>
          <c:h val="0.28051391862955033"/>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es-ES"/>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000000000000011" r="0.75000000000000011" t="1" header="0.5" footer="0.5"/>
    <c:pageSetup orientation="landscape" verticalDpi="96"/>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51787231632016"/>
          <c:y val="0.11991434689507495"/>
          <c:w val="0.71798515833002896"/>
          <c:h val="0.68308351177730198"/>
        </c:manualLayout>
      </c:layout>
      <c:areaChart>
        <c:grouping val="stacked"/>
        <c:varyColors val="0"/>
        <c:ser>
          <c:idx val="1"/>
          <c:order val="0"/>
          <c:tx>
            <c:strRef>
              <c:f>'data-Fig4B'!$N$3</c:f>
              <c:strCache>
                <c:ptCount val="1"/>
                <c:pt idx="0">
                  <c:v>Salaries</c:v>
                </c:pt>
              </c:strCache>
            </c:strRef>
          </c:tx>
          <c:spPr>
            <a:solidFill>
              <a:srgbClr val="1FB714"/>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'data-Fig4B'!$N$6:$N$107</c:f>
              <c:numCache>
                <c:formatCode>0.0000</c:formatCode>
                <c:ptCount val="102"/>
                <c:pt idx="0">
                  <c:v>9.6029854967085767E-3</c:v>
                </c:pt>
                <c:pt idx="1">
                  <c:v>1.2551290252695918E-2</c:v>
                </c:pt>
                <c:pt idx="2">
                  <c:v>1.2646765795367519E-2</c:v>
                </c:pt>
                <c:pt idx="3">
                  <c:v>1.1741837379586496E-2</c:v>
                </c:pt>
                <c:pt idx="4">
                  <c:v>1.0943762199365034E-2</c:v>
                </c:pt>
                <c:pt idx="5">
                  <c:v>1.2602207277762078E-2</c:v>
                </c:pt>
                <c:pt idx="6">
                  <c:v>1.1653289453677908E-2</c:v>
                </c:pt>
                <c:pt idx="7">
                  <c:v>1.0466777222370336E-2</c:v>
                </c:pt>
                <c:pt idx="8">
                  <c:v>1.1499179643219073E-2</c:v>
                </c:pt>
                <c:pt idx="9">
                  <c:v>1.1138593076246563E-2</c:v>
                </c:pt>
                <c:pt idx="10">
                  <c:v>1.1515543517762704E-2</c:v>
                </c:pt>
                <c:pt idx="11">
                  <c:v>1.1632753630229323E-2</c:v>
                </c:pt>
                <c:pt idx="12">
                  <c:v>1.1466640046951996E-2</c:v>
                </c:pt>
                <c:pt idx="13">
                  <c:v>1.0345315607301585E-2</c:v>
                </c:pt>
                <c:pt idx="14">
                  <c:v>1.1368879027870713E-2</c:v>
                </c:pt>
                <c:pt idx="15">
                  <c:v>1.1882855441044499E-2</c:v>
                </c:pt>
                <c:pt idx="16">
                  <c:v>1.4769118605794208E-2</c:v>
                </c:pt>
                <c:pt idx="17">
                  <c:v>1.5477957487427871E-2</c:v>
                </c:pt>
                <c:pt idx="18">
                  <c:v>1.5202873924062492E-2</c:v>
                </c:pt>
                <c:pt idx="19">
                  <c:v>1.4551133687836322E-2</c:v>
                </c:pt>
                <c:pt idx="20">
                  <c:v>1.3739132913705652E-2</c:v>
                </c:pt>
                <c:pt idx="21">
                  <c:v>1.3934132769562832E-2</c:v>
                </c:pt>
                <c:pt idx="22">
                  <c:v>1.5085828640143843E-2</c:v>
                </c:pt>
                <c:pt idx="23">
                  <c:v>1.4458042711255392E-2</c:v>
                </c:pt>
                <c:pt idx="24">
                  <c:v>1.517088088195899E-2</c:v>
                </c:pt>
                <c:pt idx="25">
                  <c:v>1.4810857537659721E-2</c:v>
                </c:pt>
                <c:pt idx="26">
                  <c:v>1.1391272755472814E-2</c:v>
                </c:pt>
                <c:pt idx="27">
                  <c:v>7.9868091182898945E-3</c:v>
                </c:pt>
                <c:pt idx="28">
                  <c:v>7.3292436178584242E-3</c:v>
                </c:pt>
                <c:pt idx="29">
                  <c:v>6.9551678179912042E-3</c:v>
                </c:pt>
                <c:pt idx="30">
                  <c:v>7.7414174797842128E-3</c:v>
                </c:pt>
                <c:pt idx="31">
                  <c:v>8.109537327174253E-3</c:v>
                </c:pt>
                <c:pt idx="32">
                  <c:v>8.7938720124923243E-3</c:v>
                </c:pt>
                <c:pt idx="33">
                  <c:v>9.2494458402396958E-3</c:v>
                </c:pt>
                <c:pt idx="34">
                  <c:v>8.5441247986828579E-3</c:v>
                </c:pt>
                <c:pt idx="35">
                  <c:v>8.256751598907569E-3</c:v>
                </c:pt>
                <c:pt idx="36">
                  <c:v>7.5560765247604279E-3</c:v>
                </c:pt>
                <c:pt idx="37">
                  <c:v>7.4891047209537142E-3</c:v>
                </c:pt>
                <c:pt idx="38">
                  <c:v>7.2058226164629533E-3</c:v>
                </c:pt>
                <c:pt idx="39">
                  <c:v>6.5340027094373506E-3</c:v>
                </c:pt>
                <c:pt idx="40">
                  <c:v>6.4860023273061286E-3</c:v>
                </c:pt>
                <c:pt idx="41">
                  <c:v>6.5236334593176681E-3</c:v>
                </c:pt>
                <c:pt idx="42">
                  <c:v>6.4443571926327157E-3</c:v>
                </c:pt>
                <c:pt idx="43">
                  <c:v>5.6099946198475449E-3</c:v>
                </c:pt>
                <c:pt idx="44">
                  <c:v>5.7520125329435781E-3</c:v>
                </c:pt>
                <c:pt idx="45">
                  <c:v>4.9817838223270485E-3</c:v>
                </c:pt>
                <c:pt idx="46">
                  <c:v>5.198105352179334E-3</c:v>
                </c:pt>
                <c:pt idx="47">
                  <c:v>5.0228806326294709E-3</c:v>
                </c:pt>
                <c:pt idx="48">
                  <c:v>4.7942558503626578E-3</c:v>
                </c:pt>
                <c:pt idx="49">
                  <c:v>4.7591118301576743E-3</c:v>
                </c:pt>
                <c:pt idx="50">
                  <c:v>5.1794232239578027E-3</c:v>
                </c:pt>
                <c:pt idx="51">
                  <c:v>5.215413684266478E-3</c:v>
                </c:pt>
                <c:pt idx="52">
                  <c:v>4.7047939480172399E-3</c:v>
                </c:pt>
                <c:pt idx="53">
                  <c:v>4.9380992020238781E-3</c:v>
                </c:pt>
                <c:pt idx="54">
                  <c:v>5.2132120604946311E-3</c:v>
                </c:pt>
                <c:pt idx="55">
                  <c:v>5.1856913057661711E-3</c:v>
                </c:pt>
                <c:pt idx="56">
                  <c:v>5.4542086663449917E-3</c:v>
                </c:pt>
                <c:pt idx="57">
                  <c:v>5.4559554684863835E-3</c:v>
                </c:pt>
                <c:pt idx="58">
                  <c:v>6.3934304756257257E-3</c:v>
                </c:pt>
                <c:pt idx="59">
                  <c:v>7.1309931558584802E-3</c:v>
                </c:pt>
                <c:pt idx="60">
                  <c:v>7.4256830601367538E-3</c:v>
                </c:pt>
                <c:pt idx="61">
                  <c:v>7.6940212212411371E-3</c:v>
                </c:pt>
                <c:pt idx="62">
                  <c:v>7.9863824846081073E-3</c:v>
                </c:pt>
                <c:pt idx="63">
                  <c:v>7.9543873057519605E-3</c:v>
                </c:pt>
                <c:pt idx="64">
                  <c:v>8.5981891589575581E-3</c:v>
                </c:pt>
                <c:pt idx="65">
                  <c:v>8.7034811634670688E-3</c:v>
                </c:pt>
                <c:pt idx="66">
                  <c:v>9.2461279810507543E-3</c:v>
                </c:pt>
                <c:pt idx="67">
                  <c:v>1.0038340890902662E-2</c:v>
                </c:pt>
                <c:pt idx="68">
                  <c:v>1.193681482814668E-2</c:v>
                </c:pt>
                <c:pt idx="69">
                  <c:v>1.0149637667547142E-2</c:v>
                </c:pt>
                <c:pt idx="70">
                  <c:v>8.7868496804300762E-3</c:v>
                </c:pt>
                <c:pt idx="71">
                  <c:v>1.6576847908793282E-2</c:v>
                </c:pt>
                <c:pt idx="72">
                  <c:v>2.1995228072841978E-2</c:v>
                </c:pt>
                <c:pt idx="73">
                  <c:v>1.8216704511015952E-2</c:v>
                </c:pt>
                <c:pt idx="74">
                  <c:v>2.0410060881049585E-2</c:v>
                </c:pt>
                <c:pt idx="75">
                  <c:v>1.7368558747089539E-2</c:v>
                </c:pt>
                <c:pt idx="76">
                  <c:v>2.5580972831713802E-2</c:v>
                </c:pt>
                <c:pt idx="77">
                  <c:v>2.188225899886645E-2</c:v>
                </c:pt>
                <c:pt idx="78">
                  <c:v>1.8927384915747157E-2</c:v>
                </c:pt>
                <c:pt idx="79">
                  <c:v>2.1127959255823458E-2</c:v>
                </c:pt>
                <c:pt idx="80">
                  <c:v>2.2555076257668713E-2</c:v>
                </c:pt>
                <c:pt idx="81">
                  <c:v>2.517939138319672E-2</c:v>
                </c:pt>
                <c:pt idx="82">
                  <c:v>2.7518003424062316E-2</c:v>
                </c:pt>
                <c:pt idx="83">
                  <c:v>3.0925557598524441E-2</c:v>
                </c:pt>
                <c:pt idx="84">
                  <c:v>3.4774767403817027E-2</c:v>
                </c:pt>
                <c:pt idx="85">
                  <c:v>2.9843183975590156E-2</c:v>
                </c:pt>
                <c:pt idx="86">
                  <c:v>2.6225098515000003E-2</c:v>
                </c:pt>
                <c:pt idx="87">
                  <c:v>2.5721417684399998E-2</c:v>
                </c:pt>
                <c:pt idx="88">
                  <c:v>2.7504956832000001E-2</c:v>
                </c:pt>
                <c:pt idx="89">
                  <c:v>2.75004804336E-2</c:v>
                </c:pt>
                <c:pt idx="90">
                  <c:v>2.7069627098799998E-2</c:v>
                </c:pt>
                <c:pt idx="91">
                  <c:v>2.8957559700000003E-2</c:v>
                </c:pt>
                <c:pt idx="92">
                  <c:v>2.9485981200000008E-2</c:v>
                </c:pt>
                <c:pt idx="93">
                  <c:v>2.6547840584999996E-2</c:v>
                </c:pt>
                <c:pt idx="94">
                  <c:v>2.8567753614399994E-2</c:v>
                </c:pt>
                <c:pt idx="95">
                  <c:v>2.8576030809200004E-2</c:v>
                </c:pt>
                <c:pt idx="96">
                  <c:v>3.0270985113600001E-2</c:v>
                </c:pt>
                <c:pt idx="97">
                  <c:v>2.7771616595999998E-2</c:v>
                </c:pt>
                <c:pt idx="98">
                  <c:v>2.8340580382399998E-2</c:v>
                </c:pt>
                <c:pt idx="99">
                  <c:v>2.9065495680000004E-2</c:v>
                </c:pt>
                <c:pt idx="100">
                  <c:v>2.6400227907600007E-2</c:v>
                </c:pt>
                <c:pt idx="101">
                  <c:v>2.8390657747200006E-2</c:v>
                </c:pt>
              </c:numCache>
            </c:numRef>
          </c:val>
          <c:extLst>
            <c:ext xmlns:c16="http://schemas.microsoft.com/office/drawing/2014/chart" uri="{C3380CC4-5D6E-409C-BE32-E72D297353CC}">
              <c16:uniqueId val="{00000000-79C7-FE4B-90EA-A135B5E300FF}"/>
            </c:ext>
          </c:extLst>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'data-Fig4B'!$M$6:$M$107</c:f>
              <c:numCache>
                <c:formatCode>0.0000</c:formatCode>
                <c:ptCount val="102"/>
                <c:pt idx="0">
                  <c:v>2.6518942891726374E-2</c:v>
                </c:pt>
                <c:pt idx="1">
                  <c:v>1.3009232667343511E-2</c:v>
                </c:pt>
                <c:pt idx="2">
                  <c:v>1.4837122268686678E-2</c:v>
                </c:pt>
                <c:pt idx="3">
                  <c:v>1.8970129860287586E-2</c:v>
                </c:pt>
                <c:pt idx="4">
                  <c:v>1.3189411979021825E-2</c:v>
                </c:pt>
                <c:pt idx="5">
                  <c:v>1.1821304181782495E-2</c:v>
                </c:pt>
                <c:pt idx="6">
                  <c:v>1.1621989564071178E-2</c:v>
                </c:pt>
                <c:pt idx="7">
                  <c:v>9.1577230940109913E-3</c:v>
                </c:pt>
                <c:pt idx="8">
                  <c:v>9.8608681043728715E-3</c:v>
                </c:pt>
                <c:pt idx="9">
                  <c:v>1.2041439283765712E-2</c:v>
                </c:pt>
                <c:pt idx="10">
                  <c:v>1.036861800360489E-2</c:v>
                </c:pt>
                <c:pt idx="11">
                  <c:v>1.1226187943734556E-2</c:v>
                </c:pt>
                <c:pt idx="12">
                  <c:v>1.4093710031912144E-2</c:v>
                </c:pt>
                <c:pt idx="13">
                  <c:v>1.1708458746804668E-2</c:v>
                </c:pt>
                <c:pt idx="14">
                  <c:v>6.3873929186591613E-3</c:v>
                </c:pt>
                <c:pt idx="15">
                  <c:v>5.6320866993219308E-3</c:v>
                </c:pt>
                <c:pt idx="16">
                  <c:v>5.9579226427783263E-3</c:v>
                </c:pt>
                <c:pt idx="17">
                  <c:v>9.5162777340770249E-3</c:v>
                </c:pt>
                <c:pt idx="18">
                  <c:v>7.9434944026879912E-3</c:v>
                </c:pt>
                <c:pt idx="19">
                  <c:v>8.5478004314544168E-3</c:v>
                </c:pt>
                <c:pt idx="20">
                  <c:v>9.4566263500352223E-3</c:v>
                </c:pt>
                <c:pt idx="21">
                  <c:v>7.7047723802581092E-3</c:v>
                </c:pt>
                <c:pt idx="22">
                  <c:v>8.0131435237798462E-3</c:v>
                </c:pt>
                <c:pt idx="23">
                  <c:v>8.2973444029738989E-3</c:v>
                </c:pt>
                <c:pt idx="24">
                  <c:v>9.1945918222053318E-3</c:v>
                </c:pt>
                <c:pt idx="25">
                  <c:v>1.329525469995289E-2</c:v>
                </c:pt>
                <c:pt idx="26">
                  <c:v>1.7745073095289797E-2</c:v>
                </c:pt>
                <c:pt idx="27">
                  <c:v>1.7614259750492692E-2</c:v>
                </c:pt>
                <c:pt idx="28">
                  <c:v>1.5158198417489872E-2</c:v>
                </c:pt>
                <c:pt idx="29">
                  <c:v>1.4546371016319557E-2</c:v>
                </c:pt>
                <c:pt idx="30">
                  <c:v>1.2544016567227621E-2</c:v>
                </c:pt>
                <c:pt idx="31">
                  <c:v>9.7435287845789222E-3</c:v>
                </c:pt>
                <c:pt idx="32">
                  <c:v>9.8265258247288694E-3</c:v>
                </c:pt>
                <c:pt idx="33">
                  <c:v>8.1871841843398248E-3</c:v>
                </c:pt>
                <c:pt idx="34">
                  <c:v>9.0558360280204864E-3</c:v>
                </c:pt>
                <c:pt idx="35">
                  <c:v>8.103188444187278E-3</c:v>
                </c:pt>
                <c:pt idx="36">
                  <c:v>6.5894213398699462E-3</c:v>
                </c:pt>
                <c:pt idx="37">
                  <c:v>5.9731755743153234E-3</c:v>
                </c:pt>
                <c:pt idx="38">
                  <c:v>5.5194285360073737E-3</c:v>
                </c:pt>
                <c:pt idx="39">
                  <c:v>4.4810580748176031E-3</c:v>
                </c:pt>
                <c:pt idx="40">
                  <c:v>3.9326264360397857E-3</c:v>
                </c:pt>
                <c:pt idx="41">
                  <c:v>4.4077148657802774E-3</c:v>
                </c:pt>
                <c:pt idx="42">
                  <c:v>4.0696648085430309E-3</c:v>
                </c:pt>
                <c:pt idx="43">
                  <c:v>3.8615922102789493E-3</c:v>
                </c:pt>
                <c:pt idx="44">
                  <c:v>3.2220720410284943E-3</c:v>
                </c:pt>
                <c:pt idx="45">
                  <c:v>3.1281369512937323E-3</c:v>
                </c:pt>
                <c:pt idx="46">
                  <c:v>3.1116624754203913E-3</c:v>
                </c:pt>
                <c:pt idx="47">
                  <c:v>3.0154894243669631E-3</c:v>
                </c:pt>
                <c:pt idx="48">
                  <c:v>3.0207622417969334E-3</c:v>
                </c:pt>
                <c:pt idx="49">
                  <c:v>3.1306098393387928E-3</c:v>
                </c:pt>
                <c:pt idx="50">
                  <c:v>4.0699121145699076E-3</c:v>
                </c:pt>
                <c:pt idx="51">
                  <c:v>4.2377058782595246E-3</c:v>
                </c:pt>
                <c:pt idx="52">
                  <c:v>3.4859280431046723E-3</c:v>
                </c:pt>
                <c:pt idx="53">
                  <c:v>3.3373152019498808E-3</c:v>
                </c:pt>
                <c:pt idx="54">
                  <c:v>3.7285986617657516E-3</c:v>
                </c:pt>
                <c:pt idx="55">
                  <c:v>3.4869178478422911E-3</c:v>
                </c:pt>
                <c:pt idx="56">
                  <c:v>3.162569437403001E-3</c:v>
                </c:pt>
                <c:pt idx="57">
                  <c:v>3.2678185207599573E-3</c:v>
                </c:pt>
                <c:pt idx="58">
                  <c:v>3.9710316599313239E-3</c:v>
                </c:pt>
                <c:pt idx="59">
                  <c:v>3.5623155603435068E-3</c:v>
                </c:pt>
                <c:pt idx="60">
                  <c:v>3.1765311217307772E-3</c:v>
                </c:pt>
                <c:pt idx="61">
                  <c:v>2.9730888497917014E-3</c:v>
                </c:pt>
                <c:pt idx="62">
                  <c:v>2.9417459019544295E-3</c:v>
                </c:pt>
                <c:pt idx="63">
                  <c:v>2.417619609735174E-3</c:v>
                </c:pt>
                <c:pt idx="64">
                  <c:v>1.8168786424161531E-3</c:v>
                </c:pt>
                <c:pt idx="65">
                  <c:v>7.8788183712236008E-4</c:v>
                </c:pt>
                <c:pt idx="66">
                  <c:v>1.5496280819795045E-3</c:v>
                </c:pt>
                <c:pt idx="67">
                  <c:v>2.4216229016485401E-3</c:v>
                </c:pt>
                <c:pt idx="68">
                  <c:v>2.683505602496757E-3</c:v>
                </c:pt>
                <c:pt idx="69">
                  <c:v>3.4120245510739031E-3</c:v>
                </c:pt>
                <c:pt idx="70">
                  <c:v>2.6108899322937018E-3</c:v>
                </c:pt>
                <c:pt idx="71">
                  <c:v>6.9835618146416034E-3</c:v>
                </c:pt>
                <c:pt idx="72">
                  <c:v>1.2170080849496428E-2</c:v>
                </c:pt>
                <c:pt idx="73">
                  <c:v>1.2006115507367862E-2</c:v>
                </c:pt>
                <c:pt idx="74">
                  <c:v>1.2238590287907693E-2</c:v>
                </c:pt>
                <c:pt idx="75">
                  <c:v>1.1765283685624114E-2</c:v>
                </c:pt>
                <c:pt idx="76">
                  <c:v>1.3262366471169023E-2</c:v>
                </c:pt>
                <c:pt idx="77">
                  <c:v>1.2756461485956288E-2</c:v>
                </c:pt>
                <c:pt idx="78">
                  <c:v>1.5297413814276911E-2</c:v>
                </c:pt>
                <c:pt idx="79">
                  <c:v>1.5865656753167142E-2</c:v>
                </c:pt>
                <c:pt idx="80">
                  <c:v>1.6246770981595094E-2</c:v>
                </c:pt>
                <c:pt idx="81">
                  <c:v>1.6673532674180327E-2</c:v>
                </c:pt>
                <c:pt idx="82">
                  <c:v>1.6448152538634971E-2</c:v>
                </c:pt>
                <c:pt idx="83">
                  <c:v>1.6455749677221028E-2</c:v>
                </c:pt>
                <c:pt idx="84">
                  <c:v>1.6060923501969099E-2</c:v>
                </c:pt>
                <c:pt idx="85">
                  <c:v>1.7480615711903565E-2</c:v>
                </c:pt>
                <c:pt idx="86">
                  <c:v>1.8331078962000001E-2</c:v>
                </c:pt>
                <c:pt idx="87">
                  <c:v>1.8945519448900001E-2</c:v>
                </c:pt>
                <c:pt idx="88">
                  <c:v>2.015424096E-2</c:v>
                </c:pt>
                <c:pt idx="89">
                  <c:v>2.3807632173600001E-2</c:v>
                </c:pt>
                <c:pt idx="90">
                  <c:v>2.3192279981200003E-2</c:v>
                </c:pt>
                <c:pt idx="91">
                  <c:v>2.0402518090000002E-2</c:v>
                </c:pt>
                <c:pt idx="92">
                  <c:v>2.3669718800000003E-2</c:v>
                </c:pt>
                <c:pt idx="93">
                  <c:v>2.5632620055000003E-2</c:v>
                </c:pt>
                <c:pt idx="94">
                  <c:v>2.4487603062999998E-2</c:v>
                </c:pt>
                <c:pt idx="95">
                  <c:v>2.3688872768600003E-2</c:v>
                </c:pt>
                <c:pt idx="96">
                  <c:v>2.5764554188800002E-2</c:v>
                </c:pt>
                <c:pt idx="97">
                  <c:v>2.5428797755199999E-2</c:v>
                </c:pt>
                <c:pt idx="98">
                  <c:v>2.5034402879199998E-2</c:v>
                </c:pt>
                <c:pt idx="99">
                  <c:v>2.5631711539200006E-2</c:v>
                </c:pt>
                <c:pt idx="100">
                  <c:v>2.5307408016000003E-2</c:v>
                </c:pt>
                <c:pt idx="101">
                  <c:v>2.3771466208000004E-2</c:v>
                </c:pt>
              </c:numCache>
            </c:numRef>
          </c:val>
          <c:extLst>
            <c:ext xmlns:c16="http://schemas.microsoft.com/office/drawing/2014/chart" uri="{C3380CC4-5D6E-409C-BE32-E72D297353CC}">
              <c16:uniqueId val="{00000001-79C7-FE4B-90EA-A135B5E300FF}"/>
            </c:ext>
          </c:extLst>
        </c:ser>
        <c:ser>
          <c:idx val="3"/>
          <c:order val="2"/>
          <c:tx>
            <c:strRef>
              <c:f>'data-Fig4B'!$L$3</c:f>
              <c:strCache>
                <c:ptCount val="1"/>
                <c:pt idx="0">
                  <c:v>Capital Income</c:v>
                </c:pt>
              </c:strCache>
            </c:strRef>
          </c:tx>
          <c:spPr>
            <a:solidFill>
              <a:srgbClr val="1FB714"/>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'data-Fig4B'!$L$6:$L$107</c:f>
              <c:numCache>
                <c:formatCode>0.0000</c:formatCode>
                <c:ptCount val="102"/>
                <c:pt idx="0">
                  <c:v>5.7605404840384108E-2</c:v>
                </c:pt>
                <c:pt idx="1">
                  <c:v>5.5914821258478381E-2</c:v>
                </c:pt>
                <c:pt idx="2">
                  <c:v>3.8449060976491201E-2</c:v>
                </c:pt>
                <c:pt idx="3">
                  <c:v>3.1089821782482322E-2</c:v>
                </c:pt>
                <c:pt idx="4">
                  <c:v>2.7644800829672005E-2</c:v>
                </c:pt>
                <c:pt idx="5">
                  <c:v>3.0177414037837722E-2</c:v>
                </c:pt>
                <c:pt idx="6">
                  <c:v>3.4852237417180236E-2</c:v>
                </c:pt>
                <c:pt idx="7">
                  <c:v>3.2171490370836539E-2</c:v>
                </c:pt>
                <c:pt idx="8">
                  <c:v>3.5812015911606536E-2</c:v>
                </c:pt>
                <c:pt idx="9">
                  <c:v>3.6526584566410135E-2</c:v>
                </c:pt>
                <c:pt idx="10">
                  <c:v>4.1642751724528575E-2</c:v>
                </c:pt>
                <c:pt idx="11">
                  <c:v>4.3387683858710682E-2</c:v>
                </c:pt>
                <c:pt idx="12">
                  <c:v>4.3719680501024712E-2</c:v>
                </c:pt>
                <c:pt idx="13">
                  <c:v>4.2889868086701144E-2</c:v>
                </c:pt>
                <c:pt idx="14">
                  <c:v>4.1684618919481171E-2</c:v>
                </c:pt>
                <c:pt idx="15">
                  <c:v>3.6875888360523058E-2</c:v>
                </c:pt>
                <c:pt idx="16">
                  <c:v>3.6826999219936464E-2</c:v>
                </c:pt>
                <c:pt idx="17">
                  <c:v>3.2226585301761312E-2</c:v>
                </c:pt>
                <c:pt idx="18">
                  <c:v>3.5251680094052038E-2</c:v>
                </c:pt>
                <c:pt idx="19">
                  <c:v>3.4378691252368386E-2</c:v>
                </c:pt>
                <c:pt idx="20">
                  <c:v>4.191503154814933E-2</c:v>
                </c:pt>
                <c:pt idx="21">
                  <c:v>4.0019305424394344E-2</c:v>
                </c:pt>
                <c:pt idx="22">
                  <c:v>2.8273692630594073E-2</c:v>
                </c:pt>
                <c:pt idx="23">
                  <c:v>3.1720108095286949E-2</c:v>
                </c:pt>
                <c:pt idx="24">
                  <c:v>3.1448603939454263E-2</c:v>
                </c:pt>
                <c:pt idx="25">
                  <c:v>2.4837065193494108E-2</c:v>
                </c:pt>
                <c:pt idx="26">
                  <c:v>1.5931883310559895E-2</c:v>
                </c:pt>
                <c:pt idx="27">
                  <c:v>1.2063488657426071E-2</c:v>
                </c:pt>
                <c:pt idx="28">
                  <c:v>1.0698321806875521E-2</c:v>
                </c:pt>
                <c:pt idx="29">
                  <c:v>1.0428226523512328E-2</c:v>
                </c:pt>
                <c:pt idx="30">
                  <c:v>1.2108587059891962E-2</c:v>
                </c:pt>
                <c:pt idx="31">
                  <c:v>1.3667000589921827E-2</c:v>
                </c:pt>
                <c:pt idx="32">
                  <c:v>1.5072480008933629E-2</c:v>
                </c:pt>
                <c:pt idx="33">
                  <c:v>1.5635688326966615E-2</c:v>
                </c:pt>
                <c:pt idx="34">
                  <c:v>1.6367127425627848E-2</c:v>
                </c:pt>
                <c:pt idx="35">
                  <c:v>1.383604426937729E-2</c:v>
                </c:pt>
                <c:pt idx="36">
                  <c:v>1.2736409189349112E-2</c:v>
                </c:pt>
                <c:pt idx="37">
                  <c:v>1.121495026059699E-2</c:v>
                </c:pt>
                <c:pt idx="38">
                  <c:v>1.1618653080884413E-2</c:v>
                </c:pt>
                <c:pt idx="39">
                  <c:v>1.1541255263135809E-2</c:v>
                </c:pt>
                <c:pt idx="40">
                  <c:v>1.1493944052011006E-2</c:v>
                </c:pt>
                <c:pt idx="41">
                  <c:v>1.1612647068184373E-2</c:v>
                </c:pt>
                <c:pt idx="42">
                  <c:v>1.0968236361747086E-2</c:v>
                </c:pt>
                <c:pt idx="43">
                  <c:v>9.7643372035758312E-3</c:v>
                </c:pt>
                <c:pt idx="44">
                  <c:v>9.8425161140959158E-3</c:v>
                </c:pt>
                <c:pt idx="45">
                  <c:v>8.4720381577884103E-3</c:v>
                </c:pt>
                <c:pt idx="46">
                  <c:v>9.1660227354783894E-3</c:v>
                </c:pt>
                <c:pt idx="47">
                  <c:v>9.2480203917152635E-3</c:v>
                </c:pt>
                <c:pt idx="48">
                  <c:v>8.7071998982567837E-3</c:v>
                </c:pt>
                <c:pt idx="49">
                  <c:v>8.4481125058869389E-3</c:v>
                </c:pt>
                <c:pt idx="50">
                  <c:v>8.1504334479320789E-3</c:v>
                </c:pt>
                <c:pt idx="51">
                  <c:v>7.7251641721915896E-3</c:v>
                </c:pt>
                <c:pt idx="52">
                  <c:v>7.8934723130277152E-3</c:v>
                </c:pt>
                <c:pt idx="53">
                  <c:v>7.1002860217913603E-3</c:v>
                </c:pt>
                <c:pt idx="54">
                  <c:v>7.2470440136036506E-3</c:v>
                </c:pt>
                <c:pt idx="55">
                  <c:v>6.5795460734395707E-3</c:v>
                </c:pt>
                <c:pt idx="56">
                  <c:v>5.9637964917646294E-3</c:v>
                </c:pt>
                <c:pt idx="57">
                  <c:v>6.0545390777754123E-3</c:v>
                </c:pt>
                <c:pt idx="58">
                  <c:v>7.2833280392106733E-3</c:v>
                </c:pt>
                <c:pt idx="59">
                  <c:v>6.8319775027995246E-3</c:v>
                </c:pt>
                <c:pt idx="60">
                  <c:v>6.5117162661739499E-3</c:v>
                </c:pt>
                <c:pt idx="61">
                  <c:v>6.2838133356947967E-3</c:v>
                </c:pt>
                <c:pt idx="62">
                  <c:v>6.4760445803054238E-3</c:v>
                </c:pt>
                <c:pt idx="63">
                  <c:v>6.6329720726413868E-3</c:v>
                </c:pt>
                <c:pt idx="64">
                  <c:v>7.0999932495884079E-3</c:v>
                </c:pt>
                <c:pt idx="65">
                  <c:v>7.6756317428696074E-3</c:v>
                </c:pt>
                <c:pt idx="66">
                  <c:v>8.6433190340698268E-3</c:v>
                </c:pt>
                <c:pt idx="67">
                  <c:v>7.5414995575248545E-3</c:v>
                </c:pt>
                <c:pt idx="68">
                  <c:v>7.5391955586558354E-3</c:v>
                </c:pt>
                <c:pt idx="69">
                  <c:v>8.4675449033833235E-3</c:v>
                </c:pt>
                <c:pt idx="70">
                  <c:v>6.4575310358110181E-3</c:v>
                </c:pt>
                <c:pt idx="71">
                  <c:v>8.1153428281466877E-3</c:v>
                </c:pt>
                <c:pt idx="72">
                  <c:v>1.128295773995438E-2</c:v>
                </c:pt>
                <c:pt idx="73">
                  <c:v>1.170172182681024E-2</c:v>
                </c:pt>
                <c:pt idx="74">
                  <c:v>1.1972203149528802E-2</c:v>
                </c:pt>
                <c:pt idx="75">
                  <c:v>1.1085373848165752E-2</c:v>
                </c:pt>
                <c:pt idx="76">
                  <c:v>9.2772112069925191E-3</c:v>
                </c:pt>
                <c:pt idx="77">
                  <c:v>8.2017052436521957E-3</c:v>
                </c:pt>
                <c:pt idx="78">
                  <c:v>8.3568927220780131E-3</c:v>
                </c:pt>
                <c:pt idx="79">
                  <c:v>8.3474199910093978E-3</c:v>
                </c:pt>
                <c:pt idx="80">
                  <c:v>8.2219527607361974E-3</c:v>
                </c:pt>
                <c:pt idx="81">
                  <c:v>8.1574259426229496E-3</c:v>
                </c:pt>
                <c:pt idx="82">
                  <c:v>7.8418080373027291E-3</c:v>
                </c:pt>
                <c:pt idx="83">
                  <c:v>7.5218247242545347E-3</c:v>
                </c:pt>
                <c:pt idx="84">
                  <c:v>8.3351890942138743E-3</c:v>
                </c:pt>
                <c:pt idx="85">
                  <c:v>8.2379913125062779E-3</c:v>
                </c:pt>
                <c:pt idx="86">
                  <c:v>8.4185215233000005E-3</c:v>
                </c:pt>
                <c:pt idx="87">
                  <c:v>9.3296829887999991E-3</c:v>
                </c:pt>
                <c:pt idx="88">
                  <c:v>1.1099522208000001E-2</c:v>
                </c:pt>
                <c:pt idx="89">
                  <c:v>1.2915335392800001E-2</c:v>
                </c:pt>
                <c:pt idx="90">
                  <c:v>1.501329692E-2</c:v>
                </c:pt>
                <c:pt idx="91">
                  <c:v>1.6746460895000002E-2</c:v>
                </c:pt>
                <c:pt idx="92">
                  <c:v>1.5432300000000003E-2</c:v>
                </c:pt>
                <c:pt idx="93">
                  <c:v>1.2271689359999999E-2</c:v>
                </c:pt>
                <c:pt idx="94">
                  <c:v>1.3942189322600001E-2</c:v>
                </c:pt>
                <c:pt idx="95">
                  <c:v>1.2118091478800002E-2</c:v>
                </c:pt>
                <c:pt idx="96">
                  <c:v>1.6773532876800001E-2</c:v>
                </c:pt>
                <c:pt idx="97">
                  <c:v>1.26091036488E-2</c:v>
                </c:pt>
                <c:pt idx="98">
                  <c:v>1.3687440738399998E-2</c:v>
                </c:pt>
                <c:pt idx="99">
                  <c:v>1.2896968780800003E-2</c:v>
                </c:pt>
                <c:pt idx="100">
                  <c:v>1.2206350836000003E-2</c:v>
                </c:pt>
                <c:pt idx="101">
                  <c:v>1.2178453459200003E-2</c:v>
                </c:pt>
              </c:numCache>
            </c:numRef>
          </c:val>
          <c:extLst>
            <c:ext xmlns:c16="http://schemas.microsoft.com/office/drawing/2014/chart" uri="{C3380CC4-5D6E-409C-BE32-E72D297353CC}">
              <c16:uniqueId val="{00000002-79C7-FE4B-90EA-A135B5E300FF}"/>
            </c:ext>
          </c:extLst>
        </c:ser>
        <c:ser>
          <c:idx val="2"/>
          <c:order val="3"/>
          <c:tx>
            <c:strRef>
              <c:f>'data-Fig4B'!$K$3</c:f>
              <c:strCache>
                <c:ptCount val="1"/>
                <c:pt idx="0">
                  <c:v>Capital Gains</c:v>
                </c:pt>
              </c:strCache>
            </c:strRef>
          </c:tx>
          <c:spPr>
            <a:solidFill>
              <a:srgbClr val="1FB714"/>
            </a:solidFill>
            <a:ln w="3175">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'data-Fig4B'!$K$6:$K$107</c:f>
              <c:numCache>
                <c:formatCode>0.0000</c:formatCode>
                <c:ptCount val="102"/>
                <c:pt idx="0">
                  <c:v>1.1419149697931539E-2</c:v>
                </c:pt>
                <c:pt idx="1">
                  <c:v>2.5401475273847196E-3</c:v>
                </c:pt>
                <c:pt idx="2">
                  <c:v>1.2386021075338615E-3</c:v>
                </c:pt>
                <c:pt idx="3">
                  <c:v>4.4953986539891288E-3</c:v>
                </c:pt>
                <c:pt idx="4">
                  <c:v>1.7942659119678491E-3</c:v>
                </c:pt>
                <c:pt idx="5">
                  <c:v>1.4185886435428481E-3</c:v>
                </c:pt>
                <c:pt idx="6">
                  <c:v>8.2269734786428322E-3</c:v>
                </c:pt>
                <c:pt idx="7">
                  <c:v>7.2680540620829346E-3</c:v>
                </c:pt>
                <c:pt idx="8">
                  <c:v>1.0698158624143419E-2</c:v>
                </c:pt>
                <c:pt idx="9">
                  <c:v>2.5532426043696019E-2</c:v>
                </c:pt>
                <c:pt idx="10">
                  <c:v>2.10631012435347E-2</c:v>
                </c:pt>
                <c:pt idx="11">
                  <c:v>2.6292792096270685E-2</c:v>
                </c:pt>
                <c:pt idx="12">
                  <c:v>4.6128965227900928E-2</c:v>
                </c:pt>
                <c:pt idx="13">
                  <c:v>4.4193206018803347E-2</c:v>
                </c:pt>
                <c:pt idx="14">
                  <c:v>1.1301669213499923E-2</c:v>
                </c:pt>
                <c:pt idx="15">
                  <c:v>4.5432094306254479E-3</c:v>
                </c:pt>
                <c:pt idx="16">
                  <c:v>2.1410246651905759E-3</c:v>
                </c:pt>
                <c:pt idx="17">
                  <c:v>8.8669236207706385E-3</c:v>
                </c:pt>
                <c:pt idx="18">
                  <c:v>2.8929512656078234E-3</c:v>
                </c:pt>
                <c:pt idx="19">
                  <c:v>6.4452966737521544E-3</c:v>
                </c:pt>
                <c:pt idx="20">
                  <c:v>1.0541607708818354E-2</c:v>
                </c:pt>
                <c:pt idx="21">
                  <c:v>3.2862391918307837E-3</c:v>
                </c:pt>
                <c:pt idx="22">
                  <c:v>7.4659659548772274E-3</c:v>
                </c:pt>
                <c:pt idx="23">
                  <c:v>4.2408209096568448E-3</c:v>
                </c:pt>
                <c:pt idx="24">
                  <c:v>4.2376895510995742E-3</c:v>
                </c:pt>
                <c:pt idx="25">
                  <c:v>5.1218324218534374E-3</c:v>
                </c:pt>
                <c:pt idx="26">
                  <c:v>3.0477005940071859E-3</c:v>
                </c:pt>
                <c:pt idx="27">
                  <c:v>4.9641716961940831E-3</c:v>
                </c:pt>
                <c:pt idx="28">
                  <c:v>4.3665473097090892E-3</c:v>
                </c:pt>
                <c:pt idx="29">
                  <c:v>9.6621817690908714E-3</c:v>
                </c:pt>
                <c:pt idx="30">
                  <c:v>1.1520498746147783E-2</c:v>
                </c:pt>
                <c:pt idx="31">
                  <c:v>7.6620743893976032E-3</c:v>
                </c:pt>
                <c:pt idx="32">
                  <c:v>6.8613109038798996E-3</c:v>
                </c:pt>
                <c:pt idx="33">
                  <c:v>5.2413172462654652E-3</c:v>
                </c:pt>
                <c:pt idx="34">
                  <c:v>9.9373490253520415E-3</c:v>
                </c:pt>
                <c:pt idx="35">
                  <c:v>8.7080751844674249E-3</c:v>
                </c:pt>
                <c:pt idx="36">
                  <c:v>7.3997793588686774E-3</c:v>
                </c:pt>
                <c:pt idx="37">
                  <c:v>5.8743186763888155E-3</c:v>
                </c:pt>
                <c:pt idx="38">
                  <c:v>1.0565406779860738E-2</c:v>
                </c:pt>
                <c:pt idx="39">
                  <c:v>1.4593371426382739E-2</c:v>
                </c:pt>
                <c:pt idx="40">
                  <c:v>1.2950521949938277E-2</c:v>
                </c:pt>
                <c:pt idx="41">
                  <c:v>9.2891269429747937E-3</c:v>
                </c:pt>
                <c:pt idx="42">
                  <c:v>1.0702235204963849E-2</c:v>
                </c:pt>
                <c:pt idx="43">
                  <c:v>1.5262173365919996E-2</c:v>
                </c:pt>
                <c:pt idx="44">
                  <c:v>1.3673855188219286E-2</c:v>
                </c:pt>
                <c:pt idx="45">
                  <c:v>1.993085914766397E-2</c:v>
                </c:pt>
                <c:pt idx="46">
                  <c:v>1.4466987673185834E-2</c:v>
                </c:pt>
                <c:pt idx="47">
                  <c:v>1.4172632363353621E-2</c:v>
                </c:pt>
                <c:pt idx="48">
                  <c:v>1.7202495769454405E-2</c:v>
                </c:pt>
                <c:pt idx="49">
                  <c:v>2.0213602484384946E-2</c:v>
                </c:pt>
                <c:pt idx="50">
                  <c:v>1.6453241558783641E-2</c:v>
                </c:pt>
                <c:pt idx="51">
                  <c:v>1.9591771279233144E-2</c:v>
                </c:pt>
                <c:pt idx="52">
                  <c:v>2.4144293016283166E-2</c:v>
                </c:pt>
                <c:pt idx="53">
                  <c:v>2.1561262382881207E-2</c:v>
                </c:pt>
                <c:pt idx="54">
                  <c:v>1.1564704362619242E-2</c:v>
                </c:pt>
                <c:pt idx="55">
                  <c:v>1.4625200447411349E-2</c:v>
                </c:pt>
                <c:pt idx="56">
                  <c:v>1.6677669113672744E-2</c:v>
                </c:pt>
                <c:pt idx="57">
                  <c:v>1.2822720234834835E-2</c:v>
                </c:pt>
                <c:pt idx="58">
                  <c:v>9.6346250160969822E-3</c:v>
                </c:pt>
                <c:pt idx="59">
                  <c:v>8.1198392237822898E-3</c:v>
                </c:pt>
                <c:pt idx="60">
                  <c:v>8.8335147691745546E-3</c:v>
                </c:pt>
                <c:pt idx="61">
                  <c:v>1.0128399726876231E-2</c:v>
                </c:pt>
                <c:pt idx="62">
                  <c:v>9.0754327849498998E-3</c:v>
                </c:pt>
                <c:pt idx="63">
                  <c:v>1.7382097701909158E-2</c:v>
                </c:pt>
                <c:pt idx="64">
                  <c:v>1.6580103739857171E-2</c:v>
                </c:pt>
                <c:pt idx="65">
                  <c:v>1.8494932138883067E-2</c:v>
                </c:pt>
                <c:pt idx="66">
                  <c:v>2.2318665201290212E-2</c:v>
                </c:pt>
                <c:pt idx="67">
                  <c:v>2.6207214268912194E-2</c:v>
                </c:pt>
                <c:pt idx="68">
                  <c:v>2.7651517101765742E-2</c:v>
                </c:pt>
                <c:pt idx="69">
                  <c:v>3.1151006216803133E-2</c:v>
                </c:pt>
                <c:pt idx="70">
                  <c:v>5.6123755140626577E-2</c:v>
                </c:pt>
                <c:pt idx="71">
                  <c:v>1.7314480972035702E-2</c:v>
                </c:pt>
                <c:pt idx="72">
                  <c:v>2.2542001463711672E-2</c:v>
                </c:pt>
                <c:pt idx="73">
                  <c:v>1.8069533123682334E-2</c:v>
                </c:pt>
                <c:pt idx="74">
                  <c:v>1.3624249332540184E-2</c:v>
                </c:pt>
                <c:pt idx="75">
                  <c:v>1.1009029137832114E-2</c:v>
                </c:pt>
                <c:pt idx="76">
                  <c:v>1.2194496737578447E-2</c:v>
                </c:pt>
                <c:pt idx="77">
                  <c:v>1.4466489161918521E-2</c:v>
                </c:pt>
                <c:pt idx="78">
                  <c:v>1.445826694024069E-2</c:v>
                </c:pt>
                <c:pt idx="79">
                  <c:v>1.6718964000000003E-2</c:v>
                </c:pt>
                <c:pt idx="80">
                  <c:v>2.5376200000000002E-2</c:v>
                </c:pt>
                <c:pt idx="81">
                  <c:v>3.1839650000000004E-2</c:v>
                </c:pt>
                <c:pt idx="82">
                  <c:v>3.8152036E-2</c:v>
                </c:pt>
                <c:pt idx="83">
                  <c:v>4.1316868E-2</c:v>
                </c:pt>
                <c:pt idx="84">
                  <c:v>4.9599120000000003E-2</c:v>
                </c:pt>
                <c:pt idx="85">
                  <c:v>2.8128209000000001E-2</c:v>
                </c:pt>
                <c:pt idx="86">
                  <c:v>2.0430003000000002E-2</c:v>
                </c:pt>
                <c:pt idx="87">
                  <c:v>2.4678779000000005E-2</c:v>
                </c:pt>
                <c:pt idx="88">
                  <c:v>3.5891279999999998E-2</c:v>
                </c:pt>
                <c:pt idx="89">
                  <c:v>4.5616552000000005E-2</c:v>
                </c:pt>
                <c:pt idx="90">
                  <c:v>5.0604796E-2</c:v>
                </c:pt>
                <c:pt idx="91">
                  <c:v>5.6636850000000009E-2</c:v>
                </c:pt>
                <c:pt idx="92">
                  <c:v>3.5411999999999999E-2</c:v>
                </c:pt>
                <c:pt idx="93">
                  <c:v>1.849785E-2</c:v>
                </c:pt>
                <c:pt idx="94">
                  <c:v>2.9582454000000001E-2</c:v>
                </c:pt>
                <c:pt idx="95">
                  <c:v>2.8270566E-2</c:v>
                </c:pt>
                <c:pt idx="96">
                  <c:v>4.4318208000000005E-2</c:v>
                </c:pt>
                <c:pt idx="97">
                  <c:v>2.8500481999999997E-2</c:v>
                </c:pt>
                <c:pt idx="98">
                  <c:v>3.8647576000000003E-2</c:v>
                </c:pt>
                <c:pt idx="99">
                  <c:v>3.8485824000000002E-2</c:v>
                </c:pt>
                <c:pt idx="100">
                  <c:v>3.4852403999999997E-2</c:v>
                </c:pt>
                <c:pt idx="101">
                  <c:v>3.9985856E-2</c:v>
                </c:pt>
              </c:numCache>
            </c:numRef>
          </c:val>
          <c:extLst>
            <c:ext xmlns:c16="http://schemas.microsoft.com/office/drawing/2014/chart" uri="{C3380CC4-5D6E-409C-BE32-E72D297353CC}">
              <c16:uniqueId val="{00000003-79C7-FE4B-90EA-A135B5E300FF}"/>
            </c:ext>
          </c:extLst>
        </c:ser>
        <c:dLbls>
          <c:showLegendKey val="0"/>
          <c:showVal val="0"/>
          <c:showCatName val="0"/>
          <c:showSerName val="0"/>
          <c:showPercent val="0"/>
          <c:showBubbleSize val="0"/>
        </c:dLbls>
        <c:axId val="704387456"/>
        <c:axId val="1"/>
      </c:areaChart>
      <c:catAx>
        <c:axId val="704387456"/>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12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es-ES"/>
          </a:p>
        </c:txPr>
        <c:crossAx val="704387456"/>
        <c:crosses val="autoZero"/>
        <c:crossBetween val="midCat"/>
      </c:valAx>
      <c:spPr>
        <a:solidFill>
          <a:srgbClr val="FFFFFF"/>
        </a:solidFill>
        <a:ln w="12700">
          <a:solidFill>
            <a:srgbClr val="000000"/>
          </a:solidFill>
          <a:prstDash val="solid"/>
        </a:ln>
      </c:spPr>
    </c:plotArea>
    <c:legend>
      <c:legendPos val="r"/>
      <c:layout>
        <c:manualLayout>
          <c:xMode val="edge"/>
          <c:yMode val="edge"/>
          <c:x val="0.35971200362544609"/>
          <c:y val="0.15203426124197003"/>
          <c:w val="0.29352495326573391"/>
          <c:h val="0.28051391862955033"/>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es-ES"/>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000000000000011" r="0.75000000000000011" t="1" header="0.5" footer="0.5"/>
    <c:pageSetup orientation="landscape" verticalDpi="96"/>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03"/>
          <c:y val="0.13276231263383298"/>
          <c:w val="0.72949601849004198"/>
          <c:h val="0.67880085653104927"/>
        </c:manualLayout>
      </c:layout>
      <c:lineChart>
        <c:grouping val="standard"/>
        <c:varyColors val="0"/>
        <c:ser>
          <c:idx val="3"/>
          <c:order val="0"/>
          <c:tx>
            <c:strRef>
              <c:f>'data-Fig5'!$B$3</c:f>
              <c:strCache>
                <c:ptCount val="1"/>
                <c:pt idx="0">
                  <c:v>Capital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'data-Fig5'!$A$4:$A$105</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'data-Fig5'!$B$4:$B$105</c:f>
              <c:numCache>
                <c:formatCode>0.000</c:formatCode>
                <c:ptCount val="102"/>
                <c:pt idx="0">
                  <c:v>0.51817095342658959</c:v>
                </c:pt>
                <c:pt idx="1">
                  <c:v>0.59257324676208778</c:v>
                </c:pt>
                <c:pt idx="2">
                  <c:v>0.50128299658696907</c:v>
                </c:pt>
                <c:pt idx="3">
                  <c:v>0.43550562372873558</c:v>
                </c:pt>
                <c:pt idx="4">
                  <c:v>0.4541034463375947</c:v>
                </c:pt>
                <c:pt idx="5">
                  <c:v>0.4651038413748203</c:v>
                </c:pt>
                <c:pt idx="6">
                  <c:v>0.50758962075061587</c:v>
                </c:pt>
                <c:pt idx="7">
                  <c:v>0.51867775199391963</c:v>
                </c:pt>
                <c:pt idx="8">
                  <c:v>0.51894953969605595</c:v>
                </c:pt>
                <c:pt idx="9">
                  <c:v>0.51931797264386548</c:v>
                </c:pt>
                <c:pt idx="10">
                  <c:v>0.54878996490867049</c:v>
                </c:pt>
                <c:pt idx="11">
                  <c:v>0.55642518604974955</c:v>
                </c:pt>
                <c:pt idx="12">
                  <c:v>0.55348624728878559</c:v>
                </c:pt>
                <c:pt idx="13">
                  <c:v>0.5697162697120145</c:v>
                </c:pt>
                <c:pt idx="14">
                  <c:v>0.58318519604789198</c:v>
                </c:pt>
                <c:pt idx="15">
                  <c:v>0.55224967456848684</c:v>
                </c:pt>
                <c:pt idx="16">
                  <c:v>0.51252850774943681</c:v>
                </c:pt>
                <c:pt idx="17">
                  <c:v>0.44846746312944402</c:v>
                </c:pt>
                <c:pt idx="18">
                  <c:v>0.46935336870778782</c:v>
                </c:pt>
                <c:pt idx="19">
                  <c:v>0.46831898800235872</c:v>
                </c:pt>
                <c:pt idx="20">
                  <c:v>0.51668773664870915</c:v>
                </c:pt>
                <c:pt idx="21">
                  <c:v>0.51580271354409102</c:v>
                </c:pt>
                <c:pt idx="22">
                  <c:v>0.43061983286524025</c:v>
                </c:pt>
                <c:pt idx="23">
                  <c:v>0.4508625542741464</c:v>
                </c:pt>
                <c:pt idx="24">
                  <c:v>0.43603407121275256</c:v>
                </c:pt>
                <c:pt idx="25">
                  <c:v>0.36688970635980395</c:v>
                </c:pt>
                <c:pt idx="26">
                  <c:v>0.29257030579014187</c:v>
                </c:pt>
                <c:pt idx="27">
                  <c:v>0.25669863954131728</c:v>
                </c:pt>
                <c:pt idx="28">
                  <c:v>0.25009318871599889</c:v>
                </c:pt>
                <c:pt idx="29">
                  <c:v>0.24443850542021348</c:v>
                </c:pt>
                <c:pt idx="30">
                  <c:v>0.2663170871384124</c:v>
                </c:pt>
                <c:pt idx="31">
                  <c:v>0.30419921352621437</c:v>
                </c:pt>
                <c:pt idx="32">
                  <c:v>0.3192340477616431</c:v>
                </c:pt>
                <c:pt idx="33">
                  <c:v>0.33955142401890709</c:v>
                </c:pt>
                <c:pt idx="34">
                  <c:v>0.3419028149652874</c:v>
                </c:pt>
                <c:pt idx="35">
                  <c:v>0.32941185607534834</c:v>
                </c:pt>
                <c:pt idx="36">
                  <c:v>0.32564313292950986</c:v>
                </c:pt>
                <c:pt idx="37">
                  <c:v>0.31564590177205054</c:v>
                </c:pt>
                <c:pt idx="38">
                  <c:v>0.32493091815925923</c:v>
                </c:pt>
                <c:pt idx="39">
                  <c:v>0.32580741190177948</c:v>
                </c:pt>
                <c:pt idx="40">
                  <c:v>0.35545165893987346</c:v>
                </c:pt>
                <c:pt idx="41">
                  <c:v>0.34818143876647006</c:v>
                </c:pt>
                <c:pt idx="42">
                  <c:v>0.34501415578741601</c:v>
                </c:pt>
                <c:pt idx="43">
                  <c:v>0.33993144723887569</c:v>
                </c:pt>
                <c:pt idx="44">
                  <c:v>0.35073042576876223</c:v>
                </c:pt>
                <c:pt idx="45">
                  <c:v>0.34646403345976695</c:v>
                </c:pt>
                <c:pt idx="46">
                  <c:v>0.34815824958059155</c:v>
                </c:pt>
                <c:pt idx="47">
                  <c:v>0.3554883984207225</c:v>
                </c:pt>
                <c:pt idx="48">
                  <c:v>0.35433496466533709</c:v>
                </c:pt>
                <c:pt idx="49">
                  <c:v>0.34837621040784156</c:v>
                </c:pt>
                <c:pt idx="50">
                  <c:v>0.31289856340894712</c:v>
                </c:pt>
                <c:pt idx="51">
                  <c:v>0.29551055091346834</c:v>
                </c:pt>
                <c:pt idx="52">
                  <c:v>0.31575987251764259</c:v>
                </c:pt>
                <c:pt idx="53">
                  <c:v>0.30329428125368985</c:v>
                </c:pt>
                <c:pt idx="54">
                  <c:v>0.29048353329070919</c:v>
                </c:pt>
                <c:pt idx="55">
                  <c:v>0.28424983524932268</c:v>
                </c:pt>
                <c:pt idx="56">
                  <c:v>0.27347357028542474</c:v>
                </c:pt>
                <c:pt idx="57">
                  <c:v>0.27635218110950932</c:v>
                </c:pt>
                <c:pt idx="58">
                  <c:v>0.28853805909660307</c:v>
                </c:pt>
                <c:pt idx="59">
                  <c:v>0.27737669278499927</c:v>
                </c:pt>
                <c:pt idx="60">
                  <c:v>0.27077567569841093</c:v>
                </c:pt>
                <c:pt idx="61">
                  <c:v>0.26623600075079767</c:v>
                </c:pt>
                <c:pt idx="62">
                  <c:v>0.26161988523395435</c:v>
                </c:pt>
                <c:pt idx="63">
                  <c:v>0.27968689244577033</c:v>
                </c:pt>
                <c:pt idx="64">
                  <c:v>0.29845445501029594</c:v>
                </c:pt>
                <c:pt idx="65">
                  <c:v>0.33662690545064516</c:v>
                </c:pt>
                <c:pt idx="66">
                  <c:v>0.330605747344001</c:v>
                </c:pt>
                <c:pt idx="67">
                  <c:v>0.28237913778063445</c:v>
                </c:pt>
                <c:pt idx="68">
                  <c:v>0.26411695505122301</c:v>
                </c:pt>
                <c:pt idx="69">
                  <c:v>0.29028246110111444</c:v>
                </c:pt>
                <c:pt idx="70">
                  <c:v>0.27258438340837043</c:v>
                </c:pt>
                <c:pt idx="71">
                  <c:v>0.20985179393419207</c:v>
                </c:pt>
                <c:pt idx="72">
                  <c:v>0.20564409127664862</c:v>
                </c:pt>
                <c:pt idx="73">
                  <c:v>0.23292978823409849</c:v>
                </c:pt>
                <c:pt idx="74">
                  <c:v>0.21940321733548601</c:v>
                </c:pt>
                <c:pt idx="75">
                  <c:v>0.22105544818239919</c:v>
                </c:pt>
                <c:pt idx="76">
                  <c:v>0.16276837915603284</c:v>
                </c:pt>
                <c:pt idx="77">
                  <c:v>0.1560778043031095</c:v>
                </c:pt>
                <c:pt idx="78">
                  <c:v>0.16023586140884752</c:v>
                </c:pt>
                <c:pt idx="79">
                  <c:v>0.14869131276097361</c:v>
                </c:pt>
                <c:pt idx="80">
                  <c:v>0.14557670772676368</c:v>
                </c:pt>
                <c:pt idx="81">
                  <c:v>0.1420124375573453</c:v>
                </c:pt>
                <c:pt idx="82">
                  <c:v>0.13289782586506071</c:v>
                </c:pt>
                <c:pt idx="83">
                  <c:v>0.12628892291985708</c:v>
                </c:pt>
                <c:pt idx="84">
                  <c:v>0.13037809647979137</c:v>
                </c:pt>
                <c:pt idx="85">
                  <c:v>0.12910986367281474</c:v>
                </c:pt>
                <c:pt idx="86">
                  <c:v>0.12820000000000001</c:v>
                </c:pt>
                <c:pt idx="87">
                  <c:v>0.13750000000000001</c:v>
                </c:pt>
                <c:pt idx="88">
                  <c:v>0.15039999999999998</c:v>
                </c:pt>
                <c:pt idx="89">
                  <c:v>0.16250000000000001</c:v>
                </c:pt>
                <c:pt idx="90">
                  <c:v>0.18510000000000001</c:v>
                </c:pt>
                <c:pt idx="91">
                  <c:v>0.20240000000000002</c:v>
                </c:pt>
                <c:pt idx="92">
                  <c:v>0.18119999999999997</c:v>
                </c:pt>
                <c:pt idx="93">
                  <c:v>0.1487</c:v>
                </c:pt>
                <c:pt idx="94">
                  <c:v>0.15789999999999998</c:v>
                </c:pt>
                <c:pt idx="95">
                  <c:v>0.14419999999999999</c:v>
                </c:pt>
                <c:pt idx="96">
                  <c:v>0.17379999999999998</c:v>
                </c:pt>
                <c:pt idx="97">
                  <c:v>0.14659999999999998</c:v>
                </c:pt>
                <c:pt idx="98">
                  <c:v>0.15659999999999999</c:v>
                </c:pt>
                <c:pt idx="99">
                  <c:v>0.14560000000000001</c:v>
                </c:pt>
                <c:pt idx="100">
                  <c:v>0.14269999999999999</c:v>
                </c:pt>
                <c:pt idx="101">
                  <c:v>0.14700000000000002</c:v>
                </c:pt>
              </c:numCache>
            </c:numRef>
          </c:val>
          <c:smooth val="0"/>
          <c:extLst>
            <c:ext xmlns:c16="http://schemas.microsoft.com/office/drawing/2014/chart" uri="{C3380CC4-5D6E-409C-BE32-E72D297353CC}">
              <c16:uniqueId val="{00000000-130D-D446-B7F7-EB1D48C4A659}"/>
            </c:ext>
          </c:extLst>
        </c:ser>
        <c:ser>
          <c:idx val="0"/>
          <c:order val="1"/>
          <c:tx>
            <c:strRef>
              <c:f>'data-Fig5'!$C$3</c:f>
              <c:strCache>
                <c:ptCount val="1"/>
                <c:pt idx="0">
                  <c:v>Dividends</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numRef>
              <c:f>'data-Fig5'!$A$4:$A$105</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'data-Fig5'!$C$4:$C$105</c:f>
              <c:numCache>
                <c:formatCode>General</c:formatCode>
                <c:ptCount val="102"/>
                <c:pt idx="0">
                  <c:v>0.36728611817163781</c:v>
                </c:pt>
                <c:pt idx="1">
                  <c:v>0.43112552303899249</c:v>
                </c:pt>
                <c:pt idx="2">
                  <c:v>0.34508915323154876</c:v>
                </c:pt>
                <c:pt idx="3">
                  <c:v>0.28716173305832243</c:v>
                </c:pt>
                <c:pt idx="4">
                  <c:v>0.31248167442292685</c:v>
                </c:pt>
                <c:pt idx="5">
                  <c:v>0.30676584858242406</c:v>
                </c:pt>
                <c:pt idx="6">
                  <c:v>0.31943242140140937</c:v>
                </c:pt>
                <c:pt idx="7">
                  <c:v>0.33963772184626523</c:v>
                </c:pt>
                <c:pt idx="8">
                  <c:v>0.34469791637346509</c:v>
                </c:pt>
                <c:pt idx="9">
                  <c:v>0.348377530915498</c:v>
                </c:pt>
                <c:pt idx="10">
                  <c:v>0.37795189910962756</c:v>
                </c:pt>
                <c:pt idx="11">
                  <c:v>0.38339559676774732</c:v>
                </c:pt>
                <c:pt idx="12">
                  <c:v>0.38213811092637934</c:v>
                </c:pt>
                <c:pt idx="13">
                  <c:v>0.392517177501362</c:v>
                </c:pt>
                <c:pt idx="14">
                  <c:v>0.40865301448773172</c:v>
                </c:pt>
                <c:pt idx="15">
                  <c:v>0.37216832009754192</c:v>
                </c:pt>
                <c:pt idx="16">
                  <c:v>0.32438826989480596</c:v>
                </c:pt>
                <c:pt idx="17">
                  <c:v>0.28001214261089419</c:v>
                </c:pt>
                <c:pt idx="18">
                  <c:v>0.31509077747651443</c:v>
                </c:pt>
                <c:pt idx="19">
                  <c:v>0.32408682215470924</c:v>
                </c:pt>
                <c:pt idx="20">
                  <c:v>0.39777847744725442</c:v>
                </c:pt>
                <c:pt idx="21">
                  <c:v>0.4010029517927387</c:v>
                </c:pt>
                <c:pt idx="22">
                  <c:v>0.31354150039958634</c:v>
                </c:pt>
                <c:pt idx="23">
                  <c:v>0.3378054867871812</c:v>
                </c:pt>
                <c:pt idx="24">
                  <c:v>0.33178112712383978</c:v>
                </c:pt>
                <c:pt idx="25">
                  <c:v>0.2827365501429504</c:v>
                </c:pt>
                <c:pt idx="26">
                  <c:v>0.21866980851662479</c:v>
                </c:pt>
                <c:pt idx="27">
                  <c:v>0.19237755630766393</c:v>
                </c:pt>
                <c:pt idx="28">
                  <c:v>0.18316785462427526</c:v>
                </c:pt>
                <c:pt idx="29">
                  <c:v>0.17650848201553643</c:v>
                </c:pt>
                <c:pt idx="30">
                  <c:v>0.19795052364993096</c:v>
                </c:pt>
                <c:pt idx="31">
                  <c:v>0.23115637022629074</c:v>
                </c:pt>
                <c:pt idx="32">
                  <c:v>0.24459263224905911</c:v>
                </c:pt>
                <c:pt idx="33">
                  <c:v>0.2567014764941935</c:v>
                </c:pt>
                <c:pt idx="34">
                  <c:v>0.25883366407954111</c:v>
                </c:pt>
                <c:pt idx="35">
                  <c:v>0.24974223257605097</c:v>
                </c:pt>
                <c:pt idx="36">
                  <c:v>0.24379531330908258</c:v>
                </c:pt>
                <c:pt idx="37">
                  <c:v>0.23439844142434754</c:v>
                </c:pt>
                <c:pt idx="38">
                  <c:v>0.24147620721295482</c:v>
                </c:pt>
                <c:pt idx="39">
                  <c:v>0.2649466022590275</c:v>
                </c:pt>
                <c:pt idx="40">
                  <c:v>0.28149235005814949</c:v>
                </c:pt>
                <c:pt idx="41">
                  <c:v>0.27630152502818017</c:v>
                </c:pt>
                <c:pt idx="42">
                  <c:v>0.26918013381049788</c:v>
                </c:pt>
                <c:pt idx="43">
                  <c:v>0.26437456913180274</c:v>
                </c:pt>
                <c:pt idx="44">
                  <c:v>0.2678627428184347</c:v>
                </c:pt>
                <c:pt idx="45">
                  <c:v>0.2689140925417825</c:v>
                </c:pt>
                <c:pt idx="46">
                  <c:v>0.26801092255282422</c:v>
                </c:pt>
                <c:pt idx="47">
                  <c:v>0.27335954841714288</c:v>
                </c:pt>
                <c:pt idx="48">
                  <c:v>0.28135365765607206</c:v>
                </c:pt>
                <c:pt idx="49">
                  <c:v>0.27619722386057566</c:v>
                </c:pt>
                <c:pt idx="50">
                  <c:v>0.22927229884487527</c:v>
                </c:pt>
                <c:pt idx="51">
                  <c:v>0.21669735164990794</c:v>
                </c:pt>
                <c:pt idx="52">
                  <c:v>0.23171793189335405</c:v>
                </c:pt>
                <c:pt idx="53">
                  <c:v>0.21018590189312938</c:v>
                </c:pt>
                <c:pt idx="54">
                  <c:v>0.18788471423019545</c:v>
                </c:pt>
                <c:pt idx="55">
                  <c:v>0.17782089770813503</c:v>
                </c:pt>
                <c:pt idx="56">
                  <c:v>0.16856067147939618</c:v>
                </c:pt>
                <c:pt idx="57">
                  <c:v>0.16640504031181588</c:v>
                </c:pt>
                <c:pt idx="58">
                  <c:v>0.16072875985557439</c:v>
                </c:pt>
                <c:pt idx="59">
                  <c:v>0.15719009013089361</c:v>
                </c:pt>
                <c:pt idx="60">
                  <c:v>0.15902150962759828</c:v>
                </c:pt>
                <c:pt idx="61">
                  <c:v>0.15708878183069511</c:v>
                </c:pt>
                <c:pt idx="62">
                  <c:v>0.15431858544834468</c:v>
                </c:pt>
                <c:pt idx="63">
                  <c:v>0.15555300581977194</c:v>
                </c:pt>
                <c:pt idx="64">
                  <c:v>0.1526804099858865</c:v>
                </c:pt>
                <c:pt idx="65">
                  <c:v>0.15078926555508607</c:v>
                </c:pt>
                <c:pt idx="66">
                  <c:v>0.14948821362531123</c:v>
                </c:pt>
                <c:pt idx="67">
                  <c:v>0.13021899820944857</c:v>
                </c:pt>
                <c:pt idx="68">
                  <c:v>0.10271555315915887</c:v>
                </c:pt>
                <c:pt idx="69">
                  <c:v>0.11169537144844481</c:v>
                </c:pt>
                <c:pt idx="70">
                  <c:v>0.13051503468958248</c:v>
                </c:pt>
                <c:pt idx="71">
                  <c:v>7.9543918025173271E-2</c:v>
                </c:pt>
                <c:pt idx="72">
                  <c:v>8.4508837436715001E-2</c:v>
                </c:pt>
                <c:pt idx="73">
                  <c:v>8.2292712051728306E-2</c:v>
                </c:pt>
                <c:pt idx="74">
                  <c:v>7.5405084712793474E-2</c:v>
                </c:pt>
                <c:pt idx="75">
                  <c:v>7.2756007977269402E-2</c:v>
                </c:pt>
                <c:pt idx="76">
                  <c:v>5.9449915518448082E-2</c:v>
                </c:pt>
                <c:pt idx="77">
                  <c:v>5.8188069606474185E-2</c:v>
                </c:pt>
                <c:pt idx="78">
                  <c:v>5.9830418175415151E-2</c:v>
                </c:pt>
                <c:pt idx="79">
                  <c:v>5.6421224157246153E-2</c:v>
                </c:pt>
                <c:pt idx="80">
                  <c:v>5.5787437646340213E-2</c:v>
                </c:pt>
                <c:pt idx="81">
                  <c:v>5.5153430522989086E-2</c:v>
                </c:pt>
                <c:pt idx="82">
                  <c:v>5.0831887312442585E-2</c:v>
                </c:pt>
                <c:pt idx="83">
                  <c:v>4.9821337417049506E-2</c:v>
                </c:pt>
                <c:pt idx="84">
                  <c:v>5.2351820278808539E-2</c:v>
                </c:pt>
                <c:pt idx="85">
                  <c:v>4.6010425020048117E-2</c:v>
                </c:pt>
                <c:pt idx="86">
                  <c:v>4.7300000000000002E-2</c:v>
                </c:pt>
                <c:pt idx="87">
                  <c:v>5.9299999999999999E-2</c:v>
                </c:pt>
                <c:pt idx="88">
                  <c:v>7.5300000000000006E-2</c:v>
                </c:pt>
                <c:pt idx="89">
                  <c:v>7.4299999999999991E-2</c:v>
                </c:pt>
                <c:pt idx="90">
                  <c:v>8.3299999999999999E-2</c:v>
                </c:pt>
                <c:pt idx="91">
                  <c:v>9.3800000000000008E-2</c:v>
                </c:pt>
                <c:pt idx="92">
                  <c:v>8.6599999999999996E-2</c:v>
                </c:pt>
                <c:pt idx="93">
                  <c:v>7.0000000000000007E-2</c:v>
                </c:pt>
                <c:pt idx="94">
                  <c:v>8.1900000000000001E-2</c:v>
                </c:pt>
                <c:pt idx="95">
                  <c:v>7.46E-2</c:v>
                </c:pt>
                <c:pt idx="96">
                  <c:v>0.10679999999999999</c:v>
                </c:pt>
                <c:pt idx="97">
                  <c:v>7.6700000000000004E-2</c:v>
                </c:pt>
                <c:pt idx="98">
                  <c:v>8.7400000000000005E-2</c:v>
                </c:pt>
                <c:pt idx="99">
                  <c:v>8.6300000000000002E-2</c:v>
                </c:pt>
                <c:pt idx="100">
                  <c:v>8.5199999999999998E-2</c:v>
                </c:pt>
                <c:pt idx="101">
                  <c:v>8.4199999999999997E-2</c:v>
                </c:pt>
              </c:numCache>
            </c:numRef>
          </c:val>
          <c:smooth val="0"/>
          <c:extLst>
            <c:ext xmlns:c16="http://schemas.microsoft.com/office/drawing/2014/chart" uri="{C3380CC4-5D6E-409C-BE32-E72D297353CC}">
              <c16:uniqueId val="{00000001-130D-D446-B7F7-EB1D48C4A659}"/>
            </c:ext>
          </c:extLst>
        </c:ser>
        <c:dLbls>
          <c:showLegendKey val="0"/>
          <c:showVal val="0"/>
          <c:showCatName val="0"/>
          <c:showSerName val="0"/>
          <c:showPercent val="0"/>
          <c:showBubbleSize val="0"/>
        </c:dLbls>
        <c:marker val="1"/>
        <c:smooth val="0"/>
        <c:axId val="704276080"/>
        <c:axId val="1"/>
      </c:lineChart>
      <c:catAx>
        <c:axId val="704276080"/>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es-ES"/>
          </a:p>
        </c:txPr>
        <c:crossAx val="1"/>
        <c:crosses val="autoZero"/>
        <c:auto val="1"/>
        <c:lblAlgn val="ctr"/>
        <c:lblOffset val="100"/>
        <c:tickLblSkip val="5"/>
        <c:tickMarkSkip val="5"/>
        <c:noMultiLvlLbl val="0"/>
      </c:catAx>
      <c:valAx>
        <c:axId val="1"/>
        <c:scaling>
          <c:orientation val="minMax"/>
          <c:max val="0.65"/>
          <c:min val="0"/>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s-ES_tradnl"/>
                  <a:t>Share (in %), excluding capital gains</a:t>
                </a:r>
              </a:p>
            </c:rich>
          </c:tx>
          <c:layout>
            <c:manualLayout>
              <c:xMode val="edge"/>
              <c:yMode val="edge"/>
              <c:x val="7.1942446043165464E-2"/>
              <c:y val="0.1991434689507494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es-ES"/>
          </a:p>
        </c:txPr>
        <c:crossAx val="704276080"/>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39280552880530223"/>
          <c:y val="0.18629550321199143"/>
          <c:w val="0.33381272304990656"/>
          <c:h val="9.4218415417558904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s-ES_tradnl"/>
              <a:t>A. Factor shares in the corporate sector</a:t>
            </a:r>
          </a:p>
        </c:rich>
      </c:tx>
      <c:layout>
        <c:manualLayout>
          <c:xMode val="edge"/>
          <c:yMode val="edge"/>
          <c:x val="0.27769772843142809"/>
          <c:y val="2.734375E-2"/>
        </c:manualLayout>
      </c:layout>
      <c:overlay val="0"/>
      <c:spPr>
        <a:noFill/>
        <a:ln w="25400">
          <a:noFill/>
        </a:ln>
      </c:spPr>
    </c:title>
    <c:autoTitleDeleted val="0"/>
    <c:plotArea>
      <c:layout>
        <c:manualLayout>
          <c:layoutTarget val="inner"/>
          <c:xMode val="edge"/>
          <c:yMode val="edge"/>
          <c:x val="0.18273371666318605"/>
          <c:y val="0.115234375"/>
          <c:w val="0.74388450011706453"/>
          <c:h val="0.712890625"/>
        </c:manualLayout>
      </c:layout>
      <c:lineChart>
        <c:grouping val="standard"/>
        <c:varyColors val="0"/>
        <c:ser>
          <c:idx val="1"/>
          <c:order val="0"/>
          <c:tx>
            <c:strRef>
              <c:f>'data-Fig6a'!$B$4</c:f>
              <c:strCache>
                <c:ptCount val="1"/>
                <c:pt idx="0">
                  <c:v>Labor</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'data-Fig6a'!$B$5:$B$87</c:f>
              <c:numCache>
                <c:formatCode>0.0000</c:formatCode>
                <c:ptCount val="83"/>
                <c:pt idx="0">
                  <c:v>0.67058823529411771</c:v>
                </c:pt>
                <c:pt idx="1">
                  <c:v>0.69525959367945822</c:v>
                </c:pt>
                <c:pt idx="2">
                  <c:v>0.74269005847953229</c:v>
                </c:pt>
                <c:pt idx="3">
                  <c:v>0.78512396694214892</c:v>
                </c:pt>
                <c:pt idx="4">
                  <c:v>0.78947368421052644</c:v>
                </c:pt>
                <c:pt idx="5">
                  <c:v>0.73426573426573427</c:v>
                </c:pt>
                <c:pt idx="6">
                  <c:v>0.71739130434782605</c:v>
                </c:pt>
                <c:pt idx="7">
                  <c:v>0.69946808510638303</c:v>
                </c:pt>
                <c:pt idx="8">
                  <c:v>0.71261682242990665</c:v>
                </c:pt>
                <c:pt idx="9">
                  <c:v>0.72606382978723416</c:v>
                </c:pt>
                <c:pt idx="10">
                  <c:v>0.71634615384615385</c:v>
                </c:pt>
                <c:pt idx="11">
                  <c:v>0.68541666666666667</c:v>
                </c:pt>
                <c:pt idx="12">
                  <c:v>0.66453674121405759</c:v>
                </c:pt>
                <c:pt idx="13">
                  <c:v>0.66248431618569636</c:v>
                </c:pt>
                <c:pt idx="14">
                  <c:v>0.67331932773109249</c:v>
                </c:pt>
                <c:pt idx="15">
                  <c:v>0.68399592252803265</c:v>
                </c:pt>
                <c:pt idx="16">
                  <c:v>0.70672546857772878</c:v>
                </c:pt>
                <c:pt idx="17">
                  <c:v>0.74282678002125413</c:v>
                </c:pt>
                <c:pt idx="18">
                  <c:v>0.7214411247803163</c:v>
                </c:pt>
                <c:pt idx="19">
                  <c:v>0.69488939740655997</c:v>
                </c:pt>
                <c:pt idx="20">
                  <c:v>0.69592476489028221</c:v>
                </c:pt>
                <c:pt idx="21">
                  <c:v>0.68115942028985499</c:v>
                </c:pt>
                <c:pt idx="22">
                  <c:v>0.68581687612208253</c:v>
                </c:pt>
                <c:pt idx="23">
                  <c:v>0.70608495981630304</c:v>
                </c:pt>
                <c:pt idx="24">
                  <c:v>0.71772897696839855</c:v>
                </c:pt>
                <c:pt idx="25">
                  <c:v>0.71459459459459473</c:v>
                </c:pt>
                <c:pt idx="26">
                  <c:v>0.69319271332694155</c:v>
                </c:pt>
                <c:pt idx="27">
                  <c:v>0.71069182389937113</c:v>
                </c:pt>
                <c:pt idx="28">
                  <c:v>0.71612903225806446</c:v>
                </c:pt>
                <c:pt idx="29">
                  <c:v>0.721830985915493</c:v>
                </c:pt>
                <c:pt idx="30">
                  <c:v>0.70733621027854054</c:v>
                </c:pt>
                <c:pt idx="31">
                  <c:v>0.72125567322239037</c:v>
                </c:pt>
                <c:pt idx="32">
                  <c:v>0.72070744288872524</c:v>
                </c:pt>
                <c:pt idx="33">
                  <c:v>0.71331981068289385</c:v>
                </c:pt>
                <c:pt idx="34">
                  <c:v>0.70923566878980893</c:v>
                </c:pt>
                <c:pt idx="35">
                  <c:v>0.70518867924528306</c:v>
                </c:pt>
                <c:pt idx="36">
                  <c:v>0.69622287704259311</c:v>
                </c:pt>
                <c:pt idx="37">
                  <c:v>0.69990295972828731</c:v>
                </c:pt>
                <c:pt idx="38">
                  <c:v>0.70961803957662217</c:v>
                </c:pt>
                <c:pt idx="39">
                  <c:v>0.71476439790575907</c:v>
                </c:pt>
                <c:pt idx="40">
                  <c:v>0.72891798228725446</c:v>
                </c:pt>
                <c:pt idx="41">
                  <c:v>0.74539020301732162</c:v>
                </c:pt>
                <c:pt idx="42">
                  <c:v>0.73340231074323159</c:v>
                </c:pt>
                <c:pt idx="43">
                  <c:v>0.73199070487993811</c:v>
                </c:pt>
                <c:pt idx="44">
                  <c:v>0.73804257672103957</c:v>
                </c:pt>
                <c:pt idx="45">
                  <c:v>0.74866173846546002</c:v>
                </c:pt>
                <c:pt idx="46">
                  <c:v>0.72222222222222232</c:v>
                </c:pt>
                <c:pt idx="47">
                  <c:v>0.72146118721461194</c:v>
                </c:pt>
                <c:pt idx="48">
                  <c:v>0.71423370950127418</c:v>
                </c:pt>
                <c:pt idx="49">
                  <c:v>0.71624841168996189</c:v>
                </c:pt>
                <c:pt idx="50">
                  <c:v>0.72886546542269059</c:v>
                </c:pt>
                <c:pt idx="51">
                  <c:v>0.73646919897657936</c:v>
                </c:pt>
                <c:pt idx="52">
                  <c:v>0.7218128010212963</c:v>
                </c:pt>
                <c:pt idx="53">
                  <c:v>0.72401093688968265</c:v>
                </c:pt>
                <c:pt idx="54">
                  <c:v>0.71305252210088399</c:v>
                </c:pt>
                <c:pt idx="55">
                  <c:v>0.70580315691736306</c:v>
                </c:pt>
                <c:pt idx="56">
                  <c:v>0.7109415867480382</c:v>
                </c:pt>
                <c:pt idx="57">
                  <c:v>0.72025000000000006</c:v>
                </c:pt>
                <c:pt idx="58">
                  <c:v>0.71728256233277754</c:v>
                </c:pt>
                <c:pt idx="59">
                  <c:v>0.71230570876011756</c:v>
                </c:pt>
                <c:pt idx="60">
                  <c:v>0.71563576814165331</c:v>
                </c:pt>
                <c:pt idx="61">
                  <c:v>0.72098870240971724</c:v>
                </c:pt>
                <c:pt idx="62">
                  <c:v>0.72093693001823955</c:v>
                </c:pt>
                <c:pt idx="63">
                  <c:v>0.7266446563952067</c:v>
                </c:pt>
                <c:pt idx="64">
                  <c:v>0.72200951386471746</c:v>
                </c:pt>
                <c:pt idx="65">
                  <c:v>0.71399517314315164</c:v>
                </c:pt>
                <c:pt idx="66">
                  <c:v>0.70564444331391651</c:v>
                </c:pt>
                <c:pt idx="67">
                  <c:v>0.69696462715105156</c:v>
                </c:pt>
                <c:pt idx="68">
                  <c:v>0.6896171245724374</c:v>
                </c:pt>
                <c:pt idx="69">
                  <c:v>0.703640806859131</c:v>
                </c:pt>
                <c:pt idx="70">
                  <c:v>0.7079020449381469</c:v>
                </c:pt>
                <c:pt idx="71">
                  <c:v>0.72145726807888977</c:v>
                </c:pt>
                <c:pt idx="72">
                  <c:v>0.72673242055751042</c:v>
                </c:pt>
                <c:pt idx="73">
                  <c:v>0.71505299083887186</c:v>
                </c:pt>
                <c:pt idx="74">
                  <c:v>0.70876132930513591</c:v>
                </c:pt>
                <c:pt idx="75">
                  <c:v>0.6918872453613597</c:v>
                </c:pt>
                <c:pt idx="76">
                  <c:v>0.67752575456352793</c:v>
                </c:pt>
                <c:pt idx="77">
                  <c:v>0.6642301013835209</c:v>
                </c:pt>
                <c:pt idx="78">
                  <c:v>0.68274528757854036</c:v>
                </c:pt>
                <c:pt idx="79">
                  <c:v>0.69468402720185762</c:v>
                </c:pt>
                <c:pt idx="80">
                  <c:v>0.68063704945515513</c:v>
                </c:pt>
                <c:pt idx="81">
                  <c:v>0.65700542505363557</c:v>
                </c:pt>
                <c:pt idx="82">
                  <c:v>0.65760869565217406</c:v>
                </c:pt>
              </c:numCache>
            </c:numRef>
          </c:val>
          <c:smooth val="0"/>
          <c:extLst>
            <c:ext xmlns:c16="http://schemas.microsoft.com/office/drawing/2014/chart" uri="{C3380CC4-5D6E-409C-BE32-E72D297353CC}">
              <c16:uniqueId val="{00000000-A90D-7A4D-AA7C-843F79AB4690}"/>
            </c:ext>
          </c:extLst>
        </c:ser>
        <c:ser>
          <c:idx val="0"/>
          <c:order val="1"/>
          <c:tx>
            <c:strRef>
              <c:f>'data-Fig6a'!$C$4</c:f>
              <c:strCache>
                <c:ptCount val="1"/>
                <c:pt idx="0">
                  <c:v>Capital</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'data-Fig6a'!$C$5:$C$87</c:f>
              <c:numCache>
                <c:formatCode>0.0000</c:formatCode>
                <c:ptCount val="83"/>
                <c:pt idx="0">
                  <c:v>0.32941176470588235</c:v>
                </c:pt>
                <c:pt idx="1">
                  <c:v>0.30474040632054172</c:v>
                </c:pt>
                <c:pt idx="2">
                  <c:v>0.25730994152046793</c:v>
                </c:pt>
                <c:pt idx="3">
                  <c:v>0.21487603305785122</c:v>
                </c:pt>
                <c:pt idx="4">
                  <c:v>0.2105263157894737</c:v>
                </c:pt>
                <c:pt idx="5">
                  <c:v>0.26573426573426578</c:v>
                </c:pt>
                <c:pt idx="6">
                  <c:v>0.28260869565217389</c:v>
                </c:pt>
                <c:pt idx="7">
                  <c:v>0.30053191489361708</c:v>
                </c:pt>
                <c:pt idx="8">
                  <c:v>0.28738317757009346</c:v>
                </c:pt>
                <c:pt idx="9">
                  <c:v>0.27393617021276601</c:v>
                </c:pt>
                <c:pt idx="10">
                  <c:v>0.28365384615384615</c:v>
                </c:pt>
                <c:pt idx="11">
                  <c:v>0.31458333333333333</c:v>
                </c:pt>
                <c:pt idx="12">
                  <c:v>0.33546325878594246</c:v>
                </c:pt>
                <c:pt idx="13">
                  <c:v>0.33751568381430369</c:v>
                </c:pt>
                <c:pt idx="14">
                  <c:v>0.32668067226890762</c:v>
                </c:pt>
                <c:pt idx="15">
                  <c:v>0.3160040774719674</c:v>
                </c:pt>
                <c:pt idx="16">
                  <c:v>0.29327453142227128</c:v>
                </c:pt>
                <c:pt idx="17">
                  <c:v>0.25717321997874609</c:v>
                </c:pt>
                <c:pt idx="18">
                  <c:v>0.27855887521968364</c:v>
                </c:pt>
                <c:pt idx="19">
                  <c:v>0.30511060259344014</c:v>
                </c:pt>
                <c:pt idx="20">
                  <c:v>0.30407523510971785</c:v>
                </c:pt>
                <c:pt idx="21">
                  <c:v>0.31884057971014496</c:v>
                </c:pt>
                <c:pt idx="22">
                  <c:v>0.31418312387791747</c:v>
                </c:pt>
                <c:pt idx="23">
                  <c:v>0.29391504018369691</c:v>
                </c:pt>
                <c:pt idx="24">
                  <c:v>0.28227102303160151</c:v>
                </c:pt>
                <c:pt idx="25">
                  <c:v>0.28540540540540543</c:v>
                </c:pt>
                <c:pt idx="26">
                  <c:v>0.30680728667305851</c:v>
                </c:pt>
                <c:pt idx="27">
                  <c:v>0.28930817610062903</c:v>
                </c:pt>
                <c:pt idx="28">
                  <c:v>0.28387096774193549</c:v>
                </c:pt>
                <c:pt idx="29">
                  <c:v>0.27816901408450706</c:v>
                </c:pt>
                <c:pt idx="30">
                  <c:v>0.29266378972145934</c:v>
                </c:pt>
                <c:pt idx="31">
                  <c:v>0.27874432677760974</c:v>
                </c:pt>
                <c:pt idx="32">
                  <c:v>0.27929255711127493</c:v>
                </c:pt>
                <c:pt idx="33">
                  <c:v>0.28668018931710615</c:v>
                </c:pt>
                <c:pt idx="34">
                  <c:v>0.29076433121019113</c:v>
                </c:pt>
                <c:pt idx="35">
                  <c:v>0.294811320754717</c:v>
                </c:pt>
                <c:pt idx="36">
                  <c:v>0.30377712295740694</c:v>
                </c:pt>
                <c:pt idx="37">
                  <c:v>0.3000970402717128</c:v>
                </c:pt>
                <c:pt idx="38">
                  <c:v>0.29038196042337777</c:v>
                </c:pt>
                <c:pt idx="39">
                  <c:v>0.28523560209424087</c:v>
                </c:pt>
                <c:pt idx="40">
                  <c:v>0.27108201771274554</c:v>
                </c:pt>
                <c:pt idx="41">
                  <c:v>0.25460979698267838</c:v>
                </c:pt>
                <c:pt idx="42">
                  <c:v>0.26659768925676841</c:v>
                </c:pt>
                <c:pt idx="43">
                  <c:v>0.26800929512006194</c:v>
                </c:pt>
                <c:pt idx="44">
                  <c:v>0.26195742327896043</c:v>
                </c:pt>
                <c:pt idx="45">
                  <c:v>0.25133826153453986</c:v>
                </c:pt>
                <c:pt idx="46">
                  <c:v>0.27777777777777785</c:v>
                </c:pt>
                <c:pt idx="47">
                  <c:v>0.27853881278538817</c:v>
                </c:pt>
                <c:pt idx="48">
                  <c:v>0.28576629049872598</c:v>
                </c:pt>
                <c:pt idx="49">
                  <c:v>0.28375158831003811</c:v>
                </c:pt>
                <c:pt idx="50">
                  <c:v>0.27113453457730924</c:v>
                </c:pt>
                <c:pt idx="51">
                  <c:v>0.26353080102342058</c:v>
                </c:pt>
                <c:pt idx="52">
                  <c:v>0.27818719897870364</c:v>
                </c:pt>
                <c:pt idx="53">
                  <c:v>0.27598906311031751</c:v>
                </c:pt>
                <c:pt idx="54">
                  <c:v>0.2869474778991159</c:v>
                </c:pt>
                <c:pt idx="55">
                  <c:v>0.29419684308263688</c:v>
                </c:pt>
                <c:pt idx="56">
                  <c:v>0.28905841325196158</c:v>
                </c:pt>
                <c:pt idx="57">
                  <c:v>0.27975</c:v>
                </c:pt>
                <c:pt idx="58">
                  <c:v>0.2827174376672224</c:v>
                </c:pt>
                <c:pt idx="59">
                  <c:v>0.28769429123988255</c:v>
                </c:pt>
                <c:pt idx="60">
                  <c:v>0.28436423185834669</c:v>
                </c:pt>
                <c:pt idx="61">
                  <c:v>0.27901129759028276</c:v>
                </c:pt>
                <c:pt idx="62">
                  <c:v>0.27906306998176061</c:v>
                </c:pt>
                <c:pt idx="63">
                  <c:v>0.27335534360479335</c:v>
                </c:pt>
                <c:pt idx="64">
                  <c:v>0.27799048613528254</c:v>
                </c:pt>
                <c:pt idx="65">
                  <c:v>0.28600482685684847</c:v>
                </c:pt>
                <c:pt idx="66">
                  <c:v>0.29435555668608349</c:v>
                </c:pt>
                <c:pt idx="67">
                  <c:v>0.30303537284894844</c:v>
                </c:pt>
                <c:pt idx="68">
                  <c:v>0.3103828754275626</c:v>
                </c:pt>
                <c:pt idx="69">
                  <c:v>0.296359193140869</c:v>
                </c:pt>
                <c:pt idx="70">
                  <c:v>0.29209795506185304</c:v>
                </c:pt>
                <c:pt idx="71">
                  <c:v>0.27854273192111023</c:v>
                </c:pt>
                <c:pt idx="72">
                  <c:v>0.27326757944248958</c:v>
                </c:pt>
                <c:pt idx="73">
                  <c:v>0.28494700916112814</c:v>
                </c:pt>
                <c:pt idx="74">
                  <c:v>0.29123867069486409</c:v>
                </c:pt>
                <c:pt idx="75">
                  <c:v>0.3081127546386403</c:v>
                </c:pt>
                <c:pt idx="76">
                  <c:v>0.32247424543647207</c:v>
                </c:pt>
                <c:pt idx="77">
                  <c:v>0.3357698986164791</c:v>
                </c:pt>
                <c:pt idx="78">
                  <c:v>0.31725471242145964</c:v>
                </c:pt>
                <c:pt idx="79">
                  <c:v>0.30531597279814238</c:v>
                </c:pt>
                <c:pt idx="80">
                  <c:v>0.31936295054484487</c:v>
                </c:pt>
                <c:pt idx="81">
                  <c:v>0.34299457494636443</c:v>
                </c:pt>
                <c:pt idx="82">
                  <c:v>0.34239130434782594</c:v>
                </c:pt>
              </c:numCache>
            </c:numRef>
          </c:val>
          <c:smooth val="0"/>
          <c:extLst>
            <c:ext xmlns:c16="http://schemas.microsoft.com/office/drawing/2014/chart" uri="{C3380CC4-5D6E-409C-BE32-E72D297353CC}">
              <c16:uniqueId val="{00000001-A90D-7A4D-AA7C-843F79AB4690}"/>
            </c:ext>
          </c:extLst>
        </c:ser>
        <c:dLbls>
          <c:showLegendKey val="0"/>
          <c:showVal val="0"/>
          <c:showCatName val="0"/>
          <c:showSerName val="0"/>
          <c:showPercent val="0"/>
          <c:showBubbleSize val="0"/>
        </c:dLbls>
        <c:marker val="1"/>
        <c:smooth val="0"/>
        <c:axId val="522074512"/>
        <c:axId val="1"/>
      </c:lineChart>
      <c:catAx>
        <c:axId val="522074512"/>
        <c:scaling>
          <c:orientation val="minMax"/>
        </c:scaling>
        <c:delete val="0"/>
        <c:axPos val="b"/>
        <c:majorGridlines>
          <c:spPr>
            <a:ln w="12700">
              <a:solidFill>
                <a:srgbClr val="000000"/>
              </a:solidFill>
              <a:prstDash val="sysDash"/>
            </a:ln>
          </c:spPr>
        </c:majorGridlines>
        <c:numFmt formatCode="0.00"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es-ES"/>
          </a:p>
        </c:txPr>
        <c:crossAx val="1"/>
        <c:crosses val="autoZero"/>
        <c:auto val="1"/>
        <c:lblAlgn val="ctr"/>
        <c:lblOffset val="100"/>
        <c:tickLblSkip val="4"/>
        <c:tickMarkSkip val="4"/>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es-ES"/>
          </a:p>
        </c:txPr>
        <c:crossAx val="522074512"/>
        <c:crosses val="autoZero"/>
        <c:crossBetween val="midCat"/>
        <c:majorUnit val="0.1"/>
        <c:minorUnit val="0.02"/>
      </c:valAx>
      <c:spPr>
        <a:solidFill>
          <a:srgbClr val="FFFFFF"/>
        </a:solidFill>
        <a:ln w="3175">
          <a:solidFill>
            <a:srgbClr val="000000"/>
          </a:solidFill>
          <a:prstDash val="solid"/>
        </a:ln>
      </c:spPr>
    </c:plotArea>
    <c:legend>
      <c:legendPos val="b"/>
      <c:layout>
        <c:manualLayout>
          <c:xMode val="edge"/>
          <c:yMode val="edge"/>
          <c:x val="0.38561128420098567"/>
          <c:y val="0.9375"/>
          <c:w val="0.26187039030193171"/>
          <c:h val="5.078125E-2"/>
        </c:manualLayout>
      </c:layout>
      <c:overlay val="0"/>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s-ES_tradnl"/>
              <a:t>B. The capital income share in the personal income sector</a:t>
            </a:r>
          </a:p>
        </c:rich>
      </c:tx>
      <c:layout>
        <c:manualLayout>
          <c:xMode val="edge"/>
          <c:yMode val="edge"/>
          <c:x val="0.17697830397099643"/>
          <c:y val="2.734375E-2"/>
        </c:manualLayout>
      </c:layout>
      <c:overlay val="0"/>
      <c:spPr>
        <a:noFill/>
        <a:ln w="25400">
          <a:noFill/>
        </a:ln>
      </c:spPr>
    </c:title>
    <c:autoTitleDeleted val="0"/>
    <c:plotArea>
      <c:layout>
        <c:manualLayout>
          <c:layoutTarget val="inner"/>
          <c:xMode val="edge"/>
          <c:yMode val="edge"/>
          <c:x val="0.16546753871075903"/>
          <c:y val="0.1171875"/>
          <c:w val="0.74820104460517123"/>
          <c:h val="0.708984375"/>
        </c:manualLayout>
      </c:layout>
      <c:lineChart>
        <c:grouping val="standard"/>
        <c:varyColors val="0"/>
        <c:ser>
          <c:idx val="1"/>
          <c:order val="0"/>
          <c:tx>
            <c:strRef>
              <c:f>'data-Fig6b'!$B$4</c:f>
              <c:strCache>
                <c:ptCount val="1"/>
                <c:pt idx="0">
                  <c:v>Capital income</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'data-Fig6b'!$B$5:$B$87</c:f>
              <c:numCache>
                <c:formatCode>0.00000</c:formatCode>
                <c:ptCount val="83"/>
                <c:pt idx="0">
                  <c:v>0.22315035799522673</c:v>
                </c:pt>
                <c:pt idx="1">
                  <c:v>0.23066666666666671</c:v>
                </c:pt>
                <c:pt idx="2">
                  <c:v>0.23492063492063489</c:v>
                </c:pt>
                <c:pt idx="3">
                  <c:v>0.24637681159420291</c:v>
                </c:pt>
                <c:pt idx="4">
                  <c:v>0.22787610619469031</c:v>
                </c:pt>
                <c:pt idx="5">
                  <c:v>0.20576923076923073</c:v>
                </c:pt>
                <c:pt idx="6">
                  <c:v>0.18493150684931509</c:v>
                </c:pt>
                <c:pt idx="7">
                  <c:v>0.18844984802431614</c:v>
                </c:pt>
                <c:pt idx="8">
                  <c:v>0.17798913043478265</c:v>
                </c:pt>
                <c:pt idx="9">
                  <c:v>0.17899408284023671</c:v>
                </c:pt>
                <c:pt idx="10">
                  <c:v>0.17867036011080331</c:v>
                </c:pt>
                <c:pt idx="11">
                  <c:v>0.17010309278350513</c:v>
                </c:pt>
                <c:pt idx="12">
                  <c:v>0.14853556485355651</c:v>
                </c:pt>
                <c:pt idx="13">
                  <c:v>0.12135922330097086</c:v>
                </c:pt>
                <c:pt idx="14">
                  <c:v>0.10234680573663625</c:v>
                </c:pt>
                <c:pt idx="15">
                  <c:v>9.7488038277511929E-2</c:v>
                </c:pt>
                <c:pt idx="16">
                  <c:v>0.10099241097489782</c:v>
                </c:pt>
                <c:pt idx="17">
                  <c:v>0.1111111111111111</c:v>
                </c:pt>
                <c:pt idx="18">
                  <c:v>0.11362412493268714</c:v>
                </c:pt>
                <c:pt idx="19">
                  <c:v>0.11225490196078432</c:v>
                </c:pt>
                <c:pt idx="20">
                  <c:v>0.12007972097658194</c:v>
                </c:pt>
                <c:pt idx="21">
                  <c:v>0.12522686025408347</c:v>
                </c:pt>
                <c:pt idx="22">
                  <c:v>0.11497431845120507</c:v>
                </c:pt>
                <c:pt idx="23">
                  <c:v>0.11509992598075501</c:v>
                </c:pt>
                <c:pt idx="24">
                  <c:v>0.11875654907439748</c:v>
                </c:pt>
                <c:pt idx="25">
                  <c:v>0.12738632419298854</c:v>
                </c:pt>
                <c:pt idx="26">
                  <c:v>0.12766645119586295</c:v>
                </c:pt>
                <c:pt idx="27">
                  <c:v>0.12714156898106402</c:v>
                </c:pt>
                <c:pt idx="28">
                  <c:v>0.12871004566210045</c:v>
                </c:pt>
                <c:pt idx="29">
                  <c:v>0.13200672645739914</c:v>
                </c:pt>
                <c:pt idx="30">
                  <c:v>0.1324954176485991</c:v>
                </c:pt>
                <c:pt idx="31">
                  <c:v>0.13656716417910447</c:v>
                </c:pt>
                <c:pt idx="32">
                  <c:v>0.13884218111938504</c:v>
                </c:pt>
                <c:pt idx="33">
                  <c:v>0.14086722084924735</c:v>
                </c:pt>
                <c:pt idx="34">
                  <c:v>0.14328358208955225</c:v>
                </c:pt>
                <c:pt idx="35">
                  <c:v>0.14546899841017491</c:v>
                </c:pt>
                <c:pt idx="36">
                  <c:v>0.14612124562373319</c:v>
                </c:pt>
                <c:pt idx="37">
                  <c:v>0.14206549118387912</c:v>
                </c:pt>
                <c:pt idx="38">
                  <c:v>0.1415748031496063</c:v>
                </c:pt>
                <c:pt idx="39">
                  <c:v>0.13783667002736569</c:v>
                </c:pt>
                <c:pt idx="40">
                  <c:v>0.13813971845809761</c:v>
                </c:pt>
                <c:pt idx="41">
                  <c:v>0.14142910033320993</c:v>
                </c:pt>
                <c:pt idx="42">
                  <c:v>0.14211498499191874</c:v>
                </c:pt>
                <c:pt idx="43">
                  <c:v>0.13911311458224135</c:v>
                </c:pt>
                <c:pt idx="44">
                  <c:v>0.13843860629774546</c:v>
                </c:pt>
                <c:pt idx="45">
                  <c:v>0.14507066235314145</c:v>
                </c:pt>
                <c:pt idx="46">
                  <c:v>0.14798277786636901</c:v>
                </c:pt>
                <c:pt idx="47">
                  <c:v>0.14410919540229886</c:v>
                </c:pt>
                <c:pt idx="48">
                  <c:v>0.14496583730823773</c:v>
                </c:pt>
                <c:pt idx="49">
                  <c:v>0.14535941765241128</c:v>
                </c:pt>
                <c:pt idx="50">
                  <c:v>0.15038696949769842</c:v>
                </c:pt>
                <c:pt idx="51">
                  <c:v>0.16780915821222925</c:v>
                </c:pt>
                <c:pt idx="52">
                  <c:v>0.18637176776711661</c:v>
                </c:pt>
                <c:pt idx="53">
                  <c:v>0.20088519210958067</c:v>
                </c:pt>
                <c:pt idx="54">
                  <c:v>0.2031848273394167</c:v>
                </c:pt>
                <c:pt idx="55">
                  <c:v>0.2072098007228993</c:v>
                </c:pt>
                <c:pt idx="56">
                  <c:v>0.20729452463318621</c:v>
                </c:pt>
                <c:pt idx="57">
                  <c:v>0.20521925374816816</c:v>
                </c:pt>
                <c:pt idx="58">
                  <c:v>0.19841794756475042</c:v>
                </c:pt>
                <c:pt idx="59">
                  <c:v>0.19706069039597679</c:v>
                </c:pt>
                <c:pt idx="60">
                  <c:v>0.20844980795891005</c:v>
                </c:pt>
                <c:pt idx="61">
                  <c:v>0.20817692357193415</c:v>
                </c:pt>
                <c:pt idx="62">
                  <c:v>0.20645147837691316</c:v>
                </c:pt>
                <c:pt idx="63">
                  <c:v>0.19665776723029765</c:v>
                </c:pt>
                <c:pt idx="64">
                  <c:v>0.19306525586617695</c:v>
                </c:pt>
                <c:pt idx="65">
                  <c:v>0.19627110103300577</c:v>
                </c:pt>
                <c:pt idx="66">
                  <c:v>0.19811095169775228</c:v>
                </c:pt>
                <c:pt idx="67">
                  <c:v>0.20107350625140613</c:v>
                </c:pt>
                <c:pt idx="68">
                  <c:v>0.20214801090574963</c:v>
                </c:pt>
                <c:pt idx="69">
                  <c:v>0.20364741641337386</c:v>
                </c:pt>
                <c:pt idx="70">
                  <c:v>0.19270247003509702</c:v>
                </c:pt>
                <c:pt idx="71">
                  <c:v>0.19261323360465404</c:v>
                </c:pt>
                <c:pt idx="72">
                  <c:v>0.18727160552418018</c:v>
                </c:pt>
                <c:pt idx="73">
                  <c:v>0.17917814643296792</c:v>
                </c:pt>
                <c:pt idx="74">
                  <c:v>0.17209851054416753</c:v>
                </c:pt>
                <c:pt idx="75">
                  <c:v>0.17187934538453312</c:v>
                </c:pt>
                <c:pt idx="76">
                  <c:v>0.17463959390862946</c:v>
                </c:pt>
                <c:pt idx="77">
                  <c:v>0.18669992158641083</c:v>
                </c:pt>
                <c:pt idx="78">
                  <c:v>0.19731379950328601</c:v>
                </c:pt>
                <c:pt idx="79">
                  <c:v>0.20720417001633776</c:v>
                </c:pt>
                <c:pt idx="80">
                  <c:v>0.17925163704396632</c:v>
                </c:pt>
                <c:pt idx="81">
                  <c:v>0.17670970610385725</c:v>
                </c:pt>
                <c:pt idx="82">
                  <c:v>0.18140880198139847</c:v>
                </c:pt>
              </c:numCache>
            </c:numRef>
          </c:val>
          <c:smooth val="0"/>
          <c:extLst>
            <c:ext xmlns:c16="http://schemas.microsoft.com/office/drawing/2014/chart" uri="{C3380CC4-5D6E-409C-BE32-E72D297353CC}">
              <c16:uniqueId val="{00000000-8DFF-9A4B-B87E-98E59E3F5B24}"/>
            </c:ext>
          </c:extLst>
        </c:ser>
        <c:ser>
          <c:idx val="0"/>
          <c:order val="1"/>
          <c:tx>
            <c:strRef>
              <c:f>'data-Fig6b'!$C$4</c:f>
              <c:strCache>
                <c:ptCount val="1"/>
                <c:pt idx="0">
                  <c:v>Dividends</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'data-Fig6b'!$C$5:$C$87</c:f>
              <c:numCache>
                <c:formatCode>0.00000</c:formatCode>
                <c:ptCount val="83"/>
                <c:pt idx="0">
                  <c:v>6.9212410501193311E-2</c:v>
                </c:pt>
                <c:pt idx="1">
                  <c:v>7.3333333333333348E-2</c:v>
                </c:pt>
                <c:pt idx="2">
                  <c:v>6.507936507936507E-2</c:v>
                </c:pt>
                <c:pt idx="3">
                  <c:v>5.1759834368530024E-2</c:v>
                </c:pt>
                <c:pt idx="4">
                  <c:v>4.4247787610619475E-2</c:v>
                </c:pt>
                <c:pt idx="5">
                  <c:v>4.9999999999999996E-2</c:v>
                </c:pt>
                <c:pt idx="6">
                  <c:v>4.7945205479452052E-2</c:v>
                </c:pt>
                <c:pt idx="7">
                  <c:v>6.8389057750759888E-2</c:v>
                </c:pt>
                <c:pt idx="8">
                  <c:v>6.3858695652173919E-2</c:v>
                </c:pt>
                <c:pt idx="9">
                  <c:v>4.7337278106508882E-2</c:v>
                </c:pt>
                <c:pt idx="10">
                  <c:v>5.2631578947368418E-2</c:v>
                </c:pt>
                <c:pt idx="11">
                  <c:v>5.1546391752577317E-2</c:v>
                </c:pt>
                <c:pt idx="12">
                  <c:v>4.6025104602510469E-2</c:v>
                </c:pt>
                <c:pt idx="13">
                  <c:v>3.478964401294498E-2</c:v>
                </c:pt>
                <c:pt idx="14">
                  <c:v>2.8683181225554109E-2</c:v>
                </c:pt>
                <c:pt idx="15">
                  <c:v>2.7511961722488033E-2</c:v>
                </c:pt>
                <c:pt idx="16">
                  <c:v>2.6853473438412139E-2</c:v>
                </c:pt>
                <c:pt idx="17">
                  <c:v>3.2073310423825885E-2</c:v>
                </c:pt>
                <c:pt idx="18">
                  <c:v>3.3925686591276254E-2</c:v>
                </c:pt>
                <c:pt idx="19">
                  <c:v>3.4313725490196081E-2</c:v>
                </c:pt>
                <c:pt idx="20">
                  <c:v>3.5874439461883408E-2</c:v>
                </c:pt>
                <c:pt idx="21">
                  <c:v>3.9927404718693285E-2</c:v>
                </c:pt>
                <c:pt idx="22">
                  <c:v>3.3978664559462662E-2</c:v>
                </c:pt>
                <c:pt idx="23">
                  <c:v>3.1828275351591412E-2</c:v>
                </c:pt>
                <c:pt idx="24">
                  <c:v>3.1086273140062872E-2</c:v>
                </c:pt>
                <c:pt idx="25">
                  <c:v>3.2280458174245054E-2</c:v>
                </c:pt>
                <c:pt idx="26">
                  <c:v>3.3936651583710405E-2</c:v>
                </c:pt>
                <c:pt idx="27">
                  <c:v>3.3964532611962729E-2</c:v>
                </c:pt>
                <c:pt idx="28">
                  <c:v>3.3390410958904111E-2</c:v>
                </c:pt>
                <c:pt idx="29">
                  <c:v>3.2511210762331842E-2</c:v>
                </c:pt>
                <c:pt idx="30">
                  <c:v>3.2992930086410049E-2</c:v>
                </c:pt>
                <c:pt idx="31">
                  <c:v>3.3333333333333333E-2</c:v>
                </c:pt>
                <c:pt idx="32">
                  <c:v>3.338938265673793E-2</c:v>
                </c:pt>
                <c:pt idx="33">
                  <c:v>3.3700292069197932E-2</c:v>
                </c:pt>
                <c:pt idx="34">
                  <c:v>3.4541577825159916E-2</c:v>
                </c:pt>
                <c:pt idx="35">
                  <c:v>3.6168521462639117E-2</c:v>
                </c:pt>
                <c:pt idx="36">
                  <c:v>3.7221300902892947E-2</c:v>
                </c:pt>
                <c:pt idx="37">
                  <c:v>3.4760705289672553E-2</c:v>
                </c:pt>
                <c:pt idx="38">
                  <c:v>3.3858267716535433E-2</c:v>
                </c:pt>
                <c:pt idx="39">
                  <c:v>3.3847040184358343E-2</c:v>
                </c:pt>
                <c:pt idx="40">
                  <c:v>3.1837916063675829E-2</c:v>
                </c:pt>
                <c:pt idx="41">
                  <c:v>2.9988893002591634E-2</c:v>
                </c:pt>
                <c:pt idx="42">
                  <c:v>2.8861694758716229E-2</c:v>
                </c:pt>
                <c:pt idx="43">
                  <c:v>2.8095188174861098E-2</c:v>
                </c:pt>
                <c:pt idx="44">
                  <c:v>2.7855412707285258E-2</c:v>
                </c:pt>
                <c:pt idx="45">
                  <c:v>2.8264941256597991E-2</c:v>
                </c:pt>
                <c:pt idx="46">
                  <c:v>2.6231860947217349E-2</c:v>
                </c:pt>
                <c:pt idx="47">
                  <c:v>2.8017241379310345E-2</c:v>
                </c:pt>
                <c:pt idx="48">
                  <c:v>2.8812685316488337E-2</c:v>
                </c:pt>
                <c:pt idx="49">
                  <c:v>2.8833030027297542E-2</c:v>
                </c:pt>
                <c:pt idx="50">
                  <c:v>2.9035358389397543E-2</c:v>
                </c:pt>
                <c:pt idx="51">
                  <c:v>2.9247783566401613E-2</c:v>
                </c:pt>
                <c:pt idx="52">
                  <c:v>2.9923564807285738E-2</c:v>
                </c:pt>
                <c:pt idx="53">
                  <c:v>2.960814987218131E-2</c:v>
                </c:pt>
                <c:pt idx="54">
                  <c:v>2.9808552513866521E-2</c:v>
                </c:pt>
                <c:pt idx="55">
                  <c:v>2.8979944343153246E-2</c:v>
                </c:pt>
                <c:pt idx="56">
                  <c:v>2.9046880591673627E-2</c:v>
                </c:pt>
                <c:pt idx="57">
                  <c:v>2.9872618645023108E-2</c:v>
                </c:pt>
                <c:pt idx="58">
                  <c:v>2.9683324955686659E-2</c:v>
                </c:pt>
                <c:pt idx="59">
                  <c:v>3.1663492993506175E-2</c:v>
                </c:pt>
                <c:pt idx="60">
                  <c:v>3.5862821299515929E-2</c:v>
                </c:pt>
                <c:pt idx="61">
                  <c:v>3.6208412878869126E-2</c:v>
                </c:pt>
                <c:pt idx="62">
                  <c:v>3.7595395971475043E-2</c:v>
                </c:pt>
                <c:pt idx="63">
                  <c:v>3.7100761396222683E-2</c:v>
                </c:pt>
                <c:pt idx="64">
                  <c:v>3.8498867680362349E-2</c:v>
                </c:pt>
                <c:pt idx="65">
                  <c:v>4.2292049094770183E-2</c:v>
                </c:pt>
                <c:pt idx="66">
                  <c:v>4.3280726924916309E-2</c:v>
                </c:pt>
                <c:pt idx="67">
                  <c:v>4.7632822292932211E-2</c:v>
                </c:pt>
                <c:pt idx="68">
                  <c:v>4.9663337701658455E-2</c:v>
                </c:pt>
                <c:pt idx="69">
                  <c:v>4.8771646077911943E-2</c:v>
                </c:pt>
                <c:pt idx="70">
                  <c:v>4.4487120058274286E-2</c:v>
                </c:pt>
                <c:pt idx="71">
                  <c:v>4.6014519322431627E-2</c:v>
                </c:pt>
                <c:pt idx="72">
                  <c:v>4.3839874709316121E-2</c:v>
                </c:pt>
                <c:pt idx="73">
                  <c:v>4.662641420950818E-2</c:v>
                </c:pt>
                <c:pt idx="74">
                  <c:v>4.7996097693782408E-2</c:v>
                </c:pt>
                <c:pt idx="75">
                  <c:v>5.8647983741576634E-2</c:v>
                </c:pt>
                <c:pt idx="76">
                  <c:v>5.634517766497462E-2</c:v>
                </c:pt>
                <c:pt idx="77">
                  <c:v>6.6339785921454147E-2</c:v>
                </c:pt>
                <c:pt idx="78">
                  <c:v>7.1001407655133464E-2</c:v>
                </c:pt>
                <c:pt idx="79">
                  <c:v>6.7719543926073836E-2</c:v>
                </c:pt>
                <c:pt idx="80">
                  <c:v>4.987839101964453E-2</c:v>
                </c:pt>
                <c:pt idx="81">
                  <c:v>5.2781533268607843E-2</c:v>
                </c:pt>
                <c:pt idx="82">
                  <c:v>5.8567296534284781E-2</c:v>
                </c:pt>
              </c:numCache>
            </c:numRef>
          </c:val>
          <c:smooth val="0"/>
          <c:extLst>
            <c:ext xmlns:c16="http://schemas.microsoft.com/office/drawing/2014/chart" uri="{C3380CC4-5D6E-409C-BE32-E72D297353CC}">
              <c16:uniqueId val="{00000001-8DFF-9A4B-B87E-98E59E3F5B24}"/>
            </c:ext>
          </c:extLst>
        </c:ser>
        <c:dLbls>
          <c:showLegendKey val="0"/>
          <c:showVal val="0"/>
          <c:showCatName val="0"/>
          <c:showSerName val="0"/>
          <c:showPercent val="0"/>
          <c:showBubbleSize val="0"/>
        </c:dLbls>
        <c:marker val="1"/>
        <c:smooth val="0"/>
        <c:axId val="521418832"/>
        <c:axId val="1"/>
      </c:lineChart>
      <c:catAx>
        <c:axId val="521418832"/>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es-ES"/>
          </a:p>
        </c:txPr>
        <c:crossAx val="1"/>
        <c:crosses val="autoZero"/>
        <c:auto val="1"/>
        <c:lblAlgn val="ctr"/>
        <c:lblOffset val="100"/>
        <c:tickLblSkip val="4"/>
        <c:tickMarkSkip val="4"/>
        <c:noMultiLvlLbl val="0"/>
      </c:catAx>
      <c:valAx>
        <c:axId val="1"/>
        <c:scaling>
          <c:orientation val="minMax"/>
          <c:max val="0.25"/>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es-ES"/>
          </a:p>
        </c:txPr>
        <c:crossAx val="521418832"/>
        <c:crosses val="autoZero"/>
        <c:crossBetween val="midCat"/>
        <c:majorUnit val="0.05"/>
        <c:minorUnit val="0.02"/>
      </c:valAx>
      <c:spPr>
        <a:solidFill>
          <a:srgbClr val="FFFFFF"/>
        </a:solidFill>
        <a:ln w="3175">
          <a:solidFill>
            <a:srgbClr val="000000"/>
          </a:solidFill>
          <a:prstDash val="solid"/>
        </a:ln>
      </c:spPr>
    </c:plotArea>
    <c:legend>
      <c:legendPos val="b"/>
      <c:layout>
        <c:manualLayout>
          <c:xMode val="edge"/>
          <c:yMode val="edge"/>
          <c:x val="0.30935240469042091"/>
          <c:y val="0.9375"/>
          <c:w val="0.39999977340961879"/>
          <c:h val="5.078125E-2"/>
        </c:manualLayout>
      </c:layout>
      <c:overlay val="0"/>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410062768697254"/>
          <c:y val="4.7109207708779445E-2"/>
          <c:w val="0.73525141114085102"/>
          <c:h val="0.75374732334047112"/>
        </c:manualLayout>
      </c:layout>
      <c:lineChart>
        <c:grouping val="standard"/>
        <c:varyColors val="0"/>
        <c:ser>
          <c:idx val="0"/>
          <c:order val="0"/>
          <c:tx>
            <c:strRef>
              <c:f>'data-Fig8'!$B$1</c:f>
              <c:strCache>
                <c:ptCount val="1"/>
                <c:pt idx="0">
                  <c:v>P90-100</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'data-Fig8'!$A$2:$A$80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'data-Fig8'!$B$2:$B$80</c:f>
              <c:numCache>
                <c:formatCode>General</c:formatCode>
                <c:ptCount val="79"/>
                <c:pt idx="0">
                  <c:v>0.27893000000000001</c:v>
                </c:pt>
                <c:pt idx="1">
                  <c:v>0.29109000000000002</c:v>
                </c:pt>
                <c:pt idx="2">
                  <c:v>0.29243999999999998</c:v>
                </c:pt>
                <c:pt idx="3">
                  <c:v>0.28628000000000003</c:v>
                </c:pt>
                <c:pt idx="4">
                  <c:v>0.29338999999999998</c:v>
                </c:pt>
                <c:pt idx="5">
                  <c:v>0.30280000000000001</c:v>
                </c:pt>
                <c:pt idx="6">
                  <c:v>0.30075000000000002</c:v>
                </c:pt>
                <c:pt idx="7">
                  <c:v>0.29766999999999999</c:v>
                </c:pt>
                <c:pt idx="8">
                  <c:v>0.30309999999999998</c:v>
                </c:pt>
                <c:pt idx="9">
                  <c:v>0.29694999999999999</c:v>
                </c:pt>
                <c:pt idx="10">
                  <c:v>0.30059999999999998</c:v>
                </c:pt>
                <c:pt idx="11">
                  <c:v>0.29833999999999999</c:v>
                </c:pt>
                <c:pt idx="12">
                  <c:v>0.30645</c:v>
                </c:pt>
                <c:pt idx="13">
                  <c:v>0.30853000000000003</c:v>
                </c:pt>
                <c:pt idx="14">
                  <c:v>0.29333999999999999</c:v>
                </c:pt>
                <c:pt idx="15">
                  <c:v>0.27079999999999999</c:v>
                </c:pt>
                <c:pt idx="16">
                  <c:v>0.25879000000000002</c:v>
                </c:pt>
                <c:pt idx="17">
                  <c:v>0.24609000000000003</c:v>
                </c:pt>
                <c:pt idx="18">
                  <c:v>0.24045000000000002</c:v>
                </c:pt>
                <c:pt idx="19">
                  <c:v>0.25103999999999999</c:v>
                </c:pt>
                <c:pt idx="20">
                  <c:v>0.24969000000000002</c:v>
                </c:pt>
                <c:pt idx="21">
                  <c:v>0.25033</c:v>
                </c:pt>
                <c:pt idx="22">
                  <c:v>0.25003000000000003</c:v>
                </c:pt>
                <c:pt idx="23">
                  <c:v>0.25184000000000001</c:v>
                </c:pt>
                <c:pt idx="24">
                  <c:v>0.24706</c:v>
                </c:pt>
                <c:pt idx="25">
                  <c:v>0.24425000000000002</c:v>
                </c:pt>
                <c:pt idx="26">
                  <c:v>0.24132999999999999</c:v>
                </c:pt>
                <c:pt idx="27">
                  <c:v>0.24531</c:v>
                </c:pt>
                <c:pt idx="28">
                  <c:v>0.24668000000000001</c:v>
                </c:pt>
                <c:pt idx="29">
                  <c:v>0.25225000000000003</c:v>
                </c:pt>
                <c:pt idx="30">
                  <c:v>0.25212000000000001</c:v>
                </c:pt>
                <c:pt idx="31">
                  <c:v>0.25224000000000002</c:v>
                </c:pt>
                <c:pt idx="32">
                  <c:v>0.25152000000000002</c:v>
                </c:pt>
                <c:pt idx="33">
                  <c:v>0.25344</c:v>
                </c:pt>
                <c:pt idx="34">
                  <c:v>0.25773000000000001</c:v>
                </c:pt>
                <c:pt idx="35">
                  <c:v>0.25602000000000003</c:v>
                </c:pt>
                <c:pt idx="36">
                  <c:v>0.25707000000000002</c:v>
                </c:pt>
                <c:pt idx="37">
                  <c:v>0.25669000000000003</c:v>
                </c:pt>
                <c:pt idx="38">
                  <c:v>0.25670999999999999</c:v>
                </c:pt>
                <c:pt idx="39">
                  <c:v>0.25811000000000001</c:v>
                </c:pt>
                <c:pt idx="40">
                  <c:v>0.26140999999999998</c:v>
                </c:pt>
                <c:pt idx="41">
                  <c:v>0.26613999999999999</c:v>
                </c:pt>
                <c:pt idx="42">
                  <c:v>0.26463999999999999</c:v>
                </c:pt>
                <c:pt idx="43">
                  <c:v>0.26656000000000002</c:v>
                </c:pt>
                <c:pt idx="44">
                  <c:v>0.26937</c:v>
                </c:pt>
                <c:pt idx="45">
                  <c:v>0.27431</c:v>
                </c:pt>
                <c:pt idx="46">
                  <c:v>0.27631</c:v>
                </c:pt>
                <c:pt idx="47">
                  <c:v>0.28061000000000003</c:v>
                </c:pt>
                <c:pt idx="48">
                  <c:v>0.28143999999999997</c:v>
                </c:pt>
                <c:pt idx="49">
                  <c:v>0.28549000000000002</c:v>
                </c:pt>
                <c:pt idx="50">
                  <c:v>0.29086000000000001</c:v>
                </c:pt>
                <c:pt idx="51">
                  <c:v>0.29609999999999997</c:v>
                </c:pt>
                <c:pt idx="52">
                  <c:v>0.2974</c:v>
                </c:pt>
                <c:pt idx="53">
                  <c:v>0.29943000000000003</c:v>
                </c:pt>
                <c:pt idx="54">
                  <c:v>0.30589</c:v>
                </c:pt>
                <c:pt idx="55">
                  <c:v>0.31945000000000001</c:v>
                </c:pt>
                <c:pt idx="56">
                  <c:v>0.31529000000000001</c:v>
                </c:pt>
                <c:pt idx="57">
                  <c:v>0.31794</c:v>
                </c:pt>
                <c:pt idx="58">
                  <c:v>0.31431000000000003</c:v>
                </c:pt>
                <c:pt idx="59">
                  <c:v>0.32450000000000001</c:v>
                </c:pt>
                <c:pt idx="60">
                  <c:v>0.31849</c:v>
                </c:pt>
                <c:pt idx="61">
                  <c:v>0.31535000000000002</c:v>
                </c:pt>
                <c:pt idx="62">
                  <c:v>0.32490999999999998</c:v>
                </c:pt>
                <c:pt idx="63">
                  <c:v>0.33244000000000001</c:v>
                </c:pt>
                <c:pt idx="64">
                  <c:v>0.33972000000000002</c:v>
                </c:pt>
                <c:pt idx="65">
                  <c:v>0.34433000000000002</c:v>
                </c:pt>
                <c:pt idx="66">
                  <c:v>0.35183999999999999</c:v>
                </c:pt>
                <c:pt idx="67">
                  <c:v>0.35460999999999998</c:v>
                </c:pt>
                <c:pt idx="68">
                  <c:v>0.3422</c:v>
                </c:pt>
                <c:pt idx="69">
                  <c:v>0.33378999999999998</c:v>
                </c:pt>
                <c:pt idx="70">
                  <c:v>0.33109000000000005</c:v>
                </c:pt>
                <c:pt idx="71">
                  <c:v>0.34183999999999998</c:v>
                </c:pt>
                <c:pt idx="72">
                  <c:v>0.34651999999999999</c:v>
                </c:pt>
                <c:pt idx="73">
                  <c:v>0.35058999999999996</c:v>
                </c:pt>
                <c:pt idx="74">
                  <c:v>0.35625999999999997</c:v>
                </c:pt>
                <c:pt idx="75">
                  <c:v>0.34856999999999999</c:v>
                </c:pt>
                <c:pt idx="76">
                  <c:v>0.33683000000000002</c:v>
                </c:pt>
                <c:pt idx="77">
                  <c:v>0.34529000000000004</c:v>
                </c:pt>
                <c:pt idx="78">
                  <c:v>0.34874000000000005</c:v>
                </c:pt>
              </c:numCache>
            </c:numRef>
          </c:val>
          <c:smooth val="0"/>
          <c:extLst>
            <c:ext xmlns:c16="http://schemas.microsoft.com/office/drawing/2014/chart" uri="{C3380CC4-5D6E-409C-BE32-E72D297353CC}">
              <c16:uniqueId val="{00000000-04C8-014D-B599-7C22FFA346E1}"/>
            </c:ext>
          </c:extLst>
        </c:ser>
        <c:dLbls>
          <c:showLegendKey val="0"/>
          <c:showVal val="0"/>
          <c:showCatName val="0"/>
          <c:showSerName val="0"/>
          <c:showPercent val="0"/>
          <c:showBubbleSize val="0"/>
        </c:dLbls>
        <c:marker val="1"/>
        <c:smooth val="0"/>
        <c:axId val="704154944"/>
        <c:axId val="1"/>
      </c:lineChart>
      <c:dateAx>
        <c:axId val="704154944"/>
        <c:scaling>
          <c:orientation val="minMax"/>
          <c:min val="9863"/>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es-ES"/>
          </a:p>
        </c:txPr>
        <c:crossAx val="1"/>
        <c:crossesAt val="0.2"/>
        <c:auto val="1"/>
        <c:lblOffset val="100"/>
        <c:baseTimeUnit val="years"/>
        <c:majorUnit val="5"/>
        <c:majorTimeUnit val="years"/>
        <c:minorUnit val="1"/>
        <c:minorTimeUnit val="years"/>
      </c:dateAx>
      <c:valAx>
        <c:axId val="1"/>
        <c:scaling>
          <c:orientation val="minMax"/>
          <c:max val="0.375"/>
          <c:min val="0.2"/>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s-ES_tradnl"/>
                  <a:t>Share (in %)</a:t>
                </a:r>
              </a:p>
            </c:rich>
          </c:tx>
          <c:layout>
            <c:manualLayout>
              <c:xMode val="edge"/>
              <c:yMode val="edge"/>
              <c:x val="6.6187050359712229E-2"/>
              <c:y val="0.33404710920770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es-ES"/>
          </a:p>
        </c:txPr>
        <c:crossAx val="704154944"/>
        <c:crossesAt val="27"/>
        <c:crossBetween val="midCat"/>
        <c:majorUnit val="2.5000000000000001E-2"/>
        <c:minorUnit val="5.0000000000000001E-3"/>
      </c:valAx>
      <c:spPr>
        <a:solidFill>
          <a:srgbClr val="FFFFFF"/>
        </a:solidFill>
        <a:ln w="3175">
          <a:solidFill>
            <a:srgbClr val="00000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03"/>
          <c:y val="0.13704496788008566"/>
          <c:w val="0.74532334827976676"/>
          <c:h val="0.67880085653104927"/>
        </c:manualLayout>
      </c:layout>
      <c:lineChart>
        <c:grouping val="standard"/>
        <c:varyColors val="0"/>
        <c:ser>
          <c:idx val="0"/>
          <c:order val="0"/>
          <c:tx>
            <c:strRef>
              <c:f>'data-Fig9'!$B$1</c:f>
              <c:strCache>
                <c:ptCount val="1"/>
                <c:pt idx="0">
                  <c:v>P90-95</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'data-Fig9'!$A$2:$A$80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'data-Fig9'!$B$2:$B$80</c:f>
              <c:numCache>
                <c:formatCode>General</c:formatCode>
                <c:ptCount val="79"/>
                <c:pt idx="0">
                  <c:v>9.042E-2</c:v>
                </c:pt>
                <c:pt idx="1">
                  <c:v>9.3290000000000012E-2</c:v>
                </c:pt>
                <c:pt idx="2">
                  <c:v>9.4879999999999992E-2</c:v>
                </c:pt>
                <c:pt idx="3">
                  <c:v>9.398999999999999E-2</c:v>
                </c:pt>
                <c:pt idx="4">
                  <c:v>9.6479999999999996E-2</c:v>
                </c:pt>
                <c:pt idx="5">
                  <c:v>0.10605000000000001</c:v>
                </c:pt>
                <c:pt idx="6">
                  <c:v>0.1027</c:v>
                </c:pt>
                <c:pt idx="7">
                  <c:v>9.824999999999999E-2</c:v>
                </c:pt>
                <c:pt idx="8">
                  <c:v>0.10192000000000001</c:v>
                </c:pt>
                <c:pt idx="9">
                  <c:v>9.7479999999999997E-2</c:v>
                </c:pt>
                <c:pt idx="10">
                  <c:v>0.10010999999999999</c:v>
                </c:pt>
                <c:pt idx="11">
                  <c:v>0.10179000000000001</c:v>
                </c:pt>
                <c:pt idx="12">
                  <c:v>0.10587999999999999</c:v>
                </c:pt>
                <c:pt idx="13">
                  <c:v>0.10784000000000001</c:v>
                </c:pt>
                <c:pt idx="14">
                  <c:v>0.10288</c:v>
                </c:pt>
                <c:pt idx="15">
                  <c:v>9.6310000000000007E-2</c:v>
                </c:pt>
                <c:pt idx="16">
                  <c:v>9.6210000000000004E-2</c:v>
                </c:pt>
                <c:pt idx="17">
                  <c:v>9.4810000000000005E-2</c:v>
                </c:pt>
                <c:pt idx="18">
                  <c:v>9.0530000000000013E-2</c:v>
                </c:pt>
                <c:pt idx="19">
                  <c:v>8.9200000000000002E-2</c:v>
                </c:pt>
                <c:pt idx="20">
                  <c:v>8.8950000000000001E-2</c:v>
                </c:pt>
                <c:pt idx="21">
                  <c:v>8.9039999999999994E-2</c:v>
                </c:pt>
                <c:pt idx="22">
                  <c:v>8.9540000000000008E-2</c:v>
                </c:pt>
                <c:pt idx="23">
                  <c:v>9.0559999999999988E-2</c:v>
                </c:pt>
                <c:pt idx="24">
                  <c:v>9.0760000000000007E-2</c:v>
                </c:pt>
                <c:pt idx="25">
                  <c:v>9.0109999999999996E-2</c:v>
                </c:pt>
                <c:pt idx="26">
                  <c:v>8.8759999999999992E-2</c:v>
                </c:pt>
                <c:pt idx="27">
                  <c:v>8.9600000000000013E-2</c:v>
                </c:pt>
                <c:pt idx="28">
                  <c:v>9.0709999999999999E-2</c:v>
                </c:pt>
                <c:pt idx="29">
                  <c:v>9.5070000000000002E-2</c:v>
                </c:pt>
                <c:pt idx="30">
                  <c:v>9.577999999999999E-2</c:v>
                </c:pt>
                <c:pt idx="31">
                  <c:v>9.6010000000000012E-2</c:v>
                </c:pt>
                <c:pt idx="32">
                  <c:v>9.7240000000000007E-2</c:v>
                </c:pt>
                <c:pt idx="33">
                  <c:v>9.8740000000000008E-2</c:v>
                </c:pt>
                <c:pt idx="34">
                  <c:v>9.9659999999999999E-2</c:v>
                </c:pt>
                <c:pt idx="35">
                  <c:v>9.9459999999999993E-2</c:v>
                </c:pt>
                <c:pt idx="36">
                  <c:v>0.10032000000000001</c:v>
                </c:pt>
                <c:pt idx="37">
                  <c:v>0.10031000000000001</c:v>
                </c:pt>
                <c:pt idx="38">
                  <c:v>0.10001</c:v>
                </c:pt>
                <c:pt idx="39">
                  <c:v>0.10015</c:v>
                </c:pt>
                <c:pt idx="40">
                  <c:v>0.10086000000000001</c:v>
                </c:pt>
                <c:pt idx="41">
                  <c:v>0.10138</c:v>
                </c:pt>
                <c:pt idx="42">
                  <c:v>0.10148</c:v>
                </c:pt>
                <c:pt idx="43">
                  <c:v>0.10163999999999999</c:v>
                </c:pt>
                <c:pt idx="44">
                  <c:v>0.1024</c:v>
                </c:pt>
                <c:pt idx="45">
                  <c:v>0.10359</c:v>
                </c:pt>
                <c:pt idx="46">
                  <c:v>0.10387</c:v>
                </c:pt>
                <c:pt idx="47">
                  <c:v>0.10465999999999999</c:v>
                </c:pt>
                <c:pt idx="48">
                  <c:v>0.10489000000000001</c:v>
                </c:pt>
                <c:pt idx="49">
                  <c:v>0.10531000000000001</c:v>
                </c:pt>
                <c:pt idx="50">
                  <c:v>0.10593999999999999</c:v>
                </c:pt>
                <c:pt idx="51">
                  <c:v>0.10663</c:v>
                </c:pt>
                <c:pt idx="52">
                  <c:v>0.10695</c:v>
                </c:pt>
                <c:pt idx="53">
                  <c:v>0.10757</c:v>
                </c:pt>
                <c:pt idx="54">
                  <c:v>0.10606</c:v>
                </c:pt>
                <c:pt idx="55">
                  <c:v>0.10575</c:v>
                </c:pt>
                <c:pt idx="56">
                  <c:v>0.10701000000000001</c:v>
                </c:pt>
                <c:pt idx="57">
                  <c:v>0.10662000000000001</c:v>
                </c:pt>
                <c:pt idx="58">
                  <c:v>0.10662000000000001</c:v>
                </c:pt>
                <c:pt idx="59">
                  <c:v>0.10603</c:v>
                </c:pt>
                <c:pt idx="60">
                  <c:v>0.10563</c:v>
                </c:pt>
                <c:pt idx="61">
                  <c:v>0.10590999999999999</c:v>
                </c:pt>
                <c:pt idx="62">
                  <c:v>0.10716999999999999</c:v>
                </c:pt>
                <c:pt idx="63">
                  <c:v>0.10716999999999999</c:v>
                </c:pt>
                <c:pt idx="64">
                  <c:v>0.10717000000000003</c:v>
                </c:pt>
                <c:pt idx="65">
                  <c:v>0.10640999999999999</c:v>
                </c:pt>
                <c:pt idx="66">
                  <c:v>0.10628999999999998</c:v>
                </c:pt>
                <c:pt idx="67">
                  <c:v>0.10430999999999997</c:v>
                </c:pt>
                <c:pt idx="68">
                  <c:v>0.1057</c:v>
                </c:pt>
                <c:pt idx="69">
                  <c:v>0.10504999999999999</c:v>
                </c:pt>
                <c:pt idx="70">
                  <c:v>0.10432000000000002</c:v>
                </c:pt>
                <c:pt idx="71">
                  <c:v>0.10505999999999997</c:v>
                </c:pt>
                <c:pt idx="72">
                  <c:v>0.10492000000000001</c:v>
                </c:pt>
                <c:pt idx="73">
                  <c:v>0.10498999999999999</c:v>
                </c:pt>
                <c:pt idx="74">
                  <c:v>0.10499999999999997</c:v>
                </c:pt>
                <c:pt idx="75">
                  <c:v>0.10605000000000001</c:v>
                </c:pt>
                <c:pt idx="76">
                  <c:v>0.10671</c:v>
                </c:pt>
                <c:pt idx="77">
                  <c:v>0.10663000000000004</c:v>
                </c:pt>
                <c:pt idx="78">
                  <c:v>0.10725000000000001</c:v>
                </c:pt>
              </c:numCache>
            </c:numRef>
          </c:val>
          <c:smooth val="0"/>
          <c:extLst>
            <c:ext xmlns:c16="http://schemas.microsoft.com/office/drawing/2014/chart" uri="{C3380CC4-5D6E-409C-BE32-E72D297353CC}">
              <c16:uniqueId val="{00000000-40DA-9349-B79D-A8564CDEBB7E}"/>
            </c:ext>
          </c:extLst>
        </c:ser>
        <c:ser>
          <c:idx val="1"/>
          <c:order val="1"/>
          <c:tx>
            <c:strRef>
              <c:f>'data-Fig9'!$C$1</c:f>
              <c:strCache>
                <c:ptCount val="1"/>
                <c:pt idx="0">
                  <c:v>P95-99</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'data-Fig9'!$A$2:$A$80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'data-Fig9'!$C$2:$C$80</c:f>
              <c:numCache>
                <c:formatCode>General</c:formatCode>
                <c:ptCount val="79"/>
                <c:pt idx="0">
                  <c:v>0.10199</c:v>
                </c:pt>
                <c:pt idx="1">
                  <c:v>0.10914</c:v>
                </c:pt>
                <c:pt idx="2">
                  <c:v>0.11085</c:v>
                </c:pt>
                <c:pt idx="3">
                  <c:v>0.10688</c:v>
                </c:pt>
                <c:pt idx="4">
                  <c:v>0.11223000000000001</c:v>
                </c:pt>
                <c:pt idx="5">
                  <c:v>0.11385000000000001</c:v>
                </c:pt>
                <c:pt idx="6">
                  <c:v>0.11497</c:v>
                </c:pt>
                <c:pt idx="7">
                  <c:v>0.11635</c:v>
                </c:pt>
                <c:pt idx="8">
                  <c:v>0.11717000000000001</c:v>
                </c:pt>
                <c:pt idx="9">
                  <c:v>0.1135</c:v>
                </c:pt>
                <c:pt idx="10">
                  <c:v>0.11642</c:v>
                </c:pt>
                <c:pt idx="11">
                  <c:v>0.11528000000000001</c:v>
                </c:pt>
                <c:pt idx="12">
                  <c:v>0.1186</c:v>
                </c:pt>
                <c:pt idx="13">
                  <c:v>0.11699999999999999</c:v>
                </c:pt>
                <c:pt idx="14">
                  <c:v>0.10935</c:v>
                </c:pt>
                <c:pt idx="15">
                  <c:v>0.10237</c:v>
                </c:pt>
                <c:pt idx="16">
                  <c:v>9.8339999999999997E-2</c:v>
                </c:pt>
                <c:pt idx="17">
                  <c:v>9.5640000000000003E-2</c:v>
                </c:pt>
                <c:pt idx="18">
                  <c:v>9.2660000000000006E-2</c:v>
                </c:pt>
                <c:pt idx="19">
                  <c:v>9.7860000000000003E-2</c:v>
                </c:pt>
                <c:pt idx="20">
                  <c:v>9.8000000000000004E-2</c:v>
                </c:pt>
                <c:pt idx="21">
                  <c:v>9.9199999999999997E-2</c:v>
                </c:pt>
                <c:pt idx="22">
                  <c:v>9.9299999999999999E-2</c:v>
                </c:pt>
                <c:pt idx="23">
                  <c:v>9.8930000000000004E-2</c:v>
                </c:pt>
                <c:pt idx="24">
                  <c:v>9.6600000000000005E-2</c:v>
                </c:pt>
                <c:pt idx="25">
                  <c:v>9.6720000000000014E-2</c:v>
                </c:pt>
                <c:pt idx="26">
                  <c:v>9.647E-2</c:v>
                </c:pt>
                <c:pt idx="27">
                  <c:v>0.10015</c:v>
                </c:pt>
                <c:pt idx="28">
                  <c:v>0.10202</c:v>
                </c:pt>
                <c:pt idx="29">
                  <c:v>0.10457000000000001</c:v>
                </c:pt>
                <c:pt idx="30">
                  <c:v>0.10436999999999999</c:v>
                </c:pt>
                <c:pt idx="31">
                  <c:v>0.10467000000000001</c:v>
                </c:pt>
                <c:pt idx="32">
                  <c:v>0.10308</c:v>
                </c:pt>
                <c:pt idx="33">
                  <c:v>0.10314000000000001</c:v>
                </c:pt>
                <c:pt idx="34">
                  <c:v>0.10471999999999999</c:v>
                </c:pt>
                <c:pt idx="35">
                  <c:v>0.10414999999999999</c:v>
                </c:pt>
                <c:pt idx="36">
                  <c:v>0.10487</c:v>
                </c:pt>
                <c:pt idx="37">
                  <c:v>0.10505</c:v>
                </c:pt>
                <c:pt idx="38">
                  <c:v>0.10488</c:v>
                </c:pt>
                <c:pt idx="39">
                  <c:v>0.10473</c:v>
                </c:pt>
                <c:pt idx="40">
                  <c:v>0.10632999999999999</c:v>
                </c:pt>
                <c:pt idx="41">
                  <c:v>0.10811999999999999</c:v>
                </c:pt>
                <c:pt idx="42">
                  <c:v>0.10676000000000001</c:v>
                </c:pt>
                <c:pt idx="43">
                  <c:v>0.10757</c:v>
                </c:pt>
                <c:pt idx="44">
                  <c:v>0.10840999999999999</c:v>
                </c:pt>
                <c:pt idx="45">
                  <c:v>0.11016000000000001</c:v>
                </c:pt>
                <c:pt idx="46">
                  <c:v>0.11026999999999999</c:v>
                </c:pt>
                <c:pt idx="47">
                  <c:v>0.11170000000000001</c:v>
                </c:pt>
                <c:pt idx="48">
                  <c:v>0.11230000000000001</c:v>
                </c:pt>
                <c:pt idx="49">
                  <c:v>0.11346000000000001</c:v>
                </c:pt>
                <c:pt idx="50">
                  <c:v>0.11537000000000001</c:v>
                </c:pt>
                <c:pt idx="51">
                  <c:v>0.11679</c:v>
                </c:pt>
                <c:pt idx="52">
                  <c:v>0.11769</c:v>
                </c:pt>
                <c:pt idx="53">
                  <c:v>0.1186</c:v>
                </c:pt>
                <c:pt idx="54">
                  <c:v>0.1183</c:v>
                </c:pt>
                <c:pt idx="55">
                  <c:v>0.11985</c:v>
                </c:pt>
                <c:pt idx="56">
                  <c:v>0.12134</c:v>
                </c:pt>
                <c:pt idx="57">
                  <c:v>0.12139</c:v>
                </c:pt>
                <c:pt idx="58">
                  <c:v>0.12208000000000001</c:v>
                </c:pt>
                <c:pt idx="59">
                  <c:v>0.12221</c:v>
                </c:pt>
                <c:pt idx="60">
                  <c:v>0.12232</c:v>
                </c:pt>
                <c:pt idx="61">
                  <c:v>0.12224</c:v>
                </c:pt>
                <c:pt idx="62">
                  <c:v>0.12502000000000002</c:v>
                </c:pt>
                <c:pt idx="63">
                  <c:v>0.127</c:v>
                </c:pt>
                <c:pt idx="64">
                  <c:v>0.12794</c:v>
                </c:pt>
                <c:pt idx="65">
                  <c:v>0.12787000000000001</c:v>
                </c:pt>
                <c:pt idx="66">
                  <c:v>0.12884999999999999</c:v>
                </c:pt>
                <c:pt idx="67">
                  <c:v>0.12770000000000001</c:v>
                </c:pt>
                <c:pt idx="68">
                  <c:v>0.12773999999999999</c:v>
                </c:pt>
                <c:pt idx="69">
                  <c:v>0.12556</c:v>
                </c:pt>
                <c:pt idx="70">
                  <c:v>0.12461999999999999</c:v>
                </c:pt>
                <c:pt idx="71">
                  <c:v>0.12633</c:v>
                </c:pt>
                <c:pt idx="72">
                  <c:v>0.12726000000000001</c:v>
                </c:pt>
                <c:pt idx="73">
                  <c:v>0.12834999999999999</c:v>
                </c:pt>
                <c:pt idx="74">
                  <c:v>0.12926000000000001</c:v>
                </c:pt>
                <c:pt idx="75">
                  <c:v>0.12875999999999999</c:v>
                </c:pt>
                <c:pt idx="76">
                  <c:v>0.12769</c:v>
                </c:pt>
                <c:pt idx="77">
                  <c:v>0.12951000000000001</c:v>
                </c:pt>
                <c:pt idx="78">
                  <c:v>0.13123000000000001</c:v>
                </c:pt>
              </c:numCache>
            </c:numRef>
          </c:val>
          <c:smooth val="0"/>
          <c:extLst>
            <c:ext xmlns:c16="http://schemas.microsoft.com/office/drawing/2014/chart" uri="{C3380CC4-5D6E-409C-BE32-E72D297353CC}">
              <c16:uniqueId val="{00000001-40DA-9349-B79D-A8564CDEBB7E}"/>
            </c:ext>
          </c:extLst>
        </c:ser>
        <c:ser>
          <c:idx val="2"/>
          <c:order val="2"/>
          <c:tx>
            <c:strRef>
              <c:f>'data-Fig9'!$D$1</c:f>
              <c:strCache>
                <c:ptCount val="1"/>
                <c:pt idx="0">
                  <c:v>P99-100</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'data-Fig9'!$A$2:$A$80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'data-Fig9'!$D$2:$D$80</c:f>
              <c:numCache>
                <c:formatCode>General</c:formatCode>
                <c:ptCount val="79"/>
                <c:pt idx="0">
                  <c:v>8.652E-2</c:v>
                </c:pt>
                <c:pt idx="1">
                  <c:v>8.8660000000000003E-2</c:v>
                </c:pt>
                <c:pt idx="2">
                  <c:v>8.6709999999999995E-2</c:v>
                </c:pt>
                <c:pt idx="3">
                  <c:v>8.541E-2</c:v>
                </c:pt>
                <c:pt idx="4">
                  <c:v>8.4680000000000005E-2</c:v>
                </c:pt>
                <c:pt idx="5">
                  <c:v>8.2899999999999988E-2</c:v>
                </c:pt>
                <c:pt idx="6">
                  <c:v>8.3080000000000001E-2</c:v>
                </c:pt>
                <c:pt idx="7">
                  <c:v>8.3070000000000005E-2</c:v>
                </c:pt>
                <c:pt idx="8">
                  <c:v>8.4010000000000001E-2</c:v>
                </c:pt>
                <c:pt idx="9">
                  <c:v>8.5969999999999991E-2</c:v>
                </c:pt>
                <c:pt idx="10">
                  <c:v>8.4070000000000006E-2</c:v>
                </c:pt>
                <c:pt idx="11">
                  <c:v>8.1270000000000009E-2</c:v>
                </c:pt>
                <c:pt idx="12">
                  <c:v>8.1969999999999987E-2</c:v>
                </c:pt>
                <c:pt idx="13">
                  <c:v>8.3690000000000001E-2</c:v>
                </c:pt>
                <c:pt idx="14">
                  <c:v>8.1110000000000002E-2</c:v>
                </c:pt>
                <c:pt idx="15">
                  <c:v>7.2120000000000004E-2</c:v>
                </c:pt>
                <c:pt idx="16">
                  <c:v>6.4240000000000005E-2</c:v>
                </c:pt>
                <c:pt idx="17">
                  <c:v>5.5640000000000002E-2</c:v>
                </c:pt>
                <c:pt idx="18">
                  <c:v>5.7259999999999998E-2</c:v>
                </c:pt>
                <c:pt idx="19">
                  <c:v>6.3979999999999995E-2</c:v>
                </c:pt>
                <c:pt idx="20">
                  <c:v>6.2740000000000004E-2</c:v>
                </c:pt>
                <c:pt idx="21">
                  <c:v>6.2089999999999999E-2</c:v>
                </c:pt>
                <c:pt idx="22">
                  <c:v>6.1190000000000001E-2</c:v>
                </c:pt>
                <c:pt idx="23">
                  <c:v>6.2350000000000003E-2</c:v>
                </c:pt>
                <c:pt idx="24">
                  <c:v>5.9699999999999996E-2</c:v>
                </c:pt>
                <c:pt idx="25">
                  <c:v>5.7419999999999999E-2</c:v>
                </c:pt>
                <c:pt idx="26">
                  <c:v>5.6100000000000004E-2</c:v>
                </c:pt>
                <c:pt idx="27">
                  <c:v>5.5559999999999998E-2</c:v>
                </c:pt>
                <c:pt idx="28">
                  <c:v>5.3949999999999998E-2</c:v>
                </c:pt>
                <c:pt idx="29">
                  <c:v>5.2610000000000004E-2</c:v>
                </c:pt>
                <c:pt idx="30">
                  <c:v>5.1970000000000002E-2</c:v>
                </c:pt>
                <c:pt idx="31">
                  <c:v>5.1559999999999995E-2</c:v>
                </c:pt>
                <c:pt idx="32">
                  <c:v>5.1200000000000002E-2</c:v>
                </c:pt>
                <c:pt idx="33">
                  <c:v>5.1559999999999995E-2</c:v>
                </c:pt>
                <c:pt idx="34">
                  <c:v>5.3350000000000002E-2</c:v>
                </c:pt>
                <c:pt idx="35">
                  <c:v>5.2409999999999998E-2</c:v>
                </c:pt>
                <c:pt idx="36">
                  <c:v>5.1879999999999996E-2</c:v>
                </c:pt>
                <c:pt idx="37">
                  <c:v>5.1330000000000001E-2</c:v>
                </c:pt>
                <c:pt idx="38">
                  <c:v>5.1820000000000005E-2</c:v>
                </c:pt>
                <c:pt idx="39">
                  <c:v>5.3230000000000006E-2</c:v>
                </c:pt>
                <c:pt idx="40">
                  <c:v>5.4219999999999997E-2</c:v>
                </c:pt>
                <c:pt idx="41">
                  <c:v>5.6639999999999996E-2</c:v>
                </c:pt>
                <c:pt idx="42">
                  <c:v>5.6399999999999999E-2</c:v>
                </c:pt>
                <c:pt idx="43">
                  <c:v>5.7350000000000005E-2</c:v>
                </c:pt>
                <c:pt idx="44">
                  <c:v>5.8560000000000001E-2</c:v>
                </c:pt>
                <c:pt idx="45">
                  <c:v>6.0560000000000003E-2</c:v>
                </c:pt>
                <c:pt idx="46">
                  <c:v>6.2169999999999996E-2</c:v>
                </c:pt>
                <c:pt idx="47">
                  <c:v>6.4250000000000002E-2</c:v>
                </c:pt>
                <c:pt idx="48">
                  <c:v>6.4250000000000002E-2</c:v>
                </c:pt>
                <c:pt idx="49">
                  <c:v>6.6720000000000002E-2</c:v>
                </c:pt>
                <c:pt idx="50">
                  <c:v>6.9550000000000001E-2</c:v>
                </c:pt>
                <c:pt idx="51">
                  <c:v>7.2679999999999995E-2</c:v>
                </c:pt>
                <c:pt idx="52">
                  <c:v>7.2760000000000005E-2</c:v>
                </c:pt>
                <c:pt idx="53">
                  <c:v>7.3259999999999992E-2</c:v>
                </c:pt>
                <c:pt idx="54">
                  <c:v>8.1530000000000005E-2</c:v>
                </c:pt>
                <c:pt idx="55">
                  <c:v>9.3850000000000003E-2</c:v>
                </c:pt>
                <c:pt idx="56">
                  <c:v>8.6940000000000003E-2</c:v>
                </c:pt>
                <c:pt idx="57">
                  <c:v>8.993000000000001E-2</c:v>
                </c:pt>
                <c:pt idx="58">
                  <c:v>8.5610000000000006E-2</c:v>
                </c:pt>
                <c:pt idx="59">
                  <c:v>9.6259999999999998E-2</c:v>
                </c:pt>
                <c:pt idx="60">
                  <c:v>9.0540000000000009E-2</c:v>
                </c:pt>
                <c:pt idx="61">
                  <c:v>8.7200000000000014E-2</c:v>
                </c:pt>
                <c:pt idx="62">
                  <c:v>9.2720000000000011E-2</c:v>
                </c:pt>
                <c:pt idx="63">
                  <c:v>9.8269999999999996E-2</c:v>
                </c:pt>
                <c:pt idx="64">
                  <c:v>0.10461000000000001</c:v>
                </c:pt>
                <c:pt idx="65">
                  <c:v>0.11005000000000001</c:v>
                </c:pt>
                <c:pt idx="66">
                  <c:v>0.1167</c:v>
                </c:pt>
                <c:pt idx="67">
                  <c:v>0.1226</c:v>
                </c:pt>
                <c:pt idx="68">
                  <c:v>0.10876</c:v>
                </c:pt>
                <c:pt idx="69">
                  <c:v>0.10317999999999999</c:v>
                </c:pt>
                <c:pt idx="70">
                  <c:v>0.10215</c:v>
                </c:pt>
                <c:pt idx="71">
                  <c:v>0.11045000000000001</c:v>
                </c:pt>
                <c:pt idx="72">
                  <c:v>0.11434</c:v>
                </c:pt>
                <c:pt idx="73">
                  <c:v>0.11724999999999999</c:v>
                </c:pt>
                <c:pt idx="74">
                  <c:v>0.122</c:v>
                </c:pt>
                <c:pt idx="75">
                  <c:v>0.11376</c:v>
                </c:pt>
                <c:pt idx="76">
                  <c:v>0.10243000000000001</c:v>
                </c:pt>
                <c:pt idx="77">
                  <c:v>0.10915</c:v>
                </c:pt>
                <c:pt idx="78">
                  <c:v>0.11026</c:v>
                </c:pt>
              </c:numCache>
            </c:numRef>
          </c:val>
          <c:smooth val="0"/>
          <c:extLst>
            <c:ext xmlns:c16="http://schemas.microsoft.com/office/drawing/2014/chart" uri="{C3380CC4-5D6E-409C-BE32-E72D297353CC}">
              <c16:uniqueId val="{00000002-40DA-9349-B79D-A8564CDEBB7E}"/>
            </c:ext>
          </c:extLst>
        </c:ser>
        <c:dLbls>
          <c:showLegendKey val="0"/>
          <c:showVal val="0"/>
          <c:showCatName val="0"/>
          <c:showSerName val="0"/>
          <c:showPercent val="0"/>
          <c:showBubbleSize val="0"/>
        </c:dLbls>
        <c:marker val="1"/>
        <c:smooth val="0"/>
        <c:axId val="522168352"/>
        <c:axId val="1"/>
      </c:lineChart>
      <c:dateAx>
        <c:axId val="522168352"/>
        <c:scaling>
          <c:orientation val="minMax"/>
          <c:min val="9863"/>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es-ES"/>
          </a:p>
        </c:txPr>
        <c:crossAx val="1"/>
        <c:crossesAt val="0.04"/>
        <c:auto val="1"/>
        <c:lblOffset val="100"/>
        <c:baseTimeUnit val="years"/>
        <c:majorUnit val="5"/>
        <c:majorTimeUnit val="years"/>
        <c:minorUnit val="1"/>
        <c:minorTimeUnit val="years"/>
      </c:dateAx>
      <c:valAx>
        <c:axId val="1"/>
        <c:scaling>
          <c:orientation val="minMax"/>
          <c:max val="0.14000000000000001"/>
          <c:min val="0.04"/>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s-ES_tradnl"/>
                  <a:t>Share (in %)</a:t>
                </a:r>
              </a:p>
            </c:rich>
          </c:tx>
          <c:layout>
            <c:manualLayout>
              <c:xMode val="edge"/>
              <c:yMode val="edge"/>
              <c:x val="7.4820143884892082E-2"/>
              <c:y val="0.3854389721627409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es-ES"/>
          </a:p>
        </c:txPr>
        <c:crossAx val="522168352"/>
        <c:crosses val="autoZero"/>
        <c:crossBetween val="midCat"/>
        <c:majorUnit val="0.01"/>
        <c:minorUnit val="2E-3"/>
      </c:valAx>
      <c:spPr>
        <a:solidFill>
          <a:srgbClr val="FFFFFF"/>
        </a:solidFill>
        <a:ln w="3175">
          <a:solidFill>
            <a:srgbClr val="000000"/>
          </a:solidFill>
          <a:prstDash val="solid"/>
        </a:ln>
      </c:spPr>
    </c:plotArea>
    <c:legend>
      <c:legendPos val="r"/>
      <c:layout>
        <c:manualLayout>
          <c:xMode val="edge"/>
          <c:yMode val="edge"/>
          <c:x val="0.32374078060386335"/>
          <c:y val="0.16488222698072805"/>
          <c:w val="0.36690624822976259"/>
          <c:h val="7.9229122055674533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es-E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402869054805677"/>
          <c:y val="0.12633832976445397"/>
          <c:w val="0.74963989276787346"/>
          <c:h val="0.69164882226980728"/>
        </c:manualLayout>
      </c:layout>
      <c:lineChart>
        <c:grouping val="standard"/>
        <c:varyColors val="0"/>
        <c:ser>
          <c:idx val="0"/>
          <c:order val="0"/>
          <c:tx>
            <c:strRef>
              <c:f>'data-Fig10'!$B$1</c:f>
              <c:strCache>
                <c:ptCount val="1"/>
                <c:pt idx="0">
                  <c:v>Officers Compensation</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'data-Fig10'!$A$2:$A$57</c:f>
              <c:numCache>
                <c:formatCode>m/d/yy</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'data-Fig10'!$B$2:$B$57</c:f>
              <c:numCache>
                <c:formatCode>0.00</c:formatCode>
                <c:ptCount val="56"/>
                <c:pt idx="0">
                  <c:v>5.25323447510916E-2</c:v>
                </c:pt>
                <c:pt idx="1">
                  <c:v>6.7921520869613117E-2</c:v>
                </c:pt>
                <c:pt idx="2">
                  <c:v>5.5579810211060385E-2</c:v>
                </c:pt>
                <c:pt idx="3">
                  <c:v>5.7508218598444162E-2</c:v>
                </c:pt>
                <c:pt idx="4">
                  <c:v>6.5810526146523454E-2</c:v>
                </c:pt>
                <c:pt idx="5">
                  <c:v>6.7427930553893317E-2</c:v>
                </c:pt>
                <c:pt idx="6">
                  <c:v>6.1537282487235195E-2</c:v>
                </c:pt>
                <c:pt idx="7">
                  <c:v>6.2994417350071399E-2</c:v>
                </c:pt>
                <c:pt idx="9">
                  <c:v>6.7122829764388894E-2</c:v>
                </c:pt>
                <c:pt idx="10">
                  <c:v>6.6131589377724925E-2</c:v>
                </c:pt>
                <c:pt idx="11">
                  <c:v>6.7923140173973259E-2</c:v>
                </c:pt>
                <c:pt idx="12">
                  <c:v>6.8902112010623892E-2</c:v>
                </c:pt>
                <c:pt idx="13">
                  <c:v>6.9902339909549707E-2</c:v>
                </c:pt>
                <c:pt idx="14">
                  <c:v>6.8729114272918321E-2</c:v>
                </c:pt>
                <c:pt idx="15">
                  <c:v>6.441572300942669E-2</c:v>
                </c:pt>
                <c:pt idx="16">
                  <c:v>6.3858177659168888E-2</c:v>
                </c:pt>
                <c:pt idx="17">
                  <c:v>6.4666062830719365E-2</c:v>
                </c:pt>
                <c:pt idx="18">
                  <c:v>6.0881250135460238E-2</c:v>
                </c:pt>
                <c:pt idx="19">
                  <c:v>6.0237602585264921E-2</c:v>
                </c:pt>
                <c:pt idx="20">
                  <c:v>5.8649559639012722E-2</c:v>
                </c:pt>
                <c:pt idx="21">
                  <c:v>5.9165663858804646E-2</c:v>
                </c:pt>
                <c:pt idx="22">
                  <c:v>5.5923330917290813E-2</c:v>
                </c:pt>
                <c:pt idx="23">
                  <c:v>4.495846427440376E-2</c:v>
                </c:pt>
                <c:pt idx="24">
                  <c:v>3.5401659955003495E-2</c:v>
                </c:pt>
                <c:pt idx="25">
                  <c:v>3.2197277921010029E-2</c:v>
                </c:pt>
                <c:pt idx="26">
                  <c:v>3.5048896530006042E-2</c:v>
                </c:pt>
                <c:pt idx="27">
                  <c:v>4.5917592964599796E-2</c:v>
                </c:pt>
                <c:pt idx="28">
                  <c:v>4.8953264498728638E-2</c:v>
                </c:pt>
                <c:pt idx="29">
                  <c:v>4.9676472107247467E-2</c:v>
                </c:pt>
                <c:pt idx="30">
                  <c:v>5.0052331148538805E-2</c:v>
                </c:pt>
                <c:pt idx="31">
                  <c:v>5.1664651788261177E-2</c:v>
                </c:pt>
                <c:pt idx="32">
                  <c:v>4.7333484856431865E-2</c:v>
                </c:pt>
                <c:pt idx="33">
                  <c:v>4.541560939343494E-2</c:v>
                </c:pt>
                <c:pt idx="34">
                  <c:v>4.4112177715233451E-2</c:v>
                </c:pt>
                <c:pt idx="35">
                  <c:v>4.6202127335962927E-2</c:v>
                </c:pt>
                <c:pt idx="36">
                  <c:v>4.9408614569436529E-2</c:v>
                </c:pt>
                <c:pt idx="37">
                  <c:v>4.823101981642082E-2</c:v>
                </c:pt>
                <c:pt idx="38">
                  <c:v>4.9306869618132264E-2</c:v>
                </c:pt>
                <c:pt idx="39">
                  <c:v>5.1369721082514815E-2</c:v>
                </c:pt>
                <c:pt idx="40">
                  <c:v>5.1617695736180497E-2</c:v>
                </c:pt>
                <c:pt idx="41">
                  <c:v>5.3246976977747475E-2</c:v>
                </c:pt>
                <c:pt idx="42">
                  <c:v>5.4837548086693305E-2</c:v>
                </c:pt>
                <c:pt idx="43">
                  <c:v>5.6655274138962118E-2</c:v>
                </c:pt>
                <c:pt idx="44">
                  <c:v>5.739353068050787E-2</c:v>
                </c:pt>
                <c:pt idx="45">
                  <c:v>5.7008012032853481E-2</c:v>
                </c:pt>
                <c:pt idx="46">
                  <c:v>5.7818518752732279E-2</c:v>
                </c:pt>
                <c:pt idx="47">
                  <c:v>5.7009731053177276E-2</c:v>
                </c:pt>
                <c:pt idx="48">
                  <c:v>5.7135396996358515E-2</c:v>
                </c:pt>
                <c:pt idx="49">
                  <c:v>5.6155489252051265E-2</c:v>
                </c:pt>
                <c:pt idx="50">
                  <c:v>5.8530580269710704E-2</c:v>
                </c:pt>
                <c:pt idx="51">
                  <c:v>5.9560594191545538E-2</c:v>
                </c:pt>
                <c:pt idx="52">
                  <c:v>6.227906578834802E-2</c:v>
                </c:pt>
                <c:pt idx="53">
                  <c:v>6.4717201814392708E-2</c:v>
                </c:pt>
                <c:pt idx="54">
                  <c:v>6.6466847012371599E-2</c:v>
                </c:pt>
                <c:pt idx="55">
                  <c:v>6.869131645405685E-2</c:v>
                </c:pt>
              </c:numCache>
            </c:numRef>
          </c:val>
          <c:smooth val="0"/>
          <c:extLst>
            <c:ext xmlns:c16="http://schemas.microsoft.com/office/drawing/2014/chart" uri="{C3380CC4-5D6E-409C-BE32-E72D297353CC}">
              <c16:uniqueId val="{00000000-631B-BA4E-9477-BBEF685763D4}"/>
            </c:ext>
          </c:extLst>
        </c:ser>
        <c:ser>
          <c:idx val="1"/>
          <c:order val="1"/>
          <c:tx>
            <c:strRef>
              <c:f>'data-Fig10'!$D$1</c:f>
              <c:strCache>
                <c:ptCount val="1"/>
                <c:pt idx="0">
                  <c:v>P99.5-100</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numRef>
              <c:f>'data-Fig10'!$A$2:$A$57</c:f>
              <c:numCache>
                <c:formatCode>m/d/yy</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'data-Fig10'!$D$2:$D$57</c:f>
              <c:numCache>
                <c:formatCode>General</c:formatCode>
                <c:ptCount val="56"/>
                <c:pt idx="8">
                  <c:v>5.9969999999999996E-2</c:v>
                </c:pt>
                <c:pt idx="9">
                  <c:v>6.1100000000000002E-2</c:v>
                </c:pt>
                <c:pt idx="10">
                  <c:v>6.071E-2</c:v>
                </c:pt>
                <c:pt idx="11">
                  <c:v>5.9909999999999998E-2</c:v>
                </c:pt>
                <c:pt idx="12">
                  <c:v>5.8029999999999998E-2</c:v>
                </c:pt>
                <c:pt idx="13">
                  <c:v>5.6590000000000001E-2</c:v>
                </c:pt>
                <c:pt idx="14">
                  <c:v>5.7699999999999994E-2</c:v>
                </c:pt>
                <c:pt idx="15">
                  <c:v>5.7610000000000001E-2</c:v>
                </c:pt>
                <c:pt idx="16">
                  <c:v>5.806E-2</c:v>
                </c:pt>
                <c:pt idx="17">
                  <c:v>5.96E-2</c:v>
                </c:pt>
                <c:pt idx="18">
                  <c:v>5.8430000000000003E-2</c:v>
                </c:pt>
                <c:pt idx="19">
                  <c:v>5.6980000000000003E-2</c:v>
                </c:pt>
                <c:pt idx="20">
                  <c:v>5.6390000000000003E-2</c:v>
                </c:pt>
                <c:pt idx="21">
                  <c:v>5.7820000000000003E-2</c:v>
                </c:pt>
                <c:pt idx="22">
                  <c:v>5.704E-2</c:v>
                </c:pt>
                <c:pt idx="23">
                  <c:v>5.1239999999999994E-2</c:v>
                </c:pt>
                <c:pt idx="24">
                  <c:v>4.5019999999999998E-2</c:v>
                </c:pt>
                <c:pt idx="25">
                  <c:v>3.8290000000000005E-2</c:v>
                </c:pt>
                <c:pt idx="26">
                  <c:v>3.9710000000000002E-2</c:v>
                </c:pt>
                <c:pt idx="27">
                  <c:v>4.3339999999999997E-2</c:v>
                </c:pt>
                <c:pt idx="28">
                  <c:v>4.2359999999999995E-2</c:v>
                </c:pt>
                <c:pt idx="29">
                  <c:v>4.1820000000000003E-2</c:v>
                </c:pt>
                <c:pt idx="30">
                  <c:v>4.1020000000000001E-2</c:v>
                </c:pt>
                <c:pt idx="31">
                  <c:v>4.2119999999999998E-2</c:v>
                </c:pt>
                <c:pt idx="32">
                  <c:v>3.993E-2</c:v>
                </c:pt>
                <c:pt idx="33">
                  <c:v>3.7749999999999999E-2</c:v>
                </c:pt>
                <c:pt idx="35">
                  <c:v>3.6589999999999998E-2</c:v>
                </c:pt>
                <c:pt idx="37">
                  <c:v>3.5650000000000001E-2</c:v>
                </c:pt>
                <c:pt idx="39">
                  <c:v>3.4340000000000002E-2</c:v>
                </c:pt>
                <c:pt idx="41">
                  <c:v>3.3099999999999997E-2</c:v>
                </c:pt>
                <c:pt idx="42">
                  <c:v>3.27E-2</c:v>
                </c:pt>
                <c:pt idx="43">
                  <c:v>3.2390000000000002E-2</c:v>
                </c:pt>
                <c:pt idx="45">
                  <c:v>3.2340000000000001E-2</c:v>
                </c:pt>
                <c:pt idx="47">
                  <c:v>3.2680000000000001E-2</c:v>
                </c:pt>
                <c:pt idx="48">
                  <c:v>3.3799999999999997E-2</c:v>
                </c:pt>
                <c:pt idx="49">
                  <c:v>3.3170000000000005E-2</c:v>
                </c:pt>
                <c:pt idx="50">
                  <c:v>3.2739999999999998E-2</c:v>
                </c:pt>
                <c:pt idx="51">
                  <c:v>3.2129999999999999E-2</c:v>
                </c:pt>
                <c:pt idx="52">
                  <c:v>3.2559999999999999E-2</c:v>
                </c:pt>
                <c:pt idx="53">
                  <c:v>3.3799999999999997E-2</c:v>
                </c:pt>
                <c:pt idx="54">
                  <c:v>3.4270000000000002E-2</c:v>
                </c:pt>
                <c:pt idx="55">
                  <c:v>3.6290000000000003E-2</c:v>
                </c:pt>
              </c:numCache>
            </c:numRef>
          </c:val>
          <c:smooth val="0"/>
          <c:extLst>
            <c:ext xmlns:c16="http://schemas.microsoft.com/office/drawing/2014/chart" uri="{C3380CC4-5D6E-409C-BE32-E72D297353CC}">
              <c16:uniqueId val="{00000001-631B-BA4E-9477-BBEF685763D4}"/>
            </c:ext>
          </c:extLst>
        </c:ser>
        <c:ser>
          <c:idx val="2"/>
          <c:order val="2"/>
          <c:tx>
            <c:strRef>
              <c:f>'data-Fig10'!$C$1</c:f>
              <c:strCache>
                <c:ptCount val="1"/>
                <c:pt idx="0">
                  <c:v>P99-99.9</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'data-Fig10'!$A$2:$A$57</c:f>
              <c:numCache>
                <c:formatCode>m/d/yy</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'data-Fig10'!$C$2:$C$57</c:f>
              <c:numCache>
                <c:formatCode>General</c:formatCode>
                <c:ptCount val="56"/>
                <c:pt idx="8">
                  <c:v>6.0410000000000005E-2</c:v>
                </c:pt>
                <c:pt idx="9">
                  <c:v>6.1900000000000004E-2</c:v>
                </c:pt>
                <c:pt idx="10">
                  <c:v>6.1030000000000001E-2</c:v>
                </c:pt>
                <c:pt idx="11">
                  <c:v>5.9879999999999996E-2</c:v>
                </c:pt>
                <c:pt idx="12">
                  <c:v>6.0139999999999999E-2</c:v>
                </c:pt>
                <c:pt idx="13">
                  <c:v>5.9209999999999992E-2</c:v>
                </c:pt>
                <c:pt idx="14">
                  <c:v>5.8689999999999999E-2</c:v>
                </c:pt>
                <c:pt idx="15">
                  <c:v>5.9420000000000001E-2</c:v>
                </c:pt>
                <c:pt idx="16">
                  <c:v>5.9559999999999995E-2</c:v>
                </c:pt>
                <c:pt idx="17">
                  <c:v>6.0939999999999994E-2</c:v>
                </c:pt>
                <c:pt idx="18">
                  <c:v>5.9559999999999995E-2</c:v>
                </c:pt>
                <c:pt idx="19">
                  <c:v>5.8169999999999999E-2</c:v>
                </c:pt>
                <c:pt idx="20">
                  <c:v>5.8220000000000001E-2</c:v>
                </c:pt>
                <c:pt idx="21">
                  <c:v>5.9130000000000002E-2</c:v>
                </c:pt>
                <c:pt idx="22">
                  <c:v>5.6669999999999998E-2</c:v>
                </c:pt>
                <c:pt idx="23">
                  <c:v>5.0290000000000001E-2</c:v>
                </c:pt>
                <c:pt idx="24">
                  <c:v>4.5530000000000001E-2</c:v>
                </c:pt>
                <c:pt idx="25">
                  <c:v>0.04</c:v>
                </c:pt>
                <c:pt idx="26">
                  <c:v>4.1709999999999997E-2</c:v>
                </c:pt>
                <c:pt idx="27">
                  <c:v>4.7230000000000001E-2</c:v>
                </c:pt>
                <c:pt idx="28">
                  <c:v>4.6769999999999999E-2</c:v>
                </c:pt>
                <c:pt idx="29">
                  <c:v>4.6170000000000003E-2</c:v>
                </c:pt>
                <c:pt idx="30">
                  <c:v>4.5739999999999996E-2</c:v>
                </c:pt>
                <c:pt idx="31">
                  <c:v>4.6739999999999997E-2</c:v>
                </c:pt>
                <c:pt idx="32">
                  <c:v>4.4790000000000003E-2</c:v>
                </c:pt>
                <c:pt idx="33">
                  <c:v>4.3479999999999998E-2</c:v>
                </c:pt>
                <c:pt idx="35">
                  <c:v>4.2999999999999997E-2</c:v>
                </c:pt>
                <c:pt idx="37">
                  <c:v>4.2999999999999997E-2</c:v>
                </c:pt>
                <c:pt idx="39">
                  <c:v>4.2000000000000003E-2</c:v>
                </c:pt>
                <c:pt idx="41">
                  <c:v>4.1189999999999997E-2</c:v>
                </c:pt>
                <c:pt idx="42">
                  <c:v>4.0899999999999999E-2</c:v>
                </c:pt>
                <c:pt idx="43">
                  <c:v>4.0689999999999997E-2</c:v>
                </c:pt>
                <c:pt idx="45">
                  <c:v>4.0480000000000002E-2</c:v>
                </c:pt>
                <c:pt idx="47">
                  <c:v>4.0529999999999997E-2</c:v>
                </c:pt>
                <c:pt idx="48">
                  <c:v>4.197E-2</c:v>
                </c:pt>
                <c:pt idx="49">
                  <c:v>4.1180000000000001E-2</c:v>
                </c:pt>
                <c:pt idx="50">
                  <c:v>4.086E-2</c:v>
                </c:pt>
                <c:pt idx="51">
                  <c:v>4.079E-2</c:v>
                </c:pt>
                <c:pt idx="52">
                  <c:v>4.1079999999999998E-2</c:v>
                </c:pt>
                <c:pt idx="53">
                  <c:v>4.1779999999999998E-2</c:v>
                </c:pt>
                <c:pt idx="54">
                  <c:v>4.2750000000000003E-2</c:v>
                </c:pt>
                <c:pt idx="55">
                  <c:v>4.4069999999999998E-2</c:v>
                </c:pt>
              </c:numCache>
            </c:numRef>
          </c:val>
          <c:smooth val="0"/>
          <c:extLst>
            <c:ext xmlns:c16="http://schemas.microsoft.com/office/drawing/2014/chart" uri="{C3380CC4-5D6E-409C-BE32-E72D297353CC}">
              <c16:uniqueId val="{00000002-631B-BA4E-9477-BBEF685763D4}"/>
            </c:ext>
          </c:extLst>
        </c:ser>
        <c:dLbls>
          <c:showLegendKey val="0"/>
          <c:showVal val="0"/>
          <c:showCatName val="0"/>
          <c:showSerName val="0"/>
          <c:showPercent val="0"/>
          <c:showBubbleSize val="0"/>
        </c:dLbls>
        <c:marker val="1"/>
        <c:smooth val="0"/>
        <c:axId val="524111936"/>
        <c:axId val="1"/>
      </c:lineChart>
      <c:dateAx>
        <c:axId val="524111936"/>
        <c:scaling>
          <c:orientation val="minMax"/>
          <c:max val="21916"/>
          <c:min val="6211"/>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325" b="1" i="0" u="none" strike="noStrike" baseline="0">
                <a:solidFill>
                  <a:srgbClr val="000000"/>
                </a:solidFill>
                <a:latin typeface="Arial"/>
                <a:ea typeface="Arial"/>
                <a:cs typeface="Arial"/>
              </a:defRPr>
            </a:pPr>
            <a:endParaRPr lang="es-ES"/>
          </a:p>
        </c:txPr>
        <c:crossAx val="1"/>
        <c:crosses val="autoZero"/>
        <c:auto val="1"/>
        <c:lblOffset val="100"/>
        <c:baseTimeUnit val="years"/>
        <c:majorUnit val="3"/>
        <c:majorTimeUnit val="years"/>
        <c:minorUnit val="1"/>
        <c:minorTimeUnit val="years"/>
      </c:dateAx>
      <c:valAx>
        <c:axId val="1"/>
        <c:scaling>
          <c:orientation val="minMax"/>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lang="es-ES_tradnl"/>
                  <a:t>Share (in %)</a:t>
                </a:r>
              </a:p>
            </c:rich>
          </c:tx>
          <c:layout>
            <c:manualLayout>
              <c:xMode val="edge"/>
              <c:yMode val="edge"/>
              <c:x val="8.7769784172661874E-2"/>
              <c:y val="0.3854389721627409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325" b="1" i="0" u="none" strike="noStrike" baseline="0">
                <a:solidFill>
                  <a:srgbClr val="000000"/>
                </a:solidFill>
                <a:latin typeface="Arial"/>
                <a:ea typeface="Arial"/>
                <a:cs typeface="Arial"/>
              </a:defRPr>
            </a:pPr>
            <a:endParaRPr lang="es-ES"/>
          </a:p>
        </c:txPr>
        <c:crossAx val="524111936"/>
        <c:crossesAt val="17"/>
        <c:crossBetween val="midCat"/>
      </c:valAx>
      <c:spPr>
        <a:solidFill>
          <a:srgbClr val="FFFFFF"/>
        </a:solidFill>
        <a:ln w="12700">
          <a:solidFill>
            <a:srgbClr val="808080"/>
          </a:solidFill>
          <a:prstDash val="solid"/>
        </a:ln>
      </c:spPr>
    </c:plotArea>
    <c:legend>
      <c:legendPos val="r"/>
      <c:layout>
        <c:manualLayout>
          <c:xMode val="edge"/>
          <c:yMode val="edge"/>
          <c:x val="0.27769772843142809"/>
          <c:y val="0.74304068522483935"/>
          <c:w val="0.52805732736645328"/>
          <c:h val="4.925053533190582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76251259562975"/>
          <c:y val="0.13704496788008566"/>
          <c:w val="0.75971182990678932"/>
          <c:h val="0.68094218415417562"/>
        </c:manualLayout>
      </c:layout>
      <c:lineChart>
        <c:grouping val="standard"/>
        <c:varyColors val="0"/>
        <c:ser>
          <c:idx val="0"/>
          <c:order val="0"/>
          <c:tx>
            <c:strRef>
              <c:f>'data-FigA0'!$B$3</c:f>
              <c:strCache>
                <c:ptCount val="1"/>
                <c:pt idx="0">
                  <c:v>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'data-FigA0'!$A$4:$A$108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'data-FigA0'!$B$4:$B$108</c:f>
              <c:numCache>
                <c:formatCode>#,##0</c:formatCode>
                <c:ptCount val="105"/>
                <c:pt idx="0">
                  <c:v>16623.935669249106</c:v>
                </c:pt>
                <c:pt idx="1">
                  <c:v>16241.312888384744</c:v>
                </c:pt>
                <c:pt idx="2">
                  <c:v>16398.247624003139</c:v>
                </c:pt>
                <c:pt idx="3">
                  <c:v>17839.701158105061</c:v>
                </c:pt>
                <c:pt idx="4">
                  <c:v>18168.958035218391</c:v>
                </c:pt>
                <c:pt idx="5">
                  <c:v>17196.121836063881</c:v>
                </c:pt>
                <c:pt idx="6">
                  <c:v>16841.940572410036</c:v>
                </c:pt>
                <c:pt idx="7">
                  <c:v>15019.503948245267</c:v>
                </c:pt>
                <c:pt idx="8">
                  <c:v>13251.093433446526</c:v>
                </c:pt>
                <c:pt idx="9">
                  <c:v>14961.810552416302</c:v>
                </c:pt>
                <c:pt idx="10">
                  <c:v>16642.568192285813</c:v>
                </c:pt>
                <c:pt idx="11">
                  <c:v>16443.055989321987</c:v>
                </c:pt>
                <c:pt idx="12">
                  <c:v>16605.310554764841</c:v>
                </c:pt>
                <c:pt idx="13">
                  <c:v>16786.690202347239</c:v>
                </c:pt>
                <c:pt idx="14">
                  <c:v>16910.239572471197</c:v>
                </c:pt>
                <c:pt idx="15">
                  <c:v>17264.749869430041</c:v>
                </c:pt>
                <c:pt idx="16">
                  <c:v>17999.766216296575</c:v>
                </c:pt>
                <c:pt idx="17">
                  <c:v>16314.2473774378</c:v>
                </c:pt>
                <c:pt idx="18">
                  <c:v>14802.184388328829</c:v>
                </c:pt>
                <c:pt idx="19">
                  <c:v>12450.610418708171</c:v>
                </c:pt>
                <c:pt idx="20">
                  <c:v>12130.325304680395</c:v>
                </c:pt>
                <c:pt idx="21">
                  <c:v>13329.528334040779</c:v>
                </c:pt>
                <c:pt idx="22">
                  <c:v>14433.433180935501</c:v>
                </c:pt>
                <c:pt idx="23">
                  <c:v>15845.742307809378</c:v>
                </c:pt>
                <c:pt idx="24">
                  <c:v>16614.871815397535</c:v>
                </c:pt>
                <c:pt idx="25">
                  <c:v>15276.511114186324</c:v>
                </c:pt>
                <c:pt idx="26">
                  <c:v>16279.994935177318</c:v>
                </c:pt>
                <c:pt idx="27">
                  <c:v>17052.083905011033</c:v>
                </c:pt>
                <c:pt idx="28">
                  <c:v>19930.463143066227</c:v>
                </c:pt>
                <c:pt idx="29">
                  <c:v>23163.868888050019</c:v>
                </c:pt>
                <c:pt idx="30">
                  <c:v>26774.089325287576</c:v>
                </c:pt>
                <c:pt idx="31">
                  <c:v>26455.516237296466</c:v>
                </c:pt>
                <c:pt idx="32">
                  <c:v>25895.516208035329</c:v>
                </c:pt>
                <c:pt idx="33">
                  <c:v>26061.778849938601</c:v>
                </c:pt>
                <c:pt idx="34">
                  <c:v>25168.634644981488</c:v>
                </c:pt>
                <c:pt idx="35">
                  <c:v>25619.188258433584</c:v>
                </c:pt>
                <c:pt idx="36">
                  <c:v>25299.47344423633</c:v>
                </c:pt>
                <c:pt idx="37">
                  <c:v>27312.521385522687</c:v>
                </c:pt>
                <c:pt idx="38">
                  <c:v>28139.738816538786</c:v>
                </c:pt>
                <c:pt idx="39">
                  <c:v>29037.896207675931</c:v>
                </c:pt>
                <c:pt idx="40">
                  <c:v>30331.522723109174</c:v>
                </c:pt>
                <c:pt idx="41">
                  <c:v>29963.505724578172</c:v>
                </c:pt>
                <c:pt idx="42">
                  <c:v>32022.771602840305</c:v>
                </c:pt>
                <c:pt idx="43">
                  <c:v>33686.631703357227</c:v>
                </c:pt>
                <c:pt idx="44">
                  <c:v>33840.540017853709</c:v>
                </c:pt>
                <c:pt idx="45">
                  <c:v>32803.860236770583</c:v>
                </c:pt>
                <c:pt idx="46">
                  <c:v>34776.214642083258</c:v>
                </c:pt>
                <c:pt idx="47">
                  <c:v>35169.409234542756</c:v>
                </c:pt>
                <c:pt idx="48">
                  <c:v>35580.712760044298</c:v>
                </c:pt>
                <c:pt idx="49">
                  <c:v>36879.602346907683</c:v>
                </c:pt>
                <c:pt idx="50">
                  <c:v>37804.927767640729</c:v>
                </c:pt>
                <c:pt idx="51">
                  <c:v>39626.946648844241</c:v>
                </c:pt>
                <c:pt idx="52">
                  <c:v>41251.27009645402</c:v>
                </c:pt>
                <c:pt idx="53">
                  <c:v>43076.930833469421</c:v>
                </c:pt>
                <c:pt idx="54">
                  <c:v>44122.9743637547</c:v>
                </c:pt>
                <c:pt idx="55">
                  <c:v>45569.023946831141</c:v>
                </c:pt>
                <c:pt idx="56">
                  <c:v>46235.056218431739</c:v>
                </c:pt>
                <c:pt idx="57">
                  <c:v>46488.460015925688</c:v>
                </c:pt>
                <c:pt idx="58">
                  <c:v>46361.851950156604</c:v>
                </c:pt>
                <c:pt idx="59">
                  <c:v>48284.397031644308</c:v>
                </c:pt>
                <c:pt idx="60">
                  <c:v>49287.581801105858</c:v>
                </c:pt>
                <c:pt idx="61">
                  <c:v>47811.34365765984</c:v>
                </c:pt>
                <c:pt idx="62">
                  <c:v>45290.23071169886</c:v>
                </c:pt>
                <c:pt idx="63">
                  <c:v>46379.101122642925</c:v>
                </c:pt>
                <c:pt idx="64">
                  <c:v>46838.738813900163</c:v>
                </c:pt>
                <c:pt idx="65">
                  <c:v>47715.123660961966</c:v>
                </c:pt>
                <c:pt idx="66">
                  <c:v>47667.61197537039</c:v>
                </c:pt>
                <c:pt idx="67">
                  <c:v>46390.479645432737</c:v>
                </c:pt>
                <c:pt idx="68">
                  <c:v>45989.862827019599</c:v>
                </c:pt>
                <c:pt idx="69">
                  <c:v>45068.415666364177</c:v>
                </c:pt>
                <c:pt idx="70">
                  <c:v>44622.923245185768</c:v>
                </c:pt>
                <c:pt idx="71">
                  <c:v>46124.621360761848</c:v>
                </c:pt>
                <c:pt idx="72">
                  <c:v>46941.440173501142</c:v>
                </c:pt>
                <c:pt idx="73">
                  <c:v>47569.862095794939</c:v>
                </c:pt>
                <c:pt idx="74">
                  <c:v>48907.77000848762</c:v>
                </c:pt>
                <c:pt idx="75">
                  <c:v>51332.439699225157</c:v>
                </c:pt>
                <c:pt idx="76">
                  <c:v>51173.20669631804</c:v>
                </c:pt>
                <c:pt idx="77">
                  <c:v>50813.278616865697</c:v>
                </c:pt>
                <c:pt idx="78">
                  <c:v>49359.307245644806</c:v>
                </c:pt>
                <c:pt idx="79">
                  <c:v>49772.653238729894</c:v>
                </c:pt>
                <c:pt idx="80">
                  <c:v>49039.077604828235</c:v>
                </c:pt>
                <c:pt idx="81">
                  <c:v>49903.124244894636</c:v>
                </c:pt>
                <c:pt idx="82">
                  <c:v>51335.530424943798</c:v>
                </c:pt>
                <c:pt idx="83">
                  <c:v>52526.470362630876</c:v>
                </c:pt>
                <c:pt idx="84">
                  <c:v>54605.984769556504</c:v>
                </c:pt>
                <c:pt idx="85">
                  <c:v>57261.20518421114</c:v>
                </c:pt>
                <c:pt idx="86">
                  <c:v>59512.810704854266</c:v>
                </c:pt>
                <c:pt idx="87">
                  <c:v>60464.537644279626</c:v>
                </c:pt>
                <c:pt idx="88">
                  <c:v>59045.006846764831</c:v>
                </c:pt>
                <c:pt idx="89">
                  <c:v>56793.394816871391</c:v>
                </c:pt>
                <c:pt idx="90">
                  <c:v>56014.374352603918</c:v>
                </c:pt>
                <c:pt idx="91">
                  <c:v>57531.47708138849</c:v>
                </c:pt>
                <c:pt idx="92">
                  <c:v>58787.598413650492</c:v>
                </c:pt>
                <c:pt idx="93">
                  <c:v>59872.341106874424</c:v>
                </c:pt>
                <c:pt idx="94">
                  <c:v>61568.981373624265</c:v>
                </c:pt>
                <c:pt idx="95">
                  <c:v>58352.88636025344</c:v>
                </c:pt>
                <c:pt idx="96">
                  <c:v>54951.377383086052</c:v>
                </c:pt>
                <c:pt idx="97">
                  <c:v>55235.829046198043</c:v>
                </c:pt>
                <c:pt idx="98">
                  <c:v>54835.879315440026</c:v>
                </c:pt>
                <c:pt idx="99">
                  <c:v>56473.867666131584</c:v>
                </c:pt>
                <c:pt idx="100">
                  <c:v>55738.153521563785</c:v>
                </c:pt>
                <c:pt idx="101">
                  <c:v>57293.303398824661</c:v>
                </c:pt>
                <c:pt idx="102">
                  <c:v>59153.634145802549</c:v>
                </c:pt>
                <c:pt idx="103">
                  <c:v>57971.890576779311</c:v>
                </c:pt>
                <c:pt idx="104">
                  <c:v>59351.066349207336</c:v>
                </c:pt>
              </c:numCache>
            </c:numRef>
          </c:val>
          <c:smooth val="0"/>
          <c:extLst>
            <c:ext xmlns:c16="http://schemas.microsoft.com/office/drawing/2014/chart" uri="{C3380CC4-5D6E-409C-BE32-E72D297353CC}">
              <c16:uniqueId val="{00000000-87F3-4044-ABC0-0A8EE7B95124}"/>
            </c:ext>
          </c:extLst>
        </c:ser>
        <c:dLbls>
          <c:showLegendKey val="0"/>
          <c:showVal val="0"/>
          <c:showCatName val="0"/>
          <c:showSerName val="0"/>
          <c:showPercent val="0"/>
          <c:showBubbleSize val="0"/>
        </c:dLbls>
        <c:marker val="1"/>
        <c:smooth val="0"/>
        <c:axId val="522173376"/>
        <c:axId val="1"/>
      </c:lineChart>
      <c:lineChart>
        <c:grouping val="standard"/>
        <c:varyColors val="0"/>
        <c:ser>
          <c:idx val="1"/>
          <c:order val="1"/>
          <c:tx>
            <c:strRef>
              <c:f>'data-FigA0'!$C$3</c:f>
              <c:strCache>
                <c:ptCount val="1"/>
                <c:pt idx="0">
                  <c:v>Price Index</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'data-FigA0'!$A$4:$A$108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'data-FigA0'!$C$4:$C$108</c:f>
              <c:numCache>
                <c:formatCode>0.00</c:formatCode>
                <c:ptCount val="105"/>
                <c:pt idx="0">
                  <c:v>4.408707435567214</c:v>
                </c:pt>
                <c:pt idx="1">
                  <c:v>4.4680839666859642</c:v>
                </c:pt>
                <c:pt idx="2">
                  <c:v>4.5126163650250266</c:v>
                </c:pt>
                <c:pt idx="3">
                  <c:v>4.8540314189578417</c:v>
                </c:pt>
                <c:pt idx="4">
                  <c:v>5.700146987400033</c:v>
                </c:pt>
                <c:pt idx="5">
                  <c:v>6.6947038836391028</c:v>
                </c:pt>
                <c:pt idx="6">
                  <c:v>7.6892607798781709</c:v>
                </c:pt>
                <c:pt idx="7">
                  <c:v>8.9064796678125546</c:v>
                </c:pt>
                <c:pt idx="8">
                  <c:v>7.956455169912549</c:v>
                </c:pt>
                <c:pt idx="9">
                  <c:v>7.4517546554031711</c:v>
                </c:pt>
                <c:pt idx="10">
                  <c:v>7.5853518504203574</c:v>
                </c:pt>
                <c:pt idx="11">
                  <c:v>7.600195983200047</c:v>
                </c:pt>
                <c:pt idx="12">
                  <c:v>7.7931697093359853</c:v>
                </c:pt>
                <c:pt idx="13">
                  <c:v>7.8673903732344233</c:v>
                </c:pt>
                <c:pt idx="14">
                  <c:v>7.7189490454375473</c:v>
                </c:pt>
                <c:pt idx="15">
                  <c:v>7.6150401159797338</c:v>
                </c:pt>
                <c:pt idx="16">
                  <c:v>7.6150401159797338</c:v>
                </c:pt>
                <c:pt idx="17">
                  <c:v>7.4220663898437964</c:v>
                </c:pt>
                <c:pt idx="18">
                  <c:v>6.7689245475375417</c:v>
                </c:pt>
                <c:pt idx="19">
                  <c:v>6.0712503068922246</c:v>
                </c:pt>
                <c:pt idx="20">
                  <c:v>5.7595235185187841</c:v>
                </c:pt>
                <c:pt idx="21">
                  <c:v>5.9524972446547233</c:v>
                </c:pt>
                <c:pt idx="22">
                  <c:v>6.1009385724515992</c:v>
                </c:pt>
                <c:pt idx="23">
                  <c:v>6.1603151035703494</c:v>
                </c:pt>
                <c:pt idx="24">
                  <c:v>6.382977095265665</c:v>
                </c:pt>
                <c:pt idx="25">
                  <c:v>6.264224033028162</c:v>
                </c:pt>
                <c:pt idx="26">
                  <c:v>6.1751592363500372</c:v>
                </c:pt>
                <c:pt idx="27">
                  <c:v>6.2345357674687882</c:v>
                </c:pt>
                <c:pt idx="28">
                  <c:v>6.5462625558422278</c:v>
                </c:pt>
                <c:pt idx="29">
                  <c:v>7.2439367964875423</c:v>
                </c:pt>
                <c:pt idx="30">
                  <c:v>7.6892607798781709</c:v>
                </c:pt>
                <c:pt idx="31">
                  <c:v>7.8228579748953608</c:v>
                </c:pt>
                <c:pt idx="32">
                  <c:v>8.0009875682516096</c:v>
                </c:pt>
                <c:pt idx="33">
                  <c:v>8.6838176761172381</c:v>
                </c:pt>
                <c:pt idx="34">
                  <c:v>9.9307248296109982</c:v>
                </c:pt>
                <c:pt idx="35">
                  <c:v>10.702619734154752</c:v>
                </c:pt>
                <c:pt idx="36">
                  <c:v>10.598710804696939</c:v>
                </c:pt>
                <c:pt idx="37">
                  <c:v>10.702619734154752</c:v>
                </c:pt>
                <c:pt idx="38">
                  <c:v>11.548735302596944</c:v>
                </c:pt>
                <c:pt idx="39">
                  <c:v>11.801085559851632</c:v>
                </c:pt>
                <c:pt idx="40">
                  <c:v>11.890150356529759</c:v>
                </c:pt>
                <c:pt idx="41">
                  <c:v>11.94952688764851</c:v>
                </c:pt>
                <c:pt idx="42">
                  <c:v>11.904994489309447</c:v>
                </c:pt>
                <c:pt idx="43">
                  <c:v>12.0831240826657</c:v>
                </c:pt>
                <c:pt idx="44">
                  <c:v>12.513603933276638</c:v>
                </c:pt>
                <c:pt idx="45">
                  <c:v>12.855018987209455</c:v>
                </c:pt>
                <c:pt idx="46">
                  <c:v>12.943981056325091</c:v>
                </c:pt>
                <c:pt idx="47">
                  <c:v>13.166386229114179</c:v>
                </c:pt>
                <c:pt idx="48">
                  <c:v>13.299829332787631</c:v>
                </c:pt>
                <c:pt idx="49">
                  <c:v>13.433272436461092</c:v>
                </c:pt>
                <c:pt idx="50">
                  <c:v>13.611196574692361</c:v>
                </c:pt>
                <c:pt idx="51">
                  <c:v>13.789120712923632</c:v>
                </c:pt>
                <c:pt idx="52">
                  <c:v>14.011525885712725</c:v>
                </c:pt>
                <c:pt idx="53">
                  <c:v>14.411855196733089</c:v>
                </c:pt>
                <c:pt idx="54">
                  <c:v>14.856665542311271</c:v>
                </c:pt>
                <c:pt idx="55">
                  <c:v>15.479400026120723</c:v>
                </c:pt>
                <c:pt idx="56">
                  <c:v>16.324539682719269</c:v>
                </c:pt>
                <c:pt idx="57">
                  <c:v>17.258641408433448</c:v>
                </c:pt>
                <c:pt idx="58">
                  <c:v>18.014818995916357</c:v>
                </c:pt>
                <c:pt idx="59">
                  <c:v>18.593072445167991</c:v>
                </c:pt>
                <c:pt idx="60">
                  <c:v>19.749579343671265</c:v>
                </c:pt>
                <c:pt idx="61">
                  <c:v>21.929150037004359</c:v>
                </c:pt>
                <c:pt idx="62">
                  <c:v>23.930796592106176</c:v>
                </c:pt>
                <c:pt idx="63">
                  <c:v>25.309708663398546</c:v>
                </c:pt>
                <c:pt idx="64">
                  <c:v>26.955506942037811</c:v>
                </c:pt>
                <c:pt idx="65">
                  <c:v>29.001634531697444</c:v>
                </c:pt>
                <c:pt idx="66">
                  <c:v>31.77956887381406</c:v>
                </c:pt>
                <c:pt idx="67">
                  <c:v>35.307545488302161</c:v>
                </c:pt>
                <c:pt idx="68">
                  <c:v>38.668846042263262</c:v>
                </c:pt>
                <c:pt idx="69">
                  <c:v>41.002310889641223</c:v>
                </c:pt>
                <c:pt idx="70">
                  <c:v>42.752409525174684</c:v>
                </c:pt>
                <c:pt idx="71">
                  <c:v>44.502508160708146</c:v>
                </c:pt>
                <c:pt idx="72">
                  <c:v>46.030372048872287</c:v>
                </c:pt>
                <c:pt idx="73">
                  <c:v>46.863752351507273</c:v>
                </c:pt>
                <c:pt idx="74">
                  <c:v>48.447174926513746</c:v>
                </c:pt>
                <c:pt idx="75">
                  <c:v>50.225052905468381</c:v>
                </c:pt>
                <c:pt idx="76">
                  <c:v>52.391841692319346</c:v>
                </c:pt>
                <c:pt idx="77">
                  <c:v>55.003099973908952</c:v>
                </c:pt>
                <c:pt idx="78">
                  <c:v>56.975433356811749</c:v>
                </c:pt>
                <c:pt idx="79">
                  <c:v>58.419959214712392</c:v>
                </c:pt>
                <c:pt idx="80">
                  <c:v>59.864485072613022</c:v>
                </c:pt>
                <c:pt idx="81">
                  <c:v>61.142334869986669</c:v>
                </c:pt>
                <c:pt idx="82">
                  <c:v>62.614640071308479</c:v>
                </c:pt>
                <c:pt idx="83">
                  <c:v>64.281400676578428</c:v>
                </c:pt>
                <c:pt idx="84">
                  <c:v>65.670367847636754</c:v>
                </c:pt>
                <c:pt idx="85">
                  <c:v>66.587086180535238</c:v>
                </c:pt>
                <c:pt idx="86">
                  <c:v>67.976053351593535</c:v>
                </c:pt>
                <c:pt idx="87">
                  <c:v>70.253959512129171</c:v>
                </c:pt>
                <c:pt idx="88">
                  <c:v>72.22629289503196</c:v>
                </c:pt>
                <c:pt idx="89">
                  <c:v>73.39302531872093</c:v>
                </c:pt>
                <c:pt idx="90">
                  <c:v>75.032006580569757</c:v>
                </c:pt>
                <c:pt idx="91">
                  <c:v>77.05989865031485</c:v>
                </c:pt>
                <c:pt idx="92">
                  <c:v>79.643377588483332</c:v>
                </c:pt>
                <c:pt idx="93">
                  <c:v>82.254635870072946</c:v>
                </c:pt>
                <c:pt idx="94">
                  <c:v>84.588100717450899</c:v>
                </c:pt>
                <c:pt idx="95">
                  <c:v>87.835903236051195</c:v>
                </c:pt>
                <c:pt idx="96">
                  <c:v>87.523402704805406</c:v>
                </c:pt>
                <c:pt idx="97">
                  <c:v>88.959028513492072</c:v>
                </c:pt>
                <c:pt idx="98">
                  <c:v>91.76704568916422</c:v>
                </c:pt>
                <c:pt idx="99">
                  <c:v>93.666118760899494</c:v>
                </c:pt>
                <c:pt idx="100">
                  <c:v>95.038102163744952</c:v>
                </c:pt>
                <c:pt idx="101">
                  <c:v>96.579798648833616</c:v>
                </c:pt>
                <c:pt idx="102">
                  <c:v>96.694436572175746</c:v>
                </c:pt>
                <c:pt idx="103">
                  <c:v>97.914249350798414</c:v>
                </c:pt>
                <c:pt idx="104">
                  <c:v>100</c:v>
                </c:pt>
              </c:numCache>
            </c:numRef>
          </c:val>
          <c:smooth val="0"/>
          <c:extLst>
            <c:ext xmlns:c16="http://schemas.microsoft.com/office/drawing/2014/chart" uri="{C3380CC4-5D6E-409C-BE32-E72D297353CC}">
              <c16:uniqueId val="{00000001-87F3-4044-ABC0-0A8EE7B95124}"/>
            </c:ext>
          </c:extLst>
        </c:ser>
        <c:dLbls>
          <c:showLegendKey val="0"/>
          <c:showVal val="0"/>
          <c:showCatName val="0"/>
          <c:showSerName val="0"/>
          <c:showPercent val="0"/>
          <c:showBubbleSize val="0"/>
        </c:dLbls>
        <c:marker val="1"/>
        <c:smooth val="0"/>
        <c:axId val="3"/>
        <c:axId val="4"/>
      </c:lineChart>
      <c:catAx>
        <c:axId val="522173376"/>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375" b="1" i="0" u="none" strike="noStrike" baseline="0">
                <a:solidFill>
                  <a:srgbClr val="000000"/>
                </a:solidFill>
                <a:latin typeface="Arial"/>
                <a:ea typeface="Arial"/>
                <a:cs typeface="Arial"/>
              </a:defRPr>
            </a:pPr>
            <a:endParaRPr lang="es-ES"/>
          </a:p>
        </c:txPr>
        <c:crossAx val="1"/>
        <c:crosses val="autoZero"/>
        <c:auto val="1"/>
        <c:lblAlgn val="ctr"/>
        <c:lblOffset val="100"/>
        <c:tickLblSkip val="5"/>
        <c:tickMarkSkip val="5"/>
        <c:noMultiLvlLbl val="0"/>
      </c:catAx>
      <c:valAx>
        <c:axId val="1"/>
        <c:scaling>
          <c:orientation val="minMax"/>
          <c:max val="60000"/>
          <c:min val="0"/>
        </c:scaling>
        <c:delete val="0"/>
        <c:axPos val="l"/>
        <c:majorGridlines>
          <c:spPr>
            <a:ln w="3175">
              <a:solidFill>
                <a:srgbClr val="000000"/>
              </a:solidFill>
              <a:prstDash val="solid"/>
            </a:ln>
          </c:spPr>
        </c:majorGridlines>
        <c:title>
          <c:tx>
            <c:rich>
              <a:bodyPr/>
              <a:lstStyle/>
              <a:p>
                <a:pPr>
                  <a:defRPr sz="1525" b="1" i="0" u="none" strike="noStrike" baseline="0">
                    <a:solidFill>
                      <a:srgbClr val="000000"/>
                    </a:solidFill>
                    <a:latin typeface="Arial"/>
                    <a:ea typeface="Arial"/>
                    <a:cs typeface="Arial"/>
                  </a:defRPr>
                </a:pPr>
                <a:r>
                  <a:rPr lang="es-ES_tradnl"/>
                  <a:t>Income in 2014 Dollars</a:t>
                </a:r>
              </a:p>
            </c:rich>
          </c:tx>
          <c:layout>
            <c:manualLayout>
              <c:xMode val="edge"/>
              <c:yMode val="edge"/>
              <c:x val="3.5971223021582732E-2"/>
              <c:y val="0.29336188436830835"/>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es-ES"/>
          </a:p>
        </c:txPr>
        <c:crossAx val="522173376"/>
        <c:crosses val="autoZero"/>
        <c:crossBetween val="midCat"/>
      </c:valAx>
      <c:catAx>
        <c:axId val="3"/>
        <c:scaling>
          <c:orientation val="minMax"/>
        </c:scaling>
        <c:delete val="1"/>
        <c:axPos val="b"/>
        <c:numFmt formatCode="General" sourceLinked="1"/>
        <c:majorTickMark val="out"/>
        <c:minorTickMark val="none"/>
        <c:tickLblPos val="nextTo"/>
        <c:crossAx val="4"/>
        <c:crossesAt val="1"/>
        <c:auto val="1"/>
        <c:lblAlgn val="ctr"/>
        <c:lblOffset val="100"/>
        <c:noMultiLvlLbl val="0"/>
      </c:catAx>
      <c:valAx>
        <c:axId val="4"/>
        <c:scaling>
          <c:logBase val="10"/>
          <c:orientation val="minMax"/>
          <c:max val="100"/>
          <c:min val="1"/>
        </c:scaling>
        <c:delete val="0"/>
        <c:axPos val="r"/>
        <c:title>
          <c:tx>
            <c:rich>
              <a:bodyPr/>
              <a:lstStyle/>
              <a:p>
                <a:pPr>
                  <a:defRPr sz="1175" b="1" i="0" u="none" strike="noStrike" baseline="0">
                    <a:solidFill>
                      <a:srgbClr val="000000"/>
                    </a:solidFill>
                    <a:latin typeface="Arial"/>
                    <a:ea typeface="Arial"/>
                    <a:cs typeface="Arial"/>
                  </a:defRPr>
                </a:pPr>
                <a:r>
                  <a:rPr lang="es-ES_tradnl"/>
                  <a:t>Consumer Price Index (base 100 in 2014)</a:t>
                </a:r>
              </a:p>
            </c:rich>
          </c:tx>
          <c:layout>
            <c:manualLayout>
              <c:xMode val="edge"/>
              <c:yMode val="edge"/>
              <c:x val="0.95539523027247497"/>
              <c:y val="0.2291220556745182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es-ES"/>
          </a:p>
        </c:txPr>
        <c:crossAx val="3"/>
        <c:crosses val="max"/>
        <c:crossBetween val="midCat"/>
        <c:majorUnit val="10"/>
        <c:minorUnit val="10"/>
      </c:valAx>
      <c:spPr>
        <a:solidFill>
          <a:srgbClr val="FFFFFF"/>
        </a:solidFill>
        <a:ln w="3175">
          <a:solidFill>
            <a:srgbClr val="000000"/>
          </a:solidFill>
          <a:prstDash val="solid"/>
        </a:ln>
      </c:spPr>
    </c:plotArea>
    <c:legend>
      <c:legendPos val="r"/>
      <c:layout>
        <c:manualLayout>
          <c:xMode val="edge"/>
          <c:yMode val="edge"/>
          <c:x val="0.46474797484846769"/>
          <c:y val="0.66595289079229125"/>
          <c:w val="0.36546739930889932"/>
          <c:h val="7.4946466809421852E-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495"/>
          <c:y val="9.5238073093826009E-2"/>
          <c:w val="0.7420923472172205"/>
          <c:h val="0.71809507112744808"/>
        </c:manualLayout>
      </c:layout>
      <c:lineChart>
        <c:grouping val="standard"/>
        <c:varyColors val="0"/>
        <c:ser>
          <c:idx val="0"/>
          <c:order val="0"/>
          <c:tx>
            <c:strRef>
              <c:f>'data-FigA1'!$B$3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'data-FigA1'!$B$4:$B$108</c:f>
              <c:numCache>
                <c:formatCode>#,##0</c:formatCode>
                <c:ptCount val="105"/>
                <c:pt idx="0">
                  <c:v>13776.030165618195</c:v>
                </c:pt>
                <c:pt idx="1">
                  <c:v>13426.489764514079</c:v>
                </c:pt>
                <c:pt idx="2">
                  <c:v>13652.332072562458</c:v>
                </c:pt>
                <c:pt idx="3">
                  <c:v>14673.052070179077</c:v>
                </c:pt>
                <c:pt idx="4">
                  <c:v>15122.539943965026</c:v>
                </c:pt>
                <c:pt idx="5">
                  <c:v>14610.933230784229</c:v>
                </c:pt>
                <c:pt idx="6">
                  <c:v>14312.686860841981</c:v>
                </c:pt>
                <c:pt idx="7">
                  <c:v>12977.603591767784</c:v>
                </c:pt>
                <c:pt idx="8">
                  <c:v>11313.900024290318</c:v>
                </c:pt>
                <c:pt idx="9">
                  <c:v>12650.691490568846</c:v>
                </c:pt>
                <c:pt idx="10">
                  <c:v>14290.58587411111</c:v>
                </c:pt>
                <c:pt idx="11">
                  <c:v>13899.214431991886</c:v>
                </c:pt>
                <c:pt idx="12">
                  <c:v>13820.515004371122</c:v>
                </c:pt>
                <c:pt idx="13">
                  <c:v>13902.17777550497</c:v>
                </c:pt>
                <c:pt idx="14">
                  <c:v>13890.500245089142</c:v>
                </c:pt>
                <c:pt idx="15">
                  <c:v>14021.293167260432</c:v>
                </c:pt>
                <c:pt idx="16">
                  <c:v>14832.915659594388</c:v>
                </c:pt>
                <c:pt idx="17">
                  <c:v>13772.715307707889</c:v>
                </c:pt>
                <c:pt idx="18">
                  <c:v>12668.487778494691</c:v>
                </c:pt>
                <c:pt idx="19">
                  <c:v>10629.744156642493</c:v>
                </c:pt>
                <c:pt idx="20">
                  <c:v>10320.466901713253</c:v>
                </c:pt>
                <c:pt idx="21">
                  <c:v>11327.650614324913</c:v>
                </c:pt>
                <c:pt idx="22">
                  <c:v>12300.73859846869</c:v>
                </c:pt>
                <c:pt idx="23">
                  <c:v>13182.802542090307</c:v>
                </c:pt>
                <c:pt idx="24">
                  <c:v>14021.871965223188</c:v>
                </c:pt>
                <c:pt idx="25">
                  <c:v>13157.954827531526</c:v>
                </c:pt>
                <c:pt idx="26">
                  <c:v>13913.140870335217</c:v>
                </c:pt>
                <c:pt idx="27">
                  <c:v>14514.253592848519</c:v>
                </c:pt>
                <c:pt idx="28">
                  <c:v>17110.407620121459</c:v>
                </c:pt>
                <c:pt idx="29">
                  <c:v>20378.251960246635</c:v>
                </c:pt>
                <c:pt idx="30">
                  <c:v>23938.563514368809</c:v>
                </c:pt>
                <c:pt idx="31">
                  <c:v>23906.521903215289</c:v>
                </c:pt>
                <c:pt idx="32">
                  <c:v>23261.185236967911</c:v>
                </c:pt>
                <c:pt idx="33">
                  <c:v>23228.567129525549</c:v>
                </c:pt>
                <c:pt idx="34">
                  <c:v>22638.084547162467</c:v>
                </c:pt>
                <c:pt idx="35">
                  <c:v>22961.553952320464</c:v>
                </c:pt>
                <c:pt idx="36">
                  <c:v>22757.754253135532</c:v>
                </c:pt>
                <c:pt idx="37">
                  <c:v>24454.344512014919</c:v>
                </c:pt>
                <c:pt idx="38">
                  <c:v>25434.24915486094</c:v>
                </c:pt>
                <c:pt idx="39">
                  <c:v>26468.975062202131</c:v>
                </c:pt>
                <c:pt idx="40">
                  <c:v>27855.646379746835</c:v>
                </c:pt>
                <c:pt idx="41">
                  <c:v>27424.036291968601</c:v>
                </c:pt>
                <c:pt idx="42">
                  <c:v>29376.67879169876</c:v>
                </c:pt>
                <c:pt idx="43">
                  <c:v>30934.884491819579</c:v>
                </c:pt>
                <c:pt idx="44">
                  <c:v>31112.14300714757</c:v>
                </c:pt>
                <c:pt idx="45">
                  <c:v>30208.189022074766</c:v>
                </c:pt>
                <c:pt idx="46">
                  <c:v>32054.588713821089</c:v>
                </c:pt>
                <c:pt idx="47">
                  <c:v>32556.005926248767</c:v>
                </c:pt>
                <c:pt idx="48">
                  <c:v>32943.570769090395</c:v>
                </c:pt>
                <c:pt idx="49">
                  <c:v>34170.003735653867</c:v>
                </c:pt>
                <c:pt idx="50">
                  <c:v>35069.249910337334</c:v>
                </c:pt>
                <c:pt idx="51">
                  <c:v>36816.735263538882</c:v>
                </c:pt>
                <c:pt idx="52">
                  <c:v>38307.402500921926</c:v>
                </c:pt>
                <c:pt idx="53">
                  <c:v>39870.882697198998</c:v>
                </c:pt>
                <c:pt idx="54">
                  <c:v>40813.603339614543</c:v>
                </c:pt>
                <c:pt idx="55">
                  <c:v>42184.975485952542</c:v>
                </c:pt>
                <c:pt idx="56">
                  <c:v>42957.774383391807</c:v>
                </c:pt>
                <c:pt idx="57">
                  <c:v>43293.507314446812</c:v>
                </c:pt>
                <c:pt idx="58">
                  <c:v>43183.91949030797</c:v>
                </c:pt>
                <c:pt idx="59">
                  <c:v>44990.266285494123</c:v>
                </c:pt>
                <c:pt idx="60">
                  <c:v>45931.049603014369</c:v>
                </c:pt>
                <c:pt idx="61">
                  <c:v>44371.042727043736</c:v>
                </c:pt>
                <c:pt idx="62">
                  <c:v>42085.201132513721</c:v>
                </c:pt>
                <c:pt idx="63">
                  <c:v>43151.679636208501</c:v>
                </c:pt>
                <c:pt idx="64">
                  <c:v>43574.58667882422</c:v>
                </c:pt>
                <c:pt idx="65">
                  <c:v>44364.168130009421</c:v>
                </c:pt>
                <c:pt idx="66">
                  <c:v>44281.569735207275</c:v>
                </c:pt>
                <c:pt idx="67">
                  <c:v>43027.537890390158</c:v>
                </c:pt>
                <c:pt idx="68">
                  <c:v>42725.941103630765</c:v>
                </c:pt>
                <c:pt idx="69">
                  <c:v>41704.245961678484</c:v>
                </c:pt>
                <c:pt idx="70">
                  <c:v>41200.524132941799</c:v>
                </c:pt>
                <c:pt idx="71">
                  <c:v>42450.319709499854</c:v>
                </c:pt>
                <c:pt idx="72">
                  <c:v>43103.356020228188</c:v>
                </c:pt>
                <c:pt idx="73">
                  <c:v>43663.70415992663</c:v>
                </c:pt>
                <c:pt idx="74">
                  <c:v>44092.943003472457</c:v>
                </c:pt>
                <c:pt idx="75">
                  <c:v>45024.522433124417</c:v>
                </c:pt>
                <c:pt idx="76">
                  <c:v>45171.212686104613</c:v>
                </c:pt>
                <c:pt idx="77">
                  <c:v>44663.513161007773</c:v>
                </c:pt>
                <c:pt idx="78">
                  <c:v>43791.487919168911</c:v>
                </c:pt>
                <c:pt idx="79">
                  <c:v>43498.410678146378</c:v>
                </c:pt>
                <c:pt idx="80">
                  <c:v>43183.484851166613</c:v>
                </c:pt>
                <c:pt idx="81">
                  <c:v>43928.802935700056</c:v>
                </c:pt>
                <c:pt idx="82">
                  <c:v>44839.25239298727</c:v>
                </c:pt>
                <c:pt idx="83">
                  <c:v>45572.284028863178</c:v>
                </c:pt>
                <c:pt idx="84">
                  <c:v>47010.23713055082</c:v>
                </c:pt>
                <c:pt idx="85">
                  <c:v>48993.612589230201</c:v>
                </c:pt>
                <c:pt idx="86">
                  <c:v>50572.062890578542</c:v>
                </c:pt>
                <c:pt idx="87">
                  <c:v>51001.532126497121</c:v>
                </c:pt>
                <c:pt idx="88">
                  <c:v>50473.938226614751</c:v>
                </c:pt>
                <c:pt idx="89">
                  <c:v>48768.316028051049</c:v>
                </c:pt>
                <c:pt idx="90">
                  <c:v>47972.068119796721</c:v>
                </c:pt>
                <c:pt idx="91">
                  <c:v>48618.747142022279</c:v>
                </c:pt>
                <c:pt idx="92">
                  <c:v>48882.184988013076</c:v>
                </c:pt>
                <c:pt idx="93">
                  <c:v>49555.550531700974</c:v>
                </c:pt>
                <c:pt idx="94">
                  <c:v>50793.165815434491</c:v>
                </c:pt>
                <c:pt idx="95">
                  <c:v>48396.35144714838</c:v>
                </c:pt>
                <c:pt idx="96">
                  <c:v>46248.522373092055</c:v>
                </c:pt>
                <c:pt idx="97">
                  <c:v>46057.196484187902</c:v>
                </c:pt>
                <c:pt idx="98">
                  <c:v>45714.844722638503</c:v>
                </c:pt>
                <c:pt idx="99">
                  <c:v>46277.197115302268</c:v>
                </c:pt>
                <c:pt idx="100">
                  <c:v>46490.68714184979</c:v>
                </c:pt>
                <c:pt idx="101">
                  <c:v>47569.645987642325</c:v>
                </c:pt>
                <c:pt idx="102">
                  <c:v>48963.673774868046</c:v>
                </c:pt>
                <c:pt idx="103">
                  <c:v>48148.290209950523</c:v>
                </c:pt>
                <c:pt idx="104">
                  <c:v>49121.700236919212</c:v>
                </c:pt>
              </c:numCache>
            </c:numRef>
          </c:val>
          <c:smooth val="0"/>
          <c:extLst>
            <c:ext xmlns:c16="http://schemas.microsoft.com/office/drawing/2014/chart" uri="{C3380CC4-5D6E-409C-BE32-E72D297353CC}">
              <c16:uniqueId val="{00000000-F64B-A943-AB77-8031F34BE643}"/>
            </c:ext>
          </c:extLst>
        </c:ser>
        <c:dLbls>
          <c:showLegendKey val="0"/>
          <c:showVal val="0"/>
          <c:showCatName val="0"/>
          <c:showSerName val="0"/>
          <c:showPercent val="0"/>
          <c:showBubbleSize val="0"/>
        </c:dLbls>
        <c:marker val="1"/>
        <c:smooth val="0"/>
        <c:axId val="521263136"/>
        <c:axId val="1"/>
      </c:lineChart>
      <c:lineChart>
        <c:grouping val="standard"/>
        <c:varyColors val="0"/>
        <c:ser>
          <c:idx val="1"/>
          <c:order val="1"/>
          <c:tx>
            <c:strRef>
              <c:f>'data-FigA1'!$C$3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'data-FigA1'!$C$4:$C$108</c:f>
              <c:numCache>
                <c:formatCode>#,##0</c:formatCode>
                <c:ptCount val="105"/>
                <c:pt idx="0">
                  <c:v>298566.58052870934</c:v>
                </c:pt>
                <c:pt idx="1">
                  <c:v>294908.80215158057</c:v>
                </c:pt>
                <c:pt idx="2">
                  <c:v>288243.88721663057</c:v>
                </c:pt>
                <c:pt idx="3">
                  <c:v>331337.96086277743</c:v>
                </c:pt>
                <c:pt idx="4">
                  <c:v>319764.34906930156</c:v>
                </c:pt>
                <c:pt idx="5">
                  <c:v>273129.7937587495</c:v>
                </c:pt>
                <c:pt idx="6">
                  <c:v>267238.0580176473</c:v>
                </c:pt>
                <c:pt idx="7">
                  <c:v>217167.6392395162</c:v>
                </c:pt>
                <c:pt idx="8">
                  <c:v>205033.24093991105</c:v>
                </c:pt>
                <c:pt idx="9">
                  <c:v>243762.59767531464</c:v>
                </c:pt>
                <c:pt idx="10">
                  <c:v>249488.81769158135</c:v>
                </c:pt>
                <c:pt idx="11">
                  <c:v>268283.37016500195</c:v>
                </c:pt>
                <c:pt idx="12">
                  <c:v>292300.07004374295</c:v>
                </c:pt>
                <c:pt idx="13">
                  <c:v>302353.42045973206</c:v>
                </c:pt>
                <c:pt idx="14">
                  <c:v>315864.43298329477</c:v>
                </c:pt>
                <c:pt idx="15">
                  <c:v>338366.96338422137</c:v>
                </c:pt>
                <c:pt idx="16">
                  <c:v>331517.97132981336</c:v>
                </c:pt>
                <c:pt idx="17">
                  <c:v>267925.92228069913</c:v>
                </c:pt>
                <c:pt idx="18">
                  <c:v>226038.14876190861</c:v>
                </c:pt>
                <c:pt idx="19">
                  <c:v>192716.37036321036</c:v>
                </c:pt>
                <c:pt idx="20">
                  <c:v>191306.30719842733</c:v>
                </c:pt>
                <c:pt idx="21">
                  <c:v>211515.42258591141</c:v>
                </c:pt>
                <c:pt idx="22">
                  <c:v>225570.19684514962</c:v>
                </c:pt>
                <c:pt idx="23">
                  <c:v>279476.77911399759</c:v>
                </c:pt>
                <c:pt idx="24">
                  <c:v>273321.85698265798</c:v>
                </c:pt>
                <c:pt idx="25">
                  <c:v>225013.58349301131</c:v>
                </c:pt>
                <c:pt idx="26">
                  <c:v>250598.54735454521</c:v>
                </c:pt>
                <c:pt idx="27">
                  <c:v>268297.28480909986</c:v>
                </c:pt>
                <c:pt idx="28">
                  <c:v>299115.95991459856</c:v>
                </c:pt>
                <c:pt idx="29">
                  <c:v>298939.94474058511</c:v>
                </c:pt>
                <c:pt idx="30">
                  <c:v>307491.1446062458</c:v>
                </c:pt>
                <c:pt idx="31">
                  <c:v>278805.95531133283</c:v>
                </c:pt>
                <c:pt idx="32">
                  <c:v>286694.28234371042</c:v>
                </c:pt>
                <c:pt idx="33">
                  <c:v>306549.73917083093</c:v>
                </c:pt>
                <c:pt idx="34">
                  <c:v>275693.09432906436</c:v>
                </c:pt>
                <c:pt idx="35">
                  <c:v>288724.9845636324</c:v>
                </c:pt>
                <c:pt idx="36">
                  <c:v>276929.67336321546</c:v>
                </c:pt>
                <c:pt idx="37">
                  <c:v>310272.03186279209</c:v>
                </c:pt>
                <c:pt idx="38">
                  <c:v>295983.21532264544</c:v>
                </c:pt>
                <c:pt idx="39">
                  <c:v>283361.08960958233</c:v>
                </c:pt>
                <c:pt idx="40">
                  <c:v>275443.28071598086</c:v>
                </c:pt>
                <c:pt idx="41">
                  <c:v>281370.97955292591</c:v>
                </c:pt>
                <c:pt idx="42">
                  <c:v>293985.95990585384</c:v>
                </c:pt>
                <c:pt idx="43">
                  <c:v>306109.60564558464</c:v>
                </c:pt>
                <c:pt idx="44">
                  <c:v>303951.84407776134</c:v>
                </c:pt>
                <c:pt idx="45">
                  <c:v>289775.31049165642</c:v>
                </c:pt>
                <c:pt idx="46">
                  <c:v>304217.18154003838</c:v>
                </c:pt>
                <c:pt idx="47">
                  <c:v>293896.33675564802</c:v>
                </c:pt>
                <c:pt idx="48">
                  <c:v>296657.76986448065</c:v>
                </c:pt>
                <c:pt idx="49">
                  <c:v>305129.86486103554</c:v>
                </c:pt>
                <c:pt idx="50">
                  <c:v>308637.03564067697</c:v>
                </c:pt>
                <c:pt idx="51">
                  <c:v>317837.87379407504</c:v>
                </c:pt>
                <c:pt idx="52">
                  <c:v>332694.16205413116</c:v>
                </c:pt>
                <c:pt idx="53">
                  <c:v>360475.69632424152</c:v>
                </c:pt>
                <c:pt idx="54">
                  <c:v>371750.70575363043</c:v>
                </c:pt>
                <c:pt idx="55">
                  <c:v>380589.82157381327</c:v>
                </c:pt>
                <c:pt idx="56">
                  <c:v>370685.95788738638</c:v>
                </c:pt>
                <c:pt idx="57">
                  <c:v>362788.77746233431</c:v>
                </c:pt>
                <c:pt idx="58">
                  <c:v>360977.16547517123</c:v>
                </c:pt>
                <c:pt idx="59">
                  <c:v>374403.34090051346</c:v>
                </c:pt>
                <c:pt idx="60">
                  <c:v>381584.26941216318</c:v>
                </c:pt>
                <c:pt idx="61">
                  <c:v>388401.13578865479</c:v>
                </c:pt>
                <c:pt idx="62">
                  <c:v>362588.15905102779</c:v>
                </c:pt>
                <c:pt idx="63">
                  <c:v>365893.82827965042</c:v>
                </c:pt>
                <c:pt idx="64">
                  <c:v>369989.80018641928</c:v>
                </c:pt>
                <c:pt idx="65">
                  <c:v>379459.72122526442</c:v>
                </c:pt>
                <c:pt idx="66">
                  <c:v>382885.7937515197</c:v>
                </c:pt>
                <c:pt idx="67">
                  <c:v>379321.7133946488</c:v>
                </c:pt>
                <c:pt idx="68">
                  <c:v>369118.11344251403</c:v>
                </c:pt>
                <c:pt idx="69">
                  <c:v>378121.21643024875</c:v>
                </c:pt>
                <c:pt idx="70">
                  <c:v>383440.43535733834</c:v>
                </c:pt>
                <c:pt idx="71">
                  <c:v>409880.48483569908</c:v>
                </c:pt>
                <c:pt idx="72">
                  <c:v>426911.77134752442</c:v>
                </c:pt>
                <c:pt idx="73">
                  <c:v>434279.49774675758</c:v>
                </c:pt>
                <c:pt idx="74">
                  <c:v>525575.64350498863</c:v>
                </c:pt>
                <c:pt idx="75">
                  <c:v>675816.24904319807</c:v>
                </c:pt>
                <c:pt idx="76">
                  <c:v>645370.61370744824</c:v>
                </c:pt>
                <c:pt idx="77">
                  <c:v>659640.05874679959</c:v>
                </c:pt>
                <c:pt idx="78">
                  <c:v>600573.42056675919</c:v>
                </c:pt>
                <c:pt idx="79">
                  <c:v>670922.66673649731</c:v>
                </c:pt>
                <c:pt idx="80">
                  <c:v>628742.76021732879</c:v>
                </c:pt>
                <c:pt idx="81">
                  <c:v>641360.93385515886</c:v>
                </c:pt>
                <c:pt idx="82">
                  <c:v>694467.05558863969</c:v>
                </c:pt>
                <c:pt idx="83">
                  <c:v>740990.91740563372</c:v>
                </c:pt>
                <c:pt idx="84">
                  <c:v>806585.00103111914</c:v>
                </c:pt>
                <c:pt idx="85">
                  <c:v>875752.8720873252</c:v>
                </c:pt>
                <c:pt idx="86">
                  <c:v>944646.84431815171</c:v>
                </c:pt>
                <c:pt idx="87">
                  <c:v>997302.08390474808</c:v>
                </c:pt>
                <c:pt idx="88">
                  <c:v>907580.80024162226</c:v>
                </c:pt>
                <c:pt idx="89">
                  <c:v>851276.19491008529</c:v>
                </c:pt>
                <c:pt idx="90">
                  <c:v>852202.69140051608</c:v>
                </c:pt>
                <c:pt idx="91">
                  <c:v>939891.74107864371</c:v>
                </c:pt>
                <c:pt idx="92">
                  <c:v>1039423.5275517544</c:v>
                </c:pt>
                <c:pt idx="93">
                  <c:v>1081234.6080490453</c:v>
                </c:pt>
                <c:pt idx="94">
                  <c:v>1128374.721634412</c:v>
                </c:pt>
                <c:pt idx="95">
                  <c:v>1044049.8427576545</c:v>
                </c:pt>
                <c:pt idx="96">
                  <c:v>916534.02337249217</c:v>
                </c:pt>
                <c:pt idx="97">
                  <c:v>963920.45268520212</c:v>
                </c:pt>
                <c:pt idx="98">
                  <c:v>957818.30400279083</c:v>
                </c:pt>
                <c:pt idx="99">
                  <c:v>1065944.2521982337</c:v>
                </c:pt>
                <c:pt idx="100">
                  <c:v>971237.32511324901</c:v>
                </c:pt>
                <c:pt idx="101">
                  <c:v>1019935.3871058766</c:v>
                </c:pt>
                <c:pt idx="102">
                  <c:v>1067959.710868319</c:v>
                </c:pt>
                <c:pt idx="103">
                  <c:v>1030508.326892829</c:v>
                </c:pt>
                <c:pt idx="104">
                  <c:v>1072058.3114657321</c:v>
                </c:pt>
              </c:numCache>
            </c:numRef>
          </c:val>
          <c:smooth val="0"/>
          <c:extLst>
            <c:ext xmlns:c16="http://schemas.microsoft.com/office/drawing/2014/chart" uri="{C3380CC4-5D6E-409C-BE32-E72D297353CC}">
              <c16:uniqueId val="{00000001-F64B-A943-AB77-8031F34BE643}"/>
            </c:ext>
          </c:extLst>
        </c:ser>
        <c:dLbls>
          <c:showLegendKey val="0"/>
          <c:showVal val="0"/>
          <c:showCatName val="0"/>
          <c:showSerName val="0"/>
          <c:showPercent val="0"/>
          <c:showBubbleSize val="0"/>
        </c:dLbls>
        <c:marker val="1"/>
        <c:smooth val="0"/>
        <c:axId val="3"/>
        <c:axId val="4"/>
      </c:lineChart>
      <c:catAx>
        <c:axId val="521263136"/>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s-ES"/>
          </a:p>
        </c:txPr>
        <c:crossAx val="1"/>
        <c:crosses val="autoZero"/>
        <c:auto val="1"/>
        <c:lblAlgn val="ctr"/>
        <c:lblOffset val="100"/>
        <c:tickLblSkip val="5"/>
        <c:tickMarkSkip val="5"/>
        <c:noMultiLvlLbl val="0"/>
      </c:catAx>
      <c:valAx>
        <c:axId val="1"/>
        <c:scaling>
          <c:orientation val="minMax"/>
          <c:max val="60000"/>
          <c:min val="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s-ES_tradnl"/>
                  <a:t>Average Bottom 99% Income (2015 dollars)</a:t>
                </a:r>
              </a:p>
            </c:rich>
          </c:tx>
          <c:layout>
            <c:manualLayout>
              <c:xMode val="edge"/>
              <c:yMode val="edge"/>
              <c:x val="2.4330900243309004E-2"/>
              <c:y val="9.7142857142857142E-2"/>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s-ES"/>
          </a:p>
        </c:txPr>
        <c:crossAx val="521263136"/>
        <c:crosses val="autoZero"/>
        <c:crossBetween val="midCat"/>
        <c:majorUnit val="10000"/>
      </c:valAx>
      <c:catAx>
        <c:axId val="3"/>
        <c:scaling>
          <c:orientation val="minMax"/>
        </c:scaling>
        <c:delete val="1"/>
        <c:axPos val="b"/>
        <c:numFmt formatCode="General" sourceLinked="1"/>
        <c:majorTickMark val="out"/>
        <c:minorTickMark val="none"/>
        <c:tickLblPos val="nextTo"/>
        <c:crossAx val="4"/>
        <c:crossesAt val="1"/>
        <c:auto val="1"/>
        <c:lblAlgn val="ctr"/>
        <c:lblOffset val="100"/>
        <c:noMultiLvlLbl val="0"/>
      </c:catAx>
      <c:valAx>
        <c:axId val="4"/>
        <c:scaling>
          <c:orientation val="minMax"/>
          <c:max val="1200000"/>
          <c:min val="0"/>
        </c:scaling>
        <c:delete val="0"/>
        <c:axPos val="r"/>
        <c:title>
          <c:tx>
            <c:rich>
              <a:bodyPr/>
              <a:lstStyle/>
              <a:p>
                <a:pPr>
                  <a:defRPr sz="1650" b="1" i="0" u="none" strike="noStrike" baseline="0">
                    <a:solidFill>
                      <a:srgbClr val="000000"/>
                    </a:solidFill>
                    <a:latin typeface="Arial"/>
                    <a:ea typeface="Arial"/>
                    <a:cs typeface="Arial"/>
                  </a:defRPr>
                </a:pPr>
                <a:r>
                  <a:rPr lang="es-ES_tradnl"/>
                  <a:t>Average Top 1% Income (2015 dollars)</a:t>
                </a:r>
              </a:p>
            </c:rich>
          </c:tx>
          <c:layout>
            <c:manualLayout>
              <c:xMode val="edge"/>
              <c:yMode val="edge"/>
              <c:x val="0.95255464873460161"/>
              <c:y val="0.1619047619047619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s-ES"/>
          </a:p>
        </c:txPr>
        <c:crossAx val="3"/>
        <c:crosses val="max"/>
        <c:crossBetween val="midCat"/>
        <c:majorUnit val="200000"/>
      </c:valAx>
      <c:spPr>
        <a:solidFill>
          <a:srgbClr val="FFFFFF"/>
        </a:solidFill>
        <a:ln w="3175">
          <a:solidFill>
            <a:srgbClr val="000000"/>
          </a:solidFill>
          <a:prstDash val="solid"/>
        </a:ln>
      </c:spPr>
    </c:plotArea>
    <c:legend>
      <c:legendPos val="r"/>
      <c:layout>
        <c:manualLayout>
          <c:xMode val="edge"/>
          <c:yMode val="edge"/>
          <c:x val="0.18004866180048662"/>
          <c:y val="0.17523809523809525"/>
          <c:w val="0.30170316301703165"/>
          <c:h val="0.13523809523809521"/>
        </c:manualLayout>
      </c:layout>
      <c:overlay val="0"/>
      <c:spPr>
        <a:solidFill>
          <a:srgbClr val="FFFFFF"/>
        </a:solidFill>
        <a:ln w="3175">
          <a:solidFill>
            <a:srgbClr val="000000"/>
          </a:solidFill>
          <a:prstDash val="solid"/>
        </a:ln>
      </c:spPr>
      <c:txPr>
        <a:bodyPr/>
        <a:lstStyle/>
        <a:p>
          <a:pPr>
            <a:defRPr sz="124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498"/>
          <c:y val="9.5238073093826023E-2"/>
          <c:w val="0.74209234721721995"/>
          <c:h val="0.71809507112744808"/>
        </c:manualLayout>
      </c:layout>
      <c:lineChart>
        <c:grouping val="standard"/>
        <c:varyColors val="0"/>
        <c:ser>
          <c:idx val="0"/>
          <c:order val="0"/>
          <c:tx>
            <c:strRef>
              <c:f>'data-FigA1'!$E$3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'data-FigA1'!$E$4:$E$108</c:f>
              <c:numCache>
                <c:formatCode>#,##0</c:formatCode>
                <c:ptCount val="105"/>
                <c:pt idx="0">
                  <c:v>13776.030165618195</c:v>
                </c:pt>
                <c:pt idx="1">
                  <c:v>13426.489764514079</c:v>
                </c:pt>
                <c:pt idx="2">
                  <c:v>13652.332550385028</c:v>
                </c:pt>
                <c:pt idx="3">
                  <c:v>14772.883885559368</c:v>
                </c:pt>
                <c:pt idx="4">
                  <c:v>15229.448609214525</c:v>
                </c:pt>
                <c:pt idx="5">
                  <c:v>14705.110846751109</c:v>
                </c:pt>
                <c:pt idx="6">
                  <c:v>14507.570187648982</c:v>
                </c:pt>
                <c:pt idx="7">
                  <c:v>13183.581483116674</c:v>
                </c:pt>
                <c:pt idx="8">
                  <c:v>11405.264815478153</c:v>
                </c:pt>
                <c:pt idx="9">
                  <c:v>12806.953475015422</c:v>
                </c:pt>
                <c:pt idx="10">
                  <c:v>14498.242894954457</c:v>
                </c:pt>
                <c:pt idx="11">
                  <c:v>14125.56458129738</c:v>
                </c:pt>
                <c:pt idx="12">
                  <c:v>14164.834458226263</c:v>
                </c:pt>
                <c:pt idx="13">
                  <c:v>14216.170933085177</c:v>
                </c:pt>
                <c:pt idx="14">
                  <c:v>14252.357521121257</c:v>
                </c:pt>
                <c:pt idx="15">
                  <c:v>14449.623962542722</c:v>
                </c:pt>
                <c:pt idx="16">
                  <c:v>15210.497538602131</c:v>
                </c:pt>
                <c:pt idx="17">
                  <c:v>13997.205209654097</c:v>
                </c:pt>
                <c:pt idx="18">
                  <c:v>12772.668543797025</c:v>
                </c:pt>
                <c:pt idx="19">
                  <c:v>10657.824624717528</c:v>
                </c:pt>
                <c:pt idx="20">
                  <c:v>10408.596786020746</c:v>
                </c:pt>
                <c:pt idx="21">
                  <c:v>11372.845352572467</c:v>
                </c:pt>
                <c:pt idx="22">
                  <c:v>12397.512336625852</c:v>
                </c:pt>
                <c:pt idx="23">
                  <c:v>13391.352728719305</c:v>
                </c:pt>
                <c:pt idx="24">
                  <c:v>14073.929487807623</c:v>
                </c:pt>
                <c:pt idx="25">
                  <c:v>13223.266768676081</c:v>
                </c:pt>
                <c:pt idx="26">
                  <c:v>13977.978434015911</c:v>
                </c:pt>
                <c:pt idx="27">
                  <c:v>14565.649241210798</c:v>
                </c:pt>
                <c:pt idx="28">
                  <c:v>17169.78494501175</c:v>
                </c:pt>
                <c:pt idx="29">
                  <c:v>20408.702749530952</c:v>
                </c:pt>
                <c:pt idx="30">
                  <c:v>24056.210439229144</c:v>
                </c:pt>
                <c:pt idx="31">
                  <c:v>24054.435506307644</c:v>
                </c:pt>
                <c:pt idx="32">
                  <c:v>23663.779942063768</c:v>
                </c:pt>
                <c:pt idx="33">
                  <c:v>23878.795113851254</c:v>
                </c:pt>
                <c:pt idx="34">
                  <c:v>23026.77119825748</c:v>
                </c:pt>
                <c:pt idx="35">
                  <c:v>23303.930020137726</c:v>
                </c:pt>
                <c:pt idx="36">
                  <c:v>22987.607931682232</c:v>
                </c:pt>
                <c:pt idx="37">
                  <c:v>24812.492328180677</c:v>
                </c:pt>
                <c:pt idx="38">
                  <c:v>25793.163437075287</c:v>
                </c:pt>
                <c:pt idx="39">
                  <c:v>26755.664609417749</c:v>
                </c:pt>
                <c:pt idx="40">
                  <c:v>28084.091680064554</c:v>
                </c:pt>
                <c:pt idx="41">
                  <c:v>27773.620160283393</c:v>
                </c:pt>
                <c:pt idx="42">
                  <c:v>29848.648242525844</c:v>
                </c:pt>
                <c:pt idx="43">
                  <c:v>31394.869106637965</c:v>
                </c:pt>
                <c:pt idx="44">
                  <c:v>31456.412041307747</c:v>
                </c:pt>
                <c:pt idx="45">
                  <c:v>30649.451542386731</c:v>
                </c:pt>
                <c:pt idx="46">
                  <c:v>32659.503120354981</c:v>
                </c:pt>
                <c:pt idx="47">
                  <c:v>33016.794103726781</c:v>
                </c:pt>
                <c:pt idx="48">
                  <c:v>33584.840020137031</c:v>
                </c:pt>
                <c:pt idx="49">
                  <c:v>34621.867615935524</c:v>
                </c:pt>
                <c:pt idx="50">
                  <c:v>35583.6261969681</c:v>
                </c:pt>
                <c:pt idx="51">
                  <c:v>37254.13489204082</c:v>
                </c:pt>
                <c:pt idx="52">
                  <c:v>38892.178052010138</c:v>
                </c:pt>
                <c:pt idx="53">
                  <c:v>40754.409706219623</c:v>
                </c:pt>
                <c:pt idx="54">
                  <c:v>41962.52218521836</c:v>
                </c:pt>
                <c:pt idx="55">
                  <c:v>43570.492304285995</c:v>
                </c:pt>
                <c:pt idx="56">
                  <c:v>43949.968388247231</c:v>
                </c:pt>
                <c:pt idx="57">
                  <c:v>43935.549643477454</c:v>
                </c:pt>
                <c:pt idx="58">
                  <c:v>44060.893074619198</c:v>
                </c:pt>
                <c:pt idx="59">
                  <c:v>46086.940586980221</c:v>
                </c:pt>
                <c:pt idx="60">
                  <c:v>47057.399754442966</c:v>
                </c:pt>
                <c:pt idx="61">
                  <c:v>45201.231946368782</c:v>
                </c:pt>
                <c:pt idx="62">
                  <c:v>42909.125078733123</c:v>
                </c:pt>
                <c:pt idx="63">
                  <c:v>44185.739298024266</c:v>
                </c:pt>
                <c:pt idx="64">
                  <c:v>44585.297065874511</c:v>
                </c:pt>
                <c:pt idx="65">
                  <c:v>45472.539035328904</c:v>
                </c:pt>
                <c:pt idx="66">
                  <c:v>45471.317260124611</c:v>
                </c:pt>
                <c:pt idx="67">
                  <c:v>44081.212009562121</c:v>
                </c:pt>
                <c:pt idx="68">
                  <c:v>43591.879217523128</c:v>
                </c:pt>
                <c:pt idx="69">
                  <c:v>42452.702058129384</c:v>
                </c:pt>
                <c:pt idx="70">
                  <c:v>42319.980284611542</c:v>
                </c:pt>
                <c:pt idx="71">
                  <c:v>43584.501809350411</c:v>
                </c:pt>
                <c:pt idx="72">
                  <c:v>44443.848497068589</c:v>
                </c:pt>
                <c:pt idx="73">
                  <c:v>45853.180379739351</c:v>
                </c:pt>
                <c:pt idx="74">
                  <c:v>45378.174178305475</c:v>
                </c:pt>
                <c:pt idx="75">
                  <c:v>46124.39258525044</c:v>
                </c:pt>
                <c:pt idx="76">
                  <c:v>46273.358387921333</c:v>
                </c:pt>
                <c:pt idx="77">
                  <c:v>45500.613174215534</c:v>
                </c:pt>
                <c:pt idx="78">
                  <c:v>44479.034092998256</c:v>
                </c:pt>
                <c:pt idx="79">
                  <c:v>44297.905709133804</c:v>
                </c:pt>
                <c:pt idx="80">
                  <c:v>44128.367389815699</c:v>
                </c:pt>
                <c:pt idx="81">
                  <c:v>44813.643827548891</c:v>
                </c:pt>
                <c:pt idx="82">
                  <c:v>45771.096073845576</c:v>
                </c:pt>
                <c:pt idx="83">
                  <c:v>46763.069996324899</c:v>
                </c:pt>
                <c:pt idx="84">
                  <c:v>48679.464931654526</c:v>
                </c:pt>
                <c:pt idx="85">
                  <c:v>50965.745336988461</c:v>
                </c:pt>
                <c:pt idx="86">
                  <c:v>52748.129794639586</c:v>
                </c:pt>
                <c:pt idx="87">
                  <c:v>53089.541268610985</c:v>
                </c:pt>
                <c:pt idx="88">
                  <c:v>51487.607267669191</c:v>
                </c:pt>
                <c:pt idx="89">
                  <c:v>49644.363050179665</c:v>
                </c:pt>
                <c:pt idx="90">
                  <c:v>48964.227123655895</c:v>
                </c:pt>
                <c:pt idx="91">
                  <c:v>50079.943756616616</c:v>
                </c:pt>
                <c:pt idx="92">
                  <c:v>50868.592644595759</c:v>
                </c:pt>
                <c:pt idx="93">
                  <c:v>51599.949567165961</c:v>
                </c:pt>
                <c:pt idx="94">
                  <c:v>53033.26102258743</c:v>
                </c:pt>
                <c:pt idx="95">
                  <c:v>49378.400864653137</c:v>
                </c:pt>
                <c:pt idx="96">
                  <c:v>46872.073121245754</c:v>
                </c:pt>
                <c:pt idx="97">
                  <c:v>46831.231031737851</c:v>
                </c:pt>
                <c:pt idx="98">
                  <c:v>46603.137444572916</c:v>
                </c:pt>
                <c:pt idx="99">
                  <c:v>47236.920829754803</c:v>
                </c:pt>
                <c:pt idx="100">
                  <c:v>47559.066443330456</c:v>
                </c:pt>
                <c:pt idx="101">
                  <c:v>48836.723384702411</c:v>
                </c:pt>
                <c:pt idx="102">
                  <c:v>50251.770446393974</c:v>
                </c:pt>
                <c:pt idx="103">
                  <c:v>49521.600731870138</c:v>
                </c:pt>
                <c:pt idx="104">
                  <c:v>51015.36507103288</c:v>
                </c:pt>
              </c:numCache>
            </c:numRef>
          </c:val>
          <c:smooth val="0"/>
          <c:extLst>
            <c:ext xmlns:c16="http://schemas.microsoft.com/office/drawing/2014/chart" uri="{C3380CC4-5D6E-409C-BE32-E72D297353CC}">
              <c16:uniqueId val="{00000000-0AFC-B447-8095-CBCA680C3757}"/>
            </c:ext>
          </c:extLst>
        </c:ser>
        <c:dLbls>
          <c:showLegendKey val="0"/>
          <c:showVal val="0"/>
          <c:showCatName val="0"/>
          <c:showSerName val="0"/>
          <c:showPercent val="0"/>
          <c:showBubbleSize val="0"/>
        </c:dLbls>
        <c:marker val="1"/>
        <c:smooth val="0"/>
        <c:axId val="521287120"/>
        <c:axId val="1"/>
      </c:lineChart>
      <c:lineChart>
        <c:grouping val="standard"/>
        <c:varyColors val="0"/>
        <c:ser>
          <c:idx val="1"/>
          <c:order val="1"/>
          <c:tx>
            <c:strRef>
              <c:f>'data-FigA1'!$F$3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'data-FigA1'!$F$4:$F$108</c:f>
              <c:numCache>
                <c:formatCode>#,##0</c:formatCode>
                <c:ptCount val="105"/>
                <c:pt idx="0">
                  <c:v>298566.58052870928</c:v>
                </c:pt>
                <c:pt idx="1">
                  <c:v>294908.80215158057</c:v>
                </c:pt>
                <c:pt idx="2">
                  <c:v>288243.83991219621</c:v>
                </c:pt>
                <c:pt idx="3">
                  <c:v>350012.9419201003</c:v>
                </c:pt>
                <c:pt idx="4">
                  <c:v>325086.85200768145</c:v>
                </c:pt>
                <c:pt idx="5">
                  <c:v>276501.83776185976</c:v>
                </c:pt>
                <c:pt idx="6">
                  <c:v>281973.81017423229</c:v>
                </c:pt>
                <c:pt idx="7">
                  <c:v>227256.80424268582</c:v>
                </c:pt>
                <c:pt idx="8">
                  <c:v>209301.40353891786</c:v>
                </c:pt>
                <c:pt idx="9">
                  <c:v>260749.34544147039</c:v>
                </c:pt>
                <c:pt idx="10">
                  <c:v>266153.87995175278</c:v>
                </c:pt>
                <c:pt idx="11">
                  <c:v>295057.91432233766</c:v>
                </c:pt>
                <c:pt idx="12">
                  <c:v>355953.47861412616</c:v>
                </c:pt>
                <c:pt idx="13">
                  <c:v>349852.48365570832</c:v>
                </c:pt>
                <c:pt idx="14">
                  <c:v>375637.68791805377</c:v>
                </c:pt>
                <c:pt idx="15">
                  <c:v>450262.2276121109</c:v>
                </c:pt>
                <c:pt idx="16">
                  <c:v>433497.74141667318</c:v>
                </c:pt>
                <c:pt idx="17">
                  <c:v>288326.10408391402</c:v>
                </c:pt>
                <c:pt idx="18">
                  <c:v>231921.34366901283</c:v>
                </c:pt>
                <c:pt idx="19">
                  <c:v>194370.60607654517</c:v>
                </c:pt>
                <c:pt idx="20">
                  <c:v>203032.4700922358</c:v>
                </c:pt>
                <c:pt idx="21">
                  <c:v>220824.12423958909</c:v>
                </c:pt>
                <c:pt idx="22">
                  <c:v>245640.76017701312</c:v>
                </c:pt>
                <c:pt idx="23">
                  <c:v>316822.15548932116</c:v>
                </c:pt>
                <c:pt idx="24">
                  <c:v>288404.51344917691</c:v>
                </c:pt>
                <c:pt idx="25">
                  <c:v>244819.33472596618</c:v>
                </c:pt>
                <c:pt idx="26">
                  <c:v>267033.00266270788</c:v>
                </c:pt>
                <c:pt idx="27">
                  <c:v>284492.60487902066</c:v>
                </c:pt>
                <c:pt idx="28">
                  <c:v>318620.49490751221</c:v>
                </c:pt>
                <c:pt idx="29">
                  <c:v>313407.54245068127</c:v>
                </c:pt>
                <c:pt idx="30">
                  <c:v>334309.90176506486</c:v>
                </c:pt>
                <c:pt idx="31">
                  <c:v>302801.81647893548</c:v>
                </c:pt>
                <c:pt idx="32">
                  <c:v>335156.73359234928</c:v>
                </c:pt>
                <c:pt idx="33">
                  <c:v>361922.22030812356</c:v>
                </c:pt>
                <c:pt idx="34">
                  <c:v>309539.0181077178</c:v>
                </c:pt>
                <c:pt idx="35">
                  <c:v>321850.56436943548</c:v>
                </c:pt>
                <c:pt idx="36">
                  <c:v>302333.54737018479</c:v>
                </c:pt>
                <c:pt idx="37">
                  <c:v>361209.09521005093</c:v>
                </c:pt>
                <c:pt idx="38">
                  <c:v>341204.60807109665</c:v>
                </c:pt>
                <c:pt idx="39">
                  <c:v>320404.32105986873</c:v>
                </c:pt>
                <c:pt idx="40">
                  <c:v>305560.87968591606</c:v>
                </c:pt>
                <c:pt idx="41">
                  <c:v>331996.44766576652</c:v>
                </c:pt>
                <c:pt idx="42">
                  <c:v>367374.90628115105</c:v>
                </c:pt>
                <c:pt idx="43">
                  <c:v>371326.37674915459</c:v>
                </c:pt>
                <c:pt idx="44">
                  <c:v>352220.3719101568</c:v>
                </c:pt>
                <c:pt idx="45">
                  <c:v>344868.94210593449</c:v>
                </c:pt>
                <c:pt idx="46">
                  <c:v>385285.95666186447</c:v>
                </c:pt>
                <c:pt idx="47">
                  <c:v>364580.70622659166</c:v>
                </c:pt>
                <c:pt idx="48">
                  <c:v>395919.52227728482</c:v>
                </c:pt>
                <c:pt idx="49">
                  <c:v>378721.97499685443</c:v>
                </c:pt>
                <c:pt idx="50">
                  <c:v>387792.19448690722</c:v>
                </c:pt>
                <c:pt idx="51">
                  <c:v>431727.17472339259</c:v>
                </c:pt>
                <c:pt idx="52">
                  <c:v>470635.29358777934</c:v>
                </c:pt>
                <c:pt idx="53">
                  <c:v>457045.24675171176</c:v>
                </c:pt>
                <c:pt idx="54">
                  <c:v>499726.9927149436</c:v>
                </c:pt>
                <c:pt idx="55">
                  <c:v>544744.75823204743</c:v>
                </c:pt>
                <c:pt idx="56">
                  <c:v>502404.93147877348</c:v>
                </c:pt>
                <c:pt idx="57">
                  <c:v>431510.68953971151</c:v>
                </c:pt>
                <c:pt idx="58">
                  <c:v>452522.32585135486</c:v>
                </c:pt>
                <c:pt idx="59">
                  <c:v>486630.82678340346</c:v>
                </c:pt>
                <c:pt idx="60">
                  <c:v>469904.89593400568</c:v>
                </c:pt>
                <c:pt idx="61">
                  <c:v>449199.49450266152</c:v>
                </c:pt>
                <c:pt idx="62">
                  <c:v>413609.66365094233</c:v>
                </c:pt>
                <c:pt idx="63">
                  <c:v>425294.35761633946</c:v>
                </c:pt>
                <c:pt idx="64">
                  <c:v>437883.15748219634</c:v>
                </c:pt>
                <c:pt idx="65">
                  <c:v>442542.78689478018</c:v>
                </c:pt>
                <c:pt idx="66">
                  <c:v>497834.64224886143</c:v>
                </c:pt>
                <c:pt idx="67">
                  <c:v>486026.31233375199</c:v>
                </c:pt>
                <c:pt idx="68">
                  <c:v>480417.90712664148</c:v>
                </c:pt>
                <c:pt idx="69">
                  <c:v>508639.31258744764</c:v>
                </c:pt>
                <c:pt idx="70">
                  <c:v>547377.58345225162</c:v>
                </c:pt>
                <c:pt idx="71">
                  <c:v>587797.27153385244</c:v>
                </c:pt>
                <c:pt idx="72">
                  <c:v>638291.81504787155</c:v>
                </c:pt>
                <c:pt idx="73">
                  <c:v>859329.17013429827</c:v>
                </c:pt>
                <c:pt idx="74">
                  <c:v>651309.2580354712</c:v>
                </c:pt>
                <c:pt idx="75">
                  <c:v>837182.09826826444</c:v>
                </c:pt>
                <c:pt idx="76">
                  <c:v>776055.96103012026</c:v>
                </c:pt>
                <c:pt idx="77">
                  <c:v>753454.75261025596</c:v>
                </c:pt>
                <c:pt idx="78">
                  <c:v>679054.22311096336</c:v>
                </c:pt>
                <c:pt idx="79">
                  <c:v>754008.12086574873</c:v>
                </c:pt>
                <c:pt idx="80">
                  <c:v>725217.24521688966</c:v>
                </c:pt>
                <c:pt idx="81">
                  <c:v>736179.28527408838</c:v>
                </c:pt>
                <c:pt idx="82">
                  <c:v>814364.37818591646</c:v>
                </c:pt>
                <c:pt idx="83">
                  <c:v>927264.64721998596</c:v>
                </c:pt>
                <c:pt idx="84">
                  <c:v>1058963.170258363</c:v>
                </c:pt>
                <c:pt idx="85">
                  <c:v>1190312.6922119234</c:v>
                </c:pt>
                <c:pt idx="86">
                  <c:v>1309108.3576813724</c:v>
                </c:pt>
                <c:pt idx="87">
                  <c:v>1441295.910326787</c:v>
                </c:pt>
                <c:pt idx="88">
                  <c:v>1135636.0508348781</c:v>
                </c:pt>
                <c:pt idx="89">
                  <c:v>997028.52109564818</c:v>
                </c:pt>
                <c:pt idx="90">
                  <c:v>1030243.6260709162</c:v>
                </c:pt>
                <c:pt idx="91">
                  <c:v>1220403.0527424123</c:v>
                </c:pt>
                <c:pt idx="92">
                  <c:v>1413462.0609023245</c:v>
                </c:pt>
                <c:pt idx="93">
                  <c:v>1510668.9719498225</c:v>
                </c:pt>
                <c:pt idx="94">
                  <c:v>1613104.2086300554</c:v>
                </c:pt>
                <c:pt idx="95">
                  <c:v>1295237.6662356295</c:v>
                </c:pt>
                <c:pt idx="96">
                  <c:v>1026834.4816929608</c:v>
                </c:pt>
                <c:pt idx="97">
                  <c:v>1149165.3725040553</c:v>
                </c:pt>
                <c:pt idx="98">
                  <c:v>1128091.9479792772</c:v>
                </c:pt>
                <c:pt idx="99">
                  <c:v>1383327.093265208</c:v>
                </c:pt>
                <c:pt idx="100">
                  <c:v>1177528.3351659079</c:v>
                </c:pt>
                <c:pt idx="101">
                  <c:v>1325760.2247278388</c:v>
                </c:pt>
                <c:pt idx="102">
                  <c:v>1369995.2367153266</c:v>
                </c:pt>
                <c:pt idx="103">
                  <c:v>1279677.6048391447</c:v>
                </c:pt>
                <c:pt idx="104">
                  <c:v>1380724.024885593</c:v>
                </c:pt>
              </c:numCache>
            </c:numRef>
          </c:val>
          <c:smooth val="0"/>
          <c:extLst>
            <c:ext xmlns:c16="http://schemas.microsoft.com/office/drawing/2014/chart" uri="{C3380CC4-5D6E-409C-BE32-E72D297353CC}">
              <c16:uniqueId val="{00000001-0AFC-B447-8095-CBCA680C3757}"/>
            </c:ext>
          </c:extLst>
        </c:ser>
        <c:dLbls>
          <c:showLegendKey val="0"/>
          <c:showVal val="0"/>
          <c:showCatName val="0"/>
          <c:showSerName val="0"/>
          <c:showPercent val="0"/>
          <c:showBubbleSize val="0"/>
        </c:dLbls>
        <c:marker val="1"/>
        <c:smooth val="0"/>
        <c:axId val="3"/>
        <c:axId val="4"/>
      </c:lineChart>
      <c:catAx>
        <c:axId val="521287120"/>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es-ES"/>
          </a:p>
        </c:txPr>
        <c:crossAx val="1"/>
        <c:crosses val="autoZero"/>
        <c:auto val="1"/>
        <c:lblAlgn val="ctr"/>
        <c:lblOffset val="100"/>
        <c:tickLblSkip val="5"/>
        <c:tickMarkSkip val="5"/>
        <c:noMultiLvlLbl val="0"/>
      </c:catAx>
      <c:valAx>
        <c:axId val="1"/>
        <c:scaling>
          <c:orientation val="minMax"/>
          <c:max val="80000"/>
          <c:min val="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s-ES_tradnl"/>
                  <a:t>Average Bottom 99% Income (2015 dollars)</a:t>
                </a:r>
              </a:p>
            </c:rich>
          </c:tx>
          <c:layout>
            <c:manualLayout>
              <c:xMode val="edge"/>
              <c:yMode val="edge"/>
              <c:x val="2.0681265206812651E-2"/>
              <c:y val="9.5238095238095233E-2"/>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s-ES"/>
          </a:p>
        </c:txPr>
        <c:crossAx val="521287120"/>
        <c:crosses val="autoZero"/>
        <c:crossBetween val="midCat"/>
      </c:valAx>
      <c:catAx>
        <c:axId val="3"/>
        <c:scaling>
          <c:orientation val="minMax"/>
        </c:scaling>
        <c:delete val="1"/>
        <c:axPos val="b"/>
        <c:numFmt formatCode="General" sourceLinked="1"/>
        <c:majorTickMark val="out"/>
        <c:minorTickMark val="none"/>
        <c:tickLblPos val="nextTo"/>
        <c:crossAx val="4"/>
        <c:crossesAt val="1"/>
        <c:auto val="1"/>
        <c:lblAlgn val="ctr"/>
        <c:lblOffset val="100"/>
        <c:noMultiLvlLbl val="0"/>
      </c:catAx>
      <c:valAx>
        <c:axId val="4"/>
        <c:scaling>
          <c:orientation val="minMax"/>
          <c:max val="1600000"/>
          <c:min val="0"/>
        </c:scaling>
        <c:delete val="0"/>
        <c:axPos val="r"/>
        <c:title>
          <c:tx>
            <c:rich>
              <a:bodyPr/>
              <a:lstStyle/>
              <a:p>
                <a:pPr>
                  <a:defRPr sz="1650" b="1" i="0" u="none" strike="noStrike" baseline="0">
                    <a:solidFill>
                      <a:srgbClr val="000000"/>
                    </a:solidFill>
                    <a:latin typeface="Arial"/>
                    <a:ea typeface="Arial"/>
                    <a:cs typeface="Arial"/>
                  </a:defRPr>
                </a:pPr>
                <a:r>
                  <a:rPr lang="es-ES_tradnl"/>
                  <a:t>Average Top 1% Income (2015 dollars)</a:t>
                </a:r>
              </a:p>
            </c:rich>
          </c:tx>
          <c:layout>
            <c:manualLayout>
              <c:xMode val="edge"/>
              <c:yMode val="edge"/>
              <c:x val="0.95255464873460161"/>
              <c:y val="0.1619047619047619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s-ES"/>
          </a:p>
        </c:txPr>
        <c:crossAx val="3"/>
        <c:crosses val="max"/>
        <c:crossBetween val="midCat"/>
        <c:majorUnit val="200000"/>
      </c:valAx>
      <c:spPr>
        <a:solidFill>
          <a:srgbClr val="FFFFFF"/>
        </a:solidFill>
        <a:ln w="3175">
          <a:solidFill>
            <a:srgbClr val="000000"/>
          </a:solidFill>
          <a:prstDash val="solid"/>
        </a:ln>
      </c:spPr>
    </c:plotArea>
    <c:legend>
      <c:legendPos val="r"/>
      <c:layout>
        <c:manualLayout>
          <c:xMode val="edge"/>
          <c:yMode val="edge"/>
          <c:x val="0.18004866180048662"/>
          <c:y val="0.17523809523809525"/>
          <c:w val="0.30170316301703165"/>
          <c:h val="0.13523809523809521"/>
        </c:manualLayout>
      </c:layout>
      <c:overlay val="0"/>
      <c:spPr>
        <a:solidFill>
          <a:srgbClr val="FFFFFF"/>
        </a:solidFill>
        <a:ln w="3175">
          <a:solidFill>
            <a:srgbClr val="000000"/>
          </a:solidFill>
          <a:prstDash val="solid"/>
        </a:ln>
      </c:spPr>
      <c:txPr>
        <a:bodyPr/>
        <a:lstStyle/>
        <a:p>
          <a:pPr>
            <a:defRPr sz="124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es-ES"/>
    </a:p>
  </c:txPr>
  <c:printSettings>
    <c:headerFooter alignWithMargins="0"/>
    <c:pageMargins b="1" l="0.75000000000000011" r="0.75000000000000011" t="1" header="0.5" footer="0.5"/>
    <c:pageSetup orientation="landscape" verticalDpi="96"/>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90638687346127"/>
          <c:y val="0.11134903640256959"/>
          <c:w val="0.72517947400193516"/>
          <c:h val="0.70663811563169165"/>
        </c:manualLayout>
      </c:layout>
      <c:lineChart>
        <c:grouping val="standard"/>
        <c:varyColors val="0"/>
        <c:ser>
          <c:idx val="2"/>
          <c:order val="0"/>
          <c:tx>
            <c:strRef>
              <c:f>'data-FigA2'!$D$3</c:f>
              <c:strCache>
                <c:ptCount val="1"/>
                <c:pt idx="0">
                  <c:v>Capital gains fully included</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'data-FigA2'!$A$4:$A$108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'data-FigA2'!$D$4:$D$108</c:f>
              <c:numCache>
                <c:formatCode>General</c:formatCode>
                <c:ptCount val="105"/>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0.21469000000000002</c:v>
                </c:pt>
              </c:numCache>
            </c:numRef>
          </c:val>
          <c:smooth val="0"/>
          <c:extLst>
            <c:ext xmlns:c16="http://schemas.microsoft.com/office/drawing/2014/chart" uri="{C3380CC4-5D6E-409C-BE32-E72D297353CC}">
              <c16:uniqueId val="{00000000-5C35-954E-B7C0-838F411FB835}"/>
            </c:ext>
          </c:extLst>
        </c:ser>
        <c:ser>
          <c:idx val="0"/>
          <c:order val="1"/>
          <c:tx>
            <c:strRef>
              <c:f>'data-FigA2'!$C$3</c:f>
              <c:strCache>
                <c:ptCount val="1"/>
                <c:pt idx="0">
                  <c:v>Capital gains in shares only</c:v>
                </c:pt>
              </c:strCache>
            </c:strRef>
          </c:tx>
          <c:spPr>
            <a:ln w="12700">
              <a:solidFill>
                <a:srgbClr val="000000"/>
              </a:solidFill>
              <a:prstDash val="solid"/>
            </a:ln>
          </c:spPr>
          <c:marker>
            <c:symbol val="circle"/>
            <c:size val="6"/>
            <c:spPr>
              <a:solidFill>
                <a:srgbClr val="FFFFFF"/>
              </a:solidFill>
              <a:ln>
                <a:solidFill>
                  <a:srgbClr val="000000"/>
                </a:solidFill>
                <a:prstDash val="solid"/>
              </a:ln>
            </c:spPr>
          </c:marker>
          <c:cat>
            <c:numRef>
              <c:f>'data-FigA2'!$A$4:$A$108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'data-FigA2'!$C$4:$C$108</c:f>
              <c:numCache>
                <c:formatCode>General</c:formatCode>
                <c:ptCount val="105"/>
                <c:pt idx="0">
                  <c:v>0.17960041861867684</c:v>
                </c:pt>
                <c:pt idx="1">
                  <c:v>0.1815794105921632</c:v>
                </c:pt>
                <c:pt idx="2">
                  <c:v>0.1757772211527503</c:v>
                </c:pt>
                <c:pt idx="3">
                  <c:v>0.18889374566570749</c:v>
                </c:pt>
                <c:pt idx="4">
                  <c:v>0.1771949595194828</c:v>
                </c:pt>
                <c:pt idx="5">
                  <c:v>0.15986705670687723</c:v>
                </c:pt>
                <c:pt idx="6">
                  <c:v>0.16154283363586541</c:v>
                </c:pt>
                <c:pt idx="7">
                  <c:v>0.14677641724981247</c:v>
                </c:pt>
                <c:pt idx="8">
                  <c:v>0.15617163349565791</c:v>
                </c:pt>
                <c:pt idx="9">
                  <c:v>0.16648551726860947</c:v>
                </c:pt>
                <c:pt idx="10">
                  <c:v>0.15284841614401537</c:v>
                </c:pt>
                <c:pt idx="11">
                  <c:v>0.16804630840540569</c:v>
                </c:pt>
                <c:pt idx="12">
                  <c:v>0.18619295545598177</c:v>
                </c:pt>
                <c:pt idx="13">
                  <c:v>0.18700619184333572</c:v>
                </c:pt>
                <c:pt idx="14">
                  <c:v>0.1949471810002813</c:v>
                </c:pt>
                <c:pt idx="15">
                  <c:v>0.21091164267741028</c:v>
                </c:pt>
                <c:pt idx="16">
                  <c:v>0.19755574736048817</c:v>
                </c:pt>
                <c:pt idx="17">
                  <c:v>0.16715336087223567</c:v>
                </c:pt>
                <c:pt idx="18">
                  <c:v>0.15394874651702928</c:v>
                </c:pt>
                <c:pt idx="19">
                  <c:v>0.15562770096061632</c:v>
                </c:pt>
                <c:pt idx="20">
                  <c:v>0.160924641754773</c:v>
                </c:pt>
                <c:pt idx="21">
                  <c:v>0.16001074812598323</c:v>
                </c:pt>
                <c:pt idx="22">
                  <c:v>0.1596768275504705</c:v>
                </c:pt>
                <c:pt idx="23">
                  <c:v>0.18163690434639354</c:v>
                </c:pt>
                <c:pt idx="24">
                  <c:v>0.16668356532238626</c:v>
                </c:pt>
                <c:pt idx="25">
                  <c:v>0.15021531373925681</c:v>
                </c:pt>
                <c:pt idx="26">
                  <c:v>0.15639193731154669</c:v>
                </c:pt>
                <c:pt idx="27">
                  <c:v>0.15952586818017742</c:v>
                </c:pt>
                <c:pt idx="28">
                  <c:v>0.15229235442857444</c:v>
                </c:pt>
                <c:pt idx="29">
                  <c:v>0.13058792446021689</c:v>
                </c:pt>
                <c:pt idx="30">
                  <c:v>0.11782071941477495</c:v>
                </c:pt>
                <c:pt idx="31">
                  <c:v>0.10806195806441325</c:v>
                </c:pt>
                <c:pt idx="32">
                  <c:v>0.11610649729298242</c:v>
                </c:pt>
                <c:pt idx="33">
                  <c:v>0.1223474568676558</c:v>
                </c:pt>
                <c:pt idx="34">
                  <c:v>0.11253937148418819</c:v>
                </c:pt>
                <c:pt idx="35">
                  <c:v>0.11574134122992029</c:v>
                </c:pt>
                <c:pt idx="36">
                  <c:v>0.11192658949013407</c:v>
                </c:pt>
                <c:pt idx="37">
                  <c:v>0.11913518019239615</c:v>
                </c:pt>
                <c:pt idx="38">
                  <c:v>0.10978715248937217</c:v>
                </c:pt>
                <c:pt idx="39">
                  <c:v>0.1013276417274024</c:v>
                </c:pt>
                <c:pt idx="40">
                  <c:v>9.3735142511489331E-2</c:v>
                </c:pt>
                <c:pt idx="41">
                  <c:v>9.9151678274066304E-2</c:v>
                </c:pt>
                <c:pt idx="42">
                  <c:v>9.9238198902372815E-2</c:v>
                </c:pt>
                <c:pt idx="43">
                  <c:v>9.6831669721870656E-2</c:v>
                </c:pt>
                <c:pt idx="44">
                  <c:v>9.417666913272188E-2</c:v>
                </c:pt>
                <c:pt idx="45">
                  <c:v>9.3502204205012929E-2</c:v>
                </c:pt>
                <c:pt idx="46">
                  <c:v>9.4931982856731878E-2</c:v>
                </c:pt>
                <c:pt idx="47">
                  <c:v>9.0105832408147998E-2</c:v>
                </c:pt>
                <c:pt idx="48">
                  <c:v>9.2444206572269622E-2</c:v>
                </c:pt>
                <c:pt idx="49">
                  <c:v>8.9177964232870735E-2</c:v>
                </c:pt>
                <c:pt idx="50">
                  <c:v>8.8607620182328192E-2</c:v>
                </c:pt>
                <c:pt idx="51">
                  <c:v>9.1037087301424735E-2</c:v>
                </c:pt>
                <c:pt idx="52">
                  <c:v>9.3038000414193717E-2</c:v>
                </c:pt>
                <c:pt idx="53">
                  <c:v>9.4211121977307091E-2</c:v>
                </c:pt>
                <c:pt idx="54">
                  <c:v>9.83155222315856E-2</c:v>
                </c:pt>
                <c:pt idx="55">
                  <c:v>0.10071040556088344</c:v>
                </c:pt>
                <c:pt idx="56">
                  <c:v>9.4004230313392875E-2</c:v>
                </c:pt>
                <c:pt idx="57">
                  <c:v>8.437896345332592E-2</c:v>
                </c:pt>
                <c:pt idx="58">
                  <c:v>8.6532162950564581E-2</c:v>
                </c:pt>
                <c:pt idx="59">
                  <c:v>8.7008334911934548E-2</c:v>
                </c:pt>
                <c:pt idx="60">
                  <c:v>8.3408372023335953E-2</c:v>
                </c:pt>
                <c:pt idx="61">
                  <c:v>8.5290385295910306E-2</c:v>
                </c:pt>
                <c:pt idx="62">
                  <c:v>8.3664366142884583E-2</c:v>
                </c:pt>
                <c:pt idx="63">
                  <c:v>8.3258655587151509E-2</c:v>
                </c:pt>
                <c:pt idx="64">
                  <c:v>8.3637714427930984E-2</c:v>
                </c:pt>
                <c:pt idx="65">
                  <c:v>8.3597660274637844E-2</c:v>
                </c:pt>
                <c:pt idx="66">
                  <c:v>8.9960423031537951E-2</c:v>
                </c:pt>
                <c:pt idx="67">
                  <c:v>9.1534435937670189E-2</c:v>
                </c:pt>
                <c:pt idx="68">
                  <c:v>8.9310266913414246E-2</c:v>
                </c:pt>
                <c:pt idx="69">
                  <c:v>9.7572076572603694E-2</c:v>
                </c:pt>
                <c:pt idx="70">
                  <c:v>0.10282245251280001</c:v>
                </c:pt>
                <c:pt idx="71">
                  <c:v>0.10629430295039832</c:v>
                </c:pt>
                <c:pt idx="72">
                  <c:v>0.11093374495182488</c:v>
                </c:pt>
                <c:pt idx="73">
                  <c:v>0.1314262208412354</c:v>
                </c:pt>
                <c:pt idx="74">
                  <c:v>0.11750102422462874</c:v>
                </c:pt>
                <c:pt idx="75">
                  <c:v>0.14653249100073071</c:v>
                </c:pt>
                <c:pt idx="76">
                  <c:v>0.1381328299421444</c:v>
                </c:pt>
                <c:pt idx="77">
                  <c:v>0.13809777272165719</c:v>
                </c:pt>
                <c:pt idx="78">
                  <c:v>0.1271712014755865</c:v>
                </c:pt>
                <c:pt idx="79">
                  <c:v>0.14224378100303567</c:v>
                </c:pt>
                <c:pt idx="80">
                  <c:v>0.13684379989648174</c:v>
                </c:pt>
                <c:pt idx="81">
                  <c:v>0.1364511900969064</c:v>
                </c:pt>
                <c:pt idx="82">
                  <c:v>0.14617000000000002</c:v>
                </c:pt>
                <c:pt idx="83">
                  <c:v>0.15836</c:v>
                </c:pt>
                <c:pt idx="84">
                  <c:v>0.16985</c:v>
                </c:pt>
                <c:pt idx="85">
                  <c:v>0.17693999999999999</c:v>
                </c:pt>
                <c:pt idx="86">
                  <c:v>0.18365999999999999</c:v>
                </c:pt>
                <c:pt idx="87">
                  <c:v>0.19295000000000001</c:v>
                </c:pt>
                <c:pt idx="88">
                  <c:v>0.16760000000000003</c:v>
                </c:pt>
                <c:pt idx="89">
                  <c:v>0.15912999999999999</c:v>
                </c:pt>
                <c:pt idx="90">
                  <c:v>0.16390999999999997</c:v>
                </c:pt>
                <c:pt idx="91">
                  <c:v>0.18118999999999999</c:v>
                </c:pt>
                <c:pt idx="92">
                  <c:v>0.20036999999999999</c:v>
                </c:pt>
                <c:pt idx="93">
                  <c:v>0.20864000000000002</c:v>
                </c:pt>
                <c:pt idx="94">
                  <c:v>0.21513000000000002</c:v>
                </c:pt>
                <c:pt idx="95">
                  <c:v>0.19574000000000003</c:v>
                </c:pt>
                <c:pt idx="96">
                  <c:v>0.17478000000000002</c:v>
                </c:pt>
                <c:pt idx="97">
                  <c:v>0.18827000000000002</c:v>
                </c:pt>
                <c:pt idx="98">
                  <c:v>0.18846000000000002</c:v>
                </c:pt>
                <c:pt idx="99">
                  <c:v>0.2122</c:v>
                </c:pt>
                <c:pt idx="100">
                  <c:v>0.18914999999999998</c:v>
                </c:pt>
                <c:pt idx="101">
                  <c:v>0.19872000000000001</c:v>
                </c:pt>
                <c:pt idx="102">
                  <c:v>0.19821000000000003</c:v>
                </c:pt>
                <c:pt idx="103">
                  <c:v>0.19268000000000002</c:v>
                </c:pt>
                <c:pt idx="104">
                  <c:v>0.19777999999999998</c:v>
                </c:pt>
              </c:numCache>
            </c:numRef>
          </c:val>
          <c:smooth val="0"/>
          <c:extLst>
            <c:ext xmlns:c16="http://schemas.microsoft.com/office/drawing/2014/chart" uri="{C3380CC4-5D6E-409C-BE32-E72D297353CC}">
              <c16:uniqueId val="{00000001-5C35-954E-B7C0-838F411FB835}"/>
            </c:ext>
          </c:extLst>
        </c:ser>
        <c:ser>
          <c:idx val="1"/>
          <c:order val="2"/>
          <c:tx>
            <c:strRef>
              <c:f>'data-FigA2'!$B$3</c:f>
              <c:strCache>
                <c:ptCount val="1"/>
                <c:pt idx="0">
                  <c:v>Capital gains fully excluded</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'data-FigA2'!$A$4:$A$108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'data-FigA2'!$B$4:$B$108</c:f>
              <c:numCache>
                <c:formatCode>General</c:formatCode>
                <c:ptCount val="105"/>
                <c:pt idx="0">
                  <c:v>0.17960041861867687</c:v>
                </c:pt>
                <c:pt idx="1">
                  <c:v>0.1815794105921632</c:v>
                </c:pt>
                <c:pt idx="2">
                  <c:v>0.17577725000000002</c:v>
                </c:pt>
                <c:pt idx="3">
                  <c:v>0.18573066775406247</c:v>
                </c:pt>
                <c:pt idx="4">
                  <c:v>0.17599487458195232</c:v>
                </c:pt>
                <c:pt idx="5">
                  <c:v>0.15883220435548376</c:v>
                </c:pt>
                <c:pt idx="6">
                  <c:v>0.15867414854522685</c:v>
                </c:pt>
                <c:pt idx="7">
                  <c:v>0.14459042055439386</c:v>
                </c:pt>
                <c:pt idx="8">
                  <c:v>0.15472929986471554</c:v>
                </c:pt>
                <c:pt idx="9">
                  <c:v>0.16292319490434096</c:v>
                </c:pt>
                <c:pt idx="10">
                  <c:v>0.14991004682031273</c:v>
                </c:pt>
                <c:pt idx="11">
                  <c:v>0.16315906869089505</c:v>
                </c:pt>
                <c:pt idx="12">
                  <c:v>0.17602806588875772</c:v>
                </c:pt>
                <c:pt idx="13">
                  <c:v>0.18011497014310468</c:v>
                </c:pt>
                <c:pt idx="14">
                  <c:v>0.1867888575023515</c:v>
                </c:pt>
                <c:pt idx="15">
                  <c:v>0.1959871796250888</c:v>
                </c:pt>
                <c:pt idx="16">
                  <c:v>0.18417904285315917</c:v>
                </c:pt>
                <c:pt idx="17">
                  <c:v>0.16422818416449542</c:v>
                </c:pt>
                <c:pt idx="18">
                  <c:v>0.15270594044223251</c:v>
                </c:pt>
                <c:pt idx="19">
                  <c:v>0.15478467631887072</c:v>
                </c:pt>
                <c:pt idx="20">
                  <c:v>0.15770913177787016</c:v>
                </c:pt>
                <c:pt idx="21">
                  <c:v>0.15868185076417599</c:v>
                </c:pt>
                <c:pt idx="22">
                  <c:v>0.15628311990462226</c:v>
                </c:pt>
                <c:pt idx="23">
                  <c:v>0.17637342175901782</c:v>
                </c:pt>
                <c:pt idx="24">
                  <c:v>0.16450434286791296</c:v>
                </c:pt>
                <c:pt idx="25">
                  <c:v>0.1472938302542493</c:v>
                </c:pt>
                <c:pt idx="26">
                  <c:v>0.15393035953166023</c:v>
                </c:pt>
                <c:pt idx="27">
                  <c:v>0.15733988074633878</c:v>
                </c:pt>
                <c:pt idx="28">
                  <c:v>0.15007978377996722</c:v>
                </c:pt>
                <c:pt idx="29">
                  <c:v>0.12905441063638765</c:v>
                </c:pt>
                <c:pt idx="30">
                  <c:v>0.11484653721380797</c:v>
                </c:pt>
                <c:pt idx="31">
                  <c:v>0.10538670000257931</c:v>
                </c:pt>
                <c:pt idx="32">
                  <c:v>0.11071193948809939</c:v>
                </c:pt>
                <c:pt idx="33">
                  <c:v>0.11762425770547628</c:v>
                </c:pt>
                <c:pt idx="34">
                  <c:v>0.10953835923874256</c:v>
                </c:pt>
                <c:pt idx="35">
                  <c:v>0.11269872474143945</c:v>
                </c:pt>
                <c:pt idx="36">
                  <c:v>0.10946064706587993</c:v>
                </c:pt>
                <c:pt idx="37">
                  <c:v>0.11360065498282972</c:v>
                </c:pt>
                <c:pt idx="38">
                  <c:v>0.10518335555718981</c:v>
                </c:pt>
                <c:pt idx="39">
                  <c:v>9.7583202165547417E-2</c:v>
                </c:pt>
                <c:pt idx="40">
                  <c:v>9.081089770218638E-2</c:v>
                </c:pt>
                <c:pt idx="41">
                  <c:v>9.3904559145803049E-2</c:v>
                </c:pt>
                <c:pt idx="42">
                  <c:v>9.1805282675712654E-2</c:v>
                </c:pt>
                <c:pt idx="43">
                  <c:v>9.0869757576587148E-2</c:v>
                </c:pt>
                <c:pt idx="44">
                  <c:v>8.9818851566021526E-2</c:v>
                </c:pt>
                <c:pt idx="45">
                  <c:v>8.8335735001955892E-2</c:v>
                </c:pt>
                <c:pt idx="46">
                  <c:v>8.7478520785266911E-2</c:v>
                </c:pt>
                <c:pt idx="47">
                  <c:v>8.3565900921357628E-2</c:v>
                </c:pt>
                <c:pt idx="48">
                  <c:v>8.3376005383909949E-2</c:v>
                </c:pt>
                <c:pt idx="49">
                  <c:v>8.2736755670745551E-2</c:v>
                </c:pt>
                <c:pt idx="50">
                  <c:v>8.1639366576136144E-2</c:v>
                </c:pt>
                <c:pt idx="51">
                  <c:v>8.0207510462667719E-2</c:v>
                </c:pt>
                <c:pt idx="52">
                  <c:v>8.0650646944014873E-2</c:v>
                </c:pt>
                <c:pt idx="53">
                  <c:v>8.3681843007293186E-2</c:v>
                </c:pt>
                <c:pt idx="54">
                  <c:v>8.4253319526665718E-2</c:v>
                </c:pt>
                <c:pt idx="55">
                  <c:v>8.3519414859066651E-2</c:v>
                </c:pt>
                <c:pt idx="56">
                  <c:v>8.0174220214230291E-2</c:v>
                </c:pt>
                <c:pt idx="57">
                  <c:v>7.8038458864426299E-2</c:v>
                </c:pt>
                <c:pt idx="58">
                  <c:v>7.7860816660916821E-2</c:v>
                </c:pt>
                <c:pt idx="59">
                  <c:v>7.7541268798518803E-2</c:v>
                </c:pt>
                <c:pt idx="60">
                  <c:v>7.7419961675539467E-2</c:v>
                </c:pt>
                <c:pt idx="61">
                  <c:v>8.1236189170857828E-2</c:v>
                </c:pt>
                <c:pt idx="62">
                  <c:v>8.0058801501615692E-2</c:v>
                </c:pt>
                <c:pt idx="63">
                  <c:v>7.8891961987813494E-2</c:v>
                </c:pt>
                <c:pt idx="64">
                  <c:v>7.8992263574060792E-2</c:v>
                </c:pt>
                <c:pt idx="65">
                  <c:v>7.9526089866496272E-2</c:v>
                </c:pt>
                <c:pt idx="66">
                  <c:v>8.0324098037332953E-2</c:v>
                </c:pt>
                <c:pt idx="67">
                  <c:v>8.1767146253680534E-2</c:v>
                </c:pt>
                <c:pt idx="68">
                  <c:v>8.0260755469279785E-2</c:v>
                </c:pt>
                <c:pt idx="69">
                  <c:v>8.389938071695989E-2</c:v>
                </c:pt>
                <c:pt idx="70">
                  <c:v>8.5929026489475133E-2</c:v>
                </c:pt>
                <c:pt idx="71">
                  <c:v>8.8863707222620991E-2</c:v>
                </c:pt>
                <c:pt idx="72">
                  <c:v>9.0945605795137038E-2</c:v>
                </c:pt>
                <c:pt idx="73">
                  <c:v>9.1292990690663975E-2</c:v>
                </c:pt>
                <c:pt idx="74">
                  <c:v>0.10746260633305883</c:v>
                </c:pt>
                <c:pt idx="75">
                  <c:v>0.13165480795439366</c:v>
                </c:pt>
                <c:pt idx="76">
                  <c:v>0.12611494478689436</c:v>
                </c:pt>
                <c:pt idx="77">
                  <c:v>0.12981647252493073</c:v>
                </c:pt>
                <c:pt idx="78">
                  <c:v>0.12167379448376485</c:v>
                </c:pt>
                <c:pt idx="79">
                  <c:v>0.13479744861469997</c:v>
                </c:pt>
                <c:pt idx="80">
                  <c:v>0.1282125992017894</c:v>
                </c:pt>
                <c:pt idx="81">
                  <c:v>0.12852119853413257</c:v>
                </c:pt>
                <c:pt idx="82">
                  <c:v>0.13528000000000001</c:v>
                </c:pt>
                <c:pt idx="83">
                  <c:v>0.14107</c:v>
                </c:pt>
                <c:pt idx="84">
                  <c:v>0.14771000000000001</c:v>
                </c:pt>
                <c:pt idx="85">
                  <c:v>0.15294000000000002</c:v>
                </c:pt>
                <c:pt idx="86">
                  <c:v>0.15873000000000001</c:v>
                </c:pt>
                <c:pt idx="87">
                  <c:v>0.16494</c:v>
                </c:pt>
                <c:pt idx="88">
                  <c:v>0.15371000000000001</c:v>
                </c:pt>
                <c:pt idx="89">
                  <c:v>0.14989000000000002</c:v>
                </c:pt>
                <c:pt idx="90">
                  <c:v>0.15214</c:v>
                </c:pt>
                <c:pt idx="91">
                  <c:v>0.16336999999999999</c:v>
                </c:pt>
                <c:pt idx="92">
                  <c:v>0.17681000000000002</c:v>
                </c:pt>
                <c:pt idx="93">
                  <c:v>0.18059</c:v>
                </c:pt>
                <c:pt idx="94">
                  <c:v>0.18327000000000002</c:v>
                </c:pt>
                <c:pt idx="95">
                  <c:v>0.17892</c:v>
                </c:pt>
                <c:pt idx="96">
                  <c:v>0.16678999999999999</c:v>
                </c:pt>
                <c:pt idx="97">
                  <c:v>0.17451</c:v>
                </c:pt>
                <c:pt idx="98">
                  <c:v>0.17466999999999999</c:v>
                </c:pt>
                <c:pt idx="99">
                  <c:v>0.18875</c:v>
                </c:pt>
                <c:pt idx="100">
                  <c:v>0.17425000000000002</c:v>
                </c:pt>
                <c:pt idx="101">
                  <c:v>0.17802000000000001</c:v>
                </c:pt>
                <c:pt idx="102">
                  <c:v>0.18053999999999998</c:v>
                </c:pt>
                <c:pt idx="103">
                  <c:v>0.17776</c:v>
                </c:pt>
                <c:pt idx="104">
                  <c:v>0.18062999999999999</c:v>
                </c:pt>
              </c:numCache>
            </c:numRef>
          </c:val>
          <c:smooth val="0"/>
          <c:extLst>
            <c:ext xmlns:c16="http://schemas.microsoft.com/office/drawing/2014/chart" uri="{C3380CC4-5D6E-409C-BE32-E72D297353CC}">
              <c16:uniqueId val="{00000002-5C35-954E-B7C0-838F411FB835}"/>
            </c:ext>
          </c:extLst>
        </c:ser>
        <c:dLbls>
          <c:showLegendKey val="0"/>
          <c:showVal val="0"/>
          <c:showCatName val="0"/>
          <c:showSerName val="0"/>
          <c:showPercent val="0"/>
          <c:showBubbleSize val="0"/>
        </c:dLbls>
        <c:marker val="1"/>
        <c:smooth val="0"/>
        <c:axId val="521511824"/>
        <c:axId val="1"/>
      </c:lineChart>
      <c:catAx>
        <c:axId val="521511824"/>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es-ES"/>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s-ES_tradnl"/>
                  <a:t>share (in %)</a:t>
                </a:r>
              </a:p>
            </c:rich>
          </c:tx>
          <c:layout>
            <c:manualLayout>
              <c:xMode val="edge"/>
              <c:yMode val="edge"/>
              <c:x val="7.3381294964028773E-2"/>
              <c:y val="0.3725910064239828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es-ES"/>
          </a:p>
        </c:txPr>
        <c:crossAx val="521511824"/>
        <c:crosses val="autoZero"/>
        <c:crossBetween val="midCat"/>
      </c:valAx>
      <c:spPr>
        <a:solidFill>
          <a:srgbClr val="FFFFFF"/>
        </a:solidFill>
        <a:ln w="3175">
          <a:solidFill>
            <a:srgbClr val="000000"/>
          </a:solidFill>
          <a:prstDash val="solid"/>
        </a:ln>
      </c:spPr>
    </c:plotArea>
    <c:legend>
      <c:legendPos val="r"/>
      <c:layout>
        <c:manualLayout>
          <c:xMode val="edge"/>
          <c:yMode val="edge"/>
          <c:x val="0.1870502464170396"/>
          <c:y val="0.62526766595289074"/>
          <c:w val="0.31510780037387409"/>
          <c:h val="0.16916488222698078"/>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printSettings>
    <c:headerFooter alignWithMargins="0"/>
    <c:pageMargins b="1" l="0.75" r="0.75" t="1" header="0.5" footer="0.5"/>
    <c:pageSetup orientation="landscape" verticalDpi="96"/>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100-000000000000}">
  <sheetPr>
    <tabColor theme="3" tint="0.59999389629810485"/>
  </sheetPr>
  <sheetViews>
    <sheetView zoomScale="113" workbookViewId="0"/>
  </sheetViews>
  <pageMargins left="0.75" right="0.75" top="1" bottom="1" header="0.5" footer="0.5"/>
  <pageSetup paperSize="9" orientation="landscape" horizontalDpi="4294967292" verticalDpi="4294967292"/>
  <headerFooter alignWithMargins="0"/>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200-000000000000}">
  <sheetPr>
    <tabColor theme="3" tint="0.59999389629810485"/>
  </sheetPr>
  <sheetViews>
    <sheetView zoomScale="113" workbookViewId="0"/>
  </sheetViews>
  <pageMargins left="0.75" right="0.75" top="1" bottom="1" header="0.5" footer="0.5"/>
  <headerFooter alignWithMargins="0"/>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300-000000000000}">
  <sheetPr>
    <tabColor theme="3" tint="0.59999389629810485"/>
  </sheetPr>
  <sheetViews>
    <sheetView zoomScale="113" workbookViewId="0"/>
  </sheetViews>
  <pageMargins left="0.75" right="0.75" top="1" bottom="1" header="0.5" footer="0.5"/>
  <headerFooter alignWithMargins="0"/>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400-000000000000}">
  <sheetPr>
    <tabColor theme="3" tint="0.59999389629810485"/>
  </sheetPr>
  <sheetViews>
    <sheetView zoomScale="116" workbookViewId="0"/>
  </sheetViews>
  <pageMargins left="0.75" right="0.75" top="1" bottom="1" header="0.5" footer="0.5"/>
  <headerFooter alignWithMargins="0"/>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absoluteAnchor>
    <xdr:pos x="0" y="0"/>
    <xdr:ext cx="9193451" cy="5596991"/>
    <xdr:graphicFrame macro="">
      <xdr:nvGraphicFramePr>
        <xdr:cNvPr id="2" name="Gráfico 1">
          <a:extLst>
            <a:ext uri="{FF2B5EF4-FFF2-40B4-BE49-F238E27FC236}">
              <a16:creationId xmlns:a16="http://schemas.microsoft.com/office/drawing/2014/main" id="{55EF384F-D4F8-024B-8909-F839E9B8C7C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94602" cy="6057788"/>
    <xdr:graphicFrame macro="">
      <xdr:nvGraphicFramePr>
        <xdr:cNvPr id="2" name="Gráfico 1">
          <a:extLst>
            <a:ext uri="{FF2B5EF4-FFF2-40B4-BE49-F238E27FC236}">
              <a16:creationId xmlns:a16="http://schemas.microsoft.com/office/drawing/2014/main" id="{F93D37D1-5A9A-7E4C-B3C0-C2824532E10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9294602" cy="6057788"/>
    <xdr:graphicFrame macro="">
      <xdr:nvGraphicFramePr>
        <xdr:cNvPr id="2" name="Gráfico 1">
          <a:extLst>
            <a:ext uri="{FF2B5EF4-FFF2-40B4-BE49-F238E27FC236}">
              <a16:creationId xmlns:a16="http://schemas.microsoft.com/office/drawing/2014/main" id="{89277564-52D7-7F46-95BB-B669D079CF3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9306034" cy="6065345"/>
    <xdr:graphicFrame macro="">
      <xdr:nvGraphicFramePr>
        <xdr:cNvPr id="2" name="Gráfico 1">
          <a:extLst>
            <a:ext uri="{FF2B5EF4-FFF2-40B4-BE49-F238E27FC236}">
              <a16:creationId xmlns:a16="http://schemas.microsoft.com/office/drawing/2014/main" id="{BD8FABCE-22CF-0E42-A30E-A43C09E549E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xdr:from>
      <xdr:col>10</xdr:col>
      <xdr:colOff>241300</xdr:colOff>
      <xdr:row>81</xdr:row>
      <xdr:rowOff>38100</xdr:rowOff>
    </xdr:from>
    <xdr:to>
      <xdr:col>10</xdr:col>
      <xdr:colOff>241300</xdr:colOff>
      <xdr:row>81</xdr:row>
      <xdr:rowOff>38100</xdr:rowOff>
    </xdr:to>
    <xdr:graphicFrame macro="">
      <xdr:nvGraphicFramePr>
        <xdr:cNvPr id="26598572" name="Gráfico 2">
          <a:extLst>
            <a:ext uri="{FF2B5EF4-FFF2-40B4-BE49-F238E27FC236}">
              <a16:creationId xmlns:a16="http://schemas.microsoft.com/office/drawing/2014/main" id="{C42B1441-6914-7946-A5A4-0FB0C73E4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16</xdr:col>
      <xdr:colOff>558800</xdr:colOff>
      <xdr:row>7</xdr:row>
      <xdr:rowOff>165100</xdr:rowOff>
    </xdr:from>
    <xdr:to>
      <xdr:col>27</xdr:col>
      <xdr:colOff>63500</xdr:colOff>
      <xdr:row>33</xdr:row>
      <xdr:rowOff>12700</xdr:rowOff>
    </xdr:to>
    <xdr:graphicFrame macro="">
      <xdr:nvGraphicFramePr>
        <xdr:cNvPr id="27740201" name="Gráfico 1">
          <a:extLst>
            <a:ext uri="{FF2B5EF4-FFF2-40B4-BE49-F238E27FC236}">
              <a16:creationId xmlns:a16="http://schemas.microsoft.com/office/drawing/2014/main" id="{681CCA00-3D3D-9147-9AF1-B6021DB1B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47906" name="Chart 1">
          <a:extLst>
            <a:ext uri="{FF2B5EF4-FFF2-40B4-BE49-F238E27FC236}">
              <a16:creationId xmlns:a16="http://schemas.microsoft.com/office/drawing/2014/main" id="{8196FA9D-A8B9-554D-A543-5011443E8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12700</xdr:rowOff>
    </xdr:from>
    <xdr:to>
      <xdr:col>10</xdr:col>
      <xdr:colOff>533400</xdr:colOff>
      <xdr:row>31</xdr:row>
      <xdr:rowOff>25400</xdr:rowOff>
    </xdr:to>
    <xdr:graphicFrame macro="">
      <xdr:nvGraphicFramePr>
        <xdr:cNvPr id="25549954" name="Chart 1">
          <a:extLst>
            <a:ext uri="{FF2B5EF4-FFF2-40B4-BE49-F238E27FC236}">
              <a16:creationId xmlns:a16="http://schemas.microsoft.com/office/drawing/2014/main" id="{B25D633C-7675-FB48-85B3-D97A06C88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0.02909</cdr:x>
      <cdr:y>0.89136</cdr:y>
    </cdr:from>
    <cdr:to>
      <cdr:x>0.97709</cdr:x>
      <cdr:y>0.98898</cdr:y>
    </cdr:to>
    <cdr:sp macro="" textlink="">
      <cdr:nvSpPr>
        <cdr:cNvPr id="38913" name="Text Box 1"/>
        <cdr:cNvSpPr txBox="1">
          <a:spLocks xmlns:a="http://schemas.openxmlformats.org/drawingml/2006/main" noChangeArrowheads="1"/>
        </cdr:cNvSpPr>
      </cdr:nvSpPr>
      <cdr:spPr bwMode="auto">
        <a:xfrm xmlns:a="http://schemas.openxmlformats.org/drawingml/2006/main">
          <a:off x="236819" y="5257800"/>
          <a:ext cx="7857934" cy="59518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2017. Series based on pre-tax cash market income including realized capital gains and excluding government transfers. </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2002" name="Chart 1">
          <a:extLst>
            <a:ext uri="{FF2B5EF4-FFF2-40B4-BE49-F238E27FC236}">
              <a16:creationId xmlns:a16="http://schemas.microsoft.com/office/drawing/2014/main" id="{D7E2F869-DFE6-A343-AC17-A055D6598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23331" name="Chart 1">
          <a:extLst>
            <a:ext uri="{FF2B5EF4-FFF2-40B4-BE49-F238E27FC236}">
              <a16:creationId xmlns:a16="http://schemas.microsoft.com/office/drawing/2014/main" id="{93DC55DA-F377-E743-9137-04C6FC418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0.03144</cdr:x>
      <cdr:y>0.92855</cdr:y>
    </cdr:from>
    <cdr:to>
      <cdr:x>0.92259</cdr:x>
      <cdr:y>0.99047</cdr:y>
    </cdr:to>
    <cdr:sp macro="" textlink="">
      <cdr:nvSpPr>
        <cdr:cNvPr id="40961" name="Text Box 1"/>
        <cdr:cNvSpPr txBox="1">
          <a:spLocks xmlns:a="http://schemas.openxmlformats.org/drawingml/2006/main" noChangeArrowheads="1"/>
        </cdr:cNvSpPr>
      </cdr:nvSpPr>
      <cdr:spPr bwMode="auto">
        <a:xfrm xmlns:a="http://schemas.openxmlformats.org/drawingml/2006/main">
          <a:off x="273609" y="5502847"/>
          <a:ext cx="7887868" cy="38411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2017.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5074" name="Chart 1">
          <a:extLst>
            <a:ext uri="{FF2B5EF4-FFF2-40B4-BE49-F238E27FC236}">
              <a16:creationId xmlns:a16="http://schemas.microsoft.com/office/drawing/2014/main" id="{79192255-1A3C-3D4B-82B4-39750E436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0.03367</cdr:x>
      <cdr:y>0.92733</cdr:y>
    </cdr:from>
    <cdr:to>
      <cdr:x>0.92506</cdr:x>
      <cdr:y>0.99047</cdr:y>
    </cdr:to>
    <cdr:sp macro="" textlink="">
      <cdr:nvSpPr>
        <cdr:cNvPr id="39937" name="Text Box 1"/>
        <cdr:cNvSpPr txBox="1">
          <a:spLocks xmlns:a="http://schemas.openxmlformats.org/drawingml/2006/main" noChangeArrowheads="1"/>
        </cdr:cNvSpPr>
      </cdr:nvSpPr>
      <cdr:spPr bwMode="auto">
        <a:xfrm xmlns:a="http://schemas.openxmlformats.org/drawingml/2006/main">
          <a:off x="297637" y="5480939"/>
          <a:ext cx="7885684" cy="40601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2016.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7122" name="Chart 1">
          <a:extLst>
            <a:ext uri="{FF2B5EF4-FFF2-40B4-BE49-F238E27FC236}">
              <a16:creationId xmlns:a16="http://schemas.microsoft.com/office/drawing/2014/main" id="{3B181C6C-B57B-8541-B622-85E3BCFF2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25559170" name="Chart 1">
          <a:extLst>
            <a:ext uri="{FF2B5EF4-FFF2-40B4-BE49-F238E27FC236}">
              <a16:creationId xmlns:a16="http://schemas.microsoft.com/office/drawing/2014/main" id="{A90D26DB-315B-F044-B650-64D2B5287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25561218" name="Chart 1">
          <a:extLst>
            <a:ext uri="{FF2B5EF4-FFF2-40B4-BE49-F238E27FC236}">
              <a16:creationId xmlns:a16="http://schemas.microsoft.com/office/drawing/2014/main" id="{FFEBF369-C406-E64E-AC45-F57518934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0.03565</cdr:x>
      <cdr:y>0.92632</cdr:y>
    </cdr:from>
    <cdr:to>
      <cdr:x>0.92382</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304190" y="5683647"/>
          <a:ext cx="7870394" cy="399653"/>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2017.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25565572" name="Chart 1">
          <a:extLst>
            <a:ext uri="{FF2B5EF4-FFF2-40B4-BE49-F238E27FC236}">
              <a16:creationId xmlns:a16="http://schemas.microsoft.com/office/drawing/2014/main" id="{B16E1FA1-0476-6D4F-8262-79E2265CE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76200</xdr:rowOff>
    </xdr:from>
    <xdr:to>
      <xdr:col>11</xdr:col>
      <xdr:colOff>304800</xdr:colOff>
      <xdr:row>60</xdr:row>
      <xdr:rowOff>215900</xdr:rowOff>
    </xdr:to>
    <xdr:graphicFrame macro="">
      <xdr:nvGraphicFramePr>
        <xdr:cNvPr id="25565573" name="Chart 2">
          <a:extLst>
            <a:ext uri="{FF2B5EF4-FFF2-40B4-BE49-F238E27FC236}">
              <a16:creationId xmlns:a16="http://schemas.microsoft.com/office/drawing/2014/main" id="{B3BFC1E8-8A97-144D-B5D6-EDA5C2E2C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596900</xdr:colOff>
      <xdr:row>33</xdr:row>
      <xdr:rowOff>0</xdr:rowOff>
    </xdr:from>
    <xdr:to>
      <xdr:col>22</xdr:col>
      <xdr:colOff>177800</xdr:colOff>
      <xdr:row>60</xdr:row>
      <xdr:rowOff>50800</xdr:rowOff>
    </xdr:to>
    <xdr:graphicFrame macro="">
      <xdr:nvGraphicFramePr>
        <xdr:cNvPr id="25565574" name="Chart 3">
          <a:extLst>
            <a:ext uri="{FF2B5EF4-FFF2-40B4-BE49-F238E27FC236}">
              <a16:creationId xmlns:a16="http://schemas.microsoft.com/office/drawing/2014/main" id="{5CBD768C-56DB-144F-A073-E2629B117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12700</xdr:colOff>
      <xdr:row>0</xdr:row>
      <xdr:rowOff>25400</xdr:rowOff>
    </xdr:from>
    <xdr:to>
      <xdr:col>11</xdr:col>
      <xdr:colOff>317500</xdr:colOff>
      <xdr:row>31</xdr:row>
      <xdr:rowOff>50800</xdr:rowOff>
    </xdr:to>
    <xdr:graphicFrame macro="">
      <xdr:nvGraphicFramePr>
        <xdr:cNvPr id="25567362" name="Chart 1">
          <a:extLst>
            <a:ext uri="{FF2B5EF4-FFF2-40B4-BE49-F238E27FC236}">
              <a16:creationId xmlns:a16="http://schemas.microsoft.com/office/drawing/2014/main" id="{E603B221-7728-EF45-9F9F-6A88552CC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0.09788</cdr:x>
      <cdr:y>0.91277</cdr:y>
    </cdr:from>
    <cdr:to>
      <cdr:x>0.87646</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2013.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0.03689</cdr:y>
    </cdr:from>
    <cdr:to>
      <cdr:x>0.89492</cdr:x>
      <cdr:y>0.10855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a:t>
          </a:r>
          <a:endParaRPr lang="en-US" sz="1200" b="0" i="0" u="none" strike="noStrike" baseline="0">
            <a:solidFill>
              <a:srgbClr val="000000"/>
            </a:solidFill>
            <a:latin typeface="Arial"/>
            <a:ea typeface="Arial"/>
            <a:cs typeface="Aria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0</xdr:col>
      <xdr:colOff>114300</xdr:colOff>
      <xdr:row>0</xdr:row>
      <xdr:rowOff>25400</xdr:rowOff>
    </xdr:from>
    <xdr:to>
      <xdr:col>11</xdr:col>
      <xdr:colOff>419100</xdr:colOff>
      <xdr:row>31</xdr:row>
      <xdr:rowOff>50800</xdr:rowOff>
    </xdr:to>
    <xdr:graphicFrame macro="">
      <xdr:nvGraphicFramePr>
        <xdr:cNvPr id="5215175" name="Chart 1">
          <a:extLst>
            <a:ext uri="{FF2B5EF4-FFF2-40B4-BE49-F238E27FC236}">
              <a16:creationId xmlns:a16="http://schemas.microsoft.com/office/drawing/2014/main" id="{529FD6FD-9021-EB47-9E10-D66E99D75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0.09739</cdr:x>
      <cdr:y>0.91277</cdr:y>
    </cdr:from>
    <cdr:to>
      <cdr:x>0.87671</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2017.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0.03665</cdr:y>
    </cdr:from>
    <cdr:to>
      <cdr:x>0.89517</cdr:x>
      <cdr:y>0.10805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US Top 0.1% Pre-Tax Income Share and Composition</a:t>
          </a:r>
          <a:endParaRPr lang="en-US" sz="1200" b="0" i="0" u="none" strike="noStrike" baseline="0">
            <a:solidFill>
              <a:srgbClr val="000000"/>
            </a:solidFill>
            <a:latin typeface="Arial"/>
            <a:ea typeface="Arial"/>
            <a:cs typeface="Arial"/>
          </a:endParaRP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70434" name="Chart 1">
          <a:extLst>
            <a:ext uri="{FF2B5EF4-FFF2-40B4-BE49-F238E27FC236}">
              <a16:creationId xmlns:a16="http://schemas.microsoft.com/office/drawing/2014/main" id="{B4088D1F-B8B0-EE42-8A02-AA09634C7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25573635" name="Chart 1">
          <a:extLst>
            <a:ext uri="{FF2B5EF4-FFF2-40B4-BE49-F238E27FC236}">
              <a16:creationId xmlns:a16="http://schemas.microsoft.com/office/drawing/2014/main" id="{9FBC1456-9C6A-ED4B-BA02-E4BE61283E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25400</xdr:rowOff>
    </xdr:from>
    <xdr:to>
      <xdr:col>22</xdr:col>
      <xdr:colOff>304800</xdr:colOff>
      <xdr:row>34</xdr:row>
      <xdr:rowOff>50800</xdr:rowOff>
    </xdr:to>
    <xdr:graphicFrame macro="">
      <xdr:nvGraphicFramePr>
        <xdr:cNvPr id="25573636" name="Chart 2">
          <a:extLst>
            <a:ext uri="{FF2B5EF4-FFF2-40B4-BE49-F238E27FC236}">
              <a16:creationId xmlns:a16="http://schemas.microsoft.com/office/drawing/2014/main" id="{393DA05F-02A3-944E-9C00-BD284A01D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37667" name="Chart 2">
          <a:extLst>
            <a:ext uri="{FF2B5EF4-FFF2-40B4-BE49-F238E27FC236}">
              <a16:creationId xmlns:a16="http://schemas.microsoft.com/office/drawing/2014/main" id="{F7AD37D3-D2C0-374D-B1F5-A265199DD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39715" name="Chart 2">
          <a:extLst>
            <a:ext uri="{FF2B5EF4-FFF2-40B4-BE49-F238E27FC236}">
              <a16:creationId xmlns:a16="http://schemas.microsoft.com/office/drawing/2014/main" id="{9506DD37-7CAC-3340-8BFE-ACE46C3C7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41763" name="Chart 2">
          <a:extLst>
            <a:ext uri="{FF2B5EF4-FFF2-40B4-BE49-F238E27FC236}">
              <a16:creationId xmlns:a16="http://schemas.microsoft.com/office/drawing/2014/main" id="{766C12EE-245D-7141-BD53-45F7FA452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78626" name="Chart 1">
          <a:extLst>
            <a:ext uri="{FF2B5EF4-FFF2-40B4-BE49-F238E27FC236}">
              <a16:creationId xmlns:a16="http://schemas.microsoft.com/office/drawing/2014/main" id="{644A3243-FA71-5E4C-9813-17047037B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5580674" name="Chart 1">
          <a:extLst>
            <a:ext uri="{FF2B5EF4-FFF2-40B4-BE49-F238E27FC236}">
              <a16:creationId xmlns:a16="http://schemas.microsoft.com/office/drawing/2014/main" id="{9A5C0314-EBCA-D440-BAC5-F8A785092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0516184" name="Chart 1">
          <a:extLst>
            <a:ext uri="{FF2B5EF4-FFF2-40B4-BE49-F238E27FC236}">
              <a16:creationId xmlns:a16="http://schemas.microsoft.com/office/drawing/2014/main" id="{764C6408-9A9E-C140-94D5-1F804359D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83746" name="Chart 1">
          <a:extLst>
            <a:ext uri="{FF2B5EF4-FFF2-40B4-BE49-F238E27FC236}">
              <a16:creationId xmlns:a16="http://schemas.microsoft.com/office/drawing/2014/main" id="{C56DAE5F-FECD-294E-B181-D1808A144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flores/Downloads/PSZ2017AppendixTablesI(Macr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iliatatianabealeolavarria/Dropbox/Under_the_carpet/Data/PSZ2017Main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A(Income)"/>
      <sheetName val="TA0"/>
      <sheetName val="TA1"/>
      <sheetName val="TA2"/>
      <sheetName val="TA3"/>
      <sheetName val="TA4"/>
      <sheetName val="TA5"/>
      <sheetName val="TA6"/>
      <sheetName val="TA7"/>
      <sheetName val="TA8"/>
      <sheetName val="TA9"/>
      <sheetName val="TA10"/>
      <sheetName val="TSA1"/>
      <sheetName val="TSA2"/>
      <sheetName val="TSA2b"/>
      <sheetName val="TSA3"/>
      <sheetName val="TSA4"/>
      <sheetName val="TSA5"/>
      <sheetName val="TSA6"/>
      <sheetName val="TSA7"/>
      <sheetName val="TSA8"/>
      <sheetName val="TSA8b"/>
      <sheetName val="TSA9"/>
      <sheetName val="TSA10"/>
      <sheetName val="TSA11"/>
      <sheetName val="TSA11b"/>
      <sheetName val="TSA12"/>
      <sheetName val="TSA12b"/>
      <sheetName val="TSA12c"/>
      <sheetName val="B(Wealth)"/>
      <sheetName val="TB1"/>
      <sheetName val="TB2"/>
      <sheetName val="TB3"/>
      <sheetName val="TB4"/>
      <sheetName val="TB5"/>
      <sheetName val="TB6"/>
      <sheetName val="TB7"/>
      <sheetName val="TB7b"/>
      <sheetName val="TSB1"/>
      <sheetName val="TSB2"/>
      <sheetName val="TSB3"/>
      <sheetName val="TSB4"/>
      <sheetName val="C(FiscalIncome)"/>
      <sheetName val="TC1"/>
      <sheetName val="TC2"/>
      <sheetName val="TC3"/>
      <sheetName val="TC4"/>
      <sheetName val="TC5"/>
      <sheetName val="TC6"/>
      <sheetName val="TSC1"/>
      <sheetName val="TSC2"/>
      <sheetName val="TSC3"/>
      <sheetName val="TSC4"/>
      <sheetName val="D(Saving)"/>
      <sheetName val="TD1"/>
      <sheetName val="TD2"/>
      <sheetName val="TD3"/>
      <sheetName val="TD4"/>
      <sheetName val="TD5"/>
      <sheetName val="TD6"/>
      <sheetName val="TD7"/>
      <sheetName val="TD8"/>
      <sheetName val="TSD1"/>
      <sheetName val="TSD2"/>
      <sheetName val="TSD3"/>
      <sheetName val="TSD4"/>
      <sheetName val="RawPSseries"/>
      <sheetName val="Table A0"/>
      <sheetName val="PS Table A1"/>
      <sheetName val="PS Table A2"/>
      <sheetName val="PS Table A3"/>
      <sheetName val="Table A7"/>
      <sheetName val="Table A7 (cont.)"/>
      <sheetName val="Table A7 (cont.) (2)"/>
      <sheetName val="Table A8"/>
      <sheetName val="TotalIRSIncome"/>
      <sheetName val="RawNationalAccounts"/>
      <sheetName val="DataIncome"/>
      <sheetName val="DataWealth"/>
      <sheetName val="31700 Ann"/>
      <sheetName val="nipa_raw"/>
      <sheetName val="ima_raw"/>
      <sheetName val="Projections"/>
      <sheetName val="StataOutput"/>
      <sheetName val="checks"/>
      <sheetName val="totals"/>
      <sheetName val="ParametersStata"/>
      <sheetName val="parameters2014"/>
      <sheetName val="comparison16minus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0">
          <cell r="M10">
            <v>0.72668591260191384</v>
          </cell>
        </row>
        <row r="11">
          <cell r="M11">
            <v>0.87498916007169214</v>
          </cell>
        </row>
        <row r="12">
          <cell r="M12">
            <v>1.0232924075414704</v>
          </cell>
        </row>
        <row r="13">
          <cell r="M13">
            <v>1.1715956550112487</v>
          </cell>
        </row>
        <row r="14">
          <cell r="M14">
            <v>1.319898902481027</v>
          </cell>
        </row>
        <row r="15">
          <cell r="M15">
            <v>1.4682021499508056</v>
          </cell>
        </row>
        <row r="16">
          <cell r="M16">
            <v>1.6165053974205839</v>
          </cell>
        </row>
        <row r="17">
          <cell r="M17">
            <v>1.7648086448903622</v>
          </cell>
        </row>
        <row r="18">
          <cell r="M18">
            <v>1.9131118923601405</v>
          </cell>
        </row>
        <row r="19">
          <cell r="M19">
            <v>2.061415139829919</v>
          </cell>
        </row>
        <row r="20">
          <cell r="M20">
            <v>2.2118370051206937</v>
          </cell>
        </row>
        <row r="21">
          <cell r="M21">
            <v>2.3643774882324657</v>
          </cell>
        </row>
        <row r="22">
          <cell r="M22">
            <v>2.5169179713442382</v>
          </cell>
        </row>
        <row r="23">
          <cell r="M23">
            <v>2.6694584544560103</v>
          </cell>
        </row>
        <row r="24">
          <cell r="M24">
            <v>2.8219989375677819</v>
          </cell>
        </row>
        <row r="25">
          <cell r="M25">
            <v>2.9745394206795539</v>
          </cell>
        </row>
        <row r="26">
          <cell r="M26">
            <v>3.1270799037913259</v>
          </cell>
        </row>
        <row r="27">
          <cell r="M27">
            <v>3.3071624185760569</v>
          </cell>
        </row>
        <row r="28">
          <cell r="M28">
            <v>3.5147869650337458</v>
          </cell>
        </row>
        <row r="29">
          <cell r="M29">
            <v>3.7224115114914365</v>
          </cell>
        </row>
        <row r="30">
          <cell r="M30">
            <v>3.9300360579491258</v>
          </cell>
        </row>
        <row r="31">
          <cell r="M31">
            <v>3.9547532658607554</v>
          </cell>
        </row>
        <row r="32">
          <cell r="M32">
            <v>3.7965631352263252</v>
          </cell>
        </row>
        <row r="33">
          <cell r="M33">
            <v>3.6383730045918949</v>
          </cell>
        </row>
        <row r="34">
          <cell r="M34">
            <v>3.4801828739574643</v>
          </cell>
        </row>
        <row r="35">
          <cell r="M35">
            <v>3.3219927433230345</v>
          </cell>
        </row>
        <row r="36">
          <cell r="M36">
            <v>3.1638026126886043</v>
          </cell>
        </row>
        <row r="37">
          <cell r="M37">
            <v>3.2527845611704711</v>
          </cell>
        </row>
        <row r="38">
          <cell r="M38">
            <v>3.5889385887686354</v>
          </cell>
        </row>
        <row r="39">
          <cell r="M39">
            <v>3.9250926163667996</v>
          </cell>
        </row>
        <row r="40">
          <cell r="M40">
            <v>4.261246643964963</v>
          </cell>
        </row>
        <row r="41">
          <cell r="M41">
            <v>4.5974006715631281</v>
          </cell>
        </row>
        <row r="42">
          <cell r="M42">
            <v>4.9335546991612924</v>
          </cell>
        </row>
        <row r="43">
          <cell r="M43">
            <v>3.2977961048199447</v>
          </cell>
        </row>
        <row r="44">
          <cell r="M44">
            <v>3.5503480534947953</v>
          </cell>
        </row>
        <row r="45">
          <cell r="M45">
            <v>3.8985912118139581</v>
          </cell>
        </row>
        <row r="46">
          <cell r="M46">
            <v>3.5833597603775291</v>
          </cell>
        </row>
        <row r="47">
          <cell r="M47">
            <v>3.9413239886334992</v>
          </cell>
        </row>
        <row r="48">
          <cell r="M48">
            <v>4.8053603177244151</v>
          </cell>
        </row>
        <row r="49">
          <cell r="M49">
            <v>7.1598199003261724</v>
          </cell>
        </row>
        <row r="50">
          <cell r="M50">
            <v>10.647235892516411</v>
          </cell>
        </row>
        <row r="51">
          <cell r="M51">
            <v>12.792740656929446</v>
          </cell>
        </row>
        <row r="52">
          <cell r="M52">
            <v>15.062409659400682</v>
          </cell>
        </row>
        <row r="53">
          <cell r="M53">
            <v>17.602729503201196</v>
          </cell>
        </row>
        <row r="54">
          <cell r="M54">
            <v>19.603071707542576</v>
          </cell>
        </row>
        <row r="55">
          <cell r="M55">
            <v>20.76052610720232</v>
          </cell>
        </row>
        <row r="56">
          <cell r="M56">
            <v>22.683331995980097</v>
          </cell>
        </row>
        <row r="57">
          <cell r="M57">
            <v>25.412453062195329</v>
          </cell>
        </row>
        <row r="58">
          <cell r="M58">
            <v>27.175353255384604</v>
          </cell>
        </row>
        <row r="59">
          <cell r="M59">
            <v>27.627234102257262</v>
          </cell>
        </row>
        <row r="60">
          <cell r="M60">
            <v>27.444183267270866</v>
          </cell>
        </row>
        <row r="61">
          <cell r="M61">
            <v>28.617905580761558</v>
          </cell>
        </row>
        <row r="62">
          <cell r="M62">
            <v>30.497000554979117</v>
          </cell>
        </row>
        <row r="63">
          <cell r="M63">
            <v>33.159166288170496</v>
          </cell>
        </row>
        <row r="64">
          <cell r="M64">
            <v>33.877787565900498</v>
          </cell>
        </row>
        <row r="65">
          <cell r="M65">
            <v>31.910267203472195</v>
          </cell>
        </row>
        <row r="66">
          <cell r="M66">
            <v>35.775714653103599</v>
          </cell>
        </row>
        <row r="67">
          <cell r="M67">
            <v>40.318052501794391</v>
          </cell>
        </row>
        <row r="68">
          <cell r="M68">
            <v>39.766259993796012</v>
          </cell>
        </row>
        <row r="69">
          <cell r="M69">
            <v>39.988588382491706</v>
          </cell>
        </row>
        <row r="70">
          <cell r="M70">
            <v>43.897355970110333</v>
          </cell>
        </row>
        <row r="71">
          <cell r="M71">
            <v>50.096154809576674</v>
          </cell>
        </row>
        <row r="72">
          <cell r="M72">
            <v>55.097022432915551</v>
          </cell>
        </row>
        <row r="73">
          <cell r="M73">
            <v>59.90534338683419</v>
          </cell>
        </row>
        <row r="74">
          <cell r="M74">
            <v>65.929544216592888</v>
          </cell>
        </row>
        <row r="75">
          <cell r="M75">
            <v>80.207126532125002</v>
          </cell>
        </row>
        <row r="76">
          <cell r="M76">
            <v>99.927541718171227</v>
          </cell>
        </row>
        <row r="77">
          <cell r="M77">
            <v>112.28458130200821</v>
          </cell>
        </row>
        <row r="78">
          <cell r="M78">
            <v>129.10354806073923</v>
          </cell>
        </row>
        <row r="79">
          <cell r="M79">
            <v>163.23054312720529</v>
          </cell>
        </row>
        <row r="80">
          <cell r="M80">
            <v>205.57366908482183</v>
          </cell>
        </row>
        <row r="81">
          <cell r="M81">
            <v>247.90026050190488</v>
          </cell>
        </row>
        <row r="82">
          <cell r="M82">
            <v>317.94830499524858</v>
          </cell>
        </row>
        <row r="83">
          <cell r="M83">
            <v>391.13119729569195</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row r="14">
          <cell r="Z14">
            <v>0</v>
          </cell>
        </row>
        <row r="15">
          <cell r="Z15">
            <v>0</v>
          </cell>
        </row>
        <row r="16">
          <cell r="Z16">
            <v>0</v>
          </cell>
        </row>
        <row r="17">
          <cell r="Z17">
            <v>0</v>
          </cell>
        </row>
        <row r="18">
          <cell r="Z18">
            <v>0</v>
          </cell>
        </row>
        <row r="19">
          <cell r="Z19">
            <v>0</v>
          </cell>
        </row>
        <row r="20">
          <cell r="Z20">
            <v>0</v>
          </cell>
        </row>
        <row r="21">
          <cell r="Z21">
            <v>0</v>
          </cell>
        </row>
        <row r="22">
          <cell r="Z22">
            <v>0</v>
          </cell>
        </row>
        <row r="23">
          <cell r="Z23">
            <v>0</v>
          </cell>
        </row>
        <row r="24">
          <cell r="Z24">
            <v>0</v>
          </cell>
        </row>
        <row r="25">
          <cell r="Z25">
            <v>0</v>
          </cell>
        </row>
        <row r="26">
          <cell r="Z26">
            <v>0</v>
          </cell>
        </row>
        <row r="27">
          <cell r="Z27">
            <v>0</v>
          </cell>
        </row>
        <row r="28">
          <cell r="Z28">
            <v>0</v>
          </cell>
        </row>
        <row r="29">
          <cell r="Z29">
            <v>0</v>
          </cell>
        </row>
        <row r="30">
          <cell r="Z30">
            <v>0</v>
          </cell>
        </row>
        <row r="31">
          <cell r="Z31">
            <v>0</v>
          </cell>
        </row>
        <row r="32">
          <cell r="Z32">
            <v>0</v>
          </cell>
        </row>
        <row r="33">
          <cell r="Z33">
            <v>0</v>
          </cell>
        </row>
        <row r="34">
          <cell r="Z34">
            <v>0</v>
          </cell>
        </row>
        <row r="35">
          <cell r="Z35">
            <v>0</v>
          </cell>
        </row>
        <row r="36">
          <cell r="Z36">
            <v>0</v>
          </cell>
        </row>
        <row r="37">
          <cell r="Z37">
            <v>0</v>
          </cell>
        </row>
        <row r="38">
          <cell r="Z38">
            <v>0</v>
          </cell>
        </row>
        <row r="39">
          <cell r="Z39">
            <v>0</v>
          </cell>
        </row>
        <row r="40">
          <cell r="Z40">
            <v>0</v>
          </cell>
        </row>
        <row r="41">
          <cell r="Z41">
            <v>0</v>
          </cell>
        </row>
        <row r="42">
          <cell r="Z42">
            <v>0</v>
          </cell>
        </row>
        <row r="43">
          <cell r="Z43">
            <v>0</v>
          </cell>
        </row>
        <row r="44">
          <cell r="Z44">
            <v>0</v>
          </cell>
        </row>
        <row r="45">
          <cell r="Z45">
            <v>0</v>
          </cell>
        </row>
        <row r="46">
          <cell r="Z46">
            <v>0</v>
          </cell>
        </row>
        <row r="47">
          <cell r="Z47">
            <v>0</v>
          </cell>
        </row>
        <row r="48">
          <cell r="Z48">
            <v>0</v>
          </cell>
        </row>
        <row r="49">
          <cell r="Z49">
            <v>0</v>
          </cell>
        </row>
        <row r="50">
          <cell r="Z50">
            <v>0</v>
          </cell>
        </row>
        <row r="51">
          <cell r="Z51">
            <v>0</v>
          </cell>
        </row>
        <row r="52">
          <cell r="Z52">
            <v>0</v>
          </cell>
        </row>
        <row r="53">
          <cell r="Z53">
            <v>0</v>
          </cell>
        </row>
        <row r="54">
          <cell r="Z54">
            <v>0</v>
          </cell>
        </row>
        <row r="55">
          <cell r="Z55">
            <v>0</v>
          </cell>
        </row>
        <row r="56">
          <cell r="Z56">
            <v>0</v>
          </cell>
        </row>
        <row r="57">
          <cell r="Z57">
            <v>0</v>
          </cell>
        </row>
        <row r="58">
          <cell r="Z58">
            <v>0</v>
          </cell>
        </row>
        <row r="59">
          <cell r="Z59">
            <v>0</v>
          </cell>
        </row>
        <row r="60">
          <cell r="Z60">
            <v>0.51001183627926139</v>
          </cell>
        </row>
        <row r="61">
          <cell r="Z61">
            <v>0.63052227706305064</v>
          </cell>
        </row>
        <row r="62">
          <cell r="Z62">
            <v>0.79137936687698129</v>
          </cell>
        </row>
        <row r="63">
          <cell r="Z63">
            <v>0.81295405948873167</v>
          </cell>
        </row>
        <row r="64">
          <cell r="Z64">
            <v>0.84980267500708351</v>
          </cell>
        </row>
        <row r="65">
          <cell r="Z65">
            <v>0.82491646927326201</v>
          </cell>
        </row>
        <row r="66">
          <cell r="Z66">
            <v>0.79492274347921921</v>
          </cell>
        </row>
        <row r="67">
          <cell r="Z67">
            <v>-5.7861010940517872</v>
          </cell>
        </row>
        <row r="68">
          <cell r="Z68">
            <v>0.86231302859459902</v>
          </cell>
        </row>
        <row r="69">
          <cell r="Z69">
            <v>1.2279263012899264</v>
          </cell>
        </row>
        <row r="70">
          <cell r="Z70">
            <v>1.2764184940563155</v>
          </cell>
        </row>
        <row r="71">
          <cell r="Z71">
            <v>1.2740209464975578</v>
          </cell>
        </row>
        <row r="72">
          <cell r="Z72">
            <v>1.3636328337615851</v>
          </cell>
        </row>
        <row r="73">
          <cell r="Z73">
            <v>1.3948027443339015</v>
          </cell>
        </row>
        <row r="74">
          <cell r="Z74">
            <v>1.459591706246556</v>
          </cell>
        </row>
        <row r="75">
          <cell r="Z75">
            <v>1.4846526793403427</v>
          </cell>
        </row>
        <row r="76">
          <cell r="Z76">
            <v>1.4831318299950453</v>
          </cell>
        </row>
        <row r="77">
          <cell r="Z77">
            <v>0.55789673894742009</v>
          </cell>
        </row>
        <row r="78">
          <cell r="Z78">
            <v>-0.47386300177709018</v>
          </cell>
        </row>
        <row r="79">
          <cell r="Z79">
            <v>8.4125954003934567</v>
          </cell>
        </row>
        <row r="80">
          <cell r="Z80">
            <v>-5.2727799008575857</v>
          </cell>
        </row>
        <row r="81">
          <cell r="Z81">
            <v>1.8888742332010224</v>
          </cell>
        </row>
        <row r="82">
          <cell r="Z82">
            <v>1.9425194294494759</v>
          </cell>
        </row>
        <row r="83">
          <cell r="Z83">
            <v>1.9858049106737781</v>
          </cell>
        </row>
        <row r="84">
          <cell r="Z84">
            <v>2.0348679118046675</v>
          </cell>
        </row>
        <row r="85">
          <cell r="Z85">
            <v>0.50576016546301616</v>
          </cell>
        </row>
        <row r="86">
          <cell r="Z86">
            <v>-0.93538202083436772</v>
          </cell>
        </row>
        <row r="87">
          <cell r="Z87">
            <v>-1.6527672297343088</v>
          </cell>
        </row>
        <row r="88">
          <cell r="Z88">
            <v>6.9389490313787974</v>
          </cell>
        </row>
        <row r="89">
          <cell r="Z89">
            <v>-1.2303740866013868</v>
          </cell>
        </row>
        <row r="90">
          <cell r="Z90">
            <v>-1.86359316554217</v>
          </cell>
        </row>
        <row r="91">
          <cell r="Z91">
            <v>-2.6340558447936928</v>
          </cell>
        </row>
        <row r="92">
          <cell r="Z92">
            <v>-2.788296162667848</v>
          </cell>
        </row>
        <row r="93">
          <cell r="Z93">
            <v>-1.6810885078416504</v>
          </cell>
        </row>
        <row r="94">
          <cell r="Z94">
            <v>-4.7058828271256061</v>
          </cell>
        </row>
        <row r="95">
          <cell r="Z95">
            <v>1.7296335133323737</v>
          </cell>
        </row>
        <row r="96">
          <cell r="Z96">
            <v>6.4034411822349284</v>
          </cell>
        </row>
        <row r="97">
          <cell r="Z97">
            <v>18.811130226658861</v>
          </cell>
        </row>
        <row r="98">
          <cell r="Z98">
            <v>-35.080622875968402</v>
          </cell>
        </row>
        <row r="99">
          <cell r="Z99">
            <v>1.7958606467800564E-3</v>
          </cell>
        </row>
        <row r="100">
          <cell r="Z100">
            <v>2.4675332019887719</v>
          </cell>
        </row>
        <row r="101">
          <cell r="Z101">
            <v>-4.669244203796552E-3</v>
          </cell>
        </row>
        <row r="102">
          <cell r="Z102">
            <v>-0.18371059796209011</v>
          </cell>
        </row>
        <row r="103">
          <cell r="Z103">
            <v>-0.97478950009553955</v>
          </cell>
        </row>
        <row r="104">
          <cell r="Z104">
            <v>-1.1919226499230717E-3</v>
          </cell>
        </row>
        <row r="105">
          <cell r="Z105">
            <v>12.577906471535243</v>
          </cell>
        </row>
        <row r="106">
          <cell r="Z106">
            <v>-7.8345766814891249E-4</v>
          </cell>
        </row>
        <row r="107">
          <cell r="Z107">
            <v>7.7381949085975066E-4</v>
          </cell>
        </row>
        <row r="108">
          <cell r="Z108">
            <v>2.6251873023284134E-3</v>
          </cell>
        </row>
        <row r="109">
          <cell r="Z109">
            <v>6.5153465402545407E-4</v>
          </cell>
        </row>
        <row r="110">
          <cell r="Z110">
            <v>-1.6763804148686177</v>
          </cell>
        </row>
        <row r="111">
          <cell r="Z111">
            <v>0.64212466551725811</v>
          </cell>
        </row>
        <row r="112">
          <cell r="Z112">
            <v>5.7737048337003216E-5</v>
          </cell>
        </row>
        <row r="113">
          <cell r="Z113">
            <v>4.6926073082431685E-4</v>
          </cell>
        </row>
        <row r="114">
          <cell r="Z114">
            <v>-14.21811597092892</v>
          </cell>
        </row>
        <row r="115">
          <cell r="Z115">
            <v>-6.0959765786210482</v>
          </cell>
        </row>
        <row r="116">
          <cell r="Z116">
            <v>-32.242210147656806</v>
          </cell>
        </row>
        <row r="117">
          <cell r="Z117">
            <v>-33.709230709375333</v>
          </cell>
        </row>
        <row r="118">
          <cell r="Z118">
            <v>-35.105467045357727</v>
          </cell>
        </row>
      </sheetData>
      <sheetData sheetId="45"/>
      <sheetData sheetId="46"/>
      <sheetData sheetId="47"/>
      <sheetData sheetId="48"/>
      <sheetData sheetId="49"/>
      <sheetData sheetId="50"/>
      <sheetData sheetId="51">
        <row r="10">
          <cell r="H10">
            <v>5.4210054249279667E-2</v>
          </cell>
        </row>
        <row r="11">
          <cell r="H11">
            <v>5.0868966412265362E-2</v>
          </cell>
        </row>
        <row r="12">
          <cell r="H12">
            <v>4.6262280917523164E-2</v>
          </cell>
        </row>
        <row r="13">
          <cell r="H13">
            <v>5.2488424972288922E-2</v>
          </cell>
        </row>
        <row r="14">
          <cell r="H14">
            <v>5.6887802045730254E-2</v>
          </cell>
        </row>
        <row r="15">
          <cell r="H15">
            <v>5.0411245312430103E-2</v>
          </cell>
        </row>
        <row r="16">
          <cell r="H16">
            <v>4.4610965282254368E-2</v>
          </cell>
        </row>
        <row r="17">
          <cell r="H17">
            <v>4.7274791563204722E-2</v>
          </cell>
        </row>
        <row r="18">
          <cell r="H18">
            <v>4.524654697917601E-2</v>
          </cell>
        </row>
        <row r="19">
          <cell r="H19">
            <v>4.3283209832025729E-2</v>
          </cell>
        </row>
        <row r="20">
          <cell r="H20">
            <v>5.0761998255485406E-2</v>
          </cell>
        </row>
        <row r="21">
          <cell r="H21">
            <v>5.0034151629173726E-2</v>
          </cell>
        </row>
        <row r="22">
          <cell r="H22">
            <v>4.008121095511228E-2</v>
          </cell>
        </row>
        <row r="23">
          <cell r="H23">
            <v>4.0354476461850565E-2</v>
          </cell>
        </row>
        <row r="24">
          <cell r="H24">
            <v>3.586868471115448E-2</v>
          </cell>
        </row>
        <row r="25">
          <cell r="H25">
            <v>3.0884490315751509E-2</v>
          </cell>
        </row>
        <row r="26">
          <cell r="H26">
            <v>3.1097221382225756E-2</v>
          </cell>
        </row>
        <row r="27">
          <cell r="H27">
            <v>2.9841428052524328E-2</v>
          </cell>
        </row>
        <row r="28">
          <cell r="H28">
            <v>2.9303488357299019E-2</v>
          </cell>
        </row>
        <row r="29">
          <cell r="H29">
            <v>2.520450353974165E-2</v>
          </cell>
        </row>
        <row r="30">
          <cell r="H30">
            <v>2.0122517850386337E-2</v>
          </cell>
        </row>
        <row r="31">
          <cell r="H31">
            <v>2.1732666249021603E-2</v>
          </cell>
        </row>
        <row r="32">
          <cell r="H32">
            <v>2.2351938922111066E-2</v>
          </cell>
        </row>
        <row r="33">
          <cell r="H33">
            <v>2.6978205151486249E-2</v>
          </cell>
        </row>
        <row r="34">
          <cell r="H34">
            <v>2.9781818181818194E-2</v>
          </cell>
        </row>
        <row r="35">
          <cell r="H35">
            <v>2.6590909090909099E-2</v>
          </cell>
        </row>
        <row r="36">
          <cell r="H36">
            <v>2.4581818181818187E-2</v>
          </cell>
        </row>
        <row r="37">
          <cell r="H37">
            <v>2.1627272727272731E-2</v>
          </cell>
        </row>
        <row r="38">
          <cell r="H38">
            <v>1.8200000000000004E-2</v>
          </cell>
        </row>
        <row r="39">
          <cell r="H39">
            <v>1.9618181818181823E-2</v>
          </cell>
        </row>
        <row r="40">
          <cell r="H40">
            <v>1.6427272727272731E-2</v>
          </cell>
        </row>
        <row r="41">
          <cell r="H41">
            <v>1.3709090909090914E-2</v>
          </cell>
        </row>
        <row r="42">
          <cell r="H42">
            <v>1.2645454545454552E-2</v>
          </cell>
        </row>
        <row r="43">
          <cell r="H43">
            <v>1.3000000000000005E-2</v>
          </cell>
        </row>
        <row r="44">
          <cell r="H44">
            <v>1.7136363636363641E-2</v>
          </cell>
        </row>
        <row r="45">
          <cell r="H45">
            <v>2.2100000000000009E-2</v>
          </cell>
        </row>
        <row r="46">
          <cell r="H46">
            <v>1.9500000000000007E-2</v>
          </cell>
        </row>
        <row r="47">
          <cell r="H47">
            <v>1.8436363636363643E-2</v>
          </cell>
        </row>
        <row r="48">
          <cell r="H48">
            <v>1.9027272727272729E-2</v>
          </cell>
        </row>
        <row r="49">
          <cell r="H49">
            <v>2.127272727272728E-2</v>
          </cell>
        </row>
        <row r="50">
          <cell r="H50">
            <v>2.7300000000000001E-2</v>
          </cell>
        </row>
        <row r="51">
          <cell r="H51">
            <v>2.3900000000000001E-2</v>
          </cell>
        </row>
        <row r="52">
          <cell r="H52">
            <v>2.4799999999999999E-2</v>
          </cell>
        </row>
        <row r="53">
          <cell r="H53">
            <v>2.7699999999999999E-2</v>
          </cell>
        </row>
        <row r="54">
          <cell r="H54">
            <v>3.2899999999999999E-2</v>
          </cell>
        </row>
        <row r="55">
          <cell r="H55">
            <v>3.1600000000000003E-2</v>
          </cell>
        </row>
        <row r="56">
          <cell r="H56">
            <v>3.56E-2</v>
          </cell>
        </row>
        <row r="57">
          <cell r="H57">
            <v>3.5200000000000002E-2</v>
          </cell>
        </row>
        <row r="58">
          <cell r="H58">
            <v>3.4599999999999999E-2</v>
          </cell>
        </row>
        <row r="59">
          <cell r="H59">
            <v>3.15E-2</v>
          </cell>
        </row>
        <row r="60">
          <cell r="H60">
            <v>3.1699999999999999E-2</v>
          </cell>
        </row>
        <row r="61">
          <cell r="H61">
            <v>3.2099999999999997E-2</v>
          </cell>
        </row>
        <row r="62">
          <cell r="H62">
            <v>3.27E-2</v>
          </cell>
        </row>
        <row r="63">
          <cell r="H63">
            <v>3.8100000000000002E-2</v>
          </cell>
        </row>
        <row r="64">
          <cell r="H64">
            <v>3.9399999999999998E-2</v>
          </cell>
        </row>
        <row r="65">
          <cell r="H65">
            <v>4.4400000000000002E-2</v>
          </cell>
        </row>
        <row r="66">
          <cell r="H66">
            <v>5.7000000000000002E-2</v>
          </cell>
        </row>
        <row r="67">
          <cell r="H67">
            <v>6.3399999999999998E-2</v>
          </cell>
        </row>
        <row r="68">
          <cell r="H68">
            <v>5.4800000000000001E-2</v>
          </cell>
        </row>
        <row r="69">
          <cell r="H69">
            <v>5.2600000000000001E-2</v>
          </cell>
        </row>
        <row r="70">
          <cell r="H70">
            <v>5.2000000000000005E-2</v>
          </cell>
        </row>
        <row r="71">
          <cell r="H71">
            <v>6.1699999999999998E-2</v>
          </cell>
        </row>
        <row r="72">
          <cell r="H72">
            <v>7.0499999999999993E-2</v>
          </cell>
        </row>
        <row r="73">
          <cell r="H73">
            <v>6.6400000000000001E-2</v>
          </cell>
        </row>
        <row r="74">
          <cell r="H74">
            <v>5.6799999999999996E-2</v>
          </cell>
        </row>
        <row r="75">
          <cell r="H75">
            <v>6.0299999999999999E-2</v>
          </cell>
        </row>
        <row r="76">
          <cell r="H76">
            <v>6.5199999999999994E-2</v>
          </cell>
        </row>
        <row r="77">
          <cell r="H77">
            <v>8.5500000000000007E-2</v>
          </cell>
        </row>
        <row r="78">
          <cell r="H78">
            <v>0.1134</v>
          </cell>
        </row>
        <row r="79">
          <cell r="H79">
            <v>0.1164</v>
          </cell>
        </row>
        <row r="80">
          <cell r="H80">
            <v>9.5100000000000004E-2</v>
          </cell>
        </row>
        <row r="81">
          <cell r="H81">
            <v>0.10099999999999999</v>
          </cell>
        </row>
        <row r="82">
          <cell r="H82">
            <v>9.11E-2</v>
          </cell>
        </row>
        <row r="83">
          <cell r="H83">
            <v>7.3399999999999993E-2</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ow r="7">
          <cell r="AK7">
            <v>4.5950260352309646</v>
          </cell>
        </row>
        <row r="9">
          <cell r="AK9">
            <v>6.7432565360700378</v>
          </cell>
        </row>
        <row r="11">
          <cell r="AK11">
            <v>8.6911863960000222</v>
          </cell>
        </row>
        <row r="12">
          <cell r="AK12">
            <v>12.858419348799924</v>
          </cell>
        </row>
        <row r="13">
          <cell r="AK13">
            <v>10.627433927000167</v>
          </cell>
        </row>
        <row r="14">
          <cell r="AK14">
            <v>14.699432818240036</v>
          </cell>
        </row>
        <row r="15">
          <cell r="AK15">
            <v>10.805773350000276</v>
          </cell>
        </row>
        <row r="16">
          <cell r="AK16">
            <v>12.798038706000114</v>
          </cell>
        </row>
        <row r="17">
          <cell r="AK17">
            <v>14.817168841600063</v>
          </cell>
        </row>
        <row r="18">
          <cell r="AK18">
            <v>14.617573681999954</v>
          </cell>
        </row>
        <row r="19">
          <cell r="AK19">
            <v>15.593326359420383</v>
          </cell>
        </row>
        <row r="20">
          <cell r="AK20">
            <v>16.858730847958359</v>
          </cell>
        </row>
        <row r="21">
          <cell r="AK21">
            <v>21.402592525621785</v>
          </cell>
        </row>
        <row r="22">
          <cell r="AK22">
            <v>25.9309871945396</v>
          </cell>
        </row>
        <row r="23">
          <cell r="AK23">
            <v>31.868229460537755</v>
          </cell>
        </row>
        <row r="24">
          <cell r="AK24">
            <v>40.141636972962999</v>
          </cell>
        </row>
        <row r="25">
          <cell r="AK25">
            <v>42.515105310068854</v>
          </cell>
        </row>
        <row r="26">
          <cell r="AK26">
            <v>45.869097847683804</v>
          </cell>
        </row>
        <row r="27">
          <cell r="AK27">
            <v>56.265092361845731</v>
          </cell>
        </row>
        <row r="28">
          <cell r="AK28">
            <v>65.002933542050684</v>
          </cell>
        </row>
        <row r="29">
          <cell r="AK29">
            <v>70.71095975955987</v>
          </cell>
        </row>
        <row r="30">
          <cell r="AK30">
            <v>0</v>
          </cell>
        </row>
        <row r="31">
          <cell r="AK31">
            <v>0</v>
          </cell>
        </row>
        <row r="32">
          <cell r="AK32">
            <v>0</v>
          </cell>
        </row>
        <row r="33">
          <cell r="AK33">
            <v>0</v>
          </cell>
        </row>
        <row r="34">
          <cell r="AK34">
            <v>0</v>
          </cell>
        </row>
        <row r="35">
          <cell r="AK35">
            <v>0</v>
          </cell>
        </row>
        <row r="36">
          <cell r="AK36">
            <v>0</v>
          </cell>
        </row>
      </sheetData>
      <sheetData sheetId="77"/>
      <sheetData sheetId="78">
        <row r="16">
          <cell r="XF16">
            <v>1.8464879999999999</v>
          </cell>
          <cell r="XL16"/>
          <cell r="XN16">
            <v>8.3499020000000002</v>
          </cell>
          <cell r="XR16">
            <v>2.136469</v>
          </cell>
          <cell r="XT16">
            <v>0.66756599999999999</v>
          </cell>
          <cell r="XZ16">
            <v>0.60192000000000001</v>
          </cell>
          <cell r="YC16">
            <v>4.1882999999999997E-2</v>
          </cell>
          <cell r="YF16">
            <v>0.37979499999999999</v>
          </cell>
          <cell r="ZO16">
            <v>2.6422629999999998</v>
          </cell>
          <cell r="ZY16">
            <v>0</v>
          </cell>
          <cell r="AAD16"/>
          <cell r="AAS16"/>
          <cell r="AAW16"/>
        </row>
        <row r="17">
          <cell r="XF17">
            <v>3.6484380000000001</v>
          </cell>
          <cell r="XI17">
            <v>0.31817099999999998</v>
          </cell>
          <cell r="XL17"/>
          <cell r="XN17">
            <v>12.077009</v>
          </cell>
          <cell r="XR17">
            <v>2.8488419999999999</v>
          </cell>
          <cell r="XT17">
            <v>0.93671499999999996</v>
          </cell>
          <cell r="XZ17">
            <v>0.63523239781420771</v>
          </cell>
          <cell r="YC17">
            <v>4.911060218579235E-2</v>
          </cell>
          <cell r="ZO17">
            <v>2.8654130000000002</v>
          </cell>
          <cell r="ZY17">
            <v>0</v>
          </cell>
          <cell r="AAD17">
            <v>0.77508699999999997</v>
          </cell>
          <cell r="AAS17"/>
          <cell r="AAW17"/>
        </row>
        <row r="18">
          <cell r="XF18">
            <v>8.2673919999999992</v>
          </cell>
          <cell r="XI18">
            <v>0.291186</v>
          </cell>
          <cell r="XL18"/>
          <cell r="XN18">
            <v>17.745761000000002</v>
          </cell>
          <cell r="XR18">
            <v>2.4687489999999999</v>
          </cell>
          <cell r="XT18">
            <v>1.403486</v>
          </cell>
          <cell r="XZ18">
            <v>0.91934179562841534</v>
          </cell>
          <cell r="YC18">
            <v>5.6338204371584703E-2</v>
          </cell>
          <cell r="ZO18">
            <v>3.124355</v>
          </cell>
          <cell r="ZY18">
            <v>0</v>
          </cell>
          <cell r="AAD18">
            <v>1.214914</v>
          </cell>
          <cell r="AAS18"/>
          <cell r="AAW18"/>
        </row>
        <row r="19">
          <cell r="XF19">
            <v>10.755693000000001</v>
          </cell>
          <cell r="XI19">
            <v>0.99936400000000003</v>
          </cell>
          <cell r="XL19"/>
          <cell r="XN19">
            <v>22.437685999999999</v>
          </cell>
          <cell r="XR19">
            <v>2.4537749999999998</v>
          </cell>
          <cell r="XT19">
            <v>1.5007790000000001</v>
          </cell>
          <cell r="XZ19">
            <v>0.95552819344262285</v>
          </cell>
          <cell r="YC19">
            <v>6.356580655737705E-2</v>
          </cell>
          <cell r="ZO19">
            <v>3.8775499999999998</v>
          </cell>
          <cell r="ZY19">
            <v>0</v>
          </cell>
          <cell r="AAD19">
            <v>1.8314299999999999</v>
          </cell>
          <cell r="AAS19"/>
          <cell r="AAW19"/>
        </row>
        <row r="20">
          <cell r="XF20">
            <v>15.270377224999999</v>
          </cell>
          <cell r="XI20">
            <v>1.020543929</v>
          </cell>
          <cell r="XL20"/>
          <cell r="XN20">
            <v>26.690269000000001</v>
          </cell>
          <cell r="XR20">
            <v>2.7358440000000002</v>
          </cell>
          <cell r="XT20">
            <v>1.7093009029999999</v>
          </cell>
          <cell r="XZ20">
            <v>0.97662819025683056</v>
          </cell>
          <cell r="YC20">
            <v>7.0793408743169403E-2</v>
          </cell>
          <cell r="ZO20">
            <v>3.2055545329999999</v>
          </cell>
          <cell r="ZY20">
            <v>0</v>
          </cell>
          <cell r="AAD20">
            <v>1.7012281810000001</v>
          </cell>
          <cell r="AAS20"/>
          <cell r="AAW20"/>
        </row>
        <row r="21">
          <cell r="XF21">
            <v>13.813169</v>
          </cell>
          <cell r="XI21">
            <v>0.46285799999999999</v>
          </cell>
          <cell r="XL21"/>
          <cell r="XN21">
            <v>23.328782</v>
          </cell>
          <cell r="XR21">
            <v>2.4769519999999998</v>
          </cell>
          <cell r="XT21">
            <v>1.6903379999999999</v>
          </cell>
          <cell r="XZ21">
            <v>1.0999369890710382</v>
          </cell>
          <cell r="YC21">
            <v>7.8021010928961756E-2</v>
          </cell>
          <cell r="ZO21">
            <v>2.3663199700000002</v>
          </cell>
          <cell r="ZY21">
            <v>0</v>
          </cell>
          <cell r="AAD21">
            <v>1.341186</v>
          </cell>
          <cell r="AAS21"/>
          <cell r="AAW21"/>
        </row>
        <row r="22">
          <cell r="XF22">
            <v>13.693985408</v>
          </cell>
          <cell r="XI22">
            <v>0.99135022400000006</v>
          </cell>
          <cell r="XL22"/>
          <cell r="XN22">
            <v>24.871905000000002</v>
          </cell>
          <cell r="XR22">
            <v>2.6642199999999998</v>
          </cell>
          <cell r="XT22">
            <v>1.772560761</v>
          </cell>
          <cell r="XZ22">
            <v>1.1396042368852459</v>
          </cell>
          <cell r="YC22">
            <v>8.524861311475411E-2</v>
          </cell>
          <cell r="YF22">
            <v>0.25800000000000001</v>
          </cell>
          <cell r="ZO22">
            <v>2.837294634</v>
          </cell>
          <cell r="ZY22">
            <v>0</v>
          </cell>
          <cell r="AAD22">
            <v>1.4271265519999998</v>
          </cell>
          <cell r="AAS22"/>
          <cell r="AAW22"/>
        </row>
        <row r="23">
          <cell r="XF23">
            <v>14.230212076999999</v>
          </cell>
          <cell r="XI23">
            <v>1.172153945</v>
          </cell>
          <cell r="XL23"/>
          <cell r="XN23">
            <v>29.318927803000001</v>
          </cell>
          <cell r="XR23">
            <v>3.126503</v>
          </cell>
          <cell r="XT23">
            <v>2.2270790789999997</v>
          </cell>
          <cell r="XZ23">
            <v>1.7234843796994537</v>
          </cell>
          <cell r="YC23">
            <v>9.2476215300546463E-2</v>
          </cell>
          <cell r="YF23">
            <v>0.33200000000000002</v>
          </cell>
          <cell r="ZO23">
            <v>4.7330322730000001</v>
          </cell>
          <cell r="ZY23">
            <v>0</v>
          </cell>
          <cell r="AAD23">
            <v>1.681982764</v>
          </cell>
          <cell r="AAS23"/>
          <cell r="AAW23"/>
        </row>
        <row r="24">
          <cell r="XF24">
            <v>13.617663</v>
          </cell>
          <cell r="XI24">
            <v>1.513714</v>
          </cell>
          <cell r="XL24"/>
          <cell r="XN24">
            <v>29.578997000000001</v>
          </cell>
          <cell r="XR24">
            <v>3.2509139999999999</v>
          </cell>
          <cell r="XT24">
            <v>2.3113483319999997</v>
          </cell>
          <cell r="XZ24">
            <v>1.910156182513661</v>
          </cell>
          <cell r="YC24">
            <v>9.9703817486338817E-2</v>
          </cell>
          <cell r="YF24">
            <v>0.31</v>
          </cell>
          <cell r="ZO24">
            <v>4.7554829999999999</v>
          </cell>
          <cell r="ZY24">
            <v>0</v>
          </cell>
          <cell r="AAD24">
            <v>1.810014</v>
          </cell>
          <cell r="AAS24"/>
          <cell r="AAW24"/>
        </row>
        <row r="25">
          <cell r="XF25">
            <v>9.742159805</v>
          </cell>
          <cell r="XI25">
            <v>2.9322288400000001</v>
          </cell>
          <cell r="XL25"/>
          <cell r="XN25">
            <v>25.272034691000002</v>
          </cell>
          <cell r="XR25">
            <v>3.464624648</v>
          </cell>
          <cell r="XT25">
            <v>1.840053385</v>
          </cell>
          <cell r="XZ25">
            <v>1.3642065803278689</v>
          </cell>
          <cell r="YC25">
            <v>0.10693141967213117</v>
          </cell>
          <cell r="YF25">
            <v>0.30599999999999999</v>
          </cell>
          <cell r="ZO25">
            <v>3.6888044629999999</v>
          </cell>
          <cell r="ZY25">
            <v>0</v>
          </cell>
          <cell r="AAD25">
            <v>1.82702549</v>
          </cell>
          <cell r="AAS25"/>
          <cell r="AAW25"/>
        </row>
        <row r="26">
          <cell r="XF26">
            <v>9.9943145300000005</v>
          </cell>
          <cell r="XI26">
            <v>2.378542908</v>
          </cell>
          <cell r="XL26"/>
          <cell r="XN26">
            <v>25.447435831</v>
          </cell>
          <cell r="XR26">
            <v>4.0115902739999996</v>
          </cell>
          <cell r="XT26">
            <v>1.9733842049999999</v>
          </cell>
          <cell r="XZ26">
            <v>1.3369661491420763</v>
          </cell>
          <cell r="YC26">
            <v>0.11415902185792352</v>
          </cell>
          <cell r="YF26">
            <v>0.33300000000000002</v>
          </cell>
          <cell r="ZO26">
            <v>3.5728957079999999</v>
          </cell>
          <cell r="ZY26">
            <v>0</v>
          </cell>
          <cell r="AAD26">
            <v>1.732581033</v>
          </cell>
          <cell r="AAS26"/>
          <cell r="AAW26"/>
        </row>
        <row r="27">
          <cell r="XF27">
            <v>10.21844978</v>
          </cell>
          <cell r="XI27">
            <v>2.8945819629999998</v>
          </cell>
          <cell r="XL27"/>
          <cell r="XN27">
            <v>26.208560567999999</v>
          </cell>
          <cell r="XR27">
            <v>4.2548288860000003</v>
          </cell>
          <cell r="XT27">
            <v>1.723376515</v>
          </cell>
          <cell r="XZ27">
            <v>1.1813704609562841</v>
          </cell>
          <cell r="YC27">
            <v>0.12138662404371588</v>
          </cell>
          <cell r="YF27">
            <v>0.42099999999999999</v>
          </cell>
          <cell r="ZO27">
            <v>3.2874212740000002</v>
          </cell>
          <cell r="ZY27">
            <v>0</v>
          </cell>
          <cell r="AAD27">
            <v>1.755145035</v>
          </cell>
          <cell r="AAS27"/>
          <cell r="AAW27"/>
        </row>
        <row r="28">
          <cell r="XF28">
            <v>10.862330997999999</v>
          </cell>
          <cell r="XI28">
            <v>4.8079216540000003</v>
          </cell>
          <cell r="XL28"/>
          <cell r="XN28">
            <v>28.987634519</v>
          </cell>
          <cell r="XR28">
            <v>4.3509787519999996</v>
          </cell>
          <cell r="XT28">
            <v>1.8824111609999998</v>
          </cell>
          <cell r="XZ28">
            <v>1.0359026037704917</v>
          </cell>
          <cell r="YC28">
            <v>0.12861422622950822</v>
          </cell>
          <cell r="YF28">
            <v>0.44400000000000001</v>
          </cell>
          <cell r="ZO28">
            <v>3.2439554940000002</v>
          </cell>
          <cell r="ZY28">
            <v>0</v>
          </cell>
          <cell r="AAD28">
            <v>1.9295196299999999</v>
          </cell>
          <cell r="AAS28"/>
          <cell r="AAW28"/>
        </row>
        <row r="29">
          <cell r="XF29">
            <v>11.198978867999999</v>
          </cell>
          <cell r="XI29">
            <v>4.6845601749999997</v>
          </cell>
          <cell r="XL29"/>
          <cell r="XN29">
            <v>29.946952208999999</v>
          </cell>
          <cell r="XR29">
            <v>4.7860276839999996</v>
          </cell>
          <cell r="XT29">
            <v>1.9547071939999998</v>
          </cell>
          <cell r="XZ29">
            <v>1.1507099935846994</v>
          </cell>
          <cell r="YC29">
            <v>0.13584182841530057</v>
          </cell>
          <cell r="YF29">
            <v>0.50800000000000001</v>
          </cell>
          <cell r="ZO29">
            <v>3.3789836100000001</v>
          </cell>
          <cell r="ZY29">
            <v>0</v>
          </cell>
          <cell r="AAD29">
            <v>1.8531428560000001</v>
          </cell>
          <cell r="AAS29"/>
          <cell r="AAW29"/>
        </row>
        <row r="30">
          <cell r="XF30">
            <v>9.9219524830000001</v>
          </cell>
          <cell r="XI30">
            <v>1.1931303980000001</v>
          </cell>
          <cell r="XL30"/>
          <cell r="XN30">
            <v>22.412445510000001</v>
          </cell>
          <cell r="XR30">
            <v>4.1973039249999999</v>
          </cell>
          <cell r="XT30">
            <v>1.7416221159999998</v>
          </cell>
          <cell r="XZ30">
            <v>0.83071531939890719</v>
          </cell>
          <cell r="YC30">
            <v>0.14306943060109292</v>
          </cell>
          <cell r="YF30">
            <v>0.43</v>
          </cell>
          <cell r="ZO30">
            <v>2.628056629</v>
          </cell>
          <cell r="ZY30">
            <v>0</v>
          </cell>
          <cell r="AAD30">
            <v>1.089646082</v>
          </cell>
          <cell r="AAS30"/>
          <cell r="AAW30"/>
        </row>
        <row r="31">
          <cell r="XF31">
            <v>8.3251620000000006</v>
          </cell>
          <cell r="XI31">
            <v>0.471613</v>
          </cell>
          <cell r="XL31"/>
          <cell r="XN31">
            <v>17.268452</v>
          </cell>
          <cell r="XR31">
            <v>3.113861</v>
          </cell>
          <cell r="XT31">
            <v>1.362628</v>
          </cell>
          <cell r="XZ31">
            <v>0.67961296721311459</v>
          </cell>
          <cell r="YC31">
            <v>0.15029703278688528</v>
          </cell>
          <cell r="YF31">
            <v>0.31</v>
          </cell>
          <cell r="ZO31">
            <v>1.889761</v>
          </cell>
          <cell r="ZY31">
            <v>0</v>
          </cell>
          <cell r="AAD31">
            <v>0.72952499999999998</v>
          </cell>
          <cell r="AAS31"/>
          <cell r="AAW31"/>
        </row>
        <row r="32">
          <cell r="XF32">
            <v>8.1367159999999998</v>
          </cell>
          <cell r="XI32">
            <v>0.162887</v>
          </cell>
          <cell r="XL32"/>
          <cell r="XN32">
            <v>14.39208</v>
          </cell>
          <cell r="XR32">
            <v>1.9721329999999999</v>
          </cell>
          <cell r="XT32">
            <v>1.170987</v>
          </cell>
          <cell r="XZ32">
            <v>0.37241336502732236</v>
          </cell>
          <cell r="YC32">
            <v>0.15752463497267763</v>
          </cell>
          <cell r="YF32">
            <v>0.311</v>
          </cell>
          <cell r="ZO32">
            <v>1.2949520000000001</v>
          </cell>
          <cell r="ZY32">
            <v>0</v>
          </cell>
          <cell r="AAD32">
            <v>0.48286400000000002</v>
          </cell>
          <cell r="AAS32"/>
          <cell r="AAW32"/>
        </row>
        <row r="33">
          <cell r="XF33">
            <v>7.3903540000000003</v>
          </cell>
          <cell r="XI33">
            <v>0.55317499999999997</v>
          </cell>
          <cell r="XL33"/>
          <cell r="XN33">
            <v>13.393824</v>
          </cell>
          <cell r="XR33">
            <v>1.5590459999999999</v>
          </cell>
          <cell r="XT33">
            <v>0.99342200000000003</v>
          </cell>
          <cell r="XZ33">
            <v>0.28319876284153001</v>
          </cell>
          <cell r="YC33">
            <v>0.16475223715846998</v>
          </cell>
          <cell r="YF33">
            <v>0.27600000000000002</v>
          </cell>
          <cell r="ZO33">
            <v>1.4029210000000001</v>
          </cell>
          <cell r="ZY33">
            <v>0</v>
          </cell>
          <cell r="AAD33">
            <v>0.60372199999999998</v>
          </cell>
          <cell r="AAS33"/>
          <cell r="AAW33"/>
        </row>
        <row r="34">
          <cell r="XF34">
            <v>8.6004559999999994</v>
          </cell>
          <cell r="XI34">
            <v>0.21131800000000001</v>
          </cell>
          <cell r="XL34"/>
          <cell r="XN34">
            <v>15.092962</v>
          </cell>
          <cell r="XR34">
            <v>1.9656659999999999</v>
          </cell>
          <cell r="XT34">
            <v>0.94727799999999995</v>
          </cell>
          <cell r="XZ34">
            <v>0.33759116065573769</v>
          </cell>
          <cell r="YC34">
            <v>0.17197983934426234</v>
          </cell>
          <cell r="YF34">
            <v>0.28899999999999998</v>
          </cell>
          <cell r="ZO34">
            <v>1.716842</v>
          </cell>
          <cell r="ZY34">
            <v>0</v>
          </cell>
          <cell r="AAD34">
            <v>0.631915</v>
          </cell>
          <cell r="AAS34"/>
          <cell r="AAW34"/>
        </row>
        <row r="35">
          <cell r="XF35">
            <v>9.9005770000000002</v>
          </cell>
          <cell r="XI35">
            <v>0.509714</v>
          </cell>
          <cell r="XL35"/>
          <cell r="XN35">
            <v>17.316503000000001</v>
          </cell>
          <cell r="XR35">
            <v>2.2347260000000002</v>
          </cell>
          <cell r="XT35">
            <v>0.94432099999999997</v>
          </cell>
          <cell r="XZ35">
            <v>0.39283255846994519</v>
          </cell>
          <cell r="YC35">
            <v>0.17920744153005469</v>
          </cell>
          <cell r="YF35">
            <v>0.32900000000000001</v>
          </cell>
          <cell r="ZO35">
            <v>1.8550219999999999</v>
          </cell>
          <cell r="ZY35">
            <v>0</v>
          </cell>
          <cell r="AAD35">
            <v>0.73982199999999998</v>
          </cell>
          <cell r="AAS35"/>
          <cell r="AAW35"/>
        </row>
        <row r="36">
          <cell r="XF36">
            <v>11.661274000000001</v>
          </cell>
          <cell r="XI36">
            <v>0.97379400000000005</v>
          </cell>
          <cell r="XL36"/>
          <cell r="XN36">
            <v>21.888368</v>
          </cell>
          <cell r="XR36">
            <v>3.1738439999999999</v>
          </cell>
          <cell r="XT36">
            <v>0.93130899999999994</v>
          </cell>
          <cell r="XZ36">
            <v>0.49881395628415304</v>
          </cell>
          <cell r="YC36">
            <v>0.18643504371584704</v>
          </cell>
          <cell r="YF36">
            <v>0.82599999999999996</v>
          </cell>
          <cell r="ZO36">
            <v>2.3742589999999999</v>
          </cell>
          <cell r="ZY36">
            <v>0</v>
          </cell>
          <cell r="AAD36">
            <v>1.0222869999999999</v>
          </cell>
          <cell r="AAS36"/>
          <cell r="AAW36"/>
        </row>
        <row r="37">
          <cell r="XF37">
            <v>14.14851</v>
          </cell>
          <cell r="XI37">
            <v>0.434114</v>
          </cell>
          <cell r="XL37"/>
          <cell r="XN37">
            <v>24.454098999999999</v>
          </cell>
          <cell r="XR37">
            <v>3.5142929999999999</v>
          </cell>
          <cell r="XT37">
            <v>0.910304</v>
          </cell>
          <cell r="XZ37">
            <v>0.5645533540983606</v>
          </cell>
          <cell r="YC37">
            <v>0.1936626459016394</v>
          </cell>
          <cell r="YF37">
            <v>0.83099999999999996</v>
          </cell>
          <cell r="ZO37">
            <v>2.4934259999999999</v>
          </cell>
          <cell r="ZY37">
            <v>0</v>
          </cell>
          <cell r="AAD37">
            <v>1.1393009999999999</v>
          </cell>
          <cell r="AAS37"/>
          <cell r="AAW37"/>
        </row>
        <row r="38">
          <cell r="XF38">
            <v>13.240990999999999</v>
          </cell>
          <cell r="XI38">
            <v>0.49951000000000001</v>
          </cell>
          <cell r="XL38"/>
          <cell r="XN38">
            <v>22.055448999999999</v>
          </cell>
          <cell r="XR38">
            <v>2.3724590000000001</v>
          </cell>
          <cell r="XT38">
            <v>0.89050800000000008</v>
          </cell>
          <cell r="XZ38">
            <v>0.56905475191256827</v>
          </cell>
          <cell r="YC38">
            <v>0.20089024808743175</v>
          </cell>
          <cell r="YF38">
            <v>0.64600000000000002</v>
          </cell>
          <cell r="ZO38">
            <v>2.3493439999999999</v>
          </cell>
          <cell r="ZY38">
            <v>0</v>
          </cell>
          <cell r="AAD38">
            <v>1.0536730000000001</v>
          </cell>
          <cell r="AAS38"/>
          <cell r="AAW38"/>
        </row>
        <row r="39">
          <cell r="XF39">
            <v>16.440923000000002</v>
          </cell>
          <cell r="XI39">
            <v>0.42635899999999999</v>
          </cell>
          <cell r="XL39"/>
          <cell r="XN39">
            <v>26.390649</v>
          </cell>
          <cell r="XR39">
            <v>2.8019880000000001</v>
          </cell>
          <cell r="XT39">
            <v>0.91583499999999995</v>
          </cell>
          <cell r="XZ39">
            <v>0.60479114972677595</v>
          </cell>
          <cell r="YC39">
            <v>0.2081178502732241</v>
          </cell>
          <cell r="YF39">
            <v>0.71</v>
          </cell>
          <cell r="ZO39">
            <v>2.6982170000000001</v>
          </cell>
          <cell r="ZY39">
            <v>0</v>
          </cell>
          <cell r="AAD39">
            <v>1.2466330000000001</v>
          </cell>
          <cell r="AAS39"/>
          <cell r="AAW39"/>
        </row>
        <row r="40">
          <cell r="XF40">
            <v>27.653984999999999</v>
          </cell>
          <cell r="XI40">
            <v>0.43521199999999999</v>
          </cell>
          <cell r="XL40"/>
          <cell r="XN40">
            <v>40.86157</v>
          </cell>
          <cell r="XR40">
            <v>3.2684299999999999</v>
          </cell>
          <cell r="XT40">
            <v>1.072951</v>
          </cell>
          <cell r="XZ40">
            <v>1.0368255475409838</v>
          </cell>
          <cell r="YC40">
            <v>0.21534545245901646</v>
          </cell>
          <cell r="YF40">
            <v>0.71</v>
          </cell>
          <cell r="ZO40">
            <v>4.1565700000000003</v>
          </cell>
          <cell r="ZY40">
            <v>0</v>
          </cell>
          <cell r="AAD40">
            <v>1.557741</v>
          </cell>
          <cell r="AAS40"/>
          <cell r="AAW40"/>
        </row>
        <row r="41">
          <cell r="XF41">
            <v>47.082000000000001</v>
          </cell>
          <cell r="XI41">
            <v>0.57299999999999995</v>
          </cell>
          <cell r="XL41"/>
          <cell r="XN41">
            <v>64.540999999999997</v>
          </cell>
          <cell r="XR41">
            <v>3.6030000000000002</v>
          </cell>
          <cell r="XT41">
            <v>1.1120000000000001</v>
          </cell>
          <cell r="XZ41">
            <v>1.5164269453551913</v>
          </cell>
          <cell r="YC41">
            <v>0.22257305464480881</v>
          </cell>
          <cell r="YF41">
            <v>0.77</v>
          </cell>
          <cell r="ZO41">
            <v>6.46</v>
          </cell>
          <cell r="ZY41">
            <v>0</v>
          </cell>
          <cell r="AAD41">
            <v>2.29</v>
          </cell>
          <cell r="AAS41">
            <v>0.16200000000000001</v>
          </cell>
          <cell r="AAW41"/>
        </row>
        <row r="42">
          <cell r="XF42">
            <v>65.56</v>
          </cell>
          <cell r="XI42">
            <v>0.42499999999999999</v>
          </cell>
          <cell r="XL42"/>
          <cell r="XN42">
            <v>86.448999999999998</v>
          </cell>
          <cell r="XR42">
            <v>3.0990000000000002</v>
          </cell>
          <cell r="XT42">
            <v>1.048</v>
          </cell>
          <cell r="XZ42">
            <v>1.7271993431693988</v>
          </cell>
          <cell r="YC42">
            <v>0.22980065683060116</v>
          </cell>
          <cell r="YF42">
            <v>0.77800000000000002</v>
          </cell>
          <cell r="ZO42">
            <v>9.2899999999999991</v>
          </cell>
          <cell r="ZY42">
            <v>0</v>
          </cell>
          <cell r="AAD42">
            <v>3.5019999999999998</v>
          </cell>
          <cell r="AAS42">
            <v>0.13900000000000001</v>
          </cell>
          <cell r="AAW42"/>
        </row>
        <row r="43">
          <cell r="XF43">
            <v>82.71</v>
          </cell>
          <cell r="XI43">
            <v>0.96</v>
          </cell>
          <cell r="XL43"/>
          <cell r="XN43">
            <v>107.298</v>
          </cell>
          <cell r="XR43">
            <v>3.07</v>
          </cell>
          <cell r="XT43">
            <v>0.95799999999999996</v>
          </cell>
          <cell r="XZ43">
            <v>1.6089717409836066</v>
          </cell>
          <cell r="YC43">
            <v>0.23702825901639352</v>
          </cell>
          <cell r="YF43">
            <v>0.83399999999999996</v>
          </cell>
          <cell r="ZO43">
            <v>11.063000000000001</v>
          </cell>
          <cell r="ZY43">
            <v>0</v>
          </cell>
          <cell r="AAD43">
            <v>5.1379999999999999</v>
          </cell>
          <cell r="AAS43">
            <v>0.125</v>
          </cell>
          <cell r="AAW43"/>
        </row>
        <row r="44">
          <cell r="XF44">
            <v>91.125</v>
          </cell>
          <cell r="XI44">
            <v>0.85499999999999998</v>
          </cell>
          <cell r="XL44">
            <v>0</v>
          </cell>
          <cell r="XN44">
            <v>116.465</v>
          </cell>
          <cell r="XR44">
            <v>3.9239999999999999</v>
          </cell>
          <cell r="XZ44">
            <v>1.6040000000000001</v>
          </cell>
          <cell r="YC44">
            <v>0.24425586120218587</v>
          </cell>
          <cell r="YF44">
            <v>0.92300000000000004</v>
          </cell>
          <cell r="ZO44">
            <v>11.564</v>
          </cell>
          <cell r="ZY44">
            <v>0</v>
          </cell>
          <cell r="AAD44">
            <v>5.6859999999999999</v>
          </cell>
          <cell r="AAS44">
            <v>0.18099999999999999</v>
          </cell>
          <cell r="AAW44">
            <v>0</v>
          </cell>
        </row>
        <row r="45">
          <cell r="XF45">
            <v>91.7</v>
          </cell>
          <cell r="XI45">
            <v>2.0550000000000002</v>
          </cell>
          <cell r="XL45">
            <v>0</v>
          </cell>
          <cell r="XN45">
            <v>120.009</v>
          </cell>
          <cell r="XR45">
            <v>3.9249999999999998</v>
          </cell>
          <cell r="XZ45">
            <v>1.581</v>
          </cell>
          <cell r="YC45">
            <v>0.25148346338797822</v>
          </cell>
          <cell r="YF45">
            <v>0.94799999999999995</v>
          </cell>
          <cell r="ZO45">
            <v>11.943</v>
          </cell>
          <cell r="ZY45">
            <v>0</v>
          </cell>
          <cell r="AAD45">
            <v>7.06</v>
          </cell>
          <cell r="AAS45">
            <v>0.19600000000000001</v>
          </cell>
          <cell r="AAW45">
            <v>0</v>
          </cell>
        </row>
        <row r="46">
          <cell r="XF46">
            <v>99.174000000000007</v>
          </cell>
          <cell r="XI46">
            <v>3.0979999999999999</v>
          </cell>
          <cell r="XL46">
            <v>0</v>
          </cell>
          <cell r="XN46">
            <v>134.083</v>
          </cell>
          <cell r="XR46">
            <v>3.6739999999999999</v>
          </cell>
          <cell r="XT46">
            <v>1.0669999999999999</v>
          </cell>
          <cell r="XZ46">
            <v>1.712</v>
          </cell>
          <cell r="YC46">
            <v>0.25871106557377055</v>
          </cell>
          <cell r="YF46">
            <v>1.1080000000000001</v>
          </cell>
          <cell r="ZO46">
            <v>15.318999999999999</v>
          </cell>
          <cell r="ZY46">
            <v>0</v>
          </cell>
          <cell r="AAD46">
            <v>7.9480000000000004</v>
          </cell>
          <cell r="AAS46">
            <v>0.23200000000000001</v>
          </cell>
          <cell r="AAW46">
            <v>0</v>
          </cell>
        </row>
        <row r="47">
          <cell r="XF47">
            <v>114.804</v>
          </cell>
          <cell r="XI47">
            <v>2.1629999999999998</v>
          </cell>
          <cell r="XL47">
            <v>0</v>
          </cell>
          <cell r="XN47">
            <v>149.73599999999999</v>
          </cell>
          <cell r="XR47">
            <v>4.2949999999999999</v>
          </cell>
          <cell r="XT47">
            <v>1.125</v>
          </cell>
          <cell r="XZ47">
            <v>1.9770000000000003</v>
          </cell>
          <cell r="YC47">
            <v>0.29934631147540991</v>
          </cell>
          <cell r="YF47">
            <v>1.23</v>
          </cell>
          <cell r="ZO47">
            <v>15.340999999999999</v>
          </cell>
          <cell r="ZY47">
            <v>0</v>
          </cell>
          <cell r="AAD47">
            <v>7.9539999999999997</v>
          </cell>
          <cell r="AAS47">
            <v>0.22700000000000001</v>
          </cell>
          <cell r="AAW47">
            <v>0</v>
          </cell>
        </row>
        <row r="48">
          <cell r="XF48">
            <v>125.88200000000001</v>
          </cell>
          <cell r="XI48">
            <v>2.1619999999999999</v>
          </cell>
          <cell r="XL48">
            <v>0</v>
          </cell>
          <cell r="XN48">
            <v>163.51599999999999</v>
          </cell>
          <cell r="XR48">
            <v>4.9710000000000001</v>
          </cell>
          <cell r="XT48">
            <v>1.2929999999999999</v>
          </cell>
          <cell r="XZ48">
            <v>2.3370000000000002</v>
          </cell>
          <cell r="YC48">
            <v>0.43276536885245914</v>
          </cell>
          <cell r="YF48">
            <v>1.3140000000000001</v>
          </cell>
          <cell r="ZO48">
            <v>16.757999999999999</v>
          </cell>
          <cell r="ZY48">
            <v>0</v>
          </cell>
          <cell r="AAD48">
            <v>7.7480000000000002</v>
          </cell>
          <cell r="AAS48">
            <v>0.29399999999999998</v>
          </cell>
          <cell r="AAW48">
            <v>0</v>
          </cell>
        </row>
        <row r="49">
          <cell r="XF49">
            <v>124.883</v>
          </cell>
          <cell r="XI49">
            <v>1.5369999999999999</v>
          </cell>
          <cell r="XL49">
            <v>0</v>
          </cell>
          <cell r="XN49">
            <v>160.57400000000001</v>
          </cell>
          <cell r="XR49">
            <v>5.2460000000000004</v>
          </cell>
          <cell r="XT49">
            <v>1.528</v>
          </cell>
          <cell r="XZ49">
            <v>2.7449999999999997</v>
          </cell>
          <cell r="YC49">
            <v>0.38942110655737716</v>
          </cell>
          <cell r="YF49">
            <v>1.4430000000000001</v>
          </cell>
          <cell r="ZO49">
            <v>14.23</v>
          </cell>
          <cell r="ZY49">
            <v>0</v>
          </cell>
          <cell r="AAD49">
            <v>7.4749999999999996</v>
          </cell>
          <cell r="AAS49">
            <v>0.443</v>
          </cell>
          <cell r="AAW49">
            <v>0</v>
          </cell>
        </row>
        <row r="50">
          <cell r="XF50">
            <v>139.07300000000001</v>
          </cell>
          <cell r="XI50">
            <v>2.8460000000000001</v>
          </cell>
          <cell r="XL50">
            <v>0</v>
          </cell>
          <cell r="XN50">
            <v>179.148</v>
          </cell>
          <cell r="XR50">
            <v>6.1580000000000004</v>
          </cell>
          <cell r="XT50">
            <v>1.5960000000000001</v>
          </cell>
          <cell r="XZ50">
            <v>2.8970000000000002</v>
          </cell>
          <cell r="YC50">
            <v>0.41718852459016409</v>
          </cell>
          <cell r="YF50">
            <v>1.7</v>
          </cell>
          <cell r="ZO50">
            <v>15.266</v>
          </cell>
          <cell r="ZY50">
            <v>0</v>
          </cell>
          <cell r="AAD50">
            <v>8.1630000000000003</v>
          </cell>
          <cell r="AAS50">
            <v>0.432</v>
          </cell>
          <cell r="AAW50">
            <v>0</v>
          </cell>
        </row>
        <row r="51">
          <cell r="XF51">
            <v>160.482</v>
          </cell>
          <cell r="XI51">
            <v>2.883</v>
          </cell>
          <cell r="XL51">
            <v>0</v>
          </cell>
          <cell r="XN51">
            <v>202.33699999999999</v>
          </cell>
          <cell r="XR51">
            <v>6.056</v>
          </cell>
          <cell r="XT51">
            <v>1.702</v>
          </cell>
          <cell r="XZ51">
            <v>2.9720000000000004</v>
          </cell>
          <cell r="YC51">
            <v>0.48355942622950832</v>
          </cell>
          <cell r="YF51">
            <v>1.7609999999999999</v>
          </cell>
          <cell r="ZO51">
            <v>16.465</v>
          </cell>
          <cell r="ZY51">
            <v>0</v>
          </cell>
          <cell r="AAD51">
            <v>8.4120000000000008</v>
          </cell>
          <cell r="AAS51">
            <v>0.5</v>
          </cell>
          <cell r="AAW51">
            <v>0</v>
          </cell>
        </row>
        <row r="52">
          <cell r="XF52">
            <v>174.339</v>
          </cell>
          <cell r="XI52">
            <v>2.4470000000000001</v>
          </cell>
          <cell r="XL52">
            <v>0</v>
          </cell>
          <cell r="XN52">
            <v>215.29</v>
          </cell>
          <cell r="XR52">
            <v>5.859</v>
          </cell>
          <cell r="XT52">
            <v>1.847</v>
          </cell>
          <cell r="XZ52">
            <v>3.0820000000000003</v>
          </cell>
          <cell r="YC52">
            <v>0.49778176229508209</v>
          </cell>
          <cell r="YF52">
            <v>1.7110000000000001</v>
          </cell>
          <cell r="ZO52">
            <v>16.312000000000001</v>
          </cell>
          <cell r="ZY52">
            <v>0</v>
          </cell>
          <cell r="AAD52">
            <v>8.4429999999999996</v>
          </cell>
          <cell r="AAS52">
            <v>0.58399999999999996</v>
          </cell>
          <cell r="AAW52">
            <v>0</v>
          </cell>
        </row>
        <row r="53">
          <cell r="XF53">
            <v>187.73400000000001</v>
          </cell>
          <cell r="XI53">
            <v>1.9550000000000001</v>
          </cell>
          <cell r="XL53">
            <v>0</v>
          </cell>
          <cell r="XN53">
            <v>228.708</v>
          </cell>
          <cell r="XR53">
            <v>5.8280000000000003</v>
          </cell>
          <cell r="XT53">
            <v>2.0430000000000001</v>
          </cell>
          <cell r="XZ53">
            <v>3.1259999999999999</v>
          </cell>
          <cell r="YC53">
            <v>0.55128483606557388</v>
          </cell>
          <cell r="YF53">
            <v>1.6919999999999999</v>
          </cell>
          <cell r="ZO53">
            <v>16.664000000000001</v>
          </cell>
          <cell r="ZY53">
            <v>0</v>
          </cell>
          <cell r="AAD53">
            <v>8.2859999999999996</v>
          </cell>
          <cell r="AAS53">
            <v>0.69299999999999995</v>
          </cell>
          <cell r="AAW53">
            <v>0</v>
          </cell>
        </row>
        <row r="54">
          <cell r="XF54">
            <v>185.953</v>
          </cell>
          <cell r="XI54">
            <v>3.2610000000000001</v>
          </cell>
          <cell r="XL54">
            <v>0</v>
          </cell>
          <cell r="XN54">
            <v>229.221</v>
          </cell>
          <cell r="XR54">
            <v>7.4004000000000003</v>
          </cell>
          <cell r="XT54">
            <v>2.37</v>
          </cell>
          <cell r="XZ54">
            <v>3.1059999999999999</v>
          </cell>
          <cell r="YC54">
            <v>0.5675389344262296</v>
          </cell>
          <cell r="YF54">
            <v>0.69199999999999995</v>
          </cell>
          <cell r="ZO54">
            <v>16.925999999999998</v>
          </cell>
          <cell r="ZY54">
            <v>0</v>
          </cell>
          <cell r="AAD54">
            <v>8.5250000000000004</v>
          </cell>
          <cell r="AAS54">
            <v>0.80600000000000005</v>
          </cell>
          <cell r="AAW54">
            <v>0</v>
          </cell>
        </row>
        <row r="55">
          <cell r="XF55">
            <v>200.71199999999999</v>
          </cell>
          <cell r="XI55">
            <v>4.6289999999999996</v>
          </cell>
          <cell r="XL55">
            <v>0</v>
          </cell>
          <cell r="XN55">
            <v>248.53</v>
          </cell>
          <cell r="XR55">
            <v>8.2435500000000008</v>
          </cell>
          <cell r="XT55">
            <v>2.5840000000000001</v>
          </cell>
          <cell r="XZ55">
            <v>3.0860000000000003</v>
          </cell>
          <cell r="YC55">
            <v>0.6095286885245903</v>
          </cell>
          <cell r="YF55">
            <v>0.54600000000000004</v>
          </cell>
          <cell r="ZO55">
            <v>18.43</v>
          </cell>
          <cell r="ZY55">
            <v>0</v>
          </cell>
          <cell r="AAD55">
            <v>9.0250000000000004</v>
          </cell>
          <cell r="AAS55">
            <v>0.872</v>
          </cell>
          <cell r="AAW55">
            <v>0</v>
          </cell>
        </row>
        <row r="56">
          <cell r="XF56">
            <v>215.61799999999999</v>
          </cell>
          <cell r="XI56">
            <v>4.3140000000000001</v>
          </cell>
          <cell r="XL56">
            <v>0</v>
          </cell>
          <cell r="XN56">
            <v>267.72399999999999</v>
          </cell>
          <cell r="XR56">
            <v>9.0363000000000007</v>
          </cell>
          <cell r="XT56">
            <v>2.8719999999999999</v>
          </cell>
          <cell r="XZ56">
            <v>3.3439999999999999</v>
          </cell>
          <cell r="YC56">
            <v>0.65016393442622955</v>
          </cell>
          <cell r="YF56">
            <v>0.57799999999999996</v>
          </cell>
          <cell r="ZO56">
            <v>21.285</v>
          </cell>
          <cell r="ZY56">
            <v>0</v>
          </cell>
          <cell r="AAD56">
            <v>8.8520000000000003</v>
          </cell>
          <cell r="AAS56">
            <v>0.94099999999999995</v>
          </cell>
          <cell r="AAW56">
            <v>0</v>
          </cell>
        </row>
        <row r="57">
          <cell r="XF57">
            <v>228.077</v>
          </cell>
          <cell r="XI57">
            <v>3.4140000000000001</v>
          </cell>
          <cell r="XL57">
            <v>0</v>
          </cell>
          <cell r="XN57">
            <v>280.32100000000003</v>
          </cell>
          <cell r="XR57">
            <v>9.5802000000000014</v>
          </cell>
          <cell r="XT57">
            <v>3.319</v>
          </cell>
          <cell r="XZ57">
            <v>3.2589999999999999</v>
          </cell>
          <cell r="YC57">
            <v>0.67454508196721319</v>
          </cell>
          <cell r="YF57">
            <v>0.60299999999999998</v>
          </cell>
          <cell r="ZO57">
            <v>20.338999999999999</v>
          </cell>
          <cell r="ZY57">
            <v>0</v>
          </cell>
          <cell r="AAD57">
            <v>9.359</v>
          </cell>
          <cell r="AAS57">
            <v>1.1399999999999999</v>
          </cell>
          <cell r="AAW57">
            <v>0</v>
          </cell>
        </row>
        <row r="58">
          <cell r="XF58">
            <v>227.55099999999999</v>
          </cell>
          <cell r="XI58">
            <v>4.2469999999999999</v>
          </cell>
          <cell r="XL58">
            <v>0</v>
          </cell>
          <cell r="XN58">
            <v>281.154</v>
          </cell>
          <cell r="XR58">
            <v>9.1780500000000007</v>
          </cell>
          <cell r="XT58">
            <v>3.6589999999999998</v>
          </cell>
          <cell r="XZ58">
            <v>3.2270000000000003</v>
          </cell>
          <cell r="YC58">
            <v>0.6752223360655738</v>
          </cell>
          <cell r="YF58">
            <v>0.59299999999999997</v>
          </cell>
          <cell r="ZO58">
            <v>20.673999999999999</v>
          </cell>
          <cell r="ZY58">
            <v>0</v>
          </cell>
          <cell r="AAD58">
            <v>9.2319999999999993</v>
          </cell>
          <cell r="AAS58">
            <v>1.321</v>
          </cell>
          <cell r="AAW58">
            <v>0</v>
          </cell>
        </row>
        <row r="59">
          <cell r="XF59">
            <v>247.37</v>
          </cell>
          <cell r="XI59">
            <v>6.1580000000000004</v>
          </cell>
          <cell r="XL59">
            <v>0</v>
          </cell>
          <cell r="XN59">
            <v>305.09399999999999</v>
          </cell>
          <cell r="XR59">
            <v>9.8238000000000003</v>
          </cell>
          <cell r="XT59">
            <v>4.3949999999999996</v>
          </cell>
          <cell r="XZ59">
            <v>3.2349999999999999</v>
          </cell>
          <cell r="YC59">
            <v>0.66777254098360661</v>
          </cell>
          <cell r="YF59">
            <v>0.61099999999999999</v>
          </cell>
          <cell r="ZO59">
            <v>21.431000000000001</v>
          </cell>
          <cell r="ZY59">
            <v>0</v>
          </cell>
          <cell r="AAD59">
            <v>9.5630000000000006</v>
          </cell>
          <cell r="AAS59">
            <v>1.4610000000000001</v>
          </cell>
          <cell r="AAW59">
            <v>0</v>
          </cell>
        </row>
        <row r="60">
          <cell r="XF60">
            <v>257.91800000000001</v>
          </cell>
          <cell r="XI60">
            <v>5.2169999999999996</v>
          </cell>
          <cell r="XL60">
            <v>0</v>
          </cell>
          <cell r="XN60">
            <v>315.46600000000001</v>
          </cell>
          <cell r="XR60">
            <v>10.006499999999999</v>
          </cell>
          <cell r="XT60">
            <v>5.0570000000000004</v>
          </cell>
          <cell r="XZ60">
            <v>2.7280000000000002</v>
          </cell>
          <cell r="YC60">
            <v>0.66100000000000003</v>
          </cell>
          <cell r="YF60">
            <v>0.63600000000000001</v>
          </cell>
          <cell r="ZO60">
            <v>21.071999999999999</v>
          </cell>
          <cell r="ZY60">
            <v>0</v>
          </cell>
          <cell r="AAD60">
            <v>8.9659999999999993</v>
          </cell>
          <cell r="AAS60">
            <v>1.617</v>
          </cell>
          <cell r="AAW60">
            <v>0</v>
          </cell>
        </row>
        <row r="61">
          <cell r="XF61">
            <v>266.90199999999999</v>
          </cell>
          <cell r="XI61">
            <v>7.53</v>
          </cell>
          <cell r="XL61">
            <v>0</v>
          </cell>
          <cell r="XN61">
            <v>329.86099999999999</v>
          </cell>
          <cell r="XR61">
            <v>10.384500000000001</v>
          </cell>
          <cell r="XT61">
            <v>5.6829999999999998</v>
          </cell>
          <cell r="XZ61">
            <v>2.7589999999999999</v>
          </cell>
          <cell r="YC61">
            <v>0.58399999999999996</v>
          </cell>
          <cell r="YF61">
            <v>0.629</v>
          </cell>
          <cell r="ZO61">
            <v>22.63</v>
          </cell>
          <cell r="ZY61">
            <v>0</v>
          </cell>
          <cell r="AAD61">
            <v>8.9489999999999998</v>
          </cell>
          <cell r="AAS61">
            <v>1.86</v>
          </cell>
          <cell r="AAW61">
            <v>0</v>
          </cell>
        </row>
        <row r="62">
          <cell r="XF62">
            <v>283.37299999999999</v>
          </cell>
          <cell r="XI62">
            <v>5.5549999999999997</v>
          </cell>
          <cell r="XL62">
            <v>0</v>
          </cell>
          <cell r="XN62">
            <v>348.70100000000002</v>
          </cell>
          <cell r="XR62">
            <v>11.334780522800097</v>
          </cell>
          <cell r="XT62">
            <v>7.1550000000000002</v>
          </cell>
          <cell r="XZ62">
            <v>2.87</v>
          </cell>
          <cell r="YC62">
            <v>0.58399999999999996</v>
          </cell>
          <cell r="YF62">
            <v>0.66200000000000003</v>
          </cell>
          <cell r="ZO62">
            <v>23.924999999999997</v>
          </cell>
          <cell r="ZY62">
            <v>0</v>
          </cell>
          <cell r="AAD62">
            <v>9.5150363707999475</v>
          </cell>
          <cell r="AAO62">
            <v>5.6161429319489704</v>
          </cell>
          <cell r="AAS62">
            <v>2.323</v>
          </cell>
          <cell r="AAW62">
            <v>0</v>
          </cell>
        </row>
        <row r="63">
          <cell r="XF63">
            <v>299.44299999999998</v>
          </cell>
          <cell r="XI63">
            <v>6.2110000000000003</v>
          </cell>
          <cell r="XL63">
            <v>0</v>
          </cell>
          <cell r="XN63">
            <v>368.79700000000003</v>
          </cell>
          <cell r="XR63">
            <v>12.199803246908523</v>
          </cell>
          <cell r="XT63">
            <v>9.2119999999999997</v>
          </cell>
          <cell r="XZ63">
            <v>2.7130000000000001</v>
          </cell>
          <cell r="YC63">
            <v>0.64400000000000002</v>
          </cell>
          <cell r="YF63">
            <v>0.67900000000000005</v>
          </cell>
          <cell r="ZO63">
            <v>23.871000000000002</v>
          </cell>
          <cell r="ZY63">
            <v>0</v>
          </cell>
          <cell r="AAD63">
            <v>9.580629277062549</v>
          </cell>
          <cell r="AAO63">
            <v>5.9858379803634616</v>
          </cell>
          <cell r="AAS63">
            <v>2.702</v>
          </cell>
          <cell r="AAW63">
            <v>0</v>
          </cell>
        </row>
        <row r="64">
          <cell r="XF64">
            <v>323.26600000000002</v>
          </cell>
          <cell r="XI64">
            <v>7.7670000000000003</v>
          </cell>
          <cell r="XL64">
            <v>0</v>
          </cell>
          <cell r="XN64">
            <v>399.53900000000004</v>
          </cell>
          <cell r="XR64">
            <v>12.680545918055513</v>
          </cell>
          <cell r="XT64">
            <v>10.125</v>
          </cell>
          <cell r="XZ64">
            <v>2.625</v>
          </cell>
          <cell r="YC64">
            <v>0.68600000000000005</v>
          </cell>
          <cell r="ZO64">
            <v>25.628999999999998</v>
          </cell>
          <cell r="ZY64">
            <v>0</v>
          </cell>
          <cell r="AAD64">
            <v>9.6462221833251522</v>
          </cell>
          <cell r="AAO64">
            <v>6.3555330287779528</v>
          </cell>
          <cell r="AAS64">
            <v>3.1179999999999999</v>
          </cell>
          <cell r="AAW64">
            <v>0</v>
          </cell>
        </row>
        <row r="65">
          <cell r="XF65">
            <v>347.15</v>
          </cell>
          <cell r="XI65">
            <v>9.9469999999999992</v>
          </cell>
          <cell r="XL65">
            <v>0</v>
          </cell>
          <cell r="XN65">
            <v>432.34399999999999</v>
          </cell>
          <cell r="XR65">
            <v>13.791437076774146</v>
          </cell>
          <cell r="XT65">
            <v>11.295999999999999</v>
          </cell>
          <cell r="XZ65">
            <v>2.4539999999999997</v>
          </cell>
          <cell r="YC65">
            <v>0.68700000000000006</v>
          </cell>
          <cell r="ZO65">
            <v>27.953000000000003</v>
          </cell>
          <cell r="ZY65">
            <v>0</v>
          </cell>
          <cell r="AAD65">
            <v>10.234428437502547</v>
          </cell>
          <cell r="AAO65">
            <v>7.3063638199289969</v>
          </cell>
          <cell r="AAS65">
            <v>3.5680000000000001</v>
          </cell>
          <cell r="AAW65">
            <v>0</v>
          </cell>
        </row>
        <row r="66">
          <cell r="XF66">
            <v>381.06700000000001</v>
          </cell>
          <cell r="XI66">
            <v>9.6839999999999993</v>
          </cell>
          <cell r="XL66">
            <v>0</v>
          </cell>
          <cell r="XN66">
            <v>472.13200000000001</v>
          </cell>
          <cell r="XR66">
            <v>14.796616360590086</v>
          </cell>
          <cell r="XT66">
            <v>13.225</v>
          </cell>
          <cell r="XZ66">
            <v>2.6080000000000001</v>
          </cell>
          <cell r="YC66">
            <v>0.77703316076999751</v>
          </cell>
          <cell r="YF66">
            <v>1.006</v>
          </cell>
          <cell r="ZO66">
            <v>30.258000000000003</v>
          </cell>
          <cell r="ZY66">
            <v>1.5810475020199974</v>
          </cell>
          <cell r="AAD66">
            <v>10.822634691679943</v>
          </cell>
          <cell r="AAO66">
            <v>8.25719461108004</v>
          </cell>
          <cell r="AAS66">
            <v>4.4260000000000002</v>
          </cell>
          <cell r="AAW66">
            <v>0</v>
          </cell>
        </row>
        <row r="67">
          <cell r="XF67">
            <v>411.64600000000002</v>
          </cell>
          <cell r="XI67">
            <v>13.372</v>
          </cell>
          <cell r="XL67">
            <v>0</v>
          </cell>
          <cell r="XN67">
            <v>509.15100000000001</v>
          </cell>
          <cell r="XR67">
            <v>15.291894096570008</v>
          </cell>
          <cell r="XT67">
            <v>14.898999999999999</v>
          </cell>
          <cell r="XZ67">
            <v>2.5389999999999997</v>
          </cell>
          <cell r="YC67">
            <v>0.65398299246000302</v>
          </cell>
          <cell r="YF67">
            <v>1.032</v>
          </cell>
          <cell r="ZO67">
            <v>30.745999999999999</v>
          </cell>
          <cell r="ZY67">
            <v>1.5242634133699995</v>
          </cell>
          <cell r="AAD67">
            <v>12.036144845279981</v>
          </cell>
          <cell r="AAO67">
            <v>9.6351905150720345</v>
          </cell>
          <cell r="AAS67">
            <v>5.0460000000000003</v>
          </cell>
          <cell r="AAW67">
            <v>0</v>
          </cell>
        </row>
        <row r="68">
          <cell r="XF68">
            <v>451.505</v>
          </cell>
          <cell r="XI68">
            <v>17.611999999999998</v>
          </cell>
          <cell r="XL68">
            <v>0</v>
          </cell>
          <cell r="XN68">
            <v>559.76</v>
          </cell>
          <cell r="XR68">
            <v>17.121330428000245</v>
          </cell>
          <cell r="XT68">
            <v>16.782</v>
          </cell>
          <cell r="XZ68">
            <v>3.4750000000000001</v>
          </cell>
          <cell r="YC68">
            <v>0.75</v>
          </cell>
          <cell r="YF68">
            <v>1.1379999999999999</v>
          </cell>
          <cell r="ZO68">
            <v>32.047999999999995</v>
          </cell>
          <cell r="ZY68">
            <v>0</v>
          </cell>
          <cell r="AAD68">
            <v>13.629558342999898</v>
          </cell>
          <cell r="AAO68">
            <v>9.874835402999997</v>
          </cell>
          <cell r="AAS68">
            <v>5.9889999999999999</v>
          </cell>
          <cell r="AAW68">
            <v>1.7443046230000001</v>
          </cell>
        </row>
        <row r="69">
          <cell r="XF69">
            <v>498.86500000000001</v>
          </cell>
          <cell r="XI69">
            <v>14.276</v>
          </cell>
          <cell r="XL69">
            <v>0</v>
          </cell>
          <cell r="XN69">
            <v>610.11431445552353</v>
          </cell>
          <cell r="XR69">
            <v>17.216335079000061</v>
          </cell>
          <cell r="XT69">
            <v>19.626000000000001</v>
          </cell>
          <cell r="XZ69">
            <v>2.6460000000000004</v>
          </cell>
          <cell r="YC69">
            <v>0.72771596799999938</v>
          </cell>
          <cell r="YF69">
            <v>1.421</v>
          </cell>
          <cell r="ZO69">
            <v>33.988</v>
          </cell>
          <cell r="ZY69">
            <v>1.8192539810000032</v>
          </cell>
          <cell r="AAD69">
            <v>12.287954443999981</v>
          </cell>
          <cell r="AAO69">
            <v>12.858419348799924</v>
          </cell>
          <cell r="AAS69">
            <v>6.9180000000000001</v>
          </cell>
          <cell r="AAW69">
            <v>1.3825297860000032</v>
          </cell>
        </row>
        <row r="70">
          <cell r="XF70">
            <v>531.88400000000001</v>
          </cell>
          <cell r="XI70">
            <v>8.5540000000000003</v>
          </cell>
          <cell r="XL70">
            <v>0</v>
          </cell>
          <cell r="XN70">
            <v>639.35799999999995</v>
          </cell>
          <cell r="XR70">
            <v>17.006644645000488</v>
          </cell>
          <cell r="XT70">
            <v>22.021000000000001</v>
          </cell>
          <cell r="XZ70">
            <v>2.4269999999999996</v>
          </cell>
          <cell r="YC70">
            <v>0.84516391500000254</v>
          </cell>
          <cell r="YF70">
            <v>1.448</v>
          </cell>
          <cell r="ZO70">
            <v>33.341999999999999</v>
          </cell>
          <cell r="ZY70">
            <v>1.6895223529999985</v>
          </cell>
          <cell r="AAD70">
            <v>10.60904242299995</v>
          </cell>
          <cell r="AAO70">
            <v>13.164115559999995</v>
          </cell>
          <cell r="AAS70">
            <v>7.8789999999999996</v>
          </cell>
          <cell r="AAW70">
            <v>1.365888600999996</v>
          </cell>
        </row>
        <row r="71">
          <cell r="XF71">
            <v>564.96699999999998</v>
          </cell>
          <cell r="XI71">
            <v>13.145</v>
          </cell>
          <cell r="XL71">
            <v>0</v>
          </cell>
          <cell r="XN71">
            <v>682.46699999999998</v>
          </cell>
          <cell r="XR71">
            <v>16.723425755000225</v>
          </cell>
          <cell r="XT71">
            <v>24.731000000000002</v>
          </cell>
          <cell r="XZ71">
            <v>2.5869999999999997</v>
          </cell>
          <cell r="YC71">
            <v>0.70018158500000116</v>
          </cell>
          <cell r="YF71">
            <v>1.579</v>
          </cell>
          <cell r="ZO71">
            <v>34.225999999999999</v>
          </cell>
          <cell r="ZY71">
            <v>1.9790800730000082</v>
          </cell>
          <cell r="AAD71">
            <v>10.314584024000045</v>
          </cell>
          <cell r="AAO71">
            <v>14.699432818240036</v>
          </cell>
          <cell r="AAS71">
            <v>9.2940000000000005</v>
          </cell>
          <cell r="AAW71">
            <v>0</v>
          </cell>
        </row>
        <row r="72">
          <cell r="XF72">
            <v>622.59900000000005</v>
          </cell>
          <cell r="XI72">
            <v>17.273</v>
          </cell>
          <cell r="XL72">
            <v>0</v>
          </cell>
          <cell r="XN72">
            <v>755.54000000000008</v>
          </cell>
          <cell r="XR72">
            <v>18.35341227200006</v>
          </cell>
          <cell r="XT72">
            <v>27.4</v>
          </cell>
          <cell r="XZ72">
            <v>2.9889999999999994</v>
          </cell>
          <cell r="YC72">
            <v>0.95512416800000111</v>
          </cell>
          <cell r="YF72">
            <v>1.823</v>
          </cell>
          <cell r="ZO72">
            <v>38.558</v>
          </cell>
          <cell r="ZY72">
            <v>2.2200793480000094</v>
          </cell>
          <cell r="AAD72">
            <v>10.633211490999944</v>
          </cell>
          <cell r="AAO72">
            <v>16.400377715999912</v>
          </cell>
          <cell r="AAS72">
            <v>11.010999999999999</v>
          </cell>
          <cell r="AAW72">
            <v>0</v>
          </cell>
        </row>
        <row r="73">
          <cell r="XF73">
            <v>687.17899999999997</v>
          </cell>
          <cell r="XI73">
            <v>17.048999999999999</v>
          </cell>
          <cell r="XL73">
            <v>0</v>
          </cell>
          <cell r="XN73">
            <v>837.81299999999999</v>
          </cell>
          <cell r="XR73">
            <v>20.112341725000395</v>
          </cell>
          <cell r="XT73">
            <v>32.173999999999999</v>
          </cell>
          <cell r="XZ73">
            <v>3.7629999999999999</v>
          </cell>
          <cell r="YC73">
            <v>1.0386031680000007</v>
          </cell>
          <cell r="YF73">
            <v>2.0190000000000001</v>
          </cell>
          <cell r="ZO73">
            <v>45.33</v>
          </cell>
          <cell r="ZY73">
            <v>2.2129169520000058</v>
          </cell>
          <cell r="AAD73">
            <v>10.787827593000106</v>
          </cell>
          <cell r="AAO73">
            <v>19.158124681000032</v>
          </cell>
          <cell r="AAS73">
            <v>13.244</v>
          </cell>
          <cell r="AAW73">
            <v>0</v>
          </cell>
        </row>
        <row r="74">
          <cell r="XF74">
            <v>758.62900000000002</v>
          </cell>
          <cell r="XI74">
            <v>13.881</v>
          </cell>
          <cell r="XL74">
            <v>0</v>
          </cell>
          <cell r="XN74">
            <v>918.62599999999998</v>
          </cell>
          <cell r="XR74">
            <v>22.495842302000405</v>
          </cell>
          <cell r="XT74">
            <v>39.542999999999999</v>
          </cell>
          <cell r="XZ74">
            <v>3.8109999999999999</v>
          </cell>
          <cell r="YC74">
            <v>1.8063424829999932</v>
          </cell>
          <cell r="YF74">
            <v>2.3319999999999999</v>
          </cell>
          <cell r="ZO74">
            <v>44.042999999999999</v>
          </cell>
          <cell r="ZY74">
            <v>2.7120062029999912</v>
          </cell>
          <cell r="AAD74">
            <v>11.40735306800007</v>
          </cell>
          <cell r="AAO74">
            <v>22.225753262400307</v>
          </cell>
          <cell r="AAS74">
            <v>16.699000000000002</v>
          </cell>
          <cell r="AAW74">
            <v>1.8201046270000005</v>
          </cell>
        </row>
        <row r="75">
          <cell r="XF75">
            <v>795.399</v>
          </cell>
          <cell r="XI75">
            <v>14.208</v>
          </cell>
          <cell r="XL75">
            <v>0</v>
          </cell>
          <cell r="XN75">
            <v>962.88699999999994</v>
          </cell>
          <cell r="XR75">
            <v>23.063837830999933</v>
          </cell>
          <cell r="XT75">
            <v>43.433999999999997</v>
          </cell>
          <cell r="XZ75">
            <v>3.4329999999999998</v>
          </cell>
          <cell r="YC75">
            <v>1.6303281940000003</v>
          </cell>
          <cell r="YF75">
            <v>2.5539999999999998</v>
          </cell>
          <cell r="ZO75">
            <v>42.984000000000002</v>
          </cell>
          <cell r="ZY75">
            <v>2.0239497780000111</v>
          </cell>
          <cell r="AAD75">
            <v>10.550195272999911</v>
          </cell>
          <cell r="AAO75">
            <v>24.050514688000121</v>
          </cell>
          <cell r="AAS75">
            <v>20.887</v>
          </cell>
          <cell r="AAW75">
            <v>2.0136107790000048</v>
          </cell>
        </row>
        <row r="76">
          <cell r="XF76">
            <v>880.99900000000002</v>
          </cell>
          <cell r="XI76">
            <v>18.716999999999999</v>
          </cell>
          <cell r="XL76">
            <v>0</v>
          </cell>
          <cell r="XN76">
            <v>1070.18</v>
          </cell>
          <cell r="XR76">
            <v>25.900484704734044</v>
          </cell>
          <cell r="XT76">
            <v>48.588000000000001</v>
          </cell>
          <cell r="XZ76">
            <v>3.851</v>
          </cell>
          <cell r="YC76">
            <v>2.0286525842070406</v>
          </cell>
          <cell r="YF76">
            <v>2.871</v>
          </cell>
          <cell r="ZO76">
            <v>47.955000000000005</v>
          </cell>
          <cell r="ZY76">
            <v>1.8757250717304843</v>
          </cell>
          <cell r="AAD76">
            <v>11.681706593272821</v>
          </cell>
          <cell r="AAO76">
            <v>27.822456216772686</v>
          </cell>
          <cell r="AAS76">
            <v>24.556000000000001</v>
          </cell>
          <cell r="AAW76">
            <v>2.4114870164793611</v>
          </cell>
        </row>
        <row r="77">
          <cell r="XF77">
            <v>969.404</v>
          </cell>
          <cell r="XI77">
            <v>21.361000000000001</v>
          </cell>
          <cell r="XL77">
            <v>0</v>
          </cell>
          <cell r="XN77">
            <v>1177.8209999999999</v>
          </cell>
          <cell r="XR77">
            <v>28.483061587478783</v>
          </cell>
          <cell r="XT77">
            <v>54.603000000000002</v>
          </cell>
          <cell r="XZ77">
            <v>5.2080000000000002</v>
          </cell>
          <cell r="YC77">
            <v>2.2400341086697635</v>
          </cell>
          <cell r="YF77">
            <v>2.7639999999999998</v>
          </cell>
          <cell r="ZO77">
            <v>49.955999999999996</v>
          </cell>
          <cell r="ZY77">
            <v>1.9740247416843988</v>
          </cell>
          <cell r="AAD77">
            <v>13.31185608497446</v>
          </cell>
          <cell r="AAO77">
            <v>30.966123019204289</v>
          </cell>
          <cell r="AAS77">
            <v>29.212</v>
          </cell>
          <cell r="AAW77">
            <v>3.199155270175678</v>
          </cell>
        </row>
        <row r="78">
          <cell r="XF78">
            <v>1090.2919999999999</v>
          </cell>
          <cell r="XI78">
            <v>24.488</v>
          </cell>
          <cell r="XL78">
            <v>0</v>
          </cell>
          <cell r="XN78">
            <v>1324.8109999999999</v>
          </cell>
          <cell r="XR78">
            <v>31.670581281339963</v>
          </cell>
          <cell r="XT78">
            <v>61.222999999999999</v>
          </cell>
          <cell r="XZ78">
            <v>5.6989999999999998</v>
          </cell>
          <cell r="YC78">
            <v>2.5591297825813628</v>
          </cell>
          <cell r="YF78">
            <v>3.08</v>
          </cell>
          <cell r="ZO78">
            <v>57.131999999999998</v>
          </cell>
          <cell r="ZY78">
            <v>2.284271822543928</v>
          </cell>
          <cell r="AAD78">
            <v>15.044481397621993</v>
          </cell>
          <cell r="AAO78">
            <v>39.274008044560674</v>
          </cell>
          <cell r="AAS78">
            <v>32.744</v>
          </cell>
          <cell r="AAW78">
            <v>2.8409218502873572</v>
          </cell>
        </row>
        <row r="79">
          <cell r="XF79">
            <v>1229.251</v>
          </cell>
          <cell r="XI79">
            <v>29.408999999999999</v>
          </cell>
          <cell r="XL79">
            <v>0</v>
          </cell>
          <cell r="XN79">
            <v>1490.173</v>
          </cell>
          <cell r="XR79">
            <v>35.022993897788069</v>
          </cell>
          <cell r="XT79">
            <v>73.875</v>
          </cell>
          <cell r="XZ79">
            <v>4.8410000000000002</v>
          </cell>
          <cell r="YC79">
            <v>3.0084771105421515</v>
          </cell>
          <cell r="YF79">
            <v>3.78</v>
          </cell>
          <cell r="ZO79">
            <v>58.688000000000002</v>
          </cell>
          <cell r="ZY79">
            <v>2.2307000788111204</v>
          </cell>
          <cell r="AAD79">
            <v>12.772478214632823</v>
          </cell>
          <cell r="AAO79">
            <v>48.495540389009719</v>
          </cell>
          <cell r="AAS79">
            <v>37.347000000000001</v>
          </cell>
          <cell r="AAW79">
            <v>3.6288734815536041</v>
          </cell>
        </row>
        <row r="80">
          <cell r="XF80">
            <v>1349.8430000000001</v>
          </cell>
          <cell r="XI80">
            <v>29.736000000000001</v>
          </cell>
          <cell r="XL80">
            <v>0</v>
          </cell>
          <cell r="XN80">
            <v>1642.345</v>
          </cell>
          <cell r="XR80">
            <v>40.351216687173711</v>
          </cell>
          <cell r="XT80">
            <v>102.009</v>
          </cell>
          <cell r="XZ80">
            <v>4.1050000000000004</v>
          </cell>
          <cell r="YC80">
            <v>3.9051401599836009</v>
          </cell>
          <cell r="YF80">
            <v>4.5599999999999996</v>
          </cell>
          <cell r="ZO80">
            <v>53.336999999999996</v>
          </cell>
          <cell r="ZY80">
            <v>0.67016726924759862</v>
          </cell>
          <cell r="AAD80">
            <v>9.6180007479675016</v>
          </cell>
          <cell r="AAO80">
            <v>59.314074586908802</v>
          </cell>
          <cell r="AAS80">
            <v>43.34</v>
          </cell>
          <cell r="AAW80">
            <v>4.7686216215114481</v>
          </cell>
        </row>
        <row r="81">
          <cell r="XF81">
            <v>1486.1</v>
          </cell>
          <cell r="XI81">
            <v>31.050999999999998</v>
          </cell>
          <cell r="XL81">
            <v>0</v>
          </cell>
          <cell r="XN81">
            <v>1804.046</v>
          </cell>
          <cell r="XR81">
            <v>48.163350096095265</v>
          </cell>
          <cell r="XT81">
            <v>140.559</v>
          </cell>
          <cell r="XZ81">
            <v>3.0619999999999994</v>
          </cell>
          <cell r="YC81">
            <v>5.8276807069685468</v>
          </cell>
          <cell r="YF81">
            <v>3.9660000000000002</v>
          </cell>
          <cell r="ZO81">
            <v>45.260000000000005</v>
          </cell>
          <cell r="ZY81">
            <v>-0.81625663314199759</v>
          </cell>
          <cell r="AAD81">
            <v>-0.11294824085593019</v>
          </cell>
          <cell r="AAO81">
            <v>68.573587000000003</v>
          </cell>
          <cell r="AAS81">
            <v>51.886000000000003</v>
          </cell>
          <cell r="AAW81">
            <v>7.0842203360706266</v>
          </cell>
        </row>
        <row r="82">
          <cell r="XF82">
            <v>1564.9949999999999</v>
          </cell>
          <cell r="XI82">
            <v>35.018000000000001</v>
          </cell>
          <cell r="XL82">
            <v>0</v>
          </cell>
          <cell r="XN82">
            <v>1917.0219999999999</v>
          </cell>
          <cell r="XR82">
            <v>54.039240292948058</v>
          </cell>
          <cell r="XT82">
            <v>157.02099999999999</v>
          </cell>
          <cell r="XZ82">
            <v>1.9000000000000128E-2</v>
          </cell>
          <cell r="YC82">
            <v>6.3104129478336715</v>
          </cell>
          <cell r="YF82">
            <v>5.7469999999999999</v>
          </cell>
          <cell r="ZO82">
            <v>40.739000000000004</v>
          </cell>
          <cell r="ZY82">
            <v>-0.85447871306510159</v>
          </cell>
          <cell r="AAD82">
            <v>-0.73178975481733477</v>
          </cell>
          <cell r="AAO82">
            <v>79.338768000000002</v>
          </cell>
          <cell r="AAS82">
            <v>60.122999999999998</v>
          </cell>
          <cell r="AAW82">
            <v>9.1728538060494813</v>
          </cell>
        </row>
        <row r="83">
          <cell r="XF83">
            <v>1644.5730000000001</v>
          </cell>
          <cell r="XI83">
            <v>50.076000000000001</v>
          </cell>
          <cell r="XL83">
            <v>7.1109999999999998</v>
          </cell>
          <cell r="XN83">
            <v>2023.9829999999999</v>
          </cell>
          <cell r="XR83">
            <v>50.413473268563756</v>
          </cell>
          <cell r="XT83">
            <v>153.80500000000001</v>
          </cell>
          <cell r="XZ83">
            <v>-5.3870000000000005</v>
          </cell>
          <cell r="YC83">
            <v>5.8052997269448889</v>
          </cell>
          <cell r="YF83">
            <v>6.5289999999999999</v>
          </cell>
          <cell r="ZO83">
            <v>51.064999999999998</v>
          </cell>
          <cell r="ZY83">
            <v>2.0890946239300021</v>
          </cell>
          <cell r="AAD83">
            <v>-2.3194811305345637</v>
          </cell>
          <cell r="AAO83">
            <v>88.824259999999995</v>
          </cell>
          <cell r="AAS83">
            <v>69.813999999999993</v>
          </cell>
          <cell r="AAW83">
            <v>11.728052849604781</v>
          </cell>
        </row>
        <row r="84">
          <cell r="XF84">
            <v>1807.1379999999999</v>
          </cell>
          <cell r="XI84">
            <v>56.241999999999997</v>
          </cell>
          <cell r="XL84">
            <v>13.927</v>
          </cell>
          <cell r="XN84">
            <v>2229.6489999999999</v>
          </cell>
          <cell r="XR84">
            <v>50.428252518367259</v>
          </cell>
          <cell r="XT84">
            <v>176.369</v>
          </cell>
          <cell r="XZ84">
            <v>-9.4830000000000005</v>
          </cell>
          <cell r="YC84">
            <v>6.5834151940964745</v>
          </cell>
          <cell r="YF84">
            <v>7.1379999999999999</v>
          </cell>
          <cell r="ZO84">
            <v>57.670999999999992</v>
          </cell>
          <cell r="ZY84">
            <v>6.5702535942574363</v>
          </cell>
          <cell r="AAD84">
            <v>-7.7770961573008313</v>
          </cell>
          <cell r="AAO84">
            <v>102.11642999999999</v>
          </cell>
          <cell r="AAS84">
            <v>80.447999999999993</v>
          </cell>
          <cell r="AAW84">
            <v>18.002789807669377</v>
          </cell>
        </row>
        <row r="85">
          <cell r="XF85">
            <v>1928.201</v>
          </cell>
          <cell r="XI85">
            <v>69.805000000000007</v>
          </cell>
          <cell r="XL85">
            <v>15.95</v>
          </cell>
          <cell r="XN85">
            <v>2401.0329999999999</v>
          </cell>
          <cell r="XR85">
            <v>56.860277161340839</v>
          </cell>
          <cell r="XT85">
            <v>182.10900000000001</v>
          </cell>
          <cell r="XZ85">
            <v>-12.964000000000002</v>
          </cell>
          <cell r="YC85">
            <v>6.8395994415700176</v>
          </cell>
          <cell r="YF85">
            <v>9.73</v>
          </cell>
          <cell r="ZO85">
            <v>66.768000000000001</v>
          </cell>
          <cell r="ZY85">
            <v>6.6248967937012093</v>
          </cell>
          <cell r="AAD85">
            <v>-8.9390525223828021</v>
          </cell>
          <cell r="AAO85">
            <v>115.04849</v>
          </cell>
          <cell r="AAS85">
            <v>95.096000000000004</v>
          </cell>
          <cell r="AAW85">
            <v>21.460109552670811</v>
          </cell>
        </row>
        <row r="86">
          <cell r="XF86">
            <v>2031.0260000000001</v>
          </cell>
          <cell r="XI86">
            <v>133.64599999999999</v>
          </cell>
          <cell r="XL86">
            <v>17.623000000000001</v>
          </cell>
          <cell r="XN86">
            <v>2580.6889999999999</v>
          </cell>
          <cell r="XR86">
            <v>61.622999999999998</v>
          </cell>
          <cell r="XT86">
            <v>167.64</v>
          </cell>
          <cell r="XZ86">
            <v>-15.291999999999998</v>
          </cell>
          <cell r="YC86">
            <v>4.9776612229110446</v>
          </cell>
          <cell r="YF86">
            <v>7.0069999999999997</v>
          </cell>
          <cell r="ZO86">
            <v>83.14</v>
          </cell>
          <cell r="ZY86">
            <v>7.6784906711542655</v>
          </cell>
          <cell r="AAD86">
            <v>-12.492758745455111</v>
          </cell>
          <cell r="AAO86">
            <v>125.78974000000001</v>
          </cell>
          <cell r="AAS86">
            <v>107.697</v>
          </cell>
          <cell r="AAW86">
            <v>33.897578707291729</v>
          </cell>
        </row>
        <row r="87">
          <cell r="XF87">
            <v>2163.9059999999999</v>
          </cell>
          <cell r="XI87">
            <v>138.04900000000001</v>
          </cell>
          <cell r="XL87">
            <v>25.311</v>
          </cell>
          <cell r="XN87">
            <v>2803.94</v>
          </cell>
          <cell r="XR87">
            <v>66.790999999999997</v>
          </cell>
          <cell r="XT87">
            <v>168.96600000000001</v>
          </cell>
          <cell r="XV87">
            <v>30.839634138507563</v>
          </cell>
          <cell r="XZ87">
            <v>-9.2550000000000026</v>
          </cell>
          <cell r="YC87">
            <v>3.6271966388372738</v>
          </cell>
          <cell r="YF87">
            <v>4.3239999999999998</v>
          </cell>
          <cell r="ZO87">
            <v>104.13800000000001</v>
          </cell>
          <cell r="ZY87">
            <v>18.354700495717783</v>
          </cell>
          <cell r="AAD87">
            <v>8.465251516930806</v>
          </cell>
          <cell r="AAO87">
            <v>136.84301000000002</v>
          </cell>
          <cell r="AAS87">
            <v>124.76258194280499</v>
          </cell>
          <cell r="AAW87">
            <v>47.087119513796615</v>
          </cell>
        </row>
        <row r="88">
          <cell r="XF88">
            <v>2337.9839999999999</v>
          </cell>
          <cell r="XI88">
            <v>154.70099999999999</v>
          </cell>
          <cell r="XL88">
            <v>25.988</v>
          </cell>
          <cell r="XN88">
            <v>3111.2220000000002</v>
          </cell>
          <cell r="XR88">
            <v>77.33</v>
          </cell>
          <cell r="XT88">
            <v>186.982</v>
          </cell>
          <cell r="XV88">
            <v>32.795534909701381</v>
          </cell>
          <cell r="XZ88">
            <v>-1.2789999999999999</v>
          </cell>
          <cell r="YC88">
            <v>3.749340042347288</v>
          </cell>
          <cell r="YF88">
            <v>4.0940000000000003</v>
          </cell>
          <cell r="ZO88">
            <v>125.14599999999999</v>
          </cell>
          <cell r="ZY88">
            <v>35.331569469716442</v>
          </cell>
          <cell r="AAD88">
            <v>22.459971878760285</v>
          </cell>
          <cell r="AAO88">
            <v>149.14239999999998</v>
          </cell>
          <cell r="AAS88">
            <v>149.904</v>
          </cell>
          <cell r="AAW88">
            <v>36.710862441622972</v>
          </cell>
        </row>
        <row r="89">
          <cell r="XF89">
            <v>2449.5309999999999</v>
          </cell>
          <cell r="XI89">
            <v>145.065</v>
          </cell>
          <cell r="XL89">
            <v>29.442</v>
          </cell>
          <cell r="XN89">
            <v>3280.931</v>
          </cell>
          <cell r="XR89">
            <v>81.308999999999997</v>
          </cell>
          <cell r="XT89">
            <v>220.01599999999999</v>
          </cell>
          <cell r="XV89">
            <v>37.232855438027151</v>
          </cell>
          <cell r="XZ89">
            <v>-1.4379999999999988</v>
          </cell>
          <cell r="YC89">
            <v>3.8861074404036864</v>
          </cell>
          <cell r="YF89">
            <v>3.9580000000000002</v>
          </cell>
          <cell r="ZO89">
            <v>132.524</v>
          </cell>
          <cell r="ZY89">
            <v>36.801498618852172</v>
          </cell>
          <cell r="AAD89">
            <v>28.585206982660115</v>
          </cell>
          <cell r="AAO89">
            <v>169.18857</v>
          </cell>
          <cell r="AAS89">
            <v>161.233</v>
          </cell>
          <cell r="AAW89">
            <v>48.821286976285698</v>
          </cell>
        </row>
        <row r="90">
          <cell r="XF90">
            <v>2599.4009999999998</v>
          </cell>
          <cell r="XI90">
            <v>114.63</v>
          </cell>
          <cell r="XL90">
            <v>35.14</v>
          </cell>
          <cell r="XN90">
            <v>3439.4010000000003</v>
          </cell>
          <cell r="XR90">
            <v>80.168999999999997</v>
          </cell>
          <cell r="XT90">
            <v>227.084</v>
          </cell>
          <cell r="XV90">
            <v>40.007341458186708</v>
          </cell>
          <cell r="XZ90">
            <v>3.7639999999999993</v>
          </cell>
          <cell r="YC90">
            <v>4.3413163040592995</v>
          </cell>
          <cell r="YF90">
            <v>3.8319999999999999</v>
          </cell>
          <cell r="ZO90">
            <v>140.99600000000001</v>
          </cell>
          <cell r="ZY90">
            <v>36.999265629318288</v>
          </cell>
          <cell r="AAD90">
            <v>30.994857959795251</v>
          </cell>
          <cell r="AAO90">
            <v>189.04392999999999</v>
          </cell>
          <cell r="AAS90">
            <v>176.84800000000001</v>
          </cell>
          <cell r="AAW90">
            <v>55.230856942866481</v>
          </cell>
        </row>
        <row r="91">
          <cell r="XF91">
            <v>2674.261</v>
          </cell>
          <cell r="XI91">
            <v>99.356999999999999</v>
          </cell>
          <cell r="XL91">
            <v>44.668999999999997</v>
          </cell>
          <cell r="XN91">
            <v>3499.25</v>
          </cell>
          <cell r="XR91">
            <v>77.284000000000006</v>
          </cell>
          <cell r="XT91">
            <v>209.411</v>
          </cell>
          <cell r="XV91">
            <v>43.758841060718197</v>
          </cell>
          <cell r="XZ91">
            <v>-1.7819842312663425</v>
          </cell>
          <cell r="YC91">
            <v>4.9306307547163204</v>
          </cell>
          <cell r="YF91">
            <v>3.706</v>
          </cell>
          <cell r="ZO91">
            <v>139.011</v>
          </cell>
          <cell r="ZY91">
            <v>32.248009137068962</v>
          </cell>
          <cell r="AAD91">
            <v>33.193502116437095</v>
          </cell>
          <cell r="AAO91">
            <v>201.00720000000001</v>
          </cell>
          <cell r="AAS91">
            <v>199.12899999999999</v>
          </cell>
          <cell r="AAW91">
            <v>62.687898557284107</v>
          </cell>
        </row>
        <row r="92">
          <cell r="XF92">
            <v>2805.703</v>
          </cell>
          <cell r="XI92">
            <v>113.74</v>
          </cell>
          <cell r="XL92">
            <v>54.531999999999996</v>
          </cell>
          <cell r="XN92">
            <v>3664.5940000000001</v>
          </cell>
          <cell r="XR92">
            <v>77.926000000000002</v>
          </cell>
          <cell r="XT92">
            <v>162.34299999999999</v>
          </cell>
          <cell r="XV92">
            <v>45.674077056177836</v>
          </cell>
          <cell r="XZ92">
            <v>2.2077251459289009</v>
          </cell>
          <cell r="YC92">
            <v>4.925020862965046</v>
          </cell>
          <cell r="YF92">
            <v>3.9630000000000001</v>
          </cell>
          <cell r="ZO92">
            <v>151.46600000000001</v>
          </cell>
          <cell r="ZY92">
            <v>49.411634559445588</v>
          </cell>
          <cell r="AAD92">
            <v>40.531246309446708</v>
          </cell>
          <cell r="AAO92">
            <v>196.94423999999998</v>
          </cell>
          <cell r="AAS92">
            <v>212.76499999999999</v>
          </cell>
          <cell r="AAW92">
            <v>76.078355673101044</v>
          </cell>
        </row>
        <row r="93">
          <cell r="XF93">
            <v>2892.12</v>
          </cell>
          <cell r="XI93">
            <v>137.75200000000001</v>
          </cell>
          <cell r="XL93">
            <v>52.235999999999997</v>
          </cell>
          <cell r="XN93">
            <v>3759.9639999999999</v>
          </cell>
          <cell r="XR93">
            <v>79.728999999999999</v>
          </cell>
          <cell r="XT93">
            <v>131.14099999999999</v>
          </cell>
          <cell r="XV93">
            <v>46.39738296109045</v>
          </cell>
          <cell r="XZ93">
            <v>5.2596190356348735</v>
          </cell>
          <cell r="YC93">
            <v>4.9315519897400364</v>
          </cell>
          <cell r="YF93">
            <v>4.5640000000000001</v>
          </cell>
          <cell r="ZO93">
            <v>152.03900000000002</v>
          </cell>
          <cell r="ZY93">
            <v>50.233285492694584</v>
          </cell>
          <cell r="AAD93">
            <v>41.72669173710608</v>
          </cell>
          <cell r="AAO93">
            <v>188.60249999999999</v>
          </cell>
          <cell r="AAS93">
            <v>221.09399999999999</v>
          </cell>
          <cell r="AAW93">
            <v>76.493374000000003</v>
          </cell>
        </row>
        <row r="94">
          <cell r="XF94">
            <v>3026.7779999999998</v>
          </cell>
          <cell r="XI94">
            <v>136.357</v>
          </cell>
          <cell r="XL94">
            <v>58.923999999999999</v>
          </cell>
          <cell r="XN94">
            <v>3946.6210000000001</v>
          </cell>
          <cell r="XR94">
            <v>82.41</v>
          </cell>
          <cell r="XT94">
            <v>126.169</v>
          </cell>
          <cell r="XV94">
            <v>48.289655809755978</v>
          </cell>
          <cell r="XZ94">
            <v>8.1981221947997867</v>
          </cell>
          <cell r="YC94">
            <v>4.984839313384553</v>
          </cell>
          <cell r="YF94">
            <v>5.4930000000000003</v>
          </cell>
          <cell r="ZO94">
            <v>158.82600000000002</v>
          </cell>
          <cell r="ZY94">
            <v>71.869598173735255</v>
          </cell>
          <cell r="AAD94">
            <v>43.780598079107236</v>
          </cell>
          <cell r="AAO94">
            <v>197.52966000000001</v>
          </cell>
          <cell r="AAS94">
            <v>238.54900000000001</v>
          </cell>
          <cell r="AAW94">
            <v>83.544863000000007</v>
          </cell>
        </row>
        <row r="95">
          <cell r="XF95">
            <v>3201.4569999999999</v>
          </cell>
          <cell r="XI95">
            <v>163.74799999999999</v>
          </cell>
          <cell r="XL95">
            <v>67.051000000000002</v>
          </cell>
          <cell r="XN95">
            <v>4230.4940000000006</v>
          </cell>
          <cell r="XR95">
            <v>94.591999999999999</v>
          </cell>
          <cell r="XT95">
            <v>154.78100000000001</v>
          </cell>
          <cell r="XV95">
            <v>48.504145340841589</v>
          </cell>
          <cell r="XZ95">
            <v>8.9369563321613086</v>
          </cell>
          <cell r="YC95">
            <v>4.8822542320947306</v>
          </cell>
          <cell r="YF95">
            <v>6.0549999999999997</v>
          </cell>
          <cell r="ZO95">
            <v>161.49299999999999</v>
          </cell>
          <cell r="ZY95">
            <v>78.102196021697111</v>
          </cell>
          <cell r="AAD95">
            <v>49.105590831610279</v>
          </cell>
          <cell r="AAO95">
            <v>214.76464999999999</v>
          </cell>
          <cell r="AAS95">
            <v>258.36900000000003</v>
          </cell>
          <cell r="AAW95">
            <v>90.211567000000002</v>
          </cell>
        </row>
        <row r="96">
          <cell r="XF96">
            <v>3376.8719999999998</v>
          </cell>
          <cell r="XI96">
            <v>243.67599999999999</v>
          </cell>
          <cell r="XL96">
            <v>72.53</v>
          </cell>
          <cell r="XN96">
            <v>4578.6210000000001</v>
          </cell>
          <cell r="XR96">
            <v>104.253</v>
          </cell>
          <cell r="XT96">
            <v>165.673</v>
          </cell>
          <cell r="XV96">
            <v>48.184988309184391</v>
          </cell>
          <cell r="XZ96">
            <v>11.414279036763173</v>
          </cell>
          <cell r="YC96">
            <v>5.8776357573575977</v>
          </cell>
          <cell r="YF96">
            <v>7.7160000000000002</v>
          </cell>
          <cell r="ZO96">
            <v>169.702</v>
          </cell>
          <cell r="ZY96">
            <v>88.092103986650486</v>
          </cell>
          <cell r="AAD96">
            <v>59.329804039630552</v>
          </cell>
          <cell r="AAO96">
            <v>232.71507</v>
          </cell>
          <cell r="AAS96">
            <v>284.32600000000002</v>
          </cell>
          <cell r="AAW96">
            <v>106.120296</v>
          </cell>
        </row>
        <row r="97">
          <cell r="XF97">
            <v>3613.9180000000001</v>
          </cell>
          <cell r="XI97">
            <v>354.62200000000001</v>
          </cell>
          <cell r="XL97">
            <v>78.787999999999997</v>
          </cell>
          <cell r="XN97">
            <v>5016.9049999999997</v>
          </cell>
          <cell r="XR97">
            <v>120.49299999999999</v>
          </cell>
          <cell r="XT97">
            <v>171.7</v>
          </cell>
          <cell r="XV97">
            <v>49.059885878378843</v>
          </cell>
          <cell r="XZ97">
            <v>12.363364898795478</v>
          </cell>
          <cell r="YC97">
            <v>6.6124822258756053</v>
          </cell>
          <cell r="YF97">
            <v>8.1340000000000003</v>
          </cell>
          <cell r="ZO97">
            <v>179.89400000000001</v>
          </cell>
          <cell r="ZY97">
            <v>102.5831710744001</v>
          </cell>
          <cell r="AAD97">
            <v>66.0542489535177</v>
          </cell>
          <cell r="AAO97">
            <v>250.22931</v>
          </cell>
          <cell r="AAS97">
            <v>314.89400000000001</v>
          </cell>
          <cell r="AAW97">
            <v>123.22472999999999</v>
          </cell>
        </row>
        <row r="98">
          <cell r="XF98">
            <v>3879.7620000000002</v>
          </cell>
          <cell r="XI98">
            <v>444.50799999999998</v>
          </cell>
          <cell r="XL98">
            <v>85.518000000000001</v>
          </cell>
          <cell r="XN98">
            <v>5467.5039999999999</v>
          </cell>
          <cell r="XR98">
            <v>118.48</v>
          </cell>
          <cell r="XT98">
            <v>178.334</v>
          </cell>
          <cell r="XV98">
            <v>50.223365000000001</v>
          </cell>
          <cell r="XZ98">
            <v>13.66601148777799</v>
          </cell>
          <cell r="YC98">
            <v>5.4847407841110938</v>
          </cell>
          <cell r="YF98">
            <v>9.4640000000000004</v>
          </cell>
          <cell r="ZO98">
            <v>194.46600000000001</v>
          </cell>
          <cell r="ZY98">
            <v>114.47283901051873</v>
          </cell>
          <cell r="AAD98">
            <v>71.414237948637506</v>
          </cell>
          <cell r="AAO98">
            <v>271.01170999999999</v>
          </cell>
          <cell r="AAS98">
            <v>354.74400000000003</v>
          </cell>
          <cell r="AAW98">
            <v>160.87118699999999</v>
          </cell>
        </row>
        <row r="99">
          <cell r="XF99">
            <v>4132.4734589999998</v>
          </cell>
          <cell r="XI99">
            <v>530.79593599999998</v>
          </cell>
          <cell r="XL99">
            <v>92.609755000000007</v>
          </cell>
          <cell r="XN99">
            <v>5912.1667090000001</v>
          </cell>
          <cell r="XR99">
            <v>132.46552199999999</v>
          </cell>
          <cell r="XT99">
            <v>175.67523600000001</v>
          </cell>
          <cell r="XV99">
            <v>52.513007000000002</v>
          </cell>
          <cell r="XZ99">
            <v>15.118258999999998</v>
          </cell>
          <cell r="YC99">
            <v>6.6139250000000001</v>
          </cell>
          <cell r="YF99">
            <v>9.8837109999999999</v>
          </cell>
          <cell r="ZO99">
            <v>202.17115100000001</v>
          </cell>
          <cell r="ZY99">
            <v>124.98620277758366</v>
          </cell>
          <cell r="AAD99">
            <v>85.194497638224078</v>
          </cell>
          <cell r="AAO99">
            <v>291.14681999999999</v>
          </cell>
          <cell r="AAS99">
            <v>391.45162599999998</v>
          </cell>
          <cell r="AAW99">
            <v>203.92616100000001</v>
          </cell>
        </row>
        <row r="100">
          <cell r="XF100">
            <v>4456.1674380000004</v>
          </cell>
          <cell r="XI100">
            <v>614.73961199999997</v>
          </cell>
          <cell r="XL100">
            <v>106.877326</v>
          </cell>
          <cell r="XN100">
            <v>6423.9861660000006</v>
          </cell>
          <cell r="XR100">
            <v>146.98767900000001</v>
          </cell>
          <cell r="XT100">
            <v>199.32167000000001</v>
          </cell>
          <cell r="XV100">
            <v>53.951877000000003</v>
          </cell>
          <cell r="XZ100">
            <v>14.790037000000002</v>
          </cell>
          <cell r="YC100">
            <v>7.8969079999999998</v>
          </cell>
          <cell r="YF100">
            <v>11.006162</v>
          </cell>
          <cell r="ZO100">
            <v>204.83063499999997</v>
          </cell>
          <cell r="ZY100">
            <v>128.3492177152535</v>
          </cell>
          <cell r="AAD100">
            <v>86.715885253616278</v>
          </cell>
          <cell r="AAO100">
            <v>320.37806999999998</v>
          </cell>
          <cell r="AAS100">
            <v>424.794329</v>
          </cell>
          <cell r="AAW100">
            <v>226.18196499999999</v>
          </cell>
        </row>
        <row r="101">
          <cell r="XF101">
            <v>4565.2292180000004</v>
          </cell>
          <cell r="XI101">
            <v>325.16896300000002</v>
          </cell>
          <cell r="XL101">
            <v>120.450288</v>
          </cell>
          <cell r="XN101">
            <v>6231.1767099999997</v>
          </cell>
          <cell r="XR101">
            <v>119.53332399999999</v>
          </cell>
          <cell r="XT101">
            <v>198.17781400000001</v>
          </cell>
          <cell r="XV101">
            <v>55.582375999999996</v>
          </cell>
          <cell r="XZ101">
            <v>16.250348999999996</v>
          </cell>
          <cell r="YC101">
            <v>10.541041</v>
          </cell>
          <cell r="YF101">
            <v>10.219766999999999</v>
          </cell>
          <cell r="ZO101">
            <v>205.76771699999998</v>
          </cell>
          <cell r="ZY101">
            <v>129.06788698837997</v>
          </cell>
          <cell r="AAD101">
            <v>98.155926812930304</v>
          </cell>
          <cell r="AAO101">
            <v>348.88139000000001</v>
          </cell>
          <cell r="AAS101">
            <v>433.07299399999999</v>
          </cell>
          <cell r="AAW101">
            <v>194.17891499999999</v>
          </cell>
        </row>
        <row r="102">
          <cell r="XF102">
            <v>4559.6909029999997</v>
          </cell>
          <cell r="XI102">
            <v>238.368458</v>
          </cell>
          <cell r="XL102">
            <v>136.588649</v>
          </cell>
          <cell r="XN102">
            <v>6110.7469639999999</v>
          </cell>
          <cell r="XR102">
            <v>103.241332</v>
          </cell>
          <cell r="XT102">
            <v>149.024899</v>
          </cell>
          <cell r="XV102">
            <v>54.564464999999998</v>
          </cell>
          <cell r="XZ102">
            <v>15.012231</v>
          </cell>
          <cell r="YC102">
            <v>7.8731670000000005</v>
          </cell>
          <cell r="YF102">
            <v>11.240325</v>
          </cell>
          <cell r="ZO102">
            <v>206.363854</v>
          </cell>
          <cell r="ZY102">
            <v>138.39049039770941</v>
          </cell>
          <cell r="AAD102">
            <v>99.916425237422004</v>
          </cell>
          <cell r="AAO102">
            <v>351.60543999999999</v>
          </cell>
          <cell r="AAS102">
            <v>446.06044100000003</v>
          </cell>
          <cell r="AAW102">
            <v>203.190642</v>
          </cell>
        </row>
        <row r="103">
          <cell r="XF103">
            <v>4649.9004930000001</v>
          </cell>
          <cell r="XI103">
            <v>294.02171600000003</v>
          </cell>
          <cell r="XL103">
            <v>141.77608000000001</v>
          </cell>
          <cell r="XN103">
            <v>6294.6844700000001</v>
          </cell>
          <cell r="XR103">
            <v>115.141232</v>
          </cell>
          <cell r="XT103">
            <v>127.15969200000001</v>
          </cell>
          <cell r="XV103">
            <v>53.750230000000002</v>
          </cell>
          <cell r="XZ103">
            <v>11.677882000000004</v>
          </cell>
          <cell r="YC103">
            <v>10.606085999999999</v>
          </cell>
          <cell r="YF103">
            <v>12.414792</v>
          </cell>
          <cell r="ZO103">
            <v>217.28379300000003</v>
          </cell>
          <cell r="ZY103">
            <v>147.13503761571775</v>
          </cell>
          <cell r="AAD103">
            <v>103.12997378546132</v>
          </cell>
          <cell r="AAO103">
            <v>340.95878000000005</v>
          </cell>
          <cell r="AAS103">
            <v>461.26704699999999</v>
          </cell>
          <cell r="AAW103">
            <v>192.48918399999999</v>
          </cell>
        </row>
        <row r="104">
          <cell r="XF104">
            <v>4921.8063439999996</v>
          </cell>
          <cell r="XI104">
            <v>471.73564900000002</v>
          </cell>
          <cell r="XL104">
            <v>143.20265900000001</v>
          </cell>
          <cell r="XN104">
            <v>6886.8518089999998</v>
          </cell>
          <cell r="XR104">
            <v>146.838808</v>
          </cell>
          <cell r="XT104">
            <v>125.474158</v>
          </cell>
          <cell r="XV104">
            <v>52.031762999999998</v>
          </cell>
          <cell r="XZ104">
            <v>5.9685769999999962</v>
          </cell>
          <cell r="YC104">
            <v>12.235242</v>
          </cell>
          <cell r="YF104">
            <v>14.000605</v>
          </cell>
          <cell r="ZO104">
            <v>233.97808300000003</v>
          </cell>
          <cell r="ZY104">
            <v>193.8174093045711</v>
          </cell>
          <cell r="AAD104">
            <v>125.87453227919863</v>
          </cell>
          <cell r="AAO104">
            <v>356.26035999999999</v>
          </cell>
          <cell r="AAS104">
            <v>495.95803000000001</v>
          </cell>
          <cell r="AAW104">
            <v>233.37839199999999</v>
          </cell>
        </row>
        <row r="105">
          <cell r="XF105">
            <v>5155.407373</v>
          </cell>
          <cell r="XI105">
            <v>663.05714</v>
          </cell>
          <cell r="XL105">
            <v>152.68643599999999</v>
          </cell>
          <cell r="XN105">
            <v>7531.89221</v>
          </cell>
          <cell r="XR105">
            <v>166.48200399999999</v>
          </cell>
          <cell r="XT105">
            <v>162.43271999999999</v>
          </cell>
          <cell r="XV105">
            <v>57.693924000000003</v>
          </cell>
          <cell r="XZ105">
            <v>1.6219530000000049</v>
          </cell>
          <cell r="YC105">
            <v>15.924083000000001</v>
          </cell>
          <cell r="YF105">
            <v>16.484058999999998</v>
          </cell>
          <cell r="ZO105">
            <v>257.53226899999999</v>
          </cell>
          <cell r="ZY105">
            <v>242.98299554536288</v>
          </cell>
          <cell r="AAD105">
            <v>149.81081102897843</v>
          </cell>
          <cell r="AAO105">
            <v>406.31334000000004</v>
          </cell>
          <cell r="AAS105">
            <v>532.422054</v>
          </cell>
          <cell r="AAW105">
            <v>265.16353600000002</v>
          </cell>
        </row>
        <row r="106">
          <cell r="XF106">
            <v>5469.3701190000002</v>
          </cell>
          <cell r="XI106">
            <v>771.04562299999998</v>
          </cell>
          <cell r="XL106">
            <v>170.927504</v>
          </cell>
          <cell r="XN106">
            <v>8144.6883020000005</v>
          </cell>
          <cell r="XR106">
            <v>199.35914600000001</v>
          </cell>
          <cell r="XT106">
            <v>222.70744500000001</v>
          </cell>
          <cell r="XV106">
            <v>72.970971000000006</v>
          </cell>
          <cell r="XZ106">
            <v>-10.648863000000006</v>
          </cell>
          <cell r="YC106">
            <v>17.040794999999999</v>
          </cell>
          <cell r="YF106">
            <v>17.183423999999999</v>
          </cell>
          <cell r="ZO106">
            <v>266.19594199999995</v>
          </cell>
          <cell r="ZY106">
            <v>270.4936666286975</v>
          </cell>
          <cell r="AAD106">
            <v>157.41995567149468</v>
          </cell>
          <cell r="AAO106">
            <v>471.03163000000001</v>
          </cell>
          <cell r="AAS106">
            <v>575.16001700000004</v>
          </cell>
          <cell r="AAW106">
            <v>330.37702400000001</v>
          </cell>
        </row>
        <row r="107">
          <cell r="XF107">
            <v>5842.2698200000004</v>
          </cell>
          <cell r="XI107">
            <v>895.67398500000002</v>
          </cell>
          <cell r="XL107">
            <v>196.60171199999999</v>
          </cell>
          <cell r="XN107">
            <v>8810.7389599999988</v>
          </cell>
          <cell r="XR107">
            <v>237.05212700000001</v>
          </cell>
          <cell r="XT107">
            <v>268.05818199999999</v>
          </cell>
          <cell r="XV107">
            <v>79.351341000000005</v>
          </cell>
          <cell r="XZ107">
            <v>-17.580526999999996</v>
          </cell>
          <cell r="YC107">
            <v>17.639676000000001</v>
          </cell>
          <cell r="YF107">
            <v>18.106894</v>
          </cell>
          <cell r="ZO107">
            <v>265.043002</v>
          </cell>
          <cell r="ZY107">
            <v>258.06156080292715</v>
          </cell>
          <cell r="AAD107">
            <v>165.52264034586241</v>
          </cell>
          <cell r="AAO107">
            <v>520.76679000000001</v>
          </cell>
          <cell r="AAS107">
            <v>638.54079200000001</v>
          </cell>
          <cell r="AAW107">
            <v>360.94663800000001</v>
          </cell>
        </row>
        <row r="108">
          <cell r="XF108">
            <v>5950.6348289999996</v>
          </cell>
          <cell r="XI108">
            <v>466.57881099999997</v>
          </cell>
          <cell r="XL108">
            <v>211.78490400000001</v>
          </cell>
          <cell r="XN108">
            <v>8384.4595520000003</v>
          </cell>
          <cell r="XR108">
            <v>219.330668</v>
          </cell>
          <cell r="XT108">
            <v>223.29106400000001</v>
          </cell>
          <cell r="XV108">
            <v>79.821720999999997</v>
          </cell>
          <cell r="XZ108">
            <v>-15.422376000000007</v>
          </cell>
          <cell r="YC108">
            <v>26.364833999999998</v>
          </cell>
          <cell r="YF108">
            <v>18.150172999999999</v>
          </cell>
          <cell r="ZO108">
            <v>249.387674</v>
          </cell>
          <cell r="ZY108">
            <v>238.27504940946534</v>
          </cell>
          <cell r="AAD108">
            <v>148.40534452905365</v>
          </cell>
          <cell r="AAO108">
            <v>497.61780900000002</v>
          </cell>
          <cell r="AAS108">
            <v>668.41923399999996</v>
          </cell>
          <cell r="AAW108">
            <v>338.50520399999999</v>
          </cell>
        </row>
        <row r="109">
          <cell r="XF109">
            <v>5707.088487</v>
          </cell>
          <cell r="XI109">
            <v>231.187309</v>
          </cell>
          <cell r="XL109">
            <v>258.18797699999999</v>
          </cell>
          <cell r="XN109">
            <v>7739.3979450000006</v>
          </cell>
          <cell r="XR109">
            <v>163.45884599999999</v>
          </cell>
          <cell r="XT109">
            <v>168.00123400000001</v>
          </cell>
          <cell r="XV109">
            <v>73.574105000000003</v>
          </cell>
          <cell r="XZ109">
            <v>-11.489216000000006</v>
          </cell>
          <cell r="YC109">
            <v>15.512231</v>
          </cell>
          <cell r="YF109">
            <v>17.382152000000001</v>
          </cell>
          <cell r="ZO109">
            <v>230.88757000000001</v>
          </cell>
          <cell r="ZY109">
            <v>219.18891749091705</v>
          </cell>
          <cell r="AAD109">
            <v>125.90850750908294</v>
          </cell>
          <cell r="AAO109">
            <v>442.05146000000002</v>
          </cell>
          <cell r="AAS109">
            <v>658.49850800000002</v>
          </cell>
          <cell r="AAW109">
            <v>299.446843</v>
          </cell>
        </row>
        <row r="110">
          <cell r="XF110">
            <v>5837.3503650000002</v>
          </cell>
          <cell r="XI110">
            <v>363.80862300000001</v>
          </cell>
          <cell r="XL110">
            <v>310.99563899999998</v>
          </cell>
          <cell r="XN110">
            <v>8208.4411500000006</v>
          </cell>
          <cell r="XR110">
            <v>183.53926799999999</v>
          </cell>
          <cell r="XT110">
            <v>139.611242</v>
          </cell>
          <cell r="XV110">
            <v>75.163368000000006</v>
          </cell>
          <cell r="XZ110">
            <v>-3.6754799999999932</v>
          </cell>
          <cell r="YC110">
            <v>18.591963999999997</v>
          </cell>
          <cell r="YF110">
            <v>19.692309000000002</v>
          </cell>
          <cell r="ZO110">
            <v>255.53330700000001</v>
          </cell>
          <cell r="ZY110">
            <v>263.3910503167067</v>
          </cell>
          <cell r="AAD110">
            <v>131.08229868329329</v>
          </cell>
          <cell r="AAO110">
            <v>414.71278799999999</v>
          </cell>
          <cell r="AAS110">
            <v>752.87388199999998</v>
          </cell>
          <cell r="AAW110">
            <v>322.65505899999999</v>
          </cell>
        </row>
        <row r="111">
          <cell r="XF111">
            <v>6055.3894339999997</v>
          </cell>
          <cell r="XI111">
            <v>375.25955699999997</v>
          </cell>
          <cell r="XL111">
            <v>293.99589900000001</v>
          </cell>
          <cell r="XN111">
            <v>8498.4862269999994</v>
          </cell>
          <cell r="XR111">
            <v>194.60980599999999</v>
          </cell>
          <cell r="XT111">
            <v>120.111673</v>
          </cell>
          <cell r="XV111">
            <v>72.995406000000003</v>
          </cell>
          <cell r="XZ111">
            <v>3.1546790000000016</v>
          </cell>
          <cell r="YC111">
            <v>21.998911</v>
          </cell>
          <cell r="YF111">
            <v>19.607053000000001</v>
          </cell>
          <cell r="ZO111">
            <v>273.367593</v>
          </cell>
          <cell r="ZY111">
            <v>285.59349027735755</v>
          </cell>
          <cell r="AAD111">
            <v>139.79040572264245</v>
          </cell>
          <cell r="AAO111">
            <v>383.56509899999998</v>
          </cell>
          <cell r="AAS111">
            <v>798.499548</v>
          </cell>
          <cell r="AAW111">
            <v>329.551514</v>
          </cell>
        </row>
        <row r="112">
          <cell r="XF112">
            <v>6301</v>
          </cell>
          <cell r="XI112">
            <v>620.67028900000082</v>
          </cell>
          <cell r="XL112">
            <v>293</v>
          </cell>
          <cell r="XN112">
            <v>9234</v>
          </cell>
          <cell r="XR112">
            <v>260</v>
          </cell>
          <cell r="XT112">
            <v>112</v>
          </cell>
          <cell r="XV112">
            <v>71</v>
          </cell>
          <cell r="XZ112">
            <v>14.400000000000006</v>
          </cell>
          <cell r="YC112">
            <v>24.18</v>
          </cell>
          <cell r="YF112">
            <v>25.2</v>
          </cell>
          <cell r="ZO112">
            <v>298.2</v>
          </cell>
          <cell r="ZY112">
            <v>320.8</v>
          </cell>
          <cell r="AAD112">
            <v>213.8</v>
          </cell>
          <cell r="AAO112">
            <v>354</v>
          </cell>
          <cell r="AAS112">
            <v>843</v>
          </cell>
          <cell r="AAW112">
            <v>362.730188</v>
          </cell>
        </row>
        <row r="113">
          <cell r="XF113">
            <v>6475.3808820000004</v>
          </cell>
          <cell r="XI113">
            <v>483.41300000000001</v>
          </cell>
          <cell r="XL113">
            <v>295.25072699999998</v>
          </cell>
          <cell r="XN113">
            <v>9232.8820699999997</v>
          </cell>
          <cell r="XR113">
            <v>214.97268299999999</v>
          </cell>
          <cell r="XT113">
            <v>100.64871100000001</v>
          </cell>
          <cell r="XV113">
            <v>68.099984000000006</v>
          </cell>
          <cell r="XZ113">
            <v>17.808510000000005</v>
          </cell>
          <cell r="YC113">
            <v>27.416446000000001</v>
          </cell>
          <cell r="YF113">
            <v>24.423100999999999</v>
          </cell>
          <cell r="ZO113">
            <v>294.27427399999999</v>
          </cell>
          <cell r="ZY113">
            <v>320.65945604067588</v>
          </cell>
          <cell r="AAD113">
            <v>213.70633323409132</v>
          </cell>
          <cell r="AAO113">
            <v>317.317182</v>
          </cell>
          <cell r="AAS113">
            <v>852.26142900000002</v>
          </cell>
          <cell r="AAW113">
            <v>409.556175</v>
          </cell>
        </row>
        <row r="114">
          <cell r="XF114">
            <v>6784.9478520000002</v>
          </cell>
          <cell r="XI114">
            <v>687.38800048828102</v>
          </cell>
          <cell r="XL114">
            <v>294.444838</v>
          </cell>
          <cell r="XN114">
            <v>9916.2195269999993</v>
          </cell>
          <cell r="XR114">
            <v>254.70223200000001</v>
          </cell>
          <cell r="XT114">
            <v>93.893997192382798</v>
          </cell>
          <cell r="XV114">
            <v>62.473658999999998</v>
          </cell>
          <cell r="XZ114">
            <v>19.136432623441785</v>
          </cell>
          <cell r="YC114">
            <v>29.460801136828959</v>
          </cell>
          <cell r="YF114">
            <v>26.244252143610755</v>
          </cell>
          <cell r="ZO114">
            <v>316.21734874019472</v>
          </cell>
          <cell r="ZY114">
            <v>344.56998792104929</v>
          </cell>
          <cell r="AAD114">
            <v>229.64171888254467</v>
          </cell>
          <cell r="AAO114">
            <v>340.97849138436698</v>
          </cell>
          <cell r="AAS114">
            <v>898.22829400000001</v>
          </cell>
          <cell r="AAW114">
            <v>440.09544585156368</v>
          </cell>
        </row>
        <row r="115">
          <cell r="XF115">
            <v>7112.2229589999997</v>
          </cell>
          <cell r="XI115">
            <v>694.951773</v>
          </cell>
          <cell r="XL115">
            <v>304.636458</v>
          </cell>
          <cell r="XN115">
            <v>10360.403054</v>
          </cell>
          <cell r="XR115">
            <v>260.25272000000001</v>
          </cell>
          <cell r="XT115">
            <v>95.881223000000006</v>
          </cell>
          <cell r="XV115">
            <v>61.871454999999997</v>
          </cell>
          <cell r="XZ115">
            <v>19.996745799468609</v>
          </cell>
          <cell r="YC115">
            <v>30.785265100048115</v>
          </cell>
          <cell r="YF115">
            <v>27.424110289504704</v>
          </cell>
          <cell r="ZO115">
            <v>330.43347548453931</v>
          </cell>
          <cell r="ZY115">
            <v>360.06075918991945</v>
          </cell>
          <cell r="AAD115">
            <v>239.96568053243382</v>
          </cell>
          <cell r="AAO115">
            <v>356.30780038631616</v>
          </cell>
          <cell r="AAS115">
            <v>943.20504000000005</v>
          </cell>
          <cell r="AAW115">
            <v>459.88073803354007</v>
          </cell>
        </row>
        <row r="116">
          <cell r="XF116">
            <v>7191.8798044297846</v>
          </cell>
          <cell r="XI116">
            <v>639.72150699999997</v>
          </cell>
          <cell r="XL116">
            <v>304.35741607821359</v>
          </cell>
          <cell r="XN116">
            <v>10352.769737139693</v>
          </cell>
          <cell r="XR116">
            <v>254.7704124</v>
          </cell>
          <cell r="XT116">
            <v>94.053813349999999</v>
          </cell>
          <cell r="XV116">
            <v>60.692240859953614</v>
          </cell>
          <cell r="XZ116">
            <v>19.978429113363504</v>
          </cell>
          <cell r="YC116">
            <v>30.757066309947223</v>
          </cell>
          <cell r="YF116">
            <v>27.398990261230004</v>
          </cell>
          <cell r="ZO116">
            <v>330.1308039243882</v>
          </cell>
          <cell r="ZY116">
            <v>359.73094953133875</v>
          </cell>
          <cell r="AAD116">
            <v>239.74587596571138</v>
          </cell>
          <cell r="AAO116">
            <v>355.98142837549375</v>
          </cell>
          <cell r="AAS116">
            <v>953.76892959021552</v>
          </cell>
          <cell r="AAW116">
            <v>459.45949493684731</v>
          </cell>
        </row>
        <row r="117">
          <cell r="XF117">
            <v>7564.6730871117852</v>
          </cell>
          <cell r="XI117">
            <v>846.07044399999995</v>
          </cell>
          <cell r="XL117">
            <v>325.7133923532499</v>
          </cell>
          <cell r="XN117">
            <v>11078.762299029198</v>
          </cell>
          <cell r="XR117">
            <v>276.55221499999999</v>
          </cell>
          <cell r="XT117">
            <v>105.046544</v>
          </cell>
          <cell r="XV117">
            <v>67.785769899926279</v>
          </cell>
          <cell r="XZ117">
            <v>21.38026404695961</v>
          </cell>
          <cell r="YC117">
            <v>32.915210464503176</v>
          </cell>
          <cell r="YF117">
            <v>29.32150686528874</v>
          </cell>
          <cell r="ZO117">
            <v>353.29523246736193</v>
          </cell>
          <cell r="ZY117">
            <v>384.97234408179497</v>
          </cell>
          <cell r="AAD117">
            <v>256.56822682259269</v>
          </cell>
          <cell r="AAO117">
            <v>380.95972868011631</v>
          </cell>
          <cell r="AAS117">
            <v>1003.2078328882144</v>
          </cell>
          <cell r="AAW117">
            <v>491.69858475317676</v>
          </cell>
        </row>
        <row r="118">
          <cell r="XF118">
            <v>7962.960689821306</v>
          </cell>
          <cell r="XI118">
            <v>890.61689894704375</v>
          </cell>
          <cell r="XL118">
            <v>342.86252817404085</v>
          </cell>
          <cell r="XN118">
            <v>11662.070212835382</v>
          </cell>
          <cell r="XR118">
            <v>291.1129656719649</v>
          </cell>
          <cell r="XT118">
            <v>110.57734958814397</v>
          </cell>
          <cell r="XV118">
            <v>71.35475847092728</v>
          </cell>
          <cell r="XZ118">
            <v>22.505956329296076</v>
          </cell>
          <cell r="YC118">
            <v>34.648229210669726</v>
          </cell>
          <cell r="YF118">
            <v>30.86531352325305</v>
          </cell>
          <cell r="ZO118">
            <v>371.89657975200095</v>
          </cell>
          <cell r="ZY118">
            <v>405.24152297004548</v>
          </cell>
          <cell r="AAD118">
            <v>270.07680053302897</v>
          </cell>
          <cell r="AAO118">
            <v>401.01763935485303</v>
          </cell>
          <cell r="AAS118">
            <v>1056.0277284976116</v>
          </cell>
          <cell r="AAW118">
            <v>517.58700693901619</v>
          </cell>
        </row>
        <row r="119">
          <cell r="XF119">
            <v>8325.275401208175</v>
          </cell>
          <cell r="XI119">
            <v>931.13996784913411</v>
          </cell>
          <cell r="XL119">
            <v>358.46277320595965</v>
          </cell>
          <cell r="XN119">
            <v>12192.69440751939</v>
          </cell>
          <cell r="XR119">
            <v>304.35860561003926</v>
          </cell>
          <cell r="XT119">
            <v>115.60861899440451</v>
          </cell>
          <cell r="XV119">
            <v>74.601399981354461</v>
          </cell>
          <cell r="XZ119">
            <v>23.529977342279043</v>
          </cell>
          <cell r="YC119">
            <v>36.224723639755197</v>
          </cell>
          <cell r="YF119">
            <v>32.269685288561064</v>
          </cell>
          <cell r="ZO119">
            <v>388.81787413071692</v>
          </cell>
          <cell r="ZY119">
            <v>423.68001226518254</v>
          </cell>
          <cell r="AAD119">
            <v>282.36529495728172</v>
          </cell>
          <cell r="AAO119">
            <v>419.2639419454988</v>
          </cell>
          <cell r="AAS119">
            <v>1104.0769901442529</v>
          </cell>
          <cell r="AAW119">
            <v>541.13721575474142</v>
          </cell>
        </row>
        <row r="120">
          <cell r="XF120">
            <v>8670.1083083262183</v>
          </cell>
          <cell r="XI120">
            <v>969.7077853174452</v>
          </cell>
          <cell r="XL120">
            <v>373.31030127215053</v>
          </cell>
          <cell r="XN120">
            <v>12697.715809878844</v>
          </cell>
          <cell r="XR120">
            <v>316.96513905440708</v>
          </cell>
          <cell r="XT120">
            <v>120.39712799315275</v>
          </cell>
          <cell r="XV120">
            <v>77.691389968582158</v>
          </cell>
          <cell r="XZ120">
            <v>24.504589003796241</v>
          </cell>
          <cell r="YC120">
            <v>37.725151692913855</v>
          </cell>
          <cell r="YF120">
            <v>33.606295653213266</v>
          </cell>
          <cell r="ZO120">
            <v>404.92271047721118</v>
          </cell>
          <cell r="ZY120">
            <v>441.22883837320637</v>
          </cell>
          <cell r="AAD120">
            <v>294.06086547441231</v>
          </cell>
          <cell r="AAO120">
            <v>436.62985442088132</v>
          </cell>
          <cell r="AAS120">
            <v>1149.8078590760279</v>
          </cell>
          <cell r="AAW120">
            <v>563.55111923130289</v>
          </cell>
        </row>
      </sheetData>
      <sheetData sheetId="79"/>
      <sheetData sheetId="80"/>
      <sheetData sheetId="81"/>
      <sheetData sheetId="82"/>
      <sheetData sheetId="83"/>
      <sheetData sheetId="84"/>
      <sheetData sheetId="85"/>
      <sheetData sheetId="86"/>
      <sheetData sheetId="87"/>
      <sheetData sheetId="88"/>
      <sheetData sheetId="8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áfico1"/>
      <sheetName val="ExtractoPSZ2017"/>
      <sheetName val="Data"/>
      <sheetName val="MainFigures"/>
      <sheetName val="F1a"/>
      <sheetName val="F1b"/>
      <sheetName val="F2a"/>
      <sheetName val="F2b"/>
      <sheetName val="F3a"/>
      <sheetName val="F3b"/>
      <sheetName val="F4a"/>
      <sheetName val="F4b"/>
      <sheetName val="F5a"/>
      <sheetName val="F5b"/>
      <sheetName val="F6a"/>
      <sheetName val="F6b"/>
      <sheetName val="F7a"/>
      <sheetName val="F7b"/>
      <sheetName val="F8a"/>
      <sheetName val="F8b"/>
      <sheetName val="F9a"/>
      <sheetName val="F9b"/>
      <sheetName val="F10a"/>
      <sheetName val="F10b"/>
      <sheetName val="F11"/>
      <sheetName val="Tables"/>
      <sheetName val="T1"/>
      <sheetName val="T2"/>
      <sheetName val="AppendixFigures"/>
      <sheetName val="FS1"/>
      <sheetName val="FS2"/>
      <sheetName val="FS3"/>
      <sheetName val="FS4"/>
      <sheetName val="FS5"/>
      <sheetName val="FS6"/>
      <sheetName val="FS7"/>
      <sheetName val="FS8"/>
      <sheetName val="FS9"/>
      <sheetName val="FS10"/>
      <sheetName val="FS11"/>
      <sheetName val="FS12"/>
      <sheetName val="FS13"/>
      <sheetName val="FS14"/>
      <sheetName val="FS15a"/>
      <sheetName val="FS15b"/>
      <sheetName val="FS16"/>
      <sheetName val="FS17"/>
      <sheetName val="FS18"/>
      <sheetName val="FS19"/>
      <sheetName val="FS20"/>
      <sheetName val="FS21"/>
      <sheetName val="FS22"/>
      <sheetName val="FS23"/>
      <sheetName val="FS24"/>
      <sheetName val="FS25"/>
      <sheetName val="FSS25b"/>
      <sheetName val="FS26"/>
      <sheetName val="FS27"/>
      <sheetName val="FS28"/>
      <sheetName val="FS29"/>
      <sheetName val="FS30"/>
      <sheetName val="FS31"/>
      <sheetName val="FS32"/>
      <sheetName val="FS33"/>
      <sheetName val="FS34"/>
      <sheetName val="FS35"/>
      <sheetName val="FS36"/>
      <sheetName val="FS37"/>
      <sheetName val="FS38"/>
      <sheetName val="FS39"/>
      <sheetName val="FS39b"/>
      <sheetName val="FS40"/>
      <sheetName val="FS40b"/>
      <sheetName val="DataFS40"/>
      <sheetName val="AppendixTables"/>
      <sheetName val="TS1"/>
      <sheetName val="TS2"/>
      <sheetName val="TS3"/>
      <sheetName val="TS3b"/>
      <sheetName val="TS4"/>
      <sheetName val="TS5a"/>
      <sheetName val="TS5b"/>
      <sheetName val="TS6"/>
      <sheetName val="TS7"/>
      <sheetName val="TS7b"/>
      <sheetName val="TS8"/>
      <sheetName val="TS8b"/>
      <sheetName val="TS9"/>
      <sheetName val="TS10(NYT)"/>
      <sheetName val="TS11(NYT)"/>
      <sheetName val="ForSlides"/>
      <sheetName val="F00(Slide)"/>
      <sheetName val="F0a(Slides)"/>
      <sheetName val="F0b(Slides)"/>
      <sheetName val="F2a(Slides)"/>
      <sheetName val="F5a(Slide)"/>
      <sheetName val="F8(Slide)"/>
      <sheetName val="F9(slide)"/>
      <sheetName val="F10(slide)"/>
      <sheetName val="T3(Slides)"/>
      <sheetName val="T3b(Slides)"/>
      <sheetName val="TA0(Slide)"/>
      <sheetName val="TA0b(Slide)"/>
      <sheetName val="TA0c(Slide)"/>
      <sheetName val="TA0d(Slide)"/>
      <sheetName val="T1(slides)"/>
    </sheetNames>
    <sheetDataSet>
      <sheetData sheetId="0" refreshError="1"/>
      <sheetData sheetId="1"/>
      <sheetData sheetId="2">
        <row r="6">
          <cell r="BD6">
            <v>0.28262294626201229</v>
          </cell>
          <cell r="BZ6">
            <v>0.18835218480515314</v>
          </cell>
          <cell r="CA6">
            <v>0.11475824203917795</v>
          </cell>
          <cell r="CG6">
            <v>7.359394276597514E-2</v>
          </cell>
        </row>
        <row r="7">
          <cell r="BD7">
            <v>0.29224672961843851</v>
          </cell>
          <cell r="BZ7">
            <v>0.19327315990834554</v>
          </cell>
          <cell r="CA7">
            <v>0.11890476718624264</v>
          </cell>
          <cell r="CG7">
            <v>7.4368392722102925E-2</v>
          </cell>
        </row>
        <row r="8">
          <cell r="BD8">
            <v>0.2942206770762798</v>
          </cell>
          <cell r="BZ8">
            <v>0.18702569406720165</v>
          </cell>
          <cell r="CA8">
            <v>0.11701543262553737</v>
          </cell>
          <cell r="CG8">
            <v>7.0010261441664265E-2</v>
          </cell>
        </row>
        <row r="9">
          <cell r="BD9">
            <v>0.30301298334450699</v>
          </cell>
          <cell r="BZ9">
            <v>0.20635863045401706</v>
          </cell>
          <cell r="CA9">
            <v>0.13528415573387834</v>
          </cell>
          <cell r="CG9">
            <v>7.1074474720138753E-2</v>
          </cell>
        </row>
        <row r="10">
          <cell r="BD10">
            <v>0.30506404585681191</v>
          </cell>
          <cell r="BZ10">
            <v>0.20136263442645991</v>
          </cell>
          <cell r="CA10">
            <v>0.14207793914885899</v>
          </cell>
          <cell r="CG10">
            <v>5.9284695277600934E-2</v>
          </cell>
        </row>
        <row r="11">
          <cell r="BD11">
            <v>0.29490163464003066</v>
          </cell>
          <cell r="BZ11">
            <v>0.18951893559985655</v>
          </cell>
          <cell r="CA11">
            <v>0.12933907578353326</v>
          </cell>
          <cell r="CG11">
            <v>6.0179859816323317E-2</v>
          </cell>
        </row>
        <row r="12">
          <cell r="BD12">
            <v>0.30683027286998787</v>
          </cell>
          <cell r="BZ12">
            <v>0.21007459057269554</v>
          </cell>
          <cell r="CA12">
            <v>0.14262912181417267</v>
          </cell>
          <cell r="CG12">
            <v>6.7445468758522836E-2</v>
          </cell>
        </row>
        <row r="13">
          <cell r="BD13">
            <v>0.29269935390327612</v>
          </cell>
          <cell r="BZ13">
            <v>0.18402602239174717</v>
          </cell>
          <cell r="CA13">
            <v>0.12198190535052825</v>
          </cell>
          <cell r="CG13">
            <v>6.2044117041218948E-2</v>
          </cell>
        </row>
        <row r="14">
          <cell r="BD14">
            <v>0.3005561606736647</v>
          </cell>
          <cell r="BZ14">
            <v>0.18099041031887286</v>
          </cell>
          <cell r="CA14">
            <v>0.11371272013972046</v>
          </cell>
          <cell r="CG14">
            <v>6.7277690179152388E-2</v>
          </cell>
        </row>
        <row r="15">
          <cell r="BD15">
            <v>0.2893974564977615</v>
          </cell>
          <cell r="BZ15">
            <v>0.17626613263747531</v>
          </cell>
          <cell r="CA15">
            <v>0.10960639755317891</v>
          </cell>
          <cell r="CG15">
            <v>6.6659735084296401E-2</v>
          </cell>
        </row>
        <row r="16">
          <cell r="BD16">
            <v>0.30615719461515767</v>
          </cell>
          <cell r="BZ16">
            <v>0.16885257938925011</v>
          </cell>
          <cell r="CA16">
            <v>0.11451236873147254</v>
          </cell>
          <cell r="CG16">
            <v>5.4340210657777513E-2</v>
          </cell>
        </row>
        <row r="17">
          <cell r="BD17">
            <v>0.30782493023599328</v>
          </cell>
          <cell r="BZ17">
            <v>0.17605549310994764</v>
          </cell>
          <cell r="CA17">
            <v>0.11453020016996671</v>
          </cell>
          <cell r="CG17">
            <v>6.1525292939980901E-2</v>
          </cell>
        </row>
        <row r="18">
          <cell r="BD18">
            <v>0.31779893936179882</v>
          </cell>
          <cell r="BZ18">
            <v>0.19947570860664071</v>
          </cell>
          <cell r="CA18">
            <v>0.1327335236080637</v>
          </cell>
          <cell r="CG18">
            <v>6.6742184998577064E-2</v>
          </cell>
        </row>
        <row r="19">
          <cell r="BD19">
            <v>0.32539624116573213</v>
          </cell>
          <cell r="BZ19">
            <v>0.21214557740825538</v>
          </cell>
          <cell r="CA19">
            <v>0.14787999490132742</v>
          </cell>
          <cell r="CG19">
            <v>6.4265582506928001E-2</v>
          </cell>
        </row>
        <row r="20">
          <cell r="BD20">
            <v>0.30684901137131293</v>
          </cell>
          <cell r="BZ20">
            <v>0.2032842715404716</v>
          </cell>
          <cell r="CA20">
            <v>0.13484090963345954</v>
          </cell>
          <cell r="CG20">
            <v>6.8443361907012015E-2</v>
          </cell>
        </row>
        <row r="21">
          <cell r="BD21">
            <v>0.30967439738630387</v>
          </cell>
          <cell r="BZ21">
            <v>0.21389152741289313</v>
          </cell>
          <cell r="CA21">
            <v>0.14115236881030577</v>
          </cell>
          <cell r="CG21">
            <v>7.2739158602587423E-2</v>
          </cell>
        </row>
        <row r="22">
          <cell r="BD22">
            <v>0.31555257190595531</v>
          </cell>
          <cell r="BZ22">
            <v>0.21163062361182727</v>
          </cell>
          <cell r="CA22">
            <v>0.14595134532298112</v>
          </cell>
          <cell r="CG22">
            <v>6.5679278288846094E-2</v>
          </cell>
        </row>
        <row r="23">
          <cell r="BD23">
            <v>0.30376360230949001</v>
          </cell>
          <cell r="BZ23">
            <v>0.18087777716676365</v>
          </cell>
          <cell r="CA23">
            <v>0.12326609817717001</v>
          </cell>
          <cell r="CG23">
            <v>5.7611678989593594E-2</v>
          </cell>
        </row>
        <row r="24">
          <cell r="BD24">
            <v>0.28487250429970856</v>
          </cell>
          <cell r="BZ24">
            <v>0.15032631780090977</v>
          </cell>
          <cell r="CA24">
            <v>9.0842788188903387E-2</v>
          </cell>
          <cell r="CG24">
            <v>5.9483529612006356E-2</v>
          </cell>
        </row>
        <row r="25">
          <cell r="BD25">
            <v>0.27550310559006214</v>
          </cell>
          <cell r="BZ25">
            <v>0.1391273974228337</v>
          </cell>
          <cell r="CA25">
            <v>7.2320763887255335E-2</v>
          </cell>
          <cell r="CG25">
            <v>6.6806633535578405E-2</v>
          </cell>
        </row>
        <row r="26">
          <cell r="BD26">
            <v>0.26276971200321009</v>
          </cell>
          <cell r="BZ26">
            <v>0.15156593803209994</v>
          </cell>
          <cell r="CA26">
            <v>7.7235516804933568E-2</v>
          </cell>
          <cell r="CG26">
            <v>7.4330421227166321E-2</v>
          </cell>
        </row>
        <row r="27">
          <cell r="BD27">
            <v>0.26665196548418024</v>
          </cell>
          <cell r="BZ27">
            <v>0.17151700739952933</v>
          </cell>
          <cell r="CA27">
            <v>9.9261432763383714E-2</v>
          </cell>
          <cell r="CG27">
            <v>7.2255574636145598E-2</v>
          </cell>
        </row>
        <row r="28">
          <cell r="BD28">
            <v>0.27052625371051131</v>
          </cell>
          <cell r="BZ28">
            <v>0.17361282732280722</v>
          </cell>
          <cell r="CA28">
            <v>0.10131567016879174</v>
          </cell>
          <cell r="CG28">
            <v>7.2297157154015468E-2</v>
          </cell>
        </row>
        <row r="29">
          <cell r="BD29">
            <v>0.2757388954568486</v>
          </cell>
          <cell r="BZ29">
            <v>0.19243720545539639</v>
          </cell>
          <cell r="CA29">
            <v>0.11841260915844559</v>
          </cell>
          <cell r="CG29">
            <v>7.4024596296950726E-2</v>
          </cell>
        </row>
        <row r="30">
          <cell r="BD30">
            <v>0.2697157515571838</v>
          </cell>
          <cell r="BZ30">
            <v>0.19041947899912692</v>
          </cell>
          <cell r="CA30">
            <v>0.12228135619743843</v>
          </cell>
          <cell r="CG30">
            <v>6.8138122801688475E-2</v>
          </cell>
        </row>
        <row r="31">
          <cell r="BD31">
            <v>0.26071726469011502</v>
          </cell>
          <cell r="BZ31">
            <v>0.1719334006072194</v>
          </cell>
          <cell r="CA31">
            <v>0.10322859448616777</v>
          </cell>
          <cell r="CG31">
            <v>6.870480612105162E-2</v>
          </cell>
        </row>
        <row r="32">
          <cell r="BD32">
            <v>0.2650623380063189</v>
          </cell>
          <cell r="BZ32">
            <v>0.18481136220024927</v>
          </cell>
          <cell r="CA32">
            <v>0.11466783376118016</v>
          </cell>
          <cell r="CG32">
            <v>7.0143528439069139E-2</v>
          </cell>
        </row>
        <row r="33">
          <cell r="BD33">
            <v>0.28207519462339742</v>
          </cell>
          <cell r="BZ33">
            <v>0.19305442067419556</v>
          </cell>
          <cell r="CA33">
            <v>0.12120182808476206</v>
          </cell>
          <cell r="CG33">
            <v>7.1852592589433523E-2</v>
          </cell>
        </row>
        <row r="34">
          <cell r="BD34">
            <v>0.29002634969645613</v>
          </cell>
          <cell r="BZ34">
            <v>0.19486650070173528</v>
          </cell>
          <cell r="CA34">
            <v>0.12049551991820433</v>
          </cell>
          <cell r="CG34">
            <v>7.4370980783530993E-2</v>
          </cell>
        </row>
        <row r="35">
          <cell r="BD35">
            <v>0.27745691959000041</v>
          </cell>
          <cell r="BZ35">
            <v>0.18493826368831501</v>
          </cell>
          <cell r="CA35">
            <v>0.11767109250811066</v>
          </cell>
          <cell r="CG35">
            <v>6.7267171180204366E-2</v>
          </cell>
        </row>
        <row r="36">
          <cell r="BD36">
            <v>0.25997557739631694</v>
          </cell>
          <cell r="BZ36">
            <v>0.17183052090929848</v>
          </cell>
          <cell r="CA36">
            <v>0.11206929833260855</v>
          </cell>
          <cell r="CG36">
            <v>5.9761222576689942E-2</v>
          </cell>
        </row>
        <row r="37">
          <cell r="BD37">
            <v>0.24737601056520242</v>
          </cell>
          <cell r="BZ37">
            <v>0.14836379223715535</v>
          </cell>
          <cell r="CA37">
            <v>9.9800857129542259E-2</v>
          </cell>
          <cell r="CG37">
            <v>4.8562935107613101E-2</v>
          </cell>
        </row>
        <row r="38">
          <cell r="BD38">
            <v>0.2316811436262361</v>
          </cell>
          <cell r="BZ38">
            <v>0.14279793159629031</v>
          </cell>
          <cell r="CA38">
            <v>8.9407605371251378E-2</v>
          </cell>
          <cell r="CG38">
            <v>5.3390326225038913E-2</v>
          </cell>
        </row>
        <row r="39">
          <cell r="BD39">
            <v>0.2295861084281442</v>
          </cell>
          <cell r="BZ39">
            <v>0.14156551756813207</v>
          </cell>
          <cell r="CA39">
            <v>8.066691307130705E-2</v>
          </cell>
          <cell r="CG39">
            <v>6.0898604496825069E-2</v>
          </cell>
        </row>
        <row r="40">
          <cell r="BD40">
            <v>0.24775011423567772</v>
          </cell>
          <cell r="BZ40">
            <v>0.14574716809862265</v>
          </cell>
          <cell r="CA40">
            <v>9.2596050291605891E-2</v>
          </cell>
          <cell r="CG40">
            <v>5.3151117807016701E-2</v>
          </cell>
        </row>
        <row r="41">
          <cell r="BD41">
            <v>0.26175269271050572</v>
          </cell>
          <cell r="BZ41">
            <v>0.15765946306209772</v>
          </cell>
          <cell r="CA41">
            <v>0.10369717442810385</v>
          </cell>
          <cell r="CG41">
            <v>5.3962288633993848E-2</v>
          </cell>
        </row>
        <row r="42">
          <cell r="BD42">
            <v>0.25886802918150209</v>
          </cell>
          <cell r="BZ42">
            <v>0.1517338910703204</v>
          </cell>
          <cell r="CA42">
            <v>0.10101194300561749</v>
          </cell>
          <cell r="CG42">
            <v>5.0721948064702906E-2</v>
          </cell>
        </row>
        <row r="43">
          <cell r="BD43">
            <v>0.27028764792980042</v>
          </cell>
          <cell r="BZ43">
            <v>0.15848027813737375</v>
          </cell>
          <cell r="CA43">
            <v>0.10644430780715877</v>
          </cell>
          <cell r="CG43">
            <v>5.2035970330214926E-2</v>
          </cell>
        </row>
        <row r="44">
          <cell r="BD44">
            <v>0.26266753016557609</v>
          </cell>
          <cell r="BZ44">
            <v>0.14943208955529014</v>
          </cell>
          <cell r="CA44">
            <v>9.9880940016081721E-2</v>
          </cell>
          <cell r="CG44">
            <v>4.9551149539208396E-2</v>
          </cell>
        </row>
        <row r="45">
          <cell r="BD45">
            <v>0.25284499447330883</v>
          </cell>
          <cell r="BZ45">
            <v>0.14196335787489817</v>
          </cell>
          <cell r="CA45">
            <v>9.5788641365900332E-2</v>
          </cell>
          <cell r="CG45">
            <v>4.6174716508997876E-2</v>
          </cell>
        </row>
        <row r="46">
          <cell r="BD46">
            <v>0.2509002079525624</v>
          </cell>
          <cell r="BZ46">
            <v>0.13259632478488506</v>
          </cell>
          <cell r="CA46">
            <v>9.0098382268101768E-2</v>
          </cell>
          <cell r="CG46">
            <v>4.2497942516783328E-2</v>
          </cell>
        </row>
        <row r="47">
          <cell r="BD47">
            <v>0.25642066221943965</v>
          </cell>
          <cell r="BZ47">
            <v>0.13487352232759914</v>
          </cell>
          <cell r="CA47">
            <v>9.1874611451816329E-2</v>
          </cell>
          <cell r="CG47">
            <v>4.2998910875782795E-2</v>
          </cell>
        </row>
        <row r="48">
          <cell r="BD48">
            <v>0.27131216019832249</v>
          </cell>
          <cell r="BZ48">
            <v>0.14128702502276624</v>
          </cell>
          <cell r="CA48">
            <v>0.10057348650014042</v>
          </cell>
          <cell r="CG48">
            <v>4.0713538522625881E-2</v>
          </cell>
        </row>
        <row r="49">
          <cell r="BD49">
            <v>0.26135179332957875</v>
          </cell>
          <cell r="BZ49">
            <v>0.1338850724154842</v>
          </cell>
          <cell r="CA49">
            <v>9.4435449897031939E-2</v>
          </cell>
          <cell r="CG49">
            <v>3.9449622518452215E-2</v>
          </cell>
        </row>
        <row r="50">
          <cell r="BD50">
            <v>0.25851797936100207</v>
          </cell>
          <cell r="BZ50">
            <v>0.13166288086124753</v>
          </cell>
          <cell r="CA50">
            <v>9.1320469012923983E-2</v>
          </cell>
          <cell r="CG50">
            <v>4.0342411848323531E-2</v>
          </cell>
        </row>
        <row r="51">
          <cell r="BD51">
            <v>0.25412191951992963</v>
          </cell>
          <cell r="BZ51">
            <v>0.12471966914256878</v>
          </cell>
          <cell r="CA51">
            <v>8.4279188801362689E-2</v>
          </cell>
          <cell r="CG51">
            <v>4.0440480341206064E-2</v>
          </cell>
        </row>
        <row r="52">
          <cell r="BD52">
            <v>0.26854612085684265</v>
          </cell>
          <cell r="BZ52">
            <v>0.13066154113420073</v>
          </cell>
          <cell r="CA52">
            <v>9.1871603011265984E-2</v>
          </cell>
          <cell r="CG52">
            <v>3.87899381229347E-2</v>
          </cell>
        </row>
        <row r="53">
          <cell r="BD53">
            <v>0.26590628397171001</v>
          </cell>
          <cell r="BZ53">
            <v>0.12591519166871309</v>
          </cell>
          <cell r="CA53">
            <v>8.9344193842615285E-2</v>
          </cell>
          <cell r="CG53">
            <v>3.6570997826097795E-2</v>
          </cell>
        </row>
        <row r="54">
          <cell r="BD54">
            <v>0.26723591966399934</v>
          </cell>
          <cell r="BZ54">
            <v>0.12453469169407759</v>
          </cell>
          <cell r="CA54">
            <v>8.7881817054304312E-2</v>
          </cell>
          <cell r="CG54">
            <v>3.6652874639773292E-2</v>
          </cell>
        </row>
        <row r="55">
          <cell r="BD55">
            <v>0.27473398950801392</v>
          </cell>
          <cell r="BZ55">
            <v>0.12573906779289246</v>
          </cell>
          <cell r="CA55">
            <v>9.0269645746465538E-2</v>
          </cell>
          <cell r="CG55">
            <v>3.5471256694950694E-2</v>
          </cell>
        </row>
        <row r="56">
          <cell r="BD56">
            <v>0.27930641143073409</v>
          </cell>
          <cell r="BZ56">
            <v>0.127462238073349</v>
          </cell>
          <cell r="CA56">
            <v>9.1815505488057045E-2</v>
          </cell>
          <cell r="CG56">
            <v>3.5646738962317799E-2</v>
          </cell>
        </row>
        <row r="57">
          <cell r="BD57">
            <v>0.28174682769209902</v>
          </cell>
          <cell r="BZ57">
            <v>0.12919537723064423</v>
          </cell>
          <cell r="CA57">
            <v>9.3416926388392094E-2</v>
          </cell>
          <cell r="CG57">
            <v>3.5766660050870376E-2</v>
          </cell>
        </row>
        <row r="58">
          <cell r="BD58">
            <v>0.28695659339163182</v>
          </cell>
          <cell r="BZ58">
            <v>0.127784363925457</v>
          </cell>
          <cell r="CA58">
            <v>9.2059185087906975E-2</v>
          </cell>
          <cell r="CG58">
            <v>3.5725186834739457E-2</v>
          </cell>
        </row>
        <row r="59">
          <cell r="BD59">
            <v>0.28020919442928532</v>
          </cell>
          <cell r="BZ59">
            <v>0.12638157606124878</v>
          </cell>
          <cell r="CA59">
            <v>9.0594600653764207E-2</v>
          </cell>
          <cell r="CG59">
            <v>3.5790556776739035E-2</v>
          </cell>
        </row>
        <row r="60">
          <cell r="BD60">
            <v>0.27262752424873682</v>
          </cell>
          <cell r="BZ60">
            <v>0.12336727976799011</v>
          </cell>
          <cell r="CA60">
            <v>8.657962849795707E-2</v>
          </cell>
          <cell r="CG60">
            <v>3.6781389907588932E-2</v>
          </cell>
        </row>
        <row r="61">
          <cell r="BD61">
            <v>0.2688746824614332</v>
          </cell>
          <cell r="BZ61">
            <v>0.12171453237533569</v>
          </cell>
          <cell r="CA61">
            <v>8.4287738829472519E-2</v>
          </cell>
          <cell r="CG61">
            <v>3.7409390801293879E-2</v>
          </cell>
        </row>
        <row r="62">
          <cell r="BD62">
            <v>0.25897536210956751</v>
          </cell>
          <cell r="BZ62">
            <v>0.1149782408028841</v>
          </cell>
          <cell r="CA62">
            <v>7.7926438519630534E-2</v>
          </cell>
          <cell r="CG62">
            <v>3.7039906927619513E-2</v>
          </cell>
        </row>
        <row r="63">
          <cell r="BD63">
            <v>0.25004575618377883</v>
          </cell>
          <cell r="BZ63">
            <v>0.11042817542329431</v>
          </cell>
          <cell r="CA63">
            <v>7.3403649359454023E-2</v>
          </cell>
          <cell r="CG63">
            <v>3.7020674867794374E-2</v>
          </cell>
        </row>
        <row r="64">
          <cell r="BD64">
            <v>0.25882752577934798</v>
          </cell>
          <cell r="BZ64">
            <v>0.11082132125739008</v>
          </cell>
          <cell r="CA64">
            <v>7.3529629062457066E-2</v>
          </cell>
          <cell r="CG64">
            <v>3.7279977890970185E-2</v>
          </cell>
        </row>
        <row r="65">
          <cell r="BD65">
            <v>0.25993213543760607</v>
          </cell>
          <cell r="BZ65">
            <v>0.11084715268225409</v>
          </cell>
          <cell r="CA65">
            <v>7.275632103715661E-2</v>
          </cell>
          <cell r="CG65">
            <v>3.8076084769574567E-2</v>
          </cell>
        </row>
        <row r="66">
          <cell r="BD66">
            <v>0.26129983972603071</v>
          </cell>
          <cell r="BZ66">
            <v>0.10920314674876863</v>
          </cell>
          <cell r="CA66">
            <v>6.9759279596623508E-2</v>
          </cell>
          <cell r="CG66">
            <v>3.9428455547529509E-2</v>
          </cell>
        </row>
        <row r="67">
          <cell r="BD67">
            <v>0.25425722480085999</v>
          </cell>
          <cell r="BZ67">
            <v>0.10653001488572045</v>
          </cell>
          <cell r="CA67">
            <v>6.5534545947084508E-2</v>
          </cell>
          <cell r="CG67">
            <v>4.0987872388938633E-2</v>
          </cell>
        </row>
        <row r="68">
          <cell r="BD68">
            <v>0.26072269575558382</v>
          </cell>
          <cell r="BZ68">
            <v>0.10555587813587408</v>
          </cell>
          <cell r="CA68">
            <v>6.4383746728918237E-2</v>
          </cell>
          <cell r="CG68">
            <v>4.1166683894723326E-2</v>
          </cell>
        </row>
        <row r="69">
          <cell r="BD69">
            <v>0.26625918601418092</v>
          </cell>
          <cell r="BZ69">
            <v>0.10529308792285974</v>
          </cell>
          <cell r="CA69">
            <v>6.4774245996043589E-2</v>
          </cell>
          <cell r="CG69">
            <v>4.0507853306330388E-2</v>
          </cell>
        </row>
        <row r="70">
          <cell r="BD70">
            <v>0.26901215743150764</v>
          </cell>
          <cell r="BZ70">
            <v>0.10665341100676073</v>
          </cell>
          <cell r="CA70">
            <v>6.572796052296237E-2</v>
          </cell>
          <cell r="CG70">
            <v>4.0899879817532681E-2</v>
          </cell>
        </row>
        <row r="71">
          <cell r="BD71">
            <v>0.26856573095198166</v>
          </cell>
          <cell r="BZ71">
            <v>0.10769409781094197</v>
          </cell>
          <cell r="CA71">
            <v>6.5086178943971701E-2</v>
          </cell>
          <cell r="CG71">
            <v>4.2578005294868652E-2</v>
          </cell>
        </row>
        <row r="72">
          <cell r="BD72">
            <v>0.26067985449223163</v>
          </cell>
          <cell r="BZ72">
            <v>0.11153456568717957</v>
          </cell>
          <cell r="CA72">
            <v>6.622278622696047E-2</v>
          </cell>
          <cell r="CG72">
            <v>4.5314286114928666E-2</v>
          </cell>
        </row>
        <row r="73">
          <cell r="BD73">
            <v>0.25284489003568666</v>
          </cell>
          <cell r="BZ73">
            <v>0.10670077055692673</v>
          </cell>
          <cell r="CA73">
            <v>5.9847778948481506E-2</v>
          </cell>
          <cell r="CG73">
            <v>4.6845981249400183E-2</v>
          </cell>
        </row>
        <row r="74">
          <cell r="BD74">
            <v>0.26395976582722053</v>
          </cell>
          <cell r="BZ74">
            <v>0.11048658937215805</v>
          </cell>
          <cell r="CA74">
            <v>6.3167963484764708E-2</v>
          </cell>
          <cell r="CG74">
            <v>4.7312027281101766E-2</v>
          </cell>
        </row>
        <row r="75">
          <cell r="BD75">
            <v>0.26419651596341825</v>
          </cell>
          <cell r="BZ75">
            <v>0.1126394122838974</v>
          </cell>
          <cell r="CA75">
            <v>6.2656320965509854E-2</v>
          </cell>
          <cell r="CG75">
            <v>4.9976330868477234E-2</v>
          </cell>
        </row>
        <row r="76">
          <cell r="BD76">
            <v>0.27341376440038817</v>
          </cell>
          <cell r="BZ76">
            <v>0.11513808369636536</v>
          </cell>
          <cell r="CA76">
            <v>6.3716912918620028E-2</v>
          </cell>
          <cell r="CG76">
            <v>5.1423424916481275E-2</v>
          </cell>
        </row>
        <row r="77">
          <cell r="BD77">
            <v>0.28313153435451621</v>
          </cell>
          <cell r="BZ77">
            <v>0.12498427182435989</v>
          </cell>
          <cell r="CA77">
            <v>6.851947694959197E-2</v>
          </cell>
          <cell r="CG77">
            <v>5.6464597905129817E-2</v>
          </cell>
        </row>
        <row r="78">
          <cell r="BD78">
            <v>0.27950541082372266</v>
          </cell>
          <cell r="BZ78">
            <v>0.12553958594799042</v>
          </cell>
          <cell r="CA78">
            <v>6.8156299735258788E-2</v>
          </cell>
          <cell r="CG78">
            <v>5.7383198213209183E-2</v>
          </cell>
        </row>
        <row r="79">
          <cell r="BD79">
            <v>0.26674241278609151</v>
          </cell>
          <cell r="BZ79">
            <v>0.12209108471870422</v>
          </cell>
          <cell r="CA79">
            <v>6.231161616163125E-2</v>
          </cell>
          <cell r="CG79">
            <v>5.9781678874394881E-2</v>
          </cell>
        </row>
        <row r="80">
          <cell r="BD80">
            <v>0.26628621007575032</v>
          </cell>
          <cell r="BZ80">
            <v>0.13306523859500885</v>
          </cell>
          <cell r="CA80">
            <v>6.7507821076224855E-2</v>
          </cell>
          <cell r="CG80">
            <v>6.5556979658143666E-2</v>
          </cell>
        </row>
        <row r="81">
          <cell r="BD81">
            <v>0.26789149719118382</v>
          </cell>
          <cell r="BZ81">
            <v>0.14876338839530945</v>
          </cell>
          <cell r="CA81">
            <v>7.4123382080176922E-2</v>
          </cell>
          <cell r="CG81">
            <v>7.4639995061180742E-2</v>
          </cell>
        </row>
        <row r="82">
          <cell r="BD82">
            <v>0.26822046946010752</v>
          </cell>
          <cell r="BZ82">
            <v>0.1446424275636673</v>
          </cell>
          <cell r="CA82">
            <v>7.3399850266087197E-2</v>
          </cell>
          <cell r="CG82">
            <v>7.1242584024568414E-2</v>
          </cell>
        </row>
        <row r="83">
          <cell r="BD83">
            <v>0.26448772475826265</v>
          </cell>
          <cell r="BZ83">
            <v>0.14542049169540405</v>
          </cell>
          <cell r="CA83">
            <v>7.1573059119520263E-2</v>
          </cell>
          <cell r="CG83">
            <v>7.3847429316473284E-2</v>
          </cell>
        </row>
        <row r="84">
          <cell r="BD84">
            <v>0.26586649242322896</v>
          </cell>
          <cell r="BZ84">
            <v>0.13891473412513733</v>
          </cell>
          <cell r="CA84">
            <v>7.0311082950028636E-2</v>
          </cell>
          <cell r="CG84">
            <v>6.8605085906862318E-2</v>
          </cell>
        </row>
        <row r="85">
          <cell r="BD85">
            <v>0.26320041691108037</v>
          </cell>
          <cell r="BZ85">
            <v>0.15014225244522095</v>
          </cell>
          <cell r="CA85">
            <v>7.2802943687345939E-2</v>
          </cell>
          <cell r="CG85">
            <v>7.7341045731842459E-2</v>
          </cell>
        </row>
        <row r="86">
          <cell r="BD86">
            <v>0.2653654082233729</v>
          </cell>
          <cell r="BZ86">
            <v>0.14641934633255005</v>
          </cell>
          <cell r="CA86">
            <v>7.331765444968448E-2</v>
          </cell>
          <cell r="CG86">
            <v>7.3104037087866267E-2</v>
          </cell>
        </row>
        <row r="87">
          <cell r="BD87">
            <v>0.27418873384205555</v>
          </cell>
          <cell r="BZ87">
            <v>0.14685395359992981</v>
          </cell>
          <cell r="CA87">
            <v>7.6915061770832877E-2</v>
          </cell>
          <cell r="CG87">
            <v>6.9938949263504385E-2</v>
          </cell>
        </row>
        <row r="88">
          <cell r="BD88">
            <v>0.28212186653534926</v>
          </cell>
          <cell r="BZ88">
            <v>0.15284636616706848</v>
          </cell>
          <cell r="CA88">
            <v>7.9998880829572239E-2</v>
          </cell>
          <cell r="CG88">
            <v>7.2850679688438252E-2</v>
          </cell>
        </row>
        <row r="89">
          <cell r="BD89">
            <v>0.28438673814830373</v>
          </cell>
          <cell r="BZ89">
            <v>0.15964031219482422</v>
          </cell>
          <cell r="CA89">
            <v>8.2648672614999918E-2</v>
          </cell>
          <cell r="CG89">
            <v>7.6992295407764616E-2</v>
          </cell>
        </row>
        <row r="90">
          <cell r="BD90">
            <v>0.28399665178448308</v>
          </cell>
          <cell r="BZ90">
            <v>0.16627532243728638</v>
          </cell>
          <cell r="CA90">
            <v>8.3874048429455339E-2</v>
          </cell>
          <cell r="CG90">
            <v>8.2396818167522173E-2</v>
          </cell>
        </row>
        <row r="91">
          <cell r="BD91">
            <v>0.27190031472292819</v>
          </cell>
          <cell r="BZ91">
            <v>0.16923791170120239</v>
          </cell>
          <cell r="CA91">
            <v>8.1177575612615183E-2</v>
          </cell>
          <cell r="CG91">
            <v>8.8062085710555876E-2</v>
          </cell>
        </row>
        <row r="92">
          <cell r="BD92">
            <v>0.26431427880603248</v>
          </cell>
          <cell r="BZ92">
            <v>0.17707523703575134</v>
          </cell>
          <cell r="CA92">
            <v>8.149649979394491E-2</v>
          </cell>
          <cell r="CG92">
            <v>9.5578747333785893E-2</v>
          </cell>
        </row>
        <row r="93">
          <cell r="BD93">
            <v>0.25293224580404822</v>
          </cell>
          <cell r="BZ93">
            <v>0.18267017602920532</v>
          </cell>
          <cell r="CA93">
            <v>7.9591912257736791E-2</v>
          </cell>
          <cell r="CG93">
            <v>0.10307799648207312</v>
          </cell>
        </row>
        <row r="94">
          <cell r="BD94">
            <v>0.24815093688306247</v>
          </cell>
          <cell r="BZ94">
            <v>0.17269401252269745</v>
          </cell>
          <cell r="CA94">
            <v>7.7819264877602976E-2</v>
          </cell>
          <cell r="CG94">
            <v>9.4874746184876721E-2</v>
          </cell>
        </row>
        <row r="95">
          <cell r="BD95">
            <v>0.25750447390592063</v>
          </cell>
          <cell r="BZ95">
            <v>0.17056876420974731</v>
          </cell>
          <cell r="CA95">
            <v>8.3732118484759852E-2</v>
          </cell>
          <cell r="CG95">
            <v>8.6836721243578635E-2</v>
          </cell>
        </row>
        <row r="96">
          <cell r="BD96">
            <v>0.26462799695113021</v>
          </cell>
          <cell r="BZ96">
            <v>0.17203257977962494</v>
          </cell>
          <cell r="CA96">
            <v>8.650584062861906E-2</v>
          </cell>
          <cell r="CG96">
            <v>8.5527396513129322E-2</v>
          </cell>
        </row>
        <row r="97">
          <cell r="BD97">
            <v>0.26994703196575964</v>
          </cell>
          <cell r="BZ97">
            <v>0.18320697546005249</v>
          </cell>
          <cell r="CA97">
            <v>9.3019037867599214E-2</v>
          </cell>
          <cell r="CG97">
            <v>9.0188504179047849E-2</v>
          </cell>
        </row>
        <row r="98">
          <cell r="BD98">
            <v>0.27894354034565966</v>
          </cell>
          <cell r="BZ98">
            <v>0.19373923540115356</v>
          </cell>
          <cell r="CA98">
            <v>9.9939263924674504E-2</v>
          </cell>
          <cell r="CG98">
            <v>9.380251036732698E-2</v>
          </cell>
        </row>
        <row r="99">
          <cell r="BD99">
            <v>0.28308978693269271</v>
          </cell>
          <cell r="BZ99">
            <v>0.20098753273487091</v>
          </cell>
          <cell r="CA99">
            <v>0.10472267375141876</v>
          </cell>
          <cell r="CG99">
            <v>9.6264562406843085E-2</v>
          </cell>
        </row>
        <row r="100">
          <cell r="BD100">
            <v>0.27312045424484332</v>
          </cell>
          <cell r="BZ100">
            <v>0.19863876700401306</v>
          </cell>
          <cell r="CA100">
            <v>0.100503111178599</v>
          </cell>
          <cell r="CG100">
            <v>9.8125228228214498E-2</v>
          </cell>
        </row>
        <row r="101">
          <cell r="BD101">
            <v>0.26532728721358778</v>
          </cell>
          <cell r="BZ101">
            <v>0.19521696865558624</v>
          </cell>
          <cell r="CA101">
            <v>9.8305358350322225E-2</v>
          </cell>
          <cell r="CG101">
            <v>9.6919333673461894E-2</v>
          </cell>
        </row>
        <row r="102">
          <cell r="BD102">
            <v>0.28172032818508508</v>
          </cell>
          <cell r="BZ102">
            <v>0.18539862334728241</v>
          </cell>
          <cell r="CA102">
            <v>0.10067990454882055</v>
          </cell>
          <cell r="CG102">
            <v>8.4723820442899778E-2</v>
          </cell>
        </row>
        <row r="103">
          <cell r="BD103">
            <v>0.30038217804973444</v>
          </cell>
          <cell r="BZ103">
            <v>0.19798023998737335</v>
          </cell>
          <cell r="CA103">
            <v>0.11092671428118042</v>
          </cell>
          <cell r="CG103">
            <v>8.7057342621531433E-2</v>
          </cell>
        </row>
        <row r="104">
          <cell r="BD104">
            <v>0.3041697042929753</v>
          </cell>
          <cell r="BZ104">
            <v>0.19600512087345123</v>
          </cell>
          <cell r="CA104">
            <v>0.10886327151874871</v>
          </cell>
          <cell r="CG104">
            <v>8.7141849354702525E-2</v>
          </cell>
        </row>
        <row r="105">
          <cell r="BD105">
            <v>0.30870002089793003</v>
          </cell>
          <cell r="BZ105">
            <v>0.20779828727245331</v>
          </cell>
          <cell r="CA105">
            <v>0.11477153158800209</v>
          </cell>
          <cell r="CG105">
            <v>9.3026755684451221E-2</v>
          </cell>
        </row>
        <row r="106">
          <cell r="BD106">
            <v>0.30100479088913884</v>
          </cell>
          <cell r="BZ106">
            <v>0.1959569901227951</v>
          </cell>
          <cell r="CA106">
            <v>0.10647467199662769</v>
          </cell>
          <cell r="CG106">
            <v>8.9482318126167415E-2</v>
          </cell>
        </row>
        <row r="107">
          <cell r="BD107">
            <v>0.30692255825449116</v>
          </cell>
          <cell r="BZ107">
            <v>0.20195885002613068</v>
          </cell>
          <cell r="CA107">
            <v>0.11031337359725508</v>
          </cell>
          <cell r="CG107">
            <v>9.1645476428875591E-2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4582F-BA7C-C446-ACC5-B3F48D6B0775}">
  <sheetPr>
    <tabColor theme="5" tint="0.59996337778862885"/>
    <pageSetUpPr fitToPage="1"/>
  </sheetPr>
  <dimension ref="A1:AC324"/>
  <sheetViews>
    <sheetView workbookViewId="0">
      <pane xSplit="1" ySplit="10" topLeftCell="B11" activePane="bottomRight" state="frozen"/>
      <selection pane="topRight"/>
      <selection pane="bottomLeft"/>
      <selection pane="bottomRight" activeCell="W14" sqref="W14:W118"/>
    </sheetView>
  </sheetViews>
  <sheetFormatPr baseColWidth="10" defaultRowHeight="13"/>
  <cols>
    <col min="1" max="1" width="10.7109375" style="297" customWidth="1"/>
    <col min="2" max="22" width="8.28515625" style="297" customWidth="1"/>
    <col min="23" max="28" width="9" style="297" customWidth="1"/>
    <col min="29" max="16384" width="10.7109375" style="297"/>
  </cols>
  <sheetData>
    <row r="1" spans="1:29" ht="16">
      <c r="A1" s="296" t="s">
        <v>573</v>
      </c>
      <c r="D1" s="298"/>
      <c r="E1" s="298"/>
      <c r="F1" s="298"/>
      <c r="G1" s="298"/>
      <c r="H1" s="298"/>
      <c r="I1" s="298"/>
      <c r="J1" s="298"/>
      <c r="K1" s="298"/>
      <c r="L1" s="298"/>
      <c r="M1" s="298"/>
      <c r="N1" s="298"/>
      <c r="O1" s="298"/>
      <c r="P1" s="298"/>
      <c r="Q1" s="298"/>
      <c r="R1" s="298"/>
      <c r="S1" s="298"/>
      <c r="T1" s="298"/>
      <c r="U1" s="298"/>
      <c r="V1" s="298"/>
      <c r="W1" s="298"/>
      <c r="X1" s="298"/>
      <c r="Y1" s="298"/>
      <c r="Z1" s="298"/>
      <c r="AA1" s="298"/>
      <c r="AB1" s="298"/>
    </row>
    <row r="2" spans="1:29" ht="16">
      <c r="A2" s="296"/>
      <c r="D2" s="298"/>
      <c r="E2" s="298"/>
      <c r="F2" s="298"/>
      <c r="G2" s="298"/>
      <c r="H2" s="298"/>
      <c r="I2" s="298"/>
      <c r="J2" s="298"/>
      <c r="K2" s="298"/>
      <c r="L2" s="298"/>
      <c r="M2" s="298"/>
      <c r="N2" s="298"/>
      <c r="O2" s="298"/>
      <c r="P2" s="298"/>
      <c r="Q2" s="298"/>
      <c r="R2" s="298"/>
      <c r="S2" s="298"/>
      <c r="T2" s="298"/>
      <c r="U2" s="298"/>
      <c r="V2" s="298"/>
      <c r="W2" s="298"/>
      <c r="X2" s="298"/>
      <c r="Y2" s="298"/>
      <c r="Z2" s="298"/>
      <c r="AA2" s="298"/>
      <c r="AB2" s="298"/>
    </row>
    <row r="3" spans="1:29" ht="14" thickBot="1"/>
    <row r="4" spans="1:29" ht="19" customHeight="1" thickTop="1">
      <c r="A4" s="468" t="s">
        <v>574</v>
      </c>
      <c r="B4" s="469"/>
      <c r="C4" s="469"/>
      <c r="D4" s="469"/>
      <c r="E4" s="469"/>
      <c r="F4" s="469"/>
      <c r="G4" s="469"/>
      <c r="H4" s="469"/>
      <c r="I4" s="469"/>
      <c r="J4" s="469"/>
      <c r="K4" s="469"/>
      <c r="L4" s="469"/>
      <c r="M4" s="469"/>
      <c r="N4" s="469"/>
      <c r="O4" s="469"/>
      <c r="P4" s="469"/>
      <c r="Q4" s="469"/>
      <c r="R4" s="469"/>
      <c r="S4" s="469"/>
      <c r="T4" s="469"/>
      <c r="U4" s="469"/>
      <c r="V4" s="470"/>
    </row>
    <row r="5" spans="1:29" ht="12" customHeight="1">
      <c r="A5" s="299"/>
      <c r="B5" s="300"/>
      <c r="C5" s="300"/>
      <c r="D5" s="300"/>
      <c r="E5" s="300"/>
      <c r="F5" s="300"/>
      <c r="G5" s="300"/>
      <c r="H5" s="300"/>
      <c r="I5" s="300"/>
      <c r="J5" s="300"/>
      <c r="K5" s="300"/>
      <c r="L5" s="300"/>
      <c r="M5" s="300"/>
      <c r="N5" s="300"/>
      <c r="O5" s="300"/>
      <c r="P5" s="300"/>
      <c r="Q5" s="300"/>
      <c r="R5" s="300"/>
      <c r="S5" s="300"/>
      <c r="T5" s="300"/>
      <c r="U5" s="300"/>
      <c r="V5" s="301"/>
    </row>
    <row r="6" spans="1:29" ht="12" customHeight="1">
      <c r="A6" s="302"/>
      <c r="V6" s="303"/>
    </row>
    <row r="7" spans="1:29">
      <c r="A7" s="302"/>
      <c r="B7" s="304" t="s">
        <v>575</v>
      </c>
      <c r="C7" s="304" t="s">
        <v>576</v>
      </c>
      <c r="D7" s="305" t="s">
        <v>577</v>
      </c>
      <c r="E7" s="304" t="s">
        <v>578</v>
      </c>
      <c r="F7" s="304" t="s">
        <v>579</v>
      </c>
      <c r="G7" s="304" t="s">
        <v>580</v>
      </c>
      <c r="H7" s="304" t="s">
        <v>581</v>
      </c>
      <c r="I7" s="304" t="s">
        <v>582</v>
      </c>
      <c r="J7" s="304" t="s">
        <v>583</v>
      </c>
      <c r="K7" s="304" t="s">
        <v>584</v>
      </c>
      <c r="L7" s="304" t="s">
        <v>585</v>
      </c>
      <c r="M7" s="304" t="s">
        <v>586</v>
      </c>
      <c r="N7" s="304" t="s">
        <v>587</v>
      </c>
      <c r="O7" s="305" t="s">
        <v>588</v>
      </c>
      <c r="P7" s="305" t="s">
        <v>589</v>
      </c>
      <c r="Q7" s="304" t="s">
        <v>590</v>
      </c>
      <c r="R7" s="304" t="s">
        <v>591</v>
      </c>
      <c r="S7" s="304" t="s">
        <v>592</v>
      </c>
      <c r="T7" s="304" t="s">
        <v>593</v>
      </c>
      <c r="U7" s="305" t="s">
        <v>594</v>
      </c>
      <c r="V7" s="306" t="s">
        <v>595</v>
      </c>
      <c r="W7" s="305"/>
      <c r="X7" s="305"/>
      <c r="Y7" s="305"/>
      <c r="Z7" s="305"/>
      <c r="AA7" s="305"/>
      <c r="AB7" s="305"/>
    </row>
    <row r="8" spans="1:29" ht="15" customHeight="1">
      <c r="A8" s="302"/>
      <c r="B8" s="471" t="s">
        <v>596</v>
      </c>
      <c r="C8" s="471"/>
      <c r="D8" s="471"/>
      <c r="E8" s="471"/>
      <c r="F8" s="471"/>
      <c r="G8" s="471"/>
      <c r="H8" s="471"/>
      <c r="I8" s="471"/>
      <c r="J8" s="471"/>
      <c r="K8" s="471"/>
      <c r="L8" s="471"/>
      <c r="M8" s="471"/>
      <c r="N8" s="471"/>
      <c r="O8" s="471"/>
      <c r="P8" s="471"/>
      <c r="Q8" s="471"/>
      <c r="R8" s="471"/>
      <c r="S8" s="471"/>
      <c r="T8" s="471"/>
      <c r="U8" s="471"/>
      <c r="V8" s="472"/>
    </row>
    <row r="9" spans="1:29" ht="113" customHeight="1">
      <c r="A9" s="473"/>
      <c r="B9" s="474" t="s">
        <v>597</v>
      </c>
      <c r="C9" s="476" t="s">
        <v>598</v>
      </c>
      <c r="D9" s="478" t="s">
        <v>599</v>
      </c>
      <c r="E9" s="474" t="s">
        <v>600</v>
      </c>
      <c r="F9" s="307" t="s">
        <v>601</v>
      </c>
      <c r="G9" s="307" t="s">
        <v>602</v>
      </c>
      <c r="H9" s="307" t="s">
        <v>603</v>
      </c>
      <c r="I9" s="307" t="s">
        <v>604</v>
      </c>
      <c r="J9" s="480" t="s">
        <v>145</v>
      </c>
      <c r="K9" s="308" t="s">
        <v>605</v>
      </c>
      <c r="L9" s="308" t="s">
        <v>606</v>
      </c>
      <c r="M9" s="478" t="s">
        <v>73</v>
      </c>
      <c r="N9" s="474" t="s">
        <v>147</v>
      </c>
      <c r="O9" s="474" t="s">
        <v>607</v>
      </c>
      <c r="P9" s="478" t="s">
        <v>608</v>
      </c>
      <c r="Q9" s="474" t="s">
        <v>609</v>
      </c>
      <c r="R9" s="308" t="s">
        <v>610</v>
      </c>
      <c r="S9" s="308" t="s">
        <v>611</v>
      </c>
      <c r="T9" s="478" t="s">
        <v>612</v>
      </c>
      <c r="U9" s="494" t="s">
        <v>613</v>
      </c>
      <c r="V9" s="496" t="s">
        <v>614</v>
      </c>
      <c r="W9" s="309" t="s">
        <v>620</v>
      </c>
      <c r="X9" s="309"/>
      <c r="Y9" s="309"/>
      <c r="Z9" s="309" t="s">
        <v>615</v>
      </c>
      <c r="AA9" s="309" t="s">
        <v>616</v>
      </c>
      <c r="AB9" s="309" t="s">
        <v>617</v>
      </c>
    </row>
    <row r="10" spans="1:29" ht="26" customHeight="1">
      <c r="A10" s="473"/>
      <c r="B10" s="475"/>
      <c r="C10" s="477"/>
      <c r="D10" s="479"/>
      <c r="E10" s="475"/>
      <c r="F10" s="310"/>
      <c r="G10" s="310"/>
      <c r="H10" s="311"/>
      <c r="I10" s="311"/>
      <c r="J10" s="481"/>
      <c r="K10" s="311"/>
      <c r="L10" s="311"/>
      <c r="M10" s="479"/>
      <c r="N10" s="475"/>
      <c r="O10" s="475"/>
      <c r="P10" s="479"/>
      <c r="Q10" s="475"/>
      <c r="R10" s="311"/>
      <c r="S10" s="311"/>
      <c r="T10" s="479"/>
      <c r="U10" s="495"/>
      <c r="V10" s="497"/>
      <c r="W10" s="312"/>
      <c r="X10" s="312"/>
      <c r="Y10" s="312"/>
      <c r="Z10" s="312"/>
      <c r="AA10" s="312"/>
      <c r="AB10" s="312"/>
    </row>
    <row r="11" spans="1:29" ht="12" customHeight="1">
      <c r="A11" s="313">
        <v>1913</v>
      </c>
      <c r="B11" s="314"/>
      <c r="C11" s="315"/>
      <c r="D11" s="316"/>
      <c r="E11" s="317"/>
      <c r="F11" s="318"/>
      <c r="G11" s="318"/>
      <c r="H11" s="319"/>
      <c r="I11" s="320"/>
      <c r="J11" s="317"/>
      <c r="K11" s="321"/>
      <c r="L11" s="319">
        <f>[1]TB1!M10*[1]TSC2!H10</f>
        <v>3.939368274433705E-2</v>
      </c>
      <c r="M11" s="322"/>
      <c r="N11" s="323"/>
      <c r="O11" s="324"/>
      <c r="P11" s="325"/>
      <c r="Q11" s="326"/>
      <c r="R11" s="319"/>
      <c r="S11" s="319"/>
      <c r="T11" s="325"/>
      <c r="U11" s="324"/>
      <c r="V11" s="327"/>
      <c r="W11" s="312"/>
      <c r="X11" s="312"/>
      <c r="Y11" s="312"/>
      <c r="Z11" s="328"/>
      <c r="AA11" s="329"/>
      <c r="AB11" s="329"/>
    </row>
    <row r="12" spans="1:29" ht="12" customHeight="1">
      <c r="A12" s="313">
        <v>1914</v>
      </c>
      <c r="B12" s="314"/>
      <c r="C12" s="315"/>
      <c r="D12" s="316"/>
      <c r="E12" s="317"/>
      <c r="F12" s="318"/>
      <c r="G12" s="318"/>
      <c r="H12" s="319"/>
      <c r="I12" s="320"/>
      <c r="J12" s="317"/>
      <c r="K12" s="321"/>
      <c r="L12" s="319">
        <f>[1]TB1!M11*[1]TSC2!H11</f>
        <v>4.4509794194783188E-2</v>
      </c>
      <c r="M12" s="322"/>
      <c r="N12" s="323"/>
      <c r="O12" s="317"/>
      <c r="P12" s="325"/>
      <c r="Q12" s="326"/>
      <c r="R12" s="319"/>
      <c r="S12" s="319"/>
      <c r="T12" s="325"/>
      <c r="U12" s="324"/>
      <c r="V12" s="327"/>
      <c r="W12" s="312"/>
      <c r="X12" s="312"/>
      <c r="Y12" s="312"/>
      <c r="Z12" s="328"/>
      <c r="AA12" s="329"/>
      <c r="AB12" s="329"/>
    </row>
    <row r="13" spans="1:29" ht="12" customHeight="1">
      <c r="A13" s="313">
        <v>1915</v>
      </c>
      <c r="B13" s="314"/>
      <c r="C13" s="315"/>
      <c r="D13" s="316"/>
      <c r="E13" s="317"/>
      <c r="F13" s="319"/>
      <c r="G13" s="319"/>
      <c r="H13" s="319"/>
      <c r="I13" s="330"/>
      <c r="J13" s="317"/>
      <c r="K13" s="321"/>
      <c r="L13" s="319">
        <f>[1]TB1!M12*[1]TSC2!H12</f>
        <v>4.7339840818452106E-2</v>
      </c>
      <c r="M13" s="322"/>
      <c r="N13" s="323"/>
      <c r="O13" s="317"/>
      <c r="P13" s="325"/>
      <c r="Q13" s="324"/>
      <c r="R13" s="319"/>
      <c r="S13" s="319"/>
      <c r="T13" s="325"/>
      <c r="U13" s="324"/>
      <c r="V13" s="327"/>
      <c r="W13" s="312"/>
      <c r="X13" s="312"/>
      <c r="Y13" s="312"/>
      <c r="Z13" s="328"/>
      <c r="AA13" s="329"/>
      <c r="AB13" s="329"/>
    </row>
    <row r="14" spans="1:29" s="340" customFormat="1" ht="12" customHeight="1">
      <c r="A14" s="331">
        <v>1916</v>
      </c>
      <c r="B14" s="332">
        <f t="shared" ref="B14:B77" si="0">D14+E14+K14+M14+N14+O14+R14+T14</f>
        <v>8.3163839999999993</v>
      </c>
      <c r="C14" s="333">
        <f t="shared" ref="C14:C77" si="1">B14+P14</f>
        <v>8.3163839999999993</v>
      </c>
      <c r="D14" s="334">
        <f>[1]DataIncome!XF16</f>
        <v>1.8464879999999999</v>
      </c>
      <c r="E14" s="317">
        <f t="shared" ref="E14:E77" si="2">F14+H14+I14+G14</f>
        <v>2.6841459999999997</v>
      </c>
      <c r="F14" s="319">
        <f>[1]DataIncome!AAD16</f>
        <v>0</v>
      </c>
      <c r="G14" s="319">
        <f>[1]DataIncome!ZO16</f>
        <v>2.6422629999999998</v>
      </c>
      <c r="H14" s="319">
        <f>[1]DataIncome!ZY16</f>
        <v>0</v>
      </c>
      <c r="I14" s="319">
        <f>[1]DataIncome!YC16</f>
        <v>4.1882999999999997E-2</v>
      </c>
      <c r="J14" s="317">
        <f t="shared" ref="J14:J77" si="3">K14+L14</f>
        <v>0.72906121063591767</v>
      </c>
      <c r="K14" s="321">
        <f>[1]DataIncome!XT16</f>
        <v>0.66756599999999999</v>
      </c>
      <c r="L14" s="319">
        <f>[1]TB1!M13*[1]TSC2!H13</f>
        <v>6.1495210635917626E-2</v>
      </c>
      <c r="M14" s="325">
        <f>[1]DataIncome!XR16</f>
        <v>2.136469</v>
      </c>
      <c r="N14" s="317">
        <f>[1]DataIncome!XZ16</f>
        <v>0.60192000000000001</v>
      </c>
      <c r="O14" s="317">
        <f>[1]DataIncome!YF16</f>
        <v>0.37979499999999999</v>
      </c>
      <c r="P14" s="325"/>
      <c r="Q14" s="317">
        <f t="shared" ref="Q14:Q77" si="4">R14+S14</f>
        <v>0</v>
      </c>
      <c r="R14" s="319">
        <f>[1]DataIncome!AAS16</f>
        <v>0</v>
      </c>
      <c r="S14" s="319">
        <f>[1]DataIncome!AAW16</f>
        <v>0</v>
      </c>
      <c r="T14" s="325">
        <f>[1]TC1!Z14</f>
        <v>0</v>
      </c>
      <c r="U14" s="324"/>
      <c r="V14" s="327"/>
      <c r="W14" s="335">
        <f>(E14*0.3+J14+M14+N14)/B14</f>
        <v>0.5137682447847427</v>
      </c>
      <c r="X14" s="336"/>
      <c r="Y14" s="337"/>
      <c r="Z14" s="337">
        <f>[1]DataIncome!XN16</f>
        <v>8.3499020000000002</v>
      </c>
      <c r="AA14" s="329">
        <f t="shared" ref="AA14:AA77" si="5">Z14-(B14+AB14+P14)</f>
        <v>3.3518000000000825E-2</v>
      </c>
      <c r="AB14" s="338">
        <f>[1]DataIncome!XL16</f>
        <v>0</v>
      </c>
      <c r="AC14" s="339">
        <f t="shared" ref="AC14:AC77" si="6">AA14/Z14</f>
        <v>4.0141788490452735E-3</v>
      </c>
    </row>
    <row r="15" spans="1:29" s="340" customFormat="1" ht="12" customHeight="1">
      <c r="A15" s="331">
        <v>1917</v>
      </c>
      <c r="B15" s="332">
        <f t="shared" si="0"/>
        <v>11.758838000000001</v>
      </c>
      <c r="C15" s="333">
        <f t="shared" si="1"/>
        <v>12.077009</v>
      </c>
      <c r="D15" s="334">
        <f>[1]DataIncome!XF17</f>
        <v>3.6484380000000001</v>
      </c>
      <c r="E15" s="317">
        <f t="shared" si="2"/>
        <v>3.6896106021857924</v>
      </c>
      <c r="F15" s="319">
        <f>[1]DataIncome!AAD17</f>
        <v>0.77508699999999997</v>
      </c>
      <c r="G15" s="319">
        <f>[1]DataIncome!ZO17</f>
        <v>2.8654130000000002</v>
      </c>
      <c r="H15" s="319">
        <f>[1]DataIncome!ZY17</f>
        <v>0</v>
      </c>
      <c r="I15" s="319">
        <f>[1]DataIncome!YC17</f>
        <v>4.911060218579235E-2</v>
      </c>
      <c r="J15" s="317">
        <f t="shared" si="3"/>
        <v>1.0118011474847173</v>
      </c>
      <c r="K15" s="321">
        <f>[1]DataIncome!XT17</f>
        <v>0.93671499999999996</v>
      </c>
      <c r="L15" s="319">
        <f>[1]TB1!M14*[1]TSC2!H14</f>
        <v>7.5086147484717286E-2</v>
      </c>
      <c r="M15" s="325">
        <f>[1]DataIncome!XR17</f>
        <v>2.8488419999999999</v>
      </c>
      <c r="N15" s="317">
        <f>[1]DataIncome!XZ17</f>
        <v>0.63523239781420771</v>
      </c>
      <c r="O15" s="317"/>
      <c r="P15" s="325">
        <f>[1]DataIncome!XI17</f>
        <v>0.31817099999999998</v>
      </c>
      <c r="Q15" s="317">
        <f t="shared" si="4"/>
        <v>0</v>
      </c>
      <c r="R15" s="319">
        <f>[1]DataIncome!AAS17</f>
        <v>0</v>
      </c>
      <c r="S15" s="319">
        <f>[1]DataIncome!AAW17</f>
        <v>0</v>
      </c>
      <c r="T15" s="325">
        <f>[1]TC1!Z15</f>
        <v>0</v>
      </c>
      <c r="U15" s="324"/>
      <c r="V15" s="327"/>
      <c r="W15" s="335">
        <f t="shared" ref="W15:W78" si="7">(E15*0.3+J15+M15+N15)/B15</f>
        <v>0.47647214171627006</v>
      </c>
      <c r="X15" s="336"/>
      <c r="Y15" s="337"/>
      <c r="Z15" s="337">
        <f>[1]DataIncome!XN17</f>
        <v>12.077009</v>
      </c>
      <c r="AA15" s="329">
        <f t="shared" si="5"/>
        <v>0</v>
      </c>
      <c r="AB15" s="338">
        <f>[1]DataIncome!XL17</f>
        <v>0</v>
      </c>
      <c r="AC15" s="339">
        <f t="shared" si="6"/>
        <v>0</v>
      </c>
    </row>
    <row r="16" spans="1:29" s="340" customFormat="1" ht="12" customHeight="1">
      <c r="A16" s="331">
        <v>1918</v>
      </c>
      <c r="B16" s="332">
        <f t="shared" si="0"/>
        <v>17.454575999999999</v>
      </c>
      <c r="C16" s="333">
        <f t="shared" si="1"/>
        <v>17.745761999999999</v>
      </c>
      <c r="D16" s="334">
        <f>[1]DataIncome!XF18</f>
        <v>8.2673919999999992</v>
      </c>
      <c r="E16" s="317">
        <f t="shared" si="2"/>
        <v>4.3956072043715846</v>
      </c>
      <c r="F16" s="319">
        <f>[1]DataIncome!AAD18</f>
        <v>1.214914</v>
      </c>
      <c r="G16" s="319">
        <f>[1]DataIncome!ZO18</f>
        <v>3.124355</v>
      </c>
      <c r="H16" s="319">
        <f>[1]DataIncome!ZY18</f>
        <v>0</v>
      </c>
      <c r="I16" s="319">
        <f>[1]DataIncome!YC18</f>
        <v>5.6338204371584703E-2</v>
      </c>
      <c r="J16" s="317">
        <f t="shared" si="3"/>
        <v>1.4774998987494075</v>
      </c>
      <c r="K16" s="319">
        <f>[1]DataIncome!XT18</f>
        <v>1.403486</v>
      </c>
      <c r="L16" s="319">
        <f>[1]TB1!M15*[1]TSC2!H15</f>
        <v>7.401389874940735E-2</v>
      </c>
      <c r="M16" s="325">
        <f>[1]DataIncome!XR18</f>
        <v>2.4687489999999999</v>
      </c>
      <c r="N16" s="317">
        <f>[1]DataIncome!XZ18</f>
        <v>0.91934179562841534</v>
      </c>
      <c r="O16" s="317"/>
      <c r="P16" s="325">
        <f>[1]DataIncome!XI18</f>
        <v>0.291186</v>
      </c>
      <c r="Q16" s="317">
        <f t="shared" si="4"/>
        <v>0</v>
      </c>
      <c r="R16" s="319">
        <f>[1]DataIncome!AAS18</f>
        <v>0</v>
      </c>
      <c r="S16" s="319">
        <f>[1]DataIncome!AAW18</f>
        <v>0</v>
      </c>
      <c r="T16" s="325">
        <f>[1]TC1!Z16</f>
        <v>0</v>
      </c>
      <c r="U16" s="324"/>
      <c r="V16" s="327"/>
      <c r="W16" s="335">
        <f t="shared" si="7"/>
        <v>0.35430667898717788</v>
      </c>
      <c r="X16" s="336"/>
      <c r="Y16" s="337"/>
      <c r="Z16" s="337">
        <f>[1]DataIncome!XN18</f>
        <v>17.745761000000002</v>
      </c>
      <c r="AA16" s="329">
        <f t="shared" si="5"/>
        <v>-9.9999999747524271E-7</v>
      </c>
      <c r="AB16" s="338">
        <f>[1]DataIncome!XL18</f>
        <v>0</v>
      </c>
      <c r="AC16" s="339">
        <f t="shared" si="6"/>
        <v>-5.6351485713982208E-8</v>
      </c>
    </row>
    <row r="17" spans="1:29" s="340" customFormat="1" ht="12" customHeight="1">
      <c r="A17" s="341">
        <v>1919</v>
      </c>
      <c r="B17" s="342">
        <f t="shared" si="0"/>
        <v>21.438320999999998</v>
      </c>
      <c r="C17" s="343">
        <f t="shared" si="1"/>
        <v>22.437684999999998</v>
      </c>
      <c r="D17" s="344">
        <f>[1]DataIncome!XF19</f>
        <v>10.755693000000001</v>
      </c>
      <c r="E17" s="345">
        <f t="shared" si="2"/>
        <v>5.7725458065573765</v>
      </c>
      <c r="F17" s="346">
        <f>[1]DataIncome!AAD19</f>
        <v>1.8314299999999999</v>
      </c>
      <c r="G17" s="346">
        <f>[1]DataIncome!ZO19</f>
        <v>3.8775499999999998</v>
      </c>
      <c r="H17" s="346">
        <f>[1]DataIncome!ZY19</f>
        <v>0</v>
      </c>
      <c r="I17" s="346">
        <f>[1]DataIncome!YC19</f>
        <v>6.356580655737705E-2</v>
      </c>
      <c r="J17" s="345">
        <f t="shared" si="3"/>
        <v>1.5728928661629065</v>
      </c>
      <c r="K17" s="346">
        <f>[1]DataIncome!XT19</f>
        <v>1.5007790000000001</v>
      </c>
      <c r="L17" s="346">
        <f>[1]TB1!M16*[1]TSC2!H16</f>
        <v>7.2113866162906465E-2</v>
      </c>
      <c r="M17" s="347">
        <f>[1]DataIncome!XR19</f>
        <v>2.4537749999999998</v>
      </c>
      <c r="N17" s="345">
        <f>[1]DataIncome!XZ19</f>
        <v>0.95552819344262285</v>
      </c>
      <c r="O17" s="345"/>
      <c r="P17" s="347">
        <f>[1]DataIncome!XI19</f>
        <v>0.99936400000000003</v>
      </c>
      <c r="Q17" s="345">
        <f t="shared" si="4"/>
        <v>0</v>
      </c>
      <c r="R17" s="346">
        <f>[1]DataIncome!AAS19</f>
        <v>0</v>
      </c>
      <c r="S17" s="346">
        <f>[1]DataIncome!AAW19</f>
        <v>0</v>
      </c>
      <c r="T17" s="347">
        <f>[1]TC1!Z17</f>
        <v>0</v>
      </c>
      <c r="U17" s="348"/>
      <c r="V17" s="349"/>
      <c r="W17" s="335">
        <f t="shared" si="7"/>
        <v>0.31317563542278998</v>
      </c>
      <c r="X17" s="336"/>
      <c r="Y17" s="337"/>
      <c r="Z17" s="337">
        <f>[1]DataIncome!XN19</f>
        <v>22.437685999999999</v>
      </c>
      <c r="AA17" s="329">
        <f t="shared" si="5"/>
        <v>1.0000000010279564E-6</v>
      </c>
      <c r="AB17" s="338">
        <f>[1]DataIncome!XL19</f>
        <v>0</v>
      </c>
      <c r="AC17" s="339">
        <f t="shared" si="6"/>
        <v>4.4567875717128602E-8</v>
      </c>
    </row>
    <row r="18" spans="1:29" s="340" customFormat="1" ht="12" customHeight="1">
      <c r="A18" s="331">
        <v>1920</v>
      </c>
      <c r="B18" s="332">
        <f t="shared" si="0"/>
        <v>25.669726441000002</v>
      </c>
      <c r="C18" s="333">
        <f t="shared" si="1"/>
        <v>26.69027037</v>
      </c>
      <c r="D18" s="334">
        <f>[1]DataIncome!XF20</f>
        <v>15.270377224999999</v>
      </c>
      <c r="E18" s="317">
        <f t="shared" si="2"/>
        <v>4.9775761227431694</v>
      </c>
      <c r="F18" s="319">
        <f>[1]DataIncome!AAD20</f>
        <v>1.7012281810000001</v>
      </c>
      <c r="G18" s="319">
        <f>[1]DataIncome!ZO20</f>
        <v>3.2055545329999999</v>
      </c>
      <c r="H18" s="319">
        <f>[1]DataIncome!ZY20</f>
        <v>0</v>
      </c>
      <c r="I18" s="319">
        <f>[1]DataIncome!YC20</f>
        <v>7.0793408743169403E-2</v>
      </c>
      <c r="J18" s="317">
        <f t="shared" si="3"/>
        <v>1.7927318638361336</v>
      </c>
      <c r="K18" s="319">
        <f>[1]DataIncome!XT20</f>
        <v>1.7093009029999999</v>
      </c>
      <c r="L18" s="319">
        <f>[1]TB1!M17*[1]TSC2!H17</f>
        <v>8.3430960836133647E-2</v>
      </c>
      <c r="M18" s="325">
        <f>[1]DataIncome!XR20</f>
        <v>2.7358440000000002</v>
      </c>
      <c r="N18" s="317">
        <f>[1]DataIncome!XZ20</f>
        <v>0.97662819025683056</v>
      </c>
      <c r="O18" s="317"/>
      <c r="P18" s="325">
        <f>[1]DataIncome!XI20</f>
        <v>1.020543929</v>
      </c>
      <c r="Q18" s="317">
        <f t="shared" si="4"/>
        <v>0</v>
      </c>
      <c r="R18" s="319">
        <f>[1]DataIncome!AAS20</f>
        <v>0</v>
      </c>
      <c r="S18" s="319">
        <f>[1]DataIncome!AAW20</f>
        <v>0</v>
      </c>
      <c r="T18" s="325">
        <f>[1]TC1!Z18</f>
        <v>0</v>
      </c>
      <c r="U18" s="324"/>
      <c r="V18" s="327"/>
      <c r="W18" s="335">
        <f t="shared" si="7"/>
        <v>0.27263542940363644</v>
      </c>
      <c r="X18" s="336"/>
      <c r="Y18" s="337"/>
      <c r="Z18" s="337">
        <f>[1]DataIncome!XN20</f>
        <v>26.690269000000001</v>
      </c>
      <c r="AA18" s="329">
        <f t="shared" si="5"/>
        <v>-1.3699999996674705E-6</v>
      </c>
      <c r="AB18" s="338">
        <f>[1]DataIncome!XL20</f>
        <v>0</v>
      </c>
      <c r="AC18" s="339">
        <f t="shared" si="6"/>
        <v>-5.1329568827780284E-8</v>
      </c>
    </row>
    <row r="19" spans="1:29" s="340" customFormat="1" ht="12" customHeight="1">
      <c r="A19" s="331">
        <v>1921</v>
      </c>
      <c r="B19" s="332">
        <f t="shared" si="0"/>
        <v>22.865922970000003</v>
      </c>
      <c r="C19" s="333">
        <f t="shared" si="1"/>
        <v>23.328780970000004</v>
      </c>
      <c r="D19" s="334">
        <f>[1]DataIncome!XF21</f>
        <v>13.813169</v>
      </c>
      <c r="E19" s="317">
        <f t="shared" si="2"/>
        <v>3.785526980928962</v>
      </c>
      <c r="F19" s="319">
        <f>[1]DataIncome!AAD21</f>
        <v>1.341186</v>
      </c>
      <c r="G19" s="319">
        <f>[1]DataIncome!ZO21</f>
        <v>2.3663199700000002</v>
      </c>
      <c r="H19" s="319">
        <f>[1]DataIncome!ZY21</f>
        <v>0</v>
      </c>
      <c r="I19" s="319">
        <f>[1]DataIncome!YC21</f>
        <v>7.8021010928961756E-2</v>
      </c>
      <c r="J19" s="317">
        <f t="shared" si="3"/>
        <v>1.7768997071140933</v>
      </c>
      <c r="K19" s="319">
        <f>[1]DataIncome!XT21</f>
        <v>1.6903379999999999</v>
      </c>
      <c r="L19" s="319">
        <f>[1]TB1!M18*[1]TSC2!H18</f>
        <v>8.6561707114093417E-2</v>
      </c>
      <c r="M19" s="325">
        <f>[1]DataIncome!XR21</f>
        <v>2.4769519999999998</v>
      </c>
      <c r="N19" s="317">
        <f>[1]DataIncome!XZ21</f>
        <v>1.0999369890710382</v>
      </c>
      <c r="O19" s="317"/>
      <c r="P19" s="325">
        <f>[1]DataIncome!XI21</f>
        <v>0.46285799999999999</v>
      </c>
      <c r="Q19" s="317">
        <f t="shared" si="4"/>
        <v>0</v>
      </c>
      <c r="R19" s="319">
        <f>[1]DataIncome!AAS21</f>
        <v>0</v>
      </c>
      <c r="S19" s="319">
        <f>[1]DataIncome!AAW21</f>
        <v>0</v>
      </c>
      <c r="T19" s="325">
        <f>[1]TC1!Z19</f>
        <v>0</v>
      </c>
      <c r="U19" s="324"/>
      <c r="V19" s="327"/>
      <c r="W19" s="335">
        <f t="shared" si="7"/>
        <v>0.28380427936269825</v>
      </c>
      <c r="X19" s="336"/>
      <c r="Y19" s="337"/>
      <c r="Z19" s="337">
        <f>[1]DataIncome!XN21</f>
        <v>23.328782</v>
      </c>
      <c r="AA19" s="329">
        <f t="shared" si="5"/>
        <v>1.0299999964047402E-6</v>
      </c>
      <c r="AB19" s="338">
        <f>[1]DataIncome!XL21</f>
        <v>0</v>
      </c>
      <c r="AC19" s="339">
        <f t="shared" si="6"/>
        <v>4.4151469048180058E-8</v>
      </c>
    </row>
    <row r="20" spans="1:29" ht="12" customHeight="1">
      <c r="A20" s="313">
        <v>1922</v>
      </c>
      <c r="B20" s="332">
        <f t="shared" si="0"/>
        <v>23.878040205000001</v>
      </c>
      <c r="C20" s="333">
        <f t="shared" si="1"/>
        <v>24.869390429000003</v>
      </c>
      <c r="D20" s="334">
        <f>[1]DataIncome!XF22</f>
        <v>13.693985408</v>
      </c>
      <c r="E20" s="317">
        <f t="shared" si="2"/>
        <v>4.3496697991147535</v>
      </c>
      <c r="F20" s="319">
        <f>[1]DataIncome!AAD22</f>
        <v>1.4271265519999998</v>
      </c>
      <c r="G20" s="319">
        <f>[1]DataIncome!ZO22</f>
        <v>2.837294634</v>
      </c>
      <c r="H20" s="319">
        <f>[1]DataIncome!ZY22</f>
        <v>0</v>
      </c>
      <c r="I20" s="319">
        <f>[1]DataIncome!YC22</f>
        <v>8.524861311475411E-2</v>
      </c>
      <c r="J20" s="317">
        <f t="shared" si="3"/>
        <v>1.8617854250481731</v>
      </c>
      <c r="K20" s="319">
        <f>[1]DataIncome!XT22</f>
        <v>1.772560761</v>
      </c>
      <c r="L20" s="319">
        <f>[1]TB1!M19*[1]TSC2!H19</f>
        <v>8.9224664048173044E-2</v>
      </c>
      <c r="M20" s="325">
        <f>[1]DataIncome!XR22</f>
        <v>2.6642199999999998</v>
      </c>
      <c r="N20" s="317">
        <f>[1]DataIncome!XZ22</f>
        <v>1.1396042368852459</v>
      </c>
      <c r="O20" s="317">
        <f>[1]DataIncome!YF22</f>
        <v>0.25800000000000001</v>
      </c>
      <c r="P20" s="325">
        <f>[1]DataIncome!XI22</f>
        <v>0.99135022400000006</v>
      </c>
      <c r="Q20" s="317">
        <f t="shared" si="4"/>
        <v>0</v>
      </c>
      <c r="R20" s="319">
        <f>[1]DataIncome!AAS22</f>
        <v>0</v>
      </c>
      <c r="S20" s="319">
        <f>[1]DataIncome!AAW22</f>
        <v>0</v>
      </c>
      <c r="T20" s="325">
        <f>[1]TC1!Z20</f>
        <v>0</v>
      </c>
      <c r="U20" s="324"/>
      <c r="V20" s="327"/>
      <c r="W20" s="335">
        <f t="shared" si="7"/>
        <v>0.29192138642132942</v>
      </c>
      <c r="X20" s="336"/>
      <c r="Y20" s="312"/>
      <c r="Z20" s="328">
        <f>[1]DataIncome!XN22</f>
        <v>24.871905000000002</v>
      </c>
      <c r="AA20" s="329">
        <f t="shared" si="5"/>
        <v>2.5145709999989663E-3</v>
      </c>
      <c r="AB20" s="329">
        <f>[1]DataIncome!XL22</f>
        <v>0</v>
      </c>
      <c r="AC20" s="339">
        <f t="shared" si="6"/>
        <v>1.0110086058944685E-4</v>
      </c>
    </row>
    <row r="21" spans="1:29" ht="12" customHeight="1">
      <c r="A21" s="313">
        <v>1923</v>
      </c>
      <c r="B21" s="332">
        <f t="shared" si="0"/>
        <v>28.146769787999997</v>
      </c>
      <c r="C21" s="333">
        <f t="shared" si="1"/>
        <v>29.318923732999998</v>
      </c>
      <c r="D21" s="334">
        <f>[1]DataIncome!XF23</f>
        <v>14.230212076999999</v>
      </c>
      <c r="E21" s="317">
        <f t="shared" si="2"/>
        <v>6.5074912523005466</v>
      </c>
      <c r="F21" s="319">
        <f>[1]DataIncome!AAD23</f>
        <v>1.681982764</v>
      </c>
      <c r="G21" s="319">
        <f>[1]DataIncome!ZO23</f>
        <v>4.7330322730000001</v>
      </c>
      <c r="H21" s="319">
        <f>[1]DataIncome!ZY23</f>
        <v>0</v>
      </c>
      <c r="I21" s="319">
        <f>[1]DataIncome!YC23</f>
        <v>9.2476215300546463E-2</v>
      </c>
      <c r="J21" s="317">
        <f t="shared" si="3"/>
        <v>2.3393563451953545</v>
      </c>
      <c r="K21" s="319">
        <f>[1]DataIncome!XT23</f>
        <v>2.2270790789999997</v>
      </c>
      <c r="L21" s="319">
        <f>[1]TB1!M20*[1]TSC2!H20</f>
        <v>0.11227726619535472</v>
      </c>
      <c r="M21" s="325">
        <f>[1]DataIncome!XR23</f>
        <v>3.126503</v>
      </c>
      <c r="N21" s="317">
        <f>[1]DataIncome!XZ23</f>
        <v>1.7234843796994537</v>
      </c>
      <c r="O21" s="317">
        <f>[1]DataIncome!YF23</f>
        <v>0.33200000000000002</v>
      </c>
      <c r="P21" s="325">
        <f>[1]DataIncome!XI23</f>
        <v>1.172153945</v>
      </c>
      <c r="Q21" s="317">
        <f t="shared" si="4"/>
        <v>0</v>
      </c>
      <c r="R21" s="319">
        <f>[1]DataIncome!AAS23</f>
        <v>0</v>
      </c>
      <c r="S21" s="319">
        <f>[1]DataIncome!AAW23</f>
        <v>0</v>
      </c>
      <c r="T21" s="325">
        <f>[1]TC1!Z21</f>
        <v>0</v>
      </c>
      <c r="U21" s="324"/>
      <c r="V21" s="327"/>
      <c r="W21" s="335">
        <f t="shared" si="7"/>
        <v>0.32478295624822884</v>
      </c>
      <c r="X21" s="336"/>
      <c r="Y21" s="312"/>
      <c r="Z21" s="328">
        <f>[1]DataIncome!XN23</f>
        <v>29.318927803000001</v>
      </c>
      <c r="AA21" s="329">
        <f t="shared" si="5"/>
        <v>4.0700000027982242E-6</v>
      </c>
      <c r="AB21" s="329">
        <f>[1]DataIncome!XL23</f>
        <v>0</v>
      </c>
      <c r="AC21" s="339">
        <f t="shared" si="6"/>
        <v>1.3881817337064315E-7</v>
      </c>
    </row>
    <row r="22" spans="1:29" ht="12" customHeight="1">
      <c r="A22" s="313">
        <v>1924</v>
      </c>
      <c r="B22" s="332">
        <f t="shared" si="0"/>
        <v>28.065282331999999</v>
      </c>
      <c r="C22" s="333">
        <f t="shared" si="1"/>
        <v>29.578996331999999</v>
      </c>
      <c r="D22" s="334">
        <f>[1]DataIncome!XF24</f>
        <v>13.617663</v>
      </c>
      <c r="E22" s="317">
        <f t="shared" si="2"/>
        <v>6.6652008174863386</v>
      </c>
      <c r="F22" s="319">
        <f>[1]DataIncome!AAD24</f>
        <v>1.810014</v>
      </c>
      <c r="G22" s="319">
        <f>[1]DataIncome!ZO24</f>
        <v>4.7554829999999999</v>
      </c>
      <c r="H22" s="319">
        <f>[1]DataIncome!ZY24</f>
        <v>0</v>
      </c>
      <c r="I22" s="319">
        <f>[1]DataIncome!YC24</f>
        <v>9.9703817486338817E-2</v>
      </c>
      <c r="J22" s="317">
        <f t="shared" si="3"/>
        <v>2.4296479537548277</v>
      </c>
      <c r="K22" s="319">
        <f>[1]DataIncome!XT24</f>
        <v>2.3113483319999997</v>
      </c>
      <c r="L22" s="319">
        <f>[1]TB1!M21*[1]TSC2!H21</f>
        <v>0.11829962175482811</v>
      </c>
      <c r="M22" s="325">
        <f>[1]DataIncome!XR24</f>
        <v>3.2509139999999999</v>
      </c>
      <c r="N22" s="317">
        <f>[1]DataIncome!XZ24</f>
        <v>1.910156182513661</v>
      </c>
      <c r="O22" s="317">
        <f>[1]DataIncome!YF24</f>
        <v>0.31</v>
      </c>
      <c r="P22" s="325">
        <f>[1]DataIncome!XI24</f>
        <v>1.513714</v>
      </c>
      <c r="Q22" s="317">
        <f t="shared" si="4"/>
        <v>0</v>
      </c>
      <c r="R22" s="319">
        <f>[1]DataIncome!AAS24</f>
        <v>0</v>
      </c>
      <c r="S22" s="319">
        <f>[1]DataIncome!AAW24</f>
        <v>0</v>
      </c>
      <c r="T22" s="325">
        <f>[1]TC1!Z22</f>
        <v>0</v>
      </c>
      <c r="U22" s="324"/>
      <c r="V22" s="327"/>
      <c r="W22" s="335">
        <f t="shared" si="7"/>
        <v>0.34171323374073342</v>
      </c>
      <c r="X22" s="336"/>
      <c r="Y22" s="312"/>
      <c r="Z22" s="328">
        <f>[1]DataIncome!XN24</f>
        <v>29.578997000000001</v>
      </c>
      <c r="AA22" s="329">
        <f t="shared" si="5"/>
        <v>6.6800000197986265E-7</v>
      </c>
      <c r="AB22" s="329">
        <f>[1]DataIncome!XL24</f>
        <v>0</v>
      </c>
      <c r="AC22" s="339">
        <f t="shared" si="6"/>
        <v>2.258359206635244E-8</v>
      </c>
    </row>
    <row r="23" spans="1:29" s="340" customFormat="1" ht="12" customHeight="1">
      <c r="A23" s="331">
        <v>1925</v>
      </c>
      <c r="B23" s="332">
        <f t="shared" si="0"/>
        <v>22.339805791000003</v>
      </c>
      <c r="C23" s="333">
        <f t="shared" si="1"/>
        <v>25.272034631000004</v>
      </c>
      <c r="D23" s="334">
        <f>[1]DataIncome!XF25</f>
        <v>9.742159805</v>
      </c>
      <c r="E23" s="317">
        <f t="shared" si="2"/>
        <v>5.6227613726721311</v>
      </c>
      <c r="F23" s="319">
        <f>[1]DataIncome!AAD25</f>
        <v>1.82702549</v>
      </c>
      <c r="G23" s="319">
        <f>[1]DataIncome!ZO25</f>
        <v>3.6888044629999999</v>
      </c>
      <c r="H23" s="319">
        <f>[1]DataIncome!ZY25</f>
        <v>0</v>
      </c>
      <c r="I23" s="319">
        <f>[1]DataIncome!YC25</f>
        <v>0.10693141967213117</v>
      </c>
      <c r="J23" s="317">
        <f t="shared" si="3"/>
        <v>1.9409345051661617</v>
      </c>
      <c r="K23" s="319">
        <f>[1]DataIncome!XT25</f>
        <v>1.840053385</v>
      </c>
      <c r="L23" s="319">
        <f>[1]TB1!M22*[1]TSC2!H22</f>
        <v>0.10088112016616166</v>
      </c>
      <c r="M23" s="325">
        <f>[1]DataIncome!XR25</f>
        <v>3.464624648</v>
      </c>
      <c r="N23" s="317">
        <f>[1]DataIncome!XZ25</f>
        <v>1.3642065803278689</v>
      </c>
      <c r="O23" s="317">
        <f>[1]DataIncome!YF25</f>
        <v>0.30599999999999999</v>
      </c>
      <c r="P23" s="325">
        <f>[1]DataIncome!XI25</f>
        <v>2.9322288400000001</v>
      </c>
      <c r="Q23" s="317">
        <f t="shared" si="4"/>
        <v>0</v>
      </c>
      <c r="R23" s="319">
        <f>[1]DataIncome!AAS25</f>
        <v>0</v>
      </c>
      <c r="S23" s="319">
        <f>[1]DataIncome!AAW25</f>
        <v>0</v>
      </c>
      <c r="T23" s="325">
        <f>[1]TC1!Z23</f>
        <v>0</v>
      </c>
      <c r="U23" s="324"/>
      <c r="V23" s="327"/>
      <c r="W23" s="335">
        <f t="shared" si="7"/>
        <v>0.37854376284249358</v>
      </c>
      <c r="X23" s="336"/>
      <c r="Y23" s="337"/>
      <c r="Z23" s="328">
        <f>[1]DataIncome!XN25</f>
        <v>25.272034691000002</v>
      </c>
      <c r="AA23" s="329">
        <f t="shared" si="5"/>
        <v>5.9999997858994902E-8</v>
      </c>
      <c r="AB23" s="329">
        <f>[1]DataIncome!XL25</f>
        <v>0</v>
      </c>
      <c r="AC23" s="339">
        <f t="shared" si="6"/>
        <v>2.3741656970881883E-9</v>
      </c>
    </row>
    <row r="24" spans="1:29" ht="12" customHeight="1">
      <c r="A24" s="313">
        <v>1926</v>
      </c>
      <c r="B24" s="332">
        <f t="shared" si="0"/>
        <v>23.068890920999998</v>
      </c>
      <c r="C24" s="333">
        <f t="shared" si="1"/>
        <v>25.447433828999998</v>
      </c>
      <c r="D24" s="334">
        <f>[1]DataIncome!XF26</f>
        <v>9.9943145300000005</v>
      </c>
      <c r="E24" s="317">
        <f t="shared" si="2"/>
        <v>5.4196357628579239</v>
      </c>
      <c r="F24" s="319">
        <f>[1]DataIncome!AAD26</f>
        <v>1.732581033</v>
      </c>
      <c r="G24" s="319">
        <f>[1]DataIncome!ZO26</f>
        <v>3.5728957079999999</v>
      </c>
      <c r="H24" s="319">
        <f>[1]DataIncome!ZY26</f>
        <v>0</v>
      </c>
      <c r="I24" s="319">
        <f>[1]DataIncome!YC26</f>
        <v>0.11415902185792352</v>
      </c>
      <c r="J24" s="317">
        <f t="shared" si="3"/>
        <v>2.0811088033662331</v>
      </c>
      <c r="K24" s="319">
        <f>[1]DataIncome!XT26</f>
        <v>1.9733842049999999</v>
      </c>
      <c r="L24" s="319">
        <f>[1]TB1!M23*[1]TSC2!H23</f>
        <v>0.10772459836623305</v>
      </c>
      <c r="M24" s="325">
        <f>[1]DataIncome!XR26</f>
        <v>4.0115902739999996</v>
      </c>
      <c r="N24" s="317">
        <f>[1]DataIncome!XZ26</f>
        <v>1.3369661491420763</v>
      </c>
      <c r="O24" s="317">
        <f>[1]DataIncome!YF26</f>
        <v>0.33300000000000002</v>
      </c>
      <c r="P24" s="325">
        <f>[1]DataIncome!XI26</f>
        <v>2.378542908</v>
      </c>
      <c r="Q24" s="317">
        <f t="shared" si="4"/>
        <v>0</v>
      </c>
      <c r="R24" s="319">
        <f>[1]DataIncome!AAS26</f>
        <v>0</v>
      </c>
      <c r="S24" s="319">
        <f>[1]DataIncome!AAW26</f>
        <v>0</v>
      </c>
      <c r="T24" s="325">
        <f>[1]TC1!Z24</f>
        <v>0</v>
      </c>
      <c r="U24" s="324"/>
      <c r="V24" s="327"/>
      <c r="W24" s="335">
        <f t="shared" si="7"/>
        <v>0.39254405365115591</v>
      </c>
      <c r="X24" s="336"/>
      <c r="Y24" s="312"/>
      <c r="Z24" s="328">
        <f>[1]DataIncome!XN26</f>
        <v>25.447435831</v>
      </c>
      <c r="AA24" s="329">
        <f t="shared" si="5"/>
        <v>2.0020000022213935E-6</v>
      </c>
      <c r="AB24" s="329">
        <f>[1]DataIncome!XL26</f>
        <v>0</v>
      </c>
      <c r="AC24" s="339">
        <f t="shared" si="6"/>
        <v>7.8671973691846876E-8</v>
      </c>
    </row>
    <row r="25" spans="1:29" s="340" customFormat="1" ht="12" customHeight="1">
      <c r="A25" s="331">
        <v>1927</v>
      </c>
      <c r="B25" s="332">
        <f t="shared" si="0"/>
        <v>22.962978574999998</v>
      </c>
      <c r="C25" s="333">
        <f t="shared" si="1"/>
        <v>25.857560537999998</v>
      </c>
      <c r="D25" s="334">
        <f>[1]DataIncome!XF27</f>
        <v>10.21844978</v>
      </c>
      <c r="E25" s="317">
        <f t="shared" si="2"/>
        <v>5.1639529330437162</v>
      </c>
      <c r="F25" s="319">
        <f>[1]DataIncome!AAD27</f>
        <v>1.755145035</v>
      </c>
      <c r="G25" s="319">
        <f>[1]DataIncome!ZO27</f>
        <v>3.2874212740000002</v>
      </c>
      <c r="H25" s="319">
        <f>[1]DataIncome!ZY27</f>
        <v>0</v>
      </c>
      <c r="I25" s="319">
        <f>[1]DataIncome!YC27</f>
        <v>0.12138662404371588</v>
      </c>
      <c r="J25" s="317">
        <f t="shared" si="3"/>
        <v>1.8245979051468317</v>
      </c>
      <c r="K25" s="319">
        <f>[1]DataIncome!XT27</f>
        <v>1.723376515</v>
      </c>
      <c r="L25" s="319">
        <f>[1]TB1!M24*[1]TSC2!H24</f>
        <v>0.10122139014683168</v>
      </c>
      <c r="M25" s="325">
        <f>[1]DataIncome!XR27</f>
        <v>4.2548288860000003</v>
      </c>
      <c r="N25" s="317">
        <f>[1]DataIncome!XZ27</f>
        <v>1.1813704609562841</v>
      </c>
      <c r="O25" s="317">
        <f>[1]DataIncome!YF27</f>
        <v>0.42099999999999999</v>
      </c>
      <c r="P25" s="325">
        <f>[1]DataIncome!XI27</f>
        <v>2.8945819629999998</v>
      </c>
      <c r="Q25" s="317">
        <f t="shared" si="4"/>
        <v>0</v>
      </c>
      <c r="R25" s="319">
        <f>[1]DataIncome!AAS27</f>
        <v>0</v>
      </c>
      <c r="S25" s="319">
        <f>[1]DataIncome!AAW27</f>
        <v>0</v>
      </c>
      <c r="T25" s="325">
        <f>[1]TC1!Z25</f>
        <v>0</v>
      </c>
      <c r="U25" s="324"/>
      <c r="V25" s="327"/>
      <c r="W25" s="335">
        <f t="shared" si="7"/>
        <v>0.383660294906504</v>
      </c>
      <c r="X25" s="336"/>
      <c r="Y25" s="337"/>
      <c r="Z25" s="337">
        <f>[1]DataIncome!XN27</f>
        <v>26.208560567999999</v>
      </c>
      <c r="AA25" s="329">
        <f t="shared" si="5"/>
        <v>0.35100003000000157</v>
      </c>
      <c r="AB25" s="338">
        <f>[1]DataIncome!XL27</f>
        <v>0</v>
      </c>
      <c r="AC25" s="339">
        <f t="shared" si="6"/>
        <v>1.3392571831226927E-2</v>
      </c>
    </row>
    <row r="26" spans="1:29" s="340" customFormat="1" ht="12" customHeight="1">
      <c r="A26" s="331">
        <v>1928</v>
      </c>
      <c r="B26" s="332">
        <f t="shared" si="0"/>
        <v>23.877712864999996</v>
      </c>
      <c r="C26" s="333">
        <f t="shared" si="1"/>
        <v>28.685634518999997</v>
      </c>
      <c r="D26" s="334">
        <f>[1]DataIncome!XF28</f>
        <v>10.862330997999999</v>
      </c>
      <c r="E26" s="317">
        <f t="shared" si="2"/>
        <v>5.3020893502295081</v>
      </c>
      <c r="F26" s="319">
        <f>[1]DataIncome!AAD28</f>
        <v>1.9295196299999999</v>
      </c>
      <c r="G26" s="319">
        <f>[1]DataIncome!ZO28</f>
        <v>3.2439554940000002</v>
      </c>
      <c r="H26" s="319">
        <f>[1]DataIncome!ZY28</f>
        <v>0</v>
      </c>
      <c r="I26" s="319">
        <f>[1]DataIncome!YC28</f>
        <v>0.12861422622950822</v>
      </c>
      <c r="J26" s="317">
        <f t="shared" si="3"/>
        <v>1.9742782949317985</v>
      </c>
      <c r="K26" s="319">
        <f>[1]DataIncome!XT28</f>
        <v>1.8824111609999998</v>
      </c>
      <c r="L26" s="319">
        <f>[1]TB1!M25*[1]TSC2!H25</f>
        <v>9.1867133931798781E-2</v>
      </c>
      <c r="M26" s="325">
        <f>[1]DataIncome!XR28</f>
        <v>4.3509787519999996</v>
      </c>
      <c r="N26" s="317">
        <f>[1]DataIncome!XZ28</f>
        <v>1.0359026037704917</v>
      </c>
      <c r="O26" s="317">
        <f>[1]DataIncome!YF28</f>
        <v>0.44400000000000001</v>
      </c>
      <c r="P26" s="325">
        <f>[1]DataIncome!XI28</f>
        <v>4.8079216540000003</v>
      </c>
      <c r="Q26" s="317">
        <f t="shared" si="4"/>
        <v>0</v>
      </c>
      <c r="R26" s="319">
        <f>[1]DataIncome!AAS28</f>
        <v>0</v>
      </c>
      <c r="S26" s="319">
        <f>[1]DataIncome!AAW28</f>
        <v>0</v>
      </c>
      <c r="T26" s="325">
        <f>[1]TC1!Z26</f>
        <v>0</v>
      </c>
      <c r="U26" s="324"/>
      <c r="V26" s="327"/>
      <c r="W26" s="335">
        <f t="shared" si="7"/>
        <v>0.37490133608619985</v>
      </c>
      <c r="X26" s="336"/>
      <c r="Y26" s="337"/>
      <c r="Z26" s="328">
        <f>[1]DataIncome!XN28</f>
        <v>28.987634519</v>
      </c>
      <c r="AA26" s="329">
        <f t="shared" si="5"/>
        <v>0.30200000000000315</v>
      </c>
      <c r="AB26" s="329">
        <f>[1]DataIncome!XL28</f>
        <v>0</v>
      </c>
      <c r="AC26" s="339">
        <f t="shared" si="6"/>
        <v>1.0418235396270664E-2</v>
      </c>
    </row>
    <row r="27" spans="1:29" ht="12" customHeight="1">
      <c r="A27" s="350">
        <v>1929</v>
      </c>
      <c r="B27" s="351">
        <f t="shared" si="0"/>
        <v>24.966392033999998</v>
      </c>
      <c r="C27" s="352">
        <f t="shared" si="1"/>
        <v>29.650952208999996</v>
      </c>
      <c r="D27" s="353">
        <f>[1]DataIncome!XF29</f>
        <v>11.198978867999999</v>
      </c>
      <c r="E27" s="354">
        <f t="shared" si="2"/>
        <v>5.3679682944153004</v>
      </c>
      <c r="F27" s="355">
        <f>[1]DataIncome!AAD29</f>
        <v>1.8531428560000001</v>
      </c>
      <c r="G27" s="355">
        <f>[1]DataIncome!ZO29</f>
        <v>3.3789836100000001</v>
      </c>
      <c r="H27" s="355">
        <f>[1]DataIncome!ZY29</f>
        <v>0</v>
      </c>
      <c r="I27" s="355">
        <f>[1]DataIncome!YC29</f>
        <v>0.13584182841530057</v>
      </c>
      <c r="J27" s="354">
        <f t="shared" si="3"/>
        <v>2.0519506900481077</v>
      </c>
      <c r="K27" s="355">
        <f>[1]DataIncome!XT29</f>
        <v>1.9547071939999998</v>
      </c>
      <c r="L27" s="355">
        <f>[1]TB1!M26*[1]TSC2!H26</f>
        <v>9.7243496048108086E-2</v>
      </c>
      <c r="M27" s="356">
        <f>[1]DataIncome!XR29</f>
        <v>4.7860276839999996</v>
      </c>
      <c r="N27" s="354">
        <f>[1]DataIncome!XZ29</f>
        <v>1.1507099935846994</v>
      </c>
      <c r="O27" s="354">
        <f>[1]DataIncome!YF29</f>
        <v>0.50800000000000001</v>
      </c>
      <c r="P27" s="356">
        <f>[1]DataIncome!XI29</f>
        <v>4.6845601749999997</v>
      </c>
      <c r="Q27" s="354">
        <f t="shared" si="4"/>
        <v>0</v>
      </c>
      <c r="R27" s="355">
        <f>[1]DataIncome!AAS29</f>
        <v>0</v>
      </c>
      <c r="S27" s="355">
        <f>[1]DataIncome!AAW29</f>
        <v>0</v>
      </c>
      <c r="T27" s="356">
        <f>[1]TC1!Z27</f>
        <v>0</v>
      </c>
      <c r="U27" s="357"/>
      <c r="V27" s="358"/>
      <c r="W27" s="335">
        <f t="shared" si="7"/>
        <v>0.38448001789305702</v>
      </c>
      <c r="X27" s="336"/>
      <c r="Y27" s="359"/>
      <c r="Z27" s="328">
        <f>[1]DataIncome!XN29</f>
        <v>29.946952208999999</v>
      </c>
      <c r="AA27" s="329">
        <f t="shared" si="5"/>
        <v>0.29600000000000293</v>
      </c>
      <c r="AB27" s="329">
        <f>[1]DataIncome!XL29</f>
        <v>0</v>
      </c>
      <c r="AC27" s="339">
        <f t="shared" si="6"/>
        <v>9.8841444008798216E-3</v>
      </c>
    </row>
    <row r="28" spans="1:29" ht="12" customHeight="1">
      <c r="A28" s="360">
        <f t="shared" ref="A28:A46" si="8">A27+1</f>
        <v>1930</v>
      </c>
      <c r="B28" s="361">
        <f t="shared" si="0"/>
        <v>20.982365985000001</v>
      </c>
      <c r="C28" s="362">
        <f t="shared" si="1"/>
        <v>22.175496383000002</v>
      </c>
      <c r="D28" s="363">
        <f>[1]DataIncome!XF30</f>
        <v>9.9219524830000001</v>
      </c>
      <c r="E28" s="364">
        <f t="shared" si="2"/>
        <v>3.8607721416010929</v>
      </c>
      <c r="F28" s="321">
        <f>[1]DataIncome!AAD30</f>
        <v>1.089646082</v>
      </c>
      <c r="G28" s="321">
        <f>[1]DataIncome!ZO30</f>
        <v>2.628056629</v>
      </c>
      <c r="H28" s="321">
        <f>[1]DataIncome!ZY30</f>
        <v>0</v>
      </c>
      <c r="I28" s="321">
        <f>[1]DataIncome!YC30</f>
        <v>0.14306943060109292</v>
      </c>
      <c r="J28" s="364">
        <f t="shared" si="3"/>
        <v>1.8403125653719496</v>
      </c>
      <c r="K28" s="321">
        <f>[1]DataIncome!XT30</f>
        <v>1.7416221159999998</v>
      </c>
      <c r="L28" s="321">
        <f>[1]TB1!M27*[1]TSC2!H27</f>
        <v>9.8690449371949748E-2</v>
      </c>
      <c r="M28" s="365">
        <f>[1]DataIncome!XR30</f>
        <v>4.1973039249999999</v>
      </c>
      <c r="N28" s="364">
        <f>[1]DataIncome!XZ30</f>
        <v>0.83071531939890719</v>
      </c>
      <c r="O28" s="364">
        <f>[1]DataIncome!YF30</f>
        <v>0.43</v>
      </c>
      <c r="P28" s="365">
        <f>[1]DataIncome!XI30</f>
        <v>1.1931303980000001</v>
      </c>
      <c r="Q28" s="364">
        <f t="shared" si="4"/>
        <v>0</v>
      </c>
      <c r="R28" s="321">
        <f>[1]DataIncome!AAS30</f>
        <v>0</v>
      </c>
      <c r="S28" s="321">
        <f>[1]DataIncome!AAW30</f>
        <v>0</v>
      </c>
      <c r="T28" s="365">
        <f>[1]TC1!Z28</f>
        <v>0</v>
      </c>
      <c r="U28" s="366"/>
      <c r="V28" s="367"/>
      <c r="W28" s="335">
        <f t="shared" si="7"/>
        <v>0.38253853059227272</v>
      </c>
      <c r="X28" s="336"/>
      <c r="Y28" s="359"/>
      <c r="Z28" s="328">
        <f>[1]DataIncome!XN30</f>
        <v>22.412445510000001</v>
      </c>
      <c r="AA28" s="329">
        <f t="shared" si="5"/>
        <v>0.23694912699999904</v>
      </c>
      <c r="AB28" s="329">
        <f>[1]DataIncome!XL30</f>
        <v>0</v>
      </c>
      <c r="AC28" s="339">
        <f t="shared" si="6"/>
        <v>1.0572212072719904E-2</v>
      </c>
    </row>
    <row r="29" spans="1:29" ht="12" customHeight="1">
      <c r="A29" s="360">
        <f t="shared" si="8"/>
        <v>1931</v>
      </c>
      <c r="B29" s="361">
        <f t="shared" si="0"/>
        <v>16.560846999999999</v>
      </c>
      <c r="C29" s="362">
        <f t="shared" si="1"/>
        <v>17.03246</v>
      </c>
      <c r="D29" s="363">
        <f>[1]DataIncome!XF31</f>
        <v>8.3251620000000006</v>
      </c>
      <c r="E29" s="364">
        <f t="shared" si="2"/>
        <v>2.7695830327868851</v>
      </c>
      <c r="F29" s="321">
        <f>[1]DataIncome!AAD31</f>
        <v>0.72952499999999998</v>
      </c>
      <c r="G29" s="321">
        <f>[1]DataIncome!ZO31</f>
        <v>1.889761</v>
      </c>
      <c r="H29" s="321">
        <f>[1]DataIncome!ZY31</f>
        <v>0</v>
      </c>
      <c r="I29" s="321">
        <f>[1]DataIncome!YC31</f>
        <v>0.15029703278688528</v>
      </c>
      <c r="J29" s="364">
        <f t="shared" si="3"/>
        <v>1.4656235189082527</v>
      </c>
      <c r="K29" s="321">
        <f>[1]DataIncome!XT31</f>
        <v>1.362628</v>
      </c>
      <c r="L29" s="321">
        <f>[1]TB1!M28*[1]TSC2!H28</f>
        <v>0.10299551890825273</v>
      </c>
      <c r="M29" s="365">
        <f>[1]DataIncome!XR31</f>
        <v>3.113861</v>
      </c>
      <c r="N29" s="364">
        <f>[1]DataIncome!XZ31</f>
        <v>0.67961296721311459</v>
      </c>
      <c r="O29" s="364">
        <f>[1]DataIncome!YF31</f>
        <v>0.31</v>
      </c>
      <c r="P29" s="365">
        <f>[1]DataIncome!XI31</f>
        <v>0.471613</v>
      </c>
      <c r="Q29" s="364">
        <f t="shared" si="4"/>
        <v>0</v>
      </c>
      <c r="R29" s="321">
        <f>[1]DataIncome!AAS31</f>
        <v>0</v>
      </c>
      <c r="S29" s="321">
        <f>[1]DataIncome!AAW31</f>
        <v>0</v>
      </c>
      <c r="T29" s="365">
        <f>[1]TC1!Z29</f>
        <v>0</v>
      </c>
      <c r="U29" s="366"/>
      <c r="V29" s="367"/>
      <c r="W29" s="335">
        <f t="shared" si="7"/>
        <v>0.36773314770418647</v>
      </c>
      <c r="X29" s="336"/>
      <c r="Y29" s="359"/>
      <c r="Z29" s="328">
        <f>[1]DataIncome!XN31</f>
        <v>17.268452</v>
      </c>
      <c r="AA29" s="329">
        <f t="shared" si="5"/>
        <v>0.23599199999999954</v>
      </c>
      <c r="AB29" s="329">
        <f>[1]DataIncome!XL31</f>
        <v>0</v>
      </c>
      <c r="AC29" s="339">
        <f t="shared" si="6"/>
        <v>1.3666077306755668E-2</v>
      </c>
    </row>
    <row r="30" spans="1:29" ht="12" customHeight="1">
      <c r="A30" s="360">
        <f t="shared" si="8"/>
        <v>1932</v>
      </c>
      <c r="B30" s="361">
        <f t="shared" si="0"/>
        <v>13.898589999999999</v>
      </c>
      <c r="C30" s="362">
        <f t="shared" si="1"/>
        <v>14.061476999999998</v>
      </c>
      <c r="D30" s="363">
        <f>[1]DataIncome!XF32</f>
        <v>8.1367159999999998</v>
      </c>
      <c r="E30" s="364">
        <f t="shared" si="2"/>
        <v>1.9353406349726776</v>
      </c>
      <c r="F30" s="321">
        <f>[1]DataIncome!AAD32</f>
        <v>0.48286400000000002</v>
      </c>
      <c r="G30" s="321">
        <f>[1]DataIncome!ZO32</f>
        <v>1.2949520000000001</v>
      </c>
      <c r="H30" s="321">
        <f>[1]DataIncome!ZY32</f>
        <v>0</v>
      </c>
      <c r="I30" s="321">
        <f>[1]DataIncome!YC32</f>
        <v>0.15752463497267763</v>
      </c>
      <c r="J30" s="364">
        <f t="shared" si="3"/>
        <v>1.2648085341177611</v>
      </c>
      <c r="K30" s="321">
        <f>[1]DataIncome!XT32</f>
        <v>1.170987</v>
      </c>
      <c r="L30" s="321">
        <f>[1]TB1!M29*[1]TSC2!H29</f>
        <v>9.382153411776098E-2</v>
      </c>
      <c r="M30" s="365">
        <f>[1]DataIncome!XR32</f>
        <v>1.9721329999999999</v>
      </c>
      <c r="N30" s="364">
        <f>[1]DataIncome!XZ32</f>
        <v>0.37241336502732236</v>
      </c>
      <c r="O30" s="364">
        <f>[1]DataIncome!YF32</f>
        <v>0.311</v>
      </c>
      <c r="P30" s="365">
        <f>[1]DataIncome!XI32</f>
        <v>0.162887</v>
      </c>
      <c r="Q30" s="364">
        <f t="shared" si="4"/>
        <v>0</v>
      </c>
      <c r="R30" s="321">
        <f>[1]DataIncome!AAS32</f>
        <v>0</v>
      </c>
      <c r="S30" s="321">
        <f>[1]DataIncome!AAW32</f>
        <v>0</v>
      </c>
      <c r="T30" s="365">
        <f>[1]TC1!Z30</f>
        <v>0</v>
      </c>
      <c r="U30" s="366"/>
      <c r="V30" s="367"/>
      <c r="W30" s="335">
        <f t="shared" si="7"/>
        <v>0.30146634224312585</v>
      </c>
      <c r="X30" s="336"/>
      <c r="Y30" s="359"/>
      <c r="Z30" s="328">
        <f>[1]DataIncome!XN32</f>
        <v>14.39208</v>
      </c>
      <c r="AA30" s="329">
        <f t="shared" si="5"/>
        <v>0.33060300000000176</v>
      </c>
      <c r="AB30" s="329">
        <f>[1]DataIncome!XL32</f>
        <v>0</v>
      </c>
      <c r="AC30" s="339">
        <f t="shared" si="6"/>
        <v>2.297117581336414E-2</v>
      </c>
    </row>
    <row r="31" spans="1:29" ht="12" customHeight="1">
      <c r="A31" s="360">
        <f t="shared" si="8"/>
        <v>1933</v>
      </c>
      <c r="B31" s="361">
        <f t="shared" si="0"/>
        <v>12.673416</v>
      </c>
      <c r="C31" s="362">
        <f t="shared" si="1"/>
        <v>13.226590999999999</v>
      </c>
      <c r="D31" s="363">
        <f>[1]DataIncome!XF33</f>
        <v>7.3903540000000003</v>
      </c>
      <c r="E31" s="364">
        <f t="shared" si="2"/>
        <v>2.1713952371584702</v>
      </c>
      <c r="F31" s="321">
        <f>[1]DataIncome!AAD33</f>
        <v>0.60372199999999998</v>
      </c>
      <c r="G31" s="321">
        <f>[1]DataIncome!ZO33</f>
        <v>1.4029210000000001</v>
      </c>
      <c r="H31" s="321">
        <f>[1]DataIncome!ZY33</f>
        <v>0</v>
      </c>
      <c r="I31" s="321">
        <f>[1]DataIncome!YC33</f>
        <v>0.16475223715846998</v>
      </c>
      <c r="J31" s="364">
        <f t="shared" si="3"/>
        <v>1.0725042207287432</v>
      </c>
      <c r="K31" s="321">
        <f>[1]DataIncome!XT33</f>
        <v>0.99342200000000003</v>
      </c>
      <c r="L31" s="321">
        <f>[1]TB1!M30*[1]TSC2!H30</f>
        <v>7.9082220728743241E-2</v>
      </c>
      <c r="M31" s="365">
        <f>[1]DataIncome!XR33</f>
        <v>1.5590459999999999</v>
      </c>
      <c r="N31" s="364">
        <f>[1]DataIncome!XZ33</f>
        <v>0.28319876284153001</v>
      </c>
      <c r="O31" s="364">
        <f>[1]DataIncome!YF33</f>
        <v>0.27600000000000002</v>
      </c>
      <c r="P31" s="365">
        <f>[1]DataIncome!XI33</f>
        <v>0.55317499999999997</v>
      </c>
      <c r="Q31" s="364">
        <f t="shared" si="4"/>
        <v>0</v>
      </c>
      <c r="R31" s="321">
        <f>[1]DataIncome!AAS33</f>
        <v>0</v>
      </c>
      <c r="S31" s="321">
        <f>[1]DataIncome!AAW33</f>
        <v>0</v>
      </c>
      <c r="T31" s="365">
        <f>[1]TC1!Z31</f>
        <v>0</v>
      </c>
      <c r="U31" s="366"/>
      <c r="V31" s="367"/>
      <c r="W31" s="335">
        <f t="shared" si="7"/>
        <v>0.28138960756261883</v>
      </c>
      <c r="X31" s="336"/>
      <c r="Y31" s="359"/>
      <c r="Z31" s="328">
        <f>[1]DataIncome!XN33</f>
        <v>13.393824</v>
      </c>
      <c r="AA31" s="329">
        <f t="shared" si="5"/>
        <v>0.1672330000000013</v>
      </c>
      <c r="AB31" s="329">
        <f>[1]DataIncome!XL33</f>
        <v>0</v>
      </c>
      <c r="AC31" s="339">
        <f t="shared" si="6"/>
        <v>1.2485829289678682E-2</v>
      </c>
    </row>
    <row r="32" spans="1:29" ht="12" customHeight="1">
      <c r="A32" s="360">
        <f t="shared" si="8"/>
        <v>1934</v>
      </c>
      <c r="B32" s="361">
        <f t="shared" si="0"/>
        <v>14.660728000000001</v>
      </c>
      <c r="C32" s="362">
        <f t="shared" si="1"/>
        <v>14.872046000000001</v>
      </c>
      <c r="D32" s="363">
        <f>[1]DataIncome!XF34</f>
        <v>8.6004559999999994</v>
      </c>
      <c r="E32" s="364">
        <f t="shared" si="2"/>
        <v>2.5207368393442624</v>
      </c>
      <c r="F32" s="321">
        <f>[1]DataIncome!AAD34</f>
        <v>0.631915</v>
      </c>
      <c r="G32" s="321">
        <f>[1]DataIncome!ZO34</f>
        <v>1.716842</v>
      </c>
      <c r="H32" s="321">
        <f>[1]DataIncome!ZY34</f>
        <v>0</v>
      </c>
      <c r="I32" s="321">
        <f>[1]DataIncome!YC34</f>
        <v>0.17197983934426234</v>
      </c>
      <c r="J32" s="364">
        <f t="shared" si="3"/>
        <v>1.0332253328241801</v>
      </c>
      <c r="K32" s="321">
        <f>[1]DataIncome!XT34</f>
        <v>0.94727799999999995</v>
      </c>
      <c r="L32" s="321">
        <f>[1]TB1!M31*[1]TSC2!H31</f>
        <v>8.5947332824180003E-2</v>
      </c>
      <c r="M32" s="365">
        <f>[1]DataIncome!XR34</f>
        <v>1.9656659999999999</v>
      </c>
      <c r="N32" s="364">
        <f>[1]DataIncome!XZ34</f>
        <v>0.33759116065573769</v>
      </c>
      <c r="O32" s="364">
        <f>[1]DataIncome!YF34</f>
        <v>0.28899999999999998</v>
      </c>
      <c r="P32" s="365">
        <f>[1]DataIncome!XI34</f>
        <v>0.21131800000000001</v>
      </c>
      <c r="Q32" s="364">
        <f t="shared" si="4"/>
        <v>0</v>
      </c>
      <c r="R32" s="321">
        <f>[1]DataIncome!AAS34</f>
        <v>0</v>
      </c>
      <c r="S32" s="321">
        <f>[1]DataIncome!AAW34</f>
        <v>0</v>
      </c>
      <c r="T32" s="365">
        <f>[1]TC1!Z32</f>
        <v>0</v>
      </c>
      <c r="U32" s="366"/>
      <c r="V32" s="367"/>
      <c r="W32" s="335">
        <f t="shared" si="7"/>
        <v>0.27916100382485748</v>
      </c>
      <c r="X32" s="336"/>
      <c r="Y32" s="359"/>
      <c r="Z32" s="328">
        <f>[1]DataIncome!XN34</f>
        <v>15.092962</v>
      </c>
      <c r="AA32" s="329">
        <f t="shared" si="5"/>
        <v>0.220915999999999</v>
      </c>
      <c r="AB32" s="329">
        <f>[1]DataIncome!XL34</f>
        <v>0</v>
      </c>
      <c r="AC32" s="339">
        <f t="shared" si="6"/>
        <v>1.4637020884303492E-2</v>
      </c>
    </row>
    <row r="33" spans="1:29" ht="12" customHeight="1">
      <c r="A33" s="360">
        <f t="shared" si="8"/>
        <v>1935</v>
      </c>
      <c r="B33" s="361">
        <f t="shared" si="0"/>
        <v>16.575507999999999</v>
      </c>
      <c r="C33" s="362">
        <f t="shared" si="1"/>
        <v>17.085221999999998</v>
      </c>
      <c r="D33" s="363">
        <f>[1]DataIncome!XF35</f>
        <v>9.9005770000000002</v>
      </c>
      <c r="E33" s="364">
        <f t="shared" si="2"/>
        <v>2.7740514415300543</v>
      </c>
      <c r="F33" s="321">
        <f>[1]DataIncome!AAD35</f>
        <v>0.73982199999999998</v>
      </c>
      <c r="G33" s="321">
        <f>[1]DataIncome!ZO35</f>
        <v>1.8550219999999999</v>
      </c>
      <c r="H33" s="321">
        <f>[1]DataIncome!ZY35</f>
        <v>0</v>
      </c>
      <c r="I33" s="321">
        <f>[1]DataIncome!YC35</f>
        <v>0.17920744153005469</v>
      </c>
      <c r="J33" s="364">
        <f t="shared" si="3"/>
        <v>1.0291815473125172</v>
      </c>
      <c r="K33" s="321">
        <f>[1]DataIncome!XT35</f>
        <v>0.94432099999999997</v>
      </c>
      <c r="L33" s="321">
        <f>[1]TB1!M32*[1]TSC2!H32</f>
        <v>8.4860547312517312E-2</v>
      </c>
      <c r="M33" s="365">
        <f>[1]DataIncome!XR35</f>
        <v>2.2347260000000002</v>
      </c>
      <c r="N33" s="364">
        <f>[1]DataIncome!XZ35</f>
        <v>0.39283255846994519</v>
      </c>
      <c r="O33" s="364">
        <f>[1]DataIncome!YF35</f>
        <v>0.32900000000000001</v>
      </c>
      <c r="P33" s="365">
        <f>[1]DataIncome!XI35</f>
        <v>0.509714</v>
      </c>
      <c r="Q33" s="364">
        <f t="shared" si="4"/>
        <v>0</v>
      </c>
      <c r="R33" s="321">
        <f>[1]DataIncome!AAS35</f>
        <v>0</v>
      </c>
      <c r="S33" s="321">
        <f>[1]DataIncome!AAW35</f>
        <v>0</v>
      </c>
      <c r="T33" s="365">
        <f>[1]TC1!Z33</f>
        <v>0</v>
      </c>
      <c r="U33" s="366"/>
      <c r="V33" s="367"/>
      <c r="W33" s="335">
        <f t="shared" si="7"/>
        <v>0.27081857993380831</v>
      </c>
      <c r="X33" s="336"/>
      <c r="Y33" s="359"/>
      <c r="Z33" s="328">
        <f>[1]DataIncome!XN35</f>
        <v>17.316503000000001</v>
      </c>
      <c r="AA33" s="329">
        <f t="shared" si="5"/>
        <v>0.23128100000000273</v>
      </c>
      <c r="AB33" s="329">
        <f>[1]DataIncome!XL35</f>
        <v>0</v>
      </c>
      <c r="AC33" s="339">
        <f t="shared" si="6"/>
        <v>1.335610313468041E-2</v>
      </c>
    </row>
    <row r="34" spans="1:29" ht="12" customHeight="1">
      <c r="A34" s="360">
        <f t="shared" si="8"/>
        <v>1936</v>
      </c>
      <c r="B34" s="361">
        <f t="shared" si="0"/>
        <v>20.674222</v>
      </c>
      <c r="C34" s="362">
        <f t="shared" si="1"/>
        <v>21.648016000000002</v>
      </c>
      <c r="D34" s="363">
        <f>[1]DataIncome!XF36</f>
        <v>11.661274000000001</v>
      </c>
      <c r="E34" s="364">
        <f t="shared" si="2"/>
        <v>3.5829810437158471</v>
      </c>
      <c r="F34" s="321">
        <f>[1]DataIncome!AAD36</f>
        <v>1.0222869999999999</v>
      </c>
      <c r="G34" s="321">
        <f>[1]DataIncome!ZO36</f>
        <v>2.3742589999999999</v>
      </c>
      <c r="H34" s="321">
        <f>[1]DataIncome!ZY36</f>
        <v>0</v>
      </c>
      <c r="I34" s="321">
        <f>[1]DataIncome!YC36</f>
        <v>0.18643504371584704</v>
      </c>
      <c r="J34" s="364">
        <f t="shared" si="3"/>
        <v>1.0294657733355095</v>
      </c>
      <c r="K34" s="321">
        <f>[1]DataIncome!XT36</f>
        <v>0.93130899999999994</v>
      </c>
      <c r="L34" s="321">
        <f>[1]TB1!M33*[1]TSC2!H33</f>
        <v>9.8156773335509567E-2</v>
      </c>
      <c r="M34" s="365">
        <f>8/7*[1]DataIncome!XR36</f>
        <v>3.6272502857142852</v>
      </c>
      <c r="N34" s="364">
        <f>[1]DataIncome!XZ36</f>
        <v>0.49881395628415304</v>
      </c>
      <c r="O34" s="364">
        <f>[1]DataIncome!YF36-1/7*[1]DataIncome!XR36</f>
        <v>0.37259371428571431</v>
      </c>
      <c r="P34" s="365">
        <f>[1]DataIncome!XI36</f>
        <v>0.97379400000000005</v>
      </c>
      <c r="Q34" s="364">
        <f t="shared" si="4"/>
        <v>0</v>
      </c>
      <c r="R34" s="321">
        <f>[1]DataIncome!AAS36</f>
        <v>0</v>
      </c>
      <c r="S34" s="321">
        <f>[1]DataIncome!AAW36</f>
        <v>0</v>
      </c>
      <c r="T34" s="365">
        <f>[1]TC1!Z34</f>
        <v>0</v>
      </c>
      <c r="U34" s="366"/>
      <c r="V34" s="367"/>
      <c r="W34" s="335">
        <f t="shared" si="7"/>
        <v>0.30136197282048638</v>
      </c>
      <c r="X34" s="336"/>
      <c r="Y34" s="359"/>
      <c r="Z34" s="328">
        <f>[1]DataIncome!XN36</f>
        <v>21.888368</v>
      </c>
      <c r="AA34" s="329">
        <f t="shared" si="5"/>
        <v>0.2403519999999979</v>
      </c>
      <c r="AB34" s="329">
        <f>[1]DataIncome!XL36</f>
        <v>0</v>
      </c>
      <c r="AC34" s="339">
        <f t="shared" si="6"/>
        <v>1.0980809533172958E-2</v>
      </c>
    </row>
    <row r="35" spans="1:29" ht="12" customHeight="1">
      <c r="A35" s="360">
        <f t="shared" si="8"/>
        <v>1937</v>
      </c>
      <c r="B35" s="361">
        <f t="shared" si="0"/>
        <v>23.795050000000003</v>
      </c>
      <c r="C35" s="362">
        <f t="shared" si="1"/>
        <v>24.229164000000004</v>
      </c>
      <c r="D35" s="363">
        <f>[1]DataIncome!XF37</f>
        <v>14.14851</v>
      </c>
      <c r="E35" s="364">
        <f t="shared" si="2"/>
        <v>3.8263896459016391</v>
      </c>
      <c r="F35" s="321">
        <f>[1]DataIncome!AAD37</f>
        <v>1.1393009999999999</v>
      </c>
      <c r="G35" s="321">
        <f>[1]DataIncome!ZO37</f>
        <v>2.4934259999999999</v>
      </c>
      <c r="H35" s="321">
        <f>[1]DataIncome!ZY37</f>
        <v>0</v>
      </c>
      <c r="I35" s="321">
        <f>[1]DataIncome!YC37</f>
        <v>0.1936626459016394</v>
      </c>
      <c r="J35" s="364">
        <f t="shared" si="3"/>
        <v>1.0139501735916787</v>
      </c>
      <c r="K35" s="321">
        <f>[1]DataIncome!XT37</f>
        <v>0.910304</v>
      </c>
      <c r="L35" s="321">
        <f>[1]TB1!M34*[1]TSC2!H34</f>
        <v>0.1036461735916787</v>
      </c>
      <c r="M35" s="365">
        <f>8/7*[1]DataIncome!XR37</f>
        <v>4.0163348571428568</v>
      </c>
      <c r="N35" s="364">
        <f>[1]DataIncome!XZ37</f>
        <v>0.5645533540983606</v>
      </c>
      <c r="O35" s="364">
        <f>[1]DataIncome!YF37-1/7*[1]DataIncome!XR37</f>
        <v>0.32895814285714287</v>
      </c>
      <c r="P35" s="365">
        <f>[1]DataIncome!XI37</f>
        <v>0.434114</v>
      </c>
      <c r="Q35" s="364">
        <f t="shared" si="4"/>
        <v>0</v>
      </c>
      <c r="R35" s="321">
        <f>[1]DataIncome!AAS37</f>
        <v>0</v>
      </c>
      <c r="S35" s="321">
        <f>[1]DataIncome!AAW37</f>
        <v>0</v>
      </c>
      <c r="T35" s="365">
        <f>[1]TC1!Z35</f>
        <v>0</v>
      </c>
      <c r="U35" s="366"/>
      <c r="V35" s="367"/>
      <c r="W35" s="335">
        <f t="shared" si="7"/>
        <v>0.28336798109705114</v>
      </c>
      <c r="X35" s="336"/>
      <c r="Y35" s="359"/>
      <c r="Z35" s="328">
        <f>[1]DataIncome!XN37</f>
        <v>24.454098999999999</v>
      </c>
      <c r="AA35" s="329">
        <f t="shared" si="5"/>
        <v>0.224934999999995</v>
      </c>
      <c r="AB35" s="329">
        <f>[1]DataIncome!XL37</f>
        <v>0</v>
      </c>
      <c r="AC35" s="339">
        <f t="shared" si="6"/>
        <v>9.1982534298235656E-3</v>
      </c>
    </row>
    <row r="36" spans="1:29" ht="12" customHeight="1">
      <c r="A36" s="360">
        <f t="shared" si="8"/>
        <v>1938</v>
      </c>
      <c r="B36" s="361">
        <f t="shared" si="0"/>
        <v>21.32292</v>
      </c>
      <c r="C36" s="362">
        <f t="shared" si="1"/>
        <v>21.822430000000001</v>
      </c>
      <c r="D36" s="363">
        <f>[1]DataIncome!XF38</f>
        <v>13.240990999999999</v>
      </c>
      <c r="E36" s="364">
        <f t="shared" si="2"/>
        <v>3.6039072480874319</v>
      </c>
      <c r="F36" s="321">
        <f>[1]DataIncome!AAD38</f>
        <v>1.0536730000000001</v>
      </c>
      <c r="G36" s="321">
        <f>[1]DataIncome!ZO38</f>
        <v>2.3493439999999999</v>
      </c>
      <c r="H36" s="321">
        <f>[1]DataIncome!ZY38</f>
        <v>0</v>
      </c>
      <c r="I36" s="321">
        <f>[1]DataIncome!YC38</f>
        <v>0.20089024808743175</v>
      </c>
      <c r="J36" s="364">
        <f t="shared" si="3"/>
        <v>0.97884280703836257</v>
      </c>
      <c r="K36" s="321">
        <f>[1]DataIncome!XT38</f>
        <v>0.89050800000000008</v>
      </c>
      <c r="L36" s="321">
        <f>[1]TB1!M35*[1]TSC2!H35</f>
        <v>8.8334807038362537E-2</v>
      </c>
      <c r="M36" s="365">
        <f>8/7*[1]DataIncome!XR38</f>
        <v>2.7113817142857144</v>
      </c>
      <c r="N36" s="364">
        <f>[1]DataIncome!XZ38</f>
        <v>0.56905475191256827</v>
      </c>
      <c r="O36" s="364">
        <f>[1]DataIncome!YF38-1/7*[1]DataIncome!XR38</f>
        <v>0.30707728571428572</v>
      </c>
      <c r="P36" s="365">
        <f>[1]DataIncome!XI38</f>
        <v>0.49951000000000001</v>
      </c>
      <c r="Q36" s="364">
        <f t="shared" si="4"/>
        <v>0</v>
      </c>
      <c r="R36" s="321">
        <f>[1]DataIncome!AAS38</f>
        <v>0</v>
      </c>
      <c r="S36" s="321">
        <f>[1]DataIncome!AAW38</f>
        <v>0</v>
      </c>
      <c r="T36" s="365">
        <f>[1]TC1!Z36</f>
        <v>0</v>
      </c>
      <c r="U36" s="366"/>
      <c r="V36" s="367"/>
      <c r="W36" s="335">
        <f t="shared" si="7"/>
        <v>0.2504559154029033</v>
      </c>
      <c r="X36" s="336"/>
      <c r="Y36" s="359"/>
      <c r="Z36" s="328">
        <f>[1]DataIncome!XN38</f>
        <v>22.055448999999999</v>
      </c>
      <c r="AA36" s="329">
        <f t="shared" si="5"/>
        <v>0.23301899999999875</v>
      </c>
      <c r="AB36" s="329">
        <f>[1]DataIncome!XL38</f>
        <v>0</v>
      </c>
      <c r="AC36" s="339">
        <f t="shared" si="6"/>
        <v>1.0565144241679177E-2</v>
      </c>
    </row>
    <row r="37" spans="1:29" ht="12" customHeight="1">
      <c r="A37" s="360">
        <f t="shared" si="8"/>
        <v>1939</v>
      </c>
      <c r="B37" s="361">
        <f t="shared" si="0"/>
        <v>25.626505000000005</v>
      </c>
      <c r="C37" s="362">
        <f t="shared" si="1"/>
        <v>26.052864000000007</v>
      </c>
      <c r="D37" s="363">
        <f>[1]DataIncome!XF39</f>
        <v>16.440923000000002</v>
      </c>
      <c r="E37" s="364">
        <f t="shared" si="2"/>
        <v>4.1529678502732246</v>
      </c>
      <c r="F37" s="321">
        <f>[1]DataIncome!AAD39</f>
        <v>1.2466330000000001</v>
      </c>
      <c r="G37" s="321">
        <f>[1]DataIncome!ZO39</f>
        <v>2.6982170000000001</v>
      </c>
      <c r="H37" s="321">
        <f>[1]DataIncome!ZY39</f>
        <v>0</v>
      </c>
      <c r="I37" s="321">
        <f>[1]DataIncome!YC39</f>
        <v>0.2081178502732241</v>
      </c>
      <c r="J37" s="364">
        <f t="shared" si="3"/>
        <v>0.99360702058827255</v>
      </c>
      <c r="K37" s="321">
        <f>[1]DataIncome!XT39</f>
        <v>0.91583499999999995</v>
      </c>
      <c r="L37" s="321">
        <f>[1]TB1!M36*[1]TSC2!H36</f>
        <v>7.7772020588272622E-2</v>
      </c>
      <c r="M37" s="356">
        <f>8/7*[1]DataIncome!XR39</f>
        <v>3.2022719999999998</v>
      </c>
      <c r="N37" s="356">
        <f>[1]DataIncome!XZ39</f>
        <v>0.60479114972677595</v>
      </c>
      <c r="O37" s="364">
        <f>[1]DataIncome!YF39-1/7*[1]DataIncome!XR39</f>
        <v>0.30971599999999999</v>
      </c>
      <c r="P37" s="365">
        <f>[1]DataIncome!XI39</f>
        <v>0.42635899999999999</v>
      </c>
      <c r="Q37" s="364">
        <f t="shared" si="4"/>
        <v>0</v>
      </c>
      <c r="R37" s="321">
        <f>[1]DataIncome!AAS39</f>
        <v>0</v>
      </c>
      <c r="S37" s="321">
        <f>[1]DataIncome!AAW39</f>
        <v>0</v>
      </c>
      <c r="T37" s="365">
        <f>[1]TC1!Z37</f>
        <v>0</v>
      </c>
      <c r="U37" s="366"/>
      <c r="V37" s="367"/>
      <c r="W37" s="335">
        <f t="shared" si="7"/>
        <v>0.23594947986067608</v>
      </c>
      <c r="X37" s="336"/>
      <c r="Y37" s="359"/>
      <c r="Z37" s="328">
        <f>[1]DataIncome!XN39</f>
        <v>26.390649</v>
      </c>
      <c r="AA37" s="329">
        <f t="shared" si="5"/>
        <v>0.33778499999999312</v>
      </c>
      <c r="AB37" s="329">
        <f>[1]DataIncome!XL39</f>
        <v>0</v>
      </c>
      <c r="AC37" s="339">
        <f t="shared" si="6"/>
        <v>1.2799419976370916E-2</v>
      </c>
    </row>
    <row r="38" spans="1:29" ht="12" customHeight="1">
      <c r="A38" s="368">
        <f t="shared" si="8"/>
        <v>1940</v>
      </c>
      <c r="B38" s="369">
        <f t="shared" si="0"/>
        <v>39.671848000000004</v>
      </c>
      <c r="C38" s="370">
        <f t="shared" si="1"/>
        <v>40.107060000000004</v>
      </c>
      <c r="D38" s="371">
        <f>[1]DataIncome!XF40</f>
        <v>27.653984999999999</v>
      </c>
      <c r="E38" s="372">
        <f t="shared" si="2"/>
        <v>5.9296564524590165</v>
      </c>
      <c r="F38" s="373">
        <f>[1]DataIncome!AAD40</f>
        <v>1.557741</v>
      </c>
      <c r="G38" s="373">
        <f>[1]DataIncome!ZO40</f>
        <v>4.1565700000000003</v>
      </c>
      <c r="H38" s="373">
        <f>[1]DataIncome!ZY40</f>
        <v>0</v>
      </c>
      <c r="I38" s="373">
        <f>[1]DataIncome!YC40</f>
        <v>0.21534545245901646</v>
      </c>
      <c r="J38" s="372">
        <f t="shared" si="3"/>
        <v>1.1432998588274959</v>
      </c>
      <c r="K38" s="373">
        <f>[1]DataIncome!XT40</f>
        <v>1.072951</v>
      </c>
      <c r="L38" s="373">
        <f>[1]TB1!M37*[1]TSC2!H37</f>
        <v>7.0348858827495933E-2</v>
      </c>
      <c r="M38" s="365">
        <f>8/7*[1]DataIncome!XR40</f>
        <v>3.7353485714285712</v>
      </c>
      <c r="N38" s="364">
        <f>[1]DataIncome!XZ40</f>
        <v>1.0368255475409838</v>
      </c>
      <c r="O38" s="372">
        <f>[1]DataIncome!YF40-1/7*[1]DataIncome!XR40</f>
        <v>0.24308142857142856</v>
      </c>
      <c r="P38" s="374">
        <f>[1]DataIncome!XI40</f>
        <v>0.43521199999999999</v>
      </c>
      <c r="Q38" s="372">
        <f t="shared" si="4"/>
        <v>0</v>
      </c>
      <c r="R38" s="373">
        <f>[1]DataIncome!AAS40</f>
        <v>0</v>
      </c>
      <c r="S38" s="373">
        <f>[1]DataIncome!AAW40</f>
        <v>0</v>
      </c>
      <c r="T38" s="374">
        <f>[1]TC1!Z38</f>
        <v>0</v>
      </c>
      <c r="U38" s="375"/>
      <c r="V38" s="376"/>
      <c r="W38" s="335">
        <f t="shared" si="7"/>
        <v>0.19395040315577824</v>
      </c>
      <c r="X38" s="336"/>
      <c r="Y38" s="359"/>
      <c r="Z38" s="328">
        <f>[1]DataIncome!XN40</f>
        <v>40.86157</v>
      </c>
      <c r="AA38" s="329">
        <f t="shared" si="5"/>
        <v>0.75450999999999624</v>
      </c>
      <c r="AB38" s="329">
        <f>[1]DataIncome!XL40</f>
        <v>0</v>
      </c>
      <c r="AC38" s="339">
        <f t="shared" si="6"/>
        <v>1.8465027163664934E-2</v>
      </c>
    </row>
    <row r="39" spans="1:29" ht="12" customHeight="1">
      <c r="A39" s="360">
        <f t="shared" si="8"/>
        <v>1941</v>
      </c>
      <c r="B39" s="377">
        <f t="shared" si="0"/>
        <v>63.217999999999996</v>
      </c>
      <c r="C39" s="378">
        <f t="shared" si="1"/>
        <v>63.790999999999997</v>
      </c>
      <c r="D39" s="379">
        <f>[1]DataIncome!XF41</f>
        <v>47.082000000000001</v>
      </c>
      <c r="E39" s="364">
        <f t="shared" si="2"/>
        <v>8.9725730546448084</v>
      </c>
      <c r="F39" s="321">
        <f>[1]DataIncome!AAD41</f>
        <v>2.29</v>
      </c>
      <c r="G39" s="321">
        <f>[1]DataIncome!ZO41</f>
        <v>6.46</v>
      </c>
      <c r="H39" s="321">
        <f>[1]DataIncome!ZY41</f>
        <v>0</v>
      </c>
      <c r="I39" s="321">
        <f>[1]DataIncome!YC41</f>
        <v>0.22257305464480881</v>
      </c>
      <c r="J39" s="364">
        <f t="shared" si="3"/>
        <v>1.1773186823155892</v>
      </c>
      <c r="K39" s="321">
        <f>[1]DataIncome!XT41</f>
        <v>1.1120000000000001</v>
      </c>
      <c r="L39" s="321">
        <f>[1]TB1!M38*[1]TSC2!H38</f>
        <v>6.5318682315589183E-2</v>
      </c>
      <c r="M39" s="365">
        <f>8/7*[1]DataIncome!XR41</f>
        <v>4.1177142857142854</v>
      </c>
      <c r="N39" s="364">
        <f>[1]DataIncome!XZ41</f>
        <v>1.5164269453551913</v>
      </c>
      <c r="O39" s="364">
        <f>[1]DataIncome!YF41-1/7*[1]DataIncome!XR41</f>
        <v>0.25528571428571434</v>
      </c>
      <c r="P39" s="365">
        <f>[1]DataIncome!XI41</f>
        <v>0.57299999999999995</v>
      </c>
      <c r="Q39" s="364">
        <f t="shared" si="4"/>
        <v>0.16200000000000001</v>
      </c>
      <c r="R39" s="321">
        <f>[1]DataIncome!AAS41</f>
        <v>0.16200000000000001</v>
      </c>
      <c r="S39" s="321">
        <f>[1]DataIncome!AAW41</f>
        <v>0</v>
      </c>
      <c r="T39" s="365">
        <f>[1]TC1!Z39</f>
        <v>0</v>
      </c>
      <c r="U39" s="366"/>
      <c r="V39" s="367"/>
      <c r="W39" s="335">
        <f t="shared" si="7"/>
        <v>0.15032477822421636</v>
      </c>
      <c r="X39" s="336"/>
      <c r="Y39" s="359"/>
      <c r="Z39" s="328">
        <f>[1]DataIncome!XN41</f>
        <v>64.540999999999997</v>
      </c>
      <c r="AA39" s="329">
        <f t="shared" si="5"/>
        <v>0.75</v>
      </c>
      <c r="AB39" s="329">
        <f>[1]DataIncome!XL41</f>
        <v>0</v>
      </c>
      <c r="AC39" s="339">
        <f t="shared" si="6"/>
        <v>1.1620520289428426E-2</v>
      </c>
    </row>
    <row r="40" spans="1:29" ht="12" customHeight="1">
      <c r="A40" s="360">
        <f t="shared" si="8"/>
        <v>1942</v>
      </c>
      <c r="B40" s="377">
        <f t="shared" si="0"/>
        <v>85.373000000000019</v>
      </c>
      <c r="C40" s="378">
        <f t="shared" si="1"/>
        <v>85.798000000000016</v>
      </c>
      <c r="D40" s="379">
        <f>[1]DataIncome!XF42</f>
        <v>65.56</v>
      </c>
      <c r="E40" s="364">
        <f t="shared" si="2"/>
        <v>13.0218006568306</v>
      </c>
      <c r="F40" s="321">
        <f>[1]DataIncome!AAD42</f>
        <v>3.5019999999999998</v>
      </c>
      <c r="G40" s="321">
        <f>[1]DataIncome!ZO42</f>
        <v>9.2899999999999991</v>
      </c>
      <c r="H40" s="321">
        <f>[1]DataIncome!ZY42</f>
        <v>0</v>
      </c>
      <c r="I40" s="321">
        <f>[1]DataIncome!YC42</f>
        <v>0.22980065683060116</v>
      </c>
      <c r="J40" s="364">
        <f t="shared" si="3"/>
        <v>1.1250031806010869</v>
      </c>
      <c r="K40" s="321">
        <f>[1]DataIncome!XT42</f>
        <v>1.048</v>
      </c>
      <c r="L40" s="321">
        <f>[1]TB1!M39*[1]TSC2!H39</f>
        <v>7.7003180601086865E-2</v>
      </c>
      <c r="M40" s="365">
        <f>8/7*[1]DataIncome!XR42</f>
        <v>3.5417142857142858</v>
      </c>
      <c r="N40" s="364">
        <f>[1]DataIncome!XZ42</f>
        <v>1.7271993431693988</v>
      </c>
      <c r="O40" s="364">
        <f>[1]DataIncome!YF42-1/7*[1]DataIncome!XR42</f>
        <v>0.3352857142857143</v>
      </c>
      <c r="P40" s="365">
        <f>[1]DataIncome!XI42</f>
        <v>0.42499999999999999</v>
      </c>
      <c r="Q40" s="364">
        <f t="shared" si="4"/>
        <v>0.13900000000000001</v>
      </c>
      <c r="R40" s="321">
        <f>[1]DataIncome!AAS42</f>
        <v>0.13900000000000001</v>
      </c>
      <c r="S40" s="321">
        <f>[1]DataIncome!AAW42</f>
        <v>0</v>
      </c>
      <c r="T40" s="365">
        <f>[1]TC1!Z40</f>
        <v>0</v>
      </c>
      <c r="U40" s="366"/>
      <c r="V40" s="367"/>
      <c r="W40" s="335">
        <f t="shared" si="7"/>
        <v>0.12065239603310121</v>
      </c>
      <c r="X40" s="336"/>
      <c r="Y40" s="359"/>
      <c r="Z40" s="328">
        <f>[1]DataIncome!XN42</f>
        <v>86.448999999999998</v>
      </c>
      <c r="AA40" s="329">
        <f t="shared" si="5"/>
        <v>0.65099999999998204</v>
      </c>
      <c r="AB40" s="329">
        <f>[1]DataIncome!XL42</f>
        <v>0</v>
      </c>
      <c r="AC40" s="339">
        <f t="shared" si="6"/>
        <v>7.5304514800631824E-3</v>
      </c>
    </row>
    <row r="41" spans="1:29" ht="12" customHeight="1">
      <c r="A41" s="360">
        <f t="shared" si="8"/>
        <v>1943</v>
      </c>
      <c r="B41" s="377">
        <f t="shared" si="0"/>
        <v>105.74399999999999</v>
      </c>
      <c r="C41" s="378">
        <f t="shared" si="1"/>
        <v>106.70399999999998</v>
      </c>
      <c r="D41" s="379">
        <f>[1]DataIncome!XF43</f>
        <v>82.71</v>
      </c>
      <c r="E41" s="364">
        <f t="shared" si="2"/>
        <v>16.438028259016395</v>
      </c>
      <c r="F41" s="321">
        <f>[1]DataIncome!AAD43</f>
        <v>5.1379999999999999</v>
      </c>
      <c r="G41" s="321">
        <f>[1]DataIncome!ZO43</f>
        <v>11.063000000000001</v>
      </c>
      <c r="H41" s="321">
        <f>[1]DataIncome!ZY43</f>
        <v>0</v>
      </c>
      <c r="I41" s="321">
        <f>[1]DataIncome!YC43</f>
        <v>0.23702825901639352</v>
      </c>
      <c r="J41" s="364">
        <f t="shared" si="3"/>
        <v>1.0280006607785881</v>
      </c>
      <c r="K41" s="321">
        <f>[1]DataIncome!XT43</f>
        <v>0.95799999999999996</v>
      </c>
      <c r="L41" s="321">
        <f>[1]TB1!M40*[1]TSC2!H40</f>
        <v>7.0000660778588089E-2</v>
      </c>
      <c r="M41" s="365">
        <f>8/7*[1]DataIncome!XR43</f>
        <v>3.508571428571428</v>
      </c>
      <c r="N41" s="364">
        <f>[1]DataIncome!XZ43</f>
        <v>1.6089717409836066</v>
      </c>
      <c r="O41" s="364">
        <f>[1]DataIncome!YF43-1/7*[1]DataIncome!XR43</f>
        <v>0.39542857142857146</v>
      </c>
      <c r="P41" s="365">
        <f>[1]DataIncome!XI43</f>
        <v>0.96</v>
      </c>
      <c r="Q41" s="364">
        <f t="shared" si="4"/>
        <v>0.125</v>
      </c>
      <c r="R41" s="321">
        <f>[1]DataIncome!AAS43</f>
        <v>0.125</v>
      </c>
      <c r="S41" s="321">
        <f>[1]DataIncome!AAW43</f>
        <v>0</v>
      </c>
      <c r="T41" s="365">
        <f>[1]TC1!Z41</f>
        <v>0</v>
      </c>
      <c r="U41" s="366"/>
      <c r="V41" s="367"/>
      <c r="W41" s="335">
        <f t="shared" si="7"/>
        <v>0.10475253733581615</v>
      </c>
      <c r="X41" s="336"/>
      <c r="Y41" s="359"/>
      <c r="Z41" s="328">
        <f>[1]DataIncome!XN43</f>
        <v>107.298</v>
      </c>
      <c r="AA41" s="329">
        <f t="shared" si="5"/>
        <v>0.59400000000002251</v>
      </c>
      <c r="AB41" s="329">
        <f>[1]DataIncome!XL43</f>
        <v>0</v>
      </c>
      <c r="AC41" s="339">
        <f t="shared" si="6"/>
        <v>5.5359838953197866E-3</v>
      </c>
    </row>
    <row r="42" spans="1:29" ht="12" customHeight="1">
      <c r="A42" s="360">
        <f t="shared" si="8"/>
        <v>1944</v>
      </c>
      <c r="B42" s="377">
        <f t="shared" si="0"/>
        <v>115.13766946908042</v>
      </c>
      <c r="C42" s="378">
        <f t="shared" si="1"/>
        <v>115.99266946908043</v>
      </c>
      <c r="D42" s="379">
        <f>[1]DataIncome!XF44</f>
        <v>91.125</v>
      </c>
      <c r="E42" s="364">
        <f t="shared" si="2"/>
        <v>17.494255861202184</v>
      </c>
      <c r="F42" s="321">
        <f>[1]DataIncome!AAD44</f>
        <v>5.6859999999999999</v>
      </c>
      <c r="G42" s="321">
        <f>[1]DataIncome!ZO44</f>
        <v>11.564</v>
      </c>
      <c r="H42" s="321">
        <f>[1]DataIncome!ZY44</f>
        <v>0</v>
      </c>
      <c r="I42" s="321">
        <f>[1]DataIncome!YC44</f>
        <v>0.24425586120218587</v>
      </c>
      <c r="J42" s="364">
        <f t="shared" si="3"/>
        <v>0.85813092860425744</v>
      </c>
      <c r="K42" s="321">
        <f>K$44/(K$44+M$44)*[1]DataIncome!XR44</f>
        <v>0.79510474485228289</v>
      </c>
      <c r="L42" s="321">
        <f>[1]TB1!M41*[1]TSC2!H41</f>
        <v>6.3026183751974538E-2</v>
      </c>
      <c r="M42" s="365">
        <f>8/7*M$44/(K$44+M$44)*[1]DataIncome!XR44</f>
        <v>3.5758802915973904</v>
      </c>
      <c r="N42" s="364">
        <f>[1]DataIncome!XZ44</f>
        <v>1.6040000000000001</v>
      </c>
      <c r="O42" s="364">
        <f>[1]DataIncome!YF44-1/7*[1]DataIncome!XR44</f>
        <v>0.36242857142857154</v>
      </c>
      <c r="P42" s="365">
        <f>[1]DataIncome!XI44</f>
        <v>0.85499999999999998</v>
      </c>
      <c r="Q42" s="364">
        <f t="shared" si="4"/>
        <v>0.18099999999999999</v>
      </c>
      <c r="R42" s="321">
        <f>[1]DataIncome!AAS44</f>
        <v>0.18099999999999999</v>
      </c>
      <c r="S42" s="321">
        <f>[1]DataIncome!AAW44</f>
        <v>0</v>
      </c>
      <c r="T42" s="365">
        <f>[1]TC1!Z42</f>
        <v>0</v>
      </c>
      <c r="U42" s="366"/>
      <c r="V42" s="367"/>
      <c r="W42" s="335">
        <f t="shared" si="7"/>
        <v>9.8024287191197421E-2</v>
      </c>
      <c r="X42" s="336"/>
      <c r="Y42" s="359"/>
      <c r="Z42" s="328">
        <f>[1]DataIncome!XN44</f>
        <v>116.465</v>
      </c>
      <c r="AA42" s="329">
        <f t="shared" si="5"/>
        <v>0.472330530919578</v>
      </c>
      <c r="AB42" s="329">
        <f>[1]DataIncome!XL44</f>
        <v>0</v>
      </c>
      <c r="AC42" s="339">
        <f t="shared" si="6"/>
        <v>4.0555577290995407E-3</v>
      </c>
    </row>
    <row r="43" spans="1:29" ht="12" customHeight="1">
      <c r="A43" s="360">
        <f t="shared" si="8"/>
        <v>1945</v>
      </c>
      <c r="B43" s="380">
        <f t="shared" si="0"/>
        <v>117.49086812468312</v>
      </c>
      <c r="C43" s="381">
        <f t="shared" si="1"/>
        <v>119.54586812468312</v>
      </c>
      <c r="D43" s="379">
        <f>[1]DataIncome!XF45</f>
        <v>91.7</v>
      </c>
      <c r="E43" s="364">
        <f t="shared" si="2"/>
        <v>19.254483463387977</v>
      </c>
      <c r="F43" s="321">
        <f>[1]DataIncome!AAD45</f>
        <v>7.06</v>
      </c>
      <c r="G43" s="321">
        <f>[1]DataIncome!ZO45</f>
        <v>11.943</v>
      </c>
      <c r="H43" s="321">
        <f>[1]DataIncome!ZY45</f>
        <v>0</v>
      </c>
      <c r="I43" s="321">
        <f>[1]DataIncome!YC45</f>
        <v>0.25148346338797822</v>
      </c>
      <c r="J43" s="364">
        <f t="shared" si="3"/>
        <v>0.85769441262980728</v>
      </c>
      <c r="K43" s="321">
        <f>K$44/(K$44+M$44)*[1]DataIncome!XR45</f>
        <v>0.79530737093404946</v>
      </c>
      <c r="L43" s="321">
        <f>[1]TB1!M42*[1]TSC2!H42</f>
        <v>6.2387041695757831E-2</v>
      </c>
      <c r="M43" s="365">
        <f>8/7*M$44/(K$44+M$44)*[1]DataIncome!XR45</f>
        <v>3.576791576075371</v>
      </c>
      <c r="N43" s="364">
        <f>[1]DataIncome!XZ45</f>
        <v>1.581</v>
      </c>
      <c r="O43" s="364">
        <f>[1]DataIncome!YF45-1/7*[1]DataIncome!XR45</f>
        <v>0.38728571428571434</v>
      </c>
      <c r="P43" s="365">
        <f>[1]DataIncome!XI45</f>
        <v>2.0550000000000002</v>
      </c>
      <c r="Q43" s="364">
        <f t="shared" si="4"/>
        <v>0.19600000000000001</v>
      </c>
      <c r="R43" s="321">
        <f>[1]DataIncome!AAS45</f>
        <v>0.19600000000000001</v>
      </c>
      <c r="S43" s="321">
        <f>[1]DataIncome!AAW45</f>
        <v>0</v>
      </c>
      <c r="T43" s="365">
        <f>[1]TC1!Z43</f>
        <v>0</v>
      </c>
      <c r="U43" s="366"/>
      <c r="V43" s="367"/>
      <c r="W43" s="335">
        <f t="shared" si="7"/>
        <v>0.10036380882987347</v>
      </c>
      <c r="X43" s="336"/>
      <c r="Y43" s="359"/>
      <c r="Z43" s="328">
        <f>[1]DataIncome!XN45</f>
        <v>120.009</v>
      </c>
      <c r="AA43" s="329">
        <f t="shared" si="5"/>
        <v>0.46313187531687561</v>
      </c>
      <c r="AB43" s="329">
        <f>[1]DataIncome!XL45</f>
        <v>0</v>
      </c>
      <c r="AC43" s="339">
        <f t="shared" si="6"/>
        <v>3.8591428585929024E-3</v>
      </c>
    </row>
    <row r="44" spans="1:29" ht="12" customHeight="1">
      <c r="A44" s="360">
        <f t="shared" si="8"/>
        <v>1946</v>
      </c>
      <c r="B44" s="380">
        <f t="shared" si="0"/>
        <v>130.49271106557376</v>
      </c>
      <c r="C44" s="381">
        <f t="shared" si="1"/>
        <v>133.59071106557377</v>
      </c>
      <c r="D44" s="379">
        <f>[1]DataIncome!XF46</f>
        <v>99.174000000000007</v>
      </c>
      <c r="E44" s="364">
        <f t="shared" si="2"/>
        <v>23.52571106557377</v>
      </c>
      <c r="F44" s="321">
        <f>[1]DataIncome!AAD46</f>
        <v>7.9480000000000004</v>
      </c>
      <c r="G44" s="321">
        <f>[1]DataIncome!ZO46</f>
        <v>15.318999999999999</v>
      </c>
      <c r="H44" s="321">
        <f>[1]DataIncome!ZY46</f>
        <v>0</v>
      </c>
      <c r="I44" s="321">
        <f>[1]DataIncome!YC46</f>
        <v>0.25871106557377055</v>
      </c>
      <c r="J44" s="364">
        <f t="shared" si="3"/>
        <v>1.1098713493626593</v>
      </c>
      <c r="K44" s="321">
        <f>[1]DataIncome!XT46</f>
        <v>1.0669999999999999</v>
      </c>
      <c r="L44" s="321">
        <f>[1]TB1!M43*[1]TSC2!H43</f>
        <v>4.2871349362659295E-2</v>
      </c>
      <c r="M44" s="365">
        <f>8/7*[1]DataIncome!XR46</f>
        <v>4.1988571428571424</v>
      </c>
      <c r="N44" s="364">
        <f>[1]DataIncome!XZ46</f>
        <v>1.712</v>
      </c>
      <c r="O44" s="382">
        <f>[1]DataIncome!YF46-1/7*[1]DataIncome!XR46</f>
        <v>0.5831428571428573</v>
      </c>
      <c r="P44" s="383">
        <f>[1]DataIncome!XI46</f>
        <v>3.0979999999999999</v>
      </c>
      <c r="Q44" s="364">
        <f t="shared" si="4"/>
        <v>0.23200000000000001</v>
      </c>
      <c r="R44" s="384">
        <f>[1]DataIncome!AAS46</f>
        <v>0.23200000000000001</v>
      </c>
      <c r="S44" s="384">
        <f>[1]DataIncome!AAW46</f>
        <v>0</v>
      </c>
      <c r="T44" s="383">
        <f>[1]TC1!Z44</f>
        <v>0</v>
      </c>
      <c r="U44" s="385"/>
      <c r="V44" s="386"/>
      <c r="W44" s="335">
        <f t="shared" si="7"/>
        <v>0.10788680606702537</v>
      </c>
      <c r="X44" s="336"/>
      <c r="Y44" s="387"/>
      <c r="Z44" s="328">
        <f>[1]DataIncome!XN46</f>
        <v>134.083</v>
      </c>
      <c r="AA44" s="329">
        <f t="shared" si="5"/>
        <v>0.49228893442622734</v>
      </c>
      <c r="AB44" s="329">
        <f>[1]DataIncome!XL46</f>
        <v>0</v>
      </c>
      <c r="AC44" s="339">
        <f t="shared" si="6"/>
        <v>3.6715238652642568E-3</v>
      </c>
    </row>
    <row r="45" spans="1:29" ht="12" customHeight="1">
      <c r="A45" s="360">
        <f t="shared" si="8"/>
        <v>1947</v>
      </c>
      <c r="B45" s="380">
        <f t="shared" si="0"/>
        <v>147.25234631147543</v>
      </c>
      <c r="C45" s="381">
        <f t="shared" si="1"/>
        <v>149.41534631147545</v>
      </c>
      <c r="D45" s="379">
        <f>[1]DataIncome!XF47</f>
        <v>114.804</v>
      </c>
      <c r="E45" s="364">
        <f t="shared" si="2"/>
        <v>23.594346311475409</v>
      </c>
      <c r="F45" s="321">
        <f>[1]DataIncome!AAD47</f>
        <v>7.9539999999999997</v>
      </c>
      <c r="G45" s="321">
        <f>[1]DataIncome!ZO47</f>
        <v>15.340999999999999</v>
      </c>
      <c r="H45" s="321">
        <f>[1]DataIncome!ZY47</f>
        <v>0</v>
      </c>
      <c r="I45" s="321">
        <f>[1]DataIncome!YC47</f>
        <v>0.29934631147540991</v>
      </c>
      <c r="J45" s="364">
        <f t="shared" si="3"/>
        <v>1.1858400552803428</v>
      </c>
      <c r="K45" s="321">
        <f>[1]DataIncome!XT47</f>
        <v>1.125</v>
      </c>
      <c r="L45" s="321">
        <f>[1]TB1!M44*[1]TSC2!H44</f>
        <v>6.0840055280342642E-2</v>
      </c>
      <c r="M45" s="365">
        <f>8/7*[1]DataIncome!XR47</f>
        <v>4.9085714285714284</v>
      </c>
      <c r="N45" s="364">
        <f>[1]DataIncome!XZ47</f>
        <v>1.9770000000000003</v>
      </c>
      <c r="O45" s="382">
        <f>[1]DataIncome!YF47-1/7*[1]DataIncome!XR47</f>
        <v>0.61642857142857144</v>
      </c>
      <c r="P45" s="383">
        <f>[1]DataIncome!XI47</f>
        <v>2.1629999999999998</v>
      </c>
      <c r="Q45" s="364">
        <f t="shared" si="4"/>
        <v>0.22700000000000001</v>
      </c>
      <c r="R45" s="384">
        <f>[1]DataIncome!AAS47</f>
        <v>0.22700000000000001</v>
      </c>
      <c r="S45" s="384">
        <f>[1]DataIncome!AAW47</f>
        <v>0</v>
      </c>
      <c r="T45" s="383">
        <f>[1]TC1!Z45</f>
        <v>0</v>
      </c>
      <c r="U45" s="385"/>
      <c r="V45" s="386"/>
      <c r="W45" s="335">
        <f t="shared" si="7"/>
        <v>0.10288267560266215</v>
      </c>
      <c r="X45" s="336"/>
      <c r="Y45" s="388"/>
      <c r="Z45" s="328">
        <f>[1]DataIncome!XN47</f>
        <v>149.73599999999999</v>
      </c>
      <c r="AA45" s="329">
        <f t="shared" si="5"/>
        <v>0.32065368852454412</v>
      </c>
      <c r="AB45" s="329">
        <f>[1]DataIncome!XL47</f>
        <v>0</v>
      </c>
      <c r="AC45" s="339">
        <f t="shared" si="6"/>
        <v>2.1414602268295144E-3</v>
      </c>
    </row>
    <row r="46" spans="1:29" ht="12" customHeight="1">
      <c r="A46" s="360">
        <f t="shared" si="8"/>
        <v>1948</v>
      </c>
      <c r="B46" s="380">
        <f t="shared" si="0"/>
        <v>161.02976536885245</v>
      </c>
      <c r="C46" s="381">
        <f t="shared" si="1"/>
        <v>163.19176536885246</v>
      </c>
      <c r="D46" s="379">
        <f>[1]DataIncome!XF48</f>
        <v>125.88200000000001</v>
      </c>
      <c r="E46" s="364">
        <f t="shared" si="2"/>
        <v>24.938765368852458</v>
      </c>
      <c r="F46" s="321">
        <f>[1]DataIncome!AAD48</f>
        <v>7.7480000000000002</v>
      </c>
      <c r="G46" s="321">
        <f>[1]DataIncome!ZO48</f>
        <v>16.757999999999999</v>
      </c>
      <c r="H46" s="321">
        <f>[1]DataIncome!ZY48</f>
        <v>0</v>
      </c>
      <c r="I46" s="321">
        <f>[1]DataIncome!YC48</f>
        <v>0.43276536885245914</v>
      </c>
      <c r="J46" s="364">
        <f t="shared" si="3"/>
        <v>1.3791588657810885</v>
      </c>
      <c r="K46" s="321">
        <f>[1]DataIncome!XT48</f>
        <v>1.2929999999999999</v>
      </c>
      <c r="L46" s="321">
        <f>[1]TB1!M45*[1]TSC2!H45</f>
        <v>8.6158865781088501E-2</v>
      </c>
      <c r="M46" s="365">
        <f>8/7*[1]DataIncome!XR48</f>
        <v>5.6811428571428566</v>
      </c>
      <c r="N46" s="364">
        <f>[1]DataIncome!XZ48</f>
        <v>2.3370000000000002</v>
      </c>
      <c r="O46" s="382">
        <f>[1]DataIncome!YF48-1/7*[1]DataIncome!XR48</f>
        <v>0.60385714285714298</v>
      </c>
      <c r="P46" s="383">
        <f>[1]DataIncome!XI48</f>
        <v>2.1619999999999999</v>
      </c>
      <c r="Q46" s="364">
        <f t="shared" si="4"/>
        <v>0.29399999999999998</v>
      </c>
      <c r="R46" s="384">
        <f>[1]DataIncome!AAS48</f>
        <v>0.29399999999999998</v>
      </c>
      <c r="S46" s="384">
        <f>[1]DataIncome!AAW48</f>
        <v>0</v>
      </c>
      <c r="T46" s="383">
        <f>[1]TC1!Z46</f>
        <v>0</v>
      </c>
      <c r="U46" s="385"/>
      <c r="V46" s="386"/>
      <c r="W46" s="335">
        <f t="shared" si="7"/>
        <v>0.10481870413781605</v>
      </c>
      <c r="X46" s="336"/>
      <c r="Y46" s="388"/>
      <c r="Z46" s="328">
        <f>[1]DataIncome!XN48</f>
        <v>163.51599999999999</v>
      </c>
      <c r="AA46" s="329">
        <f t="shared" si="5"/>
        <v>0.32423463114753304</v>
      </c>
      <c r="AB46" s="329">
        <f>[1]DataIncome!XL48</f>
        <v>0</v>
      </c>
      <c r="AC46" s="339">
        <f t="shared" si="6"/>
        <v>1.9828923845222062E-3</v>
      </c>
    </row>
    <row r="47" spans="1:29" ht="12" customHeight="1">
      <c r="A47" s="350">
        <v>1949</v>
      </c>
      <c r="B47" s="389">
        <f t="shared" si="0"/>
        <v>158.38242110655736</v>
      </c>
      <c r="C47" s="390">
        <f t="shared" si="1"/>
        <v>159.91942110655737</v>
      </c>
      <c r="D47" s="391">
        <f>[1]DataIncome!XF49</f>
        <v>124.883</v>
      </c>
      <c r="E47" s="354">
        <f t="shared" si="2"/>
        <v>22.094421106557377</v>
      </c>
      <c r="F47" s="355">
        <f>[1]DataIncome!AAD49</f>
        <v>7.4749999999999996</v>
      </c>
      <c r="G47" s="355">
        <f>[1]DataIncome!ZO49</f>
        <v>14.23</v>
      </c>
      <c r="H47" s="355">
        <f>[1]DataIncome!ZY49</f>
        <v>0</v>
      </c>
      <c r="I47" s="355">
        <f>[1]DataIncome!YC49</f>
        <v>0.38942110655737716</v>
      </c>
      <c r="J47" s="354">
        <f t="shared" si="3"/>
        <v>1.5978755153273618</v>
      </c>
      <c r="K47" s="355">
        <f>[1]DataIncome!XT49</f>
        <v>1.528</v>
      </c>
      <c r="L47" s="355">
        <f>[1]TB1!M46*[1]TSC2!H46</f>
        <v>6.9875515327361845E-2</v>
      </c>
      <c r="M47" s="356">
        <f>8/7*[1]DataIncome!XR49</f>
        <v>5.9954285714285716</v>
      </c>
      <c r="N47" s="354">
        <f>[1]DataIncome!XZ49</f>
        <v>2.7449999999999997</v>
      </c>
      <c r="O47" s="392">
        <f>[1]DataIncome!YF49-1/7*[1]DataIncome!XR49</f>
        <v>0.69357142857142862</v>
      </c>
      <c r="P47" s="393">
        <f>[1]DataIncome!XI49</f>
        <v>1.5369999999999999</v>
      </c>
      <c r="Q47" s="354">
        <f t="shared" si="4"/>
        <v>0.443</v>
      </c>
      <c r="R47" s="394">
        <f>[1]DataIncome!AAS49</f>
        <v>0.443</v>
      </c>
      <c r="S47" s="394">
        <f>[1]DataIncome!AAW49</f>
        <v>0</v>
      </c>
      <c r="T47" s="393">
        <f>[1]TC1!Z47</f>
        <v>0</v>
      </c>
      <c r="U47" s="395"/>
      <c r="V47" s="396"/>
      <c r="W47" s="335">
        <f t="shared" si="7"/>
        <v>0.10712445421773323</v>
      </c>
      <c r="X47" s="336"/>
      <c r="Y47" s="388"/>
      <c r="Z47" s="328">
        <f>[1]DataIncome!XN49</f>
        <v>160.57400000000001</v>
      </c>
      <c r="AA47" s="329">
        <f t="shared" si="5"/>
        <v>0.65457889344264686</v>
      </c>
      <c r="AB47" s="329">
        <f>[1]DataIncome!XL49</f>
        <v>0</v>
      </c>
      <c r="AC47" s="339">
        <f t="shared" si="6"/>
        <v>4.0764936630005282E-3</v>
      </c>
    </row>
    <row r="48" spans="1:29" ht="12" customHeight="1">
      <c r="A48" s="360">
        <f t="shared" ref="A48:A68" si="9">A47+1</f>
        <v>1950</v>
      </c>
      <c r="B48" s="380">
        <f t="shared" si="0"/>
        <v>175.70218852459016</v>
      </c>
      <c r="C48" s="381">
        <f t="shared" si="1"/>
        <v>178.54818852459016</v>
      </c>
      <c r="D48" s="379">
        <f>[1]DataIncome!XF50</f>
        <v>139.07300000000001</v>
      </c>
      <c r="E48" s="364">
        <f t="shared" si="2"/>
        <v>23.846188524590165</v>
      </c>
      <c r="F48" s="321">
        <f>[1]DataIncome!AAD50</f>
        <v>8.1630000000000003</v>
      </c>
      <c r="G48" s="321">
        <f>[1]DataIncome!ZO50</f>
        <v>15.266</v>
      </c>
      <c r="H48" s="321">
        <f>[1]DataIncome!ZY50</f>
        <v>0</v>
      </c>
      <c r="I48" s="321">
        <f>[1]DataIncome!YC50</f>
        <v>0.41718852459016409</v>
      </c>
      <c r="J48" s="364">
        <f t="shared" si="3"/>
        <v>1.6686636822631704</v>
      </c>
      <c r="K48" s="321">
        <f>[1]DataIncome!XT50</f>
        <v>1.5960000000000001</v>
      </c>
      <c r="L48" s="321">
        <f>[1]TB1!M47*[1]TSC2!H47</f>
        <v>7.2663682263170354E-2</v>
      </c>
      <c r="M48" s="365">
        <f>8/7*[1]DataIncome!XR50</f>
        <v>7.0377142857142854</v>
      </c>
      <c r="N48" s="364">
        <f>[1]DataIncome!XZ50</f>
        <v>2.8970000000000002</v>
      </c>
      <c r="O48" s="382">
        <f>[1]DataIncome!YF50-1/7*[1]DataIncome!XR50</f>
        <v>0.82028571428571428</v>
      </c>
      <c r="P48" s="383">
        <f>[1]DataIncome!XI50</f>
        <v>2.8460000000000001</v>
      </c>
      <c r="Q48" s="364">
        <f t="shared" si="4"/>
        <v>0.432</v>
      </c>
      <c r="R48" s="384">
        <f>[1]DataIncome!AAS50</f>
        <v>0.432</v>
      </c>
      <c r="S48" s="384">
        <f>[1]DataIncome!AAW50</f>
        <v>0</v>
      </c>
      <c r="T48" s="383">
        <f>[1]TC1!Z48</f>
        <v>0</v>
      </c>
      <c r="U48" s="385"/>
      <c r="V48" s="386"/>
      <c r="W48" s="335">
        <f t="shared" si="7"/>
        <v>0.10675583885928297</v>
      </c>
      <c r="X48" s="336"/>
      <c r="Y48" s="388"/>
      <c r="Z48" s="328">
        <f>[1]DataIncome!XN50</f>
        <v>179.148</v>
      </c>
      <c r="AA48" s="329">
        <f t="shared" si="5"/>
        <v>0.5998114754098367</v>
      </c>
      <c r="AB48" s="329">
        <f>[1]DataIncome!XL50</f>
        <v>0</v>
      </c>
      <c r="AC48" s="339">
        <f t="shared" si="6"/>
        <v>3.3481338078562794E-3</v>
      </c>
    </row>
    <row r="49" spans="1:29" ht="12" customHeight="1">
      <c r="A49" s="360">
        <f t="shared" si="9"/>
        <v>1951</v>
      </c>
      <c r="B49" s="380">
        <f t="shared" si="0"/>
        <v>198.83355942622953</v>
      </c>
      <c r="C49" s="381">
        <f t="shared" si="1"/>
        <v>201.71655942622954</v>
      </c>
      <c r="D49" s="379">
        <f>[1]DataIncome!XF51</f>
        <v>160.482</v>
      </c>
      <c r="E49" s="364">
        <f t="shared" si="2"/>
        <v>25.360559426229507</v>
      </c>
      <c r="F49" s="321">
        <f>[1]DataIncome!AAD51</f>
        <v>8.4120000000000008</v>
      </c>
      <c r="G49" s="321">
        <f>[1]DataIncome!ZO51</f>
        <v>16.465</v>
      </c>
      <c r="H49" s="321">
        <f>[1]DataIncome!ZY51</f>
        <v>0</v>
      </c>
      <c r="I49" s="321">
        <f>[1]DataIncome!YC51</f>
        <v>0.48355942622950832</v>
      </c>
      <c r="J49" s="364">
        <f t="shared" si="3"/>
        <v>1.7934329013181562</v>
      </c>
      <c r="K49" s="321">
        <f>[1]DataIncome!XT51</f>
        <v>1.702</v>
      </c>
      <c r="L49" s="321">
        <f>[1]TB1!M48*[1]TSC2!H48</f>
        <v>9.1432901318156387E-2</v>
      </c>
      <c r="M49" s="365">
        <f>8/7*[1]DataIncome!XR51</f>
        <v>6.9211428571428568</v>
      </c>
      <c r="N49" s="364">
        <f>[1]DataIncome!XZ51</f>
        <v>2.9720000000000004</v>
      </c>
      <c r="O49" s="382">
        <f>[1]DataIncome!YF51-1/7*[1]DataIncome!XR51</f>
        <v>0.8958571428571428</v>
      </c>
      <c r="P49" s="383">
        <f>[1]DataIncome!XI51</f>
        <v>2.883</v>
      </c>
      <c r="Q49" s="364">
        <f t="shared" si="4"/>
        <v>0.5</v>
      </c>
      <c r="R49" s="384">
        <f>[1]DataIncome!AAS51</f>
        <v>0.5</v>
      </c>
      <c r="S49" s="384">
        <f>[1]DataIncome!AAW51</f>
        <v>0</v>
      </c>
      <c r="T49" s="383">
        <f>[1]TC1!Z49</f>
        <v>0</v>
      </c>
      <c r="U49" s="385"/>
      <c r="V49" s="386"/>
      <c r="W49" s="335">
        <f t="shared" si="7"/>
        <v>9.703967299085911E-2</v>
      </c>
      <c r="X49" s="336"/>
      <c r="Y49" s="388"/>
      <c r="Z49" s="328">
        <f>[1]DataIncome!XN51</f>
        <v>202.33699999999999</v>
      </c>
      <c r="AA49" s="329">
        <f t="shared" si="5"/>
        <v>0.62044057377045192</v>
      </c>
      <c r="AB49" s="329">
        <f>[1]DataIncome!XL51</f>
        <v>0</v>
      </c>
      <c r="AC49" s="339">
        <f t="shared" si="6"/>
        <v>3.0663723084282755E-3</v>
      </c>
    </row>
    <row r="50" spans="1:29" ht="12" customHeight="1">
      <c r="A50" s="360">
        <f t="shared" si="9"/>
        <v>1952</v>
      </c>
      <c r="B50" s="380">
        <f t="shared" si="0"/>
        <v>212.67478176229508</v>
      </c>
      <c r="C50" s="381">
        <f t="shared" si="1"/>
        <v>215.12178176229509</v>
      </c>
      <c r="D50" s="379">
        <f>[1]DataIncome!XF52</f>
        <v>174.339</v>
      </c>
      <c r="E50" s="364">
        <f t="shared" si="2"/>
        <v>25.252781762295083</v>
      </c>
      <c r="F50" s="321">
        <f>[1]DataIncome!AAD52</f>
        <v>8.4429999999999996</v>
      </c>
      <c r="G50" s="321">
        <f>[1]DataIncome!ZO52</f>
        <v>16.312000000000001</v>
      </c>
      <c r="H50" s="321">
        <f>[1]DataIncome!ZY52</f>
        <v>0</v>
      </c>
      <c r="I50" s="321">
        <f>[1]DataIncome!YC52</f>
        <v>0.49778176229508209</v>
      </c>
      <c r="J50" s="364">
        <f t="shared" si="3"/>
        <v>1.999308896061484</v>
      </c>
      <c r="K50" s="321">
        <f>[1]DataIncome!XT52</f>
        <v>1.847</v>
      </c>
      <c r="L50" s="321">
        <f>[1]TB1!M49*[1]TSC2!H49</f>
        <v>0.15230889606148409</v>
      </c>
      <c r="M50" s="365">
        <f>8/7*[1]DataIncome!XR52</f>
        <v>6.6959999999999997</v>
      </c>
      <c r="N50" s="364">
        <f>[1]DataIncome!XZ52</f>
        <v>3.0820000000000003</v>
      </c>
      <c r="O50" s="382">
        <f>[1]DataIncome!YF52-1/7*[1]DataIncome!XR52</f>
        <v>0.87400000000000011</v>
      </c>
      <c r="P50" s="383">
        <f>[1]DataIncome!XI52</f>
        <v>2.4470000000000001</v>
      </c>
      <c r="Q50" s="364">
        <f t="shared" si="4"/>
        <v>0.58399999999999996</v>
      </c>
      <c r="R50" s="384">
        <f>[1]DataIncome!AAS52</f>
        <v>0.58399999999999996</v>
      </c>
      <c r="S50" s="384">
        <f>[1]DataIncome!AAW52</f>
        <v>0</v>
      </c>
      <c r="T50" s="383">
        <f>[1]TC1!Z50</f>
        <v>0</v>
      </c>
      <c r="U50" s="385"/>
      <c r="V50" s="386"/>
      <c r="W50" s="335">
        <f t="shared" si="7"/>
        <v>9.0998769409251654E-2</v>
      </c>
      <c r="X50" s="336"/>
      <c r="Y50" s="388"/>
      <c r="Z50" s="328">
        <f>[1]DataIncome!XN52</f>
        <v>215.29</v>
      </c>
      <c r="AA50" s="329">
        <f t="shared" si="5"/>
        <v>0.16821823770490596</v>
      </c>
      <c r="AB50" s="329">
        <f>[1]DataIncome!XL52</f>
        <v>0</v>
      </c>
      <c r="AC50" s="339">
        <f t="shared" si="6"/>
        <v>7.8135648522878888E-4</v>
      </c>
    </row>
    <row r="51" spans="1:29" s="340" customFormat="1" ht="12" customHeight="1">
      <c r="A51" s="397">
        <f t="shared" si="9"/>
        <v>1953</v>
      </c>
      <c r="B51" s="377">
        <f t="shared" si="0"/>
        <v>226.61728483606558</v>
      </c>
      <c r="C51" s="378">
        <f t="shared" si="1"/>
        <v>228.57228483606559</v>
      </c>
      <c r="D51" s="398">
        <f>[1]DataIncome!XF53</f>
        <v>187.73400000000001</v>
      </c>
      <c r="E51" s="364">
        <f t="shared" si="2"/>
        <v>25.501284836065572</v>
      </c>
      <c r="F51" s="321">
        <f>[1]DataIncome!AAD53</f>
        <v>8.2859999999999996</v>
      </c>
      <c r="G51" s="321">
        <f>[1]DataIncome!ZO53</f>
        <v>16.664000000000001</v>
      </c>
      <c r="H51" s="321">
        <f>[1]DataIncome!ZY53</f>
        <v>0</v>
      </c>
      <c r="I51" s="321">
        <f>[1]DataIncome!YC53</f>
        <v>0.55128483606557388</v>
      </c>
      <c r="J51" s="364">
        <f t="shared" si="3"/>
        <v>2.3336695398656984</v>
      </c>
      <c r="K51" s="321">
        <f>[1]DataIncome!XT53</f>
        <v>2.0430000000000001</v>
      </c>
      <c r="L51" s="321">
        <f>[1]TB1!M50*[1]TSC2!H50</f>
        <v>0.29066953986569805</v>
      </c>
      <c r="M51" s="365">
        <f>8/7*[1]DataIncome!XR53</f>
        <v>6.6605714285714281</v>
      </c>
      <c r="N51" s="364">
        <f>[1]DataIncome!XZ53</f>
        <v>3.1259999999999999</v>
      </c>
      <c r="O51" s="382">
        <f>[1]DataIncome!YF53-1/7*[1]DataIncome!XR53</f>
        <v>0.85942857142857143</v>
      </c>
      <c r="P51" s="383">
        <f>[1]DataIncome!XI53</f>
        <v>1.9550000000000001</v>
      </c>
      <c r="Q51" s="364">
        <f t="shared" si="4"/>
        <v>0.69299999999999995</v>
      </c>
      <c r="R51" s="384">
        <f>[1]DataIncome!AAS53</f>
        <v>0.69299999999999995</v>
      </c>
      <c r="S51" s="384">
        <f>[1]DataIncome!AAW53</f>
        <v>0</v>
      </c>
      <c r="T51" s="383">
        <f>[1]TC1!Z51</f>
        <v>0</v>
      </c>
      <c r="U51" s="385"/>
      <c r="V51" s="386"/>
      <c r="W51" s="335">
        <f t="shared" si="7"/>
        <v>8.7242358558654615E-2</v>
      </c>
      <c r="X51" s="336"/>
      <c r="Y51" s="387"/>
      <c r="Z51" s="337">
        <f>[1]DataIncome!XN53</f>
        <v>228.708</v>
      </c>
      <c r="AA51" s="329">
        <f t="shared" si="5"/>
        <v>0.13571516393440675</v>
      </c>
      <c r="AB51" s="338">
        <f>[1]DataIncome!XL53</f>
        <v>0</v>
      </c>
      <c r="AC51" s="339">
        <f t="shared" si="6"/>
        <v>5.9339928613956114E-4</v>
      </c>
    </row>
    <row r="52" spans="1:29" s="340" customFormat="1" ht="12" customHeight="1">
      <c r="A52" s="397">
        <f t="shared" si="9"/>
        <v>1954</v>
      </c>
      <c r="B52" s="377">
        <f t="shared" si="0"/>
        <v>226.34593893442624</v>
      </c>
      <c r="C52" s="378">
        <f t="shared" si="1"/>
        <v>229.60693893442624</v>
      </c>
      <c r="D52" s="398">
        <f>[1]DataIncome!XF54</f>
        <v>185.953</v>
      </c>
      <c r="E52" s="364">
        <f t="shared" si="2"/>
        <v>26.018538934426228</v>
      </c>
      <c r="F52" s="321">
        <f>[1]DataIncome!AAD54</f>
        <v>8.5250000000000004</v>
      </c>
      <c r="G52" s="321">
        <f>[1]DataIncome!ZO54</f>
        <v>16.925999999999998</v>
      </c>
      <c r="H52" s="321">
        <f>[1]DataIncome!ZY54</f>
        <v>0</v>
      </c>
      <c r="I52" s="321">
        <f>[1]DataIncome!YC54</f>
        <v>0.5675389344262296</v>
      </c>
      <c r="J52" s="364">
        <f t="shared" si="3"/>
        <v>2.6757465017006137</v>
      </c>
      <c r="K52" s="321">
        <f>[1]DataIncome!XT54</f>
        <v>2.37</v>
      </c>
      <c r="L52" s="321">
        <f>[1]TB1!M51*[1]TSC2!H51</f>
        <v>0.30574650170061379</v>
      </c>
      <c r="M52" s="365">
        <f>[1]DataIncome!XR54</f>
        <v>7.4004000000000003</v>
      </c>
      <c r="N52" s="364">
        <f>[1]DataIncome!XZ54</f>
        <v>3.1059999999999999</v>
      </c>
      <c r="O52" s="382">
        <f>[1]DataIncome!YF54</f>
        <v>0.69199999999999995</v>
      </c>
      <c r="P52" s="383">
        <f>[1]DataIncome!XI54</f>
        <v>3.2610000000000001</v>
      </c>
      <c r="Q52" s="364">
        <f t="shared" si="4"/>
        <v>0.80600000000000005</v>
      </c>
      <c r="R52" s="384">
        <f>[1]DataIncome!AAS54</f>
        <v>0.80600000000000005</v>
      </c>
      <c r="S52" s="384">
        <f>[1]DataIncome!AAW54</f>
        <v>0</v>
      </c>
      <c r="T52" s="383">
        <f>[1]TC1!Z52</f>
        <v>0</v>
      </c>
      <c r="U52" s="385"/>
      <c r="V52" s="386"/>
      <c r="W52" s="335">
        <f t="shared" si="7"/>
        <v>9.272403242944309E-2</v>
      </c>
      <c r="X52" s="336"/>
      <c r="Y52" s="387"/>
      <c r="Z52" s="337">
        <f>[1]DataIncome!XN54</f>
        <v>229.221</v>
      </c>
      <c r="AA52" s="329">
        <f t="shared" si="5"/>
        <v>-0.38593893442623539</v>
      </c>
      <c r="AB52" s="338">
        <f>[1]DataIncome!XL54</f>
        <v>0</v>
      </c>
      <c r="AC52" s="339">
        <f t="shared" si="6"/>
        <v>-1.683697978920934E-3</v>
      </c>
    </row>
    <row r="53" spans="1:29" ht="12" customHeight="1">
      <c r="A53" s="360">
        <f t="shared" si="9"/>
        <v>1955</v>
      </c>
      <c r="B53" s="380">
        <f t="shared" si="0"/>
        <v>244.10807868852461</v>
      </c>
      <c r="C53" s="381">
        <f t="shared" si="1"/>
        <v>248.7370786885246</v>
      </c>
      <c r="D53" s="379">
        <f>[1]DataIncome!XF55</f>
        <v>200.71199999999999</v>
      </c>
      <c r="E53" s="364">
        <f t="shared" si="2"/>
        <v>28.064528688524589</v>
      </c>
      <c r="F53" s="321">
        <f>[1]DataIncome!AAD55</f>
        <v>9.0250000000000004</v>
      </c>
      <c r="G53" s="321">
        <f>[1]DataIncome!ZO55</f>
        <v>18.43</v>
      </c>
      <c r="H53" s="321">
        <f>[1]DataIncome!ZY55</f>
        <v>0</v>
      </c>
      <c r="I53" s="321">
        <f>[1]DataIncome!YC55</f>
        <v>0.6095286885245903</v>
      </c>
      <c r="J53" s="364">
        <f t="shared" si="3"/>
        <v>2.9575477595531368</v>
      </c>
      <c r="K53" s="321">
        <f>[1]DataIncome!XT55</f>
        <v>2.5840000000000001</v>
      </c>
      <c r="L53" s="321">
        <f>[1]TB1!M52*[1]TSC2!H52</f>
        <v>0.3735477595531369</v>
      </c>
      <c r="M53" s="365">
        <f>[1]DataIncome!XR55</f>
        <v>8.2435500000000008</v>
      </c>
      <c r="N53" s="364">
        <f>[1]DataIncome!XZ55</f>
        <v>3.0860000000000003</v>
      </c>
      <c r="O53" s="382">
        <f>[1]DataIncome!YF55</f>
        <v>0.54600000000000004</v>
      </c>
      <c r="P53" s="383">
        <f>[1]DataIncome!XI55</f>
        <v>4.6289999999999996</v>
      </c>
      <c r="Q53" s="364">
        <f t="shared" si="4"/>
        <v>0.872</v>
      </c>
      <c r="R53" s="384">
        <f>[1]DataIncome!AAS55</f>
        <v>0.872</v>
      </c>
      <c r="S53" s="384">
        <f>[1]DataIncome!AAW55</f>
        <v>0</v>
      </c>
      <c r="T53" s="383">
        <f>[1]TC1!Z53</f>
        <v>0</v>
      </c>
      <c r="U53" s="385"/>
      <c r="V53" s="386"/>
      <c r="W53" s="335">
        <f t="shared" si="7"/>
        <v>9.301804548256408E-2</v>
      </c>
      <c r="X53" s="336"/>
      <c r="Y53" s="388"/>
      <c r="Z53" s="328">
        <f>[1]DataIncome!XN55</f>
        <v>248.53</v>
      </c>
      <c r="AA53" s="329">
        <f t="shared" si="5"/>
        <v>-0.20707868852460365</v>
      </c>
      <c r="AB53" s="329">
        <f>[1]DataIncome!XL55</f>
        <v>0</v>
      </c>
      <c r="AC53" s="339">
        <f t="shared" si="6"/>
        <v>-8.3321405272845797E-4</v>
      </c>
    </row>
    <row r="54" spans="1:29" ht="12" customHeight="1">
      <c r="A54" s="360">
        <f t="shared" si="9"/>
        <v>1956</v>
      </c>
      <c r="B54" s="380">
        <f t="shared" si="0"/>
        <v>263.17646393442618</v>
      </c>
      <c r="C54" s="381">
        <f t="shared" si="1"/>
        <v>267.4904639344262</v>
      </c>
      <c r="D54" s="379">
        <f>[1]DataIncome!XF56</f>
        <v>215.61799999999999</v>
      </c>
      <c r="E54" s="364">
        <f t="shared" si="2"/>
        <v>30.787163934426232</v>
      </c>
      <c r="F54" s="321">
        <f>[1]DataIncome!AAD56</f>
        <v>8.8520000000000003</v>
      </c>
      <c r="G54" s="321">
        <f>[1]DataIncome!ZO56</f>
        <v>21.285</v>
      </c>
      <c r="H54" s="321">
        <f>[1]DataIncome!ZY56</f>
        <v>0</v>
      </c>
      <c r="I54" s="321">
        <f>[1]DataIncome!YC56</f>
        <v>0.65016393442622955</v>
      </c>
      <c r="J54" s="364">
        <f t="shared" si="3"/>
        <v>3.3595956072386732</v>
      </c>
      <c r="K54" s="321">
        <f>[1]DataIncome!XT56</f>
        <v>2.8719999999999999</v>
      </c>
      <c r="L54" s="321">
        <f>[1]TB1!M53*[1]TSC2!H53</f>
        <v>0.48759560723867312</v>
      </c>
      <c r="M54" s="365">
        <f>[1]DataIncome!XR56</f>
        <v>9.0363000000000007</v>
      </c>
      <c r="N54" s="364">
        <f>[1]DataIncome!XZ56</f>
        <v>3.3439999999999999</v>
      </c>
      <c r="O54" s="382">
        <f>[1]DataIncome!YF56</f>
        <v>0.57799999999999996</v>
      </c>
      <c r="P54" s="383">
        <f>[1]DataIncome!XI56</f>
        <v>4.3140000000000001</v>
      </c>
      <c r="Q54" s="364">
        <f t="shared" si="4"/>
        <v>0.94099999999999995</v>
      </c>
      <c r="R54" s="384">
        <f>[1]DataIncome!AAS56</f>
        <v>0.94099999999999995</v>
      </c>
      <c r="S54" s="384">
        <f>[1]DataIncome!AAW56</f>
        <v>0</v>
      </c>
      <c r="T54" s="383">
        <f>[1]TC1!Z54</f>
        <v>0</v>
      </c>
      <c r="U54" s="385"/>
      <c r="V54" s="386"/>
      <c r="W54" s="335">
        <f t="shared" si="7"/>
        <v>9.4902273608287582E-2</v>
      </c>
      <c r="X54" s="336"/>
      <c r="Y54" s="388"/>
      <c r="Z54" s="328">
        <f>[1]DataIncome!XN56</f>
        <v>267.72399999999999</v>
      </c>
      <c r="AA54" s="329">
        <f t="shared" si="5"/>
        <v>0.23353606557378725</v>
      </c>
      <c r="AB54" s="329">
        <f>[1]DataIncome!XL56</f>
        <v>0</v>
      </c>
      <c r="AC54" s="339">
        <f t="shared" si="6"/>
        <v>8.7230157017595454E-4</v>
      </c>
    </row>
    <row r="55" spans="1:29" ht="12" customHeight="1">
      <c r="A55" s="360">
        <f t="shared" si="9"/>
        <v>1957</v>
      </c>
      <c r="B55" s="380">
        <f t="shared" si="0"/>
        <v>276.3507450819672</v>
      </c>
      <c r="C55" s="381">
        <f t="shared" si="1"/>
        <v>279.76474508196719</v>
      </c>
      <c r="D55" s="379">
        <f>[1]DataIncome!XF57</f>
        <v>228.077</v>
      </c>
      <c r="E55" s="364">
        <f t="shared" si="2"/>
        <v>30.37254508196721</v>
      </c>
      <c r="F55" s="321">
        <f>[1]DataIncome!AAD57</f>
        <v>9.359</v>
      </c>
      <c r="G55" s="321">
        <f>[1]DataIncome!ZO57</f>
        <v>20.338999999999999</v>
      </c>
      <c r="H55" s="321">
        <f>[1]DataIncome!ZY57</f>
        <v>0</v>
      </c>
      <c r="I55" s="321">
        <f>[1]DataIncome!YC57</f>
        <v>0.67454508196721319</v>
      </c>
      <c r="J55" s="364">
        <f t="shared" si="3"/>
        <v>3.9639410591781505</v>
      </c>
      <c r="K55" s="321">
        <f>[1]DataIncome!XT57</f>
        <v>3.319</v>
      </c>
      <c r="L55" s="321">
        <f>[1]TB1!M54*[1]TSC2!H54</f>
        <v>0.6449410591781507</v>
      </c>
      <c r="M55" s="365">
        <f>[1]DataIncome!XR57</f>
        <v>9.5802000000000014</v>
      </c>
      <c r="N55" s="364">
        <f>[1]DataIncome!XZ57</f>
        <v>3.2589999999999999</v>
      </c>
      <c r="O55" s="382">
        <f>[1]DataIncome!YF57</f>
        <v>0.60299999999999998</v>
      </c>
      <c r="P55" s="383">
        <f>[1]DataIncome!XI57</f>
        <v>3.4140000000000001</v>
      </c>
      <c r="Q55" s="364">
        <f t="shared" si="4"/>
        <v>1.1399999999999999</v>
      </c>
      <c r="R55" s="384">
        <f>[1]DataIncome!AAS57</f>
        <v>1.1399999999999999</v>
      </c>
      <c r="S55" s="384">
        <f>[1]DataIncome!AAW57</f>
        <v>0</v>
      </c>
      <c r="T55" s="383">
        <f>[1]TC1!Z55</f>
        <v>0</v>
      </c>
      <c r="U55" s="385"/>
      <c r="V55" s="386"/>
      <c r="W55" s="335">
        <f t="shared" si="7"/>
        <v>9.3775410578617421E-2</v>
      </c>
      <c r="X55" s="336"/>
      <c r="Y55" s="388"/>
      <c r="Z55" s="328">
        <f>[1]DataIncome!XN57</f>
        <v>280.32100000000003</v>
      </c>
      <c r="AA55" s="329">
        <f t="shared" si="5"/>
        <v>0.55625491803283467</v>
      </c>
      <c r="AB55" s="329">
        <f>[1]DataIncome!XL57</f>
        <v>0</v>
      </c>
      <c r="AC55" s="339">
        <f t="shared" si="6"/>
        <v>1.9843497919629091E-3</v>
      </c>
    </row>
    <row r="56" spans="1:29" ht="12" customHeight="1">
      <c r="A56" s="360">
        <f t="shared" si="9"/>
        <v>1958</v>
      </c>
      <c r="B56" s="380">
        <f t="shared" si="0"/>
        <v>276.11027233606558</v>
      </c>
      <c r="C56" s="381">
        <f t="shared" si="1"/>
        <v>280.35727233606559</v>
      </c>
      <c r="D56" s="379">
        <f>[1]DataIncome!XF58</f>
        <v>227.55099999999999</v>
      </c>
      <c r="E56" s="364">
        <f t="shared" si="2"/>
        <v>30.581222336065572</v>
      </c>
      <c r="F56" s="321">
        <f>[1]DataIncome!AAD58</f>
        <v>9.2319999999999993</v>
      </c>
      <c r="G56" s="321">
        <f>[1]DataIncome!ZO58</f>
        <v>20.673999999999999</v>
      </c>
      <c r="H56" s="321">
        <f>[1]DataIncome!ZY58</f>
        <v>0</v>
      </c>
      <c r="I56" s="321">
        <f>[1]DataIncome!YC58</f>
        <v>0.6752223360655738</v>
      </c>
      <c r="J56" s="364">
        <f t="shared" si="3"/>
        <v>4.3150326249875928</v>
      </c>
      <c r="K56" s="321">
        <f>[1]DataIncome!XT58</f>
        <v>3.6589999999999998</v>
      </c>
      <c r="L56" s="321">
        <f>[1]TB1!M55*[1]TSC2!H55</f>
        <v>0.6560326249875934</v>
      </c>
      <c r="M56" s="365">
        <f>[1]DataIncome!XR58</f>
        <v>9.1780500000000007</v>
      </c>
      <c r="N56" s="364">
        <f>[1]DataIncome!XZ58</f>
        <v>3.2270000000000003</v>
      </c>
      <c r="O56" s="382">
        <f>[1]DataIncome!YF58</f>
        <v>0.59299999999999997</v>
      </c>
      <c r="P56" s="383">
        <f>[1]DataIncome!XI58</f>
        <v>4.2469999999999999</v>
      </c>
      <c r="Q56" s="364">
        <f t="shared" si="4"/>
        <v>1.321</v>
      </c>
      <c r="R56" s="384">
        <f>[1]DataIncome!AAS58</f>
        <v>1.321</v>
      </c>
      <c r="S56" s="384">
        <f>[1]DataIncome!AAW58</f>
        <v>0</v>
      </c>
      <c r="T56" s="383">
        <f>[1]TC1!Z56</f>
        <v>0</v>
      </c>
      <c r="U56" s="385"/>
      <c r="V56" s="386"/>
      <c r="W56" s="335">
        <f t="shared" si="7"/>
        <v>9.3782998751636551E-2</v>
      </c>
      <c r="X56" s="336"/>
      <c r="Y56" s="388"/>
      <c r="Z56" s="328">
        <f>[1]DataIncome!XN58</f>
        <v>281.154</v>
      </c>
      <c r="AA56" s="329">
        <f t="shared" si="5"/>
        <v>0.79672766393440497</v>
      </c>
      <c r="AB56" s="329">
        <f>[1]DataIncome!XL58</f>
        <v>0</v>
      </c>
      <c r="AC56" s="339">
        <f t="shared" si="6"/>
        <v>2.8337767342253889E-3</v>
      </c>
    </row>
    <row r="57" spans="1:29" ht="12" customHeight="1">
      <c r="A57" s="360">
        <f t="shared" si="9"/>
        <v>1959</v>
      </c>
      <c r="B57" s="380">
        <f t="shared" si="0"/>
        <v>298.55757254098364</v>
      </c>
      <c r="C57" s="381">
        <f t="shared" si="1"/>
        <v>304.71557254098366</v>
      </c>
      <c r="D57" s="379">
        <f>[1]DataIncome!XF59</f>
        <v>247.37</v>
      </c>
      <c r="E57" s="364">
        <f t="shared" si="2"/>
        <v>31.661772540983609</v>
      </c>
      <c r="F57" s="321">
        <f>[1]DataIncome!AAD59</f>
        <v>9.5630000000000006</v>
      </c>
      <c r="G57" s="321">
        <f>[1]DataIncome!ZO59</f>
        <v>21.431000000000001</v>
      </c>
      <c r="H57" s="321">
        <f>[1]DataIncome!ZY59</f>
        <v>0</v>
      </c>
      <c r="I57" s="321">
        <f>[1]DataIncome!YC59</f>
        <v>0.66777254098360661</v>
      </c>
      <c r="J57" s="364">
        <f t="shared" si="3"/>
        <v>5.2025266190568908</v>
      </c>
      <c r="K57" s="321">
        <f>[1]DataIncome!XT59</f>
        <v>4.3949999999999996</v>
      </c>
      <c r="L57" s="321">
        <f>[1]TB1!M56*[1]TSC2!H56</f>
        <v>0.80752661905689149</v>
      </c>
      <c r="M57" s="365">
        <f>[1]DataIncome!XR59</f>
        <v>9.8238000000000003</v>
      </c>
      <c r="N57" s="364">
        <f>[1]DataIncome!XZ59</f>
        <v>3.2349999999999999</v>
      </c>
      <c r="O57" s="382">
        <f>[1]DataIncome!YF59</f>
        <v>0.61099999999999999</v>
      </c>
      <c r="P57" s="383">
        <f>[1]DataIncome!XI59</f>
        <v>6.1580000000000004</v>
      </c>
      <c r="Q57" s="364">
        <f t="shared" si="4"/>
        <v>1.4610000000000001</v>
      </c>
      <c r="R57" s="384">
        <f>[1]DataIncome!AAS59</f>
        <v>1.4610000000000001</v>
      </c>
      <c r="S57" s="384">
        <f>[1]DataIncome!AAW59</f>
        <v>0</v>
      </c>
      <c r="T57" s="383">
        <f>[1]TC1!Z57</f>
        <v>0</v>
      </c>
      <c r="U57" s="385"/>
      <c r="V57" s="386"/>
      <c r="W57" s="335">
        <f t="shared" si="7"/>
        <v>9.2979917223641406E-2</v>
      </c>
      <c r="X57" s="336"/>
      <c r="Y57" s="388"/>
      <c r="Z57" s="328">
        <f>[1]DataIncome!XN59</f>
        <v>305.09399999999999</v>
      </c>
      <c r="AA57" s="329">
        <f t="shared" si="5"/>
        <v>0.37842745901633634</v>
      </c>
      <c r="AB57" s="329">
        <f>[1]DataIncome!XL59</f>
        <v>0</v>
      </c>
      <c r="AC57" s="339">
        <f t="shared" si="6"/>
        <v>1.2403634913054219E-3</v>
      </c>
    </row>
    <row r="58" spans="1:29" ht="12" customHeight="1">
      <c r="A58" s="368">
        <f t="shared" si="9"/>
        <v>1960</v>
      </c>
      <c r="B58" s="399">
        <f t="shared" si="0"/>
        <v>308.6615000000001</v>
      </c>
      <c r="C58" s="400">
        <f t="shared" si="1"/>
        <v>313.87850000000009</v>
      </c>
      <c r="D58" s="401">
        <f>[1]DataIncome!XF60</f>
        <v>257.91800000000001</v>
      </c>
      <c r="E58" s="372">
        <f t="shared" si="2"/>
        <v>30.698999999999998</v>
      </c>
      <c r="F58" s="373">
        <f>[1]DataIncome!AAD60</f>
        <v>8.9659999999999993</v>
      </c>
      <c r="G58" s="373">
        <f>[1]DataIncome!ZO60</f>
        <v>21.071999999999999</v>
      </c>
      <c r="H58" s="373">
        <f>[1]DataIncome!ZY60</f>
        <v>0</v>
      </c>
      <c r="I58" s="373">
        <f>[1]DataIncome!YC60</f>
        <v>0.66100000000000003</v>
      </c>
      <c r="J58" s="372">
        <f t="shared" si="3"/>
        <v>5.9515183477892757</v>
      </c>
      <c r="K58" s="373">
        <f>[1]DataIncome!XT60</f>
        <v>5.0570000000000004</v>
      </c>
      <c r="L58" s="373">
        <f>[1]TB1!M57*[1]TSC2!H57</f>
        <v>0.89451834778927564</v>
      </c>
      <c r="M58" s="374">
        <f>[1]DataIncome!XR60</f>
        <v>10.006499999999999</v>
      </c>
      <c r="N58" s="372">
        <f>[1]DataIncome!XZ60</f>
        <v>2.7280000000000002</v>
      </c>
      <c r="O58" s="402">
        <f>[1]DataIncome!YF60</f>
        <v>0.63600000000000001</v>
      </c>
      <c r="P58" s="403">
        <f>[1]DataIncome!XI60</f>
        <v>5.2169999999999996</v>
      </c>
      <c r="Q58" s="372">
        <f t="shared" si="4"/>
        <v>1.617</v>
      </c>
      <c r="R58" s="404">
        <f>[1]DataIncome!AAS60</f>
        <v>1.617</v>
      </c>
      <c r="S58" s="404">
        <f>[1]DataIncome!AAW60</f>
        <v>0</v>
      </c>
      <c r="T58" s="403">
        <f>[1]TC1!Z58</f>
        <v>0</v>
      </c>
      <c r="U58" s="405"/>
      <c r="V58" s="406"/>
      <c r="W58" s="335">
        <f t="shared" si="7"/>
        <v>9.0376410235125756E-2</v>
      </c>
      <c r="X58" s="336"/>
      <c r="Y58" s="407"/>
      <c r="Z58" s="328">
        <f>[1]DataIncome!XN60</f>
        <v>315.46600000000001</v>
      </c>
      <c r="AA58" s="329">
        <f t="shared" si="5"/>
        <v>1.5874999999999204</v>
      </c>
      <c r="AB58" s="329">
        <f>[1]DataIncome!XL60</f>
        <v>0</v>
      </c>
      <c r="AC58" s="339">
        <f t="shared" si="6"/>
        <v>5.0322380224807756E-3</v>
      </c>
    </row>
    <row r="59" spans="1:29" ht="12" customHeight="1">
      <c r="A59" s="360">
        <f t="shared" si="9"/>
        <v>1961</v>
      </c>
      <c r="B59" s="380">
        <f t="shared" si="0"/>
        <v>320.38050000000004</v>
      </c>
      <c r="C59" s="381">
        <f t="shared" si="1"/>
        <v>327.91050000000001</v>
      </c>
      <c r="D59" s="379">
        <f>[1]DataIncome!XF61</f>
        <v>266.90199999999999</v>
      </c>
      <c r="E59" s="364">
        <f t="shared" si="2"/>
        <v>32.162999999999997</v>
      </c>
      <c r="F59" s="321">
        <f>[1]DataIncome!AAD61</f>
        <v>8.9489999999999998</v>
      </c>
      <c r="G59" s="321">
        <f>[1]DataIncome!ZO61</f>
        <v>22.63</v>
      </c>
      <c r="H59" s="321">
        <f>[1]DataIncome!ZY61</f>
        <v>0</v>
      </c>
      <c r="I59" s="321">
        <f>[1]DataIncome!YC61</f>
        <v>0.58399999999999996</v>
      </c>
      <c r="J59" s="364">
        <f t="shared" si="3"/>
        <v>6.623267222636307</v>
      </c>
      <c r="K59" s="321">
        <f>[1]DataIncome!XT61</f>
        <v>5.6829999999999998</v>
      </c>
      <c r="L59" s="321">
        <f>[1]TB1!M58*[1]TSC2!H58</f>
        <v>0.94026722263630724</v>
      </c>
      <c r="M59" s="365">
        <f>[1]DataIncome!XR61</f>
        <v>10.384500000000001</v>
      </c>
      <c r="N59" s="364">
        <f>[1]DataIncome!XZ61</f>
        <v>2.7589999999999999</v>
      </c>
      <c r="O59" s="408">
        <f>[1]DataIncome!YF61</f>
        <v>0.629</v>
      </c>
      <c r="P59" s="409">
        <f>[1]DataIncome!XI61</f>
        <v>7.53</v>
      </c>
      <c r="Q59" s="364">
        <f t="shared" si="4"/>
        <v>1.86</v>
      </c>
      <c r="R59" s="410">
        <f>[1]DataIncome!AAS61</f>
        <v>1.86</v>
      </c>
      <c r="S59" s="410">
        <f>[1]DataIncome!AAW61</f>
        <v>0</v>
      </c>
      <c r="T59" s="409">
        <f>[1]TC1!Z59</f>
        <v>0</v>
      </c>
      <c r="U59" s="411"/>
      <c r="V59" s="412"/>
      <c r="W59" s="335">
        <f t="shared" si="7"/>
        <v>9.1814786551105032E-2</v>
      </c>
      <c r="X59" s="336"/>
      <c r="Y59" s="407"/>
      <c r="Z59" s="328">
        <f>[1]DataIncome!XN61</f>
        <v>329.86099999999999</v>
      </c>
      <c r="AA59" s="329">
        <f t="shared" si="5"/>
        <v>1.9504999999999768</v>
      </c>
      <c r="AB59" s="329">
        <f>[1]DataIncome!XL61</f>
        <v>0</v>
      </c>
      <c r="AC59" s="339">
        <f t="shared" si="6"/>
        <v>5.9130967286219862E-3</v>
      </c>
    </row>
    <row r="60" spans="1:29" ht="12" customHeight="1">
      <c r="A60" s="360">
        <f t="shared" si="9"/>
        <v>1962</v>
      </c>
      <c r="B60" s="380">
        <f t="shared" si="0"/>
        <v>342.25182872987921</v>
      </c>
      <c r="C60" s="381">
        <f t="shared" si="1"/>
        <v>347.80682872987921</v>
      </c>
      <c r="D60" s="379">
        <f>[1]DataIncome!XF62</f>
        <v>283.37299999999999</v>
      </c>
      <c r="E60" s="364">
        <f t="shared" si="2"/>
        <v>34.024036370799948</v>
      </c>
      <c r="F60" s="321">
        <f>[1]DataIncome!AAD62</f>
        <v>9.5150363707999475</v>
      </c>
      <c r="G60" s="321">
        <f>[1]DataIncome!ZO62</f>
        <v>23.924999999999997</v>
      </c>
      <c r="H60" s="321">
        <f>[1]DataIncome!ZY62</f>
        <v>0</v>
      </c>
      <c r="I60" s="321">
        <f>[1]DataIncome!YC62</f>
        <v>0.58399999999999996</v>
      </c>
      <c r="J60" s="364">
        <f t="shared" si="3"/>
        <v>8.0252578742211043</v>
      </c>
      <c r="K60" s="321">
        <f>[1]DataIncome!XT62</f>
        <v>7.1550000000000002</v>
      </c>
      <c r="L60" s="321">
        <f>[1]TB1!M59*[1]TSC2!H59</f>
        <v>0.87025787422110379</v>
      </c>
      <c r="M60" s="365">
        <f>[1]DataIncome!XR62</f>
        <v>11.334780522800097</v>
      </c>
      <c r="N60" s="364">
        <f>[1]DataIncome!XZ62</f>
        <v>2.87</v>
      </c>
      <c r="O60" s="408">
        <f>[1]DataIncome!YF62</f>
        <v>0.66200000000000003</v>
      </c>
      <c r="P60" s="409">
        <f>[1]DataIncome!XI62</f>
        <v>5.5549999999999997</v>
      </c>
      <c r="Q60" s="364">
        <f t="shared" si="4"/>
        <v>2.323</v>
      </c>
      <c r="R60" s="410">
        <f>[1]DataIncome!AAS62</f>
        <v>2.323</v>
      </c>
      <c r="S60" s="410">
        <f>[1]DataIncome!AAW62</f>
        <v>0</v>
      </c>
      <c r="T60" s="409">
        <f>[1]TC1!Z60</f>
        <v>0.51001183627926139</v>
      </c>
      <c r="U60" s="411">
        <f>[1]TotalIRSIncome!AK7</f>
        <v>4.5950260352309646</v>
      </c>
      <c r="V60" s="412">
        <f>[1]DataIncome!AAO62</f>
        <v>5.6161429319489704</v>
      </c>
      <c r="W60" s="335">
        <f t="shared" si="7"/>
        <v>9.4775970748317437E-2</v>
      </c>
      <c r="X60" s="336"/>
      <c r="Y60" s="407"/>
      <c r="Z60" s="328">
        <f>[1]DataIncome!XN62</f>
        <v>348.70100000000002</v>
      </c>
      <c r="AA60" s="329">
        <f t="shared" si="5"/>
        <v>0.89417127012080755</v>
      </c>
      <c r="AB60" s="329">
        <f>[1]DataIncome!XL62</f>
        <v>0</v>
      </c>
      <c r="AC60" s="339">
        <f t="shared" si="6"/>
        <v>2.5642922449915758E-3</v>
      </c>
    </row>
    <row r="61" spans="1:29" ht="12" customHeight="1">
      <c r="A61" s="360">
        <f t="shared" si="9"/>
        <v>1963</v>
      </c>
      <c r="B61" s="380">
        <f t="shared" si="0"/>
        <v>361.67495480103406</v>
      </c>
      <c r="C61" s="381">
        <f t="shared" si="1"/>
        <v>367.88595480103407</v>
      </c>
      <c r="D61" s="379">
        <f>[1]DataIncome!XF63</f>
        <v>299.44299999999998</v>
      </c>
      <c r="E61" s="364">
        <f t="shared" si="2"/>
        <v>34.09562927706255</v>
      </c>
      <c r="F61" s="321">
        <f>[1]DataIncome!AAD63</f>
        <v>9.580629277062549</v>
      </c>
      <c r="G61" s="321">
        <f>[1]DataIncome!ZO63</f>
        <v>23.871000000000002</v>
      </c>
      <c r="H61" s="321">
        <f>[1]DataIncome!ZY63</f>
        <v>0</v>
      </c>
      <c r="I61" s="321">
        <f>[1]DataIncome!YC63</f>
        <v>0.64400000000000002</v>
      </c>
      <c r="J61" s="364">
        <f t="shared" si="3"/>
        <v>10.081980609572486</v>
      </c>
      <c r="K61" s="321">
        <f>[1]DataIncome!XT63</f>
        <v>9.2119999999999997</v>
      </c>
      <c r="L61" s="321">
        <f>[1]TB1!M60*[1]TSC2!H60</f>
        <v>0.86998060957248646</v>
      </c>
      <c r="M61" s="365">
        <f>[1]DataIncome!XR63</f>
        <v>12.199803246908523</v>
      </c>
      <c r="N61" s="364">
        <f>[1]DataIncome!XZ63</f>
        <v>2.7130000000000001</v>
      </c>
      <c r="O61" s="408">
        <f>[1]DataIncome!YF63</f>
        <v>0.67900000000000005</v>
      </c>
      <c r="P61" s="409">
        <f>[1]DataIncome!XI63</f>
        <v>6.2110000000000003</v>
      </c>
      <c r="Q61" s="364">
        <f t="shared" si="4"/>
        <v>2.702</v>
      </c>
      <c r="R61" s="410">
        <f>[1]DataIncome!AAS63</f>
        <v>2.702</v>
      </c>
      <c r="S61" s="410">
        <f>[1]DataIncome!AAW63</f>
        <v>0</v>
      </c>
      <c r="T61" s="409">
        <f>[1]TC1!Z61</f>
        <v>0.63052227706305064</v>
      </c>
      <c r="U61" s="411"/>
      <c r="V61" s="412">
        <f>[1]DataIncome!AAO63</f>
        <v>5.9858379803634616</v>
      </c>
      <c r="W61" s="335">
        <f t="shared" si="7"/>
        <v>9.7389858412996938E-2</v>
      </c>
      <c r="X61" s="336"/>
      <c r="Y61" s="407"/>
      <c r="Z61" s="328">
        <f>[1]DataIncome!XN63</f>
        <v>368.79700000000003</v>
      </c>
      <c r="AA61" s="329">
        <f t="shared" si="5"/>
        <v>0.91104519896595093</v>
      </c>
      <c r="AB61" s="329">
        <f>[1]DataIncome!XL63</f>
        <v>0</v>
      </c>
      <c r="AC61" s="339">
        <f t="shared" si="6"/>
        <v>2.4703161874037771E-3</v>
      </c>
    </row>
    <row r="62" spans="1:29" ht="12" customHeight="1">
      <c r="A62" s="360">
        <f t="shared" si="9"/>
        <v>1964</v>
      </c>
      <c r="B62" s="380">
        <f t="shared" si="0"/>
        <v>388.56714746825764</v>
      </c>
      <c r="C62" s="381">
        <f t="shared" si="1"/>
        <v>396.33414746825764</v>
      </c>
      <c r="D62" s="379">
        <f>[1]DataIncome!XF64</f>
        <v>323.26600000000002</v>
      </c>
      <c r="E62" s="364">
        <f t="shared" si="2"/>
        <v>35.961222183325148</v>
      </c>
      <c r="F62" s="321">
        <f>[1]DataIncome!AAD64</f>
        <v>9.6462221833251522</v>
      </c>
      <c r="G62" s="321">
        <f>[1]DataIncome!ZO64</f>
        <v>25.628999999999998</v>
      </c>
      <c r="H62" s="321">
        <f>[1]DataIncome!ZY64</f>
        <v>0</v>
      </c>
      <c r="I62" s="321">
        <f>[1]DataIncome!YC64</f>
        <v>0.68600000000000005</v>
      </c>
      <c r="J62" s="364">
        <f t="shared" si="3"/>
        <v>11.043634769142447</v>
      </c>
      <c r="K62" s="321">
        <f>[1]DataIncome!XT64</f>
        <v>10.125</v>
      </c>
      <c r="L62" s="321">
        <f>[1]TB1!M61*[1]TSC2!H61</f>
        <v>0.91863476914244591</v>
      </c>
      <c r="M62" s="365">
        <f>[1]DataIncome!XR64</f>
        <v>12.680545918055513</v>
      </c>
      <c r="N62" s="364">
        <f>[1]DataIncome!XZ64</f>
        <v>2.625</v>
      </c>
      <c r="O62" s="408"/>
      <c r="P62" s="409">
        <f>[1]DataIncome!XI64</f>
        <v>7.7670000000000003</v>
      </c>
      <c r="Q62" s="364">
        <f t="shared" si="4"/>
        <v>3.1179999999999999</v>
      </c>
      <c r="R62" s="410">
        <f>[1]DataIncome!AAS64</f>
        <v>3.1179999999999999</v>
      </c>
      <c r="S62" s="410">
        <f>[1]DataIncome!AAW64</f>
        <v>0</v>
      </c>
      <c r="T62" s="409">
        <f>[1]TC1!Z62</f>
        <v>0.79137936687698129</v>
      </c>
      <c r="U62" s="411">
        <f>[1]TotalIRSIncome!AK9</f>
        <v>6.7432565360700378</v>
      </c>
      <c r="V62" s="412">
        <f>[1]DataIncome!AAO64</f>
        <v>6.3555330287779528</v>
      </c>
      <c r="W62" s="335">
        <f t="shared" si="7"/>
        <v>9.5575623374668586E-2</v>
      </c>
      <c r="X62" s="336"/>
      <c r="Y62" s="407"/>
      <c r="Z62" s="328">
        <f>[1]DataIncome!XN64</f>
        <v>399.53900000000004</v>
      </c>
      <c r="AA62" s="329">
        <f t="shared" si="5"/>
        <v>3.2048525317424037</v>
      </c>
      <c r="AB62" s="329">
        <f>[1]DataIncome!XL64</f>
        <v>0</v>
      </c>
      <c r="AC62" s="339">
        <f t="shared" si="6"/>
        <v>8.0213759651558501E-3</v>
      </c>
    </row>
    <row r="63" spans="1:29" ht="12" customHeight="1">
      <c r="A63" s="360">
        <f t="shared" si="9"/>
        <v>1965</v>
      </c>
      <c r="B63" s="380">
        <f t="shared" si="0"/>
        <v>417.94681957376542</v>
      </c>
      <c r="C63" s="381">
        <f t="shared" si="1"/>
        <v>427.89381957376543</v>
      </c>
      <c r="D63" s="379">
        <f>[1]DataIncome!XF65</f>
        <v>347.15</v>
      </c>
      <c r="E63" s="364">
        <f t="shared" si="2"/>
        <v>38.874428437502552</v>
      </c>
      <c r="F63" s="321">
        <f>[1]DataIncome!AAD65</f>
        <v>10.234428437502547</v>
      </c>
      <c r="G63" s="321">
        <f>[1]DataIncome!ZO65</f>
        <v>27.953000000000003</v>
      </c>
      <c r="H63" s="321">
        <f>[1]DataIncome!ZY65</f>
        <v>0</v>
      </c>
      <c r="I63" s="321">
        <f>[1]DataIncome!YC65</f>
        <v>0.68700000000000006</v>
      </c>
      <c r="J63" s="364">
        <f t="shared" si="3"/>
        <v>12.293251918147817</v>
      </c>
      <c r="K63" s="321">
        <f>[1]DataIncome!XT65</f>
        <v>11.295999999999999</v>
      </c>
      <c r="L63" s="321">
        <f>[1]TB1!M62*[1]TSC2!H62</f>
        <v>0.99725191814781711</v>
      </c>
      <c r="M63" s="365">
        <f>[1]DataIncome!XR65</f>
        <v>13.791437076774146</v>
      </c>
      <c r="N63" s="364">
        <f>[1]DataIncome!XZ65</f>
        <v>2.4539999999999997</v>
      </c>
      <c r="O63" s="408"/>
      <c r="P63" s="409">
        <f>[1]DataIncome!XI65</f>
        <v>9.9469999999999992</v>
      </c>
      <c r="Q63" s="364">
        <f t="shared" si="4"/>
        <v>3.5680000000000001</v>
      </c>
      <c r="R63" s="410">
        <f>[1]DataIncome!AAS65</f>
        <v>3.5680000000000001</v>
      </c>
      <c r="S63" s="410">
        <f>[1]DataIncome!AAW65</f>
        <v>0</v>
      </c>
      <c r="T63" s="409">
        <f>[1]TC1!Z63</f>
        <v>0.81295405948873167</v>
      </c>
      <c r="U63" s="411"/>
      <c r="V63" s="412">
        <f>[1]DataIncome!AAO65</f>
        <v>7.3063638199289969</v>
      </c>
      <c r="W63" s="335">
        <f t="shared" si="7"/>
        <v>9.6186920544510709E-2</v>
      </c>
      <c r="X63" s="336"/>
      <c r="Y63" s="407"/>
      <c r="Z63" s="328">
        <f>[1]DataIncome!XN65</f>
        <v>432.34399999999999</v>
      </c>
      <c r="AA63" s="329">
        <f t="shared" si="5"/>
        <v>4.4501804262345672</v>
      </c>
      <c r="AB63" s="329">
        <f>[1]DataIncome!XL65</f>
        <v>0</v>
      </c>
      <c r="AC63" s="339">
        <f t="shared" si="6"/>
        <v>1.029314718426662E-2</v>
      </c>
    </row>
    <row r="64" spans="1:29" ht="12" customHeight="1">
      <c r="A64" s="360">
        <f t="shared" si="9"/>
        <v>1966</v>
      </c>
      <c r="B64" s="380">
        <f t="shared" si="0"/>
        <v>461.41713439006708</v>
      </c>
      <c r="C64" s="381">
        <f t="shared" si="1"/>
        <v>471.1011343900671</v>
      </c>
      <c r="D64" s="379">
        <f>[1]DataIncome!XF66</f>
        <v>381.06700000000001</v>
      </c>
      <c r="E64" s="364">
        <f t="shared" si="2"/>
        <v>43.438715354469942</v>
      </c>
      <c r="F64" s="321">
        <f>[1]DataIncome!AAD66</f>
        <v>10.822634691679943</v>
      </c>
      <c r="G64" s="321">
        <f>[1]DataIncome!ZO66</f>
        <v>30.258000000000003</v>
      </c>
      <c r="H64" s="321">
        <f>[1]DataIncome!ZY66</f>
        <v>1.5810475020199974</v>
      </c>
      <c r="I64" s="321">
        <f>[1]DataIncome!YC66</f>
        <v>0.77703316076999751</v>
      </c>
      <c r="J64" s="364">
        <f t="shared" si="3"/>
        <v>14.488364235579295</v>
      </c>
      <c r="K64" s="321">
        <f>[1]DataIncome!XT66</f>
        <v>13.225</v>
      </c>
      <c r="L64" s="321">
        <f>[1]TB1!M63*[1]TSC2!H63</f>
        <v>1.263364235579296</v>
      </c>
      <c r="M64" s="365">
        <f>[1]DataIncome!XR66</f>
        <v>14.796616360590086</v>
      </c>
      <c r="N64" s="364">
        <f>[1]DataIncome!XZ66</f>
        <v>2.6080000000000001</v>
      </c>
      <c r="O64" s="408">
        <f>[1]DataIncome!YF66</f>
        <v>1.006</v>
      </c>
      <c r="P64" s="409">
        <f>[1]DataIncome!XI66</f>
        <v>9.6839999999999993</v>
      </c>
      <c r="Q64" s="364">
        <f t="shared" si="4"/>
        <v>4.4260000000000002</v>
      </c>
      <c r="R64" s="410">
        <f>[1]DataIncome!AAS66</f>
        <v>4.4260000000000002</v>
      </c>
      <c r="S64" s="410">
        <f>[1]DataIncome!AAW66</f>
        <v>0</v>
      </c>
      <c r="T64" s="409">
        <f>[1]TC1!Z64</f>
        <v>0.84980267500708351</v>
      </c>
      <c r="U64" s="411">
        <f>[1]TotalIRSIncome!AK11</f>
        <v>8.6911863960000222</v>
      </c>
      <c r="V64" s="412">
        <f>[1]DataIncome!AAO66</f>
        <v>8.25719461108004</v>
      </c>
      <c r="W64" s="335">
        <f t="shared" si="7"/>
        <v>9.7362217079118185E-2</v>
      </c>
      <c r="X64" s="336"/>
      <c r="Y64" s="407"/>
      <c r="Z64" s="328">
        <f>[1]DataIncome!XN66</f>
        <v>472.13200000000001</v>
      </c>
      <c r="AA64" s="329">
        <f t="shared" si="5"/>
        <v>1.0308656099329028</v>
      </c>
      <c r="AB64" s="329">
        <f>[1]DataIncome!XL66</f>
        <v>0</v>
      </c>
      <c r="AC64" s="339">
        <f t="shared" si="6"/>
        <v>2.183426689851361E-3</v>
      </c>
    </row>
    <row r="65" spans="1:29" ht="12" customHeight="1">
      <c r="A65" s="360">
        <f t="shared" si="9"/>
        <v>1967</v>
      </c>
      <c r="B65" s="380">
        <f t="shared" si="0"/>
        <v>496.2392018169532</v>
      </c>
      <c r="C65" s="381">
        <f t="shared" si="1"/>
        <v>509.61120181695321</v>
      </c>
      <c r="D65" s="379">
        <f>[1]DataIncome!XF67</f>
        <v>411.64600000000002</v>
      </c>
      <c r="E65" s="364">
        <f t="shared" si="2"/>
        <v>44.960391251109982</v>
      </c>
      <c r="F65" s="321">
        <f>[1]DataIncome!AAD67</f>
        <v>12.036144845279981</v>
      </c>
      <c r="G65" s="321">
        <f>[1]DataIncome!ZO67</f>
        <v>30.745999999999999</v>
      </c>
      <c r="H65" s="321">
        <f>[1]DataIncome!ZY67</f>
        <v>1.5242634133699995</v>
      </c>
      <c r="I65" s="321">
        <f>[1]DataIncome!YC67</f>
        <v>0.65398299246000302</v>
      </c>
      <c r="J65" s="364">
        <f t="shared" si="3"/>
        <v>16.233784830096479</v>
      </c>
      <c r="K65" s="321">
        <f>[1]DataIncome!XT67</f>
        <v>14.898999999999999</v>
      </c>
      <c r="L65" s="321">
        <f>[1]TB1!M64*[1]TSC2!H64</f>
        <v>1.3347848300964795</v>
      </c>
      <c r="M65" s="365">
        <f>[1]DataIncome!XR67</f>
        <v>15.291894096570008</v>
      </c>
      <c r="N65" s="364">
        <f>[1]DataIncome!XZ67</f>
        <v>2.5389999999999997</v>
      </c>
      <c r="O65" s="408">
        <f>[1]DataIncome!YF67</f>
        <v>1.032</v>
      </c>
      <c r="P65" s="409">
        <f>[1]DataIncome!XI67</f>
        <v>13.372</v>
      </c>
      <c r="Q65" s="364">
        <f t="shared" si="4"/>
        <v>5.0460000000000003</v>
      </c>
      <c r="R65" s="410">
        <f>[1]DataIncome!AAS67</f>
        <v>5.0460000000000003</v>
      </c>
      <c r="S65" s="410">
        <f>[1]DataIncome!AAW67</f>
        <v>0</v>
      </c>
      <c r="T65" s="409">
        <f>[1]TC1!Z65</f>
        <v>0.82491646927326201</v>
      </c>
      <c r="U65" s="411">
        <f>[1]TotalIRSIncome!AK12</f>
        <v>12.858419348799924</v>
      </c>
      <c r="V65" s="412">
        <f>[1]DataIncome!AAO67</f>
        <v>9.6351905150720345</v>
      </c>
      <c r="W65" s="335">
        <f t="shared" si="7"/>
        <v>9.5826359803674252E-2</v>
      </c>
      <c r="X65" s="336"/>
      <c r="Y65" s="407"/>
      <c r="Z65" s="328">
        <f>[1]DataIncome!XN67</f>
        <v>509.15100000000001</v>
      </c>
      <c r="AA65" s="329">
        <f t="shared" si="5"/>
        <v>-0.46020181695320161</v>
      </c>
      <c r="AB65" s="329">
        <f>[1]DataIncome!XL67</f>
        <v>0</v>
      </c>
      <c r="AC65" s="339">
        <f t="shared" si="6"/>
        <v>-9.0386116683106117E-4</v>
      </c>
    </row>
    <row r="66" spans="1:29" ht="12" customHeight="1">
      <c r="A66" s="360">
        <f t="shared" si="9"/>
        <v>1968</v>
      </c>
      <c r="B66" s="380">
        <f t="shared" si="0"/>
        <v>543.23281151447941</v>
      </c>
      <c r="C66" s="381">
        <f t="shared" si="1"/>
        <v>560.84481151447937</v>
      </c>
      <c r="D66" s="379">
        <f>[1]DataIncome!XF68</f>
        <v>451.505</v>
      </c>
      <c r="E66" s="364">
        <f t="shared" si="2"/>
        <v>46.427558342999895</v>
      </c>
      <c r="F66" s="321">
        <f>[1]DataIncome!AAD68</f>
        <v>13.629558342999898</v>
      </c>
      <c r="G66" s="321">
        <f>[1]DataIncome!ZO68</f>
        <v>32.047999999999995</v>
      </c>
      <c r="H66" s="321">
        <f>[1]DataIncome!ZY68</f>
        <v>0</v>
      </c>
      <c r="I66" s="321">
        <f>[1]DataIncome!YC68</f>
        <v>0.75</v>
      </c>
      <c r="J66" s="364">
        <f t="shared" si="3"/>
        <v>18.198815863834167</v>
      </c>
      <c r="K66" s="321">
        <f>[1]DataIncome!XT68</f>
        <v>16.782</v>
      </c>
      <c r="L66" s="321">
        <f>[1]TB1!M65*[1]TSC2!H65</f>
        <v>1.4168158638341655</v>
      </c>
      <c r="M66" s="365">
        <f>[1]DataIncome!XR68</f>
        <v>17.121330428000245</v>
      </c>
      <c r="N66" s="364">
        <f>[1]DataIncome!XZ68</f>
        <v>3.4750000000000001</v>
      </c>
      <c r="O66" s="408">
        <f>[1]DataIncome!YF68</f>
        <v>1.1379999999999999</v>
      </c>
      <c r="P66" s="409">
        <f>[1]DataIncome!XI68</f>
        <v>17.611999999999998</v>
      </c>
      <c r="Q66" s="364">
        <f t="shared" si="4"/>
        <v>7.7333046230000004</v>
      </c>
      <c r="R66" s="410">
        <f>[1]DataIncome!AAS68</f>
        <v>5.9889999999999999</v>
      </c>
      <c r="S66" s="410">
        <f>[1]DataIncome!AAW68</f>
        <v>1.7443046230000001</v>
      </c>
      <c r="T66" s="409">
        <f>[1]TC1!Z66</f>
        <v>0.79492274347921921</v>
      </c>
      <c r="U66" s="411">
        <f>[1]TotalIRSIncome!AK13</f>
        <v>10.627433927000167</v>
      </c>
      <c r="V66" s="412">
        <f>[1]DataIncome!AAO68</f>
        <v>9.874835402999997</v>
      </c>
      <c r="W66" s="335">
        <f t="shared" si="7"/>
        <v>9.7054913983834493E-2</v>
      </c>
      <c r="X66" s="336"/>
      <c r="Y66" s="407"/>
      <c r="Z66" s="328">
        <f>[1]DataIncome!XN68</f>
        <v>559.76</v>
      </c>
      <c r="AA66" s="329">
        <f t="shared" si="5"/>
        <v>-1.0848115144793837</v>
      </c>
      <c r="AB66" s="329">
        <f>[1]DataIncome!XL68</f>
        <v>0</v>
      </c>
      <c r="AC66" s="339">
        <f t="shared" si="6"/>
        <v>-1.9379939875649988E-3</v>
      </c>
    </row>
    <row r="67" spans="1:29" ht="12" customHeight="1">
      <c r="A67" s="350">
        <f t="shared" si="9"/>
        <v>1969</v>
      </c>
      <c r="B67" s="389">
        <f t="shared" si="0"/>
        <v>589.72915837794824</v>
      </c>
      <c r="C67" s="390">
        <f t="shared" si="1"/>
        <v>604.00515837794819</v>
      </c>
      <c r="D67" s="391">
        <f>[1]DataIncome!XF69</f>
        <v>498.86500000000001</v>
      </c>
      <c r="E67" s="354">
        <f t="shared" si="2"/>
        <v>48.82292439299998</v>
      </c>
      <c r="F67" s="355">
        <f>[1]DataIncome!AAD69</f>
        <v>12.287954443999981</v>
      </c>
      <c r="G67" s="355">
        <f>[1]DataIncome!ZO69</f>
        <v>33.988</v>
      </c>
      <c r="H67" s="355">
        <f>[1]DataIncome!ZY69</f>
        <v>1.8192539810000032</v>
      </c>
      <c r="I67" s="355">
        <f>[1]DataIncome!YC69</f>
        <v>0.72771596799999938</v>
      </c>
      <c r="J67" s="354">
        <f t="shared" si="3"/>
        <v>21.665215735226905</v>
      </c>
      <c r="K67" s="355">
        <f>[1]DataIncome!XT69</f>
        <v>19.626000000000001</v>
      </c>
      <c r="L67" s="355">
        <f>[1]TB1!M66*[1]TSC2!H66</f>
        <v>2.0392157352269051</v>
      </c>
      <c r="M67" s="356">
        <f>[1]DataIncome!XR69</f>
        <v>17.216335079000061</v>
      </c>
      <c r="N67" s="354">
        <f>[1]DataIncome!XZ69</f>
        <v>2.6460000000000004</v>
      </c>
      <c r="O67" s="413">
        <f>[1]DataIncome!YF69</f>
        <v>1.421</v>
      </c>
      <c r="P67" s="414">
        <f>[1]DataIncome!XI69</f>
        <v>14.276</v>
      </c>
      <c r="Q67" s="354">
        <f t="shared" si="4"/>
        <v>8.3005297860000038</v>
      </c>
      <c r="R67" s="415">
        <f>[1]DataIncome!AAS69</f>
        <v>6.9180000000000001</v>
      </c>
      <c r="S67" s="415">
        <f>[1]DataIncome!AAW69</f>
        <v>1.3825297860000032</v>
      </c>
      <c r="T67" s="414">
        <f>[1]TC1!Z67</f>
        <v>-5.7861010940517872</v>
      </c>
      <c r="U67" s="416">
        <f>[1]TotalIRSIncome!AK14</f>
        <v>14.699432818240036</v>
      </c>
      <c r="V67" s="417">
        <f>[1]DataIncome!AAO69</f>
        <v>12.858419348799924</v>
      </c>
      <c r="W67" s="335">
        <f t="shared" si="7"/>
        <v>9.5254622116082724E-2</v>
      </c>
      <c r="X67" s="336"/>
      <c r="Y67" s="407"/>
      <c r="Z67" s="328">
        <f>[1]DataIncome!XN69</f>
        <v>610.11431445552353</v>
      </c>
      <c r="AA67" s="329">
        <f t="shared" si="5"/>
        <v>6.1091560775753351</v>
      </c>
      <c r="AB67" s="329">
        <f>[1]DataIncome!XL69</f>
        <v>0</v>
      </c>
      <c r="AC67" s="339">
        <f t="shared" si="6"/>
        <v>1.001313349454397E-2</v>
      </c>
    </row>
    <row r="68" spans="1:29" ht="12" customHeight="1">
      <c r="A68" s="360">
        <f t="shared" si="9"/>
        <v>1970</v>
      </c>
      <c r="B68" s="380">
        <f t="shared" si="0"/>
        <v>630.01368636459506</v>
      </c>
      <c r="C68" s="381">
        <f t="shared" si="1"/>
        <v>638.56768636459503</v>
      </c>
      <c r="D68" s="379">
        <f>[1]DataIncome!XF70</f>
        <v>531.88400000000001</v>
      </c>
      <c r="E68" s="364">
        <f t="shared" si="2"/>
        <v>46.485728690999949</v>
      </c>
      <c r="F68" s="321">
        <f>[1]DataIncome!AAD70</f>
        <v>10.60904242299995</v>
      </c>
      <c r="G68" s="321">
        <f>[1]DataIncome!ZO70</f>
        <v>33.341999999999999</v>
      </c>
      <c r="H68" s="321">
        <f>[1]DataIncome!ZY70</f>
        <v>1.6895223529999985</v>
      </c>
      <c r="I68" s="321">
        <f>[1]DataIncome!YC70</f>
        <v>0.84516391500000254</v>
      </c>
      <c r="J68" s="364">
        <f t="shared" si="3"/>
        <v>24.577164528613764</v>
      </c>
      <c r="K68" s="321">
        <f>[1]DataIncome!XT70</f>
        <v>22.021000000000001</v>
      </c>
      <c r="L68" s="321">
        <f>[1]TB1!M67*[1]TSC2!H67</f>
        <v>2.5561645286137642</v>
      </c>
      <c r="M68" s="365">
        <f>[1]DataIncome!XR70</f>
        <v>17.006644645000488</v>
      </c>
      <c r="N68" s="364">
        <f>[1]DataIncome!XZ70</f>
        <v>2.4269999999999996</v>
      </c>
      <c r="O68" s="408">
        <f>[1]DataIncome!YF70</f>
        <v>1.448</v>
      </c>
      <c r="P68" s="409">
        <f>[1]DataIncome!XI70</f>
        <v>8.5540000000000003</v>
      </c>
      <c r="Q68" s="364">
        <f t="shared" si="4"/>
        <v>9.244888600999996</v>
      </c>
      <c r="R68" s="410">
        <f>[1]DataIncome!AAS70</f>
        <v>7.8789999999999996</v>
      </c>
      <c r="S68" s="410">
        <f>[1]DataIncome!AAW70</f>
        <v>1.365888600999996</v>
      </c>
      <c r="T68" s="409">
        <f>[1]TC1!Z68</f>
        <v>0.86231302859459902</v>
      </c>
      <c r="U68" s="411">
        <f>[1]TotalIRSIncome!AK15</f>
        <v>10.805773350000276</v>
      </c>
      <c r="V68" s="412">
        <f>[1]DataIncome!AAO70</f>
        <v>13.164115559999995</v>
      </c>
      <c r="W68" s="335">
        <f t="shared" si="7"/>
        <v>9.1992490060563897E-2</v>
      </c>
      <c r="X68" s="336"/>
      <c r="Y68" s="407"/>
      <c r="Z68" s="328">
        <f>[1]DataIncome!XN70</f>
        <v>639.35799999999995</v>
      </c>
      <c r="AA68" s="329">
        <f t="shared" si="5"/>
        <v>0.79031363540491384</v>
      </c>
      <c r="AB68" s="329">
        <f>[1]DataIncome!XL70</f>
        <v>0</v>
      </c>
      <c r="AC68" s="339">
        <f t="shared" si="6"/>
        <v>1.2361050231715469E-3</v>
      </c>
    </row>
    <row r="69" spans="1:29" ht="12" customHeight="1">
      <c r="A69" s="360">
        <v>1971</v>
      </c>
      <c r="B69" s="380">
        <f t="shared" si="0"/>
        <v>668.32919773829008</v>
      </c>
      <c r="C69" s="381">
        <f t="shared" si="1"/>
        <v>681.47419773829006</v>
      </c>
      <c r="D69" s="379">
        <f>[1]DataIncome!XF71</f>
        <v>564.96699999999998</v>
      </c>
      <c r="E69" s="364">
        <f t="shared" si="2"/>
        <v>47.219845682000056</v>
      </c>
      <c r="F69" s="321">
        <f>[1]DataIncome!AAD71</f>
        <v>10.314584024000045</v>
      </c>
      <c r="G69" s="321">
        <f>[1]DataIncome!ZO71</f>
        <v>34.225999999999999</v>
      </c>
      <c r="H69" s="321">
        <f>[1]DataIncome!ZY71</f>
        <v>1.9790800730000082</v>
      </c>
      <c r="I69" s="321">
        <f>[1]DataIncome!YC71</f>
        <v>0.70018158500000116</v>
      </c>
      <c r="J69" s="364">
        <f t="shared" si="3"/>
        <v>26.910191047660025</v>
      </c>
      <c r="K69" s="321">
        <f>[1]DataIncome!XT71</f>
        <v>24.731000000000002</v>
      </c>
      <c r="L69" s="321">
        <f>[1]TB1!M68*[1]TSC2!H68</f>
        <v>2.1791910476600216</v>
      </c>
      <c r="M69" s="365">
        <f>[1]DataIncome!XR71</f>
        <v>16.723425755000225</v>
      </c>
      <c r="N69" s="364">
        <f>[1]DataIncome!XZ71</f>
        <v>2.5869999999999997</v>
      </c>
      <c r="O69" s="408">
        <f>[1]DataIncome!YF71</f>
        <v>1.579</v>
      </c>
      <c r="P69" s="409">
        <f>[1]DataIncome!XI71</f>
        <v>13.145</v>
      </c>
      <c r="Q69" s="364">
        <f t="shared" si="4"/>
        <v>9.2940000000000005</v>
      </c>
      <c r="R69" s="410">
        <f>[1]DataIncome!AAS71</f>
        <v>9.2940000000000005</v>
      </c>
      <c r="S69" s="410">
        <f>[1]DataIncome!AAW71</f>
        <v>0</v>
      </c>
      <c r="T69" s="409">
        <f>[1]TC1!Z69</f>
        <v>1.2279263012899264</v>
      </c>
      <c r="U69" s="411">
        <f>[1]TotalIRSIncome!AK16</f>
        <v>12.798038706000114</v>
      </c>
      <c r="V69" s="412">
        <f>[1]DataIncome!AAO71</f>
        <v>14.699432818240036</v>
      </c>
      <c r="W69" s="335">
        <f t="shared" si="7"/>
        <v>9.0354529940657999E-2</v>
      </c>
      <c r="X69" s="336"/>
      <c r="Y69" s="407"/>
      <c r="Z69" s="328">
        <f>[1]DataIncome!XN71</f>
        <v>682.46699999999998</v>
      </c>
      <c r="AA69" s="329">
        <f t="shared" si="5"/>
        <v>0.99280226170992592</v>
      </c>
      <c r="AB69" s="329">
        <f>[1]DataIncome!XL71</f>
        <v>0</v>
      </c>
      <c r="AC69" s="339">
        <f t="shared" si="6"/>
        <v>1.4547256668966059E-3</v>
      </c>
    </row>
    <row r="70" spans="1:29" ht="12" customHeight="1">
      <c r="A70" s="360">
        <v>1972</v>
      </c>
      <c r="B70" s="380">
        <f t="shared" si="0"/>
        <v>737.81824577305633</v>
      </c>
      <c r="C70" s="381">
        <f t="shared" si="1"/>
        <v>755.09124577305636</v>
      </c>
      <c r="D70" s="379">
        <f>[1]DataIncome!XF72</f>
        <v>622.59900000000005</v>
      </c>
      <c r="E70" s="364">
        <f t="shared" si="2"/>
        <v>52.366415006999958</v>
      </c>
      <c r="F70" s="321">
        <f>[1]DataIncome!AAD72</f>
        <v>10.633211490999944</v>
      </c>
      <c r="G70" s="321">
        <f>[1]DataIncome!ZO72</f>
        <v>38.558</v>
      </c>
      <c r="H70" s="321">
        <f>[1]DataIncome!ZY72</f>
        <v>2.2200793480000094</v>
      </c>
      <c r="I70" s="321">
        <f>[1]DataIncome!YC72</f>
        <v>0.95512416800000111</v>
      </c>
      <c r="J70" s="364">
        <f t="shared" si="3"/>
        <v>29.503399748919062</v>
      </c>
      <c r="K70" s="321">
        <f>[1]DataIncome!XT72</f>
        <v>27.4</v>
      </c>
      <c r="L70" s="321">
        <f>[1]TB1!M69*[1]TSC2!H69</f>
        <v>2.1033997489190637</v>
      </c>
      <c r="M70" s="365">
        <f>[1]DataIncome!XR72</f>
        <v>18.35341227200006</v>
      </c>
      <c r="N70" s="364">
        <f>[1]DataIncome!XZ72</f>
        <v>2.9889999999999994</v>
      </c>
      <c r="O70" s="408">
        <f>[1]DataIncome!YF72</f>
        <v>1.823</v>
      </c>
      <c r="P70" s="409">
        <f>[1]DataIncome!XI72</f>
        <v>17.273</v>
      </c>
      <c r="Q70" s="364">
        <f t="shared" si="4"/>
        <v>11.010999999999999</v>
      </c>
      <c r="R70" s="410">
        <f>[1]DataIncome!AAS72</f>
        <v>11.010999999999999</v>
      </c>
      <c r="S70" s="410">
        <f>[1]DataIncome!AAW72</f>
        <v>0</v>
      </c>
      <c r="T70" s="409">
        <f>[1]TC1!Z70</f>
        <v>1.2764184940563155</v>
      </c>
      <c r="U70" s="411">
        <f>[1]TotalIRSIncome!AK17</f>
        <v>14.817168841600063</v>
      </c>
      <c r="V70" s="412">
        <f>[1]DataIncome!AAO72</f>
        <v>16.400377715999912</v>
      </c>
      <c r="W70" s="335">
        <f t="shared" si="7"/>
        <v>9.0206140745793945E-2</v>
      </c>
      <c r="X70" s="336"/>
      <c r="Y70" s="407"/>
      <c r="Z70" s="328">
        <f>[1]DataIncome!XN72</f>
        <v>755.54000000000008</v>
      </c>
      <c r="AA70" s="329">
        <f t="shared" si="5"/>
        <v>0.44875422694371991</v>
      </c>
      <c r="AB70" s="329">
        <f>[1]DataIncome!XL72</f>
        <v>0</v>
      </c>
      <c r="AC70" s="339">
        <f t="shared" si="6"/>
        <v>5.9395164642999689E-4</v>
      </c>
    </row>
    <row r="71" spans="1:29" ht="12" customHeight="1">
      <c r="A71" s="360">
        <v>1973</v>
      </c>
      <c r="B71" s="380">
        <f t="shared" si="0"/>
        <v>819.13471038449813</v>
      </c>
      <c r="C71" s="381">
        <f t="shared" si="1"/>
        <v>836.18371038449811</v>
      </c>
      <c r="D71" s="379">
        <f>[1]DataIncome!XF73</f>
        <v>687.17899999999997</v>
      </c>
      <c r="E71" s="364">
        <f t="shared" si="2"/>
        <v>59.36934771300011</v>
      </c>
      <c r="F71" s="321">
        <f>[1]DataIncome!AAD73</f>
        <v>10.787827593000106</v>
      </c>
      <c r="G71" s="321">
        <f>[1]DataIncome!ZO73</f>
        <v>45.33</v>
      </c>
      <c r="H71" s="321">
        <f>[1]DataIncome!ZY73</f>
        <v>2.2129169520000058</v>
      </c>
      <c r="I71" s="321">
        <f>[1]DataIncome!YC73</f>
        <v>1.0386031680000007</v>
      </c>
      <c r="J71" s="364">
        <f t="shared" si="3"/>
        <v>34.456662510445739</v>
      </c>
      <c r="K71" s="321">
        <f>[1]DataIncome!XT73</f>
        <v>32.173999999999999</v>
      </c>
      <c r="L71" s="321">
        <f>[1]TB1!M70*[1]TSC2!H70</f>
        <v>2.2826625104457374</v>
      </c>
      <c r="M71" s="365">
        <f>[1]DataIncome!XR73</f>
        <v>20.112341725000395</v>
      </c>
      <c r="N71" s="364">
        <f>[1]DataIncome!XZ73</f>
        <v>3.7629999999999999</v>
      </c>
      <c r="O71" s="408">
        <f>[1]DataIncome!YF73</f>
        <v>2.0190000000000001</v>
      </c>
      <c r="P71" s="409">
        <f>[1]DataIncome!XI73</f>
        <v>17.048999999999999</v>
      </c>
      <c r="Q71" s="364">
        <f t="shared" si="4"/>
        <v>13.244</v>
      </c>
      <c r="R71" s="410">
        <f>[1]DataIncome!AAS73</f>
        <v>13.244</v>
      </c>
      <c r="S71" s="410">
        <f>[1]DataIncome!AAW73</f>
        <v>0</v>
      </c>
      <c r="T71" s="409">
        <f>[1]TC1!Z71</f>
        <v>1.2740209464975578</v>
      </c>
      <c r="U71" s="411">
        <f>[1]TotalIRSIncome!AK18</f>
        <v>14.617573681999954</v>
      </c>
      <c r="V71" s="412">
        <f>[1]DataIncome!AAO73</f>
        <v>19.158124681000032</v>
      </c>
      <c r="W71" s="335">
        <f t="shared" si="7"/>
        <v>9.2955172798873442E-2</v>
      </c>
      <c r="X71" s="336"/>
      <c r="Y71" s="407"/>
      <c r="Z71" s="328">
        <f>[1]DataIncome!XN73</f>
        <v>837.81299999999999</v>
      </c>
      <c r="AA71" s="329">
        <f t="shared" si="5"/>
        <v>1.6292896155018752</v>
      </c>
      <c r="AB71" s="329">
        <f>[1]DataIncome!XL73</f>
        <v>0</v>
      </c>
      <c r="AC71" s="339">
        <f t="shared" si="6"/>
        <v>1.9446936434525069E-3</v>
      </c>
    </row>
    <row r="72" spans="1:29" ht="12" customHeight="1">
      <c r="A72" s="360">
        <v>1974</v>
      </c>
      <c r="B72" s="380">
        <f t="shared" si="0"/>
        <v>904.84217688976207</v>
      </c>
      <c r="C72" s="381">
        <f t="shared" si="1"/>
        <v>918.72317688976204</v>
      </c>
      <c r="D72" s="379">
        <f>[1]DataIncome!XF74</f>
        <v>758.62900000000002</v>
      </c>
      <c r="E72" s="364">
        <f t="shared" si="2"/>
        <v>59.968701754000051</v>
      </c>
      <c r="F72" s="321">
        <f>[1]DataIncome!AAD74</f>
        <v>11.40735306800007</v>
      </c>
      <c r="G72" s="321">
        <f>[1]DataIncome!ZO74</f>
        <v>44.042999999999999</v>
      </c>
      <c r="H72" s="321">
        <f>[1]DataIncome!ZY74</f>
        <v>2.7120062029999912</v>
      </c>
      <c r="I72" s="321">
        <f>[1]DataIncome!YC74</f>
        <v>1.8063424829999932</v>
      </c>
      <c r="J72" s="364">
        <f t="shared" si="3"/>
        <v>42.633932751750876</v>
      </c>
      <c r="K72" s="321">
        <f>[1]DataIncome!XT74</f>
        <v>39.542999999999999</v>
      </c>
      <c r="L72" s="321">
        <f>[1]TB1!M71*[1]TSC2!H71</f>
        <v>3.0909327517508807</v>
      </c>
      <c r="M72" s="365">
        <f>[1]DataIncome!XR74</f>
        <v>22.495842302000405</v>
      </c>
      <c r="N72" s="364">
        <f>[1]DataIncome!XZ74</f>
        <v>3.8109999999999999</v>
      </c>
      <c r="O72" s="408">
        <f>[1]DataIncome!YF74</f>
        <v>2.3319999999999999</v>
      </c>
      <c r="P72" s="409">
        <f>[1]DataIncome!XI74</f>
        <v>13.881</v>
      </c>
      <c r="Q72" s="364">
        <f t="shared" si="4"/>
        <v>18.519104627000001</v>
      </c>
      <c r="R72" s="410">
        <f>[1]DataIncome!AAS74</f>
        <v>16.699000000000002</v>
      </c>
      <c r="S72" s="410">
        <f>[1]DataIncome!AAW74</f>
        <v>1.8201046270000005</v>
      </c>
      <c r="T72" s="409">
        <f>[1]TC1!Z72</f>
        <v>1.3636328337615851</v>
      </c>
      <c r="U72" s="411">
        <f>[1]TotalIRSIncome!AK19</f>
        <v>15.593326359420383</v>
      </c>
      <c r="V72" s="412">
        <f>[1]DataIncome!AAO74</f>
        <v>22.225753262400307</v>
      </c>
      <c r="W72" s="335">
        <f t="shared" si="7"/>
        <v>9.6073533926947174E-2</v>
      </c>
      <c r="X72" s="336"/>
      <c r="Y72" s="407"/>
      <c r="Z72" s="328">
        <f>[1]DataIncome!XN74</f>
        <v>918.62599999999998</v>
      </c>
      <c r="AA72" s="329">
        <f t="shared" si="5"/>
        <v>-9.7176889762067731E-2</v>
      </c>
      <c r="AB72" s="329">
        <f>[1]DataIncome!XL74</f>
        <v>0</v>
      </c>
      <c r="AC72" s="339">
        <f t="shared" si="6"/>
        <v>-1.0578504174938194E-4</v>
      </c>
    </row>
    <row r="73" spans="1:29" ht="12" customHeight="1">
      <c r="A73" s="360">
        <v>1975</v>
      </c>
      <c r="B73" s="380">
        <f t="shared" si="0"/>
        <v>947.35411382033362</v>
      </c>
      <c r="C73" s="381">
        <f t="shared" si="1"/>
        <v>961.56211382033359</v>
      </c>
      <c r="D73" s="379">
        <f>[1]DataIncome!XF75</f>
        <v>795.399</v>
      </c>
      <c r="E73" s="364">
        <f t="shared" si="2"/>
        <v>57.188473244999926</v>
      </c>
      <c r="F73" s="321">
        <f>[1]DataIncome!AAD75</f>
        <v>10.550195272999911</v>
      </c>
      <c r="G73" s="321">
        <f>[1]DataIncome!ZO75</f>
        <v>42.984000000000002</v>
      </c>
      <c r="H73" s="321">
        <f>[1]DataIncome!ZY75</f>
        <v>2.0239497780000111</v>
      </c>
      <c r="I73" s="321">
        <f>[1]DataIncome!YC75</f>
        <v>1.6303281940000003</v>
      </c>
      <c r="J73" s="364">
        <f t="shared" si="3"/>
        <v>47.318340081520546</v>
      </c>
      <c r="K73" s="321">
        <f>[1]DataIncome!XT75</f>
        <v>43.433999999999997</v>
      </c>
      <c r="L73" s="321">
        <f>[1]TB1!M72*[1]TSC2!H72</f>
        <v>3.8843400815205462</v>
      </c>
      <c r="M73" s="365">
        <f>[1]DataIncome!XR75</f>
        <v>23.063837830999933</v>
      </c>
      <c r="N73" s="364">
        <f>[1]DataIncome!XZ75</f>
        <v>3.4329999999999998</v>
      </c>
      <c r="O73" s="408">
        <f>[1]DataIncome!YF75</f>
        <v>2.5539999999999998</v>
      </c>
      <c r="P73" s="409">
        <f>[1]DataIncome!XI75</f>
        <v>14.208</v>
      </c>
      <c r="Q73" s="364">
        <f t="shared" si="4"/>
        <v>22.900610779000004</v>
      </c>
      <c r="R73" s="410">
        <f>[1]DataIncome!AAS75</f>
        <v>20.887</v>
      </c>
      <c r="S73" s="410">
        <f>[1]DataIncome!AAW75</f>
        <v>2.0136107790000048</v>
      </c>
      <c r="T73" s="409">
        <f>[1]TC1!Z73</f>
        <v>1.3948027443339015</v>
      </c>
      <c r="U73" s="411">
        <f>[1]TotalIRSIncome!AK20</f>
        <v>16.858730847958359</v>
      </c>
      <c r="V73" s="412">
        <f>[1]DataIncome!AAO75</f>
        <v>24.050514688000121</v>
      </c>
      <c r="W73" s="335">
        <f t="shared" si="7"/>
        <v>9.6027154533762121E-2</v>
      </c>
      <c r="X73" s="336"/>
      <c r="Y73" s="407"/>
      <c r="Z73" s="328">
        <f>[1]DataIncome!XN75</f>
        <v>962.88699999999994</v>
      </c>
      <c r="AA73" s="329">
        <f t="shared" si="5"/>
        <v>1.3248861796663505</v>
      </c>
      <c r="AB73" s="329">
        <f>[1]DataIncome!XL75</f>
        <v>0</v>
      </c>
      <c r="AC73" s="339">
        <f t="shared" si="6"/>
        <v>1.3759518818577368E-3</v>
      </c>
    </row>
    <row r="74" spans="1:29" ht="12" customHeight="1">
      <c r="A74" s="360">
        <v>1976</v>
      </c>
      <c r="B74" s="380">
        <f t="shared" si="0"/>
        <v>1051.766160660191</v>
      </c>
      <c r="C74" s="381">
        <f t="shared" si="1"/>
        <v>1070.4831606601911</v>
      </c>
      <c r="D74" s="379">
        <f>[1]DataIncome!XF76</f>
        <v>880.99900000000002</v>
      </c>
      <c r="E74" s="364">
        <f t="shared" si="2"/>
        <v>63.54108424921035</v>
      </c>
      <c r="F74" s="321">
        <f>[1]DataIncome!AAD76</f>
        <v>11.681706593272821</v>
      </c>
      <c r="G74" s="321">
        <f>[1]DataIncome!ZO76</f>
        <v>47.955000000000005</v>
      </c>
      <c r="H74" s="321">
        <f>[1]DataIncome!ZY76</f>
        <v>1.8757250717304843</v>
      </c>
      <c r="I74" s="321">
        <f>[1]DataIncome!YC76</f>
        <v>2.0286525842070406</v>
      </c>
      <c r="J74" s="364">
        <f t="shared" si="3"/>
        <v>52.565714800885793</v>
      </c>
      <c r="K74" s="321">
        <f>[1]DataIncome!XT76</f>
        <v>48.588000000000001</v>
      </c>
      <c r="L74" s="321">
        <f>[1]TB1!M73*[1]TSC2!H73</f>
        <v>3.9777148008857903</v>
      </c>
      <c r="M74" s="365">
        <f>[1]DataIncome!XR76</f>
        <v>25.900484704734044</v>
      </c>
      <c r="N74" s="364">
        <f>[1]DataIncome!XZ76</f>
        <v>3.851</v>
      </c>
      <c r="O74" s="408">
        <f>[1]DataIncome!YF76</f>
        <v>2.871</v>
      </c>
      <c r="P74" s="409">
        <f>[1]DataIncome!XI76</f>
        <v>18.716999999999999</v>
      </c>
      <c r="Q74" s="364">
        <f t="shared" si="4"/>
        <v>26.96748701647936</v>
      </c>
      <c r="R74" s="410">
        <f>[1]DataIncome!AAS76</f>
        <v>24.556000000000001</v>
      </c>
      <c r="S74" s="410">
        <f>[1]DataIncome!AAW76</f>
        <v>2.4114870164793611</v>
      </c>
      <c r="T74" s="409">
        <f>[1]TC1!Z74</f>
        <v>1.459591706246556</v>
      </c>
      <c r="U74" s="411">
        <f>[1]TotalIRSIncome!AK21</f>
        <v>21.402592525621785</v>
      </c>
      <c r="V74" s="412">
        <f>[1]DataIncome!AAO76</f>
        <v>27.822456216772686</v>
      </c>
      <c r="W74" s="335">
        <f t="shared" si="7"/>
        <v>9.6389795158219646E-2</v>
      </c>
      <c r="X74" s="336"/>
      <c r="Y74" s="407"/>
      <c r="Z74" s="328">
        <f>[1]DataIncome!XN76</f>
        <v>1070.18</v>
      </c>
      <c r="AA74" s="329">
        <f t="shared" si="5"/>
        <v>-0.30316066019099708</v>
      </c>
      <c r="AB74" s="329">
        <f>[1]DataIncome!XL76</f>
        <v>0</v>
      </c>
      <c r="AC74" s="339">
        <f t="shared" si="6"/>
        <v>-2.8328006521426027E-4</v>
      </c>
    </row>
    <row r="75" spans="1:29" ht="12" customHeight="1">
      <c r="A75" s="360">
        <v>1977</v>
      </c>
      <c r="B75" s="380">
        <f t="shared" si="0"/>
        <v>1158.6406292021477</v>
      </c>
      <c r="C75" s="381">
        <f t="shared" si="1"/>
        <v>1180.0016292021478</v>
      </c>
      <c r="D75" s="379">
        <f>[1]DataIncome!XF77</f>
        <v>969.404</v>
      </c>
      <c r="E75" s="364">
        <f t="shared" si="2"/>
        <v>67.481914935328618</v>
      </c>
      <c r="F75" s="321">
        <f>[1]DataIncome!AAD77</f>
        <v>13.31185608497446</v>
      </c>
      <c r="G75" s="321">
        <f>[1]DataIncome!ZO77</f>
        <v>49.955999999999996</v>
      </c>
      <c r="H75" s="321">
        <f>[1]DataIncome!ZY77</f>
        <v>1.9740247416843988</v>
      </c>
      <c r="I75" s="321">
        <f>[1]DataIncome!YC77</f>
        <v>2.2400341086697635</v>
      </c>
      <c r="J75" s="364">
        <f t="shared" si="3"/>
        <v>58.347798111502478</v>
      </c>
      <c r="K75" s="321">
        <f>[1]DataIncome!XT77</f>
        <v>54.603000000000002</v>
      </c>
      <c r="L75" s="321">
        <f>[1]TB1!M74*[1]TSC2!H74</f>
        <v>3.744798111502476</v>
      </c>
      <c r="M75" s="365">
        <f>[1]DataIncome!XR77</f>
        <v>28.483061587478783</v>
      </c>
      <c r="N75" s="364">
        <f>[1]DataIncome!XZ77</f>
        <v>5.2080000000000002</v>
      </c>
      <c r="O75" s="408">
        <f>[1]DataIncome!YF77</f>
        <v>2.7639999999999998</v>
      </c>
      <c r="P75" s="409">
        <f>[1]DataIncome!XI77</f>
        <v>21.361000000000001</v>
      </c>
      <c r="Q75" s="364">
        <f t="shared" si="4"/>
        <v>32.411155270175676</v>
      </c>
      <c r="R75" s="410">
        <f>[1]DataIncome!AAS77</f>
        <v>29.212</v>
      </c>
      <c r="S75" s="410">
        <f>[1]DataIncome!AAW77</f>
        <v>3.199155270175678</v>
      </c>
      <c r="T75" s="409">
        <f>[1]TC1!Z75</f>
        <v>1.4846526793403427</v>
      </c>
      <c r="U75" s="411">
        <f>[1]TotalIRSIncome!AK22</f>
        <v>25.9309871945396</v>
      </c>
      <c r="V75" s="412">
        <f>[1]DataIncome!AAO77</f>
        <v>30.966123019204289</v>
      </c>
      <c r="W75" s="335">
        <f t="shared" si="7"/>
        <v>9.6909629569005715E-2</v>
      </c>
      <c r="X75" s="336"/>
      <c r="Y75" s="407"/>
      <c r="Z75" s="328">
        <f>[1]DataIncome!XN77</f>
        <v>1177.8209999999999</v>
      </c>
      <c r="AA75" s="329">
        <f t="shared" si="5"/>
        <v>-2.1806292021478839</v>
      </c>
      <c r="AB75" s="329">
        <f>[1]DataIncome!XL77</f>
        <v>0</v>
      </c>
      <c r="AC75" s="339">
        <f t="shared" si="6"/>
        <v>-1.8514096812231094E-3</v>
      </c>
    </row>
    <row r="76" spans="1:29" ht="12" customHeight="1">
      <c r="A76" s="360">
        <v>1978</v>
      </c>
      <c r="B76" s="380">
        <f t="shared" si="0"/>
        <v>1303.2115961140821</v>
      </c>
      <c r="C76" s="381">
        <f t="shared" si="1"/>
        <v>1327.6995961140822</v>
      </c>
      <c r="D76" s="379">
        <f>[1]DataIncome!XF78</f>
        <v>1090.2919999999999</v>
      </c>
      <c r="E76" s="364">
        <f t="shared" si="2"/>
        <v>77.019883002747278</v>
      </c>
      <c r="F76" s="321">
        <f>[1]DataIncome!AAD78</f>
        <v>15.044481397621993</v>
      </c>
      <c r="G76" s="321">
        <f>[1]DataIncome!ZO78</f>
        <v>57.131999999999998</v>
      </c>
      <c r="H76" s="321">
        <f>[1]DataIncome!ZY78</f>
        <v>2.284271822543928</v>
      </c>
      <c r="I76" s="321">
        <f>[1]DataIncome!YC78</f>
        <v>2.5591297825813628</v>
      </c>
      <c r="J76" s="364">
        <f t="shared" si="3"/>
        <v>66.059489729887133</v>
      </c>
      <c r="K76" s="321">
        <f>[1]DataIncome!XT78</f>
        <v>61.222999999999999</v>
      </c>
      <c r="L76" s="321">
        <f>[1]TB1!M75*[1]TSC2!H75</f>
        <v>4.8364897298871377</v>
      </c>
      <c r="M76" s="365">
        <f>[1]DataIncome!XR78</f>
        <v>31.670581281339963</v>
      </c>
      <c r="N76" s="364">
        <f>[1]DataIncome!XZ78</f>
        <v>5.6989999999999998</v>
      </c>
      <c r="O76" s="408">
        <f>[1]DataIncome!YF78</f>
        <v>3.08</v>
      </c>
      <c r="P76" s="409">
        <f>[1]DataIncome!XI78</f>
        <v>24.488</v>
      </c>
      <c r="Q76" s="364">
        <f t="shared" si="4"/>
        <v>35.584921850287358</v>
      </c>
      <c r="R76" s="410">
        <f>[1]DataIncome!AAS78</f>
        <v>32.744</v>
      </c>
      <c r="S76" s="410">
        <f>[1]DataIncome!AAW78</f>
        <v>2.8409218502873572</v>
      </c>
      <c r="T76" s="409">
        <f>[1]TC1!Z76</f>
        <v>1.4831318299950453</v>
      </c>
      <c r="U76" s="411">
        <f>[1]TotalIRSIncome!AK23</f>
        <v>31.868229460537755</v>
      </c>
      <c r="V76" s="412">
        <f>[1]DataIncome!AAO78</f>
        <v>39.274008044560674</v>
      </c>
      <c r="W76" s="335">
        <f t="shared" si="7"/>
        <v>9.7094774393777339E-2</v>
      </c>
      <c r="X76" s="336"/>
      <c r="Y76" s="407"/>
      <c r="Z76" s="328">
        <f>[1]DataIncome!XN78</f>
        <v>1324.8109999999999</v>
      </c>
      <c r="AA76" s="329">
        <f t="shared" si="5"/>
        <v>-2.8885961140822474</v>
      </c>
      <c r="AB76" s="329">
        <f>[1]DataIncome!XL78</f>
        <v>0</v>
      </c>
      <c r="AC76" s="339">
        <f t="shared" si="6"/>
        <v>-2.180383552131019E-3</v>
      </c>
    </row>
    <row r="77" spans="1:29" ht="12" customHeight="1">
      <c r="A77" s="360">
        <v>1979</v>
      </c>
      <c r="B77" s="380">
        <f t="shared" si="0"/>
        <v>1461.3745460407213</v>
      </c>
      <c r="C77" s="381">
        <f t="shared" si="1"/>
        <v>1490.7835460407214</v>
      </c>
      <c r="D77" s="379">
        <f>[1]DataIncome!XF79</f>
        <v>1229.251</v>
      </c>
      <c r="E77" s="364">
        <f t="shared" si="2"/>
        <v>76.6996554039861</v>
      </c>
      <c r="F77" s="321">
        <f>[1]DataIncome!AAD79</f>
        <v>12.772478214632823</v>
      </c>
      <c r="G77" s="321">
        <f>[1]DataIncome!ZO79</f>
        <v>58.688000000000002</v>
      </c>
      <c r="H77" s="321">
        <f>[1]DataIncome!ZY79</f>
        <v>2.2307000788111204</v>
      </c>
      <c r="I77" s="321">
        <f>[1]DataIncome!YC79</f>
        <v>3.0084771105421515</v>
      </c>
      <c r="J77" s="364">
        <f t="shared" si="3"/>
        <v>80.390275720024761</v>
      </c>
      <c r="K77" s="321">
        <f>[1]DataIncome!XT79</f>
        <v>73.875</v>
      </c>
      <c r="L77" s="321">
        <f>[1]TB1!M76*[1]TSC2!H76</f>
        <v>6.5152757200247633</v>
      </c>
      <c r="M77" s="365">
        <f>[1]DataIncome!XR79</f>
        <v>35.022993897788069</v>
      </c>
      <c r="N77" s="364">
        <f>[1]DataIncome!XZ79</f>
        <v>4.8410000000000002</v>
      </c>
      <c r="O77" s="408">
        <f>[1]DataIncome!YF79</f>
        <v>3.78</v>
      </c>
      <c r="P77" s="409">
        <f>[1]DataIncome!XI79</f>
        <v>29.408999999999999</v>
      </c>
      <c r="Q77" s="364">
        <f t="shared" si="4"/>
        <v>40.975873481553606</v>
      </c>
      <c r="R77" s="410">
        <f>[1]DataIncome!AAS79</f>
        <v>37.347000000000001</v>
      </c>
      <c r="S77" s="410">
        <f>[1]DataIncome!AAW79</f>
        <v>3.6288734815536041</v>
      </c>
      <c r="T77" s="409">
        <f>[1]TC1!Z77</f>
        <v>0.55789673894742009</v>
      </c>
      <c r="U77" s="411">
        <f>[1]TotalIRSIncome!AK24</f>
        <v>40.141636972962999</v>
      </c>
      <c r="V77" s="412">
        <f>[1]DataIncome!AAO79</f>
        <v>48.495540389009719</v>
      </c>
      <c r="W77" s="335">
        <f t="shared" si="7"/>
        <v>9.8033845345912154E-2</v>
      </c>
      <c r="X77" s="336"/>
      <c r="Y77" s="407"/>
      <c r="Z77" s="328">
        <f>[1]DataIncome!XN79</f>
        <v>1490.173</v>
      </c>
      <c r="AA77" s="329">
        <f t="shared" si="5"/>
        <v>-0.61054604072137408</v>
      </c>
      <c r="AB77" s="329">
        <f>[1]DataIncome!XL79</f>
        <v>0</v>
      </c>
      <c r="AC77" s="339">
        <f t="shared" si="6"/>
        <v>-4.0971487251572405E-4</v>
      </c>
    </row>
    <row r="78" spans="1:29" ht="12" customHeight="1">
      <c r="A78" s="368">
        <v>1980</v>
      </c>
      <c r="B78" s="399">
        <f t="shared" ref="B78:B118" si="10">D78+E78+K78+M78+N78+O78+R78+T78</f>
        <v>1611.2646618625954</v>
      </c>
      <c r="C78" s="400">
        <f t="shared" ref="C78:C118" si="11">B78+P78</f>
        <v>1641.0006618625955</v>
      </c>
      <c r="D78" s="401">
        <f>[1]DataIncome!XF80</f>
        <v>1349.8430000000001</v>
      </c>
      <c r="E78" s="399">
        <f t="shared" ref="E78:E118" si="12">F78+H78+I78+G78</f>
        <v>67.530308177198691</v>
      </c>
      <c r="F78" s="418">
        <f>[1]DataIncome!AAD80</f>
        <v>9.6180007479675016</v>
      </c>
      <c r="G78" s="418">
        <f>[1]DataIncome!ZO80</f>
        <v>53.336999999999996</v>
      </c>
      <c r="H78" s="418">
        <f>[1]DataIncome!ZY80</f>
        <v>0.67016726924759862</v>
      </c>
      <c r="I78" s="418">
        <f>[1]DataIncome!YC80</f>
        <v>3.9051401599836009</v>
      </c>
      <c r="J78" s="369">
        <f t="shared" ref="J78:J118" si="13">K78+L78</f>
        <v>111.60933170132171</v>
      </c>
      <c r="K78" s="418">
        <f>[1]DataIncome!XT80</f>
        <v>102.009</v>
      </c>
      <c r="L78" s="418">
        <f>[1]TB1!M77*[1]TSC2!H77</f>
        <v>9.6003317013217018</v>
      </c>
      <c r="M78" s="401">
        <f>[1]DataIncome!XR80</f>
        <v>40.351216687173711</v>
      </c>
      <c r="N78" s="399">
        <f>[1]DataIncome!XZ80</f>
        <v>4.1050000000000004</v>
      </c>
      <c r="O78" s="419">
        <f>[1]DataIncome!YF80</f>
        <v>4.5599999999999996</v>
      </c>
      <c r="P78" s="420">
        <f>[1]DataIncome!XI80</f>
        <v>29.736000000000001</v>
      </c>
      <c r="Q78" s="399">
        <f t="shared" ref="Q78:Q118" si="14">R78+S78</f>
        <v>48.108621621511453</v>
      </c>
      <c r="R78" s="421">
        <f>[1]DataIncome!AAS80</f>
        <v>43.34</v>
      </c>
      <c r="S78" s="421">
        <f>[1]DataIncome!AAW80</f>
        <v>4.7686216215114481</v>
      </c>
      <c r="T78" s="422">
        <f>[1]TC1!Z78</f>
        <v>-0.47386300177709018</v>
      </c>
      <c r="U78" s="423">
        <f>[1]TotalIRSIncome!AK25</f>
        <v>42.515105310068854</v>
      </c>
      <c r="V78" s="424">
        <f>[1]DataIncome!AAO80</f>
        <v>59.314074586908802</v>
      </c>
      <c r="W78" s="335">
        <f t="shared" si="7"/>
        <v>0.10943245080409487</v>
      </c>
      <c r="X78" s="336"/>
      <c r="Y78" s="407"/>
      <c r="Z78" s="328">
        <f>[1]DataIncome!XN80</f>
        <v>1642.345</v>
      </c>
      <c r="AA78" s="329">
        <f t="shared" ref="AA78:AA118" si="15">Z78-(B78+AB78+P78)</f>
        <v>1.3443381374045202</v>
      </c>
      <c r="AB78" s="329">
        <f>[1]DataIncome!XL80</f>
        <v>0</v>
      </c>
      <c r="AC78" s="339">
        <f t="shared" ref="AC78:AC109" si="16">AA78/Z78</f>
        <v>8.1854795271670705E-4</v>
      </c>
    </row>
    <row r="79" spans="1:29" ht="12" customHeight="1">
      <c r="A79" s="360">
        <v>1981</v>
      </c>
      <c r="B79" s="380">
        <f t="shared" si="10"/>
        <v>1792.307421329459</v>
      </c>
      <c r="C79" s="381">
        <f t="shared" si="11"/>
        <v>1823.3584213294589</v>
      </c>
      <c r="D79" s="379">
        <f>[1]DataIncome!XF81</f>
        <v>1486.1</v>
      </c>
      <c r="E79" s="380">
        <f t="shared" si="12"/>
        <v>50.158475832970623</v>
      </c>
      <c r="F79" s="359">
        <f>[1]DataIncome!AAD81</f>
        <v>-0.11294824085593019</v>
      </c>
      <c r="G79" s="359">
        <f>[1]DataIncome!ZO81</f>
        <v>45.260000000000005</v>
      </c>
      <c r="H79" s="359">
        <f>[1]DataIncome!ZY81</f>
        <v>-0.81625663314199759</v>
      </c>
      <c r="I79" s="359">
        <f>[1]DataIncome!YC81</f>
        <v>5.8276807069685468</v>
      </c>
      <c r="J79" s="377">
        <f t="shared" si="13"/>
        <v>155.19934235008782</v>
      </c>
      <c r="K79" s="359">
        <f>[1]DataIncome!XT81</f>
        <v>140.559</v>
      </c>
      <c r="L79" s="359">
        <f>[1]TB1!M78*[1]TSC2!H78</f>
        <v>14.640342350087829</v>
      </c>
      <c r="M79" s="379">
        <f>[1]DataIncome!XR81</f>
        <v>48.163350096095265</v>
      </c>
      <c r="N79" s="380">
        <f>[1]DataIncome!XZ81</f>
        <v>3.0619999999999994</v>
      </c>
      <c r="O79" s="425">
        <f>[1]DataIncome!YF81</f>
        <v>3.9660000000000002</v>
      </c>
      <c r="P79" s="426">
        <f>[1]DataIncome!XI81</f>
        <v>31.050999999999998</v>
      </c>
      <c r="Q79" s="380">
        <f t="shared" si="14"/>
        <v>58.970220336070632</v>
      </c>
      <c r="R79" s="427">
        <f>[1]DataIncome!AAS81</f>
        <v>51.886000000000003</v>
      </c>
      <c r="S79" s="427">
        <f>[1]DataIncome!AAW81</f>
        <v>7.0842203360706266</v>
      </c>
      <c r="T79" s="428">
        <f>[1]TC1!Z79</f>
        <v>8.4125954003934567</v>
      </c>
      <c r="U79" s="429">
        <f>[1]TotalIRSIncome!AK26</f>
        <v>45.869097847683804</v>
      </c>
      <c r="V79" s="430">
        <f>[1]DataIncome!AAO81</f>
        <v>68.573587000000003</v>
      </c>
      <c r="W79" s="335">
        <f t="shared" ref="W79:W118" si="17">(E79*0.3+J79+M79+N79)/B79</f>
        <v>0.1235682185770315</v>
      </c>
      <c r="X79" s="336"/>
      <c r="Y79" s="407"/>
      <c r="Z79" s="328">
        <f>[1]DataIncome!XN81</f>
        <v>1804.046</v>
      </c>
      <c r="AA79" s="329">
        <f t="shared" si="15"/>
        <v>-19.312421329458857</v>
      </c>
      <c r="AB79" s="329">
        <f>[1]DataIncome!XL81</f>
        <v>0</v>
      </c>
      <c r="AC79" s="339">
        <f t="shared" si="16"/>
        <v>-1.0705060364014474E-2</v>
      </c>
    </row>
    <row r="80" spans="1:29" ht="12" customHeight="1">
      <c r="A80" s="360">
        <v>1982</v>
      </c>
      <c r="B80" s="380">
        <f t="shared" si="10"/>
        <v>1882.1346048720418</v>
      </c>
      <c r="C80" s="381">
        <f t="shared" si="11"/>
        <v>1917.1526048720418</v>
      </c>
      <c r="D80" s="379">
        <f>[1]DataIncome!XF82</f>
        <v>1564.9949999999999</v>
      </c>
      <c r="E80" s="380">
        <f t="shared" si="12"/>
        <v>45.463144479951239</v>
      </c>
      <c r="F80" s="359">
        <f>[1]DataIncome!AAD82</f>
        <v>-0.73178975481733477</v>
      </c>
      <c r="G80" s="359">
        <f>[1]DataIncome!ZO82</f>
        <v>40.739000000000004</v>
      </c>
      <c r="H80" s="359">
        <f>[1]DataIncome!ZY82</f>
        <v>-0.85447871306510159</v>
      </c>
      <c r="I80" s="359">
        <f>[1]DataIncome!YC82</f>
        <v>6.3104129478336715</v>
      </c>
      <c r="J80" s="377">
        <f t="shared" si="13"/>
        <v>176.02103522000669</v>
      </c>
      <c r="K80" s="359">
        <f>[1]DataIncome!XT82</f>
        <v>157.02099999999999</v>
      </c>
      <c r="L80" s="359">
        <f>[1]TB1!M79*[1]TSC2!H79</f>
        <v>19.000035220006698</v>
      </c>
      <c r="M80" s="379">
        <f>[1]DataIncome!XR82</f>
        <v>54.039240292948058</v>
      </c>
      <c r="N80" s="380">
        <f>[1]DataIncome!XZ82</f>
        <v>1.9000000000000128E-2</v>
      </c>
      <c r="O80" s="425">
        <f>[1]DataIncome!YF82</f>
        <v>5.7469999999999999</v>
      </c>
      <c r="P80" s="426">
        <f>[1]DataIncome!XI82</f>
        <v>35.018000000000001</v>
      </c>
      <c r="Q80" s="380">
        <f t="shared" si="14"/>
        <v>69.295853806049479</v>
      </c>
      <c r="R80" s="427">
        <f>[1]DataIncome!AAS82</f>
        <v>60.122999999999998</v>
      </c>
      <c r="S80" s="427">
        <f>[1]DataIncome!AAW82</f>
        <v>9.1728538060494813</v>
      </c>
      <c r="T80" s="428">
        <f>[1]TC1!Z80</f>
        <v>-5.2727799008575857</v>
      </c>
      <c r="U80" s="429">
        <f>[1]TotalIRSIncome!AK27</f>
        <v>56.265092361845731</v>
      </c>
      <c r="V80" s="430">
        <f>[1]DataIncome!AAO82</f>
        <v>79.338768000000002</v>
      </c>
      <c r="W80" s="335">
        <f t="shared" si="17"/>
        <v>0.1294903235008048</v>
      </c>
      <c r="X80" s="336"/>
      <c r="Y80" s="407"/>
      <c r="Z80" s="328">
        <f>[1]DataIncome!XN82</f>
        <v>1917.0219999999999</v>
      </c>
      <c r="AA80" s="329">
        <f t="shared" si="15"/>
        <v>-0.13060487204188576</v>
      </c>
      <c r="AB80" s="329">
        <f>[1]DataIncome!XL82</f>
        <v>0</v>
      </c>
      <c r="AC80" s="339">
        <f t="shared" si="16"/>
        <v>-6.8129041837749259E-5</v>
      </c>
    </row>
    <row r="81" spans="1:29" ht="12" customHeight="1">
      <c r="A81" s="360">
        <v>1983</v>
      </c>
      <c r="B81" s="380">
        <f t="shared" si="10"/>
        <v>1978.2762607221055</v>
      </c>
      <c r="C81" s="381">
        <f t="shared" si="11"/>
        <v>2028.3522607221055</v>
      </c>
      <c r="D81" s="379">
        <f>[1]DataIncome!XF83</f>
        <v>1644.5730000000001</v>
      </c>
      <c r="E81" s="380">
        <f t="shared" si="12"/>
        <v>56.639913220340325</v>
      </c>
      <c r="F81" s="359">
        <f>[1]DataIncome!AAD83</f>
        <v>-2.3194811305345637</v>
      </c>
      <c r="G81" s="359">
        <f>[1]DataIncome!ZO83</f>
        <v>51.064999999999998</v>
      </c>
      <c r="H81" s="359">
        <f>[1]DataIncome!ZY83</f>
        <v>2.0890946239300021</v>
      </c>
      <c r="I81" s="359">
        <f>[1]DataIncome!YC83</f>
        <v>5.8052997269448889</v>
      </c>
      <c r="J81" s="377">
        <f t="shared" si="13"/>
        <v>173.35505592996657</v>
      </c>
      <c r="K81" s="359">
        <f>[1]DataIncome!XT83</f>
        <v>153.80500000000001</v>
      </c>
      <c r="L81" s="359">
        <f>[1]TB1!M80*[1]TSC2!H80</f>
        <v>19.550055929966557</v>
      </c>
      <c r="M81" s="379">
        <f>[1]DataIncome!XR83</f>
        <v>50.413473268563756</v>
      </c>
      <c r="N81" s="380">
        <f>[1]DataIncome!XZ83</f>
        <v>-5.3870000000000005</v>
      </c>
      <c r="O81" s="425">
        <f>[1]DataIncome!YF83</f>
        <v>6.5289999999999999</v>
      </c>
      <c r="P81" s="426">
        <f>[1]DataIncome!XI83</f>
        <v>50.076000000000001</v>
      </c>
      <c r="Q81" s="380">
        <f t="shared" si="14"/>
        <v>81.542052849604772</v>
      </c>
      <c r="R81" s="427">
        <f>[1]DataIncome!AAS83</f>
        <v>69.813999999999993</v>
      </c>
      <c r="S81" s="427">
        <f>[1]DataIncome!AAW83</f>
        <v>11.728052849604781</v>
      </c>
      <c r="T81" s="428">
        <f>[1]TC1!Z81</f>
        <v>1.8888742332010224</v>
      </c>
      <c r="U81" s="429">
        <f>[1]TotalIRSIncome!AK28</f>
        <v>65.002933542050684</v>
      </c>
      <c r="V81" s="430">
        <f>[1]DataIncome!AAO83</f>
        <v>88.824259999999995</v>
      </c>
      <c r="W81" s="335">
        <f t="shared" si="17"/>
        <v>0.11897908691413857</v>
      </c>
      <c r="X81" s="336"/>
      <c r="Y81" s="407"/>
      <c r="Z81" s="328">
        <f>[1]DataIncome!XN83</f>
        <v>2023.9829999999999</v>
      </c>
      <c r="AA81" s="329">
        <f t="shared" si="15"/>
        <v>-11.480260722105641</v>
      </c>
      <c r="AB81" s="329">
        <f>[1]DataIncome!XL83</f>
        <v>7.1109999999999998</v>
      </c>
      <c r="AC81" s="339">
        <f t="shared" si="16"/>
        <v>-5.6721132154299919E-3</v>
      </c>
    </row>
    <row r="82" spans="1:29" ht="12" customHeight="1">
      <c r="A82" s="360">
        <v>1984</v>
      </c>
      <c r="B82" s="380">
        <f t="shared" si="10"/>
        <v>2177.0283445788691</v>
      </c>
      <c r="C82" s="381">
        <f t="shared" si="11"/>
        <v>2233.2703445788693</v>
      </c>
      <c r="D82" s="379">
        <f>[1]DataIncome!XF84</f>
        <v>1807.1379999999999</v>
      </c>
      <c r="E82" s="380">
        <f t="shared" si="12"/>
        <v>63.047572631053072</v>
      </c>
      <c r="F82" s="359">
        <f>[1]DataIncome!AAD84</f>
        <v>-7.7770961573008313</v>
      </c>
      <c r="G82" s="359">
        <f>[1]DataIncome!ZO84</f>
        <v>57.670999999999992</v>
      </c>
      <c r="H82" s="359">
        <f>[1]DataIncome!ZY84</f>
        <v>6.5702535942574363</v>
      </c>
      <c r="I82" s="359">
        <f>[1]DataIncome!YC84</f>
        <v>6.5834151940964745</v>
      </c>
      <c r="J82" s="377">
        <f t="shared" si="13"/>
        <v>201.4069263106924</v>
      </c>
      <c r="K82" s="359">
        <f>[1]DataIncome!XT84</f>
        <v>176.369</v>
      </c>
      <c r="L82" s="359">
        <f>[1]TB1!M81*[1]TSC2!H81</f>
        <v>25.037926310692391</v>
      </c>
      <c r="M82" s="379">
        <f>[1]DataIncome!XR84</f>
        <v>50.428252518367259</v>
      </c>
      <c r="N82" s="380">
        <f>[1]DataIncome!XZ84</f>
        <v>-9.4830000000000005</v>
      </c>
      <c r="O82" s="425">
        <f>[1]DataIncome!YF84</f>
        <v>7.1379999999999999</v>
      </c>
      <c r="P82" s="426">
        <f>[1]DataIncome!XI84</f>
        <v>56.241999999999997</v>
      </c>
      <c r="Q82" s="380">
        <f t="shared" si="14"/>
        <v>98.450789807669366</v>
      </c>
      <c r="R82" s="427">
        <f>[1]DataIncome!AAS84</f>
        <v>80.447999999999993</v>
      </c>
      <c r="S82" s="427">
        <f>[1]DataIncome!AAW84</f>
        <v>18.002789807669377</v>
      </c>
      <c r="T82" s="428">
        <f>[1]TC1!Z82</f>
        <v>1.9425194294494759</v>
      </c>
      <c r="U82" s="429">
        <f>[1]TotalIRSIncome!AK29</f>
        <v>70.71095975955987</v>
      </c>
      <c r="V82" s="430">
        <f>[1]DataIncome!AAO84</f>
        <v>102.11642999999999</v>
      </c>
      <c r="W82" s="335">
        <f t="shared" si="17"/>
        <v>0.12001058749141631</v>
      </c>
      <c r="X82" s="336"/>
      <c r="Y82" s="407"/>
      <c r="Z82" s="328">
        <f>[1]DataIncome!XN84</f>
        <v>2229.6489999999999</v>
      </c>
      <c r="AA82" s="329">
        <f t="shared" si="15"/>
        <v>-17.548344578869546</v>
      </c>
      <c r="AB82" s="329">
        <f>[1]DataIncome!XL84</f>
        <v>13.927</v>
      </c>
      <c r="AC82" s="339">
        <f t="shared" si="16"/>
        <v>-7.8704516176624877E-3</v>
      </c>
    </row>
    <row r="83" spans="1:29" ht="12" customHeight="1">
      <c r="A83" s="360">
        <v>1985</v>
      </c>
      <c r="B83" s="380">
        <f t="shared" si="10"/>
        <v>2332.3115257849031</v>
      </c>
      <c r="C83" s="381">
        <f t="shared" si="11"/>
        <v>2402.1165257849029</v>
      </c>
      <c r="D83" s="379">
        <f>[1]DataIncome!XF85</f>
        <v>1928.201</v>
      </c>
      <c r="E83" s="380">
        <f t="shared" si="12"/>
        <v>71.293443712888433</v>
      </c>
      <c r="F83" s="359">
        <f>[1]DataIncome!AAD85</f>
        <v>-8.9390525223828021</v>
      </c>
      <c r="G83" s="359">
        <f>[1]DataIncome!ZO85</f>
        <v>66.768000000000001</v>
      </c>
      <c r="H83" s="359">
        <f>[1]DataIncome!ZY85</f>
        <v>6.6248967937012093</v>
      </c>
      <c r="I83" s="359">
        <f>[1]DataIncome!YC85</f>
        <v>6.8395994415700176</v>
      </c>
      <c r="J83" s="377">
        <f t="shared" si="13"/>
        <v>211.07409058506715</v>
      </c>
      <c r="K83" s="359">
        <f>[1]DataIncome!XT85</f>
        <v>182.10900000000001</v>
      </c>
      <c r="L83" s="359">
        <f>[1]TB1!M82*[1]TSC2!H82</f>
        <v>28.965090585067145</v>
      </c>
      <c r="M83" s="379">
        <f>[1]DataIncome!XR85</f>
        <v>56.860277161340839</v>
      </c>
      <c r="N83" s="380">
        <f>[1]DataIncome!XZ85</f>
        <v>-12.964000000000002</v>
      </c>
      <c r="O83" s="425">
        <f>[1]DataIncome!YF85</f>
        <v>9.73</v>
      </c>
      <c r="P83" s="426">
        <f>[1]DataIncome!XI85</f>
        <v>69.805000000000007</v>
      </c>
      <c r="Q83" s="380">
        <f t="shared" si="14"/>
        <v>116.55610955267082</v>
      </c>
      <c r="R83" s="427">
        <f>[1]DataIncome!AAS85</f>
        <v>95.096000000000004</v>
      </c>
      <c r="S83" s="427">
        <f>[1]DataIncome!AAW85</f>
        <v>21.460109552670811</v>
      </c>
      <c r="T83" s="428">
        <f>[1]TC1!Z83</f>
        <v>1.9858049106737781</v>
      </c>
      <c r="U83" s="429">
        <f>[1]TotalIRSIncome!AK30</f>
        <v>0</v>
      </c>
      <c r="V83" s="430">
        <f>[1]DataIncome!AAO85</f>
        <v>115.04849</v>
      </c>
      <c r="W83" s="335">
        <f t="shared" si="17"/>
        <v>0.11849120402870299</v>
      </c>
      <c r="X83" s="336"/>
      <c r="Y83" s="407"/>
      <c r="Z83" s="328">
        <f>[1]DataIncome!XN85</f>
        <v>2401.0329999999999</v>
      </c>
      <c r="AA83" s="329">
        <f t="shared" si="15"/>
        <v>-17.033525784902849</v>
      </c>
      <c r="AB83" s="329">
        <f>[1]DataIncome!XL85</f>
        <v>15.95</v>
      </c>
      <c r="AC83" s="339">
        <f t="shared" si="16"/>
        <v>-7.0942489274003527E-3</v>
      </c>
    </row>
    <row r="84" spans="1:29" ht="12" customHeight="1">
      <c r="A84" s="360">
        <v>1986</v>
      </c>
      <c r="B84" s="380">
        <f t="shared" si="10"/>
        <v>2445.0392610604149</v>
      </c>
      <c r="C84" s="381">
        <f t="shared" si="11"/>
        <v>2578.6852610604151</v>
      </c>
      <c r="D84" s="379">
        <f>[1]DataIncome!XF86</f>
        <v>2031.0260000000001</v>
      </c>
      <c r="E84" s="380">
        <f t="shared" si="12"/>
        <v>83.303393148610198</v>
      </c>
      <c r="F84" s="359">
        <f>[1]DataIncome!AAD86</f>
        <v>-12.492758745455111</v>
      </c>
      <c r="G84" s="359">
        <f>[1]DataIncome!ZO86</f>
        <v>83.14</v>
      </c>
      <c r="H84" s="359">
        <f>[1]DataIncome!ZY86</f>
        <v>7.6784906711542655</v>
      </c>
      <c r="I84" s="359">
        <f>[1]DataIncome!YC86</f>
        <v>4.9776612229110446</v>
      </c>
      <c r="J84" s="377">
        <f t="shared" si="13"/>
        <v>196.34902988150378</v>
      </c>
      <c r="K84" s="359">
        <f>[1]DataIncome!XT86</f>
        <v>167.64</v>
      </c>
      <c r="L84" s="359">
        <f>[1]TB1!M83*[1]TSC2!H83</f>
        <v>28.709029881503785</v>
      </c>
      <c r="M84" s="379">
        <f>[1]DataIncome!XR86</f>
        <v>61.622999999999998</v>
      </c>
      <c r="N84" s="380">
        <f>[1]DataIncome!XZ86</f>
        <v>-15.291999999999998</v>
      </c>
      <c r="O84" s="425">
        <f>[1]DataIncome!YF86</f>
        <v>7.0069999999999997</v>
      </c>
      <c r="P84" s="426">
        <f>[1]DataIncome!XI86</f>
        <v>133.64599999999999</v>
      </c>
      <c r="Q84" s="380">
        <f t="shared" si="14"/>
        <v>141.59457870729173</v>
      </c>
      <c r="R84" s="427">
        <f>[1]DataIncome!AAS86</f>
        <v>107.697</v>
      </c>
      <c r="S84" s="427">
        <f>[1]DataIncome!AAW86</f>
        <v>33.897578707291729</v>
      </c>
      <c r="T84" s="428">
        <f>[1]TC1!Z84</f>
        <v>2.0348679118046675</v>
      </c>
      <c r="U84" s="429">
        <f>[1]TotalIRSIncome!AK31</f>
        <v>0</v>
      </c>
      <c r="V84" s="430">
        <f>[1]DataIncome!AAO86</f>
        <v>125.78974000000001</v>
      </c>
      <c r="W84" s="335">
        <f t="shared" si="17"/>
        <v>0.10947515325786539</v>
      </c>
      <c r="X84" s="336"/>
      <c r="Y84" s="407"/>
      <c r="Z84" s="328">
        <f>[1]DataIncome!XN86</f>
        <v>2580.6889999999999</v>
      </c>
      <c r="AA84" s="329">
        <f t="shared" si="15"/>
        <v>-15.619261060415283</v>
      </c>
      <c r="AB84" s="329">
        <f>[1]DataIncome!XL86</f>
        <v>17.623000000000001</v>
      </c>
      <c r="AC84" s="339">
        <f t="shared" si="16"/>
        <v>-6.0523608464310439E-3</v>
      </c>
    </row>
    <row r="85" spans="1:29" ht="12" customHeight="1">
      <c r="A85" s="360">
        <v>1987</v>
      </c>
      <c r="B85" s="380">
        <f t="shared" si="10"/>
        <v>2654.5854907597536</v>
      </c>
      <c r="C85" s="381">
        <f t="shared" si="11"/>
        <v>2792.6344907597536</v>
      </c>
      <c r="D85" s="379">
        <f>[1]DataIncome!XF87</f>
        <v>2163.9059999999999</v>
      </c>
      <c r="E85" s="380">
        <f t="shared" si="12"/>
        <v>134.58514865148587</v>
      </c>
      <c r="F85" s="359">
        <f>[1]DataIncome!AAD87</f>
        <v>8.465251516930806</v>
      </c>
      <c r="G85" s="359">
        <f>[1]DataIncome!ZO87</f>
        <v>104.13800000000001</v>
      </c>
      <c r="H85" s="359">
        <f>[1]DataIncome!ZY87</f>
        <v>18.354700495717783</v>
      </c>
      <c r="I85" s="359">
        <f>[1]DataIncome!YC87</f>
        <v>3.6271966388372738</v>
      </c>
      <c r="J85" s="377">
        <f t="shared" si="13"/>
        <v>199.80563413850757</v>
      </c>
      <c r="K85" s="359">
        <f>[1]DataIncome!XT87</f>
        <v>168.96600000000001</v>
      </c>
      <c r="L85" s="359">
        <f>[1]DataIncome!XV87</f>
        <v>30.839634138507563</v>
      </c>
      <c r="M85" s="379">
        <f>[1]DataIncome!XR87</f>
        <v>66.790999999999997</v>
      </c>
      <c r="N85" s="380">
        <f>[1]DataIncome!XZ87</f>
        <v>-9.2550000000000026</v>
      </c>
      <c r="O85" s="425">
        <f>[1]DataIncome!YF87</f>
        <v>4.3239999999999998</v>
      </c>
      <c r="P85" s="426">
        <f>[1]DataIncome!XI87</f>
        <v>138.04900000000001</v>
      </c>
      <c r="Q85" s="380">
        <f t="shared" si="14"/>
        <v>171.84970145660159</v>
      </c>
      <c r="R85" s="427">
        <f>[1]DataIncome!AAS87</f>
        <v>124.76258194280499</v>
      </c>
      <c r="S85" s="427">
        <f>[1]DataIncome!AAW87</f>
        <v>47.087119513796615</v>
      </c>
      <c r="T85" s="428">
        <f>[1]TC1!Z85</f>
        <v>0.50576016546301616</v>
      </c>
      <c r="U85" s="429">
        <f>[1]TotalIRSIncome!AK32</f>
        <v>0</v>
      </c>
      <c r="V85" s="430">
        <f>[1]DataIncome!AAO87</f>
        <v>136.84301000000002</v>
      </c>
      <c r="W85" s="335">
        <f t="shared" si="17"/>
        <v>0.11215204022257555</v>
      </c>
      <c r="X85" s="336"/>
      <c r="Y85" s="407"/>
      <c r="Z85" s="328">
        <f>[1]DataIncome!XN87</f>
        <v>2803.94</v>
      </c>
      <c r="AA85" s="329">
        <f t="shared" si="15"/>
        <v>-14.005490759753684</v>
      </c>
      <c r="AB85" s="329">
        <f>[1]DataIncome!XL87</f>
        <v>25.311</v>
      </c>
      <c r="AC85" s="339">
        <f t="shared" si="16"/>
        <v>-4.9949324021746839E-3</v>
      </c>
    </row>
    <row r="86" spans="1:29" ht="12" customHeight="1">
      <c r="A86" s="360">
        <v>1988</v>
      </c>
      <c r="B86" s="380">
        <f t="shared" si="10"/>
        <v>2940.7664993699896</v>
      </c>
      <c r="C86" s="381">
        <f t="shared" si="11"/>
        <v>3095.4674993699896</v>
      </c>
      <c r="D86" s="379">
        <f>[1]DataIncome!XF88</f>
        <v>2337.9839999999999</v>
      </c>
      <c r="E86" s="380">
        <f t="shared" si="12"/>
        <v>186.686881390824</v>
      </c>
      <c r="F86" s="359">
        <f>[1]DataIncome!AAD88</f>
        <v>22.459971878760285</v>
      </c>
      <c r="G86" s="359">
        <f>[1]DataIncome!ZO88</f>
        <v>125.14599999999999</v>
      </c>
      <c r="H86" s="359">
        <f>[1]DataIncome!ZY88</f>
        <v>35.331569469716442</v>
      </c>
      <c r="I86" s="359">
        <f>[1]DataIncome!YC88</f>
        <v>3.749340042347288</v>
      </c>
      <c r="J86" s="377">
        <f t="shared" si="13"/>
        <v>219.77753490970139</v>
      </c>
      <c r="K86" s="359">
        <f>[1]DataIncome!XT88</f>
        <v>186.982</v>
      </c>
      <c r="L86" s="359">
        <f>[1]DataIncome!XV88</f>
        <v>32.795534909701381</v>
      </c>
      <c r="M86" s="379">
        <f>[1]DataIncome!XR88</f>
        <v>77.33</v>
      </c>
      <c r="N86" s="380">
        <f>[1]DataIncome!XZ88</f>
        <v>-1.2789999999999999</v>
      </c>
      <c r="O86" s="425">
        <f>[1]DataIncome!YF88</f>
        <v>4.0940000000000003</v>
      </c>
      <c r="P86" s="426">
        <f>[1]DataIncome!XI88</f>
        <v>154.70099999999999</v>
      </c>
      <c r="Q86" s="380">
        <f t="shared" si="14"/>
        <v>186.61486244162296</v>
      </c>
      <c r="R86" s="427">
        <f>[1]DataIncome!AAS88</f>
        <v>149.904</v>
      </c>
      <c r="S86" s="427">
        <f>[1]DataIncome!AAW88</f>
        <v>36.710862441622972</v>
      </c>
      <c r="T86" s="428">
        <f>[1]TC1!Z86</f>
        <v>-0.93538202083436772</v>
      </c>
      <c r="U86" s="429">
        <f>[1]TotalIRSIncome!AK33</f>
        <v>0</v>
      </c>
      <c r="V86" s="430">
        <f>[1]DataIncome!AAO88</f>
        <v>149.14239999999998</v>
      </c>
      <c r="W86" s="335">
        <f t="shared" si="17"/>
        <v>0.11964044047778813</v>
      </c>
      <c r="X86" s="336"/>
      <c r="Y86" s="407"/>
      <c r="Z86" s="328">
        <f>[1]DataIncome!XN88</f>
        <v>3111.2220000000002</v>
      </c>
      <c r="AA86" s="329">
        <f t="shared" si="15"/>
        <v>-10.233499369989204</v>
      </c>
      <c r="AB86" s="329">
        <f>[1]DataIncome!XL88</f>
        <v>25.988</v>
      </c>
      <c r="AC86" s="339">
        <f t="shared" si="16"/>
        <v>-3.2892218459464489E-3</v>
      </c>
    </row>
    <row r="87" spans="1:29" ht="12" customHeight="1">
      <c r="A87" s="350">
        <v>1989</v>
      </c>
      <c r="B87" s="389">
        <f t="shared" si="10"/>
        <v>3114.7530458121819</v>
      </c>
      <c r="C87" s="390">
        <f t="shared" si="11"/>
        <v>3259.8180458121819</v>
      </c>
      <c r="D87" s="391">
        <f>[1]DataIncome!XF89</f>
        <v>2449.5309999999999</v>
      </c>
      <c r="E87" s="389">
        <f t="shared" si="12"/>
        <v>201.79681304191598</v>
      </c>
      <c r="F87" s="431">
        <f>[1]DataIncome!AAD89</f>
        <v>28.585206982660115</v>
      </c>
      <c r="G87" s="431">
        <f>[1]DataIncome!ZO89</f>
        <v>132.524</v>
      </c>
      <c r="H87" s="431">
        <f>[1]DataIncome!ZY89</f>
        <v>36.801498618852172</v>
      </c>
      <c r="I87" s="431">
        <f>[1]DataIncome!YC89</f>
        <v>3.8861074404036864</v>
      </c>
      <c r="J87" s="432">
        <f t="shared" si="13"/>
        <v>257.24885543802714</v>
      </c>
      <c r="K87" s="431">
        <f>[1]DataIncome!XT89</f>
        <v>220.01599999999999</v>
      </c>
      <c r="L87" s="431">
        <f>[1]DataIncome!XV89</f>
        <v>37.232855438027151</v>
      </c>
      <c r="M87" s="391">
        <f>[1]DataIncome!XR89</f>
        <v>81.308999999999997</v>
      </c>
      <c r="N87" s="389">
        <f>[1]DataIncome!XZ89</f>
        <v>-1.4379999999999988</v>
      </c>
      <c r="O87" s="433">
        <f>[1]DataIncome!YF89</f>
        <v>3.9580000000000002</v>
      </c>
      <c r="P87" s="434">
        <f>[1]DataIncome!XI89</f>
        <v>145.065</v>
      </c>
      <c r="Q87" s="389">
        <f t="shared" si="14"/>
        <v>210.05428697628571</v>
      </c>
      <c r="R87" s="435">
        <f>[1]DataIncome!AAS89</f>
        <v>161.233</v>
      </c>
      <c r="S87" s="435">
        <f>[1]DataIncome!AAW89</f>
        <v>48.821286976285698</v>
      </c>
      <c r="T87" s="436">
        <f>[1]TC1!Z87</f>
        <v>-1.6527672297343088</v>
      </c>
      <c r="U87" s="437">
        <f>[1]TotalIRSIncome!AK34</f>
        <v>0</v>
      </c>
      <c r="V87" s="438">
        <f>[1]DataIncome!AAO89</f>
        <v>169.18857</v>
      </c>
      <c r="W87" s="335">
        <f t="shared" si="17"/>
        <v>0.12766947924981034</v>
      </c>
      <c r="X87" s="336"/>
      <c r="Y87" s="407"/>
      <c r="Z87" s="328">
        <f>[1]DataIncome!XN89</f>
        <v>3280.931</v>
      </c>
      <c r="AA87" s="329">
        <f t="shared" si="15"/>
        <v>-8.3290458121819029</v>
      </c>
      <c r="AB87" s="329">
        <f>[1]DataIncome!XL89</f>
        <v>29.442</v>
      </c>
      <c r="AC87" s="339">
        <f t="shared" si="16"/>
        <v>-2.5386226690478717E-3</v>
      </c>
    </row>
    <row r="88" spans="1:29" ht="12" customHeight="1">
      <c r="A88" s="360">
        <v>1990</v>
      </c>
      <c r="B88" s="380">
        <f t="shared" si="10"/>
        <v>3311.3683889245513</v>
      </c>
      <c r="C88" s="381">
        <f t="shared" si="11"/>
        <v>3425.9983889245514</v>
      </c>
      <c r="D88" s="379">
        <f>[1]DataIncome!XF90</f>
        <v>2599.4009999999998</v>
      </c>
      <c r="E88" s="380">
        <f t="shared" si="12"/>
        <v>213.33143989317284</v>
      </c>
      <c r="F88" s="359">
        <f>[1]DataIncome!AAD90</f>
        <v>30.994857959795251</v>
      </c>
      <c r="G88" s="359">
        <f>[1]DataIncome!ZO90</f>
        <v>140.99600000000001</v>
      </c>
      <c r="H88" s="359">
        <f>[1]DataIncome!ZY90</f>
        <v>36.999265629318288</v>
      </c>
      <c r="I88" s="359">
        <f>[1]DataIncome!YC90</f>
        <v>4.3413163040592995</v>
      </c>
      <c r="J88" s="377">
        <f t="shared" si="13"/>
        <v>267.09134145818672</v>
      </c>
      <c r="K88" s="359">
        <f>[1]DataIncome!XT90</f>
        <v>227.084</v>
      </c>
      <c r="L88" s="359">
        <f>[1]DataIncome!XV90</f>
        <v>40.007341458186708</v>
      </c>
      <c r="M88" s="379">
        <f>[1]DataIncome!XR90</f>
        <v>80.168999999999997</v>
      </c>
      <c r="N88" s="380">
        <f>[1]DataIncome!XZ90</f>
        <v>3.7639999999999993</v>
      </c>
      <c r="O88" s="425">
        <f>[1]DataIncome!YF90</f>
        <v>3.8319999999999999</v>
      </c>
      <c r="P88" s="426">
        <f>[1]DataIncome!XI90</f>
        <v>114.63</v>
      </c>
      <c r="Q88" s="380">
        <f t="shared" si="14"/>
        <v>232.07885694286648</v>
      </c>
      <c r="R88" s="427">
        <f>[1]DataIncome!AAS90</f>
        <v>176.84800000000001</v>
      </c>
      <c r="S88" s="427">
        <f>[1]DataIncome!AAW90</f>
        <v>55.230856942866481</v>
      </c>
      <c r="T88" s="428">
        <f>[1]TC1!Z88</f>
        <v>6.9389490313787974</v>
      </c>
      <c r="U88" s="429">
        <f>[1]TotalIRSIncome!AK35</f>
        <v>0</v>
      </c>
      <c r="V88" s="430">
        <f>[1]DataIncome!AAO90</f>
        <v>189.04392999999999</v>
      </c>
      <c r="W88" s="335">
        <f t="shared" si="17"/>
        <v>0.12533301181899842</v>
      </c>
      <c r="X88" s="336"/>
      <c r="Y88" s="407"/>
      <c r="Z88" s="328">
        <f>[1]DataIncome!XN90</f>
        <v>3439.4010000000003</v>
      </c>
      <c r="AA88" s="329">
        <f t="shared" si="15"/>
        <v>-21.737388924550942</v>
      </c>
      <c r="AB88" s="329">
        <f>[1]DataIncome!XL90</f>
        <v>35.14</v>
      </c>
      <c r="AC88" s="339">
        <f t="shared" si="16"/>
        <v>-6.3201089156370372E-3</v>
      </c>
    </row>
    <row r="89" spans="1:29" ht="12" customHeight="1">
      <c r="A89" s="360">
        <v>1991</v>
      </c>
      <c r="B89" s="380">
        <f t="shared" si="10"/>
        <v>3370.1617836903547</v>
      </c>
      <c r="C89" s="381">
        <f t="shared" si="11"/>
        <v>3469.5187836903547</v>
      </c>
      <c r="D89" s="379">
        <f>[1]DataIncome!XF91</f>
        <v>2674.261</v>
      </c>
      <c r="E89" s="380">
        <f t="shared" si="12"/>
        <v>209.38314200822236</v>
      </c>
      <c r="F89" s="359">
        <f>[1]DataIncome!AAD91</f>
        <v>33.193502116437095</v>
      </c>
      <c r="G89" s="359">
        <f>[1]DataIncome!ZO91</f>
        <v>139.011</v>
      </c>
      <c r="H89" s="359">
        <f>[1]DataIncome!ZY91</f>
        <v>32.248009137068962</v>
      </c>
      <c r="I89" s="359">
        <f>[1]DataIncome!YC91</f>
        <v>4.9306307547163204</v>
      </c>
      <c r="J89" s="377">
        <f t="shared" si="13"/>
        <v>253.1698410607182</v>
      </c>
      <c r="K89" s="359">
        <f>[1]DataIncome!XT91</f>
        <v>209.411</v>
      </c>
      <c r="L89" s="359">
        <f>[1]DataIncome!XV91</f>
        <v>43.758841060718197</v>
      </c>
      <c r="M89" s="379">
        <f>[1]DataIncome!XR91</f>
        <v>77.284000000000006</v>
      </c>
      <c r="N89" s="380">
        <f>[1]DataIncome!XZ91</f>
        <v>-1.7819842312663425</v>
      </c>
      <c r="O89" s="425">
        <f>[1]DataIncome!YF91</f>
        <v>3.706</v>
      </c>
      <c r="P89" s="426">
        <f>[1]DataIncome!XI91</f>
        <v>99.356999999999999</v>
      </c>
      <c r="Q89" s="380">
        <f t="shared" si="14"/>
        <v>261.81689855728411</v>
      </c>
      <c r="R89" s="427">
        <f>[1]DataIncome!AAS91</f>
        <v>199.12899999999999</v>
      </c>
      <c r="S89" s="427">
        <f>[1]DataIncome!AAW91</f>
        <v>62.687898557284107</v>
      </c>
      <c r="T89" s="428">
        <f>[1]TC1!Z89</f>
        <v>-1.2303740866013868</v>
      </c>
      <c r="U89" s="429">
        <f>[1]TotalIRSIncome!AK36</f>
        <v>0</v>
      </c>
      <c r="V89" s="430">
        <f>[1]DataIncome!AAO91</f>
        <v>201.00720000000001</v>
      </c>
      <c r="W89" s="335">
        <f t="shared" si="17"/>
        <v>0.1161626131203818</v>
      </c>
      <c r="X89" s="336"/>
      <c r="Y89" s="407"/>
      <c r="Z89" s="328">
        <f>[1]DataIncome!XN91</f>
        <v>3499.25</v>
      </c>
      <c r="AA89" s="329">
        <f t="shared" si="15"/>
        <v>-14.937783690354536</v>
      </c>
      <c r="AB89" s="329">
        <f>[1]DataIncome!XL91</f>
        <v>44.668999999999997</v>
      </c>
      <c r="AC89" s="339">
        <f t="shared" si="16"/>
        <v>-4.268852951448035E-3</v>
      </c>
    </row>
    <row r="90" spans="1:29" ht="12" customHeight="1">
      <c r="A90" s="360">
        <v>1992</v>
      </c>
      <c r="B90" s="380">
        <f t="shared" si="10"/>
        <v>3509.3780337122439</v>
      </c>
      <c r="C90" s="381">
        <f t="shared" si="11"/>
        <v>3623.1180337122437</v>
      </c>
      <c r="D90" s="379">
        <f>[1]DataIncome!XF92</f>
        <v>2805.703</v>
      </c>
      <c r="E90" s="380">
        <f t="shared" si="12"/>
        <v>246.33390173185734</v>
      </c>
      <c r="F90" s="359">
        <f>[1]DataIncome!AAD92</f>
        <v>40.531246309446708</v>
      </c>
      <c r="G90" s="359">
        <f>[1]DataIncome!ZO92</f>
        <v>151.46600000000001</v>
      </c>
      <c r="H90" s="359">
        <f>[1]DataIncome!ZY92</f>
        <v>49.411634559445588</v>
      </c>
      <c r="I90" s="359">
        <f>[1]DataIncome!YC92</f>
        <v>4.925020862965046</v>
      </c>
      <c r="J90" s="377">
        <f t="shared" si="13"/>
        <v>208.01707705617781</v>
      </c>
      <c r="K90" s="359">
        <f>[1]DataIncome!XT92</f>
        <v>162.34299999999999</v>
      </c>
      <c r="L90" s="359">
        <f>[1]DataIncome!XV92</f>
        <v>45.674077056177836</v>
      </c>
      <c r="M90" s="379">
        <f>[1]DataIncome!XR92</f>
        <v>77.926000000000002</v>
      </c>
      <c r="N90" s="380">
        <f>[1]DataIncome!XZ92</f>
        <v>2.2077251459289009</v>
      </c>
      <c r="O90" s="425">
        <f>[1]DataIncome!YF92</f>
        <v>3.9630000000000001</v>
      </c>
      <c r="P90" s="426">
        <f>[1]DataIncome!XI92</f>
        <v>113.74</v>
      </c>
      <c r="Q90" s="380">
        <f t="shared" si="14"/>
        <v>288.84335567310103</v>
      </c>
      <c r="R90" s="427">
        <f>[1]DataIncome!AAS92</f>
        <v>212.76499999999999</v>
      </c>
      <c r="S90" s="427">
        <f>[1]DataIncome!AAW92</f>
        <v>76.078355673101044</v>
      </c>
      <c r="T90" s="428">
        <f>[1]TC1!Z90</f>
        <v>-1.86359316554217</v>
      </c>
      <c r="U90" s="429"/>
      <c r="V90" s="430">
        <f>[1]DataIncome!AAO92</f>
        <v>196.94423999999998</v>
      </c>
      <c r="W90" s="335">
        <f t="shared" si="17"/>
        <v>0.10316670624927915</v>
      </c>
      <c r="X90" s="336"/>
      <c r="Y90" s="407"/>
      <c r="Z90" s="328">
        <f>[1]DataIncome!XN92</f>
        <v>3664.5940000000001</v>
      </c>
      <c r="AA90" s="329">
        <f t="shared" si="15"/>
        <v>-13.056033712243789</v>
      </c>
      <c r="AB90" s="329">
        <f>[1]DataIncome!XL92</f>
        <v>54.531999999999996</v>
      </c>
      <c r="AC90" s="339">
        <f t="shared" si="16"/>
        <v>-3.5627503926065995E-3</v>
      </c>
    </row>
    <row r="91" spans="1:29" ht="12" customHeight="1">
      <c r="A91" s="360">
        <v>1993</v>
      </c>
      <c r="B91" s="380">
        <f t="shared" si="10"/>
        <v>3580.2040924103817</v>
      </c>
      <c r="C91" s="381">
        <f t="shared" si="11"/>
        <v>3717.9560924103816</v>
      </c>
      <c r="D91" s="379">
        <f>[1]DataIncome!XF93</f>
        <v>2892.12</v>
      </c>
      <c r="E91" s="380">
        <f t="shared" si="12"/>
        <v>248.93052921954072</v>
      </c>
      <c r="F91" s="359">
        <f>[1]DataIncome!AAD93</f>
        <v>41.72669173710608</v>
      </c>
      <c r="G91" s="359">
        <f>[1]DataIncome!ZO93</f>
        <v>152.03900000000002</v>
      </c>
      <c r="H91" s="359">
        <f>[1]DataIncome!ZY93</f>
        <v>50.233285492694584</v>
      </c>
      <c r="I91" s="359">
        <f>[1]DataIncome!YC93</f>
        <v>4.9315519897400364</v>
      </c>
      <c r="J91" s="377">
        <f t="shared" si="13"/>
        <v>177.53838296109043</v>
      </c>
      <c r="K91" s="359">
        <f>[1]DataIncome!XT93</f>
        <v>131.14099999999999</v>
      </c>
      <c r="L91" s="359">
        <f>[1]DataIncome!XV93</f>
        <v>46.39738296109045</v>
      </c>
      <c r="M91" s="379">
        <f>[1]DataIncome!XR93</f>
        <v>79.728999999999999</v>
      </c>
      <c r="N91" s="380">
        <f>[1]DataIncome!XZ93</f>
        <v>5.2596190356348735</v>
      </c>
      <c r="O91" s="425">
        <f>[1]DataIncome!YF93</f>
        <v>4.5640000000000001</v>
      </c>
      <c r="P91" s="426">
        <f>[1]DataIncome!XI93</f>
        <v>137.75200000000001</v>
      </c>
      <c r="Q91" s="380">
        <f t="shared" si="14"/>
        <v>297.58737400000001</v>
      </c>
      <c r="R91" s="427">
        <f>[1]DataIncome!AAS93</f>
        <v>221.09399999999999</v>
      </c>
      <c r="S91" s="427">
        <f>[1]DataIncome!AAW93</f>
        <v>76.493374000000003</v>
      </c>
      <c r="T91" s="428">
        <f>[1]TC1!Z91</f>
        <v>-2.6340558447936928</v>
      </c>
      <c r="U91" s="429"/>
      <c r="V91" s="430">
        <f>[1]DataIncome!AAO93</f>
        <v>188.60249999999999</v>
      </c>
      <c r="W91" s="335">
        <f t="shared" si="17"/>
        <v>9.4186295545951024E-2</v>
      </c>
      <c r="X91" s="336"/>
      <c r="Y91" s="407"/>
      <c r="Z91" s="328">
        <f>[1]DataIncome!XN93</f>
        <v>3759.9639999999999</v>
      </c>
      <c r="AA91" s="329">
        <f t="shared" si="15"/>
        <v>-10.228092410381578</v>
      </c>
      <c r="AB91" s="329">
        <f>[1]DataIncome!XL93</f>
        <v>52.235999999999997</v>
      </c>
      <c r="AC91" s="339">
        <f t="shared" si="16"/>
        <v>-2.720263388261584E-3</v>
      </c>
    </row>
    <row r="92" spans="1:29" ht="12" customHeight="1">
      <c r="A92" s="360">
        <v>1994</v>
      </c>
      <c r="B92" s="380">
        <f t="shared" si="10"/>
        <v>3764.2698615983586</v>
      </c>
      <c r="C92" s="381">
        <f t="shared" si="11"/>
        <v>3900.6268615983586</v>
      </c>
      <c r="D92" s="379">
        <f>[1]DataIncome!XF94</f>
        <v>3026.7779999999998</v>
      </c>
      <c r="E92" s="380">
        <f t="shared" si="12"/>
        <v>279.46103556622705</v>
      </c>
      <c r="F92" s="359">
        <f>[1]DataIncome!AAD94</f>
        <v>43.780598079107236</v>
      </c>
      <c r="G92" s="359">
        <f>[1]DataIncome!ZO94</f>
        <v>158.82600000000002</v>
      </c>
      <c r="H92" s="359">
        <f>[1]DataIncome!ZY94</f>
        <v>71.869598173735255</v>
      </c>
      <c r="I92" s="359">
        <f>[1]DataIncome!YC94</f>
        <v>4.984839313384553</v>
      </c>
      <c r="J92" s="377">
        <f t="shared" si="13"/>
        <v>174.45865580975598</v>
      </c>
      <c r="K92" s="359">
        <f>[1]DataIncome!XT94</f>
        <v>126.169</v>
      </c>
      <c r="L92" s="359">
        <f>[1]DataIncome!XV94</f>
        <v>48.289655809755978</v>
      </c>
      <c r="M92" s="379">
        <f>[1]DataIncome!XR94</f>
        <v>82.41</v>
      </c>
      <c r="N92" s="380">
        <f>[1]DataIncome!XZ94</f>
        <v>8.1981221947997867</v>
      </c>
      <c r="O92" s="425">
        <f>[1]DataIncome!YF94</f>
        <v>5.4930000000000003</v>
      </c>
      <c r="P92" s="426">
        <f>[1]DataIncome!XI94</f>
        <v>136.357</v>
      </c>
      <c r="Q92" s="380">
        <f t="shared" si="14"/>
        <v>322.093863</v>
      </c>
      <c r="R92" s="427">
        <f>[1]DataIncome!AAS94</f>
        <v>238.54900000000001</v>
      </c>
      <c r="S92" s="427">
        <f>[1]DataIncome!AAW94</f>
        <v>83.544863000000007</v>
      </c>
      <c r="T92" s="428">
        <f>[1]TC1!Z92</f>
        <v>-2.788296162667848</v>
      </c>
      <c r="U92" s="429"/>
      <c r="V92" s="430">
        <f>[1]DataIncome!AAO94</f>
        <v>197.52966000000001</v>
      </c>
      <c r="W92" s="335">
        <f t="shared" si="17"/>
        <v>9.2688649194315242E-2</v>
      </c>
      <c r="X92" s="336"/>
      <c r="Y92" s="407"/>
      <c r="Z92" s="328">
        <f>[1]DataIncome!XN94</f>
        <v>3946.6210000000001</v>
      </c>
      <c r="AA92" s="329">
        <f t="shared" si="15"/>
        <v>-12.929861598358457</v>
      </c>
      <c r="AB92" s="329">
        <f>[1]DataIncome!XL94</f>
        <v>58.923999999999999</v>
      </c>
      <c r="AC92" s="339">
        <f t="shared" si="16"/>
        <v>-3.2761852730116363E-3</v>
      </c>
    </row>
    <row r="93" spans="1:29" ht="12" customHeight="1">
      <c r="A93" s="360">
        <v>1995</v>
      </c>
      <c r="B93" s="380">
        <f t="shared" si="10"/>
        <v>4016.0929089097212</v>
      </c>
      <c r="C93" s="381">
        <f t="shared" si="11"/>
        <v>4179.8409089097213</v>
      </c>
      <c r="D93" s="379">
        <f>[1]DataIncome!XF95</f>
        <v>3201.4569999999999</v>
      </c>
      <c r="E93" s="380">
        <f t="shared" si="12"/>
        <v>293.5830410854021</v>
      </c>
      <c r="F93" s="359">
        <f>[1]DataIncome!AAD95</f>
        <v>49.105590831610279</v>
      </c>
      <c r="G93" s="359">
        <f>[1]DataIncome!ZO95</f>
        <v>161.49299999999999</v>
      </c>
      <c r="H93" s="359">
        <f>[1]DataIncome!ZY95</f>
        <v>78.102196021697111</v>
      </c>
      <c r="I93" s="359">
        <f>[1]DataIncome!YC95</f>
        <v>4.8822542320947306</v>
      </c>
      <c r="J93" s="377">
        <f t="shared" si="13"/>
        <v>203.28514534084161</v>
      </c>
      <c r="K93" s="359">
        <f>[1]DataIncome!XT95</f>
        <v>154.78100000000001</v>
      </c>
      <c r="L93" s="359">
        <f>[1]DataIncome!XV95</f>
        <v>48.504145340841589</v>
      </c>
      <c r="M93" s="379">
        <f>[1]DataIncome!XR95</f>
        <v>94.591999999999999</v>
      </c>
      <c r="N93" s="380">
        <f>[1]DataIncome!XZ95</f>
        <v>8.9369563321613086</v>
      </c>
      <c r="O93" s="425">
        <f>[1]DataIncome!YF95</f>
        <v>6.0549999999999997</v>
      </c>
      <c r="P93" s="426">
        <f>[1]DataIncome!XI95</f>
        <v>163.74799999999999</v>
      </c>
      <c r="Q93" s="380">
        <f t="shared" si="14"/>
        <v>348.58056700000003</v>
      </c>
      <c r="R93" s="427">
        <f>[1]DataIncome!AAS95</f>
        <v>258.36900000000003</v>
      </c>
      <c r="S93" s="427">
        <f>[1]DataIncome!AAW95</f>
        <v>90.211567000000002</v>
      </c>
      <c r="T93" s="428">
        <f>[1]TC1!Z93</f>
        <v>-1.6810885078416504</v>
      </c>
      <c r="U93" s="429"/>
      <c r="V93" s="430">
        <f>[1]DataIncome!AAO95</f>
        <v>214.76464999999999</v>
      </c>
      <c r="W93" s="335">
        <f t="shared" si="17"/>
        <v>9.8326662991924399E-2</v>
      </c>
      <c r="X93" s="336"/>
      <c r="Y93" s="407"/>
      <c r="Z93" s="328">
        <f>[1]DataIncome!XN95</f>
        <v>4230.4940000000006</v>
      </c>
      <c r="AA93" s="329">
        <f t="shared" si="15"/>
        <v>-16.397908909720172</v>
      </c>
      <c r="AB93" s="329">
        <f>[1]DataIncome!XL95</f>
        <v>67.051000000000002</v>
      </c>
      <c r="AC93" s="339">
        <f t="shared" si="16"/>
        <v>-3.8761215379859112E-3</v>
      </c>
    </row>
    <row r="94" spans="1:29" ht="12" customHeight="1">
      <c r="A94" s="360">
        <v>1996</v>
      </c>
      <c r="B94" s="380">
        <f t="shared" si="10"/>
        <v>4268.549939993276</v>
      </c>
      <c r="C94" s="381">
        <f t="shared" si="11"/>
        <v>4512.2259399932764</v>
      </c>
      <c r="D94" s="379">
        <f>[1]DataIncome!XF96</f>
        <v>3376.8719999999998</v>
      </c>
      <c r="E94" s="380">
        <f t="shared" si="12"/>
        <v>323.00154378363868</v>
      </c>
      <c r="F94" s="359">
        <f>[1]DataIncome!AAD96</f>
        <v>59.329804039630552</v>
      </c>
      <c r="G94" s="359">
        <f>[1]DataIncome!ZO96</f>
        <v>169.702</v>
      </c>
      <c r="H94" s="359">
        <f>[1]DataIncome!ZY96</f>
        <v>88.092103986650486</v>
      </c>
      <c r="I94" s="359">
        <f>[1]DataIncome!YC96</f>
        <v>5.8776357573575977</v>
      </c>
      <c r="J94" s="377">
        <f t="shared" si="13"/>
        <v>213.85798830918441</v>
      </c>
      <c r="K94" s="359">
        <f>[1]DataIncome!XT96</f>
        <v>165.673</v>
      </c>
      <c r="L94" s="359">
        <f>[1]DataIncome!XV96</f>
        <v>48.184988309184391</v>
      </c>
      <c r="M94" s="379">
        <f>[1]DataIncome!XR96</f>
        <v>104.253</v>
      </c>
      <c r="N94" s="380">
        <f>[1]DataIncome!XZ96</f>
        <v>11.414279036763173</v>
      </c>
      <c r="O94" s="425">
        <f>[1]DataIncome!YF96</f>
        <v>7.7160000000000002</v>
      </c>
      <c r="P94" s="426">
        <f>[1]DataIncome!XI96</f>
        <v>243.67599999999999</v>
      </c>
      <c r="Q94" s="380">
        <f t="shared" si="14"/>
        <v>390.44629600000002</v>
      </c>
      <c r="R94" s="427">
        <f>[1]DataIncome!AAS96</f>
        <v>284.32600000000002</v>
      </c>
      <c r="S94" s="427">
        <f>[1]DataIncome!AAW96</f>
        <v>106.120296</v>
      </c>
      <c r="T94" s="428">
        <f>[1]TC1!Z94</f>
        <v>-4.7058828271256061</v>
      </c>
      <c r="U94" s="429"/>
      <c r="V94" s="430">
        <f>[1]DataIncome!AAO96</f>
        <v>232.71507</v>
      </c>
      <c r="W94" s="335">
        <f t="shared" si="17"/>
        <v>9.989943575117477E-2</v>
      </c>
      <c r="X94" s="336"/>
      <c r="Y94" s="407"/>
      <c r="Z94" s="328">
        <f>[1]DataIncome!XN96</f>
        <v>4578.6210000000001</v>
      </c>
      <c r="AA94" s="329">
        <f t="shared" si="15"/>
        <v>-6.1349399932760207</v>
      </c>
      <c r="AB94" s="329">
        <f>[1]DataIncome!XL96</f>
        <v>72.53</v>
      </c>
      <c r="AC94" s="339">
        <f t="shared" si="16"/>
        <v>-1.3399099845294075E-3</v>
      </c>
    </row>
    <row r="95" spans="1:29" ht="12" customHeight="1">
      <c r="A95" s="360">
        <v>1997</v>
      </c>
      <c r="B95" s="380">
        <f t="shared" si="10"/>
        <v>4598.375900665922</v>
      </c>
      <c r="C95" s="381">
        <f t="shared" si="11"/>
        <v>4952.9979006659223</v>
      </c>
      <c r="D95" s="379">
        <f>[1]DataIncome!XF97</f>
        <v>3613.9180000000001</v>
      </c>
      <c r="E95" s="380">
        <f t="shared" si="12"/>
        <v>355.14390225379339</v>
      </c>
      <c r="F95" s="359">
        <f>[1]DataIncome!AAD97</f>
        <v>66.0542489535177</v>
      </c>
      <c r="G95" s="359">
        <f>[1]DataIncome!ZO97</f>
        <v>179.89400000000001</v>
      </c>
      <c r="H95" s="359">
        <f>[1]DataIncome!ZY97</f>
        <v>102.5831710744001</v>
      </c>
      <c r="I95" s="359">
        <f>[1]DataIncome!YC97</f>
        <v>6.6124822258756053</v>
      </c>
      <c r="J95" s="377">
        <f t="shared" si="13"/>
        <v>220.75988587837884</v>
      </c>
      <c r="K95" s="359">
        <f>[1]DataIncome!XT97</f>
        <v>171.7</v>
      </c>
      <c r="L95" s="359">
        <f>[1]DataIncome!XV97</f>
        <v>49.059885878378843</v>
      </c>
      <c r="M95" s="379">
        <f>[1]DataIncome!XR97</f>
        <v>120.49299999999999</v>
      </c>
      <c r="N95" s="380">
        <f>[1]DataIncome!XZ97</f>
        <v>12.363364898795478</v>
      </c>
      <c r="O95" s="425">
        <f>[1]DataIncome!YF97</f>
        <v>8.1340000000000003</v>
      </c>
      <c r="P95" s="426">
        <f>[1]DataIncome!XI97</f>
        <v>354.62200000000001</v>
      </c>
      <c r="Q95" s="380">
        <f t="shared" si="14"/>
        <v>438.11873000000003</v>
      </c>
      <c r="R95" s="427">
        <f>[1]DataIncome!AAS97</f>
        <v>314.89400000000001</v>
      </c>
      <c r="S95" s="427">
        <f>[1]DataIncome!AAW97</f>
        <v>123.22472999999999</v>
      </c>
      <c r="T95" s="428">
        <f>[1]TC1!Z95</f>
        <v>1.7296335133323737</v>
      </c>
      <c r="U95" s="429"/>
      <c r="V95" s="430">
        <f>[1]DataIncome!AAO97</f>
        <v>250.22931</v>
      </c>
      <c r="W95" s="335">
        <f t="shared" si="17"/>
        <v>0.10006998805527696</v>
      </c>
      <c r="X95" s="336"/>
      <c r="Y95" s="407"/>
      <c r="Z95" s="328">
        <f>[1]DataIncome!XN97</f>
        <v>5016.9049999999997</v>
      </c>
      <c r="AA95" s="329">
        <f t="shared" si="15"/>
        <v>-14.880900665922127</v>
      </c>
      <c r="AB95" s="329">
        <f>[1]DataIncome!XL97</f>
        <v>78.787999999999997</v>
      </c>
      <c r="AC95" s="339">
        <f t="shared" si="16"/>
        <v>-2.9661515747103299E-3</v>
      </c>
    </row>
    <row r="96" spans="1:29" ht="12" customHeight="1">
      <c r="A96" s="360">
        <v>1998</v>
      </c>
      <c r="B96" s="380">
        <f t="shared" si="10"/>
        <v>4946.6912704132792</v>
      </c>
      <c r="C96" s="381">
        <f t="shared" si="11"/>
        <v>5391.199270413279</v>
      </c>
      <c r="D96" s="379">
        <f>[1]DataIncome!XF98</f>
        <v>3879.7620000000002</v>
      </c>
      <c r="E96" s="380">
        <f t="shared" si="12"/>
        <v>385.83781774326735</v>
      </c>
      <c r="F96" s="359">
        <f>[1]DataIncome!AAD98</f>
        <v>71.414237948637506</v>
      </c>
      <c r="G96" s="359">
        <f>[1]DataIncome!ZO98</f>
        <v>194.46600000000001</v>
      </c>
      <c r="H96" s="359">
        <f>[1]DataIncome!ZY98</f>
        <v>114.47283901051873</v>
      </c>
      <c r="I96" s="359">
        <f>[1]DataIncome!YC98</f>
        <v>5.4847407841110938</v>
      </c>
      <c r="J96" s="377">
        <f t="shared" si="13"/>
        <v>228.557365</v>
      </c>
      <c r="K96" s="359">
        <f>[1]DataIncome!XT98</f>
        <v>178.334</v>
      </c>
      <c r="L96" s="359">
        <f>[1]DataIncome!XV98</f>
        <v>50.223365000000001</v>
      </c>
      <c r="M96" s="379">
        <f>[1]DataIncome!XR98</f>
        <v>118.48</v>
      </c>
      <c r="N96" s="380">
        <f>[1]DataIncome!XZ98</f>
        <v>13.66601148777799</v>
      </c>
      <c r="O96" s="425">
        <f>[1]DataIncome!YF98</f>
        <v>9.4640000000000004</v>
      </c>
      <c r="P96" s="426">
        <f>[1]DataIncome!XI98</f>
        <v>444.50799999999998</v>
      </c>
      <c r="Q96" s="380">
        <f t="shared" si="14"/>
        <v>515.61518699999999</v>
      </c>
      <c r="R96" s="427">
        <f>[1]DataIncome!AAS98</f>
        <v>354.74400000000003</v>
      </c>
      <c r="S96" s="427">
        <f>[1]DataIncome!AAW98</f>
        <v>160.87118699999999</v>
      </c>
      <c r="T96" s="428">
        <f>[1]TC1!Z96</f>
        <v>6.4034411822349284</v>
      </c>
      <c r="U96" s="429"/>
      <c r="V96" s="430">
        <f>[1]DataIncome!AAO98</f>
        <v>271.01170999999999</v>
      </c>
      <c r="W96" s="335">
        <f t="shared" si="17"/>
        <v>9.6317860922610618E-2</v>
      </c>
      <c r="X96" s="336"/>
      <c r="Y96" s="407"/>
      <c r="Z96" s="328">
        <f>[1]DataIncome!XN98</f>
        <v>5467.5039999999999</v>
      </c>
      <c r="AA96" s="329">
        <f t="shared" si="15"/>
        <v>-9.2132704132791332</v>
      </c>
      <c r="AB96" s="329">
        <f>[1]DataIncome!XL98</f>
        <v>85.518000000000001</v>
      </c>
      <c r="AC96" s="339">
        <f t="shared" si="16"/>
        <v>-1.6850962364689873E-3</v>
      </c>
    </row>
    <row r="97" spans="1:29" ht="12" customHeight="1">
      <c r="A97" s="439">
        <f t="shared" ref="A97:A105" si="18">A96+1</f>
        <v>1999</v>
      </c>
      <c r="B97" s="380">
        <f t="shared" si="10"/>
        <v>5294.8447196424668</v>
      </c>
      <c r="C97" s="381">
        <f t="shared" si="11"/>
        <v>5825.6406556424663</v>
      </c>
      <c r="D97" s="379">
        <f>[1]DataIncome!XF99</f>
        <v>4132.4734589999998</v>
      </c>
      <c r="E97" s="380">
        <f t="shared" si="12"/>
        <v>418.96577641580774</v>
      </c>
      <c r="F97" s="359">
        <f>[1]DataIncome!AAD99</f>
        <v>85.194497638224078</v>
      </c>
      <c r="G97" s="359">
        <f>[1]DataIncome!ZO99</f>
        <v>202.17115100000001</v>
      </c>
      <c r="H97" s="359">
        <f>[1]DataIncome!ZY99</f>
        <v>124.98620277758366</v>
      </c>
      <c r="I97" s="359">
        <f>[1]DataIncome!YC99</f>
        <v>6.6139250000000001</v>
      </c>
      <c r="J97" s="377">
        <f t="shared" si="13"/>
        <v>228.188243</v>
      </c>
      <c r="K97" s="359">
        <f>[1]DataIncome!XT99</f>
        <v>175.67523600000001</v>
      </c>
      <c r="L97" s="359">
        <f>[1]DataIncome!XV99</f>
        <v>52.513007000000002</v>
      </c>
      <c r="M97" s="379">
        <f>[1]DataIncome!XR99</f>
        <v>132.46552199999999</v>
      </c>
      <c r="N97" s="380">
        <f>[1]DataIncome!XZ99</f>
        <v>15.118258999999998</v>
      </c>
      <c r="O97" s="425">
        <f>[1]DataIncome!YF99</f>
        <v>9.8837109999999999</v>
      </c>
      <c r="P97" s="426">
        <f>[1]DataIncome!XI99</f>
        <v>530.79593599999998</v>
      </c>
      <c r="Q97" s="380">
        <f t="shared" si="14"/>
        <v>595.37778700000001</v>
      </c>
      <c r="R97" s="427">
        <f>[1]DataIncome!AAS99</f>
        <v>391.45162599999998</v>
      </c>
      <c r="S97" s="427">
        <f>[1]DataIncome!AAW99</f>
        <v>203.92616100000001</v>
      </c>
      <c r="T97" s="428">
        <f>[1]TC1!Z97</f>
        <v>18.811130226658861</v>
      </c>
      <c r="U97" s="429"/>
      <c r="V97" s="430">
        <f>[1]DataIncome!AAO99</f>
        <v>291.14681999999999</v>
      </c>
      <c r="W97" s="335">
        <f t="shared" si="17"/>
        <v>9.4707547336459655E-2</v>
      </c>
      <c r="X97" s="336"/>
      <c r="Y97" s="407"/>
      <c r="Z97" s="328">
        <f>[1]DataIncome!XN99</f>
        <v>5912.1667090000001</v>
      </c>
      <c r="AA97" s="329">
        <f t="shared" si="15"/>
        <v>-6.0837016424675312</v>
      </c>
      <c r="AB97" s="329">
        <f>[1]DataIncome!XL99</f>
        <v>92.609755000000007</v>
      </c>
      <c r="AC97" s="339">
        <f t="shared" si="16"/>
        <v>-1.0290138864329395E-3</v>
      </c>
    </row>
    <row r="98" spans="1:29" ht="12" customHeight="1">
      <c r="A98" s="440">
        <f t="shared" si="18"/>
        <v>2000</v>
      </c>
      <c r="B98" s="399">
        <f t="shared" si="10"/>
        <v>5645.7793380929015</v>
      </c>
      <c r="C98" s="400">
        <f t="shared" si="11"/>
        <v>6260.5189500929018</v>
      </c>
      <c r="D98" s="401">
        <f>[1]DataIncome!XF100</f>
        <v>4456.1674380000004</v>
      </c>
      <c r="E98" s="399">
        <f t="shared" si="12"/>
        <v>427.79264596886975</v>
      </c>
      <c r="F98" s="418">
        <f>[1]DataIncome!AAD100</f>
        <v>86.715885253616278</v>
      </c>
      <c r="G98" s="418">
        <f>[1]DataIncome!ZO100</f>
        <v>204.83063499999997</v>
      </c>
      <c r="H98" s="418">
        <f>[1]DataIncome!ZY100</f>
        <v>128.3492177152535</v>
      </c>
      <c r="I98" s="418">
        <f>[1]DataIncome!YC100</f>
        <v>7.8969079999999998</v>
      </c>
      <c r="J98" s="369">
        <f t="shared" si="13"/>
        <v>253.27354700000001</v>
      </c>
      <c r="K98" s="418">
        <f>[1]DataIncome!XT100</f>
        <v>199.32167000000001</v>
      </c>
      <c r="L98" s="418">
        <f>[1]DataIncome!XV100</f>
        <v>53.951877000000003</v>
      </c>
      <c r="M98" s="401">
        <f>[1]DataIncome!XR100</f>
        <v>146.98767900000001</v>
      </c>
      <c r="N98" s="399">
        <f>[1]DataIncome!XZ100</f>
        <v>14.790037000000002</v>
      </c>
      <c r="O98" s="419">
        <f>[1]DataIncome!YF100</f>
        <v>11.006162</v>
      </c>
      <c r="P98" s="420">
        <f>[1]DataIncome!XI100</f>
        <v>614.73961199999997</v>
      </c>
      <c r="Q98" s="399">
        <f t="shared" si="14"/>
        <v>650.97629400000005</v>
      </c>
      <c r="R98" s="421">
        <f>[1]DataIncome!AAS100</f>
        <v>424.794329</v>
      </c>
      <c r="S98" s="421">
        <f>[1]DataIncome!AAW100</f>
        <v>226.18196499999999</v>
      </c>
      <c r="T98" s="422">
        <f>[1]TC1!Z98</f>
        <v>-35.080622875968402</v>
      </c>
      <c r="U98" s="423"/>
      <c r="V98" s="424">
        <f>[1]DataIncome!AAO100</f>
        <v>320.37806999999998</v>
      </c>
      <c r="W98" s="335">
        <f t="shared" si="17"/>
        <v>9.6246952679205036E-2</v>
      </c>
      <c r="X98" s="336"/>
      <c r="Y98" s="407"/>
      <c r="Z98" s="328">
        <f>[1]DataIncome!XN100</f>
        <v>6423.9861660000006</v>
      </c>
      <c r="AA98" s="329">
        <f t="shared" si="15"/>
        <v>56.58988990709895</v>
      </c>
      <c r="AB98" s="329">
        <f>[1]DataIncome!XL100</f>
        <v>106.877326</v>
      </c>
      <c r="AC98" s="339">
        <f t="shared" si="16"/>
        <v>8.8091550082424232E-3</v>
      </c>
    </row>
    <row r="99" spans="1:29" ht="12" customHeight="1">
      <c r="A99" s="439">
        <f t="shared" si="18"/>
        <v>2001</v>
      </c>
      <c r="B99" s="380">
        <f t="shared" si="10"/>
        <v>5786.0178336619565</v>
      </c>
      <c r="C99" s="381">
        <f t="shared" si="11"/>
        <v>6111.1867966619566</v>
      </c>
      <c r="D99" s="379">
        <f>[1]DataIncome!XF101</f>
        <v>4565.2292180000004</v>
      </c>
      <c r="E99" s="380">
        <f t="shared" si="12"/>
        <v>443.53257180131027</v>
      </c>
      <c r="F99" s="359">
        <f>[1]DataIncome!AAD101</f>
        <v>98.155926812930304</v>
      </c>
      <c r="G99" s="359">
        <f>[1]DataIncome!ZO101</f>
        <v>205.76771699999998</v>
      </c>
      <c r="H99" s="359">
        <f>[1]DataIncome!ZY101</f>
        <v>129.06788698837997</v>
      </c>
      <c r="I99" s="359">
        <f>[1]DataIncome!YC101</f>
        <v>10.541041</v>
      </c>
      <c r="J99" s="377">
        <f t="shared" si="13"/>
        <v>253.76019000000002</v>
      </c>
      <c r="K99" s="359">
        <f>[1]DataIncome!XT101</f>
        <v>198.17781400000001</v>
      </c>
      <c r="L99" s="359">
        <f>[1]DataIncome!XV101</f>
        <v>55.582375999999996</v>
      </c>
      <c r="M99" s="379">
        <f>[1]DataIncome!XR101</f>
        <v>119.53332399999999</v>
      </c>
      <c r="N99" s="380">
        <f>[1]DataIncome!XZ101</f>
        <v>16.250348999999996</v>
      </c>
      <c r="O99" s="425">
        <f>[1]DataIncome!YF101</f>
        <v>10.219766999999999</v>
      </c>
      <c r="P99" s="426">
        <f>[1]DataIncome!XI101</f>
        <v>325.16896300000002</v>
      </c>
      <c r="Q99" s="380">
        <f t="shared" si="14"/>
        <v>627.25190899999996</v>
      </c>
      <c r="R99" s="427">
        <f>[1]DataIncome!AAS101</f>
        <v>433.07299399999999</v>
      </c>
      <c r="S99" s="427">
        <f>[1]DataIncome!AAW101</f>
        <v>194.17891499999999</v>
      </c>
      <c r="T99" s="428">
        <f>[1]TC1!Z99</f>
        <v>1.7958606467800564E-3</v>
      </c>
      <c r="U99" s="429"/>
      <c r="V99" s="430">
        <f>[1]DataIncome!AAO101</f>
        <v>348.88139000000001</v>
      </c>
      <c r="W99" s="335">
        <f t="shared" si="17"/>
        <v>9.0321815377060216E-2</v>
      </c>
      <c r="X99" s="336"/>
      <c r="Y99" s="407"/>
      <c r="Z99" s="328">
        <f>[1]DataIncome!XN101</f>
        <v>6231.1767099999997</v>
      </c>
      <c r="AA99" s="329">
        <f t="shared" si="15"/>
        <v>-0.46037466195684829</v>
      </c>
      <c r="AB99" s="329">
        <f>[1]DataIncome!XL101</f>
        <v>120.450288</v>
      </c>
      <c r="AC99" s="339">
        <f t="shared" si="16"/>
        <v>-7.3882459667372886E-5</v>
      </c>
    </row>
    <row r="100" spans="1:29" ht="12" customHeight="1">
      <c r="A100" s="439">
        <f t="shared" si="18"/>
        <v>2002</v>
      </c>
      <c r="B100" s="380">
        <f t="shared" si="10"/>
        <v>5739.2816008371183</v>
      </c>
      <c r="C100" s="381">
        <f t="shared" si="11"/>
        <v>5977.6500588371182</v>
      </c>
      <c r="D100" s="379">
        <f>[1]DataIncome!XF102</f>
        <v>4559.6909029999997</v>
      </c>
      <c r="E100" s="380">
        <f t="shared" si="12"/>
        <v>452.54393663513144</v>
      </c>
      <c r="F100" s="359">
        <f>[1]DataIncome!AAD102</f>
        <v>99.916425237422004</v>
      </c>
      <c r="G100" s="359">
        <f>[1]DataIncome!ZO102</f>
        <v>206.363854</v>
      </c>
      <c r="H100" s="359">
        <f>[1]DataIncome!ZY102</f>
        <v>138.39049039770941</v>
      </c>
      <c r="I100" s="359">
        <f>[1]DataIncome!YC102</f>
        <v>7.8731670000000005</v>
      </c>
      <c r="J100" s="377">
        <f t="shared" si="13"/>
        <v>203.58936399999999</v>
      </c>
      <c r="K100" s="359">
        <f>[1]DataIncome!XT102</f>
        <v>149.024899</v>
      </c>
      <c r="L100" s="359">
        <f>[1]DataIncome!XV102</f>
        <v>54.564464999999998</v>
      </c>
      <c r="M100" s="379">
        <f>[1]DataIncome!XR102</f>
        <v>103.241332</v>
      </c>
      <c r="N100" s="380">
        <f>[1]DataIncome!XZ102</f>
        <v>15.012231</v>
      </c>
      <c r="O100" s="425">
        <f>[1]DataIncome!YF102</f>
        <v>11.240325</v>
      </c>
      <c r="P100" s="426">
        <f>[1]DataIncome!XI102</f>
        <v>238.368458</v>
      </c>
      <c r="Q100" s="380">
        <f t="shared" si="14"/>
        <v>649.25108299999999</v>
      </c>
      <c r="R100" s="427">
        <f>[1]DataIncome!AAS102</f>
        <v>446.06044100000003</v>
      </c>
      <c r="S100" s="427">
        <f>[1]DataIncome!AAW102</f>
        <v>203.190642</v>
      </c>
      <c r="T100" s="428">
        <f>[1]TC1!Z100</f>
        <v>2.4675332019887719</v>
      </c>
      <c r="U100" s="429"/>
      <c r="V100" s="430">
        <f>[1]DataIncome!AAO102</f>
        <v>351.60543999999999</v>
      </c>
      <c r="W100" s="335">
        <f t="shared" si="17"/>
        <v>7.9732297492388943E-2</v>
      </c>
      <c r="X100" s="336"/>
      <c r="Y100" s="407"/>
      <c r="Z100" s="328">
        <f>[1]DataIncome!XN102</f>
        <v>6110.7469639999999</v>
      </c>
      <c r="AA100" s="329">
        <f t="shared" si="15"/>
        <v>-3.4917438371185199</v>
      </c>
      <c r="AB100" s="329">
        <f>[1]DataIncome!XL102</f>
        <v>136.588649</v>
      </c>
      <c r="AC100" s="339">
        <f t="shared" si="16"/>
        <v>-5.7141031328727747E-4</v>
      </c>
    </row>
    <row r="101" spans="1:29" ht="12" customHeight="1">
      <c r="A101" s="439">
        <f t="shared" si="18"/>
        <v>2003</v>
      </c>
      <c r="B101" s="380">
        <f t="shared" si="10"/>
        <v>5855.711359156975</v>
      </c>
      <c r="C101" s="381">
        <f t="shared" si="11"/>
        <v>6149.7330751569752</v>
      </c>
      <c r="D101" s="379">
        <f>[1]DataIncome!XF103</f>
        <v>4649.9004930000001</v>
      </c>
      <c r="E101" s="380">
        <f t="shared" si="12"/>
        <v>478.15489040117905</v>
      </c>
      <c r="F101" s="359">
        <f>[1]DataIncome!AAD103</f>
        <v>103.12997378546132</v>
      </c>
      <c r="G101" s="359">
        <f>[1]DataIncome!ZO103</f>
        <v>217.28379300000003</v>
      </c>
      <c r="H101" s="359">
        <f>[1]DataIncome!ZY103</f>
        <v>147.13503761571775</v>
      </c>
      <c r="I101" s="359">
        <f>[1]DataIncome!YC103</f>
        <v>10.606085999999999</v>
      </c>
      <c r="J101" s="377">
        <f t="shared" si="13"/>
        <v>180.90992199999999</v>
      </c>
      <c r="K101" s="359">
        <f>[1]DataIncome!XT103</f>
        <v>127.15969200000001</v>
      </c>
      <c r="L101" s="359">
        <f>[1]DataIncome!XV103</f>
        <v>53.750230000000002</v>
      </c>
      <c r="M101" s="379">
        <f>[1]DataIncome!XR103</f>
        <v>115.141232</v>
      </c>
      <c r="N101" s="380">
        <f>[1]DataIncome!XZ103</f>
        <v>11.677882000000004</v>
      </c>
      <c r="O101" s="425">
        <f>[1]DataIncome!YF103</f>
        <v>12.414792</v>
      </c>
      <c r="P101" s="426">
        <f>[1]DataIncome!XI103</f>
        <v>294.02171600000003</v>
      </c>
      <c r="Q101" s="380">
        <f t="shared" si="14"/>
        <v>653.75623099999996</v>
      </c>
      <c r="R101" s="427">
        <f>[1]DataIncome!AAS103</f>
        <v>461.26704699999999</v>
      </c>
      <c r="S101" s="427">
        <f>[1]DataIncome!AAW103</f>
        <v>192.48918399999999</v>
      </c>
      <c r="T101" s="428">
        <f>[1]TC1!Z101</f>
        <v>-4.669244203796552E-3</v>
      </c>
      <c r="U101" s="429"/>
      <c r="V101" s="430">
        <f>[1]DataIncome!AAO103</f>
        <v>340.95878000000005</v>
      </c>
      <c r="W101" s="335">
        <f t="shared" si="17"/>
        <v>7.7048794834263787E-2</v>
      </c>
      <c r="X101" s="336"/>
      <c r="Y101" s="407"/>
      <c r="Z101" s="328">
        <f>[1]DataIncome!XN103</f>
        <v>6294.6844700000001</v>
      </c>
      <c r="AA101" s="329">
        <f t="shared" si="15"/>
        <v>3.1753148430252622</v>
      </c>
      <c r="AB101" s="329">
        <f>[1]DataIncome!XL103</f>
        <v>141.77608000000001</v>
      </c>
      <c r="AC101" s="339">
        <f t="shared" si="16"/>
        <v>5.0444384593994779E-4</v>
      </c>
    </row>
    <row r="102" spans="1:29" ht="12" customHeight="1">
      <c r="A102" s="439">
        <f t="shared" si="18"/>
        <v>2004</v>
      </c>
      <c r="B102" s="380">
        <f t="shared" si="10"/>
        <v>6275.7680779858074</v>
      </c>
      <c r="C102" s="381">
        <f t="shared" si="11"/>
        <v>6747.5037269858076</v>
      </c>
      <c r="D102" s="379">
        <f>[1]DataIncome!XF104</f>
        <v>4921.8063439999996</v>
      </c>
      <c r="E102" s="380">
        <f t="shared" si="12"/>
        <v>565.90526658376984</v>
      </c>
      <c r="F102" s="359">
        <f>[1]DataIncome!AAD104</f>
        <v>125.87453227919863</v>
      </c>
      <c r="G102" s="359">
        <f>[1]DataIncome!ZO104</f>
        <v>233.97808300000003</v>
      </c>
      <c r="H102" s="359">
        <f>[1]DataIncome!ZY104</f>
        <v>193.8174093045711</v>
      </c>
      <c r="I102" s="359">
        <f>[1]DataIncome!YC104</f>
        <v>12.235242</v>
      </c>
      <c r="J102" s="377">
        <f t="shared" si="13"/>
        <v>177.505921</v>
      </c>
      <c r="K102" s="359">
        <f>[1]DataIncome!XT104</f>
        <v>125.474158</v>
      </c>
      <c r="L102" s="359">
        <f>[1]DataIncome!XV104</f>
        <v>52.031762999999998</v>
      </c>
      <c r="M102" s="379">
        <f>[1]DataIncome!XR104</f>
        <v>146.838808</v>
      </c>
      <c r="N102" s="380">
        <f>[1]DataIncome!XZ104</f>
        <v>5.9685769999999962</v>
      </c>
      <c r="O102" s="425">
        <f>[1]DataIncome!YF104</f>
        <v>14.000605</v>
      </c>
      <c r="P102" s="426">
        <f>[1]DataIncome!XI104</f>
        <v>471.73564900000002</v>
      </c>
      <c r="Q102" s="380">
        <f t="shared" si="14"/>
        <v>729.33642199999997</v>
      </c>
      <c r="R102" s="427">
        <f>[1]DataIncome!AAS104</f>
        <v>495.95803000000001</v>
      </c>
      <c r="S102" s="427">
        <f>[1]DataIncome!AAW104</f>
        <v>233.37839199999999</v>
      </c>
      <c r="T102" s="428">
        <f>[1]TC1!Z102</f>
        <v>-0.18371059796209011</v>
      </c>
      <c r="U102" s="429"/>
      <c r="V102" s="430">
        <f>[1]DataIncome!AAO104</f>
        <v>356.26035999999999</v>
      </c>
      <c r="W102" s="335">
        <f t="shared" si="17"/>
        <v>7.9685048867457822E-2</v>
      </c>
      <c r="X102" s="336"/>
      <c r="Y102" s="407"/>
      <c r="Z102" s="328">
        <f>[1]DataIncome!XN104</f>
        <v>6886.8518089999998</v>
      </c>
      <c r="AA102" s="329">
        <f t="shared" si="15"/>
        <v>-3.8545769858073982</v>
      </c>
      <c r="AB102" s="329">
        <f>[1]DataIncome!XL104</f>
        <v>143.20265900000001</v>
      </c>
      <c r="AC102" s="339">
        <f t="shared" si="16"/>
        <v>-5.597008753361137E-4</v>
      </c>
    </row>
    <row r="103" spans="1:29" ht="12" customHeight="1">
      <c r="A103" s="439">
        <f t="shared" si="18"/>
        <v>2005</v>
      </c>
      <c r="B103" s="380">
        <f t="shared" si="10"/>
        <v>6700.1255320742457</v>
      </c>
      <c r="C103" s="381">
        <f t="shared" si="11"/>
        <v>7363.1826720742456</v>
      </c>
      <c r="D103" s="379">
        <f>[1]DataIncome!XF105</f>
        <v>5155.407373</v>
      </c>
      <c r="E103" s="380">
        <f t="shared" si="12"/>
        <v>666.2501585743413</v>
      </c>
      <c r="F103" s="359">
        <f>[1]DataIncome!AAD105</f>
        <v>149.81081102897843</v>
      </c>
      <c r="G103" s="359">
        <f>[1]DataIncome!ZO105</f>
        <v>257.53226899999999</v>
      </c>
      <c r="H103" s="359">
        <f>[1]DataIncome!ZY105</f>
        <v>242.98299554536288</v>
      </c>
      <c r="I103" s="359">
        <f>[1]DataIncome!YC105</f>
        <v>15.924083000000001</v>
      </c>
      <c r="J103" s="377">
        <f t="shared" si="13"/>
        <v>220.126644</v>
      </c>
      <c r="K103" s="359">
        <f>[1]DataIncome!XT105</f>
        <v>162.43271999999999</v>
      </c>
      <c r="L103" s="359">
        <f>[1]DataIncome!XV105</f>
        <v>57.693924000000003</v>
      </c>
      <c r="M103" s="379">
        <f>[1]DataIncome!XR105</f>
        <v>166.48200399999999</v>
      </c>
      <c r="N103" s="380">
        <f>[1]DataIncome!XZ105</f>
        <v>1.6219530000000049</v>
      </c>
      <c r="O103" s="425">
        <f>[1]DataIncome!YF105</f>
        <v>16.484058999999998</v>
      </c>
      <c r="P103" s="426">
        <f>[1]DataIncome!XI105</f>
        <v>663.05714</v>
      </c>
      <c r="Q103" s="380">
        <f t="shared" si="14"/>
        <v>797.58559000000002</v>
      </c>
      <c r="R103" s="427">
        <f>[1]DataIncome!AAS105</f>
        <v>532.422054</v>
      </c>
      <c r="S103" s="427">
        <f>[1]DataIncome!AAW105</f>
        <v>265.16353600000002</v>
      </c>
      <c r="T103" s="428">
        <f>[1]TC1!Z103</f>
        <v>-0.97478950009553955</v>
      </c>
      <c r="U103" s="429"/>
      <c r="V103" s="430">
        <f>[1]DataIncome!AAO105</f>
        <v>406.31334000000004</v>
      </c>
      <c r="W103" s="335">
        <f t="shared" si="17"/>
        <v>8.7775317903668409E-2</v>
      </c>
      <c r="X103" s="336"/>
      <c r="Y103" s="407"/>
      <c r="Z103" s="328">
        <f>[1]DataIncome!XN105</f>
        <v>7531.89221</v>
      </c>
      <c r="AA103" s="329">
        <f t="shared" si="15"/>
        <v>16.023101925754418</v>
      </c>
      <c r="AB103" s="329">
        <f>[1]DataIncome!XL105</f>
        <v>152.68643599999999</v>
      </c>
      <c r="AC103" s="339">
        <f t="shared" si="16"/>
        <v>2.127367397064013E-3</v>
      </c>
    </row>
    <row r="104" spans="1:29" ht="12" customHeight="1">
      <c r="A104" s="439">
        <f t="shared" si="18"/>
        <v>2006</v>
      </c>
      <c r="B104" s="380">
        <f t="shared" si="10"/>
        <v>7184.2804553775413</v>
      </c>
      <c r="C104" s="381">
        <f t="shared" si="11"/>
        <v>7955.3260783775413</v>
      </c>
      <c r="D104" s="379">
        <f>[1]DataIncome!XF106</f>
        <v>5469.3701190000002</v>
      </c>
      <c r="E104" s="380">
        <f t="shared" si="12"/>
        <v>711.15035930019212</v>
      </c>
      <c r="F104" s="359">
        <f>[1]DataIncome!AAD106</f>
        <v>157.41995567149468</v>
      </c>
      <c r="G104" s="359">
        <f>[1]DataIncome!ZO106</f>
        <v>266.19594199999995</v>
      </c>
      <c r="H104" s="359">
        <f>[1]DataIncome!ZY106</f>
        <v>270.4936666286975</v>
      </c>
      <c r="I104" s="359">
        <f>[1]DataIncome!YC106</f>
        <v>17.040794999999999</v>
      </c>
      <c r="J104" s="377">
        <f t="shared" si="13"/>
        <v>295.67841600000003</v>
      </c>
      <c r="K104" s="359">
        <f>[1]DataIncome!XT106</f>
        <v>222.70744500000001</v>
      </c>
      <c r="L104" s="359">
        <f>[1]DataIncome!XV106</f>
        <v>72.970971000000006</v>
      </c>
      <c r="M104" s="379">
        <f>[1]DataIncome!XR106</f>
        <v>199.35914600000001</v>
      </c>
      <c r="N104" s="380">
        <f>[1]DataIncome!XZ106</f>
        <v>-10.648863000000006</v>
      </c>
      <c r="O104" s="425">
        <f>[1]DataIncome!YF106</f>
        <v>17.183423999999999</v>
      </c>
      <c r="P104" s="426">
        <f>[1]DataIncome!XI106</f>
        <v>771.04562299999998</v>
      </c>
      <c r="Q104" s="380">
        <f t="shared" si="14"/>
        <v>905.53704100000004</v>
      </c>
      <c r="R104" s="427">
        <f>[1]DataIncome!AAS106</f>
        <v>575.16001700000004</v>
      </c>
      <c r="S104" s="427">
        <f>[1]DataIncome!AAW106</f>
        <v>330.37702400000001</v>
      </c>
      <c r="T104" s="428">
        <f>[1]TC1!Z104</f>
        <v>-1.1919226499230717E-3</v>
      </c>
      <c r="U104" s="429"/>
      <c r="V104" s="430">
        <f>[1]DataIncome!AAO106</f>
        <v>471.03163000000001</v>
      </c>
      <c r="W104" s="335">
        <f t="shared" si="17"/>
        <v>9.7119511289094157E-2</v>
      </c>
      <c r="X104" s="336"/>
      <c r="Y104" s="407"/>
      <c r="Z104" s="328">
        <f>[1]DataIncome!XN106</f>
        <v>8144.6883020000005</v>
      </c>
      <c r="AA104" s="329">
        <f t="shared" si="15"/>
        <v>18.434719622458942</v>
      </c>
      <c r="AB104" s="329">
        <f>[1]DataIncome!XL106</f>
        <v>170.927504</v>
      </c>
      <c r="AC104" s="339">
        <f t="shared" si="16"/>
        <v>2.2634039436392099E-3</v>
      </c>
    </row>
    <row r="105" spans="1:29" ht="12" customHeight="1">
      <c r="A105" s="439">
        <f t="shared" si="18"/>
        <v>2007</v>
      </c>
      <c r="B105" s="380">
        <f t="shared" si="10"/>
        <v>7705.2920736203241</v>
      </c>
      <c r="C105" s="381">
        <f t="shared" si="11"/>
        <v>8600.9660586203245</v>
      </c>
      <c r="D105" s="379">
        <f>[1]DataIncome!XF107</f>
        <v>5842.2698200000004</v>
      </c>
      <c r="E105" s="380">
        <f t="shared" si="12"/>
        <v>706.2668791487896</v>
      </c>
      <c r="F105" s="359">
        <f>[1]DataIncome!AAD107</f>
        <v>165.52264034586241</v>
      </c>
      <c r="G105" s="359">
        <f>[1]DataIncome!ZO107</f>
        <v>265.043002</v>
      </c>
      <c r="H105" s="359">
        <f>[1]DataIncome!ZY107</f>
        <v>258.06156080292715</v>
      </c>
      <c r="I105" s="359">
        <f>[1]DataIncome!YC107</f>
        <v>17.639676000000001</v>
      </c>
      <c r="J105" s="377">
        <f t="shared" si="13"/>
        <v>347.40952299999998</v>
      </c>
      <c r="K105" s="359">
        <f>[1]DataIncome!XT107</f>
        <v>268.05818199999999</v>
      </c>
      <c r="L105" s="359">
        <f>[1]DataIncome!XV107</f>
        <v>79.351341000000005</v>
      </c>
      <c r="M105" s="379">
        <f>[1]DataIncome!XR107</f>
        <v>237.05212700000001</v>
      </c>
      <c r="N105" s="380">
        <f>[1]DataIncome!XZ107</f>
        <v>-17.580526999999996</v>
      </c>
      <c r="O105" s="425">
        <f>[1]DataIncome!YF107</f>
        <v>18.106894</v>
      </c>
      <c r="P105" s="426">
        <f>[1]DataIncome!XI107</f>
        <v>895.67398500000002</v>
      </c>
      <c r="Q105" s="380">
        <f t="shared" si="14"/>
        <v>999.48743000000002</v>
      </c>
      <c r="R105" s="427">
        <f>[1]DataIncome!AAS107</f>
        <v>638.54079200000001</v>
      </c>
      <c r="S105" s="427">
        <f>[1]DataIncome!AAW107</f>
        <v>360.94663800000001</v>
      </c>
      <c r="T105" s="428">
        <f>[1]TC1!Z105</f>
        <v>12.577906471535243</v>
      </c>
      <c r="U105" s="429"/>
      <c r="V105" s="441">
        <f>[1]DataIncome!AAO107</f>
        <v>520.76679000000001</v>
      </c>
      <c r="W105" s="335">
        <f t="shared" si="17"/>
        <v>0.10106835397074529</v>
      </c>
      <c r="X105" s="336"/>
      <c r="Y105" s="407"/>
      <c r="Z105" s="328">
        <f>[1]DataIncome!XN107</f>
        <v>8810.7389599999988</v>
      </c>
      <c r="AA105" s="329">
        <f t="shared" si="15"/>
        <v>13.171189379674615</v>
      </c>
      <c r="AB105" s="329">
        <f>[1]DataIncome!XL107</f>
        <v>196.60171199999999</v>
      </c>
      <c r="AC105" s="339">
        <f t="shared" si="16"/>
        <v>1.4949017828664189E-3</v>
      </c>
    </row>
    <row r="106" spans="1:29" ht="12" customHeight="1">
      <c r="A106" s="439">
        <v>2008</v>
      </c>
      <c r="B106" s="380">
        <f t="shared" si="10"/>
        <v>7726.8357104808492</v>
      </c>
      <c r="C106" s="381">
        <f t="shared" si="11"/>
        <v>8193.4145214808486</v>
      </c>
      <c r="D106" s="379">
        <f>[1]DataIncome!XF108</f>
        <v>5950.6348289999996</v>
      </c>
      <c r="E106" s="380">
        <f t="shared" si="12"/>
        <v>662.43290193851897</v>
      </c>
      <c r="F106" s="359">
        <f>[1]DataIncome!AAD108</f>
        <v>148.40534452905365</v>
      </c>
      <c r="G106" s="359">
        <f>[1]DataIncome!ZO108</f>
        <v>249.387674</v>
      </c>
      <c r="H106" s="359">
        <f>[1]DataIncome!ZY108</f>
        <v>238.27504940946534</v>
      </c>
      <c r="I106" s="359">
        <f>[1]DataIncome!YC108</f>
        <v>26.364833999999998</v>
      </c>
      <c r="J106" s="377">
        <f t="shared" si="13"/>
        <v>303.11278500000003</v>
      </c>
      <c r="K106" s="359">
        <f>[1]DataIncome!XT108</f>
        <v>223.29106400000001</v>
      </c>
      <c r="L106" s="359">
        <f>[1]DataIncome!XV108</f>
        <v>79.821720999999997</v>
      </c>
      <c r="M106" s="379">
        <f>[1]DataIncome!XR108</f>
        <v>219.330668</v>
      </c>
      <c r="N106" s="380">
        <f>[1]DataIncome!XZ108</f>
        <v>-15.422376000000007</v>
      </c>
      <c r="O106" s="425">
        <f>[1]DataIncome!YF108</f>
        <v>18.150172999999999</v>
      </c>
      <c r="P106" s="426">
        <f>[1]DataIncome!XI108</f>
        <v>466.57881099999997</v>
      </c>
      <c r="Q106" s="380">
        <f t="shared" si="14"/>
        <v>1006.924438</v>
      </c>
      <c r="R106" s="427">
        <f>[1]DataIncome!AAS108</f>
        <v>668.41923399999996</v>
      </c>
      <c r="S106" s="427">
        <f>[1]DataIncome!AAW108</f>
        <v>338.50520399999999</v>
      </c>
      <c r="T106" s="428">
        <f>[1]TC1!Z106</f>
        <v>-7.8345766814891249E-4</v>
      </c>
      <c r="U106" s="429"/>
      <c r="V106" s="441">
        <f>[1]DataIncome!AAO108</f>
        <v>497.61780900000002</v>
      </c>
      <c r="W106" s="335">
        <f t="shared" si="17"/>
        <v>9.1337641180109425E-2</v>
      </c>
      <c r="X106" s="336"/>
      <c r="Y106" s="407"/>
      <c r="Z106" s="328">
        <f>[1]DataIncome!XN108</f>
        <v>8384.4595520000003</v>
      </c>
      <c r="AA106" s="329">
        <f t="shared" si="15"/>
        <v>-20.739873480848473</v>
      </c>
      <c r="AB106" s="329">
        <f>[1]DataIncome!XL108</f>
        <v>211.78490400000001</v>
      </c>
      <c r="AC106" s="339">
        <f t="shared" si="16"/>
        <v>-2.4736088655709781E-3</v>
      </c>
    </row>
    <row r="107" spans="1:29" ht="12" customHeight="1">
      <c r="A107" s="442">
        <v>2009</v>
      </c>
      <c r="B107" s="389">
        <f t="shared" si="10"/>
        <v>7294.4380108194919</v>
      </c>
      <c r="C107" s="390">
        <f t="shared" si="11"/>
        <v>7525.6253198194918</v>
      </c>
      <c r="D107" s="391">
        <f>[1]DataIncome!XF109</f>
        <v>5707.088487</v>
      </c>
      <c r="E107" s="389">
        <f t="shared" si="12"/>
        <v>591.49722599999996</v>
      </c>
      <c r="F107" s="431">
        <f>[1]DataIncome!AAD109</f>
        <v>125.90850750908294</v>
      </c>
      <c r="G107" s="431">
        <f>[1]DataIncome!ZO109</f>
        <v>230.88757000000001</v>
      </c>
      <c r="H107" s="431">
        <f>[1]DataIncome!ZY109</f>
        <v>219.18891749091705</v>
      </c>
      <c r="I107" s="431">
        <f>[1]DataIncome!YC109</f>
        <v>15.512231</v>
      </c>
      <c r="J107" s="432">
        <f t="shared" si="13"/>
        <v>241.57533900000001</v>
      </c>
      <c r="K107" s="431">
        <f>[1]DataIncome!XT109</f>
        <v>168.00123400000001</v>
      </c>
      <c r="L107" s="431">
        <f>[1]DataIncome!XV109</f>
        <v>73.574105000000003</v>
      </c>
      <c r="M107" s="391">
        <f>[1]DataIncome!XR109</f>
        <v>163.45884599999999</v>
      </c>
      <c r="N107" s="389">
        <f>[1]DataIncome!XZ109</f>
        <v>-11.489216000000006</v>
      </c>
      <c r="O107" s="433">
        <f>[1]DataIncome!YF109</f>
        <v>17.382152000000001</v>
      </c>
      <c r="P107" s="434">
        <f>[1]DataIncome!XI109</f>
        <v>231.187309</v>
      </c>
      <c r="Q107" s="389">
        <f t="shared" si="14"/>
        <v>957.94535100000007</v>
      </c>
      <c r="R107" s="435">
        <f>[1]DataIncome!AAS109</f>
        <v>658.49850800000002</v>
      </c>
      <c r="S107" s="435">
        <f>[1]DataIncome!AAW109</f>
        <v>299.446843</v>
      </c>
      <c r="T107" s="436">
        <f>[1]TC1!Z107</f>
        <v>7.7381949085975066E-4</v>
      </c>
      <c r="U107" s="437"/>
      <c r="V107" s="443">
        <f>[1]DataIncome!AAO109</f>
        <v>442.05146000000002</v>
      </c>
      <c r="W107" s="335">
        <f t="shared" si="17"/>
        <v>7.8278016202628836E-2</v>
      </c>
      <c r="X107" s="336"/>
      <c r="Y107" s="407"/>
      <c r="Z107" s="328">
        <f>[1]DataIncome!XN109</f>
        <v>7739.3979450000006</v>
      </c>
      <c r="AA107" s="329">
        <f t="shared" si="15"/>
        <v>-44.415351819490752</v>
      </c>
      <c r="AB107" s="329">
        <f>[1]DataIncome!XL109</f>
        <v>258.18797699999999</v>
      </c>
      <c r="AC107" s="339">
        <f t="shared" si="16"/>
        <v>-5.7388639446024443E-3</v>
      </c>
    </row>
    <row r="108" spans="1:29" ht="12" customHeight="1">
      <c r="A108" s="439">
        <v>2010</v>
      </c>
      <c r="B108" s="380">
        <f t="shared" si="10"/>
        <v>7597.9928311873027</v>
      </c>
      <c r="C108" s="381">
        <f t="shared" si="11"/>
        <v>7961.8014541873026</v>
      </c>
      <c r="D108" s="379">
        <f>[1]DataIncome!XF110</f>
        <v>5837.3503650000002</v>
      </c>
      <c r="E108" s="380">
        <f t="shared" si="12"/>
        <v>668.59861999999998</v>
      </c>
      <c r="F108" s="359">
        <f>[1]DataIncome!AAD110</f>
        <v>131.08229868329329</v>
      </c>
      <c r="G108" s="359">
        <f>[1]DataIncome!ZO110</f>
        <v>255.53330700000001</v>
      </c>
      <c r="H108" s="359">
        <f>[1]DataIncome!ZY110</f>
        <v>263.3910503167067</v>
      </c>
      <c r="I108" s="359">
        <f>[1]DataIncome!YC110</f>
        <v>18.591963999999997</v>
      </c>
      <c r="J108" s="377">
        <f t="shared" si="13"/>
        <v>214.77461</v>
      </c>
      <c r="K108" s="359">
        <f>[1]DataIncome!XT110</f>
        <v>139.611242</v>
      </c>
      <c r="L108" s="359">
        <f>[1]DataIncome!XV110</f>
        <v>75.163368000000006</v>
      </c>
      <c r="M108" s="379">
        <f>[1]DataIncome!XR110</f>
        <v>183.53926799999999</v>
      </c>
      <c r="N108" s="380">
        <f>[1]DataIncome!XZ110</f>
        <v>-3.6754799999999932</v>
      </c>
      <c r="O108" s="444">
        <f>[1]DataIncome!YF110</f>
        <v>19.692309000000002</v>
      </c>
      <c r="P108" s="445">
        <f>[1]DataIncome!XI110</f>
        <v>363.80862300000001</v>
      </c>
      <c r="Q108" s="380">
        <f t="shared" si="14"/>
        <v>1075.528941</v>
      </c>
      <c r="R108" s="387">
        <f>[1]DataIncome!AAS110</f>
        <v>752.87388199999998</v>
      </c>
      <c r="S108" s="387">
        <f>[1]DataIncome!AAW110</f>
        <v>322.65505899999999</v>
      </c>
      <c r="T108" s="446">
        <f>[1]TC1!Z108</f>
        <v>2.6251873023284134E-3</v>
      </c>
      <c r="U108" s="447"/>
      <c r="V108" s="441">
        <f>[1]DataIncome!AAO110</f>
        <v>414.71278799999999</v>
      </c>
      <c r="W108" s="335">
        <f t="shared" si="17"/>
        <v>7.8338845169321922E-2</v>
      </c>
      <c r="X108" s="336"/>
      <c r="Y108" s="388"/>
      <c r="Z108" s="328">
        <f>[1]DataIncome!XN110</f>
        <v>8208.4411500000006</v>
      </c>
      <c r="AA108" s="329">
        <f t="shared" si="15"/>
        <v>-64.355943187301818</v>
      </c>
      <c r="AB108" s="329">
        <f>[1]DataIncome!XL110</f>
        <v>310.99563899999998</v>
      </c>
      <c r="AC108" s="339">
        <f t="shared" si="16"/>
        <v>-7.8402149703298805E-3</v>
      </c>
    </row>
    <row r="109" spans="1:29" ht="12" customHeight="1">
      <c r="A109" s="439">
        <v>2011</v>
      </c>
      <c r="B109" s="380">
        <f t="shared" si="10"/>
        <v>7912.1232445346541</v>
      </c>
      <c r="C109" s="381">
        <f t="shared" si="11"/>
        <v>8287.3828015346535</v>
      </c>
      <c r="D109" s="379">
        <f>[1]DataIncome!XF111</f>
        <v>6055.3894339999997</v>
      </c>
      <c r="E109" s="380">
        <f t="shared" si="12"/>
        <v>720.75040000000001</v>
      </c>
      <c r="F109" s="359">
        <f>[1]DataIncome!AAD111</f>
        <v>139.79040572264245</v>
      </c>
      <c r="G109" s="359">
        <f>[1]DataIncome!ZO111</f>
        <v>273.367593</v>
      </c>
      <c r="H109" s="359">
        <f>[1]DataIncome!ZY111</f>
        <v>285.59349027735755</v>
      </c>
      <c r="I109" s="359">
        <f>[1]DataIncome!YC111</f>
        <v>21.998911</v>
      </c>
      <c r="J109" s="377">
        <f t="shared" si="13"/>
        <v>193.107079</v>
      </c>
      <c r="K109" s="359">
        <f>[1]DataIncome!XT111</f>
        <v>120.111673</v>
      </c>
      <c r="L109" s="359">
        <f>[1]DataIncome!XV111</f>
        <v>72.995406000000003</v>
      </c>
      <c r="M109" s="379">
        <f>[1]DataIncome!XR111</f>
        <v>194.60980599999999</v>
      </c>
      <c r="N109" s="380">
        <f>[1]DataIncome!XZ111</f>
        <v>3.1546790000000016</v>
      </c>
      <c r="O109" s="425">
        <f>[1]DataIncome!YF111</f>
        <v>19.607053000000001</v>
      </c>
      <c r="P109" s="426">
        <f>[1]DataIncome!XI111</f>
        <v>375.25955699999997</v>
      </c>
      <c r="Q109" s="380">
        <f t="shared" si="14"/>
        <v>1128.051062</v>
      </c>
      <c r="R109" s="427">
        <f>[1]DataIncome!AAS111</f>
        <v>798.499548</v>
      </c>
      <c r="S109" s="427">
        <f>[1]DataIncome!AAW111</f>
        <v>329.551514</v>
      </c>
      <c r="T109" s="428">
        <f>[1]TC1!Z109</f>
        <v>6.5153465402545407E-4</v>
      </c>
      <c r="U109" s="429"/>
      <c r="V109" s="441">
        <f>[1]DataIncome!AAO111</f>
        <v>383.56509899999998</v>
      </c>
      <c r="W109" s="335">
        <f t="shared" si="17"/>
        <v>7.6729932691500427E-2</v>
      </c>
      <c r="X109" s="336"/>
      <c r="Y109" s="407"/>
      <c r="Z109" s="328">
        <f>[1]DataIncome!XN111</f>
        <v>8498.4862269999994</v>
      </c>
      <c r="AA109" s="329">
        <f t="shared" si="15"/>
        <v>-82.892473534653618</v>
      </c>
      <c r="AB109" s="329">
        <f>[1]DataIncome!XL111</f>
        <v>293.99589900000001</v>
      </c>
      <c r="AC109" s="339">
        <f t="shared" si="16"/>
        <v>-9.7537927720940717E-3</v>
      </c>
    </row>
    <row r="110" spans="1:29" ht="12" customHeight="1">
      <c r="A110" s="439">
        <v>2012</v>
      </c>
      <c r="B110" s="380">
        <f t="shared" si="10"/>
        <v>8410.9036195851295</v>
      </c>
      <c r="C110" s="381">
        <f t="shared" si="11"/>
        <v>9031.573908585131</v>
      </c>
      <c r="D110" s="379">
        <f>[1]DataIncome!XF112</f>
        <v>6301</v>
      </c>
      <c r="E110" s="380">
        <f t="shared" si="12"/>
        <v>856.98</v>
      </c>
      <c r="F110" s="359">
        <f>[1]DataIncome!AAD112</f>
        <v>213.8</v>
      </c>
      <c r="G110" s="359">
        <f>[1]DataIncome!ZO112</f>
        <v>298.2</v>
      </c>
      <c r="H110" s="359">
        <f>[1]DataIncome!ZY112</f>
        <v>320.8</v>
      </c>
      <c r="I110" s="359">
        <f>[1]DataIncome!YC112</f>
        <v>24.18</v>
      </c>
      <c r="J110" s="377">
        <f t="shared" si="13"/>
        <v>183</v>
      </c>
      <c r="K110" s="359">
        <f>[1]DataIncome!XT112</f>
        <v>112</v>
      </c>
      <c r="L110" s="359">
        <f>[1]DataIncome!XV112</f>
        <v>71</v>
      </c>
      <c r="M110" s="379">
        <f>[1]DataIncome!XR112</f>
        <v>260</v>
      </c>
      <c r="N110" s="380">
        <f>[1]DataIncome!XZ112</f>
        <v>14.400000000000006</v>
      </c>
      <c r="O110" s="425">
        <f>[1]DataIncome!YF112</f>
        <v>25.2</v>
      </c>
      <c r="P110" s="426">
        <f>[1]DataIncome!XI112</f>
        <v>620.67028900000082</v>
      </c>
      <c r="Q110" s="380">
        <f t="shared" si="14"/>
        <v>1205.730188</v>
      </c>
      <c r="R110" s="427">
        <f>[1]DataIncome!AAS112</f>
        <v>843</v>
      </c>
      <c r="S110" s="427">
        <f>[1]DataIncome!AAW112</f>
        <v>362.730188</v>
      </c>
      <c r="T110" s="428">
        <f>[1]TC1!Z110</f>
        <v>-1.6763804148686177</v>
      </c>
      <c r="U110" s="429"/>
      <c r="V110" s="441">
        <f>[1]DataIncome!AAO112</f>
        <v>354</v>
      </c>
      <c r="W110" s="335">
        <f t="shared" si="17"/>
        <v>8.4948542072967259E-2</v>
      </c>
      <c r="X110" s="336"/>
      <c r="Y110" s="407"/>
      <c r="Z110" s="328">
        <f>[1]DataIncome!XN112</f>
        <v>9234</v>
      </c>
      <c r="AA110" s="329">
        <f t="shared" si="15"/>
        <v>-90.573908585130994</v>
      </c>
      <c r="AB110" s="329">
        <f>[1]DataIncome!XL112</f>
        <v>293</v>
      </c>
      <c r="AC110" s="339">
        <f>AA110/Z110</f>
        <v>-9.8087403709260328E-3</v>
      </c>
    </row>
    <row r="111" spans="1:29" ht="12" customHeight="1">
      <c r="A111" s="439">
        <v>2013</v>
      </c>
      <c r="B111" s="380">
        <f t="shared" si="10"/>
        <v>8542.1939499402852</v>
      </c>
      <c r="C111" s="381">
        <f t="shared" si="11"/>
        <v>9025.6069499402856</v>
      </c>
      <c r="D111" s="379">
        <f>[1]DataIncome!XF113</f>
        <v>6475.3808820000004</v>
      </c>
      <c r="E111" s="380">
        <f t="shared" si="12"/>
        <v>856.05650927476711</v>
      </c>
      <c r="F111" s="359">
        <f>[1]DataIncome!AAD113</f>
        <v>213.70633323409132</v>
      </c>
      <c r="G111" s="359">
        <f>[1]DataIncome!ZO113</f>
        <v>294.27427399999999</v>
      </c>
      <c r="H111" s="359">
        <f>[1]DataIncome!ZY113</f>
        <v>320.65945604067588</v>
      </c>
      <c r="I111" s="359">
        <f>[1]DataIncome!YC113</f>
        <v>27.416446000000001</v>
      </c>
      <c r="J111" s="377">
        <f t="shared" si="13"/>
        <v>168.748695</v>
      </c>
      <c r="K111" s="359">
        <f>[1]DataIncome!XT113</f>
        <v>100.64871100000001</v>
      </c>
      <c r="L111" s="359">
        <f>[1]DataIncome!XV113</f>
        <v>68.099984000000006</v>
      </c>
      <c r="M111" s="379">
        <f>[1]DataIncome!XR113</f>
        <v>214.97268299999999</v>
      </c>
      <c r="N111" s="380">
        <f>[1]DataIncome!XZ113</f>
        <v>17.808510000000005</v>
      </c>
      <c r="O111" s="425">
        <f>[1]DataIncome!YF113</f>
        <v>24.423100999999999</v>
      </c>
      <c r="P111" s="426">
        <f>[1]DataIncome!XI113</f>
        <v>483.41300000000001</v>
      </c>
      <c r="Q111" s="380">
        <f t="shared" si="14"/>
        <v>1261.8176040000001</v>
      </c>
      <c r="R111" s="427">
        <f>[1]DataIncome!AAS113</f>
        <v>852.26142900000002</v>
      </c>
      <c r="S111" s="427">
        <f>[1]DataIncome!AAW113</f>
        <v>409.556175</v>
      </c>
      <c r="T111" s="428">
        <f>[1]TC1!Z111</f>
        <v>0.64212466551725811</v>
      </c>
      <c r="U111" s="429"/>
      <c r="V111" s="441">
        <f>[1]DataIncome!AAO113</f>
        <v>317.317182</v>
      </c>
      <c r="W111" s="335">
        <f t="shared" si="17"/>
        <v>7.7069994504986888E-2</v>
      </c>
      <c r="X111" s="336"/>
      <c r="Y111" s="407"/>
      <c r="Z111" s="328">
        <f>[1]DataIncome!XN113</f>
        <v>9232.8820699999997</v>
      </c>
      <c r="AA111" s="329">
        <f t="shared" si="15"/>
        <v>-87.975606940286525</v>
      </c>
      <c r="AB111" s="329">
        <f>[1]DataIncome!XL113</f>
        <v>295.25072699999998</v>
      </c>
      <c r="AC111" s="339">
        <f>AA111/Z111</f>
        <v>-9.528509762530361E-3</v>
      </c>
    </row>
    <row r="112" spans="1:29" ht="12" customHeight="1">
      <c r="A112" s="439">
        <v>2014</v>
      </c>
      <c r="B112" s="380">
        <f t="shared" si="10"/>
        <v>8997.0429743771001</v>
      </c>
      <c r="C112" s="381">
        <f t="shared" si="11"/>
        <v>9684.4309748653814</v>
      </c>
      <c r="D112" s="379">
        <f>[1]DataIncome!XF114</f>
        <v>6784.9478520000002</v>
      </c>
      <c r="E112" s="380">
        <f t="shared" si="12"/>
        <v>919.88985668061764</v>
      </c>
      <c r="F112" s="359">
        <f>[1]DataIncome!AAD114</f>
        <v>229.64171888254467</v>
      </c>
      <c r="G112" s="359">
        <f>[1]DataIncome!ZO114</f>
        <v>316.21734874019472</v>
      </c>
      <c r="H112" s="359">
        <f>[1]DataIncome!ZY114</f>
        <v>344.56998792104929</v>
      </c>
      <c r="I112" s="359">
        <f>[1]DataIncome!YC114</f>
        <v>29.460801136828959</v>
      </c>
      <c r="J112" s="377">
        <f t="shared" si="13"/>
        <v>156.36765619238281</v>
      </c>
      <c r="K112" s="359">
        <f>[1]DataIncome!XT114</f>
        <v>93.893997192382798</v>
      </c>
      <c r="L112" s="359">
        <f>[1]DataIncome!XV114</f>
        <v>62.473658999999998</v>
      </c>
      <c r="M112" s="379">
        <f>[1]DataIncome!XR114</f>
        <v>254.70223200000001</v>
      </c>
      <c r="N112" s="380">
        <f>[1]DataIncome!XZ114</f>
        <v>19.136432623441785</v>
      </c>
      <c r="O112" s="425">
        <f>[1]DataIncome!YF114</f>
        <v>26.244252143610755</v>
      </c>
      <c r="P112" s="426">
        <f>[1]DataIncome!XI114</f>
        <v>687.38800048828102</v>
      </c>
      <c r="Q112" s="380">
        <f t="shared" si="14"/>
        <v>1338.3237398515637</v>
      </c>
      <c r="R112" s="427">
        <f>[1]DataIncome!AAS114</f>
        <v>898.22829400000001</v>
      </c>
      <c r="S112" s="427">
        <f>[1]DataIncome!AAW114</f>
        <v>440.09544585156368</v>
      </c>
      <c r="T112" s="428">
        <f>[1]TC1!Z112</f>
        <v>5.7737048337003216E-5</v>
      </c>
      <c r="U112" s="429"/>
      <c r="V112" s="441">
        <f>[1]DataIncome!AAO114</f>
        <v>340.97849138436698</v>
      </c>
      <c r="W112" s="335">
        <f t="shared" si="17"/>
        <v>7.8489485915665652E-2</v>
      </c>
      <c r="X112" s="336"/>
      <c r="Y112" s="407"/>
      <c r="Z112" s="328">
        <f>[1]DataIncome!XN114</f>
        <v>9916.2195269999993</v>
      </c>
      <c r="AA112" s="329">
        <f t="shared" si="15"/>
        <v>-62.656285865381506</v>
      </c>
      <c r="AB112" s="329">
        <f>[1]DataIncome!XL114</f>
        <v>294.444838</v>
      </c>
      <c r="AC112" s="339">
        <f>AA112/Z112</f>
        <v>-6.3185658299294636E-3</v>
      </c>
    </row>
    <row r="113" spans="1:29" ht="12" customHeight="1">
      <c r="A113" s="439">
        <v>2015</v>
      </c>
      <c r="B113" s="380">
        <f t="shared" si="10"/>
        <v>9420.2284476566456</v>
      </c>
      <c r="C113" s="381">
        <f t="shared" si="11"/>
        <v>10115.180220656646</v>
      </c>
      <c r="D113" s="379">
        <f>[1]DataIncome!XF115</f>
        <v>7112.2229589999997</v>
      </c>
      <c r="E113" s="380">
        <f t="shared" si="12"/>
        <v>961.24518030694071</v>
      </c>
      <c r="F113" s="359">
        <f>[1]DataIncome!AAD115</f>
        <v>239.96568053243382</v>
      </c>
      <c r="G113" s="359">
        <f>[1]DataIncome!ZO115</f>
        <v>330.43347548453931</v>
      </c>
      <c r="H113" s="359">
        <f>[1]DataIncome!ZY115</f>
        <v>360.06075918991945</v>
      </c>
      <c r="I113" s="359">
        <f>[1]DataIncome!YC115</f>
        <v>30.785265100048115</v>
      </c>
      <c r="J113" s="377">
        <f t="shared" si="13"/>
        <v>157.752678</v>
      </c>
      <c r="K113" s="359">
        <f>[1]DataIncome!XT115</f>
        <v>95.881223000000006</v>
      </c>
      <c r="L113" s="359">
        <f>[1]DataIncome!XV115</f>
        <v>61.871454999999997</v>
      </c>
      <c r="M113" s="379">
        <f>[1]DataIncome!XR115</f>
        <v>260.25272000000001</v>
      </c>
      <c r="N113" s="380">
        <f>[1]DataIncome!XZ115</f>
        <v>19.996745799468609</v>
      </c>
      <c r="O113" s="425">
        <f>[1]DataIncome!YF115</f>
        <v>27.424110289504704</v>
      </c>
      <c r="P113" s="426">
        <f>[1]DataIncome!XI115</f>
        <v>694.951773</v>
      </c>
      <c r="Q113" s="380">
        <f t="shared" si="14"/>
        <v>1403.08577803354</v>
      </c>
      <c r="R113" s="427">
        <f>[1]DataIncome!AAS115</f>
        <v>943.20504000000005</v>
      </c>
      <c r="S113" s="427">
        <f>[1]DataIncome!AAW115</f>
        <v>459.88073803354007</v>
      </c>
      <c r="T113" s="428">
        <f>[1]TC1!Z113</f>
        <v>4.6926073082431685E-4</v>
      </c>
      <c r="U113" s="429"/>
      <c r="V113" s="441">
        <f>[1]DataIncome!AAO115</f>
        <v>356.30780038631616</v>
      </c>
      <c r="W113" s="335">
        <f t="shared" si="17"/>
        <v>7.7108076723154464E-2</v>
      </c>
      <c r="X113" s="336"/>
      <c r="Y113" s="407"/>
      <c r="Z113" s="328">
        <f>[1]DataIncome!XN115</f>
        <v>10360.403054</v>
      </c>
      <c r="AA113" s="329">
        <f t="shared" si="15"/>
        <v>-59.413624656646789</v>
      </c>
      <c r="AB113" s="329">
        <f>[1]DataIncome!XL115</f>
        <v>304.636458</v>
      </c>
      <c r="AC113" s="339">
        <f>AA113/Z113</f>
        <v>-5.7346827480527461E-3</v>
      </c>
    </row>
    <row r="114" spans="1:29" ht="12" customHeight="1">
      <c r="A114" s="439">
        <v>2016</v>
      </c>
      <c r="B114" s="380">
        <f t="shared" si="10"/>
        <v>9487.9969589050488</v>
      </c>
      <c r="C114" s="381">
        <f t="shared" si="11"/>
        <v>10127.718465905049</v>
      </c>
      <c r="D114" s="379">
        <f>[1]DataIncome!XF116</f>
        <v>7191.8798044297846</v>
      </c>
      <c r="E114" s="380">
        <f t="shared" si="12"/>
        <v>960.36469573138561</v>
      </c>
      <c r="F114" s="359">
        <f>[1]DataIncome!AAD116</f>
        <v>239.74587596571138</v>
      </c>
      <c r="G114" s="359">
        <f>[1]DataIncome!ZO116</f>
        <v>330.1308039243882</v>
      </c>
      <c r="H114" s="359">
        <f>[1]DataIncome!ZY116</f>
        <v>359.73094953133875</v>
      </c>
      <c r="I114" s="359">
        <f>[1]DataIncome!YC116</f>
        <v>30.757066309947223</v>
      </c>
      <c r="J114" s="377">
        <f t="shared" si="13"/>
        <v>154.74605420995363</v>
      </c>
      <c r="K114" s="359">
        <f>[1]DataIncome!XT116</f>
        <v>94.053813349999999</v>
      </c>
      <c r="L114" s="359">
        <f>[1]DataIncome!XV116</f>
        <v>60.692240859953614</v>
      </c>
      <c r="M114" s="379">
        <f>[1]DataIncome!XR116</f>
        <v>254.7704124</v>
      </c>
      <c r="N114" s="380">
        <f>[1]DataIncome!XZ116</f>
        <v>19.978429113363504</v>
      </c>
      <c r="O114" s="425">
        <f>[1]DataIncome!YF116</f>
        <v>27.398990261230004</v>
      </c>
      <c r="P114" s="426">
        <f>[1]DataIncome!XI116</f>
        <v>639.72150699999997</v>
      </c>
      <c r="Q114" s="380">
        <f t="shared" si="14"/>
        <v>1413.2284245270628</v>
      </c>
      <c r="R114" s="427">
        <f>[1]DataIncome!AAS116</f>
        <v>953.76892959021552</v>
      </c>
      <c r="S114" s="427">
        <f>[1]DataIncome!AAW116</f>
        <v>459.45949493684731</v>
      </c>
      <c r="T114" s="428">
        <f>[1]TC1!Z114</f>
        <v>-14.21811597092892</v>
      </c>
      <c r="U114" s="429"/>
      <c r="V114" s="441">
        <f>[1]DataIncome!AAO116</f>
        <v>355.98142837549375</v>
      </c>
      <c r="W114" s="335">
        <f t="shared" si="17"/>
        <v>7.5632855654450715E-2</v>
      </c>
      <c r="X114" s="336"/>
      <c r="Y114" s="407"/>
      <c r="Z114" s="328">
        <f>[1]DataIncome!XN116</f>
        <v>10352.769737139693</v>
      </c>
      <c r="AA114" s="329">
        <f t="shared" si="15"/>
        <v>-79.3061448435692</v>
      </c>
      <c r="AB114" s="329">
        <f>[1]DataIncome!XL116</f>
        <v>304.35741607821359</v>
      </c>
      <c r="AC114" s="339">
        <f t="shared" ref="AC114:AC118" si="19">AA114/Z114</f>
        <v>-7.6603794788427538E-3</v>
      </c>
    </row>
    <row r="115" spans="1:29" ht="12" customHeight="1">
      <c r="A115" s="439">
        <v>2017</v>
      </c>
      <c r="B115" s="380">
        <f t="shared" si="10"/>
        <v>10021.83648716988</v>
      </c>
      <c r="C115" s="381">
        <f t="shared" si="11"/>
        <v>10867.90693116988</v>
      </c>
      <c r="D115" s="379">
        <f>[1]DataIncome!XF117</f>
        <v>7564.6730871117852</v>
      </c>
      <c r="E115" s="380">
        <f t="shared" si="12"/>
        <v>1027.7510138362527</v>
      </c>
      <c r="F115" s="359">
        <f>[1]DataIncome!AAD117</f>
        <v>256.56822682259269</v>
      </c>
      <c r="G115" s="359">
        <f>[1]DataIncome!ZO117</f>
        <v>353.29523246736193</v>
      </c>
      <c r="H115" s="359">
        <f>[1]DataIncome!ZY117</f>
        <v>384.97234408179497</v>
      </c>
      <c r="I115" s="359">
        <f>[1]DataIncome!YC117</f>
        <v>32.915210464503176</v>
      </c>
      <c r="J115" s="377">
        <f t="shared" si="13"/>
        <v>172.83231389992628</v>
      </c>
      <c r="K115" s="359">
        <f>[1]DataIncome!XT117</f>
        <v>105.046544</v>
      </c>
      <c r="L115" s="359">
        <f>[1]DataIncome!XV117</f>
        <v>67.785769899926279</v>
      </c>
      <c r="M115" s="379">
        <f>[1]DataIncome!XR117</f>
        <v>276.55221499999999</v>
      </c>
      <c r="N115" s="380">
        <f>[1]DataIncome!XZ117</f>
        <v>21.38026404695961</v>
      </c>
      <c r="O115" s="425">
        <f>[1]DataIncome!YF117</f>
        <v>29.32150686528874</v>
      </c>
      <c r="P115" s="426">
        <f>[1]DataIncome!XI117</f>
        <v>846.07044399999995</v>
      </c>
      <c r="Q115" s="380">
        <f t="shared" si="14"/>
        <v>1494.9064176413913</v>
      </c>
      <c r="R115" s="427">
        <f>[1]DataIncome!AAS117</f>
        <v>1003.2078328882144</v>
      </c>
      <c r="S115" s="427">
        <f>[1]DataIncome!AAW117</f>
        <v>491.69858475317676</v>
      </c>
      <c r="T115" s="428">
        <f>[1]TC1!Z115</f>
        <v>-6.0959765786210482</v>
      </c>
      <c r="U115" s="429"/>
      <c r="V115" s="441">
        <f>[1]DataIncome!AAO117</f>
        <v>380.95972868011631</v>
      </c>
      <c r="W115" s="335">
        <f t="shared" si="17"/>
        <v>7.7739254486457202E-2</v>
      </c>
      <c r="X115" s="336"/>
      <c r="Y115" s="407"/>
      <c r="Z115" s="328">
        <f>[1]DataIncome!XN117</f>
        <v>11078.762299029198</v>
      </c>
      <c r="AA115" s="329">
        <f t="shared" si="15"/>
        <v>-114.85802449393123</v>
      </c>
      <c r="AB115" s="329">
        <f>[1]DataIncome!XL117</f>
        <v>325.7133923532499</v>
      </c>
      <c r="AC115" s="339">
        <f t="shared" si="19"/>
        <v>-1.0367405798028171E-2</v>
      </c>
    </row>
    <row r="116" spans="1:29" ht="12" customHeight="1">
      <c r="A116" s="439">
        <v>2018</v>
      </c>
      <c r="B116" s="380">
        <f t="shared" si="10"/>
        <v>10523.670925749662</v>
      </c>
      <c r="C116" s="381">
        <f t="shared" si="11"/>
        <v>11414.287824696707</v>
      </c>
      <c r="D116" s="379">
        <f>[1]DataIncome!XF118</f>
        <v>7962.960689821306</v>
      </c>
      <c r="E116" s="380">
        <f t="shared" si="12"/>
        <v>1081.8631324657451</v>
      </c>
      <c r="F116" s="359">
        <f>[1]DataIncome!AAD118</f>
        <v>270.07680053302897</v>
      </c>
      <c r="G116" s="359">
        <f>[1]DataIncome!ZO118</f>
        <v>371.89657975200095</v>
      </c>
      <c r="H116" s="359">
        <f>[1]DataIncome!ZY118</f>
        <v>405.24152297004548</v>
      </c>
      <c r="I116" s="359">
        <f>[1]DataIncome!YC118</f>
        <v>34.648229210669726</v>
      </c>
      <c r="J116" s="377">
        <f t="shared" si="13"/>
        <v>181.93210805907125</v>
      </c>
      <c r="K116" s="359">
        <f>[1]DataIncome!XT118</f>
        <v>110.57734958814397</v>
      </c>
      <c r="L116" s="359">
        <f>[1]DataIncome!XV118</f>
        <v>71.35475847092728</v>
      </c>
      <c r="M116" s="379">
        <f>[1]DataIncome!XR118</f>
        <v>291.1129656719649</v>
      </c>
      <c r="N116" s="380">
        <f>[1]DataIncome!XZ118</f>
        <v>22.505956329296076</v>
      </c>
      <c r="O116" s="425">
        <f>[1]DataIncome!YF118</f>
        <v>30.86531352325305</v>
      </c>
      <c r="P116" s="426">
        <f>[1]DataIncome!XI118</f>
        <v>890.61689894704375</v>
      </c>
      <c r="Q116" s="380">
        <f t="shared" si="14"/>
        <v>1573.6147354366278</v>
      </c>
      <c r="R116" s="427">
        <f>[1]DataIncome!AAS118</f>
        <v>1056.0277284976116</v>
      </c>
      <c r="S116" s="427">
        <f>[1]DataIncome!AAW118</f>
        <v>517.58700693901619</v>
      </c>
      <c r="T116" s="428">
        <f>[1]TC1!Z116</f>
        <v>-32.242210147656806</v>
      </c>
      <c r="U116" s="429"/>
      <c r="V116" s="441">
        <f>[1]DataIncome!AAO118</f>
        <v>401.01763935485303</v>
      </c>
      <c r="W116" s="335">
        <f t="shared" si="17"/>
        <v>7.7930027989889336E-2</v>
      </c>
      <c r="X116" s="336"/>
      <c r="Y116" s="407"/>
      <c r="Z116" s="328">
        <f>[1]DataIncome!XN118</f>
        <v>11662.070212835382</v>
      </c>
      <c r="AA116" s="329">
        <f t="shared" si="15"/>
        <v>-95.080140035364821</v>
      </c>
      <c r="AB116" s="329">
        <f>[1]DataIncome!XL118</f>
        <v>342.86252817404085</v>
      </c>
      <c r="AC116" s="339">
        <f t="shared" si="19"/>
        <v>-8.1529383977399436E-3</v>
      </c>
    </row>
    <row r="117" spans="1:29" ht="12" customHeight="1">
      <c r="A117" s="439">
        <v>2019</v>
      </c>
      <c r="B117" s="380">
        <f t="shared" si="10"/>
        <v>11002.497952871276</v>
      </c>
      <c r="C117" s="381">
        <f t="shared" si="11"/>
        <v>11933.63792072041</v>
      </c>
      <c r="D117" s="379">
        <f>[1]DataIncome!XF119</f>
        <v>8325.275401208175</v>
      </c>
      <c r="E117" s="380">
        <f t="shared" si="12"/>
        <v>1131.0879049929365</v>
      </c>
      <c r="F117" s="359">
        <f>[1]DataIncome!AAD119</f>
        <v>282.36529495728172</v>
      </c>
      <c r="G117" s="359">
        <f>[1]DataIncome!ZO119</f>
        <v>388.81787413071692</v>
      </c>
      <c r="H117" s="359">
        <f>[1]DataIncome!ZY119</f>
        <v>423.68001226518254</v>
      </c>
      <c r="I117" s="359">
        <f>[1]DataIncome!YC119</f>
        <v>36.224723639755197</v>
      </c>
      <c r="J117" s="377">
        <f t="shared" si="13"/>
        <v>190.21001897575897</v>
      </c>
      <c r="K117" s="359">
        <f>[1]DataIncome!XT119</f>
        <v>115.60861899440451</v>
      </c>
      <c r="L117" s="359">
        <f>[1]DataIncome!XV119</f>
        <v>74.601399981354461</v>
      </c>
      <c r="M117" s="379">
        <f>[1]DataIncome!XR119</f>
        <v>304.35860561003926</v>
      </c>
      <c r="N117" s="380">
        <f>[1]DataIncome!XZ119</f>
        <v>23.529977342279043</v>
      </c>
      <c r="O117" s="425">
        <f>[1]DataIncome!YF119</f>
        <v>32.269685288561064</v>
      </c>
      <c r="P117" s="426">
        <f>[1]DataIncome!XI119</f>
        <v>931.13996784913411</v>
      </c>
      <c r="Q117" s="380">
        <f t="shared" si="14"/>
        <v>1645.2142058989944</v>
      </c>
      <c r="R117" s="427">
        <f>[1]DataIncome!AAS119</f>
        <v>1104.0769901442529</v>
      </c>
      <c r="S117" s="427">
        <f>[1]DataIncome!AAW119</f>
        <v>541.13721575474142</v>
      </c>
      <c r="T117" s="428">
        <f>[1]TC1!Z117</f>
        <v>-33.709230709375333</v>
      </c>
      <c r="U117" s="429"/>
      <c r="V117" s="441">
        <f>[1]DataIncome!AAO119</f>
        <v>419.2639419454988</v>
      </c>
      <c r="W117" s="335">
        <f t="shared" si="17"/>
        <v>7.7930027989889294E-2</v>
      </c>
      <c r="X117" s="336"/>
      <c r="Y117" s="407"/>
      <c r="Z117" s="328">
        <f>[1]DataIncome!XN119</f>
        <v>12192.69440751939</v>
      </c>
      <c r="AA117" s="329">
        <f t="shared" si="15"/>
        <v>-99.406286406980144</v>
      </c>
      <c r="AB117" s="329">
        <f>[1]DataIncome!XL119</f>
        <v>358.46277320595965</v>
      </c>
      <c r="AC117" s="339">
        <f t="shared" si="19"/>
        <v>-8.1529383977404554E-3</v>
      </c>
    </row>
    <row r="118" spans="1:29" ht="12" customHeight="1" thickBot="1">
      <c r="A118" s="448">
        <v>2020</v>
      </c>
      <c r="B118" s="449">
        <f t="shared" si="10"/>
        <v>11458.221418079202</v>
      </c>
      <c r="C118" s="450">
        <f t="shared" si="11"/>
        <v>12427.929203396647</v>
      </c>
      <c r="D118" s="451">
        <f>[1]DataIncome!XF120</f>
        <v>8670.1083083262183</v>
      </c>
      <c r="E118" s="449">
        <f t="shared" si="12"/>
        <v>1177.9375660177438</v>
      </c>
      <c r="F118" s="452">
        <f>[1]DataIncome!AAD120</f>
        <v>294.06086547441231</v>
      </c>
      <c r="G118" s="452">
        <f>[1]DataIncome!ZO120</f>
        <v>404.92271047721118</v>
      </c>
      <c r="H118" s="452">
        <f>[1]DataIncome!ZY120</f>
        <v>441.22883837320637</v>
      </c>
      <c r="I118" s="452">
        <f>[1]DataIncome!YC120</f>
        <v>37.725151692913855</v>
      </c>
      <c r="J118" s="453">
        <f t="shared" si="13"/>
        <v>198.08851796173491</v>
      </c>
      <c r="K118" s="452">
        <f>[1]DataIncome!XT120</f>
        <v>120.39712799315275</v>
      </c>
      <c r="L118" s="452">
        <f>[1]DataIncome!XV120</f>
        <v>77.691389968582158</v>
      </c>
      <c r="M118" s="451">
        <f>[1]DataIncome!XR120</f>
        <v>316.96513905440708</v>
      </c>
      <c r="N118" s="449">
        <f>[1]DataIncome!XZ120</f>
        <v>24.504589003796241</v>
      </c>
      <c r="O118" s="454">
        <f>[1]DataIncome!YF120</f>
        <v>33.606295653213266</v>
      </c>
      <c r="P118" s="455">
        <f>[1]DataIncome!XI120</f>
        <v>969.7077853174452</v>
      </c>
      <c r="Q118" s="449">
        <f t="shared" si="14"/>
        <v>1713.3589783073307</v>
      </c>
      <c r="R118" s="456">
        <f>[1]DataIncome!AAS120</f>
        <v>1149.8078590760279</v>
      </c>
      <c r="S118" s="456">
        <f>[1]DataIncome!AAW120</f>
        <v>563.55111923130289</v>
      </c>
      <c r="T118" s="457">
        <f>[1]TC1!Z118</f>
        <v>-35.105467045357727</v>
      </c>
      <c r="U118" s="458"/>
      <c r="V118" s="459">
        <f>[1]DataIncome!AAO120</f>
        <v>436.62985442088132</v>
      </c>
      <c r="W118" s="335">
        <f t="shared" si="17"/>
        <v>7.7930027989889308E-2</v>
      </c>
      <c r="X118" s="336"/>
      <c r="Y118" s="407"/>
      <c r="Z118" s="328">
        <f>[1]DataIncome!XN120</f>
        <v>12697.715809878844</v>
      </c>
      <c r="AA118" s="329">
        <f t="shared" si="15"/>
        <v>-103.52369478995388</v>
      </c>
      <c r="AB118" s="329">
        <f>[1]DataIncome!XL120</f>
        <v>373.31030127215053</v>
      </c>
      <c r="AC118" s="339">
        <f t="shared" si="19"/>
        <v>-8.1529383977401882E-3</v>
      </c>
    </row>
    <row r="119" spans="1:29" ht="12" customHeight="1" thickTop="1">
      <c r="A119" s="305"/>
      <c r="B119" s="460"/>
      <c r="C119" s="460"/>
      <c r="D119" s="460"/>
      <c r="E119" s="460"/>
      <c r="F119" s="359"/>
      <c r="G119" s="359"/>
      <c r="H119" s="359"/>
      <c r="I119" s="359"/>
      <c r="J119" s="461"/>
      <c r="K119" s="359"/>
      <c r="L119" s="359"/>
      <c r="M119" s="460"/>
      <c r="N119" s="460"/>
      <c r="O119" s="462"/>
      <c r="P119" s="462"/>
      <c r="Q119" s="460"/>
      <c r="R119" s="427"/>
      <c r="S119" s="427"/>
      <c r="T119" s="463"/>
      <c r="U119" s="427"/>
      <c r="V119" s="388"/>
      <c r="W119" s="407"/>
      <c r="X119" s="407"/>
      <c r="Y119" s="407"/>
      <c r="Z119" s="328"/>
      <c r="AA119" s="329"/>
      <c r="AB119" s="329"/>
      <c r="AC119" s="339"/>
    </row>
    <row r="120" spans="1:29" ht="12" customHeight="1" thickBot="1">
      <c r="B120" s="464"/>
      <c r="C120" s="464"/>
      <c r="D120" s="464"/>
      <c r="E120" s="464"/>
      <c r="F120" s="464"/>
      <c r="G120" s="464"/>
      <c r="H120" s="464"/>
      <c r="I120" s="464"/>
      <c r="J120" s="464"/>
      <c r="K120" s="464"/>
      <c r="L120" s="464"/>
      <c r="M120" s="464"/>
      <c r="N120" s="464"/>
      <c r="O120" s="464"/>
      <c r="P120" s="464"/>
      <c r="Q120" s="464"/>
      <c r="R120" s="464"/>
      <c r="S120" s="464"/>
      <c r="T120" s="464"/>
      <c r="U120" s="464"/>
      <c r="V120" s="464"/>
      <c r="W120" s="464"/>
      <c r="X120" s="464"/>
      <c r="Y120" s="464"/>
      <c r="Z120" s="464"/>
      <c r="AA120" s="464"/>
      <c r="AB120" s="464"/>
    </row>
    <row r="121" spans="1:29" ht="12" customHeight="1">
      <c r="A121" s="482" t="s">
        <v>618</v>
      </c>
      <c r="B121" s="483"/>
      <c r="C121" s="483"/>
      <c r="D121" s="483"/>
      <c r="E121" s="483"/>
      <c r="F121" s="483"/>
      <c r="G121" s="483"/>
      <c r="H121" s="483"/>
      <c r="I121" s="483"/>
      <c r="J121" s="483"/>
      <c r="K121" s="483"/>
      <c r="L121" s="483"/>
      <c r="M121" s="483"/>
      <c r="N121" s="483"/>
      <c r="O121" s="483"/>
      <c r="P121" s="483"/>
      <c r="Q121" s="483"/>
      <c r="R121" s="483"/>
      <c r="S121" s="483"/>
      <c r="T121" s="483"/>
      <c r="U121" s="483"/>
      <c r="V121" s="484"/>
      <c r="W121" s="465"/>
      <c r="X121" s="465"/>
      <c r="Y121" s="465"/>
      <c r="Z121" s="465"/>
      <c r="AA121" s="465"/>
      <c r="AB121" s="465"/>
    </row>
    <row r="122" spans="1:29" ht="12" customHeight="1">
      <c r="A122" s="485"/>
      <c r="B122" s="486"/>
      <c r="C122" s="486"/>
      <c r="D122" s="486"/>
      <c r="E122" s="486"/>
      <c r="F122" s="486"/>
      <c r="G122" s="486"/>
      <c r="H122" s="486"/>
      <c r="I122" s="486"/>
      <c r="J122" s="486"/>
      <c r="K122" s="486"/>
      <c r="L122" s="486"/>
      <c r="M122" s="486"/>
      <c r="N122" s="486"/>
      <c r="O122" s="486"/>
      <c r="P122" s="486"/>
      <c r="Q122" s="486"/>
      <c r="R122" s="486"/>
      <c r="S122" s="486"/>
      <c r="T122" s="486"/>
      <c r="U122" s="486"/>
      <c r="V122" s="487"/>
      <c r="W122" s="465"/>
      <c r="X122" s="465"/>
      <c r="Y122" s="465"/>
      <c r="Z122" s="465"/>
      <c r="AA122" s="465"/>
      <c r="AB122" s="465"/>
    </row>
    <row r="123" spans="1:29" ht="12" customHeight="1">
      <c r="A123" s="485"/>
      <c r="B123" s="486"/>
      <c r="C123" s="486"/>
      <c r="D123" s="486"/>
      <c r="E123" s="486"/>
      <c r="F123" s="486"/>
      <c r="G123" s="486"/>
      <c r="H123" s="486"/>
      <c r="I123" s="486"/>
      <c r="J123" s="486"/>
      <c r="K123" s="486"/>
      <c r="L123" s="486"/>
      <c r="M123" s="486"/>
      <c r="N123" s="486"/>
      <c r="O123" s="486"/>
      <c r="P123" s="486"/>
      <c r="Q123" s="486"/>
      <c r="R123" s="486"/>
      <c r="S123" s="486"/>
      <c r="T123" s="486"/>
      <c r="U123" s="486"/>
      <c r="V123" s="487"/>
      <c r="W123" s="465"/>
      <c r="X123" s="465"/>
      <c r="Y123" s="465"/>
      <c r="Z123" s="465"/>
      <c r="AA123" s="465"/>
      <c r="AB123" s="465"/>
    </row>
    <row r="124" spans="1:29" ht="12" customHeight="1">
      <c r="A124" s="485"/>
      <c r="B124" s="486"/>
      <c r="C124" s="486"/>
      <c r="D124" s="486"/>
      <c r="E124" s="486"/>
      <c r="F124" s="486"/>
      <c r="G124" s="486"/>
      <c r="H124" s="486"/>
      <c r="I124" s="486"/>
      <c r="J124" s="486"/>
      <c r="K124" s="486"/>
      <c r="L124" s="486"/>
      <c r="M124" s="486"/>
      <c r="N124" s="486"/>
      <c r="O124" s="486"/>
      <c r="P124" s="486"/>
      <c r="Q124" s="486"/>
      <c r="R124" s="486"/>
      <c r="S124" s="486"/>
      <c r="T124" s="486"/>
      <c r="U124" s="486"/>
      <c r="V124" s="487"/>
      <c r="W124" s="465"/>
      <c r="X124" s="465"/>
      <c r="Y124" s="465"/>
      <c r="Z124" s="465"/>
      <c r="AA124" s="465"/>
      <c r="AB124" s="465"/>
    </row>
    <row r="125" spans="1:29" ht="12" customHeight="1" thickBot="1">
      <c r="A125" s="488"/>
      <c r="B125" s="489"/>
      <c r="C125" s="489"/>
      <c r="D125" s="489"/>
      <c r="E125" s="489"/>
      <c r="F125" s="489"/>
      <c r="G125" s="489"/>
      <c r="H125" s="489"/>
      <c r="I125" s="489"/>
      <c r="J125" s="489"/>
      <c r="K125" s="489"/>
      <c r="L125" s="489"/>
      <c r="M125" s="489"/>
      <c r="N125" s="489"/>
      <c r="O125" s="489"/>
      <c r="P125" s="489"/>
      <c r="Q125" s="489"/>
      <c r="R125" s="489"/>
      <c r="S125" s="489"/>
      <c r="T125" s="489"/>
      <c r="U125" s="489"/>
      <c r="V125" s="490"/>
      <c r="W125" s="465"/>
      <c r="X125" s="465"/>
      <c r="Y125" s="465"/>
      <c r="Z125" s="465"/>
      <c r="AA125" s="465"/>
      <c r="AB125" s="465"/>
    </row>
    <row r="126" spans="1:29" ht="12" customHeight="1" thickBot="1">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c r="AA126" s="465"/>
      <c r="AB126" s="465"/>
    </row>
    <row r="127" spans="1:29" ht="23" customHeight="1" thickBot="1">
      <c r="A127" s="491" t="s">
        <v>619</v>
      </c>
      <c r="B127" s="492"/>
      <c r="C127" s="492"/>
      <c r="D127" s="492"/>
      <c r="E127" s="492"/>
      <c r="F127" s="492"/>
      <c r="G127" s="492"/>
      <c r="H127" s="492"/>
      <c r="I127" s="492"/>
      <c r="J127" s="492"/>
      <c r="K127" s="492"/>
      <c r="L127" s="492"/>
      <c r="M127" s="492"/>
      <c r="N127" s="492"/>
      <c r="O127" s="492"/>
      <c r="P127" s="492"/>
      <c r="Q127" s="492"/>
      <c r="R127" s="492"/>
      <c r="S127" s="492"/>
      <c r="T127" s="492"/>
      <c r="U127" s="492"/>
      <c r="V127" s="493"/>
      <c r="W127" s="465"/>
      <c r="X127" s="465"/>
      <c r="Y127" s="465"/>
      <c r="Z127" s="465"/>
      <c r="AA127" s="465"/>
      <c r="AB127" s="465"/>
    </row>
    <row r="128" spans="1:29">
      <c r="A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c r="AA128" s="465"/>
      <c r="AB128" s="465"/>
    </row>
    <row r="129" spans="2:28">
      <c r="C129" s="464"/>
      <c r="D129" s="464"/>
      <c r="E129" s="464"/>
      <c r="F129" s="464"/>
      <c r="G129" s="464"/>
      <c r="H129" s="464"/>
      <c r="I129" s="464"/>
      <c r="J129" s="464"/>
      <c r="K129" s="464"/>
      <c r="L129" s="464"/>
      <c r="M129" s="464"/>
      <c r="N129" s="464"/>
      <c r="O129" s="464"/>
      <c r="P129" s="464"/>
      <c r="Q129" s="464"/>
      <c r="R129" s="464"/>
      <c r="S129" s="464"/>
      <c r="T129" s="464"/>
      <c r="U129" s="464"/>
      <c r="V129" s="464"/>
      <c r="W129" s="464"/>
      <c r="X129" s="464"/>
      <c r="Y129" s="464"/>
      <c r="Z129" s="464"/>
      <c r="AA129" s="464"/>
      <c r="AB129" s="464"/>
    </row>
    <row r="130" spans="2:28">
      <c r="C130" s="464"/>
      <c r="D130" s="464"/>
      <c r="E130" s="464"/>
      <c r="F130" s="464"/>
      <c r="G130" s="464"/>
      <c r="H130" s="464"/>
      <c r="I130" s="464"/>
      <c r="J130" s="464"/>
      <c r="K130" s="464"/>
      <c r="L130" s="464"/>
      <c r="M130" s="464"/>
      <c r="N130" s="464"/>
      <c r="O130" s="464"/>
      <c r="P130" s="464"/>
      <c r="Q130" s="464"/>
      <c r="R130" s="464"/>
      <c r="S130" s="464"/>
      <c r="T130" s="464"/>
      <c r="U130" s="464"/>
      <c r="V130" s="464"/>
      <c r="W130" s="464"/>
      <c r="X130" s="464"/>
      <c r="Y130" s="464"/>
      <c r="Z130" s="464"/>
      <c r="AA130" s="464"/>
      <c r="AB130" s="464"/>
    </row>
    <row r="131" spans="2:28">
      <c r="C131" s="464"/>
      <c r="D131" s="464"/>
      <c r="E131" s="464"/>
      <c r="F131" s="464"/>
      <c r="G131" s="464"/>
      <c r="H131" s="464"/>
      <c r="I131" s="464"/>
      <c r="J131" s="464"/>
      <c r="K131" s="464"/>
      <c r="L131" s="464"/>
      <c r="M131" s="464"/>
      <c r="N131" s="464"/>
      <c r="O131" s="464"/>
      <c r="P131" s="464"/>
      <c r="Q131" s="464"/>
      <c r="R131" s="464"/>
      <c r="S131" s="464"/>
      <c r="T131" s="464"/>
      <c r="U131" s="464"/>
      <c r="V131" s="464"/>
      <c r="W131" s="464"/>
      <c r="X131" s="464"/>
      <c r="Y131" s="464"/>
      <c r="Z131" s="464"/>
      <c r="AA131" s="464"/>
      <c r="AB131" s="464"/>
    </row>
    <row r="132" spans="2:28">
      <c r="C132" s="464"/>
      <c r="D132" s="464"/>
      <c r="E132" s="464"/>
      <c r="F132" s="464"/>
      <c r="G132" s="464"/>
      <c r="H132" s="464"/>
      <c r="I132" s="464"/>
      <c r="J132" s="464"/>
      <c r="K132" s="464"/>
      <c r="L132" s="464"/>
      <c r="M132" s="464"/>
      <c r="N132" s="464"/>
      <c r="O132" s="464"/>
      <c r="P132" s="464"/>
      <c r="Q132" s="464"/>
      <c r="R132" s="464"/>
      <c r="S132" s="464"/>
      <c r="T132" s="464"/>
      <c r="U132" s="464"/>
      <c r="V132" s="464"/>
      <c r="W132" s="464"/>
      <c r="X132" s="464"/>
      <c r="Y132" s="464"/>
      <c r="Z132" s="464"/>
      <c r="AA132" s="464"/>
      <c r="AB132" s="464"/>
    </row>
    <row r="133" spans="2:28">
      <c r="B133" s="464"/>
      <c r="C133" s="464"/>
      <c r="D133" s="464"/>
      <c r="E133" s="464"/>
      <c r="F133" s="464"/>
      <c r="G133" s="464"/>
      <c r="H133" s="464"/>
      <c r="I133" s="464"/>
      <c r="J133" s="464"/>
      <c r="K133" s="464"/>
      <c r="L133" s="464"/>
      <c r="M133" s="464"/>
      <c r="N133" s="464"/>
      <c r="O133" s="464"/>
      <c r="P133" s="464"/>
      <c r="Q133" s="464"/>
      <c r="R133" s="464"/>
      <c r="S133" s="464"/>
      <c r="T133" s="464"/>
      <c r="U133" s="464"/>
      <c r="V133" s="464"/>
      <c r="W133" s="464"/>
      <c r="X133" s="464"/>
      <c r="Y133" s="464"/>
      <c r="Z133" s="464"/>
      <c r="AA133" s="464"/>
      <c r="AB133" s="464"/>
    </row>
    <row r="134" spans="2:28">
      <c r="B134" s="464"/>
      <c r="C134" s="464"/>
      <c r="D134" s="464"/>
      <c r="E134" s="464"/>
      <c r="F134" s="464"/>
      <c r="G134" s="464"/>
      <c r="H134" s="464"/>
      <c r="I134" s="464"/>
      <c r="J134" s="464"/>
      <c r="K134" s="464"/>
      <c r="L134" s="464"/>
      <c r="M134" s="464"/>
      <c r="N134" s="464"/>
      <c r="O134" s="464"/>
      <c r="P134" s="464"/>
      <c r="Q134" s="464"/>
      <c r="R134" s="464"/>
      <c r="S134" s="464"/>
      <c r="T134" s="464"/>
      <c r="U134" s="464"/>
      <c r="V134" s="464"/>
      <c r="W134" s="464"/>
      <c r="X134" s="464"/>
      <c r="Y134" s="464"/>
      <c r="Z134" s="464"/>
      <c r="AA134" s="464"/>
      <c r="AB134" s="464"/>
    </row>
    <row r="135" spans="2:28">
      <c r="B135" s="464"/>
      <c r="C135" s="464"/>
      <c r="D135" s="464"/>
      <c r="E135" s="464"/>
      <c r="F135" s="464"/>
      <c r="G135" s="464"/>
      <c r="H135" s="464"/>
      <c r="I135" s="464"/>
      <c r="J135" s="464"/>
      <c r="K135" s="464"/>
      <c r="L135" s="464"/>
      <c r="M135" s="464"/>
      <c r="N135" s="464"/>
      <c r="O135" s="464"/>
      <c r="P135" s="464"/>
      <c r="Q135" s="464"/>
      <c r="R135" s="464"/>
      <c r="S135" s="464"/>
      <c r="T135" s="464"/>
      <c r="U135" s="464"/>
      <c r="V135" s="464"/>
      <c r="W135" s="464"/>
      <c r="X135" s="464"/>
      <c r="Y135" s="464"/>
      <c r="Z135" s="464"/>
      <c r="AA135" s="464"/>
      <c r="AB135" s="464"/>
    </row>
    <row r="136" spans="2:28">
      <c r="B136" s="464"/>
      <c r="C136" s="464"/>
      <c r="D136" s="464"/>
      <c r="E136" s="464"/>
      <c r="F136" s="464"/>
      <c r="G136" s="464"/>
      <c r="H136" s="464"/>
      <c r="I136" s="464"/>
      <c r="J136" s="464"/>
      <c r="K136" s="464"/>
      <c r="L136" s="464"/>
      <c r="M136" s="464"/>
      <c r="N136" s="464"/>
      <c r="O136" s="464"/>
      <c r="P136" s="464"/>
      <c r="Q136" s="464"/>
      <c r="R136" s="464"/>
      <c r="S136" s="464"/>
      <c r="T136" s="464"/>
      <c r="U136" s="464"/>
      <c r="V136" s="464"/>
      <c r="W136" s="464"/>
      <c r="X136" s="464"/>
      <c r="Y136" s="464"/>
      <c r="Z136" s="464"/>
      <c r="AA136" s="464"/>
      <c r="AB136" s="464"/>
    </row>
    <row r="137" spans="2:28">
      <c r="B137" s="464"/>
      <c r="C137" s="464"/>
      <c r="D137" s="464"/>
      <c r="E137" s="464"/>
      <c r="F137" s="464"/>
      <c r="G137" s="464"/>
      <c r="H137" s="464"/>
      <c r="I137" s="464"/>
      <c r="J137" s="464"/>
      <c r="K137" s="464"/>
      <c r="L137" s="464"/>
      <c r="M137" s="464"/>
      <c r="N137" s="464"/>
      <c r="O137" s="464"/>
      <c r="P137" s="464"/>
      <c r="Q137" s="464"/>
      <c r="R137" s="464"/>
      <c r="S137" s="464"/>
      <c r="T137" s="464"/>
      <c r="U137" s="464"/>
      <c r="V137" s="464"/>
      <c r="W137" s="464"/>
      <c r="X137" s="464"/>
      <c r="Y137" s="464"/>
      <c r="Z137" s="464"/>
      <c r="AA137" s="464"/>
      <c r="AB137" s="464"/>
    </row>
    <row r="138" spans="2:28">
      <c r="B138" s="464"/>
      <c r="C138" s="464"/>
      <c r="D138" s="464"/>
      <c r="E138" s="464"/>
      <c r="F138" s="464"/>
      <c r="G138" s="464"/>
      <c r="H138" s="464"/>
      <c r="I138" s="464"/>
      <c r="J138" s="464"/>
      <c r="K138" s="464"/>
      <c r="L138" s="464"/>
      <c r="M138" s="464"/>
      <c r="N138" s="464"/>
      <c r="O138" s="464"/>
      <c r="P138" s="464"/>
      <c r="Q138" s="464"/>
      <c r="R138" s="464"/>
      <c r="S138" s="464"/>
      <c r="T138" s="464"/>
      <c r="U138" s="464"/>
      <c r="V138" s="464"/>
      <c r="W138" s="464"/>
      <c r="X138" s="464"/>
      <c r="Y138" s="464"/>
      <c r="Z138" s="464"/>
      <c r="AA138" s="464"/>
      <c r="AB138" s="464"/>
    </row>
    <row r="139" spans="2:28">
      <c r="B139" s="464"/>
      <c r="C139" s="464"/>
      <c r="D139" s="464"/>
      <c r="E139" s="464"/>
      <c r="F139" s="464"/>
      <c r="G139" s="464"/>
      <c r="H139" s="464"/>
      <c r="I139" s="464"/>
      <c r="J139" s="464"/>
      <c r="K139" s="464"/>
      <c r="L139" s="464"/>
      <c r="M139" s="464"/>
      <c r="N139" s="464"/>
      <c r="O139" s="464"/>
      <c r="P139" s="464"/>
      <c r="Q139" s="464"/>
      <c r="R139" s="464"/>
      <c r="S139" s="464"/>
      <c r="T139" s="464"/>
      <c r="U139" s="464"/>
      <c r="V139" s="464"/>
      <c r="W139" s="464"/>
      <c r="X139" s="464"/>
      <c r="Y139" s="464"/>
      <c r="Z139" s="464"/>
      <c r="AA139" s="464"/>
      <c r="AB139" s="464"/>
    </row>
    <row r="140" spans="2:28">
      <c r="B140" s="464"/>
      <c r="C140" s="464"/>
      <c r="D140" s="464"/>
      <c r="E140" s="464"/>
      <c r="F140" s="464"/>
      <c r="G140" s="464"/>
      <c r="H140" s="464"/>
      <c r="I140" s="464"/>
      <c r="J140" s="464"/>
      <c r="K140" s="464"/>
      <c r="L140" s="464"/>
      <c r="M140" s="464"/>
      <c r="N140" s="464"/>
      <c r="O140" s="464"/>
      <c r="P140" s="464"/>
      <c r="Q140" s="464"/>
      <c r="R140" s="464"/>
      <c r="S140" s="464"/>
      <c r="T140" s="464"/>
      <c r="U140" s="464"/>
      <c r="V140" s="464"/>
      <c r="W140" s="464"/>
      <c r="X140" s="464"/>
      <c r="Y140" s="464"/>
      <c r="Z140" s="464"/>
      <c r="AA140" s="464"/>
      <c r="AB140" s="464"/>
    </row>
    <row r="141" spans="2:28">
      <c r="B141" s="464"/>
      <c r="C141" s="464"/>
      <c r="D141" s="464"/>
      <c r="E141" s="464"/>
      <c r="F141" s="464"/>
      <c r="G141" s="464"/>
      <c r="H141" s="464"/>
      <c r="I141" s="464"/>
      <c r="J141" s="464"/>
      <c r="K141" s="464"/>
      <c r="L141" s="464"/>
      <c r="M141" s="464"/>
      <c r="N141" s="464"/>
      <c r="O141" s="464"/>
      <c r="P141" s="464"/>
      <c r="Q141" s="464"/>
      <c r="R141" s="464"/>
      <c r="S141" s="464"/>
      <c r="T141" s="464"/>
      <c r="U141" s="464"/>
      <c r="V141" s="464"/>
      <c r="W141" s="464"/>
      <c r="X141" s="464"/>
      <c r="Y141" s="464"/>
      <c r="Z141" s="464"/>
      <c r="AA141" s="464"/>
      <c r="AB141" s="464"/>
    </row>
    <row r="142" spans="2:28">
      <c r="B142" s="464"/>
      <c r="C142" s="464"/>
      <c r="D142" s="464"/>
      <c r="E142" s="464"/>
      <c r="F142" s="464"/>
      <c r="G142" s="464"/>
      <c r="H142" s="464"/>
      <c r="I142" s="464"/>
      <c r="J142" s="464"/>
      <c r="K142" s="464"/>
      <c r="L142" s="464"/>
      <c r="M142" s="464"/>
      <c r="N142" s="464"/>
      <c r="O142" s="464"/>
      <c r="P142" s="464"/>
      <c r="Q142" s="464"/>
      <c r="R142" s="464"/>
      <c r="S142" s="464"/>
      <c r="T142" s="464"/>
      <c r="U142" s="464"/>
      <c r="V142" s="464"/>
      <c r="W142" s="464"/>
      <c r="X142" s="464"/>
      <c r="Y142" s="464"/>
      <c r="Z142" s="464"/>
      <c r="AA142" s="464"/>
      <c r="AB142" s="464"/>
    </row>
    <row r="143" spans="2:28">
      <c r="B143" s="464"/>
      <c r="C143" s="464"/>
      <c r="D143" s="464"/>
      <c r="E143" s="464"/>
      <c r="F143" s="464"/>
      <c r="G143" s="464"/>
      <c r="H143" s="464"/>
      <c r="I143" s="464"/>
      <c r="J143" s="464"/>
      <c r="K143" s="464"/>
      <c r="L143" s="464"/>
      <c r="M143" s="464"/>
      <c r="N143" s="464"/>
      <c r="O143" s="464"/>
      <c r="P143" s="464"/>
      <c r="Q143" s="464"/>
      <c r="R143" s="464"/>
      <c r="S143" s="464"/>
      <c r="T143" s="464"/>
      <c r="U143" s="464"/>
      <c r="V143" s="464"/>
      <c r="W143" s="464"/>
      <c r="X143" s="464"/>
      <c r="Y143" s="464"/>
      <c r="Z143" s="464"/>
      <c r="AA143" s="464"/>
      <c r="AB143" s="464"/>
    </row>
    <row r="144" spans="2:28">
      <c r="B144" s="464"/>
      <c r="C144" s="464"/>
      <c r="D144" s="464"/>
      <c r="E144" s="464"/>
      <c r="F144" s="464"/>
      <c r="G144" s="464"/>
      <c r="H144" s="464"/>
      <c r="I144" s="464"/>
      <c r="J144" s="464"/>
      <c r="K144" s="464"/>
      <c r="L144" s="464"/>
      <c r="M144" s="464"/>
      <c r="N144" s="464"/>
      <c r="O144" s="464"/>
      <c r="P144" s="464"/>
      <c r="Q144" s="464"/>
      <c r="R144" s="464"/>
      <c r="S144" s="464"/>
      <c r="T144" s="464"/>
      <c r="U144" s="464"/>
      <c r="V144" s="464"/>
      <c r="W144" s="464"/>
      <c r="X144" s="464"/>
      <c r="Y144" s="464"/>
      <c r="Z144" s="464"/>
      <c r="AA144" s="464"/>
      <c r="AB144" s="464"/>
    </row>
    <row r="145" spans="2:28">
      <c r="B145" s="464"/>
      <c r="C145" s="464"/>
      <c r="D145" s="464"/>
      <c r="E145" s="464"/>
      <c r="F145" s="464"/>
      <c r="G145" s="464"/>
      <c r="H145" s="464"/>
      <c r="I145" s="464"/>
      <c r="J145" s="464"/>
      <c r="K145" s="464"/>
      <c r="L145" s="464"/>
      <c r="M145" s="464"/>
      <c r="N145" s="464"/>
      <c r="O145" s="464"/>
      <c r="P145" s="464"/>
      <c r="Q145" s="464"/>
      <c r="R145" s="464"/>
      <c r="S145" s="464"/>
      <c r="T145" s="464"/>
      <c r="U145" s="464"/>
      <c r="V145" s="464"/>
      <c r="W145" s="464"/>
      <c r="X145" s="464"/>
      <c r="Y145" s="464"/>
      <c r="Z145" s="464"/>
      <c r="AA145" s="464"/>
      <c r="AB145" s="464"/>
    </row>
    <row r="146" spans="2:28">
      <c r="B146" s="464"/>
      <c r="C146" s="464"/>
      <c r="D146" s="464"/>
      <c r="E146" s="464"/>
      <c r="F146" s="464"/>
      <c r="G146" s="464"/>
      <c r="H146" s="464"/>
      <c r="I146" s="464"/>
      <c r="J146" s="464"/>
      <c r="K146" s="464"/>
      <c r="L146" s="464"/>
      <c r="M146" s="464"/>
      <c r="N146" s="464"/>
      <c r="O146" s="464"/>
      <c r="P146" s="464"/>
      <c r="Q146" s="464"/>
      <c r="R146" s="464"/>
      <c r="S146" s="464"/>
      <c r="T146" s="464"/>
      <c r="U146" s="464"/>
      <c r="V146" s="464"/>
      <c r="W146" s="464"/>
      <c r="X146" s="464"/>
      <c r="Y146" s="464"/>
      <c r="Z146" s="464"/>
      <c r="AA146" s="464"/>
      <c r="AB146" s="464"/>
    </row>
    <row r="147" spans="2:28">
      <c r="B147" s="464"/>
      <c r="C147" s="464"/>
      <c r="D147" s="464"/>
      <c r="E147" s="464"/>
      <c r="F147" s="464"/>
      <c r="G147" s="464"/>
      <c r="H147" s="464"/>
      <c r="I147" s="464"/>
      <c r="J147" s="464"/>
      <c r="K147" s="464"/>
      <c r="L147" s="464"/>
      <c r="M147" s="464"/>
      <c r="N147" s="464"/>
      <c r="O147" s="464"/>
      <c r="P147" s="464"/>
      <c r="Q147" s="464"/>
      <c r="R147" s="464"/>
      <c r="S147" s="464"/>
      <c r="T147" s="464"/>
      <c r="U147" s="464"/>
      <c r="V147" s="464"/>
      <c r="W147" s="464"/>
      <c r="X147" s="464"/>
      <c r="Y147" s="464"/>
      <c r="Z147" s="464"/>
      <c r="AA147" s="464"/>
      <c r="AB147" s="464"/>
    </row>
    <row r="148" spans="2:28">
      <c r="B148" s="464"/>
      <c r="C148" s="464"/>
      <c r="D148" s="464"/>
      <c r="E148" s="464"/>
      <c r="F148" s="464"/>
      <c r="G148" s="464"/>
      <c r="H148" s="464"/>
      <c r="I148" s="464"/>
      <c r="J148" s="464"/>
      <c r="K148" s="464"/>
      <c r="L148" s="464"/>
      <c r="M148" s="464"/>
      <c r="N148" s="464"/>
      <c r="O148" s="464"/>
      <c r="P148" s="464"/>
      <c r="Q148" s="464"/>
      <c r="R148" s="464"/>
      <c r="S148" s="464"/>
      <c r="T148" s="464"/>
      <c r="U148" s="464"/>
      <c r="V148" s="464"/>
      <c r="W148" s="464"/>
      <c r="X148" s="464"/>
      <c r="Y148" s="464"/>
      <c r="Z148" s="464"/>
      <c r="AA148" s="464"/>
      <c r="AB148" s="464"/>
    </row>
    <row r="149" spans="2:28">
      <c r="B149" s="464"/>
      <c r="C149" s="464"/>
      <c r="D149" s="464"/>
      <c r="E149" s="464"/>
      <c r="F149" s="464"/>
      <c r="G149" s="464"/>
      <c r="H149" s="464"/>
      <c r="I149" s="464"/>
      <c r="J149" s="464"/>
      <c r="K149" s="464"/>
      <c r="L149" s="464"/>
      <c r="M149" s="464"/>
      <c r="N149" s="464"/>
      <c r="O149" s="464"/>
      <c r="P149" s="464"/>
      <c r="Q149" s="464"/>
      <c r="R149" s="464"/>
      <c r="S149" s="464"/>
      <c r="T149" s="464"/>
      <c r="U149" s="464"/>
      <c r="V149" s="464"/>
      <c r="W149" s="464"/>
      <c r="X149" s="464"/>
      <c r="Y149" s="464"/>
      <c r="Z149" s="464"/>
      <c r="AA149" s="464"/>
      <c r="AB149" s="464"/>
    </row>
    <row r="150" spans="2:28">
      <c r="B150" s="464"/>
      <c r="C150" s="464"/>
      <c r="D150" s="464"/>
      <c r="E150" s="464"/>
      <c r="F150" s="464"/>
      <c r="G150" s="464"/>
      <c r="H150" s="464"/>
      <c r="I150" s="464"/>
      <c r="J150" s="464"/>
      <c r="K150" s="464"/>
      <c r="L150" s="464"/>
      <c r="M150" s="464"/>
      <c r="N150" s="464"/>
      <c r="O150" s="464"/>
      <c r="P150" s="464"/>
      <c r="Q150" s="464"/>
      <c r="R150" s="464"/>
      <c r="S150" s="464"/>
      <c r="T150" s="464"/>
      <c r="U150" s="464"/>
      <c r="V150" s="464"/>
      <c r="W150" s="464"/>
      <c r="X150" s="464"/>
      <c r="Y150" s="464"/>
      <c r="Z150" s="464"/>
      <c r="AA150" s="464"/>
      <c r="AB150" s="464"/>
    </row>
    <row r="151" spans="2:28">
      <c r="B151" s="464"/>
      <c r="C151" s="464"/>
      <c r="D151" s="464"/>
      <c r="E151" s="464"/>
      <c r="F151" s="464"/>
      <c r="G151" s="464"/>
      <c r="H151" s="464"/>
      <c r="I151" s="464"/>
      <c r="J151" s="464"/>
      <c r="K151" s="464"/>
      <c r="L151" s="464"/>
      <c r="M151" s="464"/>
      <c r="N151" s="464"/>
      <c r="O151" s="464"/>
      <c r="P151" s="464"/>
      <c r="Q151" s="464"/>
      <c r="R151" s="464"/>
      <c r="S151" s="464"/>
      <c r="T151" s="464"/>
      <c r="U151" s="464"/>
      <c r="V151" s="464"/>
      <c r="W151" s="464"/>
      <c r="X151" s="464"/>
      <c r="Y151" s="464"/>
      <c r="Z151" s="464"/>
      <c r="AA151" s="464"/>
      <c r="AB151" s="464"/>
    </row>
    <row r="152" spans="2:28">
      <c r="B152" s="464"/>
      <c r="C152" s="464"/>
      <c r="D152" s="464"/>
      <c r="E152" s="464"/>
      <c r="F152" s="464"/>
      <c r="G152" s="464"/>
      <c r="H152" s="464"/>
      <c r="I152" s="464"/>
      <c r="J152" s="464"/>
      <c r="K152" s="464"/>
      <c r="L152" s="464"/>
      <c r="M152" s="464"/>
      <c r="N152" s="464"/>
      <c r="O152" s="464"/>
      <c r="P152" s="464"/>
      <c r="Q152" s="464"/>
      <c r="R152" s="464"/>
      <c r="S152" s="464"/>
      <c r="T152" s="464"/>
      <c r="U152" s="464"/>
      <c r="V152" s="464"/>
      <c r="W152" s="464"/>
      <c r="X152" s="464"/>
      <c r="Y152" s="464"/>
      <c r="Z152" s="464"/>
      <c r="AA152" s="464"/>
      <c r="AB152" s="464"/>
    </row>
    <row r="153" spans="2:28">
      <c r="B153" s="464"/>
      <c r="C153" s="464"/>
      <c r="D153" s="464"/>
      <c r="E153" s="464"/>
      <c r="F153" s="464"/>
      <c r="G153" s="464"/>
      <c r="H153" s="464"/>
      <c r="I153" s="464"/>
      <c r="J153" s="464"/>
      <c r="K153" s="464"/>
      <c r="L153" s="464"/>
      <c r="M153" s="464"/>
      <c r="N153" s="464"/>
      <c r="O153" s="464"/>
      <c r="P153" s="464"/>
      <c r="Q153" s="464"/>
      <c r="R153" s="464"/>
      <c r="S153" s="464"/>
      <c r="T153" s="464"/>
      <c r="U153" s="464"/>
      <c r="V153" s="464"/>
      <c r="W153" s="464"/>
      <c r="X153" s="464"/>
      <c r="Y153" s="464"/>
      <c r="Z153" s="464"/>
      <c r="AA153" s="464"/>
      <c r="AB153" s="464"/>
    </row>
    <row r="154" spans="2:28">
      <c r="B154" s="464"/>
      <c r="C154" s="464"/>
      <c r="D154" s="464"/>
      <c r="E154" s="464"/>
      <c r="F154" s="464"/>
      <c r="G154" s="464"/>
      <c r="H154" s="464"/>
      <c r="I154" s="464"/>
      <c r="J154" s="464"/>
      <c r="K154" s="464"/>
      <c r="L154" s="464"/>
      <c r="M154" s="464"/>
      <c r="N154" s="464"/>
      <c r="O154" s="464"/>
      <c r="P154" s="464"/>
      <c r="Q154" s="464"/>
      <c r="R154" s="464"/>
      <c r="S154" s="464"/>
      <c r="T154" s="464"/>
      <c r="U154" s="464"/>
      <c r="V154" s="464"/>
      <c r="W154" s="464"/>
      <c r="X154" s="464"/>
      <c r="Y154" s="464"/>
      <c r="Z154" s="464"/>
      <c r="AA154" s="464"/>
      <c r="AB154" s="464"/>
    </row>
    <row r="155" spans="2:28">
      <c r="B155" s="464"/>
      <c r="C155" s="464"/>
      <c r="D155" s="464"/>
      <c r="E155" s="464"/>
      <c r="F155" s="464"/>
      <c r="G155" s="464"/>
      <c r="H155" s="464"/>
      <c r="I155" s="464"/>
      <c r="J155" s="464"/>
      <c r="K155" s="464"/>
      <c r="L155" s="464"/>
      <c r="M155" s="464"/>
      <c r="N155" s="464"/>
      <c r="O155" s="464"/>
      <c r="P155" s="464"/>
      <c r="Q155" s="464"/>
      <c r="R155" s="464"/>
      <c r="S155" s="464"/>
      <c r="T155" s="464"/>
      <c r="U155" s="464"/>
      <c r="V155" s="464"/>
      <c r="W155" s="464"/>
      <c r="X155" s="464"/>
      <c r="Y155" s="464"/>
      <c r="Z155" s="464"/>
      <c r="AA155" s="464"/>
      <c r="AB155" s="464"/>
    </row>
    <row r="156" spans="2:28">
      <c r="B156" s="464"/>
      <c r="C156" s="464"/>
      <c r="D156" s="464"/>
      <c r="E156" s="464"/>
      <c r="F156" s="464"/>
      <c r="G156" s="464"/>
      <c r="H156" s="464"/>
      <c r="I156" s="464"/>
      <c r="J156" s="464"/>
      <c r="K156" s="464"/>
      <c r="L156" s="464"/>
      <c r="M156" s="464"/>
      <c r="N156" s="464"/>
      <c r="O156" s="464"/>
      <c r="P156" s="464"/>
      <c r="Q156" s="464"/>
      <c r="R156" s="464"/>
      <c r="S156" s="464"/>
      <c r="T156" s="464"/>
      <c r="U156" s="464"/>
      <c r="V156" s="464"/>
      <c r="W156" s="464"/>
      <c r="X156" s="464"/>
      <c r="Y156" s="464"/>
      <c r="Z156" s="464"/>
      <c r="AA156" s="464"/>
      <c r="AB156" s="464"/>
    </row>
    <row r="157" spans="2:28">
      <c r="B157" s="464"/>
      <c r="C157" s="464"/>
      <c r="D157" s="464"/>
      <c r="E157" s="464"/>
      <c r="F157" s="464"/>
      <c r="G157" s="464"/>
      <c r="H157" s="464"/>
      <c r="I157" s="464"/>
      <c r="J157" s="464"/>
      <c r="K157" s="464"/>
      <c r="L157" s="464"/>
      <c r="M157" s="464"/>
      <c r="N157" s="464"/>
      <c r="O157" s="464"/>
      <c r="P157" s="464"/>
      <c r="Q157" s="464"/>
      <c r="R157" s="464"/>
      <c r="S157" s="464"/>
      <c r="T157" s="464"/>
      <c r="U157" s="464"/>
      <c r="V157" s="464"/>
      <c r="W157" s="464"/>
      <c r="X157" s="464"/>
      <c r="Y157" s="464"/>
      <c r="Z157" s="464"/>
      <c r="AA157" s="464"/>
      <c r="AB157" s="464"/>
    </row>
    <row r="158" spans="2:28">
      <c r="B158" s="464"/>
      <c r="C158" s="464"/>
      <c r="D158" s="464"/>
      <c r="E158" s="464"/>
      <c r="F158" s="464"/>
      <c r="G158" s="464"/>
      <c r="H158" s="464"/>
      <c r="I158" s="464"/>
      <c r="J158" s="464"/>
      <c r="K158" s="464"/>
      <c r="L158" s="464"/>
      <c r="M158" s="464"/>
      <c r="N158" s="464"/>
      <c r="O158" s="464"/>
      <c r="P158" s="464"/>
      <c r="Q158" s="464"/>
      <c r="R158" s="464"/>
      <c r="S158" s="464"/>
      <c r="T158" s="464"/>
      <c r="U158" s="464"/>
      <c r="V158" s="464"/>
      <c r="W158" s="464"/>
      <c r="X158" s="464"/>
      <c r="Y158" s="464"/>
      <c r="Z158" s="464"/>
      <c r="AA158" s="464"/>
      <c r="AB158" s="464"/>
    </row>
    <row r="159" spans="2:28">
      <c r="B159" s="464"/>
      <c r="C159" s="464"/>
      <c r="D159" s="464"/>
      <c r="E159" s="464"/>
      <c r="F159" s="464"/>
      <c r="G159" s="464"/>
      <c r="H159" s="464"/>
      <c r="I159" s="464"/>
      <c r="J159" s="464"/>
      <c r="K159" s="464"/>
      <c r="L159" s="464"/>
      <c r="M159" s="464"/>
      <c r="N159" s="464"/>
      <c r="O159" s="464"/>
      <c r="P159" s="464"/>
      <c r="Q159" s="464"/>
      <c r="R159" s="464"/>
      <c r="S159" s="464"/>
      <c r="T159" s="464"/>
      <c r="U159" s="464"/>
      <c r="V159" s="464"/>
      <c r="W159" s="464"/>
      <c r="X159" s="464"/>
      <c r="Y159" s="464"/>
      <c r="Z159" s="464"/>
      <c r="AA159" s="464"/>
      <c r="AB159" s="464"/>
    </row>
    <row r="160" spans="2:28">
      <c r="B160" s="464"/>
      <c r="C160" s="464"/>
      <c r="D160" s="464"/>
      <c r="E160" s="464"/>
      <c r="F160" s="464"/>
      <c r="G160" s="464"/>
      <c r="H160" s="464"/>
      <c r="I160" s="464"/>
      <c r="J160" s="464"/>
      <c r="K160" s="464"/>
      <c r="L160" s="464"/>
      <c r="M160" s="464"/>
      <c r="N160" s="464"/>
      <c r="O160" s="464"/>
      <c r="P160" s="464"/>
      <c r="Q160" s="464"/>
      <c r="R160" s="464"/>
      <c r="S160" s="464"/>
      <c r="T160" s="464"/>
      <c r="U160" s="464"/>
      <c r="V160" s="464"/>
      <c r="W160" s="464"/>
      <c r="X160" s="464"/>
      <c r="Y160" s="464"/>
      <c r="Z160" s="464"/>
      <c r="AA160" s="464"/>
      <c r="AB160" s="464"/>
    </row>
    <row r="161" spans="2:28">
      <c r="B161" s="464"/>
      <c r="C161" s="464"/>
      <c r="D161" s="464"/>
      <c r="E161" s="464"/>
      <c r="F161" s="464"/>
      <c r="G161" s="464"/>
      <c r="H161" s="464"/>
      <c r="I161" s="464"/>
      <c r="J161" s="464"/>
      <c r="K161" s="464"/>
      <c r="L161" s="464"/>
      <c r="M161" s="464"/>
      <c r="N161" s="464"/>
      <c r="O161" s="464"/>
      <c r="P161" s="464"/>
      <c r="Q161" s="464"/>
      <c r="R161" s="464"/>
      <c r="S161" s="464"/>
      <c r="T161" s="464"/>
      <c r="U161" s="464"/>
      <c r="V161" s="464"/>
      <c r="W161" s="464"/>
      <c r="X161" s="464"/>
      <c r="Y161" s="464"/>
      <c r="Z161" s="464"/>
      <c r="AA161" s="464"/>
      <c r="AB161" s="464"/>
    </row>
    <row r="162" spans="2:28">
      <c r="B162" s="464"/>
      <c r="C162" s="464"/>
      <c r="D162" s="464"/>
      <c r="E162" s="464"/>
      <c r="F162" s="464"/>
      <c r="G162" s="464"/>
      <c r="H162" s="464"/>
      <c r="I162" s="464"/>
      <c r="J162" s="464"/>
      <c r="K162" s="464"/>
      <c r="L162" s="464"/>
      <c r="M162" s="464"/>
      <c r="N162" s="464"/>
      <c r="O162" s="464"/>
      <c r="P162" s="464"/>
      <c r="Q162" s="464"/>
      <c r="R162" s="464"/>
      <c r="S162" s="464"/>
      <c r="T162" s="464"/>
      <c r="U162" s="464"/>
      <c r="V162" s="464"/>
      <c r="W162" s="464"/>
      <c r="X162" s="464"/>
      <c r="Y162" s="464"/>
      <c r="Z162" s="464"/>
      <c r="AA162" s="464"/>
      <c r="AB162" s="464"/>
    </row>
    <row r="163" spans="2:28">
      <c r="B163" s="464"/>
      <c r="C163" s="464"/>
      <c r="D163" s="464"/>
      <c r="E163" s="464"/>
      <c r="F163" s="464"/>
      <c r="G163" s="464"/>
      <c r="H163" s="464"/>
      <c r="I163" s="464"/>
      <c r="J163" s="464"/>
      <c r="K163" s="464"/>
      <c r="L163" s="464"/>
      <c r="M163" s="464"/>
      <c r="N163" s="464"/>
      <c r="O163" s="464"/>
      <c r="P163" s="464"/>
      <c r="Q163" s="464"/>
      <c r="R163" s="464"/>
      <c r="S163" s="464"/>
      <c r="T163" s="464"/>
      <c r="U163" s="464"/>
      <c r="V163" s="464"/>
      <c r="W163" s="464"/>
      <c r="X163" s="464"/>
      <c r="Y163" s="464"/>
      <c r="Z163" s="464"/>
      <c r="AA163" s="464"/>
      <c r="AB163" s="464"/>
    </row>
    <row r="164" spans="2:28">
      <c r="B164" s="464"/>
      <c r="C164" s="464"/>
      <c r="D164" s="464"/>
      <c r="E164" s="464"/>
      <c r="F164" s="464"/>
      <c r="G164" s="464"/>
      <c r="H164" s="464"/>
      <c r="I164" s="464"/>
      <c r="J164" s="464"/>
      <c r="K164" s="464"/>
      <c r="L164" s="464"/>
      <c r="M164" s="464"/>
      <c r="N164" s="464"/>
      <c r="O164" s="464"/>
      <c r="P164" s="464"/>
      <c r="Q164" s="464"/>
      <c r="R164" s="464"/>
      <c r="S164" s="464"/>
      <c r="T164" s="464"/>
      <c r="U164" s="464"/>
      <c r="V164" s="464"/>
      <c r="W164" s="464"/>
      <c r="X164" s="464"/>
      <c r="Y164" s="464"/>
      <c r="Z164" s="464"/>
      <c r="AA164" s="464"/>
      <c r="AB164" s="464"/>
    </row>
    <row r="165" spans="2:28">
      <c r="B165" s="464"/>
      <c r="C165" s="464"/>
      <c r="D165" s="464"/>
      <c r="E165" s="464"/>
      <c r="F165" s="464"/>
      <c r="G165" s="464"/>
      <c r="H165" s="464"/>
      <c r="I165" s="464"/>
      <c r="J165" s="464"/>
      <c r="K165" s="464"/>
      <c r="L165" s="464"/>
      <c r="M165" s="464"/>
      <c r="N165" s="464"/>
      <c r="O165" s="464"/>
      <c r="P165" s="464"/>
      <c r="Q165" s="464"/>
      <c r="R165" s="464"/>
      <c r="S165" s="464"/>
      <c r="T165" s="464"/>
      <c r="U165" s="464"/>
      <c r="V165" s="464"/>
      <c r="W165" s="464"/>
      <c r="X165" s="464"/>
      <c r="Y165" s="464"/>
      <c r="Z165" s="464"/>
      <c r="AA165" s="464"/>
      <c r="AB165" s="464"/>
    </row>
    <row r="166" spans="2:28">
      <c r="B166" s="464"/>
      <c r="C166" s="464"/>
      <c r="D166" s="464"/>
      <c r="E166" s="464"/>
      <c r="F166" s="464"/>
      <c r="G166" s="464"/>
      <c r="H166" s="464"/>
      <c r="I166" s="464"/>
      <c r="J166" s="464"/>
      <c r="K166" s="464"/>
      <c r="L166" s="464"/>
      <c r="M166" s="464"/>
      <c r="N166" s="464"/>
      <c r="O166" s="464"/>
      <c r="P166" s="464"/>
      <c r="Q166" s="464"/>
      <c r="R166" s="464"/>
      <c r="S166" s="464"/>
      <c r="T166" s="464"/>
      <c r="U166" s="464"/>
      <c r="V166" s="464"/>
      <c r="W166" s="464"/>
      <c r="X166" s="464"/>
      <c r="Y166" s="464"/>
      <c r="Z166" s="464"/>
      <c r="AA166" s="464"/>
      <c r="AB166" s="464"/>
    </row>
    <row r="167" spans="2:28">
      <c r="B167" s="464"/>
      <c r="C167" s="464"/>
      <c r="D167" s="464"/>
      <c r="E167" s="464"/>
      <c r="F167" s="464"/>
      <c r="G167" s="464"/>
      <c r="H167" s="464"/>
      <c r="I167" s="464"/>
      <c r="J167" s="464"/>
      <c r="K167" s="464"/>
      <c r="L167" s="464"/>
      <c r="M167" s="464"/>
      <c r="N167" s="464"/>
      <c r="O167" s="464"/>
      <c r="P167" s="464"/>
      <c r="Q167" s="464"/>
      <c r="R167" s="464"/>
      <c r="S167" s="464"/>
      <c r="T167" s="464"/>
      <c r="U167" s="464"/>
      <c r="V167" s="464"/>
      <c r="W167" s="464"/>
      <c r="X167" s="464"/>
      <c r="Y167" s="464"/>
      <c r="Z167" s="464"/>
      <c r="AA167" s="464"/>
      <c r="AB167" s="464"/>
    </row>
    <row r="168" spans="2:28">
      <c r="B168" s="464"/>
      <c r="C168" s="464"/>
      <c r="D168" s="464"/>
      <c r="E168" s="464"/>
      <c r="F168" s="464"/>
      <c r="G168" s="464"/>
      <c r="H168" s="464"/>
      <c r="I168" s="464"/>
      <c r="J168" s="464"/>
      <c r="K168" s="464"/>
      <c r="L168" s="464"/>
      <c r="M168" s="464"/>
      <c r="N168" s="464"/>
      <c r="O168" s="464"/>
      <c r="P168" s="464"/>
      <c r="Q168" s="464"/>
      <c r="R168" s="464"/>
      <c r="S168" s="464"/>
      <c r="T168" s="464"/>
      <c r="U168" s="464"/>
      <c r="V168" s="464"/>
      <c r="W168" s="464"/>
      <c r="X168" s="464"/>
      <c r="Y168" s="464"/>
      <c r="Z168" s="464"/>
      <c r="AA168" s="464"/>
      <c r="AB168" s="464"/>
    </row>
    <row r="169" spans="2:28">
      <c r="B169" s="464"/>
      <c r="C169" s="464"/>
      <c r="D169" s="464"/>
      <c r="E169" s="464"/>
      <c r="F169" s="464"/>
      <c r="G169" s="464"/>
      <c r="H169" s="464"/>
      <c r="I169" s="464"/>
      <c r="J169" s="464"/>
      <c r="K169" s="464"/>
      <c r="L169" s="464"/>
      <c r="M169" s="464"/>
      <c r="N169" s="464"/>
      <c r="O169" s="464"/>
      <c r="P169" s="464"/>
      <c r="Q169" s="464"/>
      <c r="R169" s="464"/>
      <c r="S169" s="464"/>
      <c r="T169" s="464"/>
      <c r="U169" s="464"/>
      <c r="V169" s="464"/>
      <c r="W169" s="464"/>
      <c r="X169" s="464"/>
      <c r="Y169" s="464"/>
      <c r="Z169" s="464"/>
      <c r="AA169" s="464"/>
      <c r="AB169" s="464"/>
    </row>
    <row r="170" spans="2:28">
      <c r="B170" s="464"/>
      <c r="C170" s="464"/>
      <c r="D170" s="464"/>
      <c r="E170" s="464"/>
      <c r="F170" s="464"/>
      <c r="G170" s="464"/>
      <c r="H170" s="464"/>
      <c r="I170" s="464"/>
      <c r="J170" s="464"/>
      <c r="K170" s="464"/>
      <c r="L170" s="464"/>
      <c r="M170" s="464"/>
      <c r="N170" s="464"/>
      <c r="O170" s="464"/>
      <c r="P170" s="464"/>
      <c r="Q170" s="464"/>
      <c r="R170" s="464"/>
      <c r="S170" s="464"/>
      <c r="T170" s="464"/>
      <c r="U170" s="464"/>
      <c r="V170" s="464"/>
      <c r="W170" s="464"/>
      <c r="X170" s="464"/>
      <c r="Y170" s="464"/>
      <c r="Z170" s="464"/>
      <c r="AA170" s="464"/>
      <c r="AB170" s="464"/>
    </row>
    <row r="171" spans="2:28">
      <c r="B171" s="464"/>
      <c r="C171" s="464"/>
      <c r="D171" s="464"/>
      <c r="E171" s="464"/>
      <c r="F171" s="464"/>
      <c r="G171" s="464"/>
      <c r="H171" s="464"/>
      <c r="I171" s="464"/>
      <c r="J171" s="464"/>
      <c r="K171" s="464"/>
      <c r="L171" s="464"/>
      <c r="M171" s="464"/>
      <c r="N171" s="464"/>
      <c r="O171" s="464"/>
      <c r="P171" s="464"/>
      <c r="Q171" s="464"/>
      <c r="R171" s="464"/>
      <c r="S171" s="464"/>
      <c r="T171" s="464"/>
      <c r="U171" s="464"/>
      <c r="V171" s="464"/>
      <c r="W171" s="464"/>
      <c r="X171" s="464"/>
      <c r="Y171" s="464"/>
      <c r="Z171" s="464"/>
      <c r="AA171" s="464"/>
      <c r="AB171" s="464"/>
    </row>
    <row r="172" spans="2:28">
      <c r="B172" s="464"/>
      <c r="C172" s="464"/>
      <c r="D172" s="464"/>
      <c r="E172" s="464"/>
      <c r="F172" s="464"/>
      <c r="G172" s="464"/>
      <c r="H172" s="464"/>
      <c r="I172" s="464"/>
      <c r="J172" s="464"/>
      <c r="K172" s="464"/>
      <c r="L172" s="464"/>
      <c r="M172" s="464"/>
      <c r="N172" s="464"/>
      <c r="O172" s="464"/>
      <c r="P172" s="464"/>
      <c r="Q172" s="464"/>
      <c r="R172" s="464"/>
      <c r="S172" s="464"/>
      <c r="T172" s="464"/>
      <c r="U172" s="464"/>
      <c r="V172" s="464"/>
      <c r="W172" s="464"/>
      <c r="X172" s="464"/>
      <c r="Y172" s="464"/>
      <c r="Z172" s="464"/>
      <c r="AA172" s="464"/>
      <c r="AB172" s="464"/>
    </row>
    <row r="173" spans="2:28">
      <c r="B173" s="464"/>
      <c r="C173" s="464"/>
      <c r="D173" s="464"/>
      <c r="E173" s="464"/>
      <c r="F173" s="464"/>
      <c r="G173" s="464"/>
      <c r="H173" s="464"/>
      <c r="I173" s="464"/>
      <c r="J173" s="464"/>
      <c r="K173" s="464"/>
      <c r="L173" s="464"/>
      <c r="M173" s="464"/>
      <c r="N173" s="464"/>
      <c r="O173" s="464"/>
      <c r="P173" s="464"/>
      <c r="Q173" s="464"/>
      <c r="R173" s="464"/>
      <c r="S173" s="464"/>
      <c r="T173" s="464"/>
      <c r="U173" s="464"/>
      <c r="V173" s="464"/>
      <c r="W173" s="464"/>
      <c r="X173" s="464"/>
      <c r="Y173" s="464"/>
      <c r="Z173" s="464"/>
      <c r="AA173" s="464"/>
      <c r="AB173" s="464"/>
    </row>
    <row r="174" spans="2:28">
      <c r="B174" s="464"/>
      <c r="C174" s="464"/>
      <c r="D174" s="464"/>
      <c r="E174" s="464"/>
      <c r="F174" s="464"/>
      <c r="G174" s="464"/>
      <c r="H174" s="464"/>
      <c r="I174" s="464"/>
      <c r="J174" s="464"/>
      <c r="K174" s="464"/>
      <c r="L174" s="464"/>
      <c r="M174" s="464"/>
      <c r="N174" s="464"/>
      <c r="O174" s="464"/>
      <c r="P174" s="464"/>
      <c r="Q174" s="464"/>
      <c r="R174" s="464"/>
      <c r="S174" s="464"/>
      <c r="T174" s="464"/>
      <c r="U174" s="464"/>
      <c r="V174" s="464"/>
      <c r="W174" s="464"/>
      <c r="X174" s="464"/>
      <c r="Y174" s="464"/>
      <c r="Z174" s="464"/>
      <c r="AA174" s="464"/>
      <c r="AB174" s="464"/>
    </row>
    <row r="175" spans="2:28">
      <c r="B175" s="464"/>
      <c r="C175" s="464"/>
      <c r="D175" s="464"/>
      <c r="E175" s="464"/>
      <c r="F175" s="464"/>
      <c r="G175" s="464"/>
      <c r="H175" s="464"/>
      <c r="I175" s="464"/>
      <c r="J175" s="464"/>
      <c r="K175" s="464"/>
      <c r="L175" s="464"/>
      <c r="M175" s="464"/>
      <c r="N175" s="464"/>
      <c r="O175" s="464"/>
      <c r="P175" s="464"/>
      <c r="Q175" s="464"/>
      <c r="R175" s="464"/>
      <c r="S175" s="464"/>
      <c r="T175" s="464"/>
      <c r="U175" s="464"/>
      <c r="V175" s="464"/>
      <c r="W175" s="464"/>
      <c r="X175" s="464"/>
      <c r="Y175" s="464"/>
      <c r="Z175" s="464"/>
      <c r="AA175" s="464"/>
      <c r="AB175" s="464"/>
    </row>
    <row r="176" spans="2:28">
      <c r="B176" s="464"/>
      <c r="C176" s="464"/>
      <c r="D176" s="464"/>
      <c r="E176" s="464"/>
      <c r="F176" s="464"/>
      <c r="G176" s="464"/>
      <c r="H176" s="464"/>
      <c r="I176" s="464"/>
      <c r="J176" s="464"/>
      <c r="K176" s="464"/>
      <c r="L176" s="464"/>
      <c r="M176" s="464"/>
      <c r="N176" s="464"/>
      <c r="O176" s="464"/>
      <c r="P176" s="464"/>
      <c r="Q176" s="464"/>
      <c r="R176" s="464"/>
      <c r="S176" s="464"/>
      <c r="T176" s="464"/>
      <c r="U176" s="464"/>
      <c r="V176" s="464"/>
      <c r="W176" s="464"/>
      <c r="X176" s="464"/>
      <c r="Y176" s="464"/>
      <c r="Z176" s="464"/>
      <c r="AA176" s="464"/>
      <c r="AB176" s="464"/>
    </row>
    <row r="177" spans="2:28">
      <c r="B177" s="464"/>
      <c r="C177" s="464"/>
      <c r="D177" s="464"/>
      <c r="E177" s="464"/>
      <c r="F177" s="464"/>
      <c r="G177" s="464"/>
      <c r="H177" s="464"/>
      <c r="I177" s="464"/>
      <c r="J177" s="464"/>
      <c r="K177" s="464"/>
      <c r="L177" s="464"/>
      <c r="M177" s="464"/>
      <c r="N177" s="464"/>
      <c r="O177" s="464"/>
      <c r="P177" s="464"/>
      <c r="Q177" s="464"/>
      <c r="R177" s="464"/>
      <c r="S177" s="464"/>
      <c r="T177" s="464"/>
      <c r="U177" s="464"/>
      <c r="V177" s="464"/>
      <c r="W177" s="464"/>
      <c r="X177" s="464"/>
      <c r="Y177" s="464"/>
      <c r="Z177" s="464"/>
      <c r="AA177" s="464"/>
      <c r="AB177" s="464"/>
    </row>
    <row r="178" spans="2:28">
      <c r="B178" s="464"/>
      <c r="C178" s="464"/>
      <c r="D178" s="464"/>
      <c r="E178" s="464"/>
      <c r="F178" s="464"/>
      <c r="G178" s="464"/>
      <c r="H178" s="464"/>
      <c r="I178" s="464"/>
      <c r="J178" s="464"/>
      <c r="K178" s="464"/>
      <c r="L178" s="464"/>
      <c r="M178" s="464"/>
      <c r="N178" s="464"/>
      <c r="O178" s="464"/>
      <c r="P178" s="464"/>
      <c r="Q178" s="464"/>
      <c r="R178" s="464"/>
      <c r="S178" s="464"/>
      <c r="T178" s="464"/>
      <c r="U178" s="464"/>
      <c r="V178" s="464"/>
      <c r="W178" s="464"/>
      <c r="X178" s="464"/>
      <c r="Y178" s="464"/>
      <c r="Z178" s="464"/>
      <c r="AA178" s="464"/>
      <c r="AB178" s="464"/>
    </row>
    <row r="179" spans="2:28">
      <c r="B179" s="464"/>
      <c r="C179" s="464"/>
      <c r="D179" s="464"/>
      <c r="E179" s="464"/>
      <c r="F179" s="464"/>
      <c r="G179" s="464"/>
      <c r="H179" s="464"/>
      <c r="I179" s="464"/>
      <c r="J179" s="464"/>
      <c r="K179" s="464"/>
      <c r="L179" s="464"/>
      <c r="M179" s="464"/>
      <c r="N179" s="464"/>
      <c r="O179" s="464"/>
      <c r="P179" s="464"/>
      <c r="Q179" s="464"/>
      <c r="R179" s="464"/>
      <c r="S179" s="464"/>
      <c r="T179" s="464"/>
      <c r="U179" s="464"/>
      <c r="V179" s="464"/>
      <c r="W179" s="464"/>
      <c r="X179" s="464"/>
      <c r="Y179" s="464"/>
      <c r="Z179" s="464"/>
      <c r="AA179" s="464"/>
      <c r="AB179" s="464"/>
    </row>
    <row r="180" spans="2:28">
      <c r="B180" s="464"/>
      <c r="C180" s="464"/>
      <c r="D180" s="464"/>
      <c r="E180" s="464"/>
      <c r="F180" s="464"/>
      <c r="G180" s="464"/>
      <c r="H180" s="464"/>
      <c r="I180" s="464"/>
      <c r="J180" s="464"/>
      <c r="K180" s="464"/>
      <c r="L180" s="464"/>
      <c r="M180" s="464"/>
      <c r="N180" s="464"/>
      <c r="O180" s="464"/>
      <c r="P180" s="464"/>
      <c r="Q180" s="464"/>
      <c r="R180" s="464"/>
      <c r="S180" s="464"/>
      <c r="T180" s="464"/>
      <c r="U180" s="464"/>
      <c r="V180" s="464"/>
      <c r="W180" s="464"/>
      <c r="X180" s="464"/>
      <c r="Y180" s="464"/>
      <c r="Z180" s="464"/>
      <c r="AA180" s="464"/>
      <c r="AB180" s="464"/>
    </row>
    <row r="181" spans="2:28">
      <c r="B181" s="464"/>
      <c r="C181" s="464"/>
      <c r="D181" s="464"/>
      <c r="E181" s="464"/>
      <c r="F181" s="464"/>
      <c r="G181" s="464"/>
      <c r="H181" s="464"/>
      <c r="I181" s="464"/>
      <c r="J181" s="464"/>
      <c r="K181" s="464"/>
      <c r="L181" s="464"/>
      <c r="M181" s="464"/>
      <c r="N181" s="464"/>
      <c r="O181" s="464"/>
      <c r="P181" s="464"/>
      <c r="Q181" s="464"/>
      <c r="R181" s="464"/>
      <c r="S181" s="464"/>
      <c r="T181" s="464"/>
      <c r="U181" s="464"/>
      <c r="V181" s="464"/>
      <c r="W181" s="464"/>
      <c r="X181" s="464"/>
      <c r="Y181" s="464"/>
      <c r="Z181" s="464"/>
      <c r="AA181" s="464"/>
      <c r="AB181" s="464"/>
    </row>
    <row r="182" spans="2:28">
      <c r="B182" s="464"/>
      <c r="C182" s="464"/>
      <c r="D182" s="464"/>
      <c r="E182" s="464"/>
      <c r="F182" s="464"/>
      <c r="G182" s="464"/>
      <c r="H182" s="464"/>
      <c r="I182" s="464"/>
      <c r="J182" s="464"/>
      <c r="K182" s="464"/>
      <c r="L182" s="464"/>
      <c r="M182" s="464"/>
      <c r="N182" s="464"/>
      <c r="O182" s="464"/>
      <c r="P182" s="464"/>
      <c r="Q182" s="464"/>
      <c r="R182" s="464"/>
      <c r="S182" s="464"/>
      <c r="T182" s="464"/>
      <c r="U182" s="464"/>
      <c r="V182" s="464"/>
      <c r="W182" s="464"/>
      <c r="X182" s="464"/>
      <c r="Y182" s="464"/>
      <c r="Z182" s="464"/>
      <c r="AA182" s="464"/>
      <c r="AB182" s="464"/>
    </row>
    <row r="183" spans="2:28">
      <c r="B183" s="464"/>
      <c r="C183" s="464"/>
      <c r="D183" s="464"/>
      <c r="E183" s="464"/>
      <c r="F183" s="464"/>
      <c r="G183" s="464"/>
      <c r="H183" s="464"/>
      <c r="I183" s="464"/>
      <c r="J183" s="464"/>
      <c r="K183" s="464"/>
      <c r="L183" s="464"/>
      <c r="M183" s="464"/>
      <c r="N183" s="464"/>
      <c r="O183" s="464"/>
      <c r="P183" s="464"/>
      <c r="Q183" s="464"/>
      <c r="R183" s="464"/>
      <c r="S183" s="464"/>
      <c r="T183" s="464"/>
      <c r="U183" s="464"/>
      <c r="V183" s="464"/>
      <c r="W183" s="464"/>
      <c r="X183" s="464"/>
      <c r="Y183" s="464"/>
      <c r="Z183" s="464"/>
      <c r="AA183" s="464"/>
      <c r="AB183" s="464"/>
    </row>
    <row r="184" spans="2:28">
      <c r="B184" s="464"/>
      <c r="C184" s="464"/>
      <c r="D184" s="464"/>
      <c r="E184" s="464"/>
      <c r="F184" s="464"/>
      <c r="G184" s="464"/>
      <c r="H184" s="464"/>
      <c r="I184" s="464"/>
      <c r="J184" s="464"/>
      <c r="K184" s="464"/>
      <c r="L184" s="464"/>
      <c r="M184" s="464"/>
      <c r="N184" s="464"/>
      <c r="O184" s="464"/>
      <c r="P184" s="464"/>
      <c r="Q184" s="464"/>
      <c r="R184" s="464"/>
      <c r="S184" s="464"/>
      <c r="T184" s="464"/>
      <c r="U184" s="464"/>
      <c r="V184" s="464"/>
      <c r="W184" s="464"/>
      <c r="X184" s="464"/>
      <c r="Y184" s="464"/>
      <c r="Z184" s="464"/>
      <c r="AA184" s="464"/>
      <c r="AB184" s="464"/>
    </row>
    <row r="185" spans="2:28">
      <c r="B185" s="464"/>
      <c r="C185" s="464"/>
      <c r="D185" s="464"/>
      <c r="E185" s="464"/>
      <c r="F185" s="464"/>
      <c r="G185" s="464"/>
      <c r="H185" s="464"/>
      <c r="I185" s="464"/>
      <c r="J185" s="464"/>
      <c r="K185" s="464"/>
      <c r="L185" s="464"/>
      <c r="M185" s="464"/>
      <c r="N185" s="464"/>
      <c r="O185" s="464"/>
      <c r="P185" s="464"/>
      <c r="Q185" s="464"/>
      <c r="R185" s="464"/>
      <c r="S185" s="464"/>
      <c r="T185" s="464"/>
      <c r="U185" s="464"/>
      <c r="V185" s="464"/>
      <c r="W185" s="464"/>
      <c r="X185" s="464"/>
      <c r="Y185" s="464"/>
      <c r="Z185" s="464"/>
      <c r="AA185" s="464"/>
      <c r="AB185" s="464"/>
    </row>
    <row r="186" spans="2:28">
      <c r="B186" s="464"/>
      <c r="C186" s="464"/>
      <c r="D186" s="464"/>
      <c r="E186" s="464"/>
      <c r="F186" s="464"/>
      <c r="G186" s="464"/>
      <c r="H186" s="464"/>
      <c r="I186" s="464"/>
      <c r="J186" s="464"/>
      <c r="K186" s="464"/>
      <c r="L186" s="464"/>
      <c r="M186" s="464"/>
      <c r="N186" s="464"/>
      <c r="O186" s="464"/>
      <c r="P186" s="464"/>
      <c r="Q186" s="464"/>
      <c r="R186" s="464"/>
      <c r="S186" s="464"/>
      <c r="T186" s="464"/>
      <c r="U186" s="464"/>
      <c r="V186" s="464"/>
      <c r="W186" s="464"/>
      <c r="X186" s="464"/>
      <c r="Y186" s="464"/>
      <c r="Z186" s="464"/>
      <c r="AA186" s="464"/>
      <c r="AB186" s="464"/>
    </row>
    <row r="187" spans="2:28">
      <c r="B187" s="464"/>
      <c r="C187" s="464"/>
      <c r="D187" s="464"/>
      <c r="E187" s="464"/>
      <c r="F187" s="464"/>
      <c r="G187" s="464"/>
      <c r="H187" s="464"/>
      <c r="I187" s="464"/>
      <c r="J187" s="464"/>
      <c r="K187" s="464"/>
      <c r="L187" s="464"/>
      <c r="M187" s="464"/>
      <c r="N187" s="464"/>
      <c r="O187" s="464"/>
      <c r="P187" s="464"/>
      <c r="Q187" s="464"/>
      <c r="R187" s="464"/>
      <c r="S187" s="464"/>
      <c r="T187" s="464"/>
      <c r="U187" s="464"/>
      <c r="V187" s="464"/>
      <c r="W187" s="464"/>
      <c r="X187" s="464"/>
      <c r="Y187" s="464"/>
      <c r="Z187" s="464"/>
      <c r="AA187" s="464"/>
      <c r="AB187" s="464"/>
    </row>
    <row r="188" spans="2:28">
      <c r="B188" s="464"/>
      <c r="C188" s="464"/>
      <c r="D188" s="464"/>
      <c r="E188" s="464"/>
      <c r="F188" s="464"/>
      <c r="G188" s="464"/>
      <c r="H188" s="464"/>
      <c r="I188" s="464"/>
      <c r="J188" s="464"/>
      <c r="K188" s="464"/>
      <c r="L188" s="464"/>
      <c r="M188" s="464"/>
      <c r="N188" s="464"/>
      <c r="O188" s="464"/>
      <c r="P188" s="464"/>
      <c r="Q188" s="464"/>
      <c r="R188" s="464"/>
      <c r="S188" s="464"/>
      <c r="T188" s="464"/>
      <c r="U188" s="464"/>
      <c r="V188" s="464"/>
      <c r="W188" s="464"/>
      <c r="X188" s="464"/>
      <c r="Y188" s="464"/>
      <c r="Z188" s="464"/>
      <c r="AA188" s="464"/>
      <c r="AB188" s="464"/>
    </row>
    <row r="189" spans="2:28">
      <c r="B189" s="464"/>
      <c r="C189" s="464"/>
      <c r="D189" s="464"/>
      <c r="E189" s="464"/>
      <c r="F189" s="464"/>
      <c r="G189" s="464"/>
      <c r="H189" s="464"/>
      <c r="I189" s="464"/>
      <c r="J189" s="464"/>
      <c r="K189" s="464"/>
      <c r="L189" s="464"/>
      <c r="M189" s="464"/>
      <c r="N189" s="464"/>
      <c r="O189" s="464"/>
      <c r="P189" s="464"/>
      <c r="Q189" s="464"/>
      <c r="R189" s="464"/>
      <c r="S189" s="464"/>
      <c r="T189" s="464"/>
      <c r="U189" s="464"/>
      <c r="V189" s="464"/>
      <c r="W189" s="464"/>
      <c r="X189" s="464"/>
      <c r="Y189" s="464"/>
      <c r="Z189" s="464"/>
      <c r="AA189" s="464"/>
      <c r="AB189" s="464"/>
    </row>
    <row r="190" spans="2:28">
      <c r="B190" s="464"/>
      <c r="C190" s="464"/>
      <c r="D190" s="464"/>
      <c r="E190" s="464"/>
      <c r="F190" s="464"/>
      <c r="G190" s="464"/>
      <c r="H190" s="464"/>
      <c r="I190" s="464"/>
      <c r="J190" s="464"/>
      <c r="K190" s="464"/>
      <c r="L190" s="464"/>
      <c r="M190" s="464"/>
      <c r="N190" s="464"/>
      <c r="O190" s="464"/>
      <c r="P190" s="464"/>
      <c r="Q190" s="464"/>
      <c r="R190" s="464"/>
      <c r="S190" s="464"/>
      <c r="T190" s="464"/>
      <c r="U190" s="464"/>
      <c r="V190" s="464"/>
      <c r="W190" s="464"/>
      <c r="X190" s="464"/>
      <c r="Y190" s="464"/>
      <c r="Z190" s="464"/>
      <c r="AA190" s="464"/>
      <c r="AB190" s="464"/>
    </row>
    <row r="191" spans="2:28">
      <c r="B191" s="464"/>
      <c r="C191" s="464"/>
      <c r="D191" s="464"/>
      <c r="E191" s="464"/>
      <c r="F191" s="464"/>
      <c r="G191" s="464"/>
      <c r="H191" s="464"/>
      <c r="I191" s="464"/>
      <c r="J191" s="464"/>
      <c r="K191" s="464"/>
      <c r="L191" s="464"/>
      <c r="M191" s="464"/>
      <c r="N191" s="464"/>
      <c r="O191" s="464"/>
      <c r="P191" s="464"/>
      <c r="Q191" s="464"/>
      <c r="R191" s="464"/>
      <c r="S191" s="464"/>
      <c r="T191" s="464"/>
      <c r="U191" s="464"/>
      <c r="V191" s="464"/>
      <c r="W191" s="464"/>
      <c r="X191" s="464"/>
      <c r="Y191" s="464"/>
      <c r="Z191" s="464"/>
      <c r="AA191" s="464"/>
      <c r="AB191" s="464"/>
    </row>
    <row r="192" spans="2:28">
      <c r="B192" s="464"/>
      <c r="C192" s="464"/>
      <c r="D192" s="464"/>
      <c r="E192" s="464"/>
      <c r="F192" s="464"/>
      <c r="G192" s="464"/>
      <c r="H192" s="464"/>
      <c r="I192" s="464"/>
      <c r="J192" s="464"/>
      <c r="K192" s="464"/>
      <c r="L192" s="464"/>
      <c r="M192" s="464"/>
      <c r="N192" s="464"/>
      <c r="O192" s="464"/>
      <c r="P192" s="464"/>
      <c r="Q192" s="464"/>
      <c r="R192" s="464"/>
      <c r="S192" s="464"/>
      <c r="T192" s="464"/>
      <c r="U192" s="464"/>
      <c r="V192" s="464"/>
      <c r="W192" s="464"/>
      <c r="X192" s="464"/>
      <c r="Y192" s="464"/>
      <c r="Z192" s="464"/>
      <c r="AA192" s="464"/>
      <c r="AB192" s="464"/>
    </row>
    <row r="193" spans="2:28">
      <c r="B193" s="464"/>
      <c r="C193" s="464"/>
      <c r="D193" s="464"/>
      <c r="E193" s="464"/>
      <c r="F193" s="464"/>
      <c r="G193" s="464"/>
      <c r="H193" s="464"/>
      <c r="I193" s="464"/>
      <c r="J193" s="464"/>
      <c r="K193" s="464"/>
      <c r="L193" s="464"/>
      <c r="M193" s="464"/>
      <c r="N193" s="464"/>
      <c r="O193" s="464"/>
      <c r="P193" s="464"/>
      <c r="Q193" s="464"/>
      <c r="R193" s="464"/>
      <c r="S193" s="464"/>
      <c r="T193" s="464"/>
      <c r="U193" s="464"/>
      <c r="V193" s="464"/>
      <c r="W193" s="464"/>
      <c r="X193" s="464"/>
      <c r="Y193" s="464"/>
      <c r="Z193" s="464"/>
      <c r="AA193" s="464"/>
      <c r="AB193" s="464"/>
    </row>
    <row r="194" spans="2:28">
      <c r="B194" s="464"/>
      <c r="C194" s="464"/>
      <c r="D194" s="464"/>
      <c r="E194" s="464"/>
      <c r="F194" s="464"/>
      <c r="G194" s="464"/>
      <c r="H194" s="464"/>
      <c r="I194" s="464"/>
      <c r="J194" s="464"/>
      <c r="K194" s="464"/>
      <c r="L194" s="464"/>
      <c r="M194" s="464"/>
      <c r="N194" s="464"/>
      <c r="O194" s="464"/>
      <c r="P194" s="464"/>
      <c r="Q194" s="464"/>
      <c r="R194" s="464"/>
      <c r="S194" s="464"/>
      <c r="T194" s="464"/>
      <c r="U194" s="464"/>
      <c r="V194" s="464"/>
      <c r="W194" s="464"/>
      <c r="X194" s="464"/>
      <c r="Y194" s="464"/>
      <c r="Z194" s="464"/>
      <c r="AA194" s="464"/>
      <c r="AB194" s="464"/>
    </row>
    <row r="195" spans="2:28">
      <c r="B195" s="464"/>
      <c r="C195" s="464"/>
      <c r="D195" s="464"/>
      <c r="E195" s="464"/>
      <c r="F195" s="464"/>
      <c r="G195" s="464"/>
      <c r="H195" s="464"/>
      <c r="I195" s="464"/>
      <c r="J195" s="464"/>
      <c r="K195" s="464"/>
      <c r="L195" s="464"/>
      <c r="M195" s="464"/>
      <c r="N195" s="464"/>
      <c r="O195" s="464"/>
      <c r="P195" s="464"/>
      <c r="Q195" s="464"/>
      <c r="R195" s="464"/>
      <c r="S195" s="464"/>
      <c r="T195" s="464"/>
      <c r="U195" s="464"/>
      <c r="V195" s="464"/>
      <c r="W195" s="464"/>
      <c r="X195" s="464"/>
      <c r="Y195" s="464"/>
      <c r="Z195" s="464"/>
      <c r="AA195" s="464"/>
      <c r="AB195" s="464"/>
    </row>
    <row r="196" spans="2:28">
      <c r="B196" s="464"/>
      <c r="C196" s="464"/>
      <c r="D196" s="464"/>
      <c r="E196" s="464"/>
      <c r="F196" s="464"/>
      <c r="G196" s="464"/>
      <c r="H196" s="464"/>
      <c r="I196" s="464"/>
      <c r="J196" s="464"/>
      <c r="K196" s="464"/>
      <c r="L196" s="464"/>
      <c r="M196" s="464"/>
      <c r="N196" s="464"/>
      <c r="O196" s="464"/>
      <c r="P196" s="464"/>
      <c r="Q196" s="464"/>
      <c r="R196" s="464"/>
      <c r="S196" s="464"/>
      <c r="T196" s="464"/>
      <c r="U196" s="464"/>
      <c r="V196" s="464"/>
      <c r="W196" s="464"/>
      <c r="X196" s="464"/>
      <c r="Y196" s="464"/>
      <c r="Z196" s="464"/>
      <c r="AA196" s="464"/>
      <c r="AB196" s="464"/>
    </row>
    <row r="197" spans="2:28">
      <c r="B197" s="464"/>
      <c r="C197" s="464"/>
      <c r="D197" s="464"/>
      <c r="E197" s="464"/>
      <c r="F197" s="464"/>
      <c r="G197" s="464"/>
      <c r="H197" s="464"/>
      <c r="I197" s="464"/>
      <c r="J197" s="464"/>
      <c r="K197" s="464"/>
      <c r="L197" s="464"/>
      <c r="M197" s="464"/>
      <c r="N197" s="464"/>
      <c r="O197" s="464"/>
      <c r="P197" s="464"/>
      <c r="Q197" s="464"/>
      <c r="R197" s="464"/>
      <c r="S197" s="464"/>
      <c r="T197" s="464"/>
      <c r="U197" s="464"/>
      <c r="V197" s="464"/>
      <c r="W197" s="464"/>
      <c r="X197" s="464"/>
      <c r="Y197" s="464"/>
      <c r="Z197" s="464"/>
      <c r="AA197" s="464"/>
      <c r="AB197" s="464"/>
    </row>
    <row r="198" spans="2:28">
      <c r="B198" s="464"/>
      <c r="C198" s="464"/>
      <c r="D198" s="464"/>
      <c r="E198" s="464"/>
      <c r="F198" s="464"/>
      <c r="G198" s="464"/>
      <c r="H198" s="464"/>
      <c r="I198" s="464"/>
      <c r="J198" s="464"/>
      <c r="K198" s="464"/>
      <c r="L198" s="464"/>
      <c r="M198" s="464"/>
      <c r="N198" s="464"/>
      <c r="O198" s="464"/>
      <c r="P198" s="464"/>
      <c r="Q198" s="464"/>
      <c r="R198" s="464"/>
      <c r="S198" s="464"/>
      <c r="T198" s="464"/>
      <c r="U198" s="464"/>
      <c r="V198" s="464"/>
      <c r="W198" s="464"/>
      <c r="X198" s="464"/>
      <c r="Y198" s="464"/>
      <c r="Z198" s="464"/>
      <c r="AA198" s="464"/>
      <c r="AB198" s="464"/>
    </row>
    <row r="199" spans="2:28">
      <c r="B199" s="464"/>
      <c r="C199" s="464"/>
      <c r="D199" s="464"/>
      <c r="E199" s="464"/>
      <c r="F199" s="464"/>
      <c r="G199" s="464"/>
      <c r="H199" s="464"/>
      <c r="I199" s="464"/>
      <c r="J199" s="464"/>
      <c r="K199" s="464"/>
      <c r="L199" s="464"/>
      <c r="M199" s="464"/>
      <c r="N199" s="464"/>
      <c r="O199" s="464"/>
      <c r="P199" s="464"/>
      <c r="Q199" s="464"/>
      <c r="R199" s="464"/>
      <c r="S199" s="464"/>
      <c r="T199" s="464"/>
      <c r="U199" s="464"/>
      <c r="V199" s="464"/>
      <c r="W199" s="464"/>
      <c r="X199" s="464"/>
      <c r="Y199" s="464"/>
      <c r="Z199" s="464"/>
      <c r="AA199" s="464"/>
      <c r="AB199" s="464"/>
    </row>
    <row r="200" spans="2:28">
      <c r="B200" s="464"/>
      <c r="C200" s="464"/>
      <c r="D200" s="464"/>
      <c r="E200" s="464"/>
      <c r="F200" s="464"/>
      <c r="G200" s="464"/>
      <c r="H200" s="464"/>
      <c r="I200" s="464"/>
      <c r="J200" s="464"/>
      <c r="K200" s="464"/>
      <c r="L200" s="464"/>
      <c r="M200" s="464"/>
      <c r="N200" s="464"/>
      <c r="O200" s="464"/>
      <c r="P200" s="464"/>
      <c r="Q200" s="464"/>
      <c r="R200" s="464"/>
      <c r="S200" s="464"/>
      <c r="T200" s="464"/>
      <c r="U200" s="464"/>
      <c r="V200" s="464"/>
      <c r="W200" s="464"/>
      <c r="X200" s="464"/>
      <c r="Y200" s="464"/>
      <c r="Z200" s="464"/>
      <c r="AA200" s="464"/>
      <c r="AB200" s="464"/>
    </row>
    <row r="201" spans="2:28">
      <c r="B201" s="464"/>
      <c r="C201" s="464"/>
      <c r="D201" s="464"/>
      <c r="E201" s="464"/>
      <c r="F201" s="464"/>
      <c r="G201" s="464"/>
      <c r="H201" s="464"/>
      <c r="I201" s="464"/>
      <c r="J201" s="464"/>
      <c r="K201" s="464"/>
      <c r="L201" s="464"/>
      <c r="M201" s="464"/>
      <c r="N201" s="464"/>
      <c r="O201" s="464"/>
      <c r="P201" s="464"/>
      <c r="Q201" s="464"/>
      <c r="R201" s="464"/>
      <c r="S201" s="464"/>
      <c r="T201" s="464"/>
      <c r="U201" s="464"/>
      <c r="V201" s="464"/>
      <c r="W201" s="464"/>
      <c r="X201" s="464"/>
      <c r="Y201" s="464"/>
      <c r="Z201" s="464"/>
      <c r="AA201" s="464"/>
      <c r="AB201" s="464"/>
    </row>
    <row r="202" spans="2:28">
      <c r="B202" s="464"/>
      <c r="C202" s="464"/>
      <c r="D202" s="464"/>
      <c r="E202" s="464"/>
      <c r="F202" s="464"/>
      <c r="G202" s="464"/>
      <c r="H202" s="464"/>
      <c r="I202" s="464"/>
      <c r="J202" s="464"/>
      <c r="K202" s="464"/>
      <c r="L202" s="464"/>
      <c r="M202" s="464"/>
      <c r="N202" s="464"/>
      <c r="O202" s="464"/>
      <c r="P202" s="464"/>
      <c r="Q202" s="464"/>
      <c r="R202" s="464"/>
      <c r="S202" s="464"/>
      <c r="T202" s="464"/>
      <c r="U202" s="464"/>
      <c r="V202" s="464"/>
      <c r="W202" s="464"/>
      <c r="X202" s="464"/>
      <c r="Y202" s="464"/>
      <c r="Z202" s="464"/>
      <c r="AA202" s="464"/>
      <c r="AB202" s="464"/>
    </row>
    <row r="203" spans="2:28">
      <c r="B203" s="464"/>
      <c r="C203" s="464"/>
      <c r="D203" s="464"/>
      <c r="E203" s="464"/>
      <c r="F203" s="464"/>
      <c r="G203" s="464"/>
      <c r="H203" s="464"/>
      <c r="I203" s="464"/>
      <c r="J203" s="464"/>
      <c r="K203" s="464"/>
      <c r="L203" s="464"/>
      <c r="M203" s="464"/>
      <c r="N203" s="464"/>
      <c r="O203" s="464"/>
      <c r="P203" s="464"/>
      <c r="Q203" s="464"/>
      <c r="R203" s="464"/>
      <c r="S203" s="464"/>
      <c r="T203" s="464"/>
      <c r="U203" s="464"/>
      <c r="V203" s="464"/>
      <c r="W203" s="464"/>
      <c r="X203" s="464"/>
      <c r="Y203" s="464"/>
      <c r="Z203" s="464"/>
      <c r="AA203" s="464"/>
      <c r="AB203" s="464"/>
    </row>
    <row r="204" spans="2:28">
      <c r="B204" s="464"/>
      <c r="C204" s="464"/>
      <c r="D204" s="464"/>
      <c r="E204" s="464"/>
      <c r="F204" s="464"/>
      <c r="G204" s="464"/>
      <c r="H204" s="464"/>
      <c r="I204" s="464"/>
      <c r="J204" s="464"/>
      <c r="K204" s="464"/>
      <c r="L204" s="464"/>
      <c r="M204" s="464"/>
      <c r="N204" s="464"/>
      <c r="O204" s="464"/>
      <c r="P204" s="464"/>
      <c r="Q204" s="464"/>
      <c r="R204" s="464"/>
      <c r="S204" s="464"/>
      <c r="T204" s="464"/>
      <c r="U204" s="464"/>
      <c r="V204" s="464"/>
      <c r="W204" s="464"/>
      <c r="X204" s="464"/>
      <c r="Y204" s="464"/>
      <c r="Z204" s="464"/>
      <c r="AA204" s="464"/>
      <c r="AB204" s="464"/>
    </row>
    <row r="205" spans="2:28">
      <c r="B205" s="464"/>
      <c r="C205" s="464"/>
      <c r="D205" s="464"/>
      <c r="E205" s="464"/>
      <c r="F205" s="464"/>
      <c r="G205" s="464"/>
      <c r="H205" s="464"/>
      <c r="I205" s="464"/>
      <c r="J205" s="464"/>
      <c r="K205" s="464"/>
      <c r="L205" s="464"/>
      <c r="M205" s="464"/>
      <c r="N205" s="464"/>
      <c r="O205" s="464"/>
      <c r="P205" s="464"/>
      <c r="Q205" s="464"/>
      <c r="R205" s="464"/>
      <c r="S205" s="464"/>
      <c r="T205" s="464"/>
      <c r="U205" s="464"/>
      <c r="V205" s="464"/>
      <c r="W205" s="464"/>
      <c r="X205" s="464"/>
      <c r="Y205" s="464"/>
      <c r="Z205" s="464"/>
      <c r="AA205" s="464"/>
      <c r="AB205" s="464"/>
    </row>
    <row r="206" spans="2:28">
      <c r="B206" s="464"/>
      <c r="C206" s="464"/>
      <c r="D206" s="464"/>
      <c r="E206" s="464"/>
      <c r="F206" s="464"/>
      <c r="G206" s="464"/>
      <c r="H206" s="464"/>
      <c r="I206" s="464"/>
      <c r="J206" s="464"/>
      <c r="K206" s="464"/>
      <c r="L206" s="464"/>
      <c r="M206" s="464"/>
      <c r="N206" s="464"/>
      <c r="O206" s="464"/>
      <c r="P206" s="464"/>
      <c r="Q206" s="464"/>
      <c r="R206" s="464"/>
      <c r="S206" s="464"/>
      <c r="T206" s="464"/>
      <c r="U206" s="464"/>
      <c r="V206" s="464"/>
      <c r="W206" s="464"/>
      <c r="X206" s="464"/>
      <c r="Y206" s="464"/>
      <c r="Z206" s="464"/>
      <c r="AA206" s="464"/>
      <c r="AB206" s="464"/>
    </row>
    <row r="207" spans="2:28">
      <c r="B207" s="464"/>
      <c r="C207" s="464"/>
      <c r="D207" s="464"/>
      <c r="E207" s="464"/>
      <c r="F207" s="464"/>
      <c r="G207" s="464"/>
      <c r="H207" s="464"/>
      <c r="I207" s="464"/>
      <c r="J207" s="464"/>
      <c r="K207" s="464"/>
      <c r="L207" s="464"/>
      <c r="M207" s="464"/>
      <c r="N207" s="464"/>
      <c r="O207" s="464"/>
      <c r="P207" s="464"/>
      <c r="Q207" s="464"/>
      <c r="R207" s="464"/>
      <c r="S207" s="464"/>
      <c r="T207" s="464"/>
      <c r="U207" s="464"/>
      <c r="V207" s="464"/>
      <c r="W207" s="464"/>
      <c r="X207" s="464"/>
      <c r="Y207" s="464"/>
      <c r="Z207" s="464"/>
      <c r="AA207" s="464"/>
      <c r="AB207" s="464"/>
    </row>
    <row r="208" spans="2:28">
      <c r="B208" s="464"/>
      <c r="C208" s="464"/>
      <c r="D208" s="464"/>
      <c r="E208" s="464"/>
      <c r="F208" s="464"/>
      <c r="G208" s="464"/>
      <c r="H208" s="464"/>
      <c r="I208" s="464"/>
      <c r="J208" s="464"/>
      <c r="K208" s="464"/>
      <c r="L208" s="464"/>
      <c r="M208" s="464"/>
      <c r="N208" s="464"/>
      <c r="O208" s="464"/>
      <c r="P208" s="464"/>
      <c r="Q208" s="464"/>
      <c r="R208" s="464"/>
      <c r="S208" s="464"/>
      <c r="T208" s="464"/>
      <c r="U208" s="464"/>
      <c r="V208" s="464"/>
      <c r="W208" s="464"/>
      <c r="X208" s="464"/>
      <c r="Y208" s="464"/>
      <c r="Z208" s="464"/>
      <c r="AA208" s="464"/>
      <c r="AB208" s="464"/>
    </row>
    <row r="209" spans="2:28">
      <c r="B209" s="464"/>
      <c r="C209" s="464"/>
      <c r="D209" s="464"/>
      <c r="E209" s="464"/>
      <c r="F209" s="464"/>
      <c r="G209" s="464"/>
      <c r="H209" s="464"/>
      <c r="I209" s="464"/>
      <c r="J209" s="464"/>
      <c r="K209" s="464"/>
      <c r="L209" s="464"/>
      <c r="M209" s="464"/>
      <c r="N209" s="464"/>
      <c r="O209" s="464"/>
      <c r="P209" s="464"/>
      <c r="Q209" s="464"/>
      <c r="R209" s="464"/>
      <c r="S209" s="464"/>
      <c r="T209" s="464"/>
      <c r="U209" s="464"/>
      <c r="V209" s="464"/>
      <c r="W209" s="464"/>
      <c r="X209" s="464"/>
      <c r="Y209" s="464"/>
      <c r="Z209" s="464"/>
      <c r="AA209" s="464"/>
      <c r="AB209" s="464"/>
    </row>
    <row r="210" spans="2:28">
      <c r="B210" s="464"/>
      <c r="C210" s="464"/>
      <c r="D210" s="464"/>
      <c r="E210" s="464"/>
      <c r="F210" s="464"/>
      <c r="G210" s="464"/>
      <c r="H210" s="464"/>
      <c r="I210" s="464"/>
      <c r="J210" s="464"/>
      <c r="K210" s="464"/>
      <c r="L210" s="464"/>
      <c r="M210" s="464"/>
      <c r="N210" s="464"/>
      <c r="O210" s="464"/>
      <c r="P210" s="464"/>
      <c r="Q210" s="464"/>
      <c r="R210" s="464"/>
      <c r="S210" s="464"/>
      <c r="T210" s="464"/>
      <c r="U210" s="464"/>
      <c r="V210" s="464"/>
      <c r="W210" s="464"/>
      <c r="X210" s="464"/>
      <c r="Y210" s="464"/>
      <c r="Z210" s="464"/>
      <c r="AA210" s="464"/>
      <c r="AB210" s="464"/>
    </row>
    <row r="211" spans="2:28">
      <c r="B211" s="464"/>
      <c r="C211" s="464"/>
      <c r="D211" s="464"/>
      <c r="E211" s="464"/>
      <c r="F211" s="464"/>
      <c r="G211" s="464"/>
      <c r="H211" s="464"/>
      <c r="I211" s="464"/>
      <c r="J211" s="464"/>
      <c r="K211" s="464"/>
      <c r="L211" s="464"/>
      <c r="M211" s="464"/>
      <c r="N211" s="464"/>
      <c r="O211" s="464"/>
      <c r="P211" s="464"/>
      <c r="Q211" s="464"/>
      <c r="R211" s="464"/>
      <c r="S211" s="464"/>
      <c r="T211" s="464"/>
      <c r="U211" s="464"/>
      <c r="V211" s="464"/>
      <c r="W211" s="464"/>
      <c r="X211" s="464"/>
      <c r="Y211" s="464"/>
      <c r="Z211" s="464"/>
      <c r="AA211" s="464"/>
      <c r="AB211" s="464"/>
    </row>
    <row r="212" spans="2:28">
      <c r="B212" s="464"/>
      <c r="C212" s="464"/>
      <c r="D212" s="464"/>
      <c r="E212" s="464"/>
      <c r="F212" s="464"/>
      <c r="G212" s="464"/>
      <c r="H212" s="464"/>
      <c r="I212" s="464"/>
      <c r="J212" s="464"/>
      <c r="K212" s="464"/>
      <c r="L212" s="464"/>
      <c r="M212" s="464"/>
      <c r="N212" s="464"/>
      <c r="O212" s="464"/>
      <c r="P212" s="464"/>
      <c r="Q212" s="464"/>
      <c r="R212" s="464"/>
      <c r="S212" s="464"/>
      <c r="T212" s="464"/>
      <c r="U212" s="464"/>
      <c r="V212" s="464"/>
      <c r="W212" s="464"/>
      <c r="X212" s="464"/>
      <c r="Y212" s="464"/>
      <c r="Z212" s="464"/>
      <c r="AA212" s="464"/>
      <c r="AB212" s="464"/>
    </row>
    <row r="213" spans="2:28">
      <c r="B213" s="464"/>
      <c r="C213" s="464"/>
      <c r="D213" s="464"/>
      <c r="E213" s="464"/>
      <c r="F213" s="464"/>
      <c r="G213" s="464"/>
      <c r="H213" s="464"/>
      <c r="I213" s="464"/>
      <c r="J213" s="464"/>
      <c r="K213" s="464"/>
      <c r="L213" s="464"/>
      <c r="M213" s="464"/>
      <c r="N213" s="464"/>
      <c r="O213" s="464"/>
      <c r="P213" s="464"/>
      <c r="Q213" s="464"/>
      <c r="R213" s="464"/>
      <c r="S213" s="464"/>
      <c r="T213" s="464"/>
      <c r="U213" s="464"/>
      <c r="V213" s="464"/>
      <c r="W213" s="464"/>
      <c r="X213" s="464"/>
      <c r="Y213" s="464"/>
      <c r="Z213" s="464"/>
      <c r="AA213" s="464"/>
      <c r="AB213" s="464"/>
    </row>
    <row r="214" spans="2:28">
      <c r="B214" s="464"/>
      <c r="C214" s="464"/>
      <c r="D214" s="464"/>
      <c r="E214" s="464"/>
      <c r="F214" s="464"/>
      <c r="G214" s="464"/>
      <c r="H214" s="464"/>
      <c r="I214" s="464"/>
      <c r="J214" s="464"/>
      <c r="K214" s="464"/>
      <c r="L214" s="464"/>
      <c r="M214" s="464"/>
      <c r="N214" s="464"/>
      <c r="O214" s="464"/>
      <c r="P214" s="464"/>
      <c r="Q214" s="464"/>
      <c r="R214" s="464"/>
      <c r="S214" s="464"/>
      <c r="T214" s="464"/>
      <c r="U214" s="464"/>
      <c r="V214" s="464"/>
      <c r="W214" s="464"/>
      <c r="X214" s="464"/>
      <c r="Y214" s="464"/>
      <c r="Z214" s="464"/>
      <c r="AA214" s="464"/>
      <c r="AB214" s="464"/>
    </row>
    <row r="215" spans="2:28">
      <c r="B215" s="464"/>
      <c r="C215" s="464"/>
      <c r="D215" s="464"/>
      <c r="E215" s="464"/>
      <c r="F215" s="464"/>
      <c r="G215" s="464"/>
      <c r="H215" s="464"/>
      <c r="I215" s="464"/>
      <c r="J215" s="464"/>
      <c r="K215" s="464"/>
      <c r="L215" s="464"/>
      <c r="M215" s="464"/>
      <c r="N215" s="464"/>
      <c r="O215" s="464"/>
      <c r="P215" s="464"/>
      <c r="Q215" s="464"/>
      <c r="R215" s="464"/>
      <c r="S215" s="464"/>
      <c r="T215" s="464"/>
      <c r="U215" s="464"/>
      <c r="V215" s="464"/>
      <c r="W215" s="464"/>
      <c r="X215" s="464"/>
      <c r="Y215" s="464"/>
      <c r="Z215" s="464"/>
      <c r="AA215" s="464"/>
      <c r="AB215" s="464"/>
    </row>
    <row r="216" spans="2:28">
      <c r="B216" s="464"/>
      <c r="C216" s="464"/>
      <c r="D216" s="464"/>
      <c r="E216" s="464"/>
      <c r="F216" s="464"/>
      <c r="G216" s="464"/>
      <c r="H216" s="464"/>
      <c r="I216" s="464"/>
      <c r="J216" s="464"/>
      <c r="K216" s="464"/>
      <c r="L216" s="464"/>
      <c r="M216" s="464"/>
      <c r="N216" s="464"/>
      <c r="O216" s="464"/>
      <c r="P216" s="464"/>
      <c r="Q216" s="464"/>
      <c r="R216" s="464"/>
      <c r="S216" s="464"/>
      <c r="T216" s="464"/>
      <c r="U216" s="464"/>
      <c r="V216" s="464"/>
      <c r="W216" s="464"/>
      <c r="X216" s="464"/>
      <c r="Y216" s="464"/>
      <c r="Z216" s="464"/>
      <c r="AA216" s="464"/>
      <c r="AB216" s="464"/>
    </row>
    <row r="217" spans="2:28">
      <c r="B217" s="464"/>
      <c r="C217" s="464"/>
      <c r="D217" s="464"/>
      <c r="E217" s="464"/>
      <c r="F217" s="464"/>
      <c r="G217" s="464"/>
      <c r="H217" s="464"/>
      <c r="I217" s="464"/>
      <c r="J217" s="464"/>
      <c r="K217" s="464"/>
      <c r="L217" s="464"/>
      <c r="M217" s="464"/>
      <c r="N217" s="464"/>
      <c r="O217" s="464"/>
      <c r="P217" s="464"/>
      <c r="Q217" s="464"/>
      <c r="R217" s="464"/>
      <c r="S217" s="464"/>
      <c r="T217" s="464"/>
      <c r="U217" s="464"/>
      <c r="V217" s="464"/>
      <c r="W217" s="464"/>
      <c r="X217" s="464"/>
      <c r="Y217" s="464"/>
      <c r="Z217" s="464"/>
      <c r="AA217" s="464"/>
      <c r="AB217" s="464"/>
    </row>
    <row r="218" spans="2:28">
      <c r="B218" s="464"/>
      <c r="C218" s="464"/>
      <c r="D218" s="464"/>
      <c r="E218" s="464"/>
      <c r="F218" s="464"/>
      <c r="G218" s="464"/>
      <c r="H218" s="464"/>
      <c r="I218" s="464"/>
      <c r="J218" s="464"/>
      <c r="K218" s="464"/>
      <c r="L218" s="464"/>
      <c r="M218" s="464"/>
      <c r="N218" s="464"/>
      <c r="O218" s="464"/>
      <c r="P218" s="464"/>
      <c r="Q218" s="464"/>
      <c r="R218" s="464"/>
      <c r="S218" s="464"/>
      <c r="T218" s="464"/>
      <c r="U218" s="464"/>
      <c r="V218" s="464"/>
      <c r="W218" s="464"/>
      <c r="X218" s="464"/>
      <c r="Y218" s="464"/>
      <c r="Z218" s="464"/>
      <c r="AA218" s="464"/>
      <c r="AB218" s="464"/>
    </row>
    <row r="219" spans="2:28">
      <c r="B219" s="464"/>
      <c r="C219" s="464"/>
      <c r="D219" s="464"/>
      <c r="E219" s="464"/>
      <c r="F219" s="464"/>
      <c r="G219" s="464"/>
      <c r="H219" s="464"/>
      <c r="I219" s="464"/>
      <c r="J219" s="464"/>
      <c r="K219" s="464"/>
      <c r="L219" s="464"/>
      <c r="M219" s="464"/>
      <c r="N219" s="464"/>
      <c r="O219" s="464"/>
      <c r="P219" s="464"/>
      <c r="Q219" s="464"/>
      <c r="R219" s="464"/>
      <c r="S219" s="464"/>
      <c r="T219" s="464"/>
      <c r="U219" s="464"/>
      <c r="V219" s="464"/>
      <c r="W219" s="464"/>
      <c r="X219" s="464"/>
      <c r="Y219" s="464"/>
      <c r="Z219" s="464"/>
      <c r="AA219" s="464"/>
      <c r="AB219" s="464"/>
    </row>
    <row r="220" spans="2:28">
      <c r="B220" s="464"/>
      <c r="C220" s="464"/>
      <c r="D220" s="464"/>
      <c r="E220" s="464"/>
      <c r="F220" s="464"/>
      <c r="G220" s="464"/>
      <c r="H220" s="464"/>
      <c r="I220" s="464"/>
      <c r="J220" s="464"/>
      <c r="K220" s="464"/>
      <c r="L220" s="464"/>
      <c r="M220" s="464"/>
      <c r="N220" s="464"/>
      <c r="O220" s="464"/>
      <c r="P220" s="464"/>
      <c r="Q220" s="464"/>
      <c r="R220" s="464"/>
      <c r="S220" s="464"/>
      <c r="T220" s="464"/>
      <c r="U220" s="464"/>
      <c r="V220" s="464"/>
      <c r="W220" s="464"/>
      <c r="X220" s="464"/>
      <c r="Y220" s="464"/>
      <c r="Z220" s="464"/>
      <c r="AA220" s="464"/>
      <c r="AB220" s="464"/>
    </row>
    <row r="221" spans="2:28">
      <c r="B221" s="464"/>
      <c r="C221" s="464"/>
      <c r="D221" s="464"/>
      <c r="E221" s="464"/>
      <c r="F221" s="464"/>
      <c r="G221" s="464"/>
      <c r="H221" s="464"/>
      <c r="I221" s="464"/>
      <c r="J221" s="464"/>
      <c r="K221" s="464"/>
      <c r="L221" s="464"/>
      <c r="M221" s="464"/>
      <c r="N221" s="464"/>
      <c r="O221" s="464"/>
      <c r="P221" s="464"/>
      <c r="Q221" s="464"/>
      <c r="R221" s="464"/>
      <c r="S221" s="464"/>
      <c r="T221" s="464"/>
      <c r="U221" s="464"/>
      <c r="V221" s="464"/>
      <c r="W221" s="464"/>
      <c r="X221" s="464"/>
      <c r="Y221" s="464"/>
      <c r="Z221" s="464"/>
      <c r="AA221" s="464"/>
      <c r="AB221" s="464"/>
    </row>
    <row r="222" spans="2:28">
      <c r="B222" s="464"/>
      <c r="C222" s="464"/>
      <c r="D222" s="464"/>
      <c r="E222" s="464"/>
      <c r="F222" s="464"/>
      <c r="G222" s="464"/>
      <c r="H222" s="464"/>
      <c r="I222" s="464"/>
      <c r="J222" s="464"/>
      <c r="K222" s="464"/>
      <c r="L222" s="464"/>
      <c r="M222" s="464"/>
      <c r="N222" s="464"/>
      <c r="O222" s="464"/>
      <c r="P222" s="464"/>
      <c r="Q222" s="464"/>
      <c r="R222" s="464"/>
      <c r="S222" s="464"/>
      <c r="T222" s="464"/>
      <c r="U222" s="464"/>
      <c r="V222" s="464"/>
      <c r="W222" s="464"/>
      <c r="X222" s="464"/>
      <c r="Y222" s="464"/>
      <c r="Z222" s="464"/>
      <c r="AA222" s="464"/>
      <c r="AB222" s="464"/>
    </row>
    <row r="223" spans="2:28">
      <c r="B223" s="464"/>
      <c r="C223" s="464"/>
      <c r="D223" s="464"/>
      <c r="E223" s="464"/>
      <c r="F223" s="464"/>
      <c r="G223" s="464"/>
      <c r="H223" s="464"/>
      <c r="I223" s="464"/>
      <c r="J223" s="464"/>
      <c r="K223" s="464"/>
      <c r="L223" s="464"/>
      <c r="M223" s="464"/>
      <c r="N223" s="464"/>
      <c r="O223" s="464"/>
      <c r="P223" s="464"/>
      <c r="Q223" s="464"/>
      <c r="R223" s="464"/>
      <c r="S223" s="464"/>
      <c r="T223" s="464"/>
      <c r="U223" s="464"/>
      <c r="V223" s="464"/>
      <c r="W223" s="464"/>
      <c r="X223" s="464"/>
      <c r="Y223" s="464"/>
      <c r="Z223" s="464"/>
      <c r="AA223" s="464"/>
      <c r="AB223" s="464"/>
    </row>
    <row r="224" spans="2:28">
      <c r="B224" s="464"/>
      <c r="C224" s="464"/>
      <c r="D224" s="464"/>
      <c r="E224" s="464"/>
      <c r="F224" s="464"/>
      <c r="G224" s="464"/>
      <c r="H224" s="464"/>
      <c r="I224" s="464"/>
      <c r="J224" s="464"/>
      <c r="K224" s="464"/>
      <c r="L224" s="464"/>
      <c r="M224" s="464"/>
      <c r="N224" s="464"/>
      <c r="O224" s="464"/>
      <c r="P224" s="464"/>
      <c r="Q224" s="464"/>
      <c r="R224" s="464"/>
      <c r="S224" s="464"/>
      <c r="T224" s="464"/>
      <c r="U224" s="464"/>
      <c r="V224" s="464"/>
      <c r="W224" s="464"/>
      <c r="X224" s="464"/>
      <c r="Y224" s="464"/>
      <c r="Z224" s="464"/>
      <c r="AA224" s="464"/>
      <c r="AB224" s="464"/>
    </row>
    <row r="225" spans="2:28">
      <c r="B225" s="464"/>
      <c r="C225" s="464"/>
      <c r="D225" s="464"/>
      <c r="E225" s="464"/>
      <c r="F225" s="464"/>
      <c r="G225" s="464"/>
      <c r="H225" s="464"/>
      <c r="I225" s="464"/>
      <c r="J225" s="464"/>
      <c r="K225" s="464"/>
      <c r="L225" s="464"/>
      <c r="M225" s="464"/>
      <c r="N225" s="464"/>
      <c r="O225" s="464"/>
      <c r="P225" s="464"/>
      <c r="Q225" s="464"/>
      <c r="R225" s="464"/>
      <c r="S225" s="464"/>
      <c r="T225" s="464"/>
      <c r="U225" s="464"/>
      <c r="V225" s="464"/>
      <c r="W225" s="464"/>
      <c r="X225" s="464"/>
      <c r="Y225" s="464"/>
      <c r="Z225" s="464"/>
      <c r="AA225" s="464"/>
      <c r="AB225" s="464"/>
    </row>
    <row r="226" spans="2:28">
      <c r="B226" s="464"/>
      <c r="C226" s="464"/>
      <c r="D226" s="464"/>
      <c r="E226" s="464"/>
      <c r="F226" s="464"/>
      <c r="G226" s="464"/>
      <c r="H226" s="464"/>
      <c r="I226" s="464"/>
      <c r="J226" s="464"/>
      <c r="K226" s="464"/>
      <c r="L226" s="464"/>
      <c r="M226" s="464"/>
      <c r="N226" s="464"/>
      <c r="O226" s="464"/>
      <c r="P226" s="464"/>
      <c r="Q226" s="464"/>
      <c r="R226" s="464"/>
      <c r="S226" s="464"/>
      <c r="T226" s="464"/>
      <c r="U226" s="464"/>
      <c r="V226" s="464"/>
      <c r="W226" s="464"/>
      <c r="X226" s="464"/>
      <c r="Y226" s="464"/>
      <c r="Z226" s="464"/>
      <c r="AA226" s="464"/>
      <c r="AB226" s="464"/>
    </row>
    <row r="227" spans="2:28">
      <c r="B227" s="464"/>
      <c r="C227" s="464"/>
      <c r="D227" s="464"/>
      <c r="E227" s="464"/>
      <c r="F227" s="464"/>
      <c r="G227" s="464"/>
      <c r="H227" s="464"/>
      <c r="I227" s="464"/>
      <c r="J227" s="464"/>
      <c r="K227" s="464"/>
      <c r="L227" s="464"/>
      <c r="M227" s="464"/>
      <c r="N227" s="464"/>
      <c r="O227" s="464"/>
      <c r="P227" s="464"/>
      <c r="Q227" s="464"/>
      <c r="R227" s="464"/>
      <c r="S227" s="464"/>
      <c r="T227" s="464"/>
      <c r="U227" s="464"/>
      <c r="V227" s="464"/>
      <c r="W227" s="464"/>
      <c r="X227" s="464"/>
      <c r="Y227" s="464"/>
      <c r="Z227" s="464"/>
      <c r="AA227" s="464"/>
      <c r="AB227" s="464"/>
    </row>
    <row r="228" spans="2:28">
      <c r="B228" s="464"/>
      <c r="C228" s="464"/>
      <c r="D228" s="464"/>
      <c r="E228" s="464"/>
      <c r="F228" s="464"/>
      <c r="G228" s="464"/>
      <c r="H228" s="464"/>
      <c r="I228" s="464"/>
      <c r="J228" s="464"/>
      <c r="K228" s="464"/>
      <c r="L228" s="464"/>
      <c r="M228" s="464"/>
      <c r="N228" s="464"/>
      <c r="O228" s="464"/>
      <c r="P228" s="464"/>
      <c r="Q228" s="464"/>
      <c r="R228" s="464"/>
      <c r="S228" s="464"/>
      <c r="T228" s="464"/>
      <c r="U228" s="464"/>
      <c r="V228" s="464"/>
      <c r="W228" s="464"/>
      <c r="X228" s="464"/>
      <c r="Y228" s="464"/>
      <c r="Z228" s="464"/>
      <c r="AA228" s="464"/>
      <c r="AB228" s="464"/>
    </row>
    <row r="229" spans="2:28">
      <c r="B229" s="464"/>
      <c r="C229" s="464"/>
      <c r="D229" s="464"/>
      <c r="E229" s="464"/>
      <c r="F229" s="464"/>
      <c r="G229" s="464"/>
      <c r="H229" s="464"/>
      <c r="I229" s="464"/>
      <c r="J229" s="464"/>
      <c r="K229" s="464"/>
      <c r="L229" s="464"/>
      <c r="M229" s="464"/>
      <c r="N229" s="464"/>
      <c r="O229" s="464"/>
      <c r="P229" s="464"/>
      <c r="Q229" s="464"/>
      <c r="R229" s="464"/>
      <c r="S229" s="464"/>
      <c r="T229" s="464"/>
      <c r="U229" s="464"/>
      <c r="V229" s="464"/>
      <c r="W229" s="464"/>
      <c r="X229" s="464"/>
      <c r="Y229" s="464"/>
      <c r="Z229" s="464"/>
      <c r="AA229" s="464"/>
      <c r="AB229" s="464"/>
    </row>
    <row r="230" spans="2:28">
      <c r="B230" s="464"/>
      <c r="C230" s="464"/>
      <c r="D230" s="464"/>
      <c r="E230" s="464"/>
      <c r="F230" s="464"/>
      <c r="G230" s="464"/>
      <c r="H230" s="464"/>
      <c r="I230" s="464"/>
      <c r="J230" s="464"/>
      <c r="K230" s="464"/>
      <c r="L230" s="464"/>
      <c r="M230" s="464"/>
      <c r="N230" s="464"/>
      <c r="O230" s="464"/>
      <c r="P230" s="464"/>
      <c r="Q230" s="464"/>
      <c r="R230" s="464"/>
      <c r="S230" s="464"/>
      <c r="T230" s="464"/>
      <c r="U230" s="464"/>
      <c r="V230" s="464"/>
      <c r="W230" s="464"/>
      <c r="X230" s="464"/>
      <c r="Y230" s="464"/>
      <c r="Z230" s="464"/>
      <c r="AA230" s="464"/>
      <c r="AB230" s="464"/>
    </row>
    <row r="231" spans="2:28">
      <c r="B231" s="464"/>
      <c r="C231" s="464"/>
      <c r="D231" s="464"/>
      <c r="E231" s="464"/>
      <c r="F231" s="464"/>
      <c r="G231" s="464"/>
      <c r="H231" s="464"/>
      <c r="I231" s="464"/>
      <c r="J231" s="464"/>
      <c r="K231" s="464"/>
      <c r="L231" s="464"/>
      <c r="M231" s="464"/>
      <c r="N231" s="464"/>
      <c r="O231" s="464"/>
      <c r="P231" s="464"/>
      <c r="Q231" s="464"/>
      <c r="R231" s="464"/>
      <c r="S231" s="464"/>
      <c r="T231" s="464"/>
      <c r="U231" s="464"/>
      <c r="V231" s="464"/>
      <c r="W231" s="464"/>
      <c r="X231" s="464"/>
      <c r="Y231" s="464"/>
      <c r="Z231" s="464"/>
      <c r="AA231" s="464"/>
      <c r="AB231" s="464"/>
    </row>
    <row r="232" spans="2:28">
      <c r="B232" s="464"/>
      <c r="C232" s="464"/>
      <c r="D232" s="464"/>
      <c r="E232" s="464"/>
      <c r="F232" s="464"/>
      <c r="G232" s="464"/>
      <c r="H232" s="464"/>
      <c r="I232" s="464"/>
      <c r="J232" s="464"/>
      <c r="K232" s="464"/>
      <c r="L232" s="464"/>
      <c r="M232" s="464"/>
      <c r="N232" s="464"/>
      <c r="O232" s="464"/>
      <c r="P232" s="464"/>
      <c r="Q232" s="464"/>
      <c r="R232" s="464"/>
      <c r="S232" s="464"/>
      <c r="T232" s="464"/>
      <c r="U232" s="464"/>
      <c r="V232" s="464"/>
      <c r="W232" s="464"/>
      <c r="X232" s="464"/>
      <c r="Y232" s="464"/>
      <c r="Z232" s="464"/>
      <c r="AA232" s="464"/>
      <c r="AB232" s="464"/>
    </row>
    <row r="233" spans="2:28">
      <c r="B233" s="464"/>
      <c r="C233" s="464"/>
      <c r="D233" s="464"/>
      <c r="E233" s="464"/>
      <c r="F233" s="464"/>
      <c r="G233" s="464"/>
      <c r="H233" s="464"/>
      <c r="I233" s="464"/>
      <c r="J233" s="464"/>
      <c r="K233" s="464"/>
      <c r="L233" s="464"/>
      <c r="M233" s="464"/>
      <c r="N233" s="464"/>
      <c r="O233" s="464"/>
      <c r="P233" s="464"/>
      <c r="Q233" s="464"/>
      <c r="R233" s="464"/>
      <c r="S233" s="464"/>
      <c r="T233" s="464"/>
      <c r="U233" s="464"/>
      <c r="V233" s="464"/>
      <c r="W233" s="464"/>
      <c r="X233" s="464"/>
      <c r="Y233" s="464"/>
      <c r="Z233" s="464"/>
      <c r="AA233" s="464"/>
      <c r="AB233" s="464"/>
    </row>
    <row r="234" spans="2:28">
      <c r="B234" s="464"/>
      <c r="C234" s="464"/>
      <c r="D234" s="464"/>
      <c r="E234" s="464"/>
      <c r="F234" s="464"/>
      <c r="G234" s="464"/>
      <c r="H234" s="464"/>
      <c r="I234" s="464"/>
      <c r="J234" s="464"/>
      <c r="K234" s="464"/>
      <c r="L234" s="464"/>
      <c r="M234" s="464"/>
      <c r="N234" s="464"/>
      <c r="O234" s="464"/>
      <c r="P234" s="464"/>
      <c r="Q234" s="464"/>
      <c r="R234" s="464"/>
      <c r="S234" s="464"/>
      <c r="T234" s="464"/>
      <c r="U234" s="464"/>
      <c r="V234" s="464"/>
      <c r="W234" s="464"/>
      <c r="X234" s="464"/>
      <c r="Y234" s="464"/>
      <c r="Z234" s="464"/>
      <c r="AA234" s="464"/>
      <c r="AB234" s="464"/>
    </row>
    <row r="235" spans="2:28">
      <c r="B235" s="464"/>
      <c r="C235" s="464"/>
      <c r="D235" s="464"/>
      <c r="E235" s="464"/>
      <c r="F235" s="464"/>
      <c r="G235" s="464"/>
      <c r="H235" s="464"/>
      <c r="I235" s="464"/>
      <c r="J235" s="464"/>
      <c r="K235" s="464"/>
      <c r="L235" s="464"/>
      <c r="M235" s="464"/>
      <c r="N235" s="464"/>
      <c r="O235" s="464"/>
      <c r="P235" s="464"/>
      <c r="Q235" s="464"/>
      <c r="R235" s="464"/>
      <c r="S235" s="464"/>
      <c r="T235" s="464"/>
      <c r="U235" s="464"/>
      <c r="V235" s="464"/>
      <c r="W235" s="464"/>
      <c r="X235" s="464"/>
      <c r="Y235" s="464"/>
      <c r="Z235" s="464"/>
      <c r="AA235" s="464"/>
      <c r="AB235" s="464"/>
    </row>
    <row r="236" spans="2:28">
      <c r="B236" s="464"/>
      <c r="C236" s="464"/>
      <c r="D236" s="464"/>
      <c r="E236" s="464"/>
      <c r="F236" s="464"/>
      <c r="G236" s="464"/>
      <c r="H236" s="464"/>
      <c r="I236" s="464"/>
      <c r="J236" s="464"/>
      <c r="K236" s="464"/>
      <c r="L236" s="464"/>
      <c r="M236" s="464"/>
      <c r="N236" s="464"/>
      <c r="O236" s="464"/>
      <c r="P236" s="464"/>
      <c r="Q236" s="464"/>
      <c r="R236" s="464"/>
      <c r="S236" s="464"/>
      <c r="T236" s="464"/>
      <c r="U236" s="464"/>
      <c r="V236" s="464"/>
      <c r="W236" s="464"/>
      <c r="X236" s="464"/>
      <c r="Y236" s="464"/>
      <c r="Z236" s="464"/>
      <c r="AA236" s="464"/>
      <c r="AB236" s="464"/>
    </row>
    <row r="237" spans="2:28">
      <c r="B237" s="464"/>
      <c r="C237" s="464"/>
      <c r="D237" s="464"/>
      <c r="E237" s="464"/>
      <c r="F237" s="464"/>
      <c r="G237" s="464"/>
      <c r="H237" s="464"/>
      <c r="I237" s="464"/>
      <c r="J237" s="464"/>
      <c r="K237" s="464"/>
      <c r="L237" s="464"/>
      <c r="M237" s="464"/>
      <c r="N237" s="464"/>
      <c r="O237" s="464"/>
      <c r="P237" s="464"/>
      <c r="Q237" s="464"/>
      <c r="R237" s="464"/>
      <c r="S237" s="464"/>
      <c r="T237" s="464"/>
      <c r="U237" s="464"/>
      <c r="V237" s="464"/>
      <c r="W237" s="464"/>
      <c r="X237" s="464"/>
      <c r="Y237" s="464"/>
      <c r="Z237" s="464"/>
      <c r="AA237" s="464"/>
      <c r="AB237" s="464"/>
    </row>
    <row r="238" spans="2:28">
      <c r="B238" s="464"/>
      <c r="C238" s="464"/>
      <c r="D238" s="464"/>
      <c r="E238" s="464"/>
      <c r="F238" s="464"/>
      <c r="G238" s="464"/>
      <c r="H238" s="464"/>
      <c r="I238" s="464"/>
      <c r="J238" s="464"/>
      <c r="K238" s="464"/>
      <c r="L238" s="464"/>
      <c r="M238" s="464"/>
      <c r="N238" s="464"/>
      <c r="O238" s="464"/>
      <c r="P238" s="464"/>
      <c r="Q238" s="464"/>
      <c r="R238" s="464"/>
      <c r="S238" s="464"/>
      <c r="T238" s="464"/>
      <c r="U238" s="464"/>
      <c r="V238" s="464"/>
      <c r="W238" s="464"/>
      <c r="X238" s="464"/>
      <c r="Y238" s="464"/>
      <c r="Z238" s="464"/>
      <c r="AA238" s="464"/>
      <c r="AB238" s="464"/>
    </row>
    <row r="239" spans="2:28">
      <c r="B239" s="464"/>
      <c r="C239" s="464"/>
      <c r="D239" s="464"/>
      <c r="E239" s="464"/>
      <c r="F239" s="464"/>
      <c r="G239" s="464"/>
      <c r="H239" s="464"/>
      <c r="I239" s="464"/>
      <c r="J239" s="464"/>
      <c r="K239" s="464"/>
      <c r="L239" s="464"/>
      <c r="M239" s="464"/>
      <c r="N239" s="464"/>
      <c r="O239" s="464"/>
      <c r="P239" s="464"/>
      <c r="Q239" s="464"/>
      <c r="R239" s="464"/>
      <c r="S239" s="464"/>
      <c r="T239" s="464"/>
      <c r="U239" s="464"/>
      <c r="V239" s="464"/>
      <c r="W239" s="464"/>
      <c r="X239" s="464"/>
      <c r="Y239" s="464"/>
      <c r="Z239" s="464"/>
      <c r="AA239" s="464"/>
      <c r="AB239" s="464"/>
    </row>
    <row r="240" spans="2:28">
      <c r="B240" s="464"/>
      <c r="C240" s="464"/>
      <c r="D240" s="464"/>
      <c r="E240" s="464"/>
      <c r="F240" s="464"/>
      <c r="G240" s="464"/>
      <c r="H240" s="464"/>
      <c r="I240" s="464"/>
      <c r="J240" s="464"/>
      <c r="K240" s="464"/>
      <c r="L240" s="464"/>
      <c r="M240" s="464"/>
      <c r="N240" s="464"/>
      <c r="O240" s="464"/>
      <c r="P240" s="464"/>
      <c r="Q240" s="464"/>
      <c r="R240" s="464"/>
      <c r="S240" s="464"/>
      <c r="T240" s="464"/>
      <c r="U240" s="464"/>
      <c r="V240" s="464"/>
      <c r="W240" s="464"/>
      <c r="X240" s="464"/>
      <c r="Y240" s="464"/>
      <c r="Z240" s="464"/>
      <c r="AA240" s="464"/>
      <c r="AB240" s="464"/>
    </row>
    <row r="241" spans="2:28">
      <c r="B241" s="464"/>
      <c r="C241" s="464"/>
      <c r="D241" s="464"/>
      <c r="E241" s="464"/>
      <c r="F241" s="464"/>
      <c r="G241" s="464"/>
      <c r="H241" s="464"/>
      <c r="I241" s="464"/>
      <c r="J241" s="464"/>
      <c r="K241" s="464"/>
      <c r="L241" s="464"/>
      <c r="M241" s="464"/>
      <c r="N241" s="464"/>
      <c r="O241" s="464"/>
      <c r="P241" s="464"/>
      <c r="Q241" s="464"/>
      <c r="R241" s="464"/>
      <c r="S241" s="464"/>
      <c r="T241" s="464"/>
      <c r="U241" s="464"/>
      <c r="V241" s="464"/>
      <c r="W241" s="464"/>
      <c r="X241" s="464"/>
      <c r="Y241" s="464"/>
      <c r="Z241" s="464"/>
      <c r="AA241" s="464"/>
      <c r="AB241" s="464"/>
    </row>
    <row r="242" spans="2:28">
      <c r="B242" s="464"/>
      <c r="C242" s="464"/>
      <c r="D242" s="464"/>
      <c r="E242" s="464"/>
      <c r="F242" s="464"/>
      <c r="G242" s="464"/>
      <c r="H242" s="464"/>
      <c r="I242" s="464"/>
      <c r="J242" s="464"/>
      <c r="K242" s="464"/>
      <c r="L242" s="464"/>
      <c r="M242" s="464"/>
      <c r="N242" s="464"/>
      <c r="O242" s="464"/>
      <c r="P242" s="464"/>
      <c r="Q242" s="464"/>
      <c r="R242" s="464"/>
      <c r="S242" s="464"/>
      <c r="T242" s="464"/>
      <c r="U242" s="464"/>
      <c r="V242" s="464"/>
      <c r="W242" s="464"/>
      <c r="X242" s="464"/>
      <c r="Y242" s="464"/>
      <c r="Z242" s="464"/>
      <c r="AA242" s="464"/>
      <c r="AB242" s="464"/>
    </row>
    <row r="243" spans="2:28">
      <c r="B243" s="464"/>
      <c r="C243" s="464"/>
      <c r="D243" s="464"/>
      <c r="E243" s="464"/>
      <c r="F243" s="464"/>
      <c r="G243" s="464"/>
      <c r="H243" s="464"/>
      <c r="I243" s="464"/>
      <c r="J243" s="464"/>
      <c r="K243" s="464"/>
      <c r="L243" s="464"/>
      <c r="M243" s="464"/>
      <c r="N243" s="464"/>
      <c r="O243" s="464"/>
      <c r="P243" s="464"/>
      <c r="Q243" s="464"/>
      <c r="R243" s="464"/>
      <c r="S243" s="464"/>
      <c r="T243" s="464"/>
      <c r="U243" s="464"/>
      <c r="V243" s="464"/>
      <c r="W243" s="464"/>
      <c r="X243" s="464"/>
      <c r="Y243" s="464"/>
      <c r="Z243" s="464"/>
      <c r="AA243" s="464"/>
      <c r="AB243" s="464"/>
    </row>
    <row r="244" spans="2:28">
      <c r="B244" s="464"/>
      <c r="C244" s="464"/>
      <c r="D244" s="464"/>
      <c r="E244" s="464"/>
      <c r="F244" s="464"/>
      <c r="G244" s="464"/>
      <c r="H244" s="464"/>
      <c r="I244" s="464"/>
      <c r="J244" s="464"/>
      <c r="K244" s="464"/>
      <c r="L244" s="464"/>
      <c r="M244" s="464"/>
      <c r="N244" s="464"/>
      <c r="O244" s="464"/>
      <c r="P244" s="464"/>
      <c r="Q244" s="464"/>
      <c r="R244" s="464"/>
      <c r="S244" s="464"/>
      <c r="T244" s="464"/>
      <c r="U244" s="464"/>
      <c r="V244" s="464"/>
      <c r="W244" s="464"/>
      <c r="X244" s="464"/>
      <c r="Y244" s="464"/>
      <c r="Z244" s="464"/>
      <c r="AA244" s="464"/>
      <c r="AB244" s="464"/>
    </row>
    <row r="245" spans="2:28">
      <c r="B245" s="464"/>
      <c r="C245" s="464"/>
      <c r="D245" s="464"/>
      <c r="E245" s="464"/>
      <c r="F245" s="464"/>
      <c r="G245" s="464"/>
      <c r="H245" s="464"/>
      <c r="I245" s="464"/>
      <c r="J245" s="464"/>
      <c r="K245" s="464"/>
      <c r="L245" s="464"/>
      <c r="M245" s="464"/>
      <c r="N245" s="464"/>
      <c r="O245" s="464"/>
      <c r="P245" s="464"/>
      <c r="Q245" s="464"/>
      <c r="R245" s="464"/>
      <c r="S245" s="464"/>
      <c r="T245" s="464"/>
      <c r="U245" s="464"/>
      <c r="V245" s="464"/>
      <c r="W245" s="464"/>
      <c r="X245" s="464"/>
      <c r="Y245" s="464"/>
      <c r="Z245" s="464"/>
      <c r="AA245" s="464"/>
      <c r="AB245" s="464"/>
    </row>
    <row r="246" spans="2:28">
      <c r="B246" s="464"/>
      <c r="C246" s="464"/>
      <c r="D246" s="464"/>
      <c r="E246" s="464"/>
      <c r="F246" s="464"/>
      <c r="G246" s="464"/>
      <c r="H246" s="464"/>
      <c r="I246" s="464"/>
      <c r="J246" s="464"/>
      <c r="K246" s="464"/>
      <c r="L246" s="464"/>
      <c r="M246" s="464"/>
      <c r="N246" s="464"/>
      <c r="O246" s="464"/>
      <c r="P246" s="464"/>
      <c r="Q246" s="464"/>
      <c r="R246" s="464"/>
      <c r="S246" s="464"/>
      <c r="T246" s="464"/>
      <c r="U246" s="464"/>
      <c r="V246" s="464"/>
      <c r="W246" s="464"/>
      <c r="X246" s="464"/>
      <c r="Y246" s="464"/>
      <c r="Z246" s="464"/>
      <c r="AA246" s="464"/>
      <c r="AB246" s="464"/>
    </row>
    <row r="247" spans="2:28">
      <c r="B247" s="464"/>
      <c r="C247" s="464"/>
      <c r="D247" s="464"/>
      <c r="E247" s="464"/>
      <c r="F247" s="464"/>
      <c r="G247" s="464"/>
      <c r="H247" s="464"/>
      <c r="I247" s="464"/>
      <c r="J247" s="464"/>
      <c r="K247" s="464"/>
      <c r="L247" s="464"/>
      <c r="M247" s="464"/>
      <c r="N247" s="464"/>
      <c r="O247" s="464"/>
      <c r="P247" s="464"/>
      <c r="Q247" s="464"/>
      <c r="R247" s="464"/>
      <c r="S247" s="464"/>
      <c r="T247" s="464"/>
      <c r="U247" s="464"/>
      <c r="V247" s="464"/>
      <c r="W247" s="464"/>
      <c r="X247" s="464"/>
      <c r="Y247" s="464"/>
      <c r="Z247" s="464"/>
      <c r="AA247" s="464"/>
      <c r="AB247" s="464"/>
    </row>
    <row r="248" spans="2:28">
      <c r="B248" s="464"/>
      <c r="C248" s="464"/>
      <c r="D248" s="464"/>
      <c r="E248" s="464"/>
      <c r="F248" s="464"/>
      <c r="G248" s="464"/>
      <c r="H248" s="464"/>
      <c r="I248" s="464"/>
      <c r="J248" s="464"/>
      <c r="K248" s="464"/>
      <c r="L248" s="464"/>
      <c r="M248" s="464"/>
      <c r="N248" s="464"/>
      <c r="O248" s="464"/>
      <c r="P248" s="464"/>
      <c r="Q248" s="464"/>
      <c r="R248" s="464"/>
      <c r="S248" s="464"/>
      <c r="T248" s="464"/>
      <c r="U248" s="464"/>
      <c r="V248" s="464"/>
      <c r="W248" s="464"/>
      <c r="X248" s="464"/>
      <c r="Y248" s="464"/>
      <c r="Z248" s="464"/>
      <c r="AA248" s="464"/>
      <c r="AB248" s="464"/>
    </row>
    <row r="249" spans="2:28">
      <c r="B249" s="464"/>
      <c r="C249" s="464"/>
      <c r="D249" s="464"/>
      <c r="E249" s="464"/>
      <c r="F249" s="464"/>
      <c r="G249" s="464"/>
      <c r="H249" s="464"/>
      <c r="I249" s="464"/>
      <c r="J249" s="464"/>
      <c r="K249" s="464"/>
      <c r="L249" s="464"/>
      <c r="M249" s="464"/>
      <c r="N249" s="464"/>
      <c r="O249" s="464"/>
      <c r="P249" s="464"/>
      <c r="Q249" s="464"/>
      <c r="R249" s="464"/>
      <c r="S249" s="464"/>
      <c r="T249" s="464"/>
      <c r="U249" s="464"/>
      <c r="V249" s="464"/>
      <c r="W249" s="464"/>
      <c r="X249" s="464"/>
      <c r="Y249" s="464"/>
      <c r="Z249" s="464"/>
      <c r="AA249" s="464"/>
      <c r="AB249" s="464"/>
    </row>
    <row r="250" spans="2:28">
      <c r="B250" s="464"/>
      <c r="C250" s="464"/>
      <c r="D250" s="464"/>
      <c r="E250" s="464"/>
      <c r="F250" s="464"/>
      <c r="G250" s="464"/>
      <c r="H250" s="464"/>
      <c r="I250" s="464"/>
      <c r="J250" s="464"/>
      <c r="K250" s="464"/>
      <c r="L250" s="464"/>
      <c r="M250" s="464"/>
      <c r="N250" s="464"/>
      <c r="O250" s="464"/>
      <c r="P250" s="464"/>
      <c r="Q250" s="464"/>
      <c r="R250" s="464"/>
      <c r="S250" s="464"/>
      <c r="T250" s="464"/>
      <c r="U250" s="464"/>
      <c r="V250" s="464"/>
      <c r="W250" s="464"/>
      <c r="X250" s="464"/>
      <c r="Y250" s="464"/>
      <c r="Z250" s="464"/>
      <c r="AA250" s="464"/>
      <c r="AB250" s="464"/>
    </row>
    <row r="251" spans="2:28">
      <c r="B251" s="464"/>
      <c r="C251" s="464"/>
      <c r="D251" s="464"/>
      <c r="E251" s="464"/>
      <c r="F251" s="464"/>
      <c r="G251" s="464"/>
      <c r="H251" s="464"/>
      <c r="I251" s="464"/>
      <c r="J251" s="464"/>
      <c r="K251" s="464"/>
      <c r="L251" s="464"/>
      <c r="M251" s="464"/>
      <c r="N251" s="464"/>
      <c r="O251" s="464"/>
      <c r="P251" s="464"/>
      <c r="Q251" s="464"/>
      <c r="R251" s="464"/>
      <c r="S251" s="464"/>
      <c r="T251" s="464"/>
      <c r="U251" s="464"/>
      <c r="V251" s="464"/>
      <c r="W251" s="464"/>
      <c r="X251" s="464"/>
      <c r="Y251" s="464"/>
      <c r="Z251" s="464"/>
      <c r="AA251" s="464"/>
      <c r="AB251" s="464"/>
    </row>
    <row r="252" spans="2:28">
      <c r="B252" s="464"/>
      <c r="C252" s="464"/>
      <c r="D252" s="464"/>
      <c r="E252" s="464"/>
      <c r="F252" s="464"/>
      <c r="G252" s="464"/>
      <c r="H252" s="464"/>
      <c r="I252" s="464"/>
      <c r="J252" s="464"/>
      <c r="K252" s="464"/>
      <c r="L252" s="464"/>
      <c r="M252" s="464"/>
      <c r="N252" s="464"/>
      <c r="O252" s="464"/>
      <c r="P252" s="464"/>
      <c r="Q252" s="464"/>
      <c r="R252" s="464"/>
      <c r="S252" s="464"/>
      <c r="T252" s="464"/>
      <c r="U252" s="464"/>
      <c r="V252" s="464"/>
      <c r="W252" s="464"/>
      <c r="X252" s="464"/>
      <c r="Y252" s="464"/>
      <c r="Z252" s="464"/>
      <c r="AA252" s="464"/>
      <c r="AB252" s="464"/>
    </row>
    <row r="253" spans="2:28">
      <c r="B253" s="464"/>
      <c r="C253" s="464"/>
      <c r="D253" s="464"/>
      <c r="E253" s="464"/>
      <c r="F253" s="464"/>
      <c r="G253" s="464"/>
      <c r="H253" s="464"/>
      <c r="I253" s="464"/>
      <c r="J253" s="464"/>
      <c r="K253" s="464"/>
      <c r="L253" s="464"/>
      <c r="M253" s="464"/>
      <c r="N253" s="464"/>
      <c r="O253" s="464"/>
      <c r="P253" s="464"/>
      <c r="Q253" s="464"/>
      <c r="R253" s="464"/>
      <c r="S253" s="464"/>
      <c r="T253" s="464"/>
      <c r="U253" s="464"/>
      <c r="V253" s="464"/>
      <c r="W253" s="464"/>
      <c r="X253" s="464"/>
      <c r="Y253" s="464"/>
      <c r="Z253" s="464"/>
      <c r="AA253" s="464"/>
      <c r="AB253" s="464"/>
    </row>
    <row r="254" spans="2:28">
      <c r="B254" s="464"/>
      <c r="C254" s="464"/>
      <c r="D254" s="464"/>
      <c r="E254" s="464"/>
      <c r="F254" s="464"/>
      <c r="G254" s="464"/>
      <c r="H254" s="464"/>
      <c r="I254" s="464"/>
      <c r="J254" s="464"/>
      <c r="K254" s="464"/>
      <c r="L254" s="464"/>
      <c r="M254" s="464"/>
      <c r="N254" s="464"/>
      <c r="O254" s="464"/>
      <c r="P254" s="464"/>
      <c r="Q254" s="464"/>
      <c r="R254" s="464"/>
      <c r="S254" s="464"/>
      <c r="T254" s="464"/>
      <c r="U254" s="464"/>
      <c r="V254" s="464"/>
      <c r="W254" s="464"/>
      <c r="X254" s="464"/>
      <c r="Y254" s="464"/>
      <c r="Z254" s="464"/>
      <c r="AA254" s="464"/>
      <c r="AB254" s="464"/>
    </row>
    <row r="255" spans="2:28">
      <c r="B255" s="464"/>
      <c r="C255" s="464"/>
      <c r="D255" s="464"/>
      <c r="E255" s="464"/>
      <c r="F255" s="464"/>
      <c r="G255" s="464"/>
      <c r="H255" s="464"/>
      <c r="I255" s="464"/>
      <c r="J255" s="464"/>
      <c r="K255" s="464"/>
      <c r="L255" s="464"/>
      <c r="M255" s="464"/>
      <c r="N255" s="464"/>
      <c r="O255" s="464"/>
      <c r="P255" s="464"/>
      <c r="Q255" s="464"/>
      <c r="R255" s="464"/>
      <c r="S255" s="464"/>
      <c r="T255" s="464"/>
      <c r="U255" s="464"/>
      <c r="V255" s="464"/>
      <c r="W255" s="464"/>
      <c r="X255" s="464"/>
      <c r="Y255" s="464"/>
      <c r="Z255" s="464"/>
      <c r="AA255" s="464"/>
      <c r="AB255" s="464"/>
    </row>
    <row r="256" spans="2:28">
      <c r="B256" s="464"/>
      <c r="C256" s="464"/>
      <c r="D256" s="464"/>
      <c r="E256" s="464"/>
      <c r="F256" s="464"/>
      <c r="G256" s="464"/>
      <c r="H256" s="464"/>
      <c r="I256" s="464"/>
      <c r="J256" s="464"/>
      <c r="K256" s="464"/>
      <c r="L256" s="464"/>
      <c r="M256" s="464"/>
      <c r="N256" s="464"/>
      <c r="O256" s="464"/>
      <c r="P256" s="464"/>
      <c r="Q256" s="464"/>
      <c r="R256" s="464"/>
      <c r="S256" s="464"/>
      <c r="T256" s="464"/>
      <c r="U256" s="464"/>
      <c r="V256" s="464"/>
      <c r="W256" s="464"/>
      <c r="X256" s="464"/>
      <c r="Y256" s="464"/>
      <c r="Z256" s="464"/>
      <c r="AA256" s="464"/>
      <c r="AB256" s="464"/>
    </row>
    <row r="257" spans="2:28">
      <c r="B257" s="464"/>
      <c r="C257" s="464"/>
      <c r="D257" s="464"/>
      <c r="E257" s="464"/>
      <c r="F257" s="464"/>
      <c r="G257" s="464"/>
      <c r="H257" s="464"/>
      <c r="I257" s="464"/>
      <c r="J257" s="464"/>
      <c r="K257" s="464"/>
      <c r="L257" s="464"/>
      <c r="M257" s="464"/>
      <c r="N257" s="464"/>
      <c r="O257" s="464"/>
      <c r="P257" s="464"/>
      <c r="Q257" s="464"/>
      <c r="R257" s="464"/>
      <c r="S257" s="464"/>
      <c r="T257" s="464"/>
      <c r="U257" s="464"/>
      <c r="V257" s="464"/>
      <c r="W257" s="464"/>
      <c r="X257" s="464"/>
      <c r="Y257" s="464"/>
      <c r="Z257" s="464"/>
      <c r="AA257" s="464"/>
      <c r="AB257" s="464"/>
    </row>
    <row r="258" spans="2:28">
      <c r="B258" s="464"/>
      <c r="C258" s="464"/>
      <c r="D258" s="464"/>
      <c r="E258" s="464"/>
      <c r="F258" s="464"/>
      <c r="G258" s="464"/>
      <c r="H258" s="464"/>
      <c r="I258" s="464"/>
      <c r="J258" s="464"/>
      <c r="K258" s="464"/>
      <c r="L258" s="464"/>
      <c r="M258" s="464"/>
      <c r="N258" s="464"/>
      <c r="O258" s="464"/>
      <c r="P258" s="464"/>
      <c r="Q258" s="464"/>
      <c r="R258" s="464"/>
      <c r="S258" s="464"/>
      <c r="T258" s="464"/>
      <c r="U258" s="464"/>
      <c r="V258" s="464"/>
      <c r="W258" s="464"/>
      <c r="X258" s="464"/>
      <c r="Y258" s="464"/>
      <c r="Z258" s="464"/>
      <c r="AA258" s="464"/>
      <c r="AB258" s="464"/>
    </row>
    <row r="259" spans="2:28">
      <c r="B259" s="464"/>
      <c r="C259" s="464"/>
      <c r="D259" s="464"/>
      <c r="E259" s="464"/>
      <c r="F259" s="464"/>
      <c r="G259" s="464"/>
      <c r="H259" s="464"/>
      <c r="I259" s="464"/>
      <c r="J259" s="464"/>
      <c r="K259" s="464"/>
      <c r="L259" s="464"/>
      <c r="M259" s="464"/>
      <c r="N259" s="464"/>
      <c r="O259" s="464"/>
      <c r="P259" s="464"/>
      <c r="Q259" s="464"/>
      <c r="R259" s="464"/>
      <c r="S259" s="464"/>
      <c r="T259" s="464"/>
      <c r="U259" s="464"/>
      <c r="V259" s="464"/>
      <c r="W259" s="464"/>
      <c r="X259" s="464"/>
      <c r="Y259" s="464"/>
      <c r="Z259" s="464"/>
      <c r="AA259" s="464"/>
      <c r="AB259" s="464"/>
    </row>
    <row r="260" spans="2:28">
      <c r="B260" s="464"/>
      <c r="C260" s="464"/>
      <c r="D260" s="464"/>
      <c r="E260" s="464"/>
      <c r="F260" s="464"/>
      <c r="G260" s="464"/>
      <c r="H260" s="464"/>
      <c r="I260" s="464"/>
      <c r="J260" s="464"/>
      <c r="K260" s="464"/>
      <c r="L260" s="464"/>
      <c r="M260" s="464"/>
      <c r="N260" s="464"/>
      <c r="O260" s="464"/>
      <c r="P260" s="464"/>
      <c r="Q260" s="464"/>
      <c r="R260" s="464"/>
      <c r="S260" s="464"/>
      <c r="T260" s="464"/>
      <c r="U260" s="464"/>
      <c r="V260" s="464"/>
      <c r="W260" s="464"/>
      <c r="X260" s="464"/>
      <c r="Y260" s="464"/>
      <c r="Z260" s="464"/>
      <c r="AA260" s="464"/>
      <c r="AB260" s="464"/>
    </row>
    <row r="261" spans="2:28">
      <c r="B261" s="464"/>
      <c r="C261" s="464"/>
      <c r="D261" s="464"/>
      <c r="E261" s="464"/>
      <c r="F261" s="464"/>
      <c r="G261" s="464"/>
      <c r="H261" s="464"/>
      <c r="I261" s="464"/>
      <c r="J261" s="464"/>
      <c r="K261" s="464"/>
      <c r="L261" s="464"/>
      <c r="M261" s="464"/>
      <c r="N261" s="464"/>
      <c r="O261" s="464"/>
      <c r="P261" s="464"/>
      <c r="Q261" s="464"/>
      <c r="R261" s="464"/>
      <c r="S261" s="464"/>
      <c r="T261" s="464"/>
      <c r="U261" s="464"/>
      <c r="V261" s="464"/>
      <c r="W261" s="464"/>
      <c r="X261" s="464"/>
      <c r="Y261" s="464"/>
      <c r="Z261" s="464"/>
      <c r="AA261" s="464"/>
      <c r="AB261" s="464"/>
    </row>
    <row r="262" spans="2:28">
      <c r="B262" s="464"/>
      <c r="C262" s="464"/>
      <c r="D262" s="464"/>
      <c r="E262" s="464"/>
      <c r="F262" s="464"/>
      <c r="G262" s="464"/>
      <c r="H262" s="464"/>
      <c r="I262" s="464"/>
      <c r="J262" s="464"/>
      <c r="K262" s="464"/>
      <c r="L262" s="464"/>
      <c r="M262" s="464"/>
      <c r="N262" s="464"/>
      <c r="O262" s="464"/>
      <c r="P262" s="464"/>
      <c r="Q262" s="464"/>
      <c r="R262" s="464"/>
      <c r="S262" s="464"/>
      <c r="T262" s="464"/>
      <c r="U262" s="464"/>
      <c r="V262" s="464"/>
      <c r="W262" s="464"/>
      <c r="X262" s="464"/>
      <c r="Y262" s="464"/>
      <c r="Z262" s="464"/>
      <c r="AA262" s="464"/>
      <c r="AB262" s="464"/>
    </row>
    <row r="263" spans="2:28">
      <c r="B263" s="464"/>
      <c r="C263" s="464"/>
      <c r="D263" s="464"/>
      <c r="E263" s="464"/>
      <c r="F263" s="464"/>
      <c r="G263" s="464"/>
      <c r="H263" s="464"/>
      <c r="I263" s="464"/>
      <c r="J263" s="464"/>
      <c r="K263" s="464"/>
      <c r="L263" s="464"/>
      <c r="M263" s="464"/>
      <c r="N263" s="464"/>
      <c r="O263" s="464"/>
      <c r="P263" s="464"/>
      <c r="Q263" s="464"/>
      <c r="R263" s="464"/>
      <c r="S263" s="464"/>
      <c r="T263" s="464"/>
      <c r="U263" s="464"/>
      <c r="V263" s="464"/>
      <c r="W263" s="464"/>
      <c r="X263" s="464"/>
      <c r="Y263" s="464"/>
      <c r="Z263" s="464"/>
      <c r="AA263" s="464"/>
      <c r="AB263" s="464"/>
    </row>
    <row r="264" spans="2:28">
      <c r="B264" s="464"/>
      <c r="C264" s="464"/>
      <c r="D264" s="464"/>
      <c r="E264" s="464"/>
      <c r="F264" s="464"/>
      <c r="G264" s="464"/>
      <c r="H264" s="464"/>
      <c r="I264" s="464"/>
      <c r="J264" s="464"/>
      <c r="K264" s="464"/>
      <c r="L264" s="464"/>
      <c r="M264" s="464"/>
      <c r="N264" s="464"/>
      <c r="O264" s="464"/>
      <c r="P264" s="464"/>
      <c r="Q264" s="464"/>
      <c r="R264" s="464"/>
      <c r="S264" s="464"/>
      <c r="T264" s="464"/>
      <c r="U264" s="464"/>
      <c r="V264" s="464"/>
      <c r="W264" s="464"/>
      <c r="X264" s="464"/>
      <c r="Y264" s="464"/>
      <c r="Z264" s="464"/>
      <c r="AA264" s="464"/>
      <c r="AB264" s="464"/>
    </row>
    <row r="265" spans="2:28">
      <c r="B265" s="464"/>
      <c r="C265" s="464"/>
      <c r="D265" s="464"/>
      <c r="E265" s="464"/>
      <c r="F265" s="464"/>
      <c r="G265" s="464"/>
      <c r="H265" s="464"/>
      <c r="I265" s="464"/>
      <c r="J265" s="464"/>
      <c r="K265" s="464"/>
      <c r="L265" s="464"/>
      <c r="M265" s="464"/>
      <c r="N265" s="464"/>
      <c r="O265" s="464"/>
      <c r="P265" s="464"/>
      <c r="Q265" s="464"/>
      <c r="R265" s="464"/>
      <c r="S265" s="464"/>
      <c r="T265" s="464"/>
      <c r="U265" s="464"/>
      <c r="V265" s="464"/>
      <c r="W265" s="464"/>
      <c r="X265" s="464"/>
      <c r="Y265" s="464"/>
      <c r="Z265" s="464"/>
      <c r="AA265" s="464"/>
      <c r="AB265" s="464"/>
    </row>
    <row r="266" spans="2:28">
      <c r="B266" s="464"/>
      <c r="C266" s="464"/>
      <c r="D266" s="464"/>
      <c r="E266" s="464"/>
      <c r="F266" s="464"/>
      <c r="G266" s="464"/>
      <c r="H266" s="464"/>
      <c r="I266" s="464"/>
      <c r="J266" s="464"/>
      <c r="K266" s="464"/>
      <c r="L266" s="464"/>
      <c r="M266" s="464"/>
      <c r="N266" s="464"/>
      <c r="O266" s="464"/>
      <c r="P266" s="464"/>
      <c r="Q266" s="464"/>
      <c r="R266" s="464"/>
      <c r="S266" s="464"/>
      <c r="T266" s="464"/>
      <c r="U266" s="464"/>
      <c r="V266" s="464"/>
      <c r="W266" s="464"/>
      <c r="X266" s="464"/>
      <c r="Y266" s="464"/>
      <c r="Z266" s="464"/>
      <c r="AA266" s="464"/>
      <c r="AB266" s="464"/>
    </row>
    <row r="267" spans="2:28">
      <c r="B267" s="464"/>
      <c r="C267" s="464"/>
      <c r="D267" s="464"/>
      <c r="E267" s="464"/>
      <c r="F267" s="464"/>
      <c r="G267" s="464"/>
      <c r="H267" s="464"/>
      <c r="I267" s="464"/>
      <c r="J267" s="464"/>
      <c r="K267" s="464"/>
      <c r="L267" s="464"/>
      <c r="M267" s="464"/>
      <c r="N267" s="464"/>
      <c r="O267" s="464"/>
      <c r="P267" s="464"/>
      <c r="Q267" s="464"/>
      <c r="R267" s="464"/>
      <c r="S267" s="464"/>
      <c r="T267" s="464"/>
      <c r="U267" s="464"/>
      <c r="V267" s="464"/>
      <c r="W267" s="464"/>
      <c r="X267" s="464"/>
      <c r="Y267" s="464"/>
      <c r="Z267" s="464"/>
      <c r="AA267" s="464"/>
      <c r="AB267" s="464"/>
    </row>
    <row r="268" spans="2:28">
      <c r="B268" s="464"/>
      <c r="C268" s="464"/>
      <c r="D268" s="464"/>
      <c r="E268" s="464"/>
      <c r="F268" s="464"/>
      <c r="G268" s="464"/>
      <c r="H268" s="464"/>
      <c r="I268" s="464"/>
      <c r="J268" s="464"/>
      <c r="K268" s="464"/>
      <c r="L268" s="464"/>
      <c r="M268" s="464"/>
      <c r="N268" s="464"/>
      <c r="O268" s="464"/>
      <c r="P268" s="464"/>
      <c r="Q268" s="464"/>
      <c r="R268" s="464"/>
      <c r="S268" s="464"/>
      <c r="T268" s="464"/>
      <c r="U268" s="464"/>
      <c r="V268" s="464"/>
      <c r="W268" s="464"/>
      <c r="X268" s="464"/>
      <c r="Y268" s="464"/>
      <c r="Z268" s="464"/>
      <c r="AA268" s="464"/>
      <c r="AB268" s="464"/>
    </row>
    <row r="269" spans="2:28">
      <c r="B269" s="464"/>
      <c r="C269" s="464"/>
      <c r="D269" s="464"/>
      <c r="E269" s="464"/>
      <c r="F269" s="464"/>
      <c r="G269" s="464"/>
      <c r="H269" s="464"/>
      <c r="I269" s="464"/>
      <c r="J269" s="464"/>
      <c r="K269" s="464"/>
      <c r="L269" s="464"/>
      <c r="M269" s="464"/>
      <c r="N269" s="464"/>
      <c r="O269" s="464"/>
      <c r="P269" s="464"/>
      <c r="Q269" s="464"/>
      <c r="R269" s="464"/>
      <c r="S269" s="464"/>
      <c r="T269" s="464"/>
      <c r="U269" s="464"/>
      <c r="V269" s="464"/>
      <c r="W269" s="464"/>
      <c r="X269" s="464"/>
      <c r="Y269" s="464"/>
      <c r="Z269" s="464"/>
      <c r="AA269" s="464"/>
      <c r="AB269" s="464"/>
    </row>
    <row r="270" spans="2:28">
      <c r="B270" s="464"/>
      <c r="C270" s="464"/>
      <c r="D270" s="464"/>
      <c r="E270" s="464"/>
      <c r="F270" s="464"/>
      <c r="G270" s="464"/>
      <c r="H270" s="464"/>
      <c r="I270" s="464"/>
      <c r="J270" s="464"/>
      <c r="K270" s="464"/>
      <c r="L270" s="464"/>
      <c r="M270" s="464"/>
      <c r="N270" s="464"/>
      <c r="O270" s="464"/>
      <c r="P270" s="464"/>
      <c r="Q270" s="464"/>
      <c r="R270" s="464"/>
      <c r="S270" s="464"/>
      <c r="T270" s="464"/>
      <c r="U270" s="464"/>
      <c r="V270" s="464"/>
      <c r="W270" s="464"/>
      <c r="X270" s="464"/>
      <c r="Y270" s="464"/>
      <c r="Z270" s="464"/>
      <c r="AA270" s="464"/>
      <c r="AB270" s="464"/>
    </row>
    <row r="271" spans="2:28">
      <c r="B271" s="464"/>
      <c r="C271" s="464"/>
      <c r="D271" s="464"/>
      <c r="E271" s="464"/>
      <c r="F271" s="464"/>
      <c r="G271" s="464"/>
      <c r="H271" s="464"/>
      <c r="I271" s="464"/>
      <c r="J271" s="464"/>
      <c r="K271" s="464"/>
      <c r="L271" s="464"/>
      <c r="M271" s="464"/>
      <c r="N271" s="464"/>
      <c r="O271" s="464"/>
      <c r="P271" s="464"/>
      <c r="Q271" s="464"/>
      <c r="R271" s="464"/>
      <c r="S271" s="464"/>
      <c r="T271" s="464"/>
      <c r="U271" s="464"/>
      <c r="V271" s="464"/>
      <c r="W271" s="464"/>
      <c r="X271" s="464"/>
      <c r="Y271" s="464"/>
      <c r="Z271" s="464"/>
      <c r="AA271" s="464"/>
      <c r="AB271" s="464"/>
    </row>
    <row r="272" spans="2:28">
      <c r="B272" s="464"/>
      <c r="C272" s="464"/>
      <c r="D272" s="464"/>
      <c r="E272" s="464"/>
      <c r="F272" s="464"/>
      <c r="G272" s="464"/>
      <c r="H272" s="464"/>
      <c r="I272" s="464"/>
      <c r="J272" s="464"/>
      <c r="K272" s="464"/>
      <c r="L272" s="464"/>
      <c r="M272" s="464"/>
      <c r="N272" s="464"/>
      <c r="O272" s="464"/>
      <c r="P272" s="464"/>
      <c r="Q272" s="464"/>
      <c r="R272" s="464"/>
      <c r="S272" s="464"/>
      <c r="T272" s="464"/>
      <c r="U272" s="464"/>
      <c r="V272" s="464"/>
      <c r="W272" s="464"/>
      <c r="X272" s="464"/>
      <c r="Y272" s="464"/>
      <c r="Z272" s="464"/>
      <c r="AA272" s="464"/>
      <c r="AB272" s="464"/>
    </row>
    <row r="273" spans="2:28">
      <c r="B273" s="464"/>
      <c r="C273" s="464"/>
      <c r="D273" s="464"/>
      <c r="E273" s="464"/>
      <c r="F273" s="464"/>
      <c r="G273" s="464"/>
      <c r="H273" s="464"/>
      <c r="I273" s="464"/>
      <c r="J273" s="464"/>
      <c r="K273" s="464"/>
      <c r="L273" s="464"/>
      <c r="M273" s="464"/>
      <c r="N273" s="464"/>
      <c r="O273" s="464"/>
      <c r="P273" s="464"/>
      <c r="Q273" s="464"/>
      <c r="R273" s="464"/>
      <c r="S273" s="464"/>
      <c r="T273" s="464"/>
      <c r="U273" s="464"/>
      <c r="V273" s="464"/>
      <c r="W273" s="464"/>
      <c r="X273" s="464"/>
      <c r="Y273" s="464"/>
      <c r="Z273" s="464"/>
      <c r="AA273" s="464"/>
      <c r="AB273" s="464"/>
    </row>
    <row r="274" spans="2:28">
      <c r="B274" s="464"/>
      <c r="C274" s="464"/>
      <c r="D274" s="464"/>
      <c r="E274" s="464"/>
      <c r="F274" s="464"/>
      <c r="G274" s="464"/>
      <c r="H274" s="464"/>
      <c r="I274" s="464"/>
      <c r="J274" s="464"/>
      <c r="K274" s="464"/>
      <c r="L274" s="464"/>
      <c r="M274" s="464"/>
      <c r="N274" s="464"/>
      <c r="O274" s="464"/>
      <c r="P274" s="464"/>
      <c r="Q274" s="464"/>
      <c r="R274" s="464"/>
      <c r="S274" s="464"/>
      <c r="T274" s="464"/>
      <c r="U274" s="464"/>
      <c r="V274" s="464"/>
      <c r="W274" s="464"/>
      <c r="X274" s="464"/>
      <c r="Y274" s="464"/>
      <c r="Z274" s="464"/>
      <c r="AA274" s="464"/>
      <c r="AB274" s="464"/>
    </row>
    <row r="275" spans="2:28">
      <c r="B275" s="464"/>
      <c r="C275" s="464"/>
      <c r="D275" s="464"/>
      <c r="E275" s="464"/>
      <c r="F275" s="464"/>
      <c r="G275" s="464"/>
      <c r="H275" s="464"/>
      <c r="I275" s="464"/>
      <c r="J275" s="464"/>
      <c r="K275" s="464"/>
      <c r="L275" s="464"/>
      <c r="M275" s="464"/>
      <c r="N275" s="464"/>
      <c r="O275" s="464"/>
      <c r="P275" s="464"/>
      <c r="Q275" s="464"/>
      <c r="R275" s="464"/>
      <c r="S275" s="464"/>
      <c r="T275" s="464"/>
      <c r="U275" s="464"/>
      <c r="V275" s="464"/>
      <c r="W275" s="464"/>
      <c r="X275" s="464"/>
      <c r="Y275" s="464"/>
      <c r="Z275" s="464"/>
      <c r="AA275" s="464"/>
      <c r="AB275" s="464"/>
    </row>
    <row r="276" spans="2:28">
      <c r="B276" s="464"/>
      <c r="C276" s="464"/>
      <c r="D276" s="464"/>
      <c r="E276" s="464"/>
      <c r="F276" s="464"/>
      <c r="G276" s="464"/>
      <c r="H276" s="464"/>
      <c r="I276" s="464"/>
      <c r="J276" s="464"/>
      <c r="K276" s="464"/>
      <c r="L276" s="464"/>
      <c r="M276" s="464"/>
      <c r="N276" s="464"/>
      <c r="O276" s="464"/>
      <c r="P276" s="464"/>
      <c r="Q276" s="464"/>
      <c r="R276" s="464"/>
      <c r="S276" s="464"/>
      <c r="T276" s="464"/>
      <c r="U276" s="464"/>
      <c r="V276" s="464"/>
      <c r="W276" s="464"/>
      <c r="X276" s="464"/>
      <c r="Y276" s="464"/>
      <c r="Z276" s="464"/>
      <c r="AA276" s="464"/>
      <c r="AB276" s="464"/>
    </row>
    <row r="277" spans="2:28">
      <c r="B277" s="464"/>
      <c r="C277" s="464"/>
      <c r="D277" s="464"/>
      <c r="E277" s="464"/>
      <c r="F277" s="464"/>
      <c r="G277" s="464"/>
      <c r="H277" s="464"/>
      <c r="I277" s="464"/>
      <c r="J277" s="464"/>
      <c r="K277" s="464"/>
      <c r="L277" s="464"/>
      <c r="M277" s="464"/>
      <c r="N277" s="464"/>
      <c r="O277" s="464"/>
      <c r="P277" s="464"/>
      <c r="Q277" s="464"/>
      <c r="R277" s="464"/>
      <c r="S277" s="464"/>
      <c r="T277" s="464"/>
      <c r="U277" s="464"/>
      <c r="V277" s="464"/>
      <c r="W277" s="464"/>
      <c r="X277" s="464"/>
      <c r="Y277" s="464"/>
      <c r="Z277" s="464"/>
      <c r="AA277" s="464"/>
      <c r="AB277" s="464"/>
    </row>
    <row r="278" spans="2:28">
      <c r="B278" s="464"/>
      <c r="C278" s="464"/>
      <c r="D278" s="464"/>
      <c r="E278" s="464"/>
      <c r="F278" s="464"/>
      <c r="G278" s="464"/>
      <c r="H278" s="464"/>
      <c r="I278" s="464"/>
      <c r="J278" s="464"/>
      <c r="K278" s="464"/>
      <c r="L278" s="464"/>
      <c r="M278" s="464"/>
      <c r="N278" s="464"/>
      <c r="O278" s="464"/>
      <c r="P278" s="464"/>
      <c r="Q278" s="464"/>
      <c r="R278" s="464"/>
      <c r="S278" s="464"/>
      <c r="T278" s="464"/>
      <c r="U278" s="464"/>
      <c r="V278" s="464"/>
      <c r="W278" s="464"/>
      <c r="X278" s="464"/>
      <c r="Y278" s="464"/>
      <c r="Z278" s="464"/>
      <c r="AA278" s="464"/>
      <c r="AB278" s="464"/>
    </row>
    <row r="279" spans="2:28">
      <c r="B279" s="464"/>
      <c r="C279" s="464"/>
      <c r="D279" s="464"/>
      <c r="E279" s="464"/>
      <c r="F279" s="464"/>
      <c r="G279" s="464"/>
      <c r="H279" s="464"/>
      <c r="I279" s="464"/>
      <c r="J279" s="464"/>
      <c r="K279" s="464"/>
      <c r="L279" s="464"/>
      <c r="M279" s="464"/>
      <c r="N279" s="464"/>
      <c r="O279" s="464"/>
      <c r="P279" s="464"/>
      <c r="Q279" s="464"/>
      <c r="R279" s="464"/>
      <c r="S279" s="464"/>
      <c r="T279" s="464"/>
      <c r="U279" s="464"/>
      <c r="V279" s="464"/>
      <c r="W279" s="464"/>
      <c r="X279" s="464"/>
      <c r="Y279" s="464"/>
      <c r="Z279" s="464"/>
      <c r="AA279" s="464"/>
      <c r="AB279" s="464"/>
    </row>
    <row r="280" spans="2:28">
      <c r="B280" s="464"/>
      <c r="C280" s="464"/>
      <c r="D280" s="464"/>
      <c r="E280" s="464"/>
      <c r="F280" s="464"/>
      <c r="G280" s="464"/>
      <c r="H280" s="464"/>
      <c r="I280" s="464"/>
      <c r="J280" s="464"/>
      <c r="K280" s="464"/>
      <c r="L280" s="464"/>
      <c r="M280" s="464"/>
      <c r="N280" s="464"/>
      <c r="O280" s="464"/>
      <c r="P280" s="464"/>
      <c r="Q280" s="464"/>
      <c r="R280" s="464"/>
      <c r="S280" s="464"/>
      <c r="T280" s="464"/>
      <c r="U280" s="464"/>
      <c r="V280" s="464"/>
      <c r="W280" s="464"/>
      <c r="X280" s="464"/>
      <c r="Y280" s="464"/>
      <c r="Z280" s="464"/>
      <c r="AA280" s="464"/>
      <c r="AB280" s="464"/>
    </row>
    <row r="281" spans="2:28">
      <c r="B281" s="464"/>
      <c r="C281" s="464"/>
      <c r="D281" s="464"/>
      <c r="E281" s="464"/>
      <c r="F281" s="464"/>
      <c r="G281" s="464"/>
      <c r="H281" s="464"/>
      <c r="I281" s="464"/>
      <c r="J281" s="464"/>
      <c r="K281" s="464"/>
      <c r="L281" s="464"/>
      <c r="M281" s="464"/>
      <c r="N281" s="464"/>
      <c r="O281" s="464"/>
      <c r="P281" s="464"/>
      <c r="Q281" s="464"/>
      <c r="R281" s="464"/>
      <c r="S281" s="464"/>
      <c r="T281" s="464"/>
      <c r="U281" s="464"/>
      <c r="V281" s="464"/>
      <c r="W281" s="464"/>
      <c r="X281" s="464"/>
      <c r="Y281" s="464"/>
      <c r="Z281" s="464"/>
      <c r="AA281" s="464"/>
      <c r="AB281" s="464"/>
    </row>
    <row r="282" spans="2:28">
      <c r="B282" s="464"/>
      <c r="C282" s="464"/>
      <c r="D282" s="464"/>
      <c r="E282" s="464"/>
      <c r="F282" s="464"/>
      <c r="G282" s="464"/>
      <c r="H282" s="464"/>
      <c r="I282" s="464"/>
      <c r="J282" s="464"/>
      <c r="K282" s="464"/>
      <c r="L282" s="464"/>
      <c r="M282" s="464"/>
      <c r="N282" s="464"/>
      <c r="O282" s="464"/>
      <c r="P282" s="464"/>
      <c r="Q282" s="464"/>
      <c r="R282" s="464"/>
      <c r="S282" s="464"/>
      <c r="T282" s="464"/>
      <c r="U282" s="464"/>
      <c r="V282" s="464"/>
      <c r="W282" s="464"/>
      <c r="X282" s="464"/>
      <c r="Y282" s="464"/>
      <c r="Z282" s="464"/>
      <c r="AA282" s="464"/>
      <c r="AB282" s="464"/>
    </row>
    <row r="283" spans="2:28">
      <c r="B283" s="464"/>
      <c r="C283" s="464"/>
      <c r="D283" s="464"/>
      <c r="E283" s="464"/>
      <c r="F283" s="464"/>
      <c r="G283" s="464"/>
      <c r="H283" s="464"/>
      <c r="I283" s="464"/>
      <c r="J283" s="464"/>
      <c r="K283" s="464"/>
      <c r="L283" s="464"/>
      <c r="M283" s="464"/>
      <c r="N283" s="464"/>
      <c r="O283" s="464"/>
      <c r="P283" s="464"/>
      <c r="Q283" s="464"/>
      <c r="R283" s="464"/>
      <c r="S283" s="464"/>
      <c r="T283" s="464"/>
      <c r="U283" s="464"/>
      <c r="V283" s="464"/>
      <c r="W283" s="464"/>
      <c r="X283" s="464"/>
      <c r="Y283" s="464"/>
      <c r="Z283" s="464"/>
      <c r="AA283" s="464"/>
      <c r="AB283" s="464"/>
    </row>
    <row r="284" spans="2:28">
      <c r="B284" s="464"/>
      <c r="C284" s="464"/>
      <c r="D284" s="464"/>
      <c r="E284" s="464"/>
      <c r="F284" s="464"/>
      <c r="G284" s="464"/>
      <c r="H284" s="464"/>
      <c r="I284" s="464"/>
      <c r="J284" s="464"/>
      <c r="K284" s="464"/>
      <c r="L284" s="464"/>
      <c r="M284" s="464"/>
      <c r="N284" s="464"/>
      <c r="O284" s="464"/>
      <c r="P284" s="464"/>
      <c r="Q284" s="464"/>
      <c r="R284" s="464"/>
      <c r="S284" s="464"/>
      <c r="T284" s="464"/>
      <c r="U284" s="464"/>
      <c r="V284" s="464"/>
      <c r="W284" s="464"/>
      <c r="X284" s="464"/>
      <c r="Y284" s="464"/>
      <c r="Z284" s="464"/>
      <c r="AA284" s="464"/>
      <c r="AB284" s="464"/>
    </row>
    <row r="285" spans="2:28">
      <c r="B285" s="464"/>
      <c r="C285" s="464"/>
      <c r="D285" s="464"/>
      <c r="E285" s="464"/>
      <c r="F285" s="464"/>
      <c r="G285" s="464"/>
      <c r="H285" s="464"/>
      <c r="I285" s="464"/>
      <c r="J285" s="464"/>
      <c r="K285" s="464"/>
      <c r="L285" s="464"/>
      <c r="M285" s="464"/>
      <c r="N285" s="464"/>
      <c r="O285" s="464"/>
      <c r="P285" s="464"/>
      <c r="Q285" s="464"/>
      <c r="R285" s="464"/>
      <c r="S285" s="464"/>
      <c r="T285" s="464"/>
      <c r="U285" s="464"/>
      <c r="V285" s="464"/>
      <c r="W285" s="464"/>
      <c r="X285" s="464"/>
      <c r="Y285" s="464"/>
      <c r="Z285" s="464"/>
      <c r="AA285" s="464"/>
      <c r="AB285" s="464"/>
    </row>
    <row r="286" spans="2:28">
      <c r="B286" s="464"/>
      <c r="C286" s="464"/>
      <c r="D286" s="464"/>
      <c r="E286" s="464"/>
      <c r="F286" s="464"/>
      <c r="G286" s="464"/>
      <c r="H286" s="464"/>
      <c r="I286" s="464"/>
      <c r="J286" s="464"/>
      <c r="K286" s="464"/>
      <c r="L286" s="464"/>
      <c r="M286" s="464"/>
      <c r="N286" s="464"/>
      <c r="O286" s="464"/>
      <c r="P286" s="464"/>
      <c r="Q286" s="464"/>
      <c r="R286" s="464"/>
      <c r="S286" s="464"/>
      <c r="T286" s="464"/>
      <c r="U286" s="464"/>
      <c r="V286" s="464"/>
      <c r="W286" s="464"/>
      <c r="X286" s="464"/>
      <c r="Y286" s="464"/>
      <c r="Z286" s="464"/>
      <c r="AA286" s="464"/>
      <c r="AB286" s="464"/>
    </row>
    <row r="287" spans="2:28">
      <c r="B287" s="464"/>
      <c r="C287" s="464"/>
      <c r="D287" s="464"/>
      <c r="E287" s="464"/>
      <c r="F287" s="464"/>
      <c r="G287" s="464"/>
      <c r="H287" s="464"/>
      <c r="I287" s="464"/>
      <c r="J287" s="464"/>
      <c r="K287" s="464"/>
      <c r="L287" s="464"/>
      <c r="M287" s="464"/>
      <c r="N287" s="464"/>
      <c r="O287" s="464"/>
      <c r="P287" s="464"/>
      <c r="Q287" s="464"/>
      <c r="R287" s="464"/>
      <c r="S287" s="464"/>
      <c r="T287" s="464"/>
      <c r="U287" s="464"/>
      <c r="V287" s="464"/>
      <c r="W287" s="464"/>
      <c r="X287" s="464"/>
      <c r="Y287" s="464"/>
      <c r="Z287" s="464"/>
      <c r="AA287" s="464"/>
      <c r="AB287" s="464"/>
    </row>
    <row r="288" spans="2:28">
      <c r="B288" s="464"/>
      <c r="C288" s="464"/>
      <c r="D288" s="464"/>
      <c r="E288" s="464"/>
      <c r="F288" s="464"/>
      <c r="G288" s="464"/>
      <c r="H288" s="464"/>
      <c r="I288" s="464"/>
      <c r="J288" s="464"/>
      <c r="K288" s="464"/>
      <c r="L288" s="464"/>
      <c r="M288" s="464"/>
      <c r="N288" s="464"/>
      <c r="O288" s="464"/>
      <c r="P288" s="464"/>
      <c r="Q288" s="464"/>
      <c r="R288" s="464"/>
      <c r="S288" s="464"/>
      <c r="T288" s="464"/>
      <c r="U288" s="464"/>
      <c r="V288" s="464"/>
      <c r="W288" s="464"/>
      <c r="X288" s="464"/>
      <c r="Y288" s="464"/>
      <c r="Z288" s="464"/>
      <c r="AA288" s="464"/>
      <c r="AB288" s="464"/>
    </row>
    <row r="289" spans="2:28">
      <c r="B289" s="464"/>
      <c r="C289" s="464"/>
      <c r="D289" s="464"/>
      <c r="E289" s="464"/>
      <c r="F289" s="464"/>
      <c r="G289" s="464"/>
      <c r="H289" s="464"/>
      <c r="I289" s="464"/>
      <c r="J289" s="464"/>
      <c r="K289" s="464"/>
      <c r="L289" s="464"/>
      <c r="M289" s="464"/>
      <c r="N289" s="464"/>
      <c r="O289" s="464"/>
      <c r="P289" s="464"/>
      <c r="Q289" s="464"/>
      <c r="R289" s="464"/>
      <c r="S289" s="464"/>
      <c r="T289" s="464"/>
      <c r="U289" s="464"/>
      <c r="V289" s="464"/>
      <c r="W289" s="464"/>
      <c r="X289" s="464"/>
      <c r="Y289" s="464"/>
      <c r="Z289" s="464"/>
      <c r="AA289" s="464"/>
      <c r="AB289" s="464"/>
    </row>
    <row r="290" spans="2:28">
      <c r="B290" s="464"/>
      <c r="C290" s="464"/>
      <c r="D290" s="464"/>
      <c r="E290" s="464"/>
      <c r="F290" s="464"/>
      <c r="G290" s="464"/>
      <c r="H290" s="464"/>
      <c r="I290" s="464"/>
      <c r="J290" s="464"/>
      <c r="K290" s="464"/>
      <c r="L290" s="464"/>
      <c r="M290" s="464"/>
      <c r="N290" s="464"/>
      <c r="O290" s="464"/>
      <c r="P290" s="464"/>
      <c r="Q290" s="464"/>
      <c r="R290" s="464"/>
      <c r="S290" s="464"/>
      <c r="T290" s="464"/>
      <c r="U290" s="464"/>
      <c r="V290" s="464"/>
      <c r="W290" s="464"/>
      <c r="X290" s="464"/>
      <c r="Y290" s="464"/>
      <c r="Z290" s="464"/>
      <c r="AA290" s="464"/>
      <c r="AB290" s="464"/>
    </row>
    <row r="291" spans="2:28">
      <c r="B291" s="464"/>
      <c r="C291" s="464"/>
      <c r="D291" s="464"/>
      <c r="E291" s="464"/>
      <c r="F291" s="464"/>
      <c r="G291" s="464"/>
      <c r="H291" s="464"/>
      <c r="I291" s="464"/>
      <c r="J291" s="464"/>
      <c r="K291" s="464"/>
      <c r="L291" s="464"/>
      <c r="M291" s="464"/>
      <c r="N291" s="464"/>
      <c r="O291" s="464"/>
      <c r="P291" s="464"/>
      <c r="Q291" s="464"/>
      <c r="R291" s="464"/>
      <c r="S291" s="464"/>
      <c r="T291" s="464"/>
      <c r="U291" s="464"/>
      <c r="V291" s="464"/>
      <c r="W291" s="464"/>
      <c r="X291" s="464"/>
      <c r="Y291" s="464"/>
      <c r="Z291" s="464"/>
      <c r="AA291" s="464"/>
      <c r="AB291" s="464"/>
    </row>
    <row r="292" spans="2:28">
      <c r="B292" s="464"/>
      <c r="C292" s="464"/>
      <c r="D292" s="464"/>
      <c r="E292" s="464"/>
      <c r="F292" s="464"/>
      <c r="G292" s="464"/>
      <c r="H292" s="464"/>
      <c r="I292" s="464"/>
      <c r="J292" s="464"/>
      <c r="K292" s="464"/>
      <c r="L292" s="464"/>
      <c r="M292" s="464"/>
      <c r="N292" s="464"/>
      <c r="O292" s="464"/>
      <c r="P292" s="464"/>
      <c r="Q292" s="464"/>
      <c r="R292" s="464"/>
      <c r="S292" s="464"/>
      <c r="T292" s="464"/>
      <c r="U292" s="464"/>
      <c r="V292" s="464"/>
      <c r="W292" s="464"/>
      <c r="X292" s="464"/>
      <c r="Y292" s="464"/>
      <c r="Z292" s="464"/>
      <c r="AA292" s="464"/>
      <c r="AB292" s="464"/>
    </row>
    <row r="293" spans="2:28">
      <c r="B293" s="464"/>
      <c r="C293" s="464"/>
      <c r="D293" s="464"/>
      <c r="E293" s="464"/>
      <c r="F293" s="464"/>
      <c r="G293" s="464"/>
      <c r="H293" s="464"/>
      <c r="I293" s="464"/>
      <c r="J293" s="464"/>
      <c r="K293" s="464"/>
      <c r="L293" s="464"/>
      <c r="M293" s="464"/>
      <c r="N293" s="464"/>
      <c r="O293" s="464"/>
      <c r="P293" s="464"/>
      <c r="Q293" s="464"/>
      <c r="R293" s="464"/>
      <c r="S293" s="464"/>
      <c r="T293" s="464"/>
      <c r="U293" s="464"/>
      <c r="V293" s="464"/>
      <c r="W293" s="464"/>
      <c r="X293" s="464"/>
      <c r="Y293" s="464"/>
      <c r="Z293" s="464"/>
      <c r="AA293" s="464"/>
      <c r="AB293" s="464"/>
    </row>
    <row r="294" spans="2:28">
      <c r="B294" s="464"/>
      <c r="C294" s="464"/>
      <c r="D294" s="464"/>
      <c r="E294" s="464"/>
      <c r="F294" s="464"/>
      <c r="G294" s="464"/>
      <c r="H294" s="464"/>
      <c r="I294" s="464"/>
      <c r="J294" s="464"/>
      <c r="K294" s="464"/>
      <c r="L294" s="464"/>
      <c r="M294" s="464"/>
      <c r="N294" s="464"/>
      <c r="O294" s="464"/>
      <c r="P294" s="464"/>
      <c r="Q294" s="464"/>
      <c r="R294" s="464"/>
      <c r="S294" s="464"/>
      <c r="T294" s="464"/>
      <c r="U294" s="464"/>
      <c r="V294" s="464"/>
      <c r="W294" s="464"/>
      <c r="X294" s="464"/>
      <c r="Y294" s="464"/>
      <c r="Z294" s="464"/>
      <c r="AA294" s="464"/>
      <c r="AB294" s="464"/>
    </row>
    <row r="295" spans="2:28">
      <c r="B295" s="464"/>
      <c r="C295" s="464"/>
      <c r="D295" s="464"/>
      <c r="E295" s="464"/>
      <c r="F295" s="464"/>
      <c r="G295" s="464"/>
      <c r="H295" s="464"/>
      <c r="I295" s="464"/>
      <c r="J295" s="464"/>
      <c r="K295" s="464"/>
      <c r="L295" s="464"/>
      <c r="M295" s="464"/>
      <c r="N295" s="464"/>
      <c r="O295" s="464"/>
      <c r="P295" s="464"/>
      <c r="Q295" s="464"/>
      <c r="R295" s="464"/>
      <c r="S295" s="464"/>
      <c r="T295" s="464"/>
      <c r="U295" s="464"/>
      <c r="V295" s="464"/>
      <c r="W295" s="464"/>
      <c r="X295" s="464"/>
      <c r="Y295" s="464"/>
      <c r="Z295" s="464"/>
      <c r="AA295" s="464"/>
      <c r="AB295" s="464"/>
    </row>
    <row r="296" spans="2:28">
      <c r="B296" s="464"/>
      <c r="C296" s="464"/>
      <c r="D296" s="464"/>
      <c r="E296" s="464"/>
      <c r="F296" s="464"/>
      <c r="G296" s="464"/>
      <c r="H296" s="464"/>
      <c r="I296" s="464"/>
      <c r="J296" s="464"/>
      <c r="K296" s="464"/>
      <c r="L296" s="464"/>
      <c r="M296" s="464"/>
      <c r="N296" s="464"/>
      <c r="O296" s="464"/>
      <c r="P296" s="464"/>
      <c r="Q296" s="464"/>
      <c r="R296" s="464"/>
      <c r="S296" s="464"/>
      <c r="T296" s="464"/>
      <c r="U296" s="464"/>
      <c r="V296" s="464"/>
      <c r="W296" s="464"/>
      <c r="X296" s="464"/>
      <c r="Y296" s="464"/>
      <c r="Z296" s="464"/>
      <c r="AA296" s="464"/>
      <c r="AB296" s="464"/>
    </row>
    <row r="297" spans="2:28">
      <c r="B297" s="464"/>
      <c r="C297" s="464"/>
      <c r="D297" s="464"/>
      <c r="E297" s="464"/>
      <c r="F297" s="464"/>
      <c r="G297" s="464"/>
      <c r="H297" s="464"/>
      <c r="I297" s="464"/>
      <c r="J297" s="464"/>
      <c r="K297" s="464"/>
      <c r="L297" s="464"/>
      <c r="M297" s="464"/>
      <c r="N297" s="464"/>
      <c r="O297" s="464"/>
      <c r="P297" s="464"/>
      <c r="Q297" s="464"/>
      <c r="R297" s="464"/>
      <c r="S297" s="464"/>
      <c r="T297" s="464"/>
      <c r="U297" s="464"/>
      <c r="V297" s="464"/>
      <c r="W297" s="464"/>
      <c r="X297" s="464"/>
      <c r="Y297" s="464"/>
      <c r="Z297" s="464"/>
      <c r="AA297" s="464"/>
      <c r="AB297" s="464"/>
    </row>
    <row r="298" spans="2:28">
      <c r="B298" s="464"/>
      <c r="C298" s="464"/>
      <c r="D298" s="464"/>
      <c r="E298" s="464"/>
      <c r="F298" s="464"/>
      <c r="G298" s="464"/>
      <c r="H298" s="464"/>
      <c r="I298" s="464"/>
      <c r="J298" s="464"/>
      <c r="K298" s="464"/>
      <c r="L298" s="464"/>
      <c r="M298" s="464"/>
      <c r="N298" s="464"/>
      <c r="O298" s="464"/>
      <c r="P298" s="464"/>
      <c r="Q298" s="464"/>
      <c r="R298" s="464"/>
      <c r="S298" s="464"/>
      <c r="T298" s="464"/>
      <c r="U298" s="464"/>
      <c r="V298" s="464"/>
      <c r="W298" s="464"/>
      <c r="X298" s="464"/>
      <c r="Y298" s="464"/>
      <c r="Z298" s="464"/>
      <c r="AA298" s="464"/>
      <c r="AB298" s="464"/>
    </row>
    <row r="299" spans="2:28">
      <c r="B299" s="464"/>
      <c r="C299" s="464"/>
      <c r="D299" s="464"/>
      <c r="E299" s="464"/>
      <c r="F299" s="464"/>
      <c r="G299" s="464"/>
      <c r="H299" s="464"/>
      <c r="I299" s="464"/>
      <c r="J299" s="464"/>
      <c r="K299" s="464"/>
      <c r="L299" s="464"/>
      <c r="M299" s="464"/>
      <c r="N299" s="464"/>
      <c r="O299" s="464"/>
      <c r="P299" s="464"/>
      <c r="Q299" s="464"/>
      <c r="R299" s="464"/>
      <c r="S299" s="464"/>
      <c r="T299" s="464"/>
      <c r="U299" s="464"/>
      <c r="V299" s="464"/>
      <c r="W299" s="464"/>
      <c r="X299" s="464"/>
      <c r="Y299" s="464"/>
      <c r="Z299" s="464"/>
      <c r="AA299" s="464"/>
      <c r="AB299" s="464"/>
    </row>
    <row r="300" spans="2:28">
      <c r="B300" s="464"/>
      <c r="C300" s="464"/>
      <c r="D300" s="464"/>
      <c r="E300" s="464"/>
      <c r="F300" s="464"/>
      <c r="G300" s="464"/>
      <c r="H300" s="464"/>
      <c r="I300" s="464"/>
      <c r="J300" s="464"/>
      <c r="K300" s="464"/>
      <c r="L300" s="464"/>
      <c r="M300" s="464"/>
      <c r="N300" s="464"/>
      <c r="O300" s="464"/>
      <c r="P300" s="464"/>
      <c r="Q300" s="464"/>
      <c r="R300" s="464"/>
      <c r="S300" s="464"/>
      <c r="T300" s="464"/>
      <c r="U300" s="464"/>
      <c r="V300" s="464"/>
      <c r="W300" s="464"/>
      <c r="X300" s="464"/>
      <c r="Y300" s="464"/>
      <c r="Z300" s="464"/>
      <c r="AA300" s="464"/>
      <c r="AB300" s="464"/>
    </row>
    <row r="301" spans="2:28">
      <c r="B301" s="464"/>
      <c r="C301" s="464"/>
      <c r="D301" s="464"/>
      <c r="E301" s="464"/>
      <c r="F301" s="464"/>
      <c r="G301" s="464"/>
      <c r="H301" s="464"/>
      <c r="I301" s="464"/>
      <c r="J301" s="464"/>
      <c r="K301" s="464"/>
      <c r="L301" s="464"/>
      <c r="M301" s="464"/>
      <c r="N301" s="464"/>
      <c r="O301" s="464"/>
      <c r="P301" s="464"/>
      <c r="Q301" s="464"/>
      <c r="R301" s="464"/>
      <c r="S301" s="464"/>
      <c r="T301" s="464"/>
      <c r="U301" s="464"/>
      <c r="V301" s="464"/>
      <c r="W301" s="464"/>
      <c r="X301" s="464"/>
      <c r="Y301" s="464"/>
      <c r="Z301" s="464"/>
      <c r="AA301" s="464"/>
      <c r="AB301" s="464"/>
    </row>
    <row r="302" spans="2:28">
      <c r="B302" s="464"/>
      <c r="C302" s="464"/>
      <c r="D302" s="464"/>
      <c r="E302" s="464"/>
      <c r="F302" s="464"/>
      <c r="G302" s="464"/>
      <c r="H302" s="464"/>
      <c r="I302" s="464"/>
      <c r="J302" s="464"/>
      <c r="K302" s="464"/>
      <c r="L302" s="464"/>
      <c r="M302" s="464"/>
      <c r="N302" s="464"/>
      <c r="O302" s="464"/>
      <c r="P302" s="464"/>
      <c r="Q302" s="464"/>
      <c r="R302" s="464"/>
      <c r="S302" s="464"/>
      <c r="T302" s="464"/>
      <c r="U302" s="464"/>
      <c r="V302" s="464"/>
      <c r="W302" s="464"/>
      <c r="X302" s="464"/>
      <c r="Y302" s="464"/>
      <c r="Z302" s="464"/>
      <c r="AA302" s="464"/>
      <c r="AB302" s="464"/>
    </row>
    <row r="303" spans="2:28">
      <c r="B303" s="464"/>
      <c r="C303" s="464"/>
      <c r="D303" s="464"/>
      <c r="E303" s="464"/>
      <c r="F303" s="464"/>
      <c r="G303" s="464"/>
      <c r="H303" s="464"/>
      <c r="I303" s="464"/>
      <c r="J303" s="464"/>
      <c r="K303" s="464"/>
      <c r="L303" s="464"/>
      <c r="M303" s="464"/>
      <c r="N303" s="464"/>
      <c r="O303" s="464"/>
      <c r="P303" s="464"/>
      <c r="Q303" s="464"/>
      <c r="R303" s="464"/>
      <c r="S303" s="464"/>
      <c r="T303" s="464"/>
      <c r="U303" s="464"/>
      <c r="V303" s="464"/>
      <c r="W303" s="464"/>
      <c r="X303" s="464"/>
      <c r="Y303" s="464"/>
      <c r="Z303" s="464"/>
      <c r="AA303" s="464"/>
      <c r="AB303" s="464"/>
    </row>
    <row r="304" spans="2:28">
      <c r="B304" s="464"/>
      <c r="C304" s="464"/>
      <c r="D304" s="464"/>
      <c r="E304" s="464"/>
      <c r="F304" s="464"/>
      <c r="G304" s="464"/>
      <c r="H304" s="464"/>
      <c r="I304" s="464"/>
      <c r="J304" s="464"/>
      <c r="K304" s="464"/>
      <c r="L304" s="464"/>
      <c r="M304" s="464"/>
      <c r="N304" s="464"/>
      <c r="O304" s="464"/>
      <c r="P304" s="464"/>
      <c r="Q304" s="464"/>
      <c r="R304" s="464"/>
      <c r="S304" s="464"/>
      <c r="T304" s="464"/>
      <c r="U304" s="464"/>
      <c r="V304" s="464"/>
      <c r="W304" s="464"/>
      <c r="X304" s="464"/>
      <c r="Y304" s="464"/>
      <c r="Z304" s="464"/>
      <c r="AA304" s="464"/>
      <c r="AB304" s="464"/>
    </row>
    <row r="305" spans="2:28">
      <c r="B305" s="464"/>
      <c r="C305" s="464"/>
      <c r="D305" s="464"/>
      <c r="E305" s="464"/>
      <c r="F305" s="464"/>
      <c r="G305" s="464"/>
      <c r="H305" s="464"/>
      <c r="I305" s="464"/>
      <c r="J305" s="464"/>
      <c r="K305" s="464"/>
      <c r="L305" s="464"/>
      <c r="M305" s="464"/>
      <c r="N305" s="464"/>
      <c r="O305" s="464"/>
      <c r="P305" s="464"/>
      <c r="Q305" s="464"/>
      <c r="R305" s="464"/>
      <c r="S305" s="464"/>
      <c r="T305" s="464"/>
      <c r="U305" s="464"/>
      <c r="V305" s="464"/>
      <c r="W305" s="464"/>
      <c r="X305" s="464"/>
      <c r="Y305" s="464"/>
      <c r="Z305" s="464"/>
      <c r="AA305" s="464"/>
      <c r="AB305" s="464"/>
    </row>
    <row r="306" spans="2:28">
      <c r="B306" s="464"/>
      <c r="C306" s="464"/>
      <c r="D306" s="464"/>
      <c r="E306" s="464"/>
      <c r="F306" s="464"/>
      <c r="G306" s="464"/>
      <c r="H306" s="464"/>
      <c r="I306" s="464"/>
      <c r="J306" s="464"/>
      <c r="K306" s="464"/>
      <c r="L306" s="464"/>
      <c r="M306" s="464"/>
      <c r="N306" s="464"/>
      <c r="O306" s="464"/>
      <c r="P306" s="464"/>
      <c r="Q306" s="464"/>
      <c r="R306" s="464"/>
      <c r="S306" s="464"/>
      <c r="T306" s="464"/>
      <c r="U306" s="464"/>
      <c r="V306" s="464"/>
      <c r="W306" s="464"/>
      <c r="X306" s="464"/>
      <c r="Y306" s="464"/>
      <c r="Z306" s="464"/>
      <c r="AA306" s="464"/>
      <c r="AB306" s="464"/>
    </row>
    <row r="307" spans="2:28">
      <c r="B307" s="464"/>
      <c r="C307" s="464"/>
      <c r="D307" s="464"/>
      <c r="E307" s="464"/>
      <c r="F307" s="464"/>
      <c r="G307" s="464"/>
      <c r="H307" s="464"/>
      <c r="I307" s="464"/>
      <c r="J307" s="464"/>
      <c r="K307" s="464"/>
      <c r="L307" s="464"/>
      <c r="M307" s="464"/>
      <c r="N307" s="464"/>
      <c r="O307" s="464"/>
      <c r="P307" s="464"/>
      <c r="Q307" s="464"/>
      <c r="R307" s="464"/>
      <c r="S307" s="464"/>
      <c r="T307" s="464"/>
      <c r="U307" s="464"/>
      <c r="V307" s="464"/>
      <c r="W307" s="464"/>
      <c r="X307" s="464"/>
      <c r="Y307" s="464"/>
      <c r="Z307" s="464"/>
      <c r="AA307" s="464"/>
      <c r="AB307" s="464"/>
    </row>
    <row r="308" spans="2:28">
      <c r="B308" s="464"/>
      <c r="C308" s="464"/>
      <c r="D308" s="464"/>
      <c r="E308" s="464"/>
      <c r="F308" s="464"/>
      <c r="G308" s="464"/>
      <c r="H308" s="464"/>
      <c r="I308" s="464"/>
      <c r="J308" s="464"/>
      <c r="K308" s="464"/>
      <c r="L308" s="464"/>
      <c r="M308" s="464"/>
      <c r="N308" s="464"/>
      <c r="O308" s="464"/>
      <c r="P308" s="464"/>
      <c r="Q308" s="464"/>
      <c r="R308" s="464"/>
      <c r="S308" s="464"/>
      <c r="T308" s="464"/>
      <c r="U308" s="464"/>
      <c r="V308" s="464"/>
      <c r="W308" s="464"/>
      <c r="X308" s="464"/>
      <c r="Y308" s="464"/>
      <c r="Z308" s="464"/>
      <c r="AA308" s="464"/>
      <c r="AB308" s="464"/>
    </row>
    <row r="309" spans="2:28">
      <c r="B309" s="464"/>
      <c r="C309" s="464"/>
      <c r="D309" s="464"/>
      <c r="E309" s="464"/>
      <c r="F309" s="464"/>
      <c r="G309" s="464"/>
      <c r="H309" s="464"/>
      <c r="I309" s="464"/>
      <c r="J309" s="464"/>
      <c r="K309" s="464"/>
      <c r="L309" s="464"/>
      <c r="M309" s="464"/>
      <c r="N309" s="464"/>
      <c r="O309" s="464"/>
      <c r="P309" s="464"/>
      <c r="Q309" s="464"/>
      <c r="R309" s="464"/>
      <c r="S309" s="464"/>
      <c r="T309" s="464"/>
      <c r="U309" s="464"/>
      <c r="V309" s="464"/>
      <c r="W309" s="464"/>
      <c r="X309" s="464"/>
      <c r="Y309" s="464"/>
      <c r="Z309" s="464"/>
      <c r="AA309" s="464"/>
      <c r="AB309" s="464"/>
    </row>
    <row r="310" spans="2:28">
      <c r="B310" s="464"/>
      <c r="C310" s="464"/>
      <c r="D310" s="464"/>
      <c r="E310" s="464"/>
      <c r="F310" s="464"/>
      <c r="G310" s="464"/>
      <c r="H310" s="464"/>
      <c r="I310" s="464"/>
      <c r="J310" s="464"/>
      <c r="K310" s="464"/>
      <c r="L310" s="464"/>
      <c r="M310" s="464"/>
      <c r="N310" s="464"/>
      <c r="O310" s="464"/>
      <c r="P310" s="464"/>
      <c r="Q310" s="464"/>
      <c r="R310" s="464"/>
      <c r="S310" s="464"/>
      <c r="T310" s="464"/>
      <c r="U310" s="464"/>
      <c r="V310" s="464"/>
      <c r="W310" s="464"/>
      <c r="X310" s="464"/>
      <c r="Y310" s="464"/>
      <c r="Z310" s="464"/>
      <c r="AA310" s="464"/>
      <c r="AB310" s="464"/>
    </row>
    <row r="311" spans="2:28">
      <c r="B311" s="464"/>
      <c r="C311" s="464"/>
      <c r="D311" s="464"/>
      <c r="E311" s="464"/>
      <c r="F311" s="464"/>
      <c r="G311" s="464"/>
      <c r="H311" s="464"/>
      <c r="I311" s="464"/>
      <c r="J311" s="464"/>
      <c r="K311" s="464"/>
      <c r="L311" s="464"/>
      <c r="M311" s="464"/>
      <c r="N311" s="464"/>
      <c r="O311" s="464"/>
      <c r="P311" s="464"/>
      <c r="Q311" s="464"/>
      <c r="R311" s="464"/>
      <c r="S311" s="464"/>
      <c r="T311" s="464"/>
      <c r="U311" s="464"/>
      <c r="V311" s="464"/>
      <c r="W311" s="464"/>
      <c r="X311" s="464"/>
      <c r="Y311" s="464"/>
      <c r="Z311" s="464"/>
      <c r="AA311" s="464"/>
      <c r="AB311" s="464"/>
    </row>
    <row r="312" spans="2:28">
      <c r="B312" s="464"/>
      <c r="C312" s="464"/>
      <c r="D312" s="464"/>
      <c r="E312" s="464"/>
      <c r="F312" s="464"/>
      <c r="G312" s="464"/>
      <c r="H312" s="464"/>
      <c r="I312" s="464"/>
      <c r="J312" s="464"/>
      <c r="K312" s="464"/>
      <c r="L312" s="464"/>
      <c r="M312" s="464"/>
      <c r="N312" s="464"/>
      <c r="O312" s="464"/>
      <c r="P312" s="464"/>
      <c r="Q312" s="464"/>
      <c r="R312" s="464"/>
      <c r="S312" s="464"/>
      <c r="T312" s="464"/>
      <c r="U312" s="464"/>
      <c r="V312" s="464"/>
      <c r="W312" s="464"/>
      <c r="X312" s="464"/>
      <c r="Y312" s="464"/>
      <c r="Z312" s="464"/>
      <c r="AA312" s="464"/>
      <c r="AB312" s="464"/>
    </row>
    <row r="313" spans="2:28">
      <c r="B313" s="464"/>
      <c r="C313" s="464"/>
      <c r="D313" s="464"/>
      <c r="E313" s="464"/>
      <c r="F313" s="464"/>
      <c r="G313" s="464"/>
      <c r="H313" s="464"/>
      <c r="I313" s="464"/>
      <c r="J313" s="464"/>
      <c r="K313" s="464"/>
      <c r="L313" s="464"/>
      <c r="M313" s="464"/>
      <c r="N313" s="464"/>
      <c r="O313" s="464"/>
      <c r="P313" s="464"/>
      <c r="Q313" s="464"/>
      <c r="R313" s="464"/>
      <c r="S313" s="464"/>
      <c r="T313" s="464"/>
      <c r="U313" s="464"/>
      <c r="V313" s="464"/>
      <c r="W313" s="464"/>
      <c r="X313" s="464"/>
      <c r="Y313" s="464"/>
      <c r="Z313" s="464"/>
      <c r="AA313" s="464"/>
      <c r="AB313" s="464"/>
    </row>
    <row r="314" spans="2:28">
      <c r="B314" s="464"/>
      <c r="C314" s="464"/>
      <c r="D314" s="464"/>
      <c r="E314" s="464"/>
      <c r="F314" s="464"/>
      <c r="G314" s="464"/>
      <c r="H314" s="464"/>
      <c r="I314" s="464"/>
      <c r="J314" s="464"/>
      <c r="K314" s="464"/>
      <c r="L314" s="464"/>
      <c r="M314" s="464"/>
      <c r="N314" s="464"/>
      <c r="O314" s="464"/>
      <c r="P314" s="464"/>
      <c r="Q314" s="464"/>
      <c r="R314" s="464"/>
      <c r="S314" s="464"/>
      <c r="T314" s="464"/>
      <c r="U314" s="464"/>
      <c r="V314" s="464"/>
      <c r="W314" s="464"/>
      <c r="X314" s="464"/>
      <c r="Y314" s="464"/>
      <c r="Z314" s="464"/>
      <c r="AA314" s="464"/>
      <c r="AB314" s="464"/>
    </row>
    <row r="315" spans="2:28">
      <c r="B315" s="464"/>
      <c r="C315" s="464"/>
      <c r="D315" s="464"/>
      <c r="E315" s="464"/>
      <c r="F315" s="464"/>
      <c r="G315" s="464"/>
      <c r="H315" s="464"/>
      <c r="I315" s="464"/>
      <c r="J315" s="464"/>
      <c r="K315" s="464"/>
      <c r="L315" s="464"/>
      <c r="M315" s="464"/>
      <c r="N315" s="464"/>
      <c r="O315" s="464"/>
      <c r="P315" s="464"/>
      <c r="Q315" s="464"/>
      <c r="R315" s="464"/>
      <c r="S315" s="464"/>
      <c r="T315" s="464"/>
      <c r="U315" s="464"/>
      <c r="V315" s="464"/>
      <c r="W315" s="464"/>
      <c r="X315" s="464"/>
      <c r="Y315" s="464"/>
      <c r="Z315" s="464"/>
      <c r="AA315" s="464"/>
      <c r="AB315" s="464"/>
    </row>
    <row r="316" spans="2:28">
      <c r="B316" s="464"/>
      <c r="C316" s="464"/>
      <c r="D316" s="464"/>
      <c r="E316" s="464"/>
      <c r="F316" s="464"/>
      <c r="G316" s="464"/>
      <c r="H316" s="464"/>
      <c r="I316" s="464"/>
      <c r="J316" s="464"/>
      <c r="K316" s="464"/>
      <c r="L316" s="464"/>
      <c r="M316" s="464"/>
      <c r="N316" s="464"/>
      <c r="O316" s="464"/>
      <c r="P316" s="464"/>
      <c r="Q316" s="464"/>
      <c r="R316" s="464"/>
      <c r="S316" s="464"/>
      <c r="T316" s="464"/>
      <c r="U316" s="464"/>
      <c r="V316" s="464"/>
      <c r="W316" s="464"/>
      <c r="X316" s="464"/>
      <c r="Y316" s="464"/>
      <c r="Z316" s="464"/>
      <c r="AA316" s="464"/>
      <c r="AB316" s="464"/>
    </row>
    <row r="317" spans="2:28">
      <c r="B317" s="464"/>
      <c r="C317" s="464"/>
      <c r="D317" s="464"/>
      <c r="E317" s="464"/>
      <c r="F317" s="464"/>
      <c r="G317" s="464"/>
      <c r="H317" s="464"/>
      <c r="I317" s="464"/>
      <c r="J317" s="464"/>
      <c r="K317" s="464"/>
      <c r="L317" s="464"/>
      <c r="M317" s="464"/>
      <c r="N317" s="464"/>
      <c r="O317" s="464"/>
      <c r="P317" s="464"/>
      <c r="Q317" s="464"/>
      <c r="R317" s="464"/>
      <c r="S317" s="464"/>
      <c r="T317" s="464"/>
      <c r="U317" s="464"/>
      <c r="V317" s="464"/>
      <c r="W317" s="464"/>
      <c r="X317" s="464"/>
      <c r="Y317" s="464"/>
      <c r="Z317" s="464"/>
      <c r="AA317" s="464"/>
      <c r="AB317" s="464"/>
    </row>
    <row r="318" spans="2:28">
      <c r="B318" s="464"/>
      <c r="C318" s="464"/>
      <c r="D318" s="464"/>
      <c r="E318" s="464"/>
      <c r="F318" s="464"/>
      <c r="G318" s="464"/>
      <c r="H318" s="464"/>
      <c r="I318" s="464"/>
      <c r="J318" s="464"/>
      <c r="K318" s="464"/>
      <c r="L318" s="464"/>
      <c r="M318" s="464"/>
      <c r="N318" s="464"/>
      <c r="O318" s="464"/>
      <c r="P318" s="464"/>
      <c r="Q318" s="464"/>
      <c r="R318" s="464"/>
      <c r="S318" s="464"/>
      <c r="T318" s="464"/>
      <c r="U318" s="464"/>
      <c r="V318" s="464"/>
      <c r="W318" s="464"/>
      <c r="X318" s="464"/>
      <c r="Y318" s="464"/>
      <c r="Z318" s="464"/>
      <c r="AA318" s="464"/>
      <c r="AB318" s="464"/>
    </row>
    <row r="319" spans="2:28">
      <c r="B319" s="464"/>
      <c r="C319" s="464"/>
      <c r="D319" s="464"/>
      <c r="E319" s="464"/>
      <c r="F319" s="464"/>
      <c r="G319" s="464"/>
      <c r="H319" s="464"/>
      <c r="I319" s="464"/>
      <c r="J319" s="464"/>
      <c r="K319" s="464"/>
      <c r="L319" s="464"/>
      <c r="M319" s="464"/>
      <c r="N319" s="464"/>
      <c r="O319" s="464"/>
      <c r="P319" s="464"/>
      <c r="Q319" s="464"/>
      <c r="R319" s="464"/>
      <c r="S319" s="464"/>
      <c r="T319" s="464"/>
      <c r="U319" s="464"/>
      <c r="V319" s="464"/>
      <c r="W319" s="464"/>
      <c r="X319" s="464"/>
      <c r="Y319" s="464"/>
      <c r="Z319" s="464"/>
      <c r="AA319" s="464"/>
      <c r="AB319" s="464"/>
    </row>
    <row r="320" spans="2:28">
      <c r="B320" s="464"/>
      <c r="C320" s="464"/>
      <c r="D320" s="464"/>
      <c r="E320" s="464"/>
      <c r="F320" s="464"/>
      <c r="G320" s="464"/>
      <c r="H320" s="464"/>
      <c r="I320" s="464"/>
      <c r="J320" s="464"/>
      <c r="K320" s="464"/>
      <c r="L320" s="464"/>
      <c r="M320" s="464"/>
      <c r="N320" s="464"/>
      <c r="O320" s="464"/>
      <c r="P320" s="464"/>
      <c r="Q320" s="464"/>
      <c r="R320" s="464"/>
      <c r="S320" s="464"/>
      <c r="T320" s="464"/>
      <c r="U320" s="464"/>
      <c r="V320" s="464"/>
      <c r="W320" s="464"/>
      <c r="X320" s="464"/>
      <c r="Y320" s="464"/>
      <c r="Z320" s="464"/>
      <c r="AA320" s="464"/>
      <c r="AB320" s="464"/>
    </row>
    <row r="321" spans="2:28">
      <c r="B321" s="464"/>
      <c r="C321" s="464"/>
      <c r="D321" s="464"/>
      <c r="E321" s="464"/>
      <c r="F321" s="464"/>
      <c r="G321" s="464"/>
      <c r="H321" s="464"/>
      <c r="I321" s="464"/>
      <c r="J321" s="464"/>
      <c r="K321" s="464"/>
      <c r="L321" s="464"/>
      <c r="M321" s="464"/>
      <c r="N321" s="464"/>
      <c r="O321" s="464"/>
      <c r="P321" s="464"/>
      <c r="Q321" s="464"/>
      <c r="R321" s="464"/>
      <c r="S321" s="464"/>
      <c r="T321" s="464"/>
      <c r="U321" s="464"/>
      <c r="V321" s="464"/>
      <c r="W321" s="464"/>
      <c r="X321" s="464"/>
      <c r="Y321" s="464"/>
      <c r="Z321" s="464"/>
      <c r="AA321" s="464"/>
      <c r="AB321" s="464"/>
    </row>
    <row r="322" spans="2:28">
      <c r="B322" s="464"/>
      <c r="C322" s="464"/>
      <c r="D322" s="464"/>
      <c r="E322" s="464"/>
      <c r="F322" s="464"/>
      <c r="G322" s="464"/>
      <c r="H322" s="464"/>
      <c r="I322" s="464"/>
      <c r="J322" s="464"/>
      <c r="K322" s="464"/>
      <c r="L322" s="464"/>
      <c r="M322" s="464"/>
      <c r="N322" s="464"/>
      <c r="O322" s="464"/>
      <c r="P322" s="464"/>
      <c r="Q322" s="464"/>
      <c r="R322" s="464"/>
      <c r="S322" s="464"/>
      <c r="T322" s="464"/>
      <c r="U322" s="464"/>
      <c r="V322" s="464"/>
      <c r="W322" s="464"/>
      <c r="X322" s="464"/>
      <c r="Y322" s="464"/>
      <c r="Z322" s="464"/>
      <c r="AA322" s="464"/>
      <c r="AB322" s="464"/>
    </row>
    <row r="323" spans="2:28">
      <c r="B323" s="464"/>
      <c r="C323" s="464"/>
      <c r="D323" s="464"/>
      <c r="E323" s="464"/>
      <c r="F323" s="464"/>
      <c r="G323" s="464"/>
      <c r="H323" s="464"/>
      <c r="I323" s="464"/>
      <c r="J323" s="464"/>
      <c r="K323" s="464"/>
      <c r="L323" s="464"/>
      <c r="M323" s="464"/>
      <c r="N323" s="464"/>
      <c r="O323" s="464"/>
      <c r="P323" s="464"/>
      <c r="Q323" s="464"/>
      <c r="R323" s="464"/>
      <c r="S323" s="464"/>
      <c r="T323" s="464"/>
      <c r="U323" s="464"/>
      <c r="V323" s="464"/>
      <c r="W323" s="464"/>
      <c r="X323" s="464"/>
      <c r="Y323" s="464"/>
      <c r="Z323" s="464"/>
      <c r="AA323" s="464"/>
      <c r="AB323" s="464"/>
    </row>
    <row r="324" spans="2:28">
      <c r="B324" s="464"/>
      <c r="C324" s="464"/>
      <c r="D324" s="464"/>
      <c r="E324" s="464"/>
      <c r="F324" s="464"/>
      <c r="G324" s="464"/>
      <c r="H324" s="464"/>
      <c r="I324" s="464"/>
      <c r="J324" s="464"/>
      <c r="K324" s="464"/>
      <c r="L324" s="464"/>
      <c r="M324" s="464"/>
      <c r="N324" s="464"/>
      <c r="O324" s="464"/>
      <c r="P324" s="464"/>
      <c r="Q324" s="464"/>
      <c r="R324" s="464"/>
      <c r="S324" s="464"/>
      <c r="T324" s="464"/>
      <c r="U324" s="464"/>
      <c r="V324" s="464"/>
      <c r="W324" s="464"/>
      <c r="X324" s="464"/>
      <c r="Y324" s="464"/>
      <c r="Z324" s="464"/>
      <c r="AA324" s="464"/>
      <c r="AB324" s="464"/>
    </row>
  </sheetData>
  <mergeCells count="18">
    <mergeCell ref="A121:V125"/>
    <mergeCell ref="A127:V127"/>
    <mergeCell ref="O9:O10"/>
    <mergeCell ref="P9:P10"/>
    <mergeCell ref="Q9:Q10"/>
    <mergeCell ref="T9:T10"/>
    <mergeCell ref="U9:U10"/>
    <mergeCell ref="V9:V10"/>
    <mergeCell ref="A4:V4"/>
    <mergeCell ref="B8:V8"/>
    <mergeCell ref="A9:A10"/>
    <mergeCell ref="B9:B10"/>
    <mergeCell ref="C9:C10"/>
    <mergeCell ref="D9:D10"/>
    <mergeCell ref="E9:E10"/>
    <mergeCell ref="J9:J10"/>
    <mergeCell ref="M9:M10"/>
    <mergeCell ref="N9:N10"/>
  </mergeCells>
  <hyperlinks>
    <hyperlink ref="A1" location="Index!A1" display="Back to index" xr:uid="{1B476606-84CF-CC4C-8CBC-C786665DE589}"/>
  </hyperlinks>
  <printOptions horizontalCentered="1"/>
  <pageMargins left="0.75" right="0.75" top="1" bottom="1" header="0.49" footer="0.49"/>
  <pageSetup paperSize="9" scale="62" fitToHeight="2" orientation="landscape" horizontalDpi="4294967292" verticalDpi="4294967292"/>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59999389629810485"/>
  </sheetPr>
  <dimension ref="A1:AA106"/>
  <sheetViews>
    <sheetView tabSelected="1" topLeftCell="P1" workbookViewId="0">
      <selection activeCell="X1" sqref="X1"/>
    </sheetView>
  </sheetViews>
  <sheetFormatPr baseColWidth="10" defaultRowHeight="16"/>
  <cols>
    <col min="1" max="1" width="11.5703125" bestFit="1" customWidth="1"/>
    <col min="4" max="6" width="12.7109375" customWidth="1"/>
    <col min="11" max="11" width="11.28515625" bestFit="1" customWidth="1"/>
    <col min="12" max="16" width="11.28515625" customWidth="1"/>
    <col min="17" max="18" width="13.42578125" bestFit="1" customWidth="1"/>
    <col min="23" max="23" width="12.140625" customWidth="1"/>
    <col min="24" max="24" width="12.140625" style="266" customWidth="1"/>
  </cols>
  <sheetData>
    <row r="1" spans="1:27">
      <c r="A1" t="s">
        <v>85</v>
      </c>
      <c r="B1" t="s">
        <v>522</v>
      </c>
      <c r="C1" t="s">
        <v>556</v>
      </c>
      <c r="D1" t="s">
        <v>523</v>
      </c>
      <c r="E1" t="s">
        <v>557</v>
      </c>
      <c r="F1" t="s">
        <v>528</v>
      </c>
      <c r="G1" t="s">
        <v>524</v>
      </c>
      <c r="H1" t="s">
        <v>525</v>
      </c>
      <c r="I1" t="s">
        <v>535</v>
      </c>
      <c r="J1" t="s">
        <v>526</v>
      </c>
      <c r="K1" s="263" t="s">
        <v>527</v>
      </c>
      <c r="L1" t="s">
        <v>536</v>
      </c>
      <c r="M1" t="s">
        <v>537</v>
      </c>
      <c r="N1" t="s">
        <v>538</v>
      </c>
      <c r="O1" t="s">
        <v>539</v>
      </c>
      <c r="P1" t="s">
        <v>540</v>
      </c>
      <c r="Q1" t="s">
        <v>529</v>
      </c>
      <c r="R1" t="s">
        <v>530</v>
      </c>
      <c r="S1" t="s">
        <v>531</v>
      </c>
      <c r="T1" t="s">
        <v>541</v>
      </c>
      <c r="U1" t="s">
        <v>532</v>
      </c>
      <c r="V1" t="s">
        <v>533</v>
      </c>
      <c r="W1" t="s">
        <v>534</v>
      </c>
      <c r="X1" s="266" t="s">
        <v>659</v>
      </c>
      <c r="Y1" s="261" t="s">
        <v>77</v>
      </c>
      <c r="Z1" s="261" t="s">
        <v>621</v>
      </c>
      <c r="AA1" s="261" t="s">
        <v>622</v>
      </c>
    </row>
    <row r="2" spans="1:27">
      <c r="A2">
        <f>'Table A0'!A6</f>
        <v>1913</v>
      </c>
      <c r="B2" s="254">
        <f>'Table A0'!F6</f>
        <v>27630.889464312328</v>
      </c>
      <c r="C2" s="254"/>
      <c r="Y2">
        <v>1978</v>
      </c>
      <c r="Z2">
        <v>23.228061676025391</v>
      </c>
      <c r="AA2" s="257">
        <f>Z2/100</f>
        <v>0.23228061676025391</v>
      </c>
    </row>
    <row r="3" spans="1:27">
      <c r="A3">
        <f>'Table A0'!A7</f>
        <v>1914</v>
      </c>
      <c r="B3" s="254">
        <f>'Table A0'!F7</f>
        <v>27948.16142199462</v>
      </c>
      <c r="C3" s="254"/>
      <c r="Y3">
        <v>1981</v>
      </c>
      <c r="Z3">
        <v>24.121181488037109</v>
      </c>
      <c r="AA3" s="257">
        <f t="shared" ref="AA3:AA12" si="0">Z3/100</f>
        <v>0.24121181488037111</v>
      </c>
    </row>
    <row r="4" spans="1:27">
      <c r="A4">
        <f>'Table A0'!A8</f>
        <v>1915</v>
      </c>
      <c r="B4" s="254">
        <f>'Table A0'!F8</f>
        <v>28973.607489945232</v>
      </c>
      <c r="C4" s="254"/>
      <c r="Y4">
        <v>1987</v>
      </c>
      <c r="Z4">
        <v>26.515419006347656</v>
      </c>
      <c r="AA4" s="257">
        <f t="shared" si="0"/>
        <v>0.26515419006347657</v>
      </c>
    </row>
    <row r="5" spans="1:27">
      <c r="A5">
        <f>'Table A0'!A9</f>
        <v>1916</v>
      </c>
      <c r="B5" s="254">
        <f>'Table A0'!F9</f>
        <v>34456.016788412504</v>
      </c>
      <c r="C5" s="254"/>
      <c r="Y5">
        <v>1992</v>
      </c>
      <c r="Z5">
        <v>26.374197006225586</v>
      </c>
      <c r="AA5" s="257">
        <f t="shared" si="0"/>
        <v>0.26374197006225586</v>
      </c>
    </row>
    <row r="6" spans="1:27">
      <c r="A6">
        <f>'Table A0'!A10</f>
        <v>1917</v>
      </c>
      <c r="B6" s="254">
        <f>'Table A0'!F10</f>
        <v>41827.079800761137</v>
      </c>
      <c r="C6" s="254"/>
      <c r="H6" s="257">
        <f>'Table A1'!B10/100</f>
        <v>0.40287041875222585</v>
      </c>
      <c r="Y6">
        <v>1995</v>
      </c>
      <c r="Z6">
        <v>20.766223907470703</v>
      </c>
      <c r="AA6" s="257">
        <f t="shared" si="0"/>
        <v>0.20766223907470704</v>
      </c>
    </row>
    <row r="7" spans="1:27">
      <c r="A7">
        <f>'Table A0'!A11</f>
        <v>1918</v>
      </c>
      <c r="B7" s="254">
        <f>'Table A0'!F11</f>
        <v>46568.457916190804</v>
      </c>
      <c r="C7" s="254"/>
      <c r="G7" s="257">
        <f>('Table A7'!D9+'Table A7'!E9+'Table A7'!F9+0.3*'Table A7'!C9)/100</f>
        <v>0.35833166675688477</v>
      </c>
      <c r="H7" s="257">
        <f>'Table A1'!B11/100</f>
        <v>0.3990372751202258</v>
      </c>
      <c r="J7" s="257">
        <f>('Table A7'!B9+0.7*'Table A7'!C9)/100</f>
        <v>0.64170080285962738</v>
      </c>
      <c r="K7" s="259"/>
      <c r="M7" s="257"/>
      <c r="N7" s="257"/>
      <c r="O7" s="257"/>
      <c r="P7" s="257"/>
      <c r="Y7">
        <v>2000</v>
      </c>
      <c r="Z7">
        <v>20.280742645263672</v>
      </c>
      <c r="AA7" s="257">
        <f t="shared" si="0"/>
        <v>0.20280742645263672</v>
      </c>
    </row>
    <row r="8" spans="1:27">
      <c r="A8">
        <f>'Table A0'!A12</f>
        <v>1919</v>
      </c>
      <c r="B8" s="254">
        <f>'Table A0'!F12</f>
        <v>53163.650809030129</v>
      </c>
      <c r="C8" s="254"/>
      <c r="G8" s="257">
        <f>('Table A7'!D10+'Table A7'!E10+'Table A7'!F10+0.3*'Table A7'!C10)/100</f>
        <v>0.32504228167970017</v>
      </c>
      <c r="H8" s="257">
        <f>'Table A1'!B12/100</f>
        <v>0.3948132401533932</v>
      </c>
      <c r="J8" s="257">
        <f>('Table A7'!B10+0.7*'Table A7'!C10)/100</f>
        <v>0.67495800365949488</v>
      </c>
      <c r="L8" s="257"/>
      <c r="M8" s="257"/>
      <c r="N8" s="257"/>
      <c r="O8" s="257"/>
      <c r="P8" s="257"/>
      <c r="Y8">
        <v>2004</v>
      </c>
      <c r="Z8">
        <v>15.568391799926758</v>
      </c>
      <c r="AA8" s="257">
        <f t="shared" si="0"/>
        <v>0.15568391799926759</v>
      </c>
    </row>
    <row r="9" spans="1:27">
      <c r="A9">
        <f>'Table A0'!A13</f>
        <v>1920</v>
      </c>
      <c r="B9" s="254">
        <f>'Table A0'!F13</f>
        <v>56062.049220036817</v>
      </c>
      <c r="C9" s="254"/>
      <c r="G9" s="257">
        <f>('Table A7'!D11+'Table A7'!E11+'Table A7'!F11+0.3*'Table A7'!C11)/100</f>
        <v>0.32243669107227058</v>
      </c>
      <c r="H9" s="257">
        <f>'Table A1'!B13/100</f>
        <v>0.38100387437769251</v>
      </c>
      <c r="J9" s="257">
        <f>('Table A7'!B11+0.7*'Table A7'!C11)/100</f>
        <v>0.67756344067607388</v>
      </c>
      <c r="L9" s="257">
        <f>('Table A7'!R11+'Table A7'!S11+'Table A7'!T11+0.3*'Table A7'!Q11)/100</f>
        <v>0.49340005635665107</v>
      </c>
      <c r="M9" s="257">
        <f>'Table A1'!D13/100</f>
        <v>0.14459042055439386</v>
      </c>
      <c r="N9" s="257"/>
      <c r="O9" s="257">
        <f>('Table A7'!P11+0.7*'Table A7'!Q11)/100</f>
        <v>0.50660013182365726</v>
      </c>
      <c r="P9" s="257"/>
      <c r="Y9">
        <v>2007</v>
      </c>
      <c r="Z9">
        <v>17.224586486816406</v>
      </c>
      <c r="AA9" s="257">
        <f t="shared" si="0"/>
        <v>0.17224586486816407</v>
      </c>
    </row>
    <row r="10" spans="1:27">
      <c r="A10">
        <f>'Table A0'!A14</f>
        <v>1921</v>
      </c>
      <c r="B10" s="254">
        <f>'Table A0'!F14</f>
        <v>45161.887414010263</v>
      </c>
      <c r="C10" s="254"/>
      <c r="G10" s="257">
        <f>('Table A7'!D12+'Table A7'!E12+'Table A7'!F12+0.3*'Table A7'!C12)/100</f>
        <v>0.29681416190006799</v>
      </c>
      <c r="H10" s="257">
        <f>'Table A1'!B14/100</f>
        <v>0.42859726639973672</v>
      </c>
      <c r="J10" s="257">
        <f>('Table A7'!B12+0.7*'Table A7'!C12)/100</f>
        <v>0.70318565430554203</v>
      </c>
      <c r="L10" s="257">
        <f>('Table A7'!R12+'Table A7'!S12+'Table A7'!T12+0.3*'Table A7'!Q12)/100</f>
        <v>0.4876898201798327</v>
      </c>
      <c r="M10" s="257">
        <f>'Table A1'!D14/100</f>
        <v>0.15472929986471554</v>
      </c>
      <c r="N10" s="257"/>
      <c r="O10" s="257">
        <f>('Table A7'!P12+0.7*'Table A7'!Q12)/100</f>
        <v>0.51230996544027607</v>
      </c>
      <c r="P10" s="257"/>
      <c r="Y10">
        <v>2010</v>
      </c>
      <c r="Z10">
        <v>12.683570861816406</v>
      </c>
      <c r="AA10" s="257">
        <f t="shared" si="0"/>
        <v>0.12683570861816407</v>
      </c>
    </row>
    <row r="11" spans="1:27">
      <c r="A11">
        <f>'Table A0'!A15</f>
        <v>1922</v>
      </c>
      <c r="B11" s="254">
        <f>'Table A0'!F15</f>
        <v>48546.747408196876</v>
      </c>
      <c r="C11" s="254"/>
      <c r="G11" s="257">
        <f>('Table A7'!D13+'Table A7'!E13+'Table A7'!F13+0.3*'Table A7'!C13)/100</f>
        <v>0.32303603899684935</v>
      </c>
      <c r="H11" s="257">
        <f>'Table A1'!B15/100</f>
        <v>0.42948553427651265</v>
      </c>
      <c r="J11" s="257">
        <f>('Table A7'!B13+0.7*'Table A7'!C13)/100</f>
        <v>0.67696362852375036</v>
      </c>
      <c r="L11" s="257">
        <f>('Table A7'!R13+'Table A7'!S13+'Table A7'!T13+0.3*'Table A7'!Q13)/100</f>
        <v>0.52494925891393818</v>
      </c>
      <c r="M11" s="257">
        <f>'Table A1'!D15/100</f>
        <v>0.16292319490434096</v>
      </c>
      <c r="N11" s="257"/>
      <c r="O11" s="257">
        <f>('Table A7'!P13+0.7*'Table A7'!Q13)/100</f>
        <v>0.47505045928027945</v>
      </c>
      <c r="P11" s="257"/>
      <c r="Y11">
        <v>2013</v>
      </c>
      <c r="Z11">
        <v>13.66108226776123</v>
      </c>
      <c r="AA11" s="257">
        <f t="shared" si="0"/>
        <v>0.13661082267761229</v>
      </c>
    </row>
    <row r="12" spans="1:27">
      <c r="A12">
        <f>'Table A0'!A16</f>
        <v>1923</v>
      </c>
      <c r="B12" s="254">
        <f>'Table A0'!F16</f>
        <v>56061.234376513916</v>
      </c>
      <c r="C12" s="254"/>
      <c r="G12" s="257">
        <f>('Table A7'!D14+'Table A7'!E14+'Table A7'!F14+0.3*'Table A7'!C14)/100</f>
        <v>0.37311136879797602</v>
      </c>
      <c r="H12" s="257">
        <f>'Table A1'!B16/100</f>
        <v>0.40589552069786017</v>
      </c>
      <c r="J12" s="257">
        <f>('Table A7'!B14+0.7*'Table A7'!C14)/100</f>
        <v>0.62688853160416913</v>
      </c>
      <c r="L12" s="257">
        <f>('Table A7'!R14+'Table A7'!S14+'Table A7'!T14+0.3*'Table A7'!Q14)/100</f>
        <v>0.53164414164093199</v>
      </c>
      <c r="M12" s="257">
        <f>'Table A1'!D16/100</f>
        <v>0.14991004682031273</v>
      </c>
      <c r="N12" s="257"/>
      <c r="O12" s="257">
        <f>('Table A7'!P14+0.7*'Table A7'!Q14)/100</f>
        <v>0.46835543341242364</v>
      </c>
      <c r="P12" s="257"/>
      <c r="Y12">
        <v>2015</v>
      </c>
      <c r="Z12">
        <v>16.359207153320312</v>
      </c>
      <c r="AA12" s="257">
        <f t="shared" si="0"/>
        <v>0.16359207153320313</v>
      </c>
    </row>
    <row r="13" spans="1:27">
      <c r="A13">
        <f>'Table A0'!A17</f>
        <v>1924</v>
      </c>
      <c r="B13" s="254">
        <f>'Table A0'!F17</f>
        <v>56717.183412460028</v>
      </c>
      <c r="C13" s="254"/>
      <c r="G13" s="257">
        <f>('Table A7'!D15+'Table A7'!E15+'Table A7'!F15+0.3*'Table A7'!C15)/100</f>
        <v>0.381343264051972</v>
      </c>
      <c r="H13" s="257">
        <f>'Table A1'!B17/100</f>
        <v>0.43263914655396829</v>
      </c>
      <c r="J13" s="257">
        <f>('Table A7'!B15+0.7*'Table A7'!C15)/100</f>
        <v>0.61865673594802773</v>
      </c>
      <c r="L13" s="257">
        <f>('Table A7'!R15+'Table A7'!S15+'Table A7'!T15+0.3*'Table A7'!Q15)/100</f>
        <v>0.52925662726000722</v>
      </c>
      <c r="M13" s="257">
        <f>'Table A1'!D17/100</f>
        <v>0.16315906869089505</v>
      </c>
      <c r="N13" s="257"/>
      <c r="O13" s="257">
        <f>('Table A7'!P15+0.7*'Table A7'!Q15)/100</f>
        <v>0.47074337273999317</v>
      </c>
      <c r="P13" s="257"/>
    </row>
    <row r="14" spans="1:27">
      <c r="A14">
        <f>'Table A0'!A18</f>
        <v>1925</v>
      </c>
      <c r="B14" s="254">
        <f>'Table A0'!F18</f>
        <v>59773.661466912105</v>
      </c>
      <c r="C14" s="254"/>
      <c r="G14" s="257">
        <f>('Table A7'!D16+'Table A7'!E16+'Table A7'!F16+0.3*'Table A7'!C16)/100</f>
        <v>0.38833344243870777</v>
      </c>
      <c r="H14" s="257">
        <f>'Table A1'!B18/100</f>
        <v>0.44166809347302</v>
      </c>
      <c r="J14" s="257">
        <f>('Table A7'!B16+0.7*'Table A7'!C16)/100</f>
        <v>0.6116665453521668</v>
      </c>
      <c r="L14" s="257">
        <f>('Table A7'!R16+'Table A7'!S16+'Table A7'!T16+0.3*'Table A7'!Q16)/100</f>
        <v>0.53690357097944585</v>
      </c>
      <c r="M14" s="257">
        <f>'Table A1'!D18/100</f>
        <v>0.17602806588875772</v>
      </c>
      <c r="N14" s="257"/>
      <c r="O14" s="257">
        <f>('Table A7'!P16+0.7*'Table A7'!Q16)/100</f>
        <v>0.46309639330217239</v>
      </c>
      <c r="P14" s="257"/>
    </row>
    <row r="15" spans="1:27">
      <c r="A15">
        <f>'Table A0'!A19</f>
        <v>1926</v>
      </c>
      <c r="B15" s="254">
        <f>'Table A0'!F19</f>
        <v>61992.480379808163</v>
      </c>
      <c r="C15" s="254"/>
      <c r="G15" s="257">
        <f>('Table A7'!D17+'Table A7'!E17+'Table A7'!F17+0.3*'Table A7'!C17)/100</f>
        <v>0.40191302605936313</v>
      </c>
      <c r="H15" s="257">
        <f>'Table A1'!B19/100</f>
        <v>0.44068985279853884</v>
      </c>
      <c r="J15" s="257">
        <f>('Table A7'!B17+0.7*'Table A7'!C17)/100</f>
        <v>0.59808689238362067</v>
      </c>
      <c r="L15" s="257">
        <f>('Table A7'!R17+'Table A7'!S17+'Table A7'!T17+0.3*'Table A7'!Q17)/100</f>
        <v>0.55672935939747814</v>
      </c>
      <c r="M15" s="257">
        <f>'Table A1'!D19/100</f>
        <v>0.18011497014310468</v>
      </c>
      <c r="N15" s="257"/>
      <c r="O15" s="257">
        <f>('Table A7'!P17+0.7*'Table A7'!Q17)/100</f>
        <v>0.44327044614012856</v>
      </c>
      <c r="P15" s="257"/>
    </row>
    <row r="16" spans="1:27">
      <c r="A16">
        <f>'Table A0'!A20</f>
        <v>1927</v>
      </c>
      <c r="B16" s="254">
        <f>'Table A0'!F20</f>
        <v>62292.342796240686</v>
      </c>
      <c r="C16" s="254"/>
      <c r="G16" s="257">
        <f>('Table A7'!D18+'Table A7'!E18+'Table A7'!F18+0.3*'Table A7'!C18)/100</f>
        <v>0.40089673308183732</v>
      </c>
      <c r="H16" s="257">
        <f>'Table A1'!B20/100</f>
        <v>0.44665733319579376</v>
      </c>
      <c r="J16" s="257">
        <f>('Table A7'!B18+0.7*'Table A7'!C18)/100</f>
        <v>0.59910326539332548</v>
      </c>
      <c r="L16" s="257">
        <f>('Table A7'!R18+'Table A7'!S18+'Table A7'!T18+0.3*'Table A7'!Q18)/100</f>
        <v>0.56341866229732362</v>
      </c>
      <c r="M16" s="257">
        <f>'Table A1'!D20/100</f>
        <v>0.1867888575023515</v>
      </c>
      <c r="N16" s="257"/>
      <c r="O16" s="257">
        <f>('Table A7'!P18+0.7*'Table A7'!Q18)/100</f>
        <v>0.43658133489144035</v>
      </c>
      <c r="P16" s="257"/>
    </row>
    <row r="17" spans="1:17">
      <c r="A17">
        <f>'Table A0'!A21</f>
        <v>1928</v>
      </c>
      <c r="B17" s="254">
        <f>'Table A0'!F21</f>
        <v>63691.429125084789</v>
      </c>
      <c r="C17" s="254"/>
      <c r="G17" s="257">
        <f>('Table A7'!D19+'Table A7'!E19+'Table A7'!F19+0.3*'Table A7'!C19)/100</f>
        <v>0.39855716018447379</v>
      </c>
      <c r="H17" s="257">
        <f>'Table A1'!B21/100</f>
        <v>0.46093182150666606</v>
      </c>
      <c r="J17" s="257">
        <f>('Table A7'!B19+0.7*'Table A7'!C19)/100</f>
        <v>0.60144283981552638</v>
      </c>
      <c r="L17" s="257">
        <f>('Table A7'!R19+'Table A7'!S19+'Table A7'!T19+0.3*'Table A7'!Q19)/100</f>
        <v>0.56472552866851233</v>
      </c>
      <c r="M17" s="257">
        <f>'Table A1'!D21/100</f>
        <v>0.1959871796250888</v>
      </c>
      <c r="N17" s="257"/>
      <c r="O17" s="257">
        <f>('Table A7'!P19+0.7*'Table A7'!Q19)/100</f>
        <v>0.43527447133148761</v>
      </c>
      <c r="P17" s="257"/>
    </row>
    <row r="18" spans="1:17">
      <c r="A18">
        <f>'Table A0'!A22</f>
        <v>1929</v>
      </c>
      <c r="B18" s="254">
        <f>'Table A0'!F22</f>
        <v>67280</v>
      </c>
      <c r="C18" s="257">
        <f>'data-Fig6b'!B5</f>
        <v>0.22315035799522673</v>
      </c>
      <c r="D18" s="256">
        <f>'TC2'!W27*B18</f>
        <v>25867.815603844876</v>
      </c>
      <c r="E18" s="256"/>
      <c r="F18" s="260">
        <f>B18-D18</f>
        <v>41412.18439615512</v>
      </c>
      <c r="G18" s="257">
        <f>('Table A7'!D20+'Table A7'!E20+'Table A7'!F20+0.3*'Table A7'!C20)/100</f>
        <v>0.40636806781269685</v>
      </c>
      <c r="H18" s="257">
        <f>'Table A1'!B22/100</f>
        <v>0.43758403603469104</v>
      </c>
      <c r="I18" s="257">
        <f>(B18*H18*G18)/D18</f>
        <v>0.46249524280494481</v>
      </c>
      <c r="J18" s="257">
        <f>('Table A7'!B20+0.7*'Table A7'!C20)/100</f>
        <v>0.59363192433294154</v>
      </c>
      <c r="K18" s="257">
        <f>(B18*H18*J18)/F18</f>
        <v>0.4220234288405546</v>
      </c>
      <c r="L18" s="257">
        <f>('Table A7'!R20+'Table A7'!S20+'Table A7'!T20+0.3*'Table A7'!Q20)/100</f>
        <v>0.57392840448323068</v>
      </c>
      <c r="M18" s="257">
        <f>'Table A1'!D22/100</f>
        <v>0.18417904285315917</v>
      </c>
      <c r="N18" s="257">
        <f>(B18*M18*L18)/D18</f>
        <v>0.27493128195120975</v>
      </c>
      <c r="O18" s="257">
        <f>('Table A7'!P20+0.7*'Table A7'!Q20)/100</f>
        <v>0.42607157990636052</v>
      </c>
      <c r="P18" s="257">
        <f>(B18*M18*O18)/F18</f>
        <v>0.12749132124918167</v>
      </c>
      <c r="Q18" s="262"/>
    </row>
    <row r="19" spans="1:17">
      <c r="A19">
        <f>'Table A0'!A23</f>
        <v>1930</v>
      </c>
      <c r="B19" s="254">
        <f>'Table A0'!F23</f>
        <v>60240</v>
      </c>
      <c r="C19" s="257">
        <f>'data-Fig6b'!B6</f>
        <v>0.23066666666666671</v>
      </c>
      <c r="D19" s="256">
        <f>'TC2'!W28*B19</f>
        <v>23044.121082878508</v>
      </c>
      <c r="E19" s="256"/>
      <c r="F19" s="260">
        <f t="shared" ref="F19:F82" si="1">B19-D19</f>
        <v>37195.878917121488</v>
      </c>
      <c r="G19" s="257">
        <f>('Table A7'!D21+'Table A7'!E21+'Table A7'!F21+0.3*'Table A7'!C21)/100</f>
        <v>0.39821294612340524</v>
      </c>
      <c r="H19" s="257">
        <f>'Table A1'!B23/100</f>
        <v>0.43073474553390645</v>
      </c>
      <c r="I19" s="257">
        <f t="shared" ref="I19:I82" si="2">(B19*H19*G19)/D19</f>
        <v>0.44838398827748555</v>
      </c>
      <c r="J19" s="257">
        <f>('Table A7'!B21+0.7*'Table A7'!C21)/100</f>
        <v>0.6017870538765947</v>
      </c>
      <c r="K19" s="257">
        <f t="shared" ref="K19:K82" si="3">(B19*H19*J19)/F19</f>
        <v>0.41980043510370069</v>
      </c>
      <c r="L19" s="257">
        <f>('Table A7'!R21+'Table A7'!S21+'Table A7'!T21+0.3*'Table A7'!Q21)/100</f>
        <v>0.56706401696564879</v>
      </c>
      <c r="M19" s="257">
        <f>'Table A1'!D23/100</f>
        <v>0.16422818416449542</v>
      </c>
      <c r="N19" s="257">
        <f t="shared" ref="N19:N82" si="4">(B19*M19*L19)/D19</f>
        <v>0.24344709451125368</v>
      </c>
      <c r="O19" s="257">
        <f>('Table A7'!P21+0.7*'Table A7'!Q21)/100</f>
        <v>0.43293598303435116</v>
      </c>
      <c r="P19" s="257">
        <f t="shared" ref="P19:P82" si="5">(B19*M19*O19)/F19</f>
        <v>0.1151493556697588</v>
      </c>
      <c r="Q19" s="262"/>
    </row>
    <row r="20" spans="1:17">
      <c r="A20">
        <f>'Table A0'!A24</f>
        <v>1931</v>
      </c>
      <c r="B20" s="254">
        <f>'Table A0'!F24</f>
        <v>50560</v>
      </c>
      <c r="C20" s="257">
        <f>'data-Fig6b'!B7</f>
        <v>0.23492063492063489</v>
      </c>
      <c r="D20" s="256">
        <f>'TC2'!W29*B20</f>
        <v>18592.587947923668</v>
      </c>
      <c r="E20" s="256"/>
      <c r="F20" s="260">
        <f t="shared" si="1"/>
        <v>31967.412052076332</v>
      </c>
      <c r="G20" s="257">
        <f>('Table A7'!D22+'Table A7'!E22+'Table A7'!F22+0.3*'Table A7'!C22)/100</f>
        <v>0.38630475814186871</v>
      </c>
      <c r="H20" s="257">
        <f>'Table A1'!B24/100</f>
        <v>0.44404993839685281</v>
      </c>
      <c r="I20" s="257">
        <f t="shared" si="2"/>
        <v>0.46647577224476311</v>
      </c>
      <c r="J20" s="257">
        <f>('Table A7'!B22+0.7*'Table A7'!C22)/100</f>
        <v>0.61369576629807321</v>
      </c>
      <c r="K20" s="257">
        <f t="shared" si="3"/>
        <v>0.43100720246452368</v>
      </c>
      <c r="L20" s="257">
        <f>('Table A7'!R22+'Table A7'!S22+'Table A7'!T22+0.3*'Table A7'!Q22)/100</f>
        <v>0.53022736124934733</v>
      </c>
      <c r="M20" s="257">
        <f>'Table A1'!D24/100</f>
        <v>0.15270594044223251</v>
      </c>
      <c r="N20" s="257">
        <f t="shared" si="4"/>
        <v>0.22018376192977379</v>
      </c>
      <c r="O20" s="257">
        <f>('Table A7'!P22+0.7*'Table A7'!Q22)/100</f>
        <v>0.46977350908012805</v>
      </c>
      <c r="P20" s="257">
        <f t="shared" si="5"/>
        <v>0.11346032966688804</v>
      </c>
      <c r="Q20" s="262"/>
    </row>
    <row r="21" spans="1:17">
      <c r="A21">
        <f>'Table A0'!A25</f>
        <v>1932</v>
      </c>
      <c r="B21" s="254">
        <f>'Table A0'!F25</f>
        <v>38640</v>
      </c>
      <c r="C21" s="257">
        <f>'data-Fig6b'!B8</f>
        <v>0.24637681159420291</v>
      </c>
      <c r="D21" s="256">
        <f>'TC2'!W30*B21</f>
        <v>11648.659464274382</v>
      </c>
      <c r="E21" s="256"/>
      <c r="F21" s="260">
        <f t="shared" si="1"/>
        <v>26991.34053572562</v>
      </c>
      <c r="G21" s="257">
        <f>('Table A7'!D23+'Table A7'!E23+'Table A7'!F23+0.3*'Table A7'!C23)/100</f>
        <v>0.3396980755651966</v>
      </c>
      <c r="H21" s="257">
        <f>'Table A1'!B25/100</f>
        <v>0.46300525871050513</v>
      </c>
      <c r="I21" s="257">
        <f t="shared" si="2"/>
        <v>0.52172323513873464</v>
      </c>
      <c r="J21" s="257">
        <f>('Table A7'!B23+0.7*'Table A7'!C23)/100</f>
        <v>0.66030182704931406</v>
      </c>
      <c r="K21" s="257">
        <f t="shared" si="3"/>
        <v>0.43766426265231495</v>
      </c>
      <c r="L21" s="257">
        <f>('Table A7'!R23+'Table A7'!S23+'Table A7'!T23+0.3*'Table A7'!Q23)/100</f>
        <v>0.48113587174758499</v>
      </c>
      <c r="M21" s="257">
        <f>'Table A1'!D25/100</f>
        <v>0.15478467631887072</v>
      </c>
      <c r="N21" s="257">
        <f t="shared" si="4"/>
        <v>0.24703407889490786</v>
      </c>
      <c r="O21" s="257">
        <f>('Table A7'!P23+0.7*'Table A7'!Q23)/100</f>
        <v>0.51886397972873932</v>
      </c>
      <c r="P21" s="257">
        <f t="shared" si="5"/>
        <v>0.1149725460813612</v>
      </c>
      <c r="Q21" s="262"/>
    </row>
    <row r="22" spans="1:17">
      <c r="A22">
        <f>'Table A0'!A26</f>
        <v>1933</v>
      </c>
      <c r="B22" s="254">
        <f>'Table A0'!F26</f>
        <v>36160</v>
      </c>
      <c r="C22" s="257">
        <f>'data-Fig6b'!B9</f>
        <v>0.22787610619469031</v>
      </c>
      <c r="D22" s="256">
        <f>'TC2'!W31*B22</f>
        <v>10175.048209464298</v>
      </c>
      <c r="E22" s="256"/>
      <c r="F22" s="260">
        <f t="shared" si="1"/>
        <v>25984.951790535702</v>
      </c>
      <c r="G22" s="257">
        <f>('Table A7'!D24+'Table A7'!E24+'Table A7'!F24+0.3*'Table A7'!C24)/100</f>
        <v>0.30054772620606057</v>
      </c>
      <c r="H22" s="257">
        <f>'Table A1'!B26/100</f>
        <v>0.45026429505703514</v>
      </c>
      <c r="I22" s="257">
        <f t="shared" si="2"/>
        <v>0.48092007108347812</v>
      </c>
      <c r="J22" s="257">
        <f>('Table A7'!B24+0.7*'Table A7'!C24)/100</f>
        <v>0.69944870015279437</v>
      </c>
      <c r="K22" s="257">
        <f t="shared" si="3"/>
        <v>0.43825803135779268</v>
      </c>
      <c r="L22" s="257">
        <f>('Table A7'!R24+'Table A7'!S24+'Table A7'!T24+0.3*'Table A7'!Q24)/100</f>
        <v>0.44078346447539279</v>
      </c>
      <c r="M22" s="257">
        <f>'Table A1'!D26/100</f>
        <v>0.15770913177787016</v>
      </c>
      <c r="N22" s="257">
        <f t="shared" si="4"/>
        <v>0.24704386948258661</v>
      </c>
      <c r="O22" s="257">
        <f>('Table A7'!P24+0.7*'Table A7'!Q24)/100</f>
        <v>0.55921065577582152</v>
      </c>
      <c r="P22" s="257">
        <f t="shared" si="5"/>
        <v>0.12272662339909483</v>
      </c>
      <c r="Q22" s="262"/>
    </row>
    <row r="23" spans="1:17">
      <c r="A23">
        <f>'Table A0'!A27</f>
        <v>1934</v>
      </c>
      <c r="B23" s="254">
        <f>'Table A0'!F27</f>
        <v>41600</v>
      </c>
      <c r="C23" s="257">
        <f>'data-Fig6b'!B10</f>
        <v>0.20576923076923073</v>
      </c>
      <c r="D23" s="256">
        <f>'TC2'!W32*B23</f>
        <v>11613.097759114071</v>
      </c>
      <c r="E23" s="256"/>
      <c r="F23" s="260">
        <f t="shared" si="1"/>
        <v>29986.902240885931</v>
      </c>
      <c r="G23" s="257">
        <f>('Table A7'!D25+'Table A7'!E25+'Table A7'!F25+0.3*'Table A7'!C25)/100</f>
        <v>0.29010302227510071</v>
      </c>
      <c r="H23" s="257">
        <f>'Table A1'!B27/100</f>
        <v>0.45155076643858932</v>
      </c>
      <c r="I23" s="257">
        <f t="shared" si="2"/>
        <v>0.4692497886870276</v>
      </c>
      <c r="J23" s="257">
        <f>('Table A7'!B25+0.7*'Table A7'!C25)/100</f>
        <v>0.70989639605561194</v>
      </c>
      <c r="K23" s="257">
        <f t="shared" si="3"/>
        <v>0.44469606032942582</v>
      </c>
      <c r="L23" s="257">
        <f>('Table A7'!R25+'Table A7'!S25+'Table A7'!T25+0.3*'Table A7'!Q25)/100</f>
        <v>0.45406314492084188</v>
      </c>
      <c r="M23" s="257">
        <f>'Table A1'!D27/100</f>
        <v>0.15868185076417599</v>
      </c>
      <c r="N23" s="257">
        <f t="shared" si="4"/>
        <v>0.25810044817379224</v>
      </c>
      <c r="O23" s="257">
        <f>('Table A7'!P25+0.7*'Table A7'!Q25)/100</f>
        <v>0.54593549047037082</v>
      </c>
      <c r="P23" s="257">
        <f t="shared" si="5"/>
        <v>0.12017947764390659</v>
      </c>
      <c r="Q23" s="262"/>
    </row>
    <row r="24" spans="1:17">
      <c r="A24">
        <f>'Table A0'!A28</f>
        <v>1935</v>
      </c>
      <c r="B24" s="254">
        <f>'Table A0'!F28</f>
        <v>46800</v>
      </c>
      <c r="C24" s="257">
        <f>'data-Fig6b'!B11</f>
        <v>0.18493150684931509</v>
      </c>
      <c r="D24" s="256">
        <f>'TC2'!W33*B24</f>
        <v>12674.30954090223</v>
      </c>
      <c r="E24" s="256"/>
      <c r="F24" s="260">
        <f t="shared" si="1"/>
        <v>34125.690459097772</v>
      </c>
      <c r="G24" s="257">
        <f>('Table A7'!D26+'Table A7'!E26+'Table A7'!F26+0.3*'Table A7'!C26)/100</f>
        <v>0.28861048620771512</v>
      </c>
      <c r="H24" s="257">
        <f>'Table A1'!B28/100</f>
        <v>0.43392987272768524</v>
      </c>
      <c r="I24" s="257">
        <f t="shared" si="2"/>
        <v>0.46243766427915955</v>
      </c>
      <c r="J24" s="257">
        <f>('Table A7'!B26+0.7*'Table A7'!C26)/100</f>
        <v>0.71139020217743987</v>
      </c>
      <c r="K24" s="257">
        <f t="shared" si="3"/>
        <v>0.42334246512007534</v>
      </c>
      <c r="L24" s="257">
        <f>('Table A7'!R26+'Table A7'!S26+'Table A7'!T26+0.3*'Table A7'!Q26)/100</f>
        <v>0.45384602497304966</v>
      </c>
      <c r="M24" s="257">
        <f>'Table A1'!D28/100</f>
        <v>0.15628311990462226</v>
      </c>
      <c r="N24" s="257">
        <f t="shared" si="4"/>
        <v>0.26190401248110518</v>
      </c>
      <c r="O24" s="257">
        <f>('Table A7'!P26+0.7*'Table A7'!Q26)/100</f>
        <v>0.5461553215407251</v>
      </c>
      <c r="P24" s="257">
        <f t="shared" si="5"/>
        <v>0.11705572201105803</v>
      </c>
      <c r="Q24" s="262"/>
    </row>
    <row r="25" spans="1:17">
      <c r="A25">
        <f>'Table A0'!A29</f>
        <v>1936</v>
      </c>
      <c r="B25" s="254">
        <f>'Table A0'!F29</f>
        <v>52560</v>
      </c>
      <c r="C25" s="257">
        <f>'data-Fig6b'!B12</f>
        <v>0.18844984802431614</v>
      </c>
      <c r="D25" s="256">
        <f>'TC2'!W34*B25</f>
        <v>15839.585291444764</v>
      </c>
      <c r="E25" s="256"/>
      <c r="F25" s="260">
        <f t="shared" si="1"/>
        <v>36720.414708555239</v>
      </c>
      <c r="G25" s="257">
        <f>('Table A7'!D27+'Table A7'!E27+'Table A7'!F27+0.3*'Table A7'!C27)/100</f>
        <v>0.31611439593538959</v>
      </c>
      <c r="H25" s="257">
        <f>'Table A1'!B29/100</f>
        <v>0.44772366982564021</v>
      </c>
      <c r="I25" s="257">
        <f t="shared" si="2"/>
        <v>0.46964086446704739</v>
      </c>
      <c r="J25" s="257">
        <f>('Table A7'!B27+0.7*'Table A7'!C27)/100</f>
        <v>0.68388589985286885</v>
      </c>
      <c r="K25" s="257">
        <f t="shared" si="3"/>
        <v>0.43826973756391485</v>
      </c>
      <c r="L25" s="257">
        <f>('Table A7'!R27+'Table A7'!S27+'Table A7'!T27+0.3*'Table A7'!Q27)/100</f>
        <v>0.50560928982400111</v>
      </c>
      <c r="M25" s="257">
        <f>'Table A1'!D29/100</f>
        <v>0.17637342175901782</v>
      </c>
      <c r="N25" s="257">
        <f t="shared" si="4"/>
        <v>0.29591006351861759</v>
      </c>
      <c r="O25" s="257">
        <f>('Table A7'!P27+0.7*'Table A7'!Q27)/100</f>
        <v>0.49439118058139769</v>
      </c>
      <c r="P25" s="257">
        <f t="shared" si="5"/>
        <v>0.12481064702224744</v>
      </c>
      <c r="Q25" s="262"/>
    </row>
    <row r="26" spans="1:17">
      <c r="A26">
        <f>'Table A0'!A30</f>
        <v>1937</v>
      </c>
      <c r="B26" s="254">
        <f>'Table A0'!F30</f>
        <v>57840</v>
      </c>
      <c r="C26" s="257">
        <f>'data-Fig6b'!B13</f>
        <v>0.17798913043478265</v>
      </c>
      <c r="D26" s="256">
        <f>'TC2'!W35*B26</f>
        <v>16390.004026653438</v>
      </c>
      <c r="E26" s="256"/>
      <c r="F26" s="260">
        <f t="shared" si="1"/>
        <v>41449.995973346566</v>
      </c>
      <c r="G26" s="257">
        <f>('Table A7'!D28+'Table A7'!E28+'Table A7'!F28+0.3*'Table A7'!C28)/100</f>
        <v>0.2931521010027322</v>
      </c>
      <c r="H26" s="257">
        <f>'Table A1'!B30/100</f>
        <v>0.43347879853345289</v>
      </c>
      <c r="I26" s="257">
        <f t="shared" si="2"/>
        <v>0.44844593958094225</v>
      </c>
      <c r="J26" s="257">
        <f>('Table A7'!B28+0.7*'Table A7'!C28)/100</f>
        <v>0.70684702615085171</v>
      </c>
      <c r="K26" s="257">
        <f t="shared" si="3"/>
        <v>0.42756001903441399</v>
      </c>
      <c r="L26" s="257">
        <f>('Table A7'!R28+'Table A7'!S28+'Table A7'!T28+0.3*'Table A7'!Q28)/100</f>
        <v>0.50835839977598674</v>
      </c>
      <c r="M26" s="257">
        <f>'Table A1'!D30/100</f>
        <v>0.16450434286791296</v>
      </c>
      <c r="N26" s="257">
        <f t="shared" si="4"/>
        <v>0.295118609282433</v>
      </c>
      <c r="O26" s="257">
        <f>('Table A7'!P28+0.7*'Table A7'!Q28)/100</f>
        <v>0.49164060025942774</v>
      </c>
      <c r="P26" s="257">
        <f t="shared" si="5"/>
        <v>0.11285710342202326</v>
      </c>
      <c r="Q26" s="262"/>
    </row>
    <row r="27" spans="1:17">
      <c r="A27">
        <f>'Table A0'!A31</f>
        <v>1938</v>
      </c>
      <c r="B27" s="254">
        <f>'Table A0'!F31</f>
        <v>52960</v>
      </c>
      <c r="C27" s="257">
        <f>'data-Fig6b'!B14</f>
        <v>0.17899408284023671</v>
      </c>
      <c r="D27" s="256">
        <f>'TC2'!W36*B27</f>
        <v>13264.145279737759</v>
      </c>
      <c r="E27" s="256"/>
      <c r="F27" s="260">
        <f t="shared" si="1"/>
        <v>39695.854720262243</v>
      </c>
      <c r="G27" s="257">
        <f>('Table A7'!D29+'Table A7'!E29+'Table A7'!F29+0.3*'Table A7'!C29)/100</f>
        <v>0.25299008850549226</v>
      </c>
      <c r="H27" s="257">
        <f>'Table A1'!B31/100</f>
        <v>0.43000890492514116</v>
      </c>
      <c r="I27" s="257">
        <f t="shared" si="2"/>
        <v>0.43435983829791458</v>
      </c>
      <c r="J27" s="257">
        <f>('Table A7'!B29+0.7*'Table A7'!C29)/100</f>
        <v>0.74700991149450802</v>
      </c>
      <c r="K27" s="257">
        <f t="shared" si="3"/>
        <v>0.42855506515356762</v>
      </c>
      <c r="L27" s="257">
        <f>('Table A7'!R29+'Table A7'!S29+'Table A7'!T29+0.3*'Table A7'!Q29)/100</f>
        <v>0.43645980260064021</v>
      </c>
      <c r="M27" s="257">
        <f>'Table A1'!D31/100</f>
        <v>0.1472938302542493</v>
      </c>
      <c r="N27" s="257">
        <f t="shared" si="4"/>
        <v>0.25668324093540906</v>
      </c>
      <c r="O27" s="257">
        <f>('Table A7'!P29+0.7*'Table A7'!Q29)/100</f>
        <v>0.5635401973993599</v>
      </c>
      <c r="P27" s="257">
        <f t="shared" si="5"/>
        <v>0.1107419775339909</v>
      </c>
      <c r="Q27" s="262"/>
    </row>
    <row r="28" spans="1:17">
      <c r="A28">
        <f>'Table A0'!A32</f>
        <v>1939</v>
      </c>
      <c r="B28" s="254">
        <f>'Table A0'!F32</f>
        <v>56480</v>
      </c>
      <c r="C28" s="257">
        <f>'data-Fig6b'!B15</f>
        <v>0.17867036011080331</v>
      </c>
      <c r="D28" s="256">
        <f>'TC2'!W37*B28</f>
        <v>13326.426622530984</v>
      </c>
      <c r="E28" s="256"/>
      <c r="F28" s="260">
        <f t="shared" si="1"/>
        <v>43153.573377469016</v>
      </c>
      <c r="G28" s="257">
        <f>('Table A7'!D30+'Table A7'!E30+'Table A7'!F30+0.3*'Table A7'!C30)/100</f>
        <v>0.25861674577213223</v>
      </c>
      <c r="H28" s="257">
        <f>'Table A1'!B32/100</f>
        <v>0.4456889817296355</v>
      </c>
      <c r="I28" s="257">
        <f>(B28*H28*G28)/D28</f>
        <v>0.48850556546882046</v>
      </c>
      <c r="J28" s="257">
        <f>('Table A7'!B30+0.7*'Table A7'!C30)/100</f>
        <v>0.74138325422786777</v>
      </c>
      <c r="K28" s="257">
        <f t="shared" si="3"/>
        <v>0.43246662221755827</v>
      </c>
      <c r="L28" s="257">
        <f>('Table A7'!R30+'Table A7'!S30+'Table A7'!T30+0.3*'Table A7'!Q30)/100</f>
        <v>0.45620016222399667</v>
      </c>
      <c r="M28" s="257">
        <f>'Table A1'!D32/100</f>
        <v>0.15393035953166023</v>
      </c>
      <c r="N28" s="257">
        <f t="shared" si="4"/>
        <v>0.29761902857767258</v>
      </c>
      <c r="O28" s="257">
        <f>('Table A7'!P30+0.7*'Table A7'!Q30)/100</f>
        <v>0.54379983777600338</v>
      </c>
      <c r="P28" s="257">
        <f t="shared" si="5"/>
        <v>0.10955729017350158</v>
      </c>
      <c r="Q28" s="262"/>
    </row>
    <row r="29" spans="1:17">
      <c r="A29">
        <f>'Table A0'!A33</f>
        <v>1940</v>
      </c>
      <c r="B29" s="254">
        <f>'Table A0'!F33</f>
        <v>60720</v>
      </c>
      <c r="C29" s="257">
        <f>'data-Fig6b'!B16</f>
        <v>0.17010309278350513</v>
      </c>
      <c r="D29" s="256">
        <f>'TC2'!W38*B29</f>
        <v>11776.668479618855</v>
      </c>
      <c r="E29" s="256"/>
      <c r="F29" s="260">
        <f t="shared" si="1"/>
        <v>48943.331520381143</v>
      </c>
      <c r="G29" s="257">
        <f>('Table A7'!D31+'Table A7'!E31+'Table A7'!F31+0.3*'Table A7'!C31)/100</f>
        <v>0.24862395523256453</v>
      </c>
      <c r="H29" s="257">
        <f>'Table A1'!B33/100</f>
        <v>0.44426637504743138</v>
      </c>
      <c r="I29" s="257">
        <f t="shared" si="2"/>
        <v>0.56950262306188759</v>
      </c>
      <c r="J29" s="257">
        <f>('Table A7'!B31+0.7*'Table A7'!C31)/100</f>
        <v>0.75137604476743558</v>
      </c>
      <c r="K29" s="257">
        <f t="shared" si="3"/>
        <v>0.41413222339321876</v>
      </c>
      <c r="L29" s="257">
        <f>('Table A7'!R31+'Table A7'!S31+'Table A7'!T31+0.3*'Table A7'!Q31)/100</f>
        <v>0.44940174273935185</v>
      </c>
      <c r="M29" s="257">
        <f>'Table A1'!D33/100</f>
        <v>0.15733988074633878</v>
      </c>
      <c r="N29" s="257">
        <f t="shared" si="4"/>
        <v>0.36457164027142602</v>
      </c>
      <c r="O29" s="257">
        <f>('Table A7'!P31+0.7*'Table A7'!Q31)/100</f>
        <v>0.55059825726064815</v>
      </c>
      <c r="P29" s="257">
        <f t="shared" si="5"/>
        <v>0.10747609635399988</v>
      </c>
      <c r="Q29" s="262"/>
    </row>
    <row r="30" spans="1:17">
      <c r="A30">
        <f>'Table A0'!A34</f>
        <v>1941</v>
      </c>
      <c r="B30" s="254">
        <f>'Table A0'!F34</f>
        <v>74880</v>
      </c>
      <c r="C30" s="257">
        <f>'data-Fig6b'!B17</f>
        <v>0.14853556485355651</v>
      </c>
      <c r="D30" s="256">
        <f>'TC2'!W39*B30</f>
        <v>11256.319393429321</v>
      </c>
      <c r="E30" s="256"/>
      <c r="F30" s="260">
        <f t="shared" si="1"/>
        <v>63623.680606570677</v>
      </c>
      <c r="G30" s="257">
        <f>('Table A7'!D32+'Table A7'!E32+'Table A7'!F32+0.3*'Table A7'!C32)/100</f>
        <v>0.23949673561755966</v>
      </c>
      <c r="H30" s="257">
        <f>'Table A1'!B34/100</f>
        <v>0.41019314576353105</v>
      </c>
      <c r="I30" s="257">
        <f t="shared" si="2"/>
        <v>0.6535178068683668</v>
      </c>
      <c r="J30" s="257">
        <f>('Table A7'!B32+0.7*'Table A7'!C32)/100</f>
        <v>0.76050326438243998</v>
      </c>
      <c r="K30" s="257">
        <f t="shared" si="3"/>
        <v>0.36714407856745424</v>
      </c>
      <c r="L30" s="257">
        <f>('Table A7'!R32+'Table A7'!S32+'Table A7'!T32+0.3*'Table A7'!Q32)/100</f>
        <v>0.41421060820184186</v>
      </c>
      <c r="M30" s="257">
        <f>'Table A1'!D34/100</f>
        <v>0.15007978377996722</v>
      </c>
      <c r="N30" s="257">
        <f t="shared" si="4"/>
        <v>0.41353554119720515</v>
      </c>
      <c r="O30" s="257">
        <f>('Table A7'!P32+0.7*'Table A7'!Q32)/100</f>
        <v>0.58578939179815803</v>
      </c>
      <c r="P30" s="257">
        <f t="shared" si="5"/>
        <v>0.10346911738573157</v>
      </c>
      <c r="Q30" s="262"/>
    </row>
    <row r="31" spans="1:17">
      <c r="A31">
        <f>'Table A0'!A35</f>
        <v>1942</v>
      </c>
      <c r="B31" s="254">
        <f>'Table A0'!F35</f>
        <v>96880</v>
      </c>
      <c r="C31" s="257">
        <f>'data-Fig6b'!B18</f>
        <v>0.12135922330097086</v>
      </c>
      <c r="D31" s="256">
        <f>'TC2'!W40*B31</f>
        <v>11688.804127686846</v>
      </c>
      <c r="E31" s="256"/>
      <c r="F31" s="260">
        <f t="shared" si="1"/>
        <v>85191.195872313154</v>
      </c>
      <c r="G31" s="257">
        <f>('Table A7'!D33+'Table A7'!E33+'Table A7'!F33+0.3*'Table A7'!C33)/100</f>
        <v>0.22089855359012872</v>
      </c>
      <c r="H31" s="257">
        <f>'Table A1'!B35/100</f>
        <v>0.35494183119366474</v>
      </c>
      <c r="I31" s="257">
        <f t="shared" si="2"/>
        <v>0.64985147164256318</v>
      </c>
      <c r="J31" s="257">
        <f>('Table A7'!B33+0.7*'Table A7'!C33)/100</f>
        <v>0.77910144640987111</v>
      </c>
      <c r="K31" s="257">
        <f t="shared" si="3"/>
        <v>0.31447824822271553</v>
      </c>
      <c r="L31" s="257">
        <f>('Table A7'!R33+'Table A7'!S33+'Table A7'!T33+0.3*'Table A7'!Q33)/100</f>
        <v>0.37856525296018562</v>
      </c>
      <c r="M31" s="257">
        <f>'Table A1'!D35/100</f>
        <v>0.12905441063638765</v>
      </c>
      <c r="N31" s="257">
        <f t="shared" si="4"/>
        <v>0.40492785236348028</v>
      </c>
      <c r="O31" s="257">
        <f>('Table A7'!P33+0.7*'Table A7'!Q33)/100</f>
        <v>0.62143474703981449</v>
      </c>
      <c r="P31" s="257">
        <f t="shared" si="5"/>
        <v>9.1202721957055366E-2</v>
      </c>
      <c r="Q31" s="262"/>
    </row>
    <row r="32" spans="1:17">
      <c r="A32">
        <f>'Table A0'!A36</f>
        <v>1943</v>
      </c>
      <c r="B32" s="254">
        <f>'Table A0'!F36</f>
        <v>119920</v>
      </c>
      <c r="C32" s="257">
        <f>'data-Fig6b'!B19</f>
        <v>0.10234680573663625</v>
      </c>
      <c r="D32" s="256">
        <f>'TC2'!W41*B32</f>
        <v>12561.924277311073</v>
      </c>
      <c r="E32" s="256"/>
      <c r="F32" s="260">
        <f t="shared" si="1"/>
        <v>107358.07572268893</v>
      </c>
      <c r="G32" s="257">
        <f>('Table A7'!D34+'Table A7'!E34+'Table A7'!F34+0.3*'Table A7'!C34)/100</f>
        <v>0.21964763446986338</v>
      </c>
      <c r="H32" s="257">
        <f>'Table A1'!B36/100</f>
        <v>0.32669923198876594</v>
      </c>
      <c r="I32" s="257">
        <f t="shared" si="2"/>
        <v>0.68503079079993212</v>
      </c>
      <c r="J32" s="257">
        <f>('Table A7'!B34+0.7*'Table A7'!C34)/100</f>
        <v>0.78035236553013676</v>
      </c>
      <c r="K32" s="257">
        <f t="shared" si="3"/>
        <v>0.28477100369615138</v>
      </c>
      <c r="L32" s="257">
        <f>('Table A7'!R34+'Table A7'!S34+'Table A7'!T34+0.3*'Table A7'!Q34)/100</f>
        <v>0.37404966225640812</v>
      </c>
      <c r="M32" s="257">
        <f>'Table A1'!D36/100</f>
        <v>0.11484653721380797</v>
      </c>
      <c r="N32" s="257">
        <f t="shared" si="4"/>
        <v>0.41009324975515332</v>
      </c>
      <c r="O32" s="257">
        <f>('Table A7'!P34+0.7*'Table A7'!Q34)/100</f>
        <v>0.62595033774359188</v>
      </c>
      <c r="P32" s="257">
        <f t="shared" si="5"/>
        <v>8.0299840832535344E-2</v>
      </c>
      <c r="Q32" s="262"/>
    </row>
    <row r="33" spans="1:17">
      <c r="A33">
        <f>'Table A0'!A37</f>
        <v>1944</v>
      </c>
      <c r="B33" s="254">
        <f>'Table A0'!F37</f>
        <v>121393.55715684955</v>
      </c>
      <c r="C33" s="257">
        <f>'data-Fig6b'!B20</f>
        <v>9.7488038277511929E-2</v>
      </c>
      <c r="D33" s="256">
        <f>'TC2'!W42*B33</f>
        <v>11899.51690990406</v>
      </c>
      <c r="E33" s="256"/>
      <c r="F33" s="260">
        <f t="shared" si="1"/>
        <v>109494.04024694549</v>
      </c>
      <c r="G33" s="257">
        <f>('Table A7'!D35+'Table A7'!E35+'Table A7'!F35+0.3*'Table A7'!C35)/100</f>
        <v>0.19629302819060435</v>
      </c>
      <c r="H33" s="257">
        <f>'Table A1'!B37/100</f>
        <v>0.31548869949228214</v>
      </c>
      <c r="I33" s="257">
        <f t="shared" si="2"/>
        <v>0.63176416740949071</v>
      </c>
      <c r="J33" s="257">
        <f>('Table A7'!B35+0.7*'Table A7'!C35)/100</f>
        <v>0.80369479569061086</v>
      </c>
      <c r="K33" s="257">
        <f t="shared" si="3"/>
        <v>0.2811124759574255</v>
      </c>
      <c r="L33" s="257">
        <f>('Table A7'!R35+'Table A7'!S35+'Table A7'!T35+0.3*'Table A7'!Q35)/100</f>
        <v>0.36436952344699286</v>
      </c>
      <c r="M33" s="257">
        <f>'Table A1'!D37/100</f>
        <v>0.1053867000025793</v>
      </c>
      <c r="N33" s="257">
        <f t="shared" si="4"/>
        <v>0.39173660689510542</v>
      </c>
      <c r="O33" s="257">
        <f>('Table A7'!P35+0.7*'Table A7'!Q35)/100</f>
        <v>0.6355953463609203</v>
      </c>
      <c r="P33" s="257">
        <f t="shared" si="5"/>
        <v>7.4262860006933093E-2</v>
      </c>
      <c r="Q33" s="262"/>
    </row>
    <row r="34" spans="1:17">
      <c r="A34">
        <f>'Table A0'!A38</f>
        <v>1945</v>
      </c>
      <c r="B34" s="254">
        <f>'Table A0'!F38</f>
        <v>122236.44662323545</v>
      </c>
      <c r="C34" s="257">
        <f>'data-Fig6b'!B21</f>
        <v>0.10099241097489782</v>
      </c>
      <c r="D34" s="256">
        <f>'TC2'!W43*B34</f>
        <v>12268.115360937436</v>
      </c>
      <c r="E34" s="256"/>
      <c r="F34" s="260">
        <f t="shared" si="1"/>
        <v>109968.33126229802</v>
      </c>
      <c r="G34" s="257">
        <f>('Table A7'!D36+'Table A7'!E36+'Table A7'!F36+0.3*'Table A7'!C36)/100</f>
        <v>0.20732928014940719</v>
      </c>
      <c r="H34" s="257">
        <f>'Table A1'!B38/100</f>
        <v>0.32644588706207495</v>
      </c>
      <c r="I34" s="257">
        <f t="shared" si="2"/>
        <v>0.67436451008990661</v>
      </c>
      <c r="J34" s="257">
        <f>('Table A7'!B36+0.7*'Table A7'!C36)/100</f>
        <v>0.79267067071546182</v>
      </c>
      <c r="K34" s="257">
        <f t="shared" si="3"/>
        <v>0.28763191475571154</v>
      </c>
      <c r="L34" s="257">
        <f>('Table A7'!R36+'Table A7'!S36+'Table A7'!T36+0.3*'Table A7'!Q36)/100</f>
        <v>0.3623520915505839</v>
      </c>
      <c r="M34" s="257">
        <f>'Table A1'!D38/100</f>
        <v>0.11071193948809938</v>
      </c>
      <c r="N34" s="257">
        <f t="shared" si="4"/>
        <v>0.39971283773353244</v>
      </c>
      <c r="O34" s="257">
        <f>('Table A7'!P36+0.7*'Table A7'!Q36)/100</f>
        <v>0.63764729825763988</v>
      </c>
      <c r="P34" s="257">
        <f t="shared" si="5"/>
        <v>7.847079718705971E-2</v>
      </c>
      <c r="Q34" s="262"/>
    </row>
    <row r="35" spans="1:17">
      <c r="A35">
        <f>'Table A0'!A39</f>
        <v>1946</v>
      </c>
      <c r="B35" s="254">
        <f>'Table A0'!F39</f>
        <v>134199.22264923877</v>
      </c>
      <c r="C35" s="257">
        <f>'data-Fig6b'!B22</f>
        <v>0.1111111111111111</v>
      </c>
      <c r="D35" s="256">
        <f>'TC2'!W44*B35</f>
        <v>14478.325508303982</v>
      </c>
      <c r="E35" s="256"/>
      <c r="F35" s="260">
        <f t="shared" si="1"/>
        <v>119720.89714093479</v>
      </c>
      <c r="G35" s="257">
        <f>('Table A7'!D37+'Table A7'!E37+'Table A7'!F37+0.3*'Table A7'!C37)/100</f>
        <v>0.22540670009828212</v>
      </c>
      <c r="H35" s="257">
        <f>'Table A1'!B39/100</f>
        <v>0.34616394068930384</v>
      </c>
      <c r="I35" s="257">
        <f t="shared" si="2"/>
        <v>0.72323645873173992</v>
      </c>
      <c r="J35" s="257">
        <f>('Table A7'!B37+0.7*'Table A7'!C37)/100</f>
        <v>0.77459540387300752</v>
      </c>
      <c r="K35" s="257">
        <f t="shared" si="3"/>
        <v>0.30056387380887511</v>
      </c>
      <c r="L35" s="257">
        <f>('Table A7'!R37+'Table A7'!S37+'Table A7'!T37+0.3*'Table A7'!Q37)/100</f>
        <v>0.36821499636588034</v>
      </c>
      <c r="M35" s="257">
        <f>'Table A1'!D39/100</f>
        <v>0.11762425770547628</v>
      </c>
      <c r="N35" s="257">
        <f t="shared" si="4"/>
        <v>0.40144867757651548</v>
      </c>
      <c r="O35" s="257">
        <f>('Table A7'!P37+0.7*'Table A7'!Q37)/100</f>
        <v>0.63180120256818439</v>
      </c>
      <c r="P35" s="257">
        <f t="shared" si="5"/>
        <v>8.3302374603253904E-2</v>
      </c>
      <c r="Q35" s="262"/>
    </row>
    <row r="36" spans="1:17">
      <c r="A36">
        <f>'Table A0'!A40</f>
        <v>1947</v>
      </c>
      <c r="B36" s="254">
        <f>'Table A0'!F40</f>
        <v>150261.74722414216</v>
      </c>
      <c r="C36" s="257">
        <f>'data-Fig6b'!B23</f>
        <v>0.11362412493268714</v>
      </c>
      <c r="D36" s="256">
        <f>'TC2'!W45*B36</f>
        <v>15459.330595150637</v>
      </c>
      <c r="E36" s="256"/>
      <c r="F36" s="260">
        <f t="shared" si="1"/>
        <v>134802.41662899152</v>
      </c>
      <c r="G36" s="257">
        <f>('Table A7'!D38+'Table A7'!E38+'Table A7'!F38+0.3*'Table A7'!C38)/100</f>
        <v>0.22361854801520778</v>
      </c>
      <c r="H36" s="257">
        <f>'Table A1'!B40/100</f>
        <v>0.33017177593435582</v>
      </c>
      <c r="I36" s="257">
        <f t="shared" si="2"/>
        <v>0.71763815139477871</v>
      </c>
      <c r="J36" s="257">
        <f>('Table A7'!B38+0.7*'Table A7'!C38)/100</f>
        <v>0.77638116176824457</v>
      </c>
      <c r="K36" s="257">
        <f t="shared" si="3"/>
        <v>0.28573648062721596</v>
      </c>
      <c r="L36" s="257">
        <f>('Table A7'!R38+'Table A7'!S38+'Table A7'!T38+0.3*'Table A7'!Q38)/100</f>
        <v>0.38029318804686468</v>
      </c>
      <c r="M36" s="257">
        <f>'Table A1'!D40/100</f>
        <v>0.10953835923874256</v>
      </c>
      <c r="N36" s="257">
        <f t="shared" si="4"/>
        <v>0.40489510604491169</v>
      </c>
      <c r="O36" s="257">
        <f>('Table A7'!P38+0.7*'Table A7'!Q38)/100</f>
        <v>0.61970649470639128</v>
      </c>
      <c r="P36" s="257">
        <f t="shared" si="5"/>
        <v>7.5666393674129376E-2</v>
      </c>
      <c r="Q36" s="262"/>
    </row>
    <row r="37" spans="1:17">
      <c r="A37">
        <f>'Table A0'!A41</f>
        <v>1948</v>
      </c>
      <c r="B37" s="254">
        <f>'Table A0'!F41</f>
        <v>166778.82213714879</v>
      </c>
      <c r="C37" s="257">
        <f>'data-Fig6b'!B24</f>
        <v>0.11225490196078432</v>
      </c>
      <c r="D37" s="256">
        <f>'TC2'!W46*B37</f>
        <v>17481.540014047245</v>
      </c>
      <c r="E37" s="256"/>
      <c r="F37" s="260">
        <f t="shared" si="1"/>
        <v>149297.28212310156</v>
      </c>
      <c r="G37" s="257">
        <f>('Table A7'!D39+'Table A7'!E39+'Table A7'!F39+0.3*'Table A7'!C39)/100</f>
        <v>0.21408718460808238</v>
      </c>
      <c r="H37" s="257">
        <f>'Table A1'!B41/100</f>
        <v>0.33720637645202811</v>
      </c>
      <c r="I37" s="257">
        <f t="shared" si="2"/>
        <v>0.68872787886778408</v>
      </c>
      <c r="J37" s="257">
        <f>('Table A7'!B39+0.7*'Table A7'!C39)/100</f>
        <v>0.78593906339359842</v>
      </c>
      <c r="K37" s="257">
        <f t="shared" si="3"/>
        <v>0.29605585472359708</v>
      </c>
      <c r="L37" s="257">
        <f>('Table A7'!R39+'Table A7'!S39+'Table A7'!T39+0.3*'Table A7'!Q39)/100</f>
        <v>0.38513869038780757</v>
      </c>
      <c r="M37" s="257">
        <f>'Table A1'!D41/100</f>
        <v>0.11269872474143945</v>
      </c>
      <c r="N37" s="257">
        <f t="shared" si="4"/>
        <v>0.41409250011548893</v>
      </c>
      <c r="O37" s="257">
        <f>('Table A7'!P39+0.7*'Table A7'!Q39)/100</f>
        <v>0.61488518450475893</v>
      </c>
      <c r="P37" s="257">
        <f t="shared" si="5"/>
        <v>7.7410884785465275E-2</v>
      </c>
      <c r="Q37" s="262"/>
    </row>
    <row r="38" spans="1:17">
      <c r="A38">
        <f>'Table A0'!A42</f>
        <v>1949</v>
      </c>
      <c r="B38" s="254">
        <f>'Table A0'!F42</f>
        <v>165005.5141610865</v>
      </c>
      <c r="C38" s="257">
        <f>'data-Fig6b'!B25</f>
        <v>0.12007972097658194</v>
      </c>
      <c r="D38" s="256">
        <f>'TC2'!W47*B38</f>
        <v>17676.125647422843</v>
      </c>
      <c r="E38" s="256"/>
      <c r="F38" s="260">
        <f t="shared" si="1"/>
        <v>147329.38851366367</v>
      </c>
      <c r="G38" s="257">
        <f>('Table A7'!D40+'Table A7'!E40+'Table A7'!F40+0.3*'Table A7'!C40)/100</f>
        <v>0.20936227493325871</v>
      </c>
      <c r="H38" s="257">
        <f>'Table A1'!B42/100</f>
        <v>0.33763098095195443</v>
      </c>
      <c r="I38" s="257">
        <f t="shared" si="2"/>
        <v>0.65986044714286596</v>
      </c>
      <c r="J38" s="257">
        <f>('Table A7'!B40+0.7*'Table A7'!C40)/100</f>
        <v>0.79065602495906817</v>
      </c>
      <c r="K38" s="257">
        <f t="shared" si="3"/>
        <v>0.29897780330474027</v>
      </c>
      <c r="L38" s="257">
        <f>('Table A7'!R40+'Table A7'!S40+'Table A7'!T40+0.3*'Table A7'!Q40)/100</f>
        <v>0.39088013047753917</v>
      </c>
      <c r="M38" s="257">
        <f>'Table A1'!D42/100</f>
        <v>0.10946064706587993</v>
      </c>
      <c r="N38" s="257">
        <f t="shared" si="4"/>
        <v>0.39940452737619903</v>
      </c>
      <c r="O38" s="257">
        <f>('Table A7'!P40+0.7*'Table A7'!Q40)/100</f>
        <v>0.60911977484000746</v>
      </c>
      <c r="P38" s="257">
        <f t="shared" si="5"/>
        <v>7.4674062930232085E-2</v>
      </c>
      <c r="Q38" s="262"/>
    </row>
    <row r="39" spans="1:17">
      <c r="A39">
        <f>'Table A0'!A43</f>
        <v>1950</v>
      </c>
      <c r="B39" s="254">
        <f>'Table A0'!F43</f>
        <v>182539.35609498681</v>
      </c>
      <c r="C39" s="257">
        <f>'data-Fig6b'!B26</f>
        <v>0.12522686025408347</v>
      </c>
      <c r="D39" s="256">
        <f>'TC2'!W48*B39</f>
        <v>19487.142084753687</v>
      </c>
      <c r="E39" s="256"/>
      <c r="F39" s="260">
        <f t="shared" si="1"/>
        <v>163052.21401023312</v>
      </c>
      <c r="G39" s="257">
        <f>('Table A7'!D41+'Table A7'!E41+'Table A7'!F41+0.3*'Table A7'!C41)/100</f>
        <v>0.20804676382767984</v>
      </c>
      <c r="H39" s="257">
        <f>'Table A1'!B43/100</f>
        <v>0.33871100610399119</v>
      </c>
      <c r="I39" s="257">
        <f t="shared" si="2"/>
        <v>0.660083134053565</v>
      </c>
      <c r="J39" s="257">
        <f>('Table A7'!B41+0.7*'Table A7'!C41)/100</f>
        <v>0.7919625352459474</v>
      </c>
      <c r="K39" s="257">
        <f t="shared" si="3"/>
        <v>0.30030582765551861</v>
      </c>
      <c r="L39" s="257">
        <f>('Table A7'!R41+'Table A7'!S41+'Table A7'!T41+0.3*'Table A7'!Q41)/100</f>
        <v>0.39813970759598483</v>
      </c>
      <c r="M39" s="257">
        <f>'Table A1'!D43/100</f>
        <v>0.11360065498282972</v>
      </c>
      <c r="N39" s="257">
        <f t="shared" si="4"/>
        <v>0.42366705222740408</v>
      </c>
      <c r="O39" s="257">
        <f>('Table A7'!P41+0.7*'Table A7'!Q41)/100</f>
        <v>0.60186024331678567</v>
      </c>
      <c r="P39" s="257">
        <f t="shared" si="5"/>
        <v>7.6543145562348869E-2</v>
      </c>
      <c r="Q39" s="262"/>
    </row>
    <row r="40" spans="1:17">
      <c r="A40">
        <f>'Table A0'!A44</f>
        <v>1951</v>
      </c>
      <c r="B40" s="254">
        <f>'Table A0'!F44</f>
        <v>204931.01915195637</v>
      </c>
      <c r="C40" s="257">
        <f>'data-Fig6b'!B27</f>
        <v>0.11497431845120507</v>
      </c>
      <c r="D40" s="256">
        <f>'TC2'!W49*B40</f>
        <v>19886.439084189333</v>
      </c>
      <c r="E40" s="256"/>
      <c r="F40" s="260">
        <f t="shared" si="1"/>
        <v>185044.58006776703</v>
      </c>
      <c r="G40" s="257">
        <f>('Table A7'!D42+'Table A7'!E42+'Table A7'!F42+0.3*'Table A7'!C42)/100</f>
        <v>0.20241369193082018</v>
      </c>
      <c r="H40" s="257">
        <f>'Table A1'!B44/100</f>
        <v>0.32819965101679388</v>
      </c>
      <c r="I40" s="257">
        <f t="shared" si="2"/>
        <v>0.68458704574338114</v>
      </c>
      <c r="J40" s="257">
        <f>('Table A7'!B42+0.7*'Table A7'!C42)/100</f>
        <v>0.79758630806917974</v>
      </c>
      <c r="K40" s="257">
        <f t="shared" si="3"/>
        <v>0.28989927921985875</v>
      </c>
      <c r="L40" s="257">
        <f>('Table A7'!R42+'Table A7'!S42+'Table A7'!T42+0.3*'Table A7'!Q42)/100</f>
        <v>0.38848479385694795</v>
      </c>
      <c r="M40" s="257">
        <f>'Table A1'!D44/100</f>
        <v>0.1051833555571898</v>
      </c>
      <c r="N40" s="257">
        <f t="shared" si="4"/>
        <v>0.4210868909736129</v>
      </c>
      <c r="O40" s="257">
        <f>('Table A7'!P42+0.7*'Table A7'!Q42)/100</f>
        <v>0.6115152061430521</v>
      </c>
      <c r="P40" s="257">
        <f t="shared" si="5"/>
        <v>7.1233718063143353E-2</v>
      </c>
      <c r="Q40" s="262"/>
    </row>
    <row r="41" spans="1:17">
      <c r="A41">
        <f>'Table A0'!A45</f>
        <v>1952</v>
      </c>
      <c r="B41" s="254">
        <f>'Table A0'!F45</f>
        <v>218231.94781739844</v>
      </c>
      <c r="C41" s="257">
        <f>'data-Fig6b'!B28</f>
        <v>0.11509992598075501</v>
      </c>
      <c r="D41" s="256">
        <f>'TC2'!W50*B41</f>
        <v>19858.838697167281</v>
      </c>
      <c r="E41" s="256"/>
      <c r="F41" s="260">
        <f t="shared" si="1"/>
        <v>198373.10912023115</v>
      </c>
      <c r="G41" s="257">
        <f>('Table A7'!D43+'Table A7'!E43+'Table A7'!F43+0.3*'Table A7'!C43)/100</f>
        <v>0.19148816523745854</v>
      </c>
      <c r="H41" s="257">
        <f>'Table A1'!B45/100</f>
        <v>0.32073962097575531</v>
      </c>
      <c r="I41" s="257">
        <f t="shared" si="2"/>
        <v>0.67493046266800427</v>
      </c>
      <c r="J41" s="257">
        <f>('Table A7'!B43+0.7*'Table A7'!C43)/100</f>
        <v>0.8085118347625414</v>
      </c>
      <c r="K41" s="257">
        <f t="shared" si="3"/>
        <v>0.28528209941764338</v>
      </c>
      <c r="L41" s="257">
        <f>('Table A7'!R43+'Table A7'!S43+'Table A7'!T43+0.3*'Table A7'!Q43)/100</f>
        <v>0.38255922651068969</v>
      </c>
      <c r="M41" s="257">
        <f>'Table A1'!D45/100</f>
        <v>9.7583202165547417E-2</v>
      </c>
      <c r="N41" s="257">
        <f t="shared" si="4"/>
        <v>0.41024021075490147</v>
      </c>
      <c r="O41" s="257">
        <f>('Table A7'!P43+0.7*'Table A7'!Q43)/100</f>
        <v>0.61744077348931026</v>
      </c>
      <c r="P41" s="257">
        <f t="shared" si="5"/>
        <v>6.6283571239504735E-2</v>
      </c>
      <c r="Q41" s="262"/>
    </row>
    <row r="42" spans="1:17">
      <c r="A42">
        <f>'Table A0'!A46</f>
        <v>1953</v>
      </c>
      <c r="B42" s="254">
        <f>'Table A0'!F46</f>
        <v>231798.78209590973</v>
      </c>
      <c r="C42" s="257">
        <f>'data-Fig6b'!B29</f>
        <v>0.11875654907439748</v>
      </c>
      <c r="D42" s="256">
        <f>'TC2'!W51*B42</f>
        <v>20222.672461070808</v>
      </c>
      <c r="E42" s="256"/>
      <c r="F42" s="260">
        <f t="shared" si="1"/>
        <v>211576.10963483891</v>
      </c>
      <c r="G42" s="257">
        <f>('Table A7'!D44+'Table A7'!E44+'Table A7'!F44+0.3*'Table A7'!C44)/100</f>
        <v>0.17875602145757788</v>
      </c>
      <c r="H42" s="257">
        <f>'Table A1'!B46/100</f>
        <v>0.31380431868356223</v>
      </c>
      <c r="I42" s="257">
        <f t="shared" si="2"/>
        <v>0.64297220353535223</v>
      </c>
      <c r="J42" s="257">
        <f>('Table A7'!B44+0.7*'Table A7'!C44)/100</f>
        <v>0.82124397854242204</v>
      </c>
      <c r="K42" s="257">
        <f t="shared" si="3"/>
        <v>0.28234209768162583</v>
      </c>
      <c r="L42" s="257">
        <f>('Table A7'!R44+'Table A7'!S44+'Table A7'!T44+0.3*'Table A7'!Q44)/100</f>
        <v>0.36666971541439652</v>
      </c>
      <c r="M42" s="257">
        <f>'Table A1'!D46/100</f>
        <v>9.081089770218638E-2</v>
      </c>
      <c r="N42" s="257">
        <f t="shared" si="4"/>
        <v>0.38166787976737204</v>
      </c>
      <c r="O42" s="257">
        <f>('Table A7'!P44+0.7*'Table A7'!Q44)/100</f>
        <v>0.63333028458560348</v>
      </c>
      <c r="P42" s="257">
        <f t="shared" si="5"/>
        <v>6.3010474055719731E-2</v>
      </c>
      <c r="Q42" s="262"/>
    </row>
    <row r="43" spans="1:17">
      <c r="A43">
        <f>'Table A0'!A47</f>
        <v>1954</v>
      </c>
      <c r="B43" s="254">
        <f>'Table A0'!F47</f>
        <v>232475.34220119246</v>
      </c>
      <c r="C43" s="257">
        <f>'data-Fig6b'!B30</f>
        <v>0.12738632419298854</v>
      </c>
      <c r="D43" s="256">
        <f>'TC2'!W52*B43</f>
        <v>21556.051169309249</v>
      </c>
      <c r="E43" s="256"/>
      <c r="F43" s="260">
        <f t="shared" si="1"/>
        <v>210919.29103188321</v>
      </c>
      <c r="G43" s="257">
        <f>('Table A7'!D45+'Table A7'!E45+'Table A7'!F45+0.3*'Table A7'!C45)/100</f>
        <v>0.18612370958595101</v>
      </c>
      <c r="H43" s="257">
        <f>'Table A1'!B47/100</f>
        <v>0.32119310731545292</v>
      </c>
      <c r="I43" s="257">
        <f t="shared" si="2"/>
        <v>0.64472662653536417</v>
      </c>
      <c r="J43" s="257">
        <f>('Table A7'!B45+0.7*'Table A7'!C45)/100</f>
        <v>0.81387629041404863</v>
      </c>
      <c r="K43" s="257">
        <f t="shared" si="3"/>
        <v>0.2881278288329982</v>
      </c>
      <c r="L43" s="257">
        <f>('Table A7'!R45+'Table A7'!S45+'Table A7'!T45+0.3*'Table A7'!Q45)/100</f>
        <v>0.37565602732490944</v>
      </c>
      <c r="M43" s="257">
        <f>'Table A1'!D47/100</f>
        <v>9.3904559145803035E-2</v>
      </c>
      <c r="N43" s="257">
        <f t="shared" si="4"/>
        <v>0.38043873537587941</v>
      </c>
      <c r="O43" s="257">
        <f>('Table A7'!P45+0.7*'Table A7'!Q45)/100</f>
        <v>0.62434397267509056</v>
      </c>
      <c r="P43" s="257">
        <f t="shared" si="5"/>
        <v>6.4620630993220088E-2</v>
      </c>
    </row>
    <row r="44" spans="1:17">
      <c r="A44">
        <f>'Table A0'!A48</f>
        <v>1955</v>
      </c>
      <c r="B44" s="254">
        <f>'Table A0'!F48</f>
        <v>250047.26333479164</v>
      </c>
      <c r="C44" s="257">
        <f>'data-Fig6b'!B31</f>
        <v>0.12766645119586295</v>
      </c>
      <c r="D44" s="256">
        <f>'TC2'!W53*B44</f>
        <v>23258.907713666325</v>
      </c>
      <c r="E44" s="256"/>
      <c r="F44" s="260">
        <f t="shared" si="1"/>
        <v>226788.35562112532</v>
      </c>
      <c r="G44" s="257">
        <f>('Table A7'!D46+'Table A7'!E46+'Table A7'!F46+0.3*'Table A7'!C46)/100</f>
        <v>0.18099680121770104</v>
      </c>
      <c r="H44" s="257">
        <f>'Table A1'!B48/100</f>
        <v>0.31772074577461307</v>
      </c>
      <c r="I44" s="257">
        <f t="shared" si="2"/>
        <v>0.61822884331069672</v>
      </c>
      <c r="J44" s="257">
        <f>('Table A7'!B46+0.7*'Table A7'!C46)/100</f>
        <v>0.81900319878229899</v>
      </c>
      <c r="K44" s="257">
        <f t="shared" si="3"/>
        <v>0.28690130582295209</v>
      </c>
      <c r="L44" s="257">
        <f>('Table A7'!R46+'Table A7'!S46+'Table A7'!T46+0.3*'Table A7'!Q46)/100</f>
        <v>0.37606172042549219</v>
      </c>
      <c r="M44" s="257">
        <f>'Table A1'!D48/100</f>
        <v>9.1805282675712654E-2</v>
      </c>
      <c r="N44" s="257">
        <f t="shared" si="4"/>
        <v>0.37115865387269004</v>
      </c>
      <c r="O44" s="257">
        <f>('Table A7'!P46+0.7*'Table A7'!Q46)/100</f>
        <v>0.62393827957450787</v>
      </c>
      <c r="P44" s="257">
        <f t="shared" si="5"/>
        <v>6.3155424254291881E-2</v>
      </c>
    </row>
    <row r="45" spans="1:17">
      <c r="A45">
        <f>'Table A0'!A49</f>
        <v>1956</v>
      </c>
      <c r="B45" s="254">
        <f>'Table A0'!F49</f>
        <v>269693.19177813188</v>
      </c>
      <c r="C45" s="257">
        <f>'data-Fig6b'!B32</f>
        <v>0.12714156898106402</v>
      </c>
      <c r="D45" s="256">
        <f>'TC2'!W54*B45</f>
        <v>25594.497076420648</v>
      </c>
      <c r="E45" s="256"/>
      <c r="F45" s="260">
        <f t="shared" si="1"/>
        <v>244098.69470171124</v>
      </c>
      <c r="G45" s="257">
        <f>('Table A7'!D47+'Table A7'!E47+'Table A7'!F47+0.3*'Table A7'!C47)/100</f>
        <v>0.1843064887965376</v>
      </c>
      <c r="H45" s="257">
        <f>'Table A1'!B49/100</f>
        <v>0.31806023990184451</v>
      </c>
      <c r="I45" s="257">
        <f t="shared" si="2"/>
        <v>0.61769401104184052</v>
      </c>
      <c r="J45" s="257">
        <f>('Table A7'!B47+0.7*'Table A7'!C47)/100</f>
        <v>0.81569351120346245</v>
      </c>
      <c r="K45" s="257">
        <f t="shared" si="3"/>
        <v>0.28664271966966542</v>
      </c>
      <c r="L45" s="257">
        <f>('Table A7'!R47+'Table A7'!S47+'Table A7'!T47+0.3*'Table A7'!Q47)/100</f>
        <v>0.38289804738051936</v>
      </c>
      <c r="M45" s="257">
        <f>'Table A1'!D49/100</f>
        <v>9.0869757576587148E-2</v>
      </c>
      <c r="N45" s="257">
        <f t="shared" si="4"/>
        <v>0.36662823153878488</v>
      </c>
      <c r="O45" s="257">
        <f>('Table A7'!P47+0.7*'Table A7'!Q47)/100</f>
        <v>0.61710195261948053</v>
      </c>
      <c r="P45" s="257">
        <f t="shared" si="5"/>
        <v>6.1955635507034708E-2</v>
      </c>
    </row>
    <row r="46" spans="1:17">
      <c r="A46">
        <f>'Table A0'!A50</f>
        <v>1957</v>
      </c>
      <c r="B46" s="254">
        <f>'Table A0'!F50</f>
        <v>283500.41372308478</v>
      </c>
      <c r="C46" s="257">
        <f>'data-Fig6b'!B33</f>
        <v>0.12871004566210045</v>
      </c>
      <c r="D46" s="256">
        <f>'TC2'!W55*B46</f>
        <v>26585.367696090179</v>
      </c>
      <c r="E46" s="256"/>
      <c r="F46" s="260">
        <f t="shared" si="1"/>
        <v>256915.04602699459</v>
      </c>
      <c r="G46" s="257">
        <f>('Table A7'!D48+'Table A7'!E48+'Table A7'!F48+0.3*'Table A7'!C48)/100</f>
        <v>0.18311948111106291</v>
      </c>
      <c r="H46" s="257">
        <f>'Table A1'!B50/100</f>
        <v>0.31687309376554507</v>
      </c>
      <c r="I46" s="257">
        <f t="shared" si="2"/>
        <v>0.61877240686413737</v>
      </c>
      <c r="J46" s="257">
        <f>('Table A7'!B48+0.7*'Table A7'!C48)/100</f>
        <v>0.81688051888893698</v>
      </c>
      <c r="K46" s="257">
        <f t="shared" si="3"/>
        <v>0.28563278935347952</v>
      </c>
      <c r="L46" s="257">
        <f>('Table A7'!R48+'Table A7'!S48+'Table A7'!T48+0.3*'Table A7'!Q48)/100</f>
        <v>0.37600317517311105</v>
      </c>
      <c r="M46" s="257">
        <f>'Table A1'!D50/100</f>
        <v>8.9818851566021513E-2</v>
      </c>
      <c r="N46" s="257">
        <f t="shared" si="4"/>
        <v>0.360138901774397</v>
      </c>
      <c r="O46" s="257">
        <f>('Table A7'!P48+0.7*'Table A7'!Q48)/100</f>
        <v>0.62399682482688901</v>
      </c>
      <c r="P46" s="257">
        <f t="shared" si="5"/>
        <v>6.1846344538698125E-2</v>
      </c>
    </row>
    <row r="47" spans="1:17">
      <c r="A47">
        <f>'Table A0'!A51</f>
        <v>1958</v>
      </c>
      <c r="B47" s="254">
        <f>'Table A0'!F51</f>
        <v>284837.65621132893</v>
      </c>
      <c r="C47" s="257">
        <f>'data-Fig6b'!B34</f>
        <v>0.13200672645739914</v>
      </c>
      <c r="D47" s="256">
        <f>'TC2'!W56*B47</f>
        <v>26712.929556886142</v>
      </c>
      <c r="E47" s="256"/>
      <c r="F47" s="260">
        <f t="shared" si="1"/>
        <v>258124.72665444278</v>
      </c>
      <c r="G47" s="257">
        <f>('Table A7'!D49+'Table A7'!E49+'Table A7'!F49+0.3*'Table A7'!C49)/100</f>
        <v>0.1770899109278728</v>
      </c>
      <c r="H47" s="257">
        <f>'Table A1'!B51/100</f>
        <v>0.32112269096927543</v>
      </c>
      <c r="I47" s="257">
        <f t="shared" si="2"/>
        <v>0.60637417759767942</v>
      </c>
      <c r="J47" s="257">
        <f>('Table A7'!B49+0.7*'Table A7'!C49)/100</f>
        <v>0.82291008907212715</v>
      </c>
      <c r="K47" s="257">
        <f t="shared" si="3"/>
        <v>0.29160245489168901</v>
      </c>
      <c r="L47" s="257">
        <f>('Table A7'!R49+'Table A7'!S49+'Table A7'!T49+0.3*'Table A7'!Q49)/100</f>
        <v>0.37022859426056093</v>
      </c>
      <c r="M47" s="257">
        <f>'Table A1'!D51/100</f>
        <v>8.8335735001955892E-2</v>
      </c>
      <c r="N47" s="257">
        <f t="shared" si="4"/>
        <v>0.34872434692942522</v>
      </c>
      <c r="O47" s="257">
        <f>('Table A7'!P49+0.7*'Table A7'!Q49)/100</f>
        <v>0.62977140573943902</v>
      </c>
      <c r="P47" s="257">
        <f t="shared" si="5"/>
        <v>6.1388519452375251E-2</v>
      </c>
    </row>
    <row r="48" spans="1:17">
      <c r="A48">
        <f>'Table A0'!A52</f>
        <v>1959</v>
      </c>
      <c r="B48" s="254">
        <f>'Table A0'!F52</f>
        <v>306744.52996564389</v>
      </c>
      <c r="C48" s="257">
        <f>'data-Fig6b'!B35</f>
        <v>0.1324954176485991</v>
      </c>
      <c r="D48" s="256">
        <f>'TC2'!W57*B48</f>
        <v>28521.081005010361</v>
      </c>
      <c r="E48" s="256"/>
      <c r="F48" s="260">
        <f t="shared" si="1"/>
        <v>278223.44896063354</v>
      </c>
      <c r="G48" s="257">
        <f>('Table A7'!D50+'Table A7'!E50+'Table A7'!F50+0.3*'Table A7'!C50)/100</f>
        <v>0.17997727234070646</v>
      </c>
      <c r="H48" s="257">
        <f>'Table A1'!B52/100</f>
        <v>0.32033287948024919</v>
      </c>
      <c r="I48" s="257">
        <f t="shared" si="2"/>
        <v>0.62005473452110726</v>
      </c>
      <c r="J48" s="257">
        <f>('Table A7'!B50+0.7*'Table A7'!C50)/100</f>
        <v>0.82002272765929352</v>
      </c>
      <c r="K48" s="257">
        <f t="shared" si="3"/>
        <v>0.28960796632671471</v>
      </c>
      <c r="L48" s="257">
        <f>('Table A7'!R50+'Table A7'!S50+'Table A7'!T50+0.3*'Table A7'!Q50)/100</f>
        <v>0.36849884645647102</v>
      </c>
      <c r="M48" s="257">
        <f>'Table A1'!D52/100</f>
        <v>8.7478520785266911E-2</v>
      </c>
      <c r="N48" s="257">
        <f t="shared" si="4"/>
        <v>0.34669566247896061</v>
      </c>
      <c r="O48" s="257">
        <f>('Table A7'!P50+0.7*'Table A7'!Q50)/100</f>
        <v>0.63150115354352887</v>
      </c>
      <c r="P48" s="257">
        <f t="shared" si="5"/>
        <v>6.0905803339085143E-2</v>
      </c>
    </row>
    <row r="49" spans="1:24">
      <c r="A49">
        <f>'Table A0'!A53</f>
        <v>1960</v>
      </c>
      <c r="B49" s="254">
        <f>'Table A0'!F53</f>
        <v>318030.13520679035</v>
      </c>
      <c r="C49" s="257">
        <f>'data-Fig6b'!B36</f>
        <v>0.13656716417910447</v>
      </c>
      <c r="D49" s="256">
        <f>'TC2'!W58*B49</f>
        <v>28742.421966581394</v>
      </c>
      <c r="E49" s="256"/>
      <c r="F49" s="260">
        <f t="shared" si="1"/>
        <v>289287.71324020898</v>
      </c>
      <c r="G49" s="257">
        <f>('Table A7'!D51+'Table A7'!E51+'Table A7'!F51+0.3*'Table A7'!C51)/100</f>
        <v>0.17497583963759269</v>
      </c>
      <c r="H49" s="257">
        <f>'Table A1'!B53/100</f>
        <v>0.31657437586133985</v>
      </c>
      <c r="I49" s="257">
        <f t="shared" si="2"/>
        <v>0.6129128948579966</v>
      </c>
      <c r="J49" s="257">
        <f>('Table A7'!B51+0.7*'Table A7'!C51)/100</f>
        <v>0.82502416036240722</v>
      </c>
      <c r="K49" s="257">
        <f t="shared" si="3"/>
        <v>0.28713141520963303</v>
      </c>
      <c r="L49" s="257">
        <f>('Table A7'!R51+'Table A7'!S51+'Table A7'!T51+0.3*'Table A7'!Q51)/100</f>
        <v>0.36467699082685251</v>
      </c>
      <c r="M49" s="257">
        <f>'Table A1'!D53/100</f>
        <v>8.3565900921357628E-2</v>
      </c>
      <c r="N49" s="257">
        <f t="shared" si="4"/>
        <v>0.33719596966124393</v>
      </c>
      <c r="O49" s="257">
        <f>('Table A7'!P51+0.7*'Table A7'!Q51)/100</f>
        <v>0.63532300917314755</v>
      </c>
      <c r="P49" s="257">
        <f t="shared" si="5"/>
        <v>5.8366273956621369E-2</v>
      </c>
    </row>
    <row r="50" spans="1:24">
      <c r="A50">
        <f>'Table A0'!A54</f>
        <v>1961</v>
      </c>
      <c r="B50" s="254">
        <f>'Table A0'!F54</f>
        <v>331239.30191560392</v>
      </c>
      <c r="C50" s="257">
        <f>'data-Fig6b'!B37</f>
        <v>0.13884218111938504</v>
      </c>
      <c r="D50" s="256">
        <f>'TC2'!W59*B50</f>
        <v>30412.665802718209</v>
      </c>
      <c r="E50" s="256"/>
      <c r="F50" s="260">
        <f t="shared" si="1"/>
        <v>300826.63611288572</v>
      </c>
      <c r="G50" s="257">
        <f>('Table A7'!D52+'Table A7'!E52+'Table A7'!F52+0.3*'Table A7'!C52)/100</f>
        <v>0.17097121655542832</v>
      </c>
      <c r="H50" s="257">
        <f>'Table A1'!B54/100</f>
        <v>0.31896211473952618</v>
      </c>
      <c r="I50" s="257">
        <f t="shared" si="2"/>
        <v>0.59394943712857307</v>
      </c>
      <c r="J50" s="257">
        <f>('Table A7'!B52+0.7*'Table A7'!C52)/100</f>
        <v>0.82902878344457176</v>
      </c>
      <c r="K50" s="257">
        <f t="shared" si="3"/>
        <v>0.29116172563879467</v>
      </c>
      <c r="L50" s="257">
        <f>('Table A7'!R52+'Table A7'!S52+'Table A7'!T52+0.3*'Table A7'!Q52)/100</f>
        <v>0.36415974955192532</v>
      </c>
      <c r="M50" s="257">
        <f>'Table A1'!D54/100</f>
        <v>8.3376005383909935E-2</v>
      </c>
      <c r="N50" s="257">
        <f t="shared" si="4"/>
        <v>0.33068949326963498</v>
      </c>
      <c r="O50" s="257">
        <f>('Table A7'!P52+0.7*'Table A7'!Q52)/100</f>
        <v>0.63584025044807457</v>
      </c>
      <c r="P50" s="257">
        <f t="shared" si="5"/>
        <v>5.8373357504183231E-2</v>
      </c>
    </row>
    <row r="51" spans="1:24">
      <c r="A51">
        <f>'Table A0'!A55</f>
        <v>1962</v>
      </c>
      <c r="B51" s="254">
        <f>'Table A0'!F55</f>
        <v>353004.52743343828</v>
      </c>
      <c r="C51" s="257">
        <f>'data-Fig6b'!B38</f>
        <v>0.14086722084924735</v>
      </c>
      <c r="D51" s="256">
        <f>'TC2'!W60*B51</f>
        <v>33456.346766055169</v>
      </c>
      <c r="E51" s="256"/>
      <c r="F51" s="260">
        <f t="shared" si="1"/>
        <v>319548.18066738313</v>
      </c>
      <c r="G51" s="257">
        <f>('Table A7'!D53+'Table A7'!E53+'Table A7'!F53+0.3*'Table A7'!C53)/100</f>
        <v>0.17040861392924778</v>
      </c>
      <c r="H51" s="257">
        <f>'Table A1'!B55/100</f>
        <v>0.3204382570206103</v>
      </c>
      <c r="I51" s="257">
        <f t="shared" si="2"/>
        <v>0.57615278216240962</v>
      </c>
      <c r="J51" s="257">
        <f>('Table A7'!B53+0.7*'Table A7'!C53)/100</f>
        <v>0.82959138607075222</v>
      </c>
      <c r="K51" s="257">
        <f t="shared" si="3"/>
        <v>0.29366522452080601</v>
      </c>
      <c r="L51" s="257">
        <f>('Table A7'!R53+'Table A7'!S53+'Table A7'!T53+0.3*'Table A7'!Q53)/100</f>
        <v>0.36287392662473567</v>
      </c>
      <c r="M51" s="257">
        <f>'Table A1'!D55/100</f>
        <v>8.2736755670745551E-2</v>
      </c>
      <c r="N51" s="257">
        <f t="shared" si="4"/>
        <v>0.31677872744941316</v>
      </c>
      <c r="O51" s="257">
        <f>('Table A7'!P53+0.7*'Table A7'!Q53)/100</f>
        <v>0.63712607337526439</v>
      </c>
      <c r="P51" s="257">
        <f t="shared" si="5"/>
        <v>5.8232815922802425E-2</v>
      </c>
    </row>
    <row r="52" spans="1:24">
      <c r="A52">
        <f>'Table A0'!A56</f>
        <v>1963</v>
      </c>
      <c r="B52" s="254">
        <f>'Table A0'!F56</f>
        <v>372880.64844866132</v>
      </c>
      <c r="C52" s="257">
        <f>'data-Fig6b'!B39</f>
        <v>0.14328358208955225</v>
      </c>
      <c r="D52" s="256">
        <f>'TC2'!W61*B52</f>
        <v>36314.793557361612</v>
      </c>
      <c r="E52" s="256"/>
      <c r="F52" s="260">
        <f t="shared" si="1"/>
        <v>336565.85489129974</v>
      </c>
      <c r="G52" s="257">
        <f>('Table A7'!D54+'Table A7'!E54+'Table A7'!F54+0.3*'Table A7'!C54)/100</f>
        <v>0.1733213636241917</v>
      </c>
      <c r="H52" s="257">
        <f>'Table A1'!B56/100</f>
        <v>0.32009622322001463</v>
      </c>
      <c r="I52" s="257">
        <f t="shared" si="2"/>
        <v>0.56966418068067237</v>
      </c>
      <c r="J52" s="257">
        <f>('Table A7'!B54+0.7*'Table A7'!C54)/100</f>
        <v>0.82667863637580818</v>
      </c>
      <c r="K52" s="257">
        <f t="shared" si="3"/>
        <v>0.29316833162910061</v>
      </c>
      <c r="L52" s="257">
        <f>('Table A7'!R54+'Table A7'!S54+'Table A7'!T54+0.3*'Table A7'!Q54)/100</f>
        <v>0.36657771881908358</v>
      </c>
      <c r="M52" s="257">
        <f>'Table A1'!D56/100</f>
        <v>8.1639366576136144E-2</v>
      </c>
      <c r="N52" s="257">
        <f t="shared" si="4"/>
        <v>0.30729249690870342</v>
      </c>
      <c r="O52" s="257">
        <f>('Table A7'!P54+0.7*'Table A7'!Q54)/100</f>
        <v>0.63342228118091626</v>
      </c>
      <c r="P52" s="257">
        <f t="shared" si="5"/>
        <v>5.7291837780482809E-2</v>
      </c>
    </row>
    <row r="53" spans="1:24">
      <c r="A53">
        <f>'Table A0'!A57</f>
        <v>1964</v>
      </c>
      <c r="B53" s="254">
        <f>'Table A0'!F57</f>
        <v>402491.46074611519</v>
      </c>
      <c r="C53" s="257">
        <f>'data-Fig6b'!B40</f>
        <v>0.14546899841017491</v>
      </c>
      <c r="D53" s="256">
        <f>'TC2'!W62*B53</f>
        <v>38468.372263790909</v>
      </c>
      <c r="E53" s="256"/>
      <c r="F53" s="260">
        <f t="shared" si="1"/>
        <v>364023.08848232427</v>
      </c>
      <c r="G53" s="257">
        <f>('Table A7'!D55+'Table A7'!E55+'Table A7'!F55+0.3*'Table A7'!C55)/100</f>
        <v>0.18156363345266524</v>
      </c>
      <c r="H53" s="257">
        <f>'Table A1'!B57/100</f>
        <v>0.31639317887208818</v>
      </c>
      <c r="I53" s="257">
        <f t="shared" si="2"/>
        <v>0.60104755927629927</v>
      </c>
      <c r="J53" s="257">
        <f>('Table A7'!B55+0.7*'Table A7'!C55)/100</f>
        <v>0.81843636654733476</v>
      </c>
      <c r="K53" s="257">
        <f t="shared" si="3"/>
        <v>0.28631214550258083</v>
      </c>
      <c r="L53" s="257">
        <f>('Table A7'!R55+'Table A7'!S55+'Table A7'!T55+0.3*'Table A7'!Q55)/100</f>
        <v>0.37400755667711011</v>
      </c>
      <c r="M53" s="257">
        <f>'Table A1'!D57/100</f>
        <v>8.0207510462667719E-2</v>
      </c>
      <c r="N53" s="257">
        <f t="shared" si="4"/>
        <v>0.31386889204686935</v>
      </c>
      <c r="O53" s="257">
        <f>('Table A7'!P55+0.7*'Table A7'!Q55)/100</f>
        <v>0.62599244332288984</v>
      </c>
      <c r="P53" s="257">
        <f t="shared" si="5"/>
        <v>5.5515194796846364E-2</v>
      </c>
    </row>
    <row r="54" spans="1:24">
      <c r="A54">
        <f>'Table A0'!A58</f>
        <v>1965</v>
      </c>
      <c r="B54" s="254">
        <f>'Table A0'!F58</f>
        <v>432178.62721131073</v>
      </c>
      <c r="C54" s="257">
        <f>'data-Fig6b'!B41</f>
        <v>0.14612124562373319</v>
      </c>
      <c r="D54" s="256">
        <f>'TC2'!W63*B54</f>
        <v>41569.931276610056</v>
      </c>
      <c r="E54" s="256"/>
      <c r="F54" s="260">
        <f t="shared" si="1"/>
        <v>390608.69593470066</v>
      </c>
      <c r="G54" s="257">
        <f>('Table A7'!D56+'Table A7'!E56+'Table A7'!F56+0.3*'Table A7'!C56)/100</f>
        <v>0.18311723913241543</v>
      </c>
      <c r="H54" s="257">
        <f>'Table A1'!B58/100</f>
        <v>0.31518188292699273</v>
      </c>
      <c r="I54" s="257">
        <f t="shared" si="2"/>
        <v>0.60003206152586241</v>
      </c>
      <c r="J54" s="257">
        <f>('Table A7'!B56+0.7*'Table A7'!C56)/100</f>
        <v>0.81688276086758482</v>
      </c>
      <c r="K54" s="257">
        <f t="shared" si="3"/>
        <v>0.28486713962577187</v>
      </c>
      <c r="L54" s="257">
        <f>('Table A7'!R56+'Table A7'!S56+'Table A7'!T56+0.3*'Table A7'!Q56)/100</f>
        <v>0.37501016255414027</v>
      </c>
      <c r="M54" s="257">
        <f>'Table A1'!D58/100</f>
        <v>8.0650646944014873E-2</v>
      </c>
      <c r="N54" s="257">
        <f t="shared" si="4"/>
        <v>0.31443788874159601</v>
      </c>
      <c r="O54" s="257">
        <f>('Table A7'!P56+0.7*'Table A7'!Q56)/100</f>
        <v>0.62498983744585968</v>
      </c>
      <c r="P54" s="257">
        <f t="shared" si="5"/>
        <v>5.577019836204488E-2</v>
      </c>
    </row>
    <row r="55" spans="1:24">
      <c r="A55">
        <f>'Table A0'!A59</f>
        <v>1966</v>
      </c>
      <c r="B55" s="254">
        <f>'Table A0'!F59</f>
        <v>470773.91622465447</v>
      </c>
      <c r="C55" s="257">
        <f>'data-Fig6b'!B42</f>
        <v>0.14206549118387912</v>
      </c>
      <c r="D55" s="256">
        <f>'TC2'!W64*B55</f>
        <v>45835.59222665141</v>
      </c>
      <c r="E55" s="256"/>
      <c r="F55" s="260">
        <f t="shared" si="1"/>
        <v>424938.32399800303</v>
      </c>
      <c r="G55" s="257">
        <f>('Table A7'!D57+'Table A7'!E57+'Table A7'!F57+0.3*'Table A7'!C57)/100</f>
        <v>0.17443563442826807</v>
      </c>
      <c r="H55" s="257">
        <f>'Table A1'!B59/100</f>
        <v>0.31981545180751769</v>
      </c>
      <c r="I55" s="257">
        <f t="shared" si="2"/>
        <v>0.57298624568783085</v>
      </c>
      <c r="J55" s="257">
        <f>('Table A7'!B57+0.7*'Table A7'!C57)/100</f>
        <v>0.82556436557173185</v>
      </c>
      <c r="K55" s="257">
        <f t="shared" si="3"/>
        <v>0.29250741057739749</v>
      </c>
      <c r="L55" s="257">
        <f>('Table A7'!R57+'Table A7'!S57+'Table A7'!T57+0.3*'Table A7'!Q57)/100</f>
        <v>0.36334113448277144</v>
      </c>
      <c r="M55" s="257">
        <f>'Table A1'!D59/100</f>
        <v>8.3681843007293186E-2</v>
      </c>
      <c r="N55" s="257">
        <f t="shared" si="4"/>
        <v>0.31228803827640256</v>
      </c>
      <c r="O55" s="257">
        <f>('Table A7'!P57+0.7*'Table A7'!Q57)/100</f>
        <v>0.63667911783033837</v>
      </c>
      <c r="P55" s="257">
        <f t="shared" si="5"/>
        <v>5.9025317787932963E-2</v>
      </c>
    </row>
    <row r="56" spans="1:24">
      <c r="A56">
        <f>'Table A0'!A60</f>
        <v>1967</v>
      </c>
      <c r="B56" s="254">
        <f>'Table A0'!F60</f>
        <v>503805.17023668694</v>
      </c>
      <c r="C56" s="257">
        <f>'data-Fig6b'!B43</f>
        <v>0.1415748031496063</v>
      </c>
      <c r="D56" s="256">
        <f>'TC2'!W65*B56</f>
        <v>48277.815514052119</v>
      </c>
      <c r="E56" s="256"/>
      <c r="F56" s="260">
        <f t="shared" si="1"/>
        <v>455527.35472263483</v>
      </c>
      <c r="G56" s="257">
        <f>('Table A7'!D58+'Table A7'!E58+'Table A7'!F58+0.3*'Table A7'!C58)/100</f>
        <v>0.17164878708804487</v>
      </c>
      <c r="H56" s="257">
        <f>'Table A1'!B60/100</f>
        <v>0.32045836973648245</v>
      </c>
      <c r="I56" s="257">
        <f t="shared" si="2"/>
        <v>0.57402045314227146</v>
      </c>
      <c r="J56" s="257">
        <f>('Table A7'!B58+0.7*'Table A7'!C58)/100</f>
        <v>0.82839953609741968</v>
      </c>
      <c r="K56" s="257">
        <f t="shared" si="3"/>
        <v>0.29360241553889549</v>
      </c>
      <c r="L56" s="257">
        <f>('Table A7'!R58+'Table A7'!S58+'Table A7'!T58+0.3*'Table A7'!Q58)/100</f>
        <v>0.35092681098303813</v>
      </c>
      <c r="M56" s="257">
        <f>'Table A1'!D60/100</f>
        <v>8.4253319526665718E-2</v>
      </c>
      <c r="N56" s="257">
        <f t="shared" si="4"/>
        <v>0.30854504748800932</v>
      </c>
      <c r="O56" s="257">
        <f>('Table A7'!P58+0.7*'Table A7'!Q58)/100</f>
        <v>0.64909193140286758</v>
      </c>
      <c r="P56" s="257">
        <f t="shared" si="5"/>
        <v>6.0484123256227422E-2</v>
      </c>
    </row>
    <row r="57" spans="1:24">
      <c r="A57">
        <f>'Table A0'!A61</f>
        <v>1968</v>
      </c>
      <c r="B57" s="254">
        <f>'Table A0'!F61</f>
        <v>548967.71586337092</v>
      </c>
      <c r="C57" s="257">
        <f>'data-Fig6b'!B44</f>
        <v>0.13783667002736569</v>
      </c>
      <c r="D57" s="256">
        <f>'TC2'!W66*B57</f>
        <v>53280.014443021559</v>
      </c>
      <c r="E57" s="256"/>
      <c r="F57" s="260">
        <f t="shared" si="1"/>
        <v>495687.70142034936</v>
      </c>
      <c r="G57" s="257">
        <f>('Table A7'!D59+'Table A7'!E59+'Table A7'!F59+0.3*'Table A7'!C59)/100</f>
        <v>0.17110458549807997</v>
      </c>
      <c r="H57" s="257">
        <f>'Table A1'!B61/100</f>
        <v>0.31982618841598998</v>
      </c>
      <c r="I57" s="257">
        <f t="shared" si="2"/>
        <v>0.5638429333878302</v>
      </c>
      <c r="J57" s="257">
        <f>('Table A7'!B59+0.7*'Table A7'!C59)/100</f>
        <v>0.82889541450191995</v>
      </c>
      <c r="K57" s="257">
        <f t="shared" si="3"/>
        <v>0.293597545544309</v>
      </c>
      <c r="L57" s="257">
        <f>('Table A7'!R59+'Table A7'!S59+'Table A7'!T59+0.3*'Table A7'!Q59)/100</f>
        <v>0.35958342918827085</v>
      </c>
      <c r="M57" s="257">
        <f>'Table A1'!D61/100</f>
        <v>8.3519414859066637E-2</v>
      </c>
      <c r="N57" s="257">
        <f t="shared" si="4"/>
        <v>0.30943510602485497</v>
      </c>
      <c r="O57" s="257">
        <f>('Table A7'!P59+0.7*'Table A7'!Q59)/100</f>
        <v>0.64039887451556377</v>
      </c>
      <c r="P57" s="257">
        <f t="shared" si="5"/>
        <v>5.9234764222402744E-2</v>
      </c>
    </row>
    <row r="58" spans="1:24">
      <c r="A58">
        <f>'Table A0'!A62</f>
        <v>1969</v>
      </c>
      <c r="B58" s="254">
        <f>'Table A0'!F62</f>
        <v>594701.88082442724</v>
      </c>
      <c r="C58" s="257">
        <f>'data-Fig6b'!B45</f>
        <v>0.13813971845809761</v>
      </c>
      <c r="D58" s="256">
        <f>'TC2'!W67*B58</f>
        <v>56648.10292965448</v>
      </c>
      <c r="E58" s="256"/>
      <c r="F58" s="260">
        <f t="shared" si="1"/>
        <v>538053.77789477271</v>
      </c>
      <c r="G58" s="257">
        <f>('Table A7'!D60+'Table A7'!E60+'Table A7'!F60+0.3*'Table A7'!C60)/100</f>
        <v>0.16233508119079837</v>
      </c>
      <c r="H58" s="257">
        <f>'Table A1'!B62/100</f>
        <v>0.31820875705120677</v>
      </c>
      <c r="I58" s="257">
        <f t="shared" si="2"/>
        <v>0.54229856004865773</v>
      </c>
      <c r="J58" s="257">
        <f>('Table A7'!B60+0.7*'Table A7'!C60)/100</f>
        <v>0.83766491880920146</v>
      </c>
      <c r="K58" s="257">
        <f t="shared" si="3"/>
        <v>0.29461583242691719</v>
      </c>
      <c r="L58" s="257">
        <f>('Table A7'!R60+'Table A7'!S60+'Table A7'!T60+0.3*'Table A7'!Q60)/100</f>
        <v>0.3436123876809109</v>
      </c>
      <c r="M58" s="257">
        <f>'Table A1'!D62/100</f>
        <v>8.0174220214230291E-2</v>
      </c>
      <c r="N58" s="257">
        <f t="shared" si="4"/>
        <v>0.2892127922642348</v>
      </c>
      <c r="O58" s="257">
        <f>('Table A7'!P60+0.7*'Table A7'!Q60)/100</f>
        <v>0.65640476027162353</v>
      </c>
      <c r="P58" s="257">
        <f t="shared" si="5"/>
        <v>5.816745913946899E-2</v>
      </c>
    </row>
    <row r="59" spans="1:24">
      <c r="A59">
        <f>'Table A0'!A63</f>
        <v>1970</v>
      </c>
      <c r="B59" s="254">
        <f>'Table A0'!F63</f>
        <v>641252.35981373186</v>
      </c>
      <c r="C59" s="257">
        <f>'data-Fig6b'!B46</f>
        <v>0.14142910033320993</v>
      </c>
      <c r="D59" s="256">
        <f>'TC2'!W68*B59</f>
        <v>58990.401336477873</v>
      </c>
      <c r="E59" s="257">
        <f>(T59*S59)/(S59*T59+(1-T59))</f>
        <v>0.16887251183850804</v>
      </c>
      <c r="F59" s="260">
        <f t="shared" si="1"/>
        <v>582261.95847725403</v>
      </c>
      <c r="G59" s="257">
        <f>('Table A7'!D61+'Table A7'!E61+'Table A7'!F61+0.3*'Table A7'!C61)/100</f>
        <v>0.15686761466052473</v>
      </c>
      <c r="H59" s="257">
        <f>'Table A1'!B63/100</f>
        <v>0.31513659945349504</v>
      </c>
      <c r="I59" s="257">
        <f t="shared" si="2"/>
        <v>0.53737785134366178</v>
      </c>
      <c r="J59" s="257">
        <f>('Table A7'!B61+0.7*'Table A7'!C61)/100</f>
        <v>0.84313238533947521</v>
      </c>
      <c r="K59" s="257">
        <f t="shared" si="3"/>
        <v>0.29262078770991473</v>
      </c>
      <c r="L59" s="257">
        <f>('Table A7'!R61+'Table A7'!S61+'Table A7'!T61+0.3*'Table A7'!Q61)/100</f>
        <v>0.33353483253116939</v>
      </c>
      <c r="M59" s="257">
        <f>'Table A1'!D63/100</f>
        <v>7.8038458864426299E-2</v>
      </c>
      <c r="N59" s="257">
        <f t="shared" si="4"/>
        <v>0.28294205637004616</v>
      </c>
      <c r="O59" s="257">
        <f>('Table A7'!P61+0.7*'Table A7'!Q61)/100</f>
        <v>0.66646516746883067</v>
      </c>
      <c r="P59" s="257">
        <f t="shared" si="5"/>
        <v>5.7279167833709191E-2</v>
      </c>
      <c r="Q59" s="255">
        <v>250000000000</v>
      </c>
      <c r="R59" s="255">
        <v>688000000000</v>
      </c>
      <c r="S59" s="257">
        <v>0.55916469999999996</v>
      </c>
      <c r="T59" s="257">
        <f>Q59/(Q59+R59)</f>
        <v>0.26652452025586354</v>
      </c>
      <c r="U59" s="257">
        <f t="shared" ref="U59:U100" si="6">D59*1000000/(Q59*S59)</f>
        <v>0.42198945202712457</v>
      </c>
      <c r="V59" s="257">
        <f t="shared" ref="V59:V100" si="7">F59*1000000/R59</f>
        <v>0.84631098615879941</v>
      </c>
      <c r="W59" s="257">
        <f>U59/V59</f>
        <v>0.49862220735480756</v>
      </c>
      <c r="X59" s="267">
        <f>W59*S59</f>
        <v>0.27881193698888873</v>
      </c>
    </row>
    <row r="60" spans="1:24">
      <c r="A60">
        <f>'Table A0'!A64</f>
        <v>1971</v>
      </c>
      <c r="B60" s="254">
        <f>'Table A0'!F64</f>
        <v>683605.51628102292</v>
      </c>
      <c r="C60" s="257">
        <f>'data-Fig6b'!B47</f>
        <v>0.14211498499191874</v>
      </c>
      <c r="D60" s="256">
        <f>'TC2'!W69*B60</f>
        <v>61766.855088412653</v>
      </c>
      <c r="E60" s="257">
        <f t="shared" ref="E60:E100" si="8">(T60*S60)/(S60*T60+(1-T60))</f>
        <v>0.16957900450488206</v>
      </c>
      <c r="F60" s="260">
        <f t="shared" si="1"/>
        <v>621838.66119261028</v>
      </c>
      <c r="G60" s="257">
        <f>('Table A7'!D62+'Table A7'!E62+'Table A7'!F62+0.3*'Table A7'!C62)/100</f>
        <v>0.15145928164326972</v>
      </c>
      <c r="H60" s="257">
        <f>'Table A1'!B64/100</f>
        <v>0.31753884586626652</v>
      </c>
      <c r="I60" s="257">
        <f t="shared" si="2"/>
        <v>0.53228327921493723</v>
      </c>
      <c r="J60" s="257">
        <f>('Table A7'!B62+0.7*'Table A7'!C62)/100</f>
        <v>0.84850246719963285</v>
      </c>
      <c r="K60" s="257">
        <f t="shared" si="3"/>
        <v>0.29619505952321656</v>
      </c>
      <c r="L60" s="257">
        <f>('Table A7'!R62+'Table A7'!S62+'Table A7'!T62+0.3*'Table A7'!Q62)/100</f>
        <v>0.32300965161946865</v>
      </c>
      <c r="M60" s="257">
        <f>'Table A1'!D64/100</f>
        <v>7.7860816660916821E-2</v>
      </c>
      <c r="N60" s="257">
        <f t="shared" si="4"/>
        <v>0.27834570420506483</v>
      </c>
      <c r="O60" s="257">
        <f>('Table A7'!P62+0.7*'Table A7'!Q62)/100</f>
        <v>0.67697444785422389</v>
      </c>
      <c r="P60" s="257">
        <f t="shared" si="5"/>
        <v>5.7945414013950432E-2</v>
      </c>
      <c r="Q60" s="255">
        <v>278000000000</v>
      </c>
      <c r="R60" s="255">
        <v>735000000000</v>
      </c>
      <c r="S60" s="257">
        <v>0.53990369999999999</v>
      </c>
      <c r="T60" s="257">
        <f t="shared" ref="T60:T100" si="9">Q60/(Q60+R60)</f>
        <v>0.27443237907206319</v>
      </c>
      <c r="U60" s="257">
        <f t="shared" si="6"/>
        <v>0.41152326233864922</v>
      </c>
      <c r="V60" s="257">
        <f t="shared" si="7"/>
        <v>0.84603899481987788</v>
      </c>
      <c r="W60" s="257">
        <f t="shared" ref="W60:W100" si="10">U60/V60</f>
        <v>0.48641169598366174</v>
      </c>
      <c r="X60" s="267">
        <f t="shared" ref="X60:X100" si="11">W60*S60</f>
        <v>0.26261547438485411</v>
      </c>
    </row>
    <row r="61" spans="1:24">
      <c r="A61">
        <f>'Table A0'!A65</f>
        <v>1972</v>
      </c>
      <c r="B61" s="254">
        <f>'Table A0'!F65</f>
        <v>751147.6271934883</v>
      </c>
      <c r="C61" s="257">
        <f>'data-Fig6b'!B48</f>
        <v>0.13911311458224135</v>
      </c>
      <c r="D61" s="256">
        <f>'TC2'!W70*B61</f>
        <v>67758.128579484968</v>
      </c>
      <c r="E61" s="257">
        <f t="shared" si="8"/>
        <v>0.16757492898040799</v>
      </c>
      <c r="F61" s="260">
        <f t="shared" si="1"/>
        <v>683389.4986140033</v>
      </c>
      <c r="G61" s="257">
        <f>('Table A7'!D63+'Table A7'!E63+'Table A7'!F63+0.3*'Table A7'!C63)/100</f>
        <v>0.15265379113018601</v>
      </c>
      <c r="H61" s="257">
        <f>'Table A1'!B65/100</f>
        <v>0.31623366972075379</v>
      </c>
      <c r="I61" s="257">
        <f t="shared" si="2"/>
        <v>0.53515501457848436</v>
      </c>
      <c r="J61" s="257">
        <f>('Table A7'!B63+0.7*'Table A7'!C63)/100</f>
        <v>0.84734620886981393</v>
      </c>
      <c r="K61" s="257">
        <f t="shared" si="3"/>
        <v>0.29452759922398958</v>
      </c>
      <c r="L61" s="257">
        <f>('Table A7'!R63+'Table A7'!S63+'Table A7'!T63+0.3*'Table A7'!Q63)/100</f>
        <v>0.31673907526014838</v>
      </c>
      <c r="M61" s="257">
        <f>'Table A1'!D65/100</f>
        <v>7.7541268798518803E-2</v>
      </c>
      <c r="N61" s="257">
        <f t="shared" si="4"/>
        <v>0.27226915563269588</v>
      </c>
      <c r="O61" s="257">
        <f>('Table A7'!P63+0.7*'Table A7'!Q63)/100</f>
        <v>0.68324599513294804</v>
      </c>
      <c r="P61" s="257">
        <f t="shared" si="5"/>
        <v>5.8232709338734159E-2</v>
      </c>
      <c r="Q61" s="255">
        <v>312000000000</v>
      </c>
      <c r="R61" s="255">
        <v>811000000000</v>
      </c>
      <c r="S61" s="257">
        <v>0.52327520000000005</v>
      </c>
      <c r="T61" s="257">
        <f t="shared" si="9"/>
        <v>0.27782724844167411</v>
      </c>
      <c r="U61" s="257">
        <f t="shared" si="6"/>
        <v>0.41502729163700242</v>
      </c>
      <c r="V61" s="257">
        <f t="shared" si="7"/>
        <v>0.84265042985697081</v>
      </c>
      <c r="W61" s="257">
        <f t="shared" si="10"/>
        <v>0.4925260546148989</v>
      </c>
      <c r="X61" s="267">
        <f t="shared" si="11"/>
        <v>0.25772666973382219</v>
      </c>
    </row>
    <row r="62" spans="1:24">
      <c r="A62">
        <f>'Table A0'!A66</f>
        <v>1973</v>
      </c>
      <c r="B62" s="254">
        <f>'Table A0'!F66</f>
        <v>831698.51914472133</v>
      </c>
      <c r="C62" s="257">
        <f>'data-Fig6b'!B49</f>
        <v>0.13843860629774546</v>
      </c>
      <c r="D62" s="256">
        <f>'TC2'!W71*B62</f>
        <v>77310.679563664729</v>
      </c>
      <c r="E62" s="257">
        <f t="shared" si="8"/>
        <v>0.16771276883696068</v>
      </c>
      <c r="F62" s="260">
        <f t="shared" si="1"/>
        <v>754387.83958105661</v>
      </c>
      <c r="G62" s="257">
        <f>('Table A7'!D64+'Table A7'!E64+'Table A7'!F64+0.3*'Table A7'!C64)/100</f>
        <v>0.16027824260918069</v>
      </c>
      <c r="H62" s="257">
        <f>'Table A1'!B66/100</f>
        <v>0.31853612004803789</v>
      </c>
      <c r="I62" s="257">
        <f t="shared" si="2"/>
        <v>0.54923688474349508</v>
      </c>
      <c r="J62" s="257">
        <f>('Table A7'!B64+0.7*'Table A7'!C64)/100</f>
        <v>0.83972175739081933</v>
      </c>
      <c r="K62" s="257">
        <f t="shared" si="3"/>
        <v>0.29489359566115519</v>
      </c>
      <c r="L62" s="257">
        <f>('Table A7'!R64+'Table A7'!S64+'Table A7'!T64+0.3*'Table A7'!Q64)/100</f>
        <v>0.31804092354486385</v>
      </c>
      <c r="M62" s="257">
        <f>'Table A1'!D66/100</f>
        <v>7.7419961675539467E-2</v>
      </c>
      <c r="N62" s="257">
        <f t="shared" si="4"/>
        <v>0.26488806777189866</v>
      </c>
      <c r="O62" s="257">
        <f>('Table A7'!P64+0.7*'Table A7'!Q64)/100</f>
        <v>0.68194525093322289</v>
      </c>
      <c r="P62" s="257">
        <f t="shared" si="5"/>
        <v>5.8206798174440535E-2</v>
      </c>
      <c r="Q62" s="255">
        <v>349000000000</v>
      </c>
      <c r="R62" s="255">
        <v>913000000000</v>
      </c>
      <c r="S62" s="257">
        <v>0.52715489999999998</v>
      </c>
      <c r="T62" s="257">
        <f t="shared" si="9"/>
        <v>0.27654516640253568</v>
      </c>
      <c r="U62" s="257">
        <f t="shared" si="6"/>
        <v>0.42021912689355306</v>
      </c>
      <c r="V62" s="257">
        <f t="shared" si="7"/>
        <v>0.82627364685767435</v>
      </c>
      <c r="W62" s="257">
        <f t="shared" si="10"/>
        <v>0.50857137764425864</v>
      </c>
      <c r="X62" s="267">
        <f t="shared" si="11"/>
        <v>0.26809589372492137</v>
      </c>
    </row>
    <row r="63" spans="1:24">
      <c r="A63">
        <f>'Table A0'!A67</f>
        <v>1974</v>
      </c>
      <c r="B63" s="254">
        <f>'Table A0'!F67</f>
        <v>914549.7312577907</v>
      </c>
      <c r="C63" s="257">
        <f>'data-Fig6b'!B50</f>
        <v>0.14507066235314145</v>
      </c>
      <c r="D63" s="256">
        <f>'TC2'!W72*B63</f>
        <v>87864.024633875772</v>
      </c>
      <c r="E63" s="257">
        <f t="shared" si="8"/>
        <v>0.17157944633132113</v>
      </c>
      <c r="F63" s="260">
        <f t="shared" si="1"/>
        <v>826685.70662391488</v>
      </c>
      <c r="G63" s="257">
        <f>('Table A7'!D65+'Table A7'!E65+'Table A7'!F65+0.3*'Table A7'!C65)/100</f>
        <v>0.1690058127277656</v>
      </c>
      <c r="H63" s="257">
        <f>'Table A1'!B67/100</f>
        <v>0.32359587527246142</v>
      </c>
      <c r="I63" s="257">
        <f t="shared" si="2"/>
        <v>0.56924713456840392</v>
      </c>
      <c r="J63" s="257">
        <f>('Table A7'!B65+0.7*'Table A7'!C65)/100</f>
        <v>0.83102430503267788</v>
      </c>
      <c r="K63" s="257">
        <f t="shared" si="3"/>
        <v>0.29749769196159959</v>
      </c>
      <c r="L63" s="257">
        <f>('Table A7'!R65+'Table A7'!S65+'Table A7'!T65+0.3*'Table A7'!Q65)/100</f>
        <v>0.3231025753371306</v>
      </c>
      <c r="M63" s="257">
        <f>'Table A1'!D67/100</f>
        <v>8.1236189170857814E-2</v>
      </c>
      <c r="N63" s="257">
        <f t="shared" si="4"/>
        <v>0.27320346050387578</v>
      </c>
      <c r="O63" s="257">
        <f>('Table A7'!P65+0.7*'Table A7'!Q65)/100</f>
        <v>0.6768974246628694</v>
      </c>
      <c r="P63" s="257">
        <f t="shared" si="5"/>
        <v>6.083300943501229E-2</v>
      </c>
      <c r="Q63" s="255">
        <v>374000000000</v>
      </c>
      <c r="R63" s="255">
        <v>996000000000</v>
      </c>
      <c r="S63" s="257">
        <v>0.5515719</v>
      </c>
      <c r="T63" s="257">
        <f t="shared" si="9"/>
        <v>0.27299270072992698</v>
      </c>
      <c r="U63" s="257">
        <f t="shared" si="6"/>
        <v>0.42592914386936764</v>
      </c>
      <c r="V63" s="257">
        <f t="shared" si="7"/>
        <v>0.83000572954208329</v>
      </c>
      <c r="W63" s="257">
        <f t="shared" si="10"/>
        <v>0.51316410081211616</v>
      </c>
      <c r="X63" s="267">
        <f t="shared" si="11"/>
        <v>0.28304689809673045</v>
      </c>
    </row>
    <row r="64" spans="1:24">
      <c r="A64">
        <f>'Table A0'!A68</f>
        <v>1975</v>
      </c>
      <c r="B64" s="254">
        <f>'Table A0'!F68</f>
        <v>965991.37443402468</v>
      </c>
      <c r="C64" s="257">
        <f>'data-Fig6b'!B51</f>
        <v>0.14798277786636901</v>
      </c>
      <c r="D64" s="256">
        <f>'TC2'!W73*B64</f>
        <v>92761.402991057359</v>
      </c>
      <c r="E64" s="257">
        <f t="shared" si="8"/>
        <v>0.17454074186857188</v>
      </c>
      <c r="F64" s="260">
        <f t="shared" si="1"/>
        <v>873229.9714429673</v>
      </c>
      <c r="G64" s="257">
        <f>('Table A7'!D66+'Table A7'!E66+'Table A7'!F66+0.3*'Table A7'!C66)/100</f>
        <v>0.15437311877749479</v>
      </c>
      <c r="H64" s="257">
        <f>'Table A1'!B68/100</f>
        <v>0.32621103240656696</v>
      </c>
      <c r="I64" s="257">
        <f t="shared" si="2"/>
        <v>0.52441639759848091</v>
      </c>
      <c r="J64" s="257">
        <f>('Table A7'!B66+0.7*'Table A7'!C66)/100</f>
        <v>0.84565582310720078</v>
      </c>
      <c r="K64" s="257">
        <f t="shared" si="3"/>
        <v>0.30516653293290563</v>
      </c>
      <c r="L64" s="257">
        <f>('Table A7'!R66+'Table A7'!S66+'Table A7'!T66+0.3*'Table A7'!Q66)/100</f>
        <v>0.30754017894373153</v>
      </c>
      <c r="M64" s="257">
        <f>'Table A1'!D68/100</f>
        <v>8.0058801501615692E-2</v>
      </c>
      <c r="N64" s="257">
        <f t="shared" si="4"/>
        <v>0.25639933057863323</v>
      </c>
      <c r="O64" s="257">
        <f>('Table A7'!P66+0.7*'Table A7'!Q66)/100</f>
        <v>0.69245982105626835</v>
      </c>
      <c r="P64" s="257">
        <f t="shared" si="5"/>
        <v>6.1326513998543143E-2</v>
      </c>
      <c r="Q64" s="255">
        <v>426000000000</v>
      </c>
      <c r="R64" s="255">
        <v>1060000000000</v>
      </c>
      <c r="S64" s="257">
        <v>0.52613529999999997</v>
      </c>
      <c r="T64" s="257">
        <f t="shared" si="9"/>
        <v>0.28667563930013457</v>
      </c>
      <c r="U64" s="257">
        <f t="shared" si="6"/>
        <v>0.41386649456798918</v>
      </c>
      <c r="V64" s="257">
        <f t="shared" si="7"/>
        <v>0.82380185985185594</v>
      </c>
      <c r="W64" s="257">
        <f t="shared" si="10"/>
        <v>0.50238596771608979</v>
      </c>
      <c r="X64" s="267">
        <f t="shared" si="11"/>
        <v>0.26432299184009522</v>
      </c>
    </row>
    <row r="65" spans="1:24">
      <c r="A65">
        <f>'Table A0'!A69</f>
        <v>1976</v>
      </c>
      <c r="B65" s="254">
        <f>'Table A0'!F69</f>
        <v>1068764.5899609402</v>
      </c>
      <c r="C65" s="257">
        <f>'data-Fig6b'!B52</f>
        <v>0.14410919540229886</v>
      </c>
      <c r="D65" s="256">
        <f>'TC2'!W74*B65</f>
        <v>103017.99989869364</v>
      </c>
      <c r="E65" s="257">
        <f t="shared" si="8"/>
        <v>0.17104938383769119</v>
      </c>
      <c r="F65" s="260">
        <f t="shared" si="1"/>
        <v>965746.59006224654</v>
      </c>
      <c r="G65" s="257">
        <f>('Table A7'!D67+'Table A7'!E67+'Table A7'!F67+0.3*'Table A7'!C67)/100</f>
        <v>0.15185392062985426</v>
      </c>
      <c r="H65" s="257">
        <f>'Table A1'!B69/100</f>
        <v>0.32417663780373374</v>
      </c>
      <c r="I65" s="257">
        <f t="shared" si="2"/>
        <v>0.51071270922711698</v>
      </c>
      <c r="J65" s="257">
        <f>('Table A7'!B67+0.7*'Table A7'!C67)/100</f>
        <v>0.84817267794446227</v>
      </c>
      <c r="K65" s="257">
        <f t="shared" si="3"/>
        <v>0.30428802766915325</v>
      </c>
      <c r="L65" s="257">
        <f>('Table A7'!R67+'Table A7'!S67+'Table A7'!T67+0.3*'Table A7'!Q67)/100</f>
        <v>0.29918076343990796</v>
      </c>
      <c r="M65" s="257">
        <f>'Table A1'!D69/100</f>
        <v>7.8891961987813494E-2</v>
      </c>
      <c r="N65" s="257">
        <f t="shared" si="4"/>
        <v>0.24486987837294408</v>
      </c>
      <c r="O65" s="257">
        <f>('Table A7'!P67+0.7*'Table A7'!Q67)/100</f>
        <v>0.70081923656009204</v>
      </c>
      <c r="P65" s="257">
        <f t="shared" si="5"/>
        <v>6.1186786376220936E-2</v>
      </c>
      <c r="Q65" s="255">
        <v>476000000000</v>
      </c>
      <c r="R65" s="255">
        <v>1190000000000</v>
      </c>
      <c r="S65" s="257">
        <v>0.51586120000000002</v>
      </c>
      <c r="T65" s="257">
        <f t="shared" si="9"/>
        <v>0.2857142857142857</v>
      </c>
      <c r="U65" s="257">
        <f t="shared" si="6"/>
        <v>0.41953992573015891</v>
      </c>
      <c r="V65" s="257">
        <f t="shared" si="7"/>
        <v>0.81155175635482901</v>
      </c>
      <c r="W65" s="257">
        <f t="shared" si="10"/>
        <v>0.51696015989733923</v>
      </c>
      <c r="X65" s="267">
        <f t="shared" si="11"/>
        <v>0.26667968843683332</v>
      </c>
    </row>
    <row r="66" spans="1:24">
      <c r="A66">
        <f>'Table A0'!A70</f>
        <v>1977</v>
      </c>
      <c r="B66" s="254">
        <f>'Table A0'!F70</f>
        <v>1175139.9017697203</v>
      </c>
      <c r="C66" s="257">
        <f>'data-Fig6b'!B53</f>
        <v>0.14496583730823773</v>
      </c>
      <c r="D66" s="256">
        <f>'TC2'!W75*B66</f>
        <v>113882.37257226135</v>
      </c>
      <c r="E66" s="257">
        <f t="shared" si="8"/>
        <v>0.17219175365269448</v>
      </c>
      <c r="F66" s="260">
        <f t="shared" si="1"/>
        <v>1061257.5291974589</v>
      </c>
      <c r="G66" s="257">
        <f>('Table A7'!D68+'Table A7'!E68+'Table A7'!F68+0.3*'Table A7'!C68)/100</f>
        <v>0.15014360998026924</v>
      </c>
      <c r="H66" s="257">
        <f>'Table A1'!B70/100</f>
        <v>0.32434785235141844</v>
      </c>
      <c r="I66" s="257">
        <f t="shared" si="2"/>
        <v>0.50251721792737603</v>
      </c>
      <c r="J66" s="257">
        <f>('Table A7'!B68+0.7*'Table A7'!C68)/100</f>
        <v>0.84985639001973079</v>
      </c>
      <c r="K66" s="257">
        <f t="shared" si="3"/>
        <v>0.30522869464157537</v>
      </c>
      <c r="L66" s="257">
        <f>('Table A7'!R68+'Table A7'!S68+'Table A7'!T68+0.3*'Table A7'!Q68)/100</f>
        <v>0.2923189677419355</v>
      </c>
      <c r="M66" s="257">
        <f>'Table A1'!D70/100</f>
        <v>7.8992263574060792E-2</v>
      </c>
      <c r="N66" s="257">
        <f t="shared" si="4"/>
        <v>0.23827288423516421</v>
      </c>
      <c r="O66" s="257">
        <f>('Table A7'!P68+0.7*'Table A7'!Q68)/100</f>
        <v>0.7076707096774193</v>
      </c>
      <c r="P66" s="257">
        <f t="shared" si="5"/>
        <v>6.1899133301358523E-2</v>
      </c>
      <c r="Q66" s="255">
        <v>540000000000</v>
      </c>
      <c r="R66" s="255">
        <v>1320000000000</v>
      </c>
      <c r="S66" s="257">
        <v>0.508467</v>
      </c>
      <c r="T66" s="257">
        <f t="shared" si="9"/>
        <v>0.29032258064516131</v>
      </c>
      <c r="U66" s="257">
        <f t="shared" si="6"/>
        <v>0.41476296896597958</v>
      </c>
      <c r="V66" s="257">
        <f t="shared" si="7"/>
        <v>0.80398297666474161</v>
      </c>
      <c r="W66" s="257">
        <f t="shared" si="10"/>
        <v>0.51588526250467426</v>
      </c>
      <c r="X66" s="267">
        <f t="shared" si="11"/>
        <v>0.26231063176996422</v>
      </c>
    </row>
    <row r="67" spans="1:24">
      <c r="A67">
        <f>'Table A0'!A71</f>
        <v>1978</v>
      </c>
      <c r="B67" s="254">
        <f>'Table A0'!F71</f>
        <v>1317571.0106087574</v>
      </c>
      <c r="C67" s="257">
        <f>'data-Fig6b'!B54</f>
        <v>0.14535941765241128</v>
      </c>
      <c r="D67" s="256">
        <f>'TC2'!W76*B67</f>
        <v>127929.26002283851</v>
      </c>
      <c r="E67" s="257">
        <f t="shared" si="8"/>
        <v>0.17194501621503064</v>
      </c>
      <c r="F67" s="260">
        <f t="shared" si="1"/>
        <v>1189641.7505859188</v>
      </c>
      <c r="G67" s="257">
        <f>('Table A7'!D69+'Table A7'!E69+'Table A7'!F69+0.3*'Table A7'!C69)/100</f>
        <v>0.14783461424433852</v>
      </c>
      <c r="H67" s="257">
        <f>'Table A1'!B71/100</f>
        <v>0.3244034556930343</v>
      </c>
      <c r="I67" s="257">
        <f t="shared" si="2"/>
        <v>0.49393038947092555</v>
      </c>
      <c r="J67" s="257">
        <f>('Table A7'!B69+0.7*'Table A7'!C69)/100</f>
        <v>0.85216538575566159</v>
      </c>
      <c r="K67" s="257">
        <f t="shared" si="3"/>
        <v>0.30617321521814778</v>
      </c>
      <c r="L67" s="257">
        <f>('Table A7'!R69+'Table A7'!S69+'Table A7'!T69+0.3*'Table A7'!Q69)/100</f>
        <v>0.28179062871254712</v>
      </c>
      <c r="M67" s="257">
        <f>'Table A1'!D71/100</f>
        <v>7.9526089866496272E-2</v>
      </c>
      <c r="N67" s="257">
        <f t="shared" si="4"/>
        <v>0.2308023990214525</v>
      </c>
      <c r="O67" s="257">
        <f>('Table A7'!P69+0.7*'Table A7'!Q69)/100</f>
        <v>0.71820001683800894</v>
      </c>
      <c r="P67" s="257">
        <f t="shared" si="5"/>
        <v>6.3257623791943871E-2</v>
      </c>
      <c r="Q67" s="255">
        <v>614000000000</v>
      </c>
      <c r="R67" s="255">
        <v>1500000000000</v>
      </c>
      <c r="S67" s="257">
        <v>0.50728649999999997</v>
      </c>
      <c r="T67" s="257">
        <f t="shared" si="9"/>
        <v>0.2904446546830653</v>
      </c>
      <c r="U67" s="257">
        <f t="shared" si="6"/>
        <v>0.41072223227979604</v>
      </c>
      <c r="V67" s="257">
        <f t="shared" si="7"/>
        <v>0.79309450039061247</v>
      </c>
      <c r="W67" s="257">
        <f t="shared" si="10"/>
        <v>0.5178730051431556</v>
      </c>
      <c r="X67" s="267">
        <f t="shared" si="11"/>
        <v>0.26270998422355341</v>
      </c>
    </row>
    <row r="68" spans="1:24">
      <c r="A68">
        <f>'Table A0'!A72</f>
        <v>1979</v>
      </c>
      <c r="B68" s="254">
        <f>'Table A0'!F72</f>
        <v>1476334.0561135008</v>
      </c>
      <c r="C68" s="257">
        <f>'data-Fig6b'!B55</f>
        <v>0.15038696949769842</v>
      </c>
      <c r="D68" s="256">
        <f>'TC2'!W77*B68</f>
        <v>144730.70453593414</v>
      </c>
      <c r="E68" s="257">
        <f t="shared" si="8"/>
        <v>0.17486224403994372</v>
      </c>
      <c r="F68" s="260">
        <f t="shared" si="1"/>
        <v>1331603.3515775667</v>
      </c>
      <c r="G68" s="257">
        <f>('Table A7'!D70+'Table A7'!E70+'Table A7'!F70+0.3*'Table A7'!C70)/100</f>
        <v>0.1511779940682568</v>
      </c>
      <c r="H68" s="257">
        <f>'Table A1'!B72/100</f>
        <v>0.32345607896148165</v>
      </c>
      <c r="I68" s="257">
        <f t="shared" si="2"/>
        <v>0.49880162319491733</v>
      </c>
      <c r="J68" s="257">
        <f>('Table A7'!B70+0.7*'Table A7'!C70)/100</f>
        <v>0.8488428923513931</v>
      </c>
      <c r="K68" s="257">
        <f t="shared" si="3"/>
        <v>0.30440542829414946</v>
      </c>
      <c r="L68" s="257">
        <f>('Table A7'!R70+'Table A7'!S70+'Table A7'!T70+0.3*'Table A7'!Q70)/100</f>
        <v>0.2907118724438385</v>
      </c>
      <c r="M68" s="257">
        <f>'Table A1'!D72/100</f>
        <v>8.0324098037332939E-2</v>
      </c>
      <c r="N68" s="257">
        <f t="shared" si="4"/>
        <v>0.23819497093479278</v>
      </c>
      <c r="O68" s="257">
        <f>('Table A7'!P70+0.7*'Table A7'!Q70)/100</f>
        <v>0.70929659517176546</v>
      </c>
      <c r="P68" s="257">
        <f t="shared" si="5"/>
        <v>6.3166016766974184E-2</v>
      </c>
      <c r="Q68" s="255">
        <v>681000000000</v>
      </c>
      <c r="R68" s="255">
        <v>1680000000000</v>
      </c>
      <c r="S68" s="257">
        <v>0.52279540000000002</v>
      </c>
      <c r="T68" s="257">
        <f t="shared" si="9"/>
        <v>0.28843710292249047</v>
      </c>
      <c r="U68" s="257">
        <f t="shared" si="6"/>
        <v>0.40651989681721407</v>
      </c>
      <c r="V68" s="257">
        <f t="shared" si="7"/>
        <v>0.79262104260569444</v>
      </c>
      <c r="W68" s="257">
        <f t="shared" si="10"/>
        <v>0.51288052545363183</v>
      </c>
      <c r="X68" s="267">
        <f t="shared" si="11"/>
        <v>0.26813157945674165</v>
      </c>
    </row>
    <row r="69" spans="1:24">
      <c r="A69">
        <f>'Table A0'!A73</f>
        <v>1980</v>
      </c>
      <c r="B69" s="254">
        <f>'Table A0'!F73</f>
        <v>1631791.7179166269</v>
      </c>
      <c r="C69" s="257">
        <f>'data-Fig6b'!B56</f>
        <v>0.16780915821222925</v>
      </c>
      <c r="D69" s="256">
        <f>'TC2'!W78*B69</f>
        <v>178570.96689344075</v>
      </c>
      <c r="E69" s="257">
        <f t="shared" si="8"/>
        <v>0.18669893230809129</v>
      </c>
      <c r="F69" s="260">
        <f t="shared" si="1"/>
        <v>1453220.7510231861</v>
      </c>
      <c r="G69" s="257">
        <f>('Table A7'!D71+'Table A7'!E71+'Table A7'!F71+0.3*'Table A7'!C71)/100</f>
        <v>0.16082326945788408</v>
      </c>
      <c r="H69" s="257">
        <f>'Table A1'!B73/100</f>
        <v>0.32865505425163583</v>
      </c>
      <c r="I69" s="257">
        <f t="shared" si="2"/>
        <v>0.48299549137602371</v>
      </c>
      <c r="J69" s="257">
        <f>('Table A7'!B71+0.7*'Table A7'!C71)/100</f>
        <v>0.83917673054211572</v>
      </c>
      <c r="K69" s="257">
        <f t="shared" si="3"/>
        <v>0.30968978619538678</v>
      </c>
      <c r="L69" s="257">
        <f>('Table A7'!R71+'Table A7'!S71+'Table A7'!T71+0.3*'Table A7'!Q71)/100</f>
        <v>0.30159188463082481</v>
      </c>
      <c r="M69" s="257">
        <f>'Table A1'!D73/100</f>
        <v>8.1767146253680534E-2</v>
      </c>
      <c r="N69" s="257">
        <f t="shared" si="4"/>
        <v>0.22534730382378521</v>
      </c>
      <c r="O69" s="257">
        <f>('Table A7'!P71+0.7*'Table A7'!Q71)/100</f>
        <v>0.69840039526912279</v>
      </c>
      <c r="P69" s="257">
        <f t="shared" si="5"/>
        <v>6.4123386614704236E-2</v>
      </c>
      <c r="Q69" s="255">
        <v>737000000000</v>
      </c>
      <c r="R69" s="255">
        <v>1830000000000</v>
      </c>
      <c r="S69" s="257">
        <v>0.56999900000000003</v>
      </c>
      <c r="T69" s="257">
        <f t="shared" si="9"/>
        <v>0.28710557070510323</v>
      </c>
      <c r="U69" s="257">
        <f t="shared" si="6"/>
        <v>0.42507862642859495</v>
      </c>
      <c r="V69" s="257">
        <f t="shared" si="7"/>
        <v>0.79410970001267001</v>
      </c>
      <c r="W69" s="257">
        <f t="shared" si="10"/>
        <v>0.53528955309551418</v>
      </c>
      <c r="X69" s="267">
        <f t="shared" si="11"/>
        <v>0.30511450997488998</v>
      </c>
    </row>
    <row r="70" spans="1:24">
      <c r="A70">
        <f>'Table A0'!A74</f>
        <v>1981</v>
      </c>
      <c r="B70" s="254">
        <f>'Table A0'!F74</f>
        <v>1803844.9417724272</v>
      </c>
      <c r="C70" s="257">
        <f>'data-Fig6b'!B57</f>
        <v>0.18637176776711661</v>
      </c>
      <c r="D70" s="256">
        <f>'TC2'!W79*B70</f>
        <v>222897.90604400795</v>
      </c>
      <c r="E70" s="257">
        <f t="shared" si="8"/>
        <v>0.2013433959502294</v>
      </c>
      <c r="F70" s="260">
        <f t="shared" si="1"/>
        <v>1580947.0357284192</v>
      </c>
      <c r="G70" s="257">
        <f>('Table A7'!D72+'Table A7'!E72+'Table A7'!F72+0.3*'Table A7'!C72)/100</f>
        <v>0.17037399510660609</v>
      </c>
      <c r="H70" s="257">
        <f>'Table A1'!B74/100</f>
        <v>0.32717331712909248</v>
      </c>
      <c r="I70" s="257">
        <f t="shared" si="2"/>
        <v>0.4511016325513752</v>
      </c>
      <c r="J70" s="257">
        <f>('Table A7'!B72+0.7*'Table A7'!C72)/100</f>
        <v>0.82964348130024446</v>
      </c>
      <c r="K70" s="257">
        <f t="shared" si="3"/>
        <v>0.3097071735244763</v>
      </c>
      <c r="L70" s="257">
        <f>('Table A7'!R72+'Table A7'!S72+'Table A7'!T72+0.3*'Table A7'!Q72)/100</f>
        <v>0.31820817397716838</v>
      </c>
      <c r="M70" s="257">
        <f>'Table A1'!D74/100</f>
        <v>8.0260755469279785E-2</v>
      </c>
      <c r="N70" s="257">
        <f t="shared" si="4"/>
        <v>0.20668444308749451</v>
      </c>
      <c r="O70" s="257">
        <f>('Table A7'!P72+0.7*'Table A7'!Q72)/100</f>
        <v>0.68179182602283162</v>
      </c>
      <c r="P70" s="257">
        <f t="shared" si="5"/>
        <v>6.243626507989862E-2</v>
      </c>
      <c r="Q70" s="255">
        <v>857000000000</v>
      </c>
      <c r="R70" s="255">
        <v>2020000000000</v>
      </c>
      <c r="S70" s="257">
        <v>0.59422079999999999</v>
      </c>
      <c r="T70" s="257">
        <f t="shared" si="9"/>
        <v>0.29787973583594024</v>
      </c>
      <c r="U70" s="257">
        <f t="shared" si="6"/>
        <v>0.4377007764379815</v>
      </c>
      <c r="V70" s="257">
        <f t="shared" si="7"/>
        <v>0.78264704739030655</v>
      </c>
      <c r="W70" s="257">
        <f t="shared" si="10"/>
        <v>0.55925691906392627</v>
      </c>
      <c r="X70" s="267">
        <f t="shared" si="11"/>
        <v>0.33232209385170153</v>
      </c>
    </row>
    <row r="71" spans="1:24">
      <c r="A71">
        <f>'Table A0'!A75</f>
        <v>1982</v>
      </c>
      <c r="B71" s="254">
        <f>'Table A0'!F75</f>
        <v>1907974.3295260852</v>
      </c>
      <c r="C71" s="257">
        <f>'data-Fig6b'!B58</f>
        <v>0.20088519210958067</v>
      </c>
      <c r="D71" s="256">
        <f>'TC2'!W80*B71</f>
        <v>247064.21316156391</v>
      </c>
      <c r="E71" s="257">
        <f t="shared" si="8"/>
        <v>0.21067968495938691</v>
      </c>
      <c r="F71" s="260">
        <f t="shared" si="1"/>
        <v>1660910.1163645212</v>
      </c>
      <c r="G71" s="257">
        <f>('Table A7'!D73+'Table A7'!E73+'Table A7'!F73+0.3*'Table A7'!C73)/100</f>
        <v>0.17096154784957612</v>
      </c>
      <c r="H71" s="257">
        <f>'Table A1'!B75/100</f>
        <v>0.33218018943864813</v>
      </c>
      <c r="I71" s="257">
        <f t="shared" si="2"/>
        <v>0.43856589292592002</v>
      </c>
      <c r="J71" s="257">
        <f>('Table A7'!B73+0.7*'Table A7'!C73)/100</f>
        <v>0.82902217955185264</v>
      </c>
      <c r="K71" s="257">
        <f t="shared" si="3"/>
        <v>0.31634886100273008</v>
      </c>
      <c r="L71" s="257">
        <f>('Table A7'!R73+'Table A7'!S73+'Table A7'!T73+0.3*'Table A7'!Q73)/100</f>
        <v>0.31637423445776969</v>
      </c>
      <c r="M71" s="257">
        <f>'Table A1'!D75/100</f>
        <v>8.389938071695989E-2</v>
      </c>
      <c r="N71" s="257">
        <f t="shared" si="4"/>
        <v>0.20498521919009785</v>
      </c>
      <c r="O71" s="257">
        <f>('Table A7'!P73+0.7*'Table A7'!Q73)/100</f>
        <v>0.68362576554223042</v>
      </c>
      <c r="P71" s="257">
        <f t="shared" si="5"/>
        <v>6.5887582780021839E-2</v>
      </c>
      <c r="Q71" s="255">
        <v>910000000000</v>
      </c>
      <c r="R71" s="255">
        <v>2120000000000</v>
      </c>
      <c r="S71" s="257">
        <v>0.6218188</v>
      </c>
      <c r="T71" s="257">
        <f t="shared" si="9"/>
        <v>0.30033003300330036</v>
      </c>
      <c r="U71" s="257">
        <f t="shared" si="6"/>
        <v>0.43662098241863695</v>
      </c>
      <c r="V71" s="257">
        <f t="shared" si="7"/>
        <v>0.78344816809647233</v>
      </c>
      <c r="W71" s="257">
        <f t="shared" si="10"/>
        <v>0.55730678837310432</v>
      </c>
      <c r="X71" s="267">
        <f t="shared" si="11"/>
        <v>0.34654383837801767</v>
      </c>
    </row>
    <row r="72" spans="1:24">
      <c r="A72">
        <f>'Table A0'!A76</f>
        <v>1983</v>
      </c>
      <c r="B72" s="254">
        <f>'Table A0'!F76</f>
        <v>2004401.9868750633</v>
      </c>
      <c r="C72" s="257">
        <f>'data-Fig6b'!B59</f>
        <v>0.2031848273394167</v>
      </c>
      <c r="D72" s="256">
        <f>'TC2'!W81*B72</f>
        <v>238481.91820728019</v>
      </c>
      <c r="E72" s="257">
        <f t="shared" si="8"/>
        <v>0.21130750151276032</v>
      </c>
      <c r="F72" s="260">
        <f t="shared" si="1"/>
        <v>1765920.0686677832</v>
      </c>
      <c r="G72" s="257">
        <f>('Table A7'!D74+'Table A7'!E74+'Table A7'!F74+0.3*'Table A7'!C74)/100</f>
        <v>0.14818181818181819</v>
      </c>
      <c r="H72" s="257">
        <f>'Table A1'!B76/100</f>
        <v>0.33691388139433309</v>
      </c>
      <c r="I72" s="257">
        <f t="shared" si="2"/>
        <v>0.41960745212084055</v>
      </c>
      <c r="J72" s="257">
        <f>('Table A7'!B74+0.7*'Table A7'!C74)/100</f>
        <v>0.85181818181818192</v>
      </c>
      <c r="K72" s="257">
        <f t="shared" si="3"/>
        <v>0.32574637629590342</v>
      </c>
      <c r="L72" s="257">
        <f>('Table A7'!R74+'Table A7'!S74+'Table A7'!T74+0.3*'Table A7'!Q74)/100</f>
        <v>0.27606630470858617</v>
      </c>
      <c r="M72" s="257">
        <f>'Table A1'!D76/100</f>
        <v>8.5929026489475133E-2</v>
      </c>
      <c r="N72" s="257">
        <f t="shared" si="4"/>
        <v>0.19938049135706268</v>
      </c>
      <c r="O72" s="257">
        <f>('Table A7'!P74+0.7*'Table A7'!Q74)/100</f>
        <v>0.7239399575419414</v>
      </c>
      <c r="P72" s="257">
        <f t="shared" si="5"/>
        <v>7.060837587898261E-2</v>
      </c>
      <c r="Q72" s="255">
        <v>999000000000</v>
      </c>
      <c r="R72" s="255">
        <v>2250000000000</v>
      </c>
      <c r="S72" s="257">
        <v>0.60342629999999997</v>
      </c>
      <c r="T72" s="257">
        <f t="shared" si="9"/>
        <v>0.30747922437673131</v>
      </c>
      <c r="U72" s="257">
        <f t="shared" si="6"/>
        <v>0.39560860845164736</v>
      </c>
      <c r="V72" s="257">
        <f t="shared" si="7"/>
        <v>0.78485336385234805</v>
      </c>
      <c r="W72" s="257">
        <f t="shared" si="10"/>
        <v>0.50405416689539972</v>
      </c>
      <c r="X72" s="267">
        <f t="shared" si="11"/>
        <v>0.30415954092927355</v>
      </c>
    </row>
    <row r="73" spans="1:24">
      <c r="A73">
        <f>'Table A0'!A77</f>
        <v>1984</v>
      </c>
      <c r="B73" s="254">
        <f>'Table A0'!F77</f>
        <v>2193702.7680859203</v>
      </c>
      <c r="C73" s="257">
        <f>'data-Fig6b'!B60</f>
        <v>0.2072098007228993</v>
      </c>
      <c r="D73" s="256">
        <f>'TC2'!W82*B73</f>
        <v>263267.55797953747</v>
      </c>
      <c r="E73" s="257">
        <f t="shared" si="8"/>
        <v>0.21405227698835685</v>
      </c>
      <c r="F73" s="260">
        <f t="shared" si="1"/>
        <v>1930435.2101063828</v>
      </c>
      <c r="G73" s="257">
        <f>('Table A7'!D75+'Table A7'!E75+'Table A7'!F75+0.3*'Table A7'!C75)/100</f>
        <v>0.15106818214558396</v>
      </c>
      <c r="H73" s="257">
        <f>'Table A1'!B77/100</f>
        <v>0.3394717666812484</v>
      </c>
      <c r="I73" s="257">
        <f t="shared" si="2"/>
        <v>0.42732381995841845</v>
      </c>
      <c r="J73" s="257">
        <f>('Table A7'!B75+0.7*'Table A7'!C75)/100</f>
        <v>0.84894622354754601</v>
      </c>
      <c r="K73" s="257">
        <f t="shared" si="3"/>
        <v>0.32749629737420088</v>
      </c>
      <c r="L73" s="257">
        <f>('Table A7'!R75+'Table A7'!S75+'Table A7'!T75+0.3*'Table A7'!Q75)/100</f>
        <v>0.26998222493942892</v>
      </c>
      <c r="M73" s="257">
        <f>'Table A1'!D77/100</f>
        <v>8.8863707222620991E-2</v>
      </c>
      <c r="N73" s="257">
        <f t="shared" si="4"/>
        <v>0.19991254016688489</v>
      </c>
      <c r="O73" s="257">
        <f>('Table A7'!P75+0.7*'Table A7'!Q75)/100</f>
        <v>0.73001211421325551</v>
      </c>
      <c r="P73" s="257">
        <f t="shared" si="5"/>
        <v>7.3718594637955964E-2</v>
      </c>
      <c r="Q73" s="255">
        <v>1130000000000</v>
      </c>
      <c r="R73" s="255">
        <v>2500000000000</v>
      </c>
      <c r="S73" s="257">
        <v>0.60254260000000004</v>
      </c>
      <c r="T73" s="257">
        <f t="shared" si="9"/>
        <v>0.31129476584022037</v>
      </c>
      <c r="U73" s="257">
        <f t="shared" si="6"/>
        <v>0.38666168965464087</v>
      </c>
      <c r="V73" s="257">
        <f t="shared" si="7"/>
        <v>0.77217408404255317</v>
      </c>
      <c r="W73" s="257">
        <f t="shared" si="10"/>
        <v>0.50074419440543227</v>
      </c>
      <c r="X73" s="267">
        <f t="shared" si="11"/>
        <v>0.30171970883195465</v>
      </c>
    </row>
    <row r="74" spans="1:24">
      <c r="A74">
        <f>'Table A0'!A78</f>
        <v>1985</v>
      </c>
      <c r="B74" s="254">
        <f>'Table A0'!F78</f>
        <v>2349494.8790044314</v>
      </c>
      <c r="C74" s="257">
        <f>'data-Fig6b'!B61</f>
        <v>0.20729452463318621</v>
      </c>
      <c r="D74" s="256">
        <f>'TC2'!W83*B74</f>
        <v>278394.47707250691</v>
      </c>
      <c r="E74" s="257">
        <f t="shared" si="8"/>
        <v>0.21197875719710932</v>
      </c>
      <c r="F74" s="260">
        <f t="shared" si="1"/>
        <v>2071100.4019319245</v>
      </c>
      <c r="G74" s="257">
        <f>('Table A7'!D76+'Table A7'!E76+'Table A7'!F76+0.3*'Table A7'!C76)/100</f>
        <v>0.15078093223785893</v>
      </c>
      <c r="H74" s="257">
        <f>'Table A1'!B78/100</f>
        <v>0.34251769473311022</v>
      </c>
      <c r="I74" s="257">
        <f t="shared" si="2"/>
        <v>0.43585629619655453</v>
      </c>
      <c r="J74" s="257">
        <f>('Table A7'!B76+0.7*'Table A7'!C76)/100</f>
        <v>0.84921906776214096</v>
      </c>
      <c r="K74" s="257">
        <f t="shared" si="3"/>
        <v>0.3299712478680254</v>
      </c>
      <c r="L74" s="257">
        <f>('Table A7'!R76+'Table A7'!S76+'Table A7'!T76+0.3*'Table A7'!Q76)/100</f>
        <v>0.28653135461422885</v>
      </c>
      <c r="M74" s="257">
        <f>'Table A1'!D78/100</f>
        <v>9.0945605795137038E-2</v>
      </c>
      <c r="N74" s="257">
        <f t="shared" si="4"/>
        <v>0.219921536271839</v>
      </c>
      <c r="O74" s="257">
        <f>('Table A7'!P76+0.7*'Table A7'!Q76)/100</f>
        <v>0.71346864538577126</v>
      </c>
      <c r="P74" s="257">
        <f t="shared" si="5"/>
        <v>7.3608838013860922E-2</v>
      </c>
      <c r="Q74" s="255">
        <v>1200000000000</v>
      </c>
      <c r="R74" s="255">
        <v>2690000000000</v>
      </c>
      <c r="S74" s="257">
        <v>0.60301130000000003</v>
      </c>
      <c r="T74" s="257">
        <f t="shared" si="9"/>
        <v>0.30848329048843187</v>
      </c>
      <c r="U74" s="257">
        <f t="shared" si="6"/>
        <v>0.38472810967294047</v>
      </c>
      <c r="V74" s="257">
        <f t="shared" si="7"/>
        <v>0.76992579997469313</v>
      </c>
      <c r="W74" s="257">
        <f t="shared" si="10"/>
        <v>0.49969504812747695</v>
      </c>
      <c r="X74" s="267">
        <f t="shared" si="11"/>
        <v>0.30132176057491245</v>
      </c>
    </row>
    <row r="75" spans="1:24">
      <c r="A75">
        <f>'Table A0'!A79</f>
        <v>1986</v>
      </c>
      <c r="B75" s="254">
        <f>'Table A0'!F79</f>
        <v>2467473.0928211357</v>
      </c>
      <c r="C75" s="257">
        <f>'data-Fig6b'!B62</f>
        <v>0.20521925374816816</v>
      </c>
      <c r="D75" s="256">
        <f>'TC2'!W84*B75</f>
        <v>270126.99499625294</v>
      </c>
      <c r="E75" s="257">
        <f t="shared" si="8"/>
        <v>0.20954742632902135</v>
      </c>
      <c r="F75" s="260">
        <f t="shared" si="1"/>
        <v>2197346.0978248827</v>
      </c>
      <c r="G75" s="257">
        <f>('Table A7'!D77+'Table A7'!E77+'Table A7'!F77+0.3*'Table A7'!C77)/100</f>
        <v>0.13848164801840426</v>
      </c>
      <c r="H75" s="257">
        <f>'Table A1'!B79/100</f>
        <v>0.34568578833279096</v>
      </c>
      <c r="I75" s="257">
        <f t="shared" si="2"/>
        <v>0.43727856267172471</v>
      </c>
      <c r="J75" s="257">
        <f>('Table A7'!B77+0.7*'Table A7'!C77)/100</f>
        <v>0.86151835198159576</v>
      </c>
      <c r="K75" s="257">
        <f t="shared" si="3"/>
        <v>0.33442598682949687</v>
      </c>
      <c r="L75" s="257">
        <f>('Table A7'!R77+'Table A7'!S77+'Table A7'!T77+0.3*'Table A7'!Q77)/100</f>
        <v>0.26461385375205787</v>
      </c>
      <c r="M75" s="257">
        <f>'Table A1'!D79/100</f>
        <v>9.1292990690663961E-2</v>
      </c>
      <c r="N75" s="257">
        <f t="shared" si="4"/>
        <v>0.22066550599207968</v>
      </c>
      <c r="O75" s="257">
        <f>('Table A7'!P77+0.7*'Table A7'!Q77)/100</f>
        <v>0.73538614624794207</v>
      </c>
      <c r="P75" s="257">
        <f t="shared" si="5"/>
        <v>7.5388801164912117E-2</v>
      </c>
      <c r="Q75" s="255">
        <v>1220000000000</v>
      </c>
      <c r="R75" s="255">
        <v>2850000000000</v>
      </c>
      <c r="S75" s="257">
        <v>0.61928640000000001</v>
      </c>
      <c r="T75" s="257">
        <f t="shared" si="9"/>
        <v>0.29975429975429974</v>
      </c>
      <c r="U75" s="257">
        <f t="shared" si="6"/>
        <v>0.35753339596842393</v>
      </c>
      <c r="V75" s="257">
        <f t="shared" si="7"/>
        <v>0.77099863081574838</v>
      </c>
      <c r="W75" s="257">
        <f t="shared" si="10"/>
        <v>0.46372766653312841</v>
      </c>
      <c r="X75" s="267">
        <f t="shared" si="11"/>
        <v>0.28718023718770158</v>
      </c>
    </row>
    <row r="76" spans="1:24">
      <c r="A76">
        <f>'Table A0'!A80</f>
        <v>1987</v>
      </c>
      <c r="B76" s="254">
        <f>'Table A0'!F80</f>
        <v>2668944.414493544</v>
      </c>
      <c r="C76" s="257">
        <f>'data-Fig6b'!B63</f>
        <v>0.19841794756475042</v>
      </c>
      <c r="D76" s="256">
        <f>'TC2'!W85*B76</f>
        <v>299327.56132609828</v>
      </c>
      <c r="E76" s="257">
        <f t="shared" si="8"/>
        <v>0.20782894045560077</v>
      </c>
      <c r="F76" s="260">
        <f t="shared" si="1"/>
        <v>2369616.8531674459</v>
      </c>
      <c r="G76" s="257">
        <f>('Table A7'!D78+'Table A7'!E78+'Table A7'!F78+0.3*'Table A7'!C78)/100</f>
        <v>0.13706134634978556</v>
      </c>
      <c r="H76" s="257">
        <f>'Table A1'!B80/100</f>
        <v>0.36482882411028583</v>
      </c>
      <c r="I76" s="257">
        <f t="shared" si="2"/>
        <v>0.44585840543362126</v>
      </c>
      <c r="J76" s="257">
        <f>('Table A7'!B78+0.7*'Table A7'!C78)/100</f>
        <v>0.86293865365021427</v>
      </c>
      <c r="K76" s="257">
        <f t="shared" si="3"/>
        <v>0.35459325081903059</v>
      </c>
      <c r="L76" s="257">
        <f>('Table A7'!R78+'Table A7'!S78+'Table A7'!T78+0.3*'Table A7'!Q78)/100</f>
        <v>0.24053449326665388</v>
      </c>
      <c r="M76" s="257">
        <f>'Table A1'!D80/100</f>
        <v>0.10746260633305883</v>
      </c>
      <c r="N76" s="257">
        <f t="shared" si="4"/>
        <v>0.23047698025053917</v>
      </c>
      <c r="O76" s="257">
        <f>('Table A7'!P78+0.7*'Table A7'!Q78)/100</f>
        <v>0.75946968115748437</v>
      </c>
      <c r="P76" s="257">
        <f t="shared" si="5"/>
        <v>9.1924062525953754E-2</v>
      </c>
      <c r="Q76" s="255">
        <v>1310000000000</v>
      </c>
      <c r="R76" s="255">
        <v>3050000000000</v>
      </c>
      <c r="S76" s="257">
        <v>0.61082329999999996</v>
      </c>
      <c r="T76" s="257">
        <f t="shared" si="9"/>
        <v>0.30045871559633025</v>
      </c>
      <c r="U76" s="257">
        <f t="shared" si="6"/>
        <v>0.37407597520097186</v>
      </c>
      <c r="V76" s="257">
        <f t="shared" si="7"/>
        <v>0.77692355841555605</v>
      </c>
      <c r="W76" s="257">
        <f t="shared" si="10"/>
        <v>0.48148363008048783</v>
      </c>
      <c r="X76" s="267">
        <f t="shared" si="11"/>
        <v>0.29410141982174282</v>
      </c>
    </row>
    <row r="77" spans="1:24">
      <c r="A77">
        <f>'Table A0'!A81</f>
        <v>1988</v>
      </c>
      <c r="B77" s="254">
        <f>'Table A0'!F81</f>
        <v>2956031.9753831429</v>
      </c>
      <c r="C77" s="257">
        <f>'data-Fig6b'!B64</f>
        <v>0.19706069039597679</v>
      </c>
      <c r="D77" s="256">
        <f>'TC2'!W86*B77</f>
        <v>353660.96760126535</v>
      </c>
      <c r="E77" s="257">
        <f t="shared" si="8"/>
        <v>0.20801005707591569</v>
      </c>
      <c r="F77" s="260">
        <f t="shared" si="1"/>
        <v>2602371.0077818776</v>
      </c>
      <c r="G77" s="257">
        <f>('Table A7'!D79+'Table A7'!E79+'Table A7'!F79+0.3*'Table A7'!C79)/100</f>
        <v>0.15114424481899941</v>
      </c>
      <c r="H77" s="257">
        <f>'Table A1'!B81/100</f>
        <v>0.38626673931240652</v>
      </c>
      <c r="I77" s="257">
        <f t="shared" si="2"/>
        <v>0.48797876686946773</v>
      </c>
      <c r="J77" s="257">
        <f>('Table A7'!B79+0.7*'Table A7'!C79)/100</f>
        <v>0.84885575518100065</v>
      </c>
      <c r="K77" s="257">
        <f t="shared" si="3"/>
        <v>0.37244412371495678</v>
      </c>
      <c r="L77" s="257">
        <f>('Table A7'!R79+'Table A7'!S79+'Table A7'!T79+0.3*'Table A7'!Q79)/100</f>
        <v>0.25413627819548873</v>
      </c>
      <c r="M77" s="257">
        <f>'Table A1'!D81/100</f>
        <v>0.13165480795439366</v>
      </c>
      <c r="N77" s="257">
        <f t="shared" si="4"/>
        <v>0.27965680138300003</v>
      </c>
      <c r="O77" s="257">
        <f>('Table A7'!P79+0.7*'Table A7'!Q79)/100</f>
        <v>0.74586058897243102</v>
      </c>
      <c r="P77" s="257">
        <f t="shared" si="5"/>
        <v>0.11154093976693942</v>
      </c>
      <c r="Q77" s="255">
        <v>1440000000000</v>
      </c>
      <c r="R77" s="255">
        <v>3310000000000</v>
      </c>
      <c r="S77" s="257">
        <v>0.60371249999999999</v>
      </c>
      <c r="T77" s="257">
        <f t="shared" si="9"/>
        <v>0.30315789473684213</v>
      </c>
      <c r="U77" s="257">
        <f t="shared" si="6"/>
        <v>0.40681267021561657</v>
      </c>
      <c r="V77" s="257">
        <f t="shared" si="7"/>
        <v>0.78621480597639803</v>
      </c>
      <c r="W77" s="257">
        <f t="shared" si="10"/>
        <v>0.51743196277052683</v>
      </c>
      <c r="X77" s="267">
        <f t="shared" si="11"/>
        <v>0.31238014382410167</v>
      </c>
    </row>
    <row r="78" spans="1:24">
      <c r="A78">
        <f>'Table A0'!A82</f>
        <v>1989</v>
      </c>
      <c r="B78" s="254">
        <f>'Table A0'!F82</f>
        <v>3130386.7562474776</v>
      </c>
      <c r="C78" s="257">
        <f>'data-Fig6b'!B65</f>
        <v>0.20844980795891005</v>
      </c>
      <c r="D78" s="256">
        <f>'TC2'!W87*B78</f>
        <v>399654.84702061844</v>
      </c>
      <c r="E78" s="257">
        <f t="shared" si="8"/>
        <v>0.21668732054657996</v>
      </c>
      <c r="F78" s="260">
        <f t="shared" si="1"/>
        <v>2730731.909226859</v>
      </c>
      <c r="G78" s="257">
        <f>('Table A7'!D80+'Table A7'!E80+'Table A7'!F80+0.3*'Table A7'!C80)/100</f>
        <v>0.16294126394052044</v>
      </c>
      <c r="H78" s="257">
        <f>'Table A1'!B82/100</f>
        <v>0.38470729689858546</v>
      </c>
      <c r="I78" s="257">
        <f t="shared" si="2"/>
        <v>0.49099200194230996</v>
      </c>
      <c r="J78" s="257">
        <f>('Table A7'!B80+0.7*'Table A7'!C80)/100</f>
        <v>0.83704882280049564</v>
      </c>
      <c r="K78" s="257">
        <f t="shared" si="3"/>
        <v>0.36914768236561413</v>
      </c>
      <c r="L78" s="257">
        <f>('Table A7'!R80+'Table A7'!S80+'Table A7'!T80+0.3*'Table A7'!Q80)/100</f>
        <v>0.27651316629950801</v>
      </c>
      <c r="M78" s="257">
        <f>'Table A1'!D82/100</f>
        <v>0.12611494478689436</v>
      </c>
      <c r="N78" s="257">
        <f t="shared" si="4"/>
        <v>0.27314627509741013</v>
      </c>
      <c r="O78" s="257">
        <f>('Table A7'!P80+0.7*'Table A7'!Q80)/100</f>
        <v>0.72348994961565183</v>
      </c>
      <c r="P78" s="257">
        <f t="shared" si="5"/>
        <v>0.10459670145575506</v>
      </c>
      <c r="Q78" s="255">
        <v>1530000000000</v>
      </c>
      <c r="R78" s="255">
        <v>3510000000000</v>
      </c>
      <c r="S78" s="257">
        <v>0.63462039999999997</v>
      </c>
      <c r="T78" s="257">
        <f t="shared" si="9"/>
        <v>0.30357142857142855</v>
      </c>
      <c r="U78" s="257">
        <f t="shared" si="6"/>
        <v>0.41160403654551558</v>
      </c>
      <c r="V78" s="257">
        <f t="shared" si="7"/>
        <v>0.77798629892503102</v>
      </c>
      <c r="W78" s="257">
        <f t="shared" si="10"/>
        <v>0.52906334869167015</v>
      </c>
      <c r="X78" s="267">
        <f t="shared" si="11"/>
        <v>0.33575439397204715</v>
      </c>
    </row>
    <row r="79" spans="1:24">
      <c r="A79">
        <f>'Table A0'!A83</f>
        <v>1990</v>
      </c>
      <c r="B79" s="254">
        <f>'Table A0'!F83</f>
        <v>3327453.7223950801</v>
      </c>
      <c r="C79" s="257">
        <f>'data-Fig6b'!B66</f>
        <v>0.20817692357193415</v>
      </c>
      <c r="D79" s="256">
        <f>'TC2'!W88*B79</f>
        <v>417039.79671611288</v>
      </c>
      <c r="E79" s="257">
        <f t="shared" si="8"/>
        <v>0.21640292731341171</v>
      </c>
      <c r="F79" s="260">
        <f t="shared" si="1"/>
        <v>2910413.9256789675</v>
      </c>
      <c r="G79" s="257">
        <f>('Table A7'!D81+'Table A7'!E81+'Table A7'!F81+0.3*'Table A7'!C81)/100</f>
        <v>0.15754848427791376</v>
      </c>
      <c r="H79" s="257">
        <f>'Table A1'!B83/100</f>
        <v>0.38836845589833757</v>
      </c>
      <c r="I79" s="257">
        <f t="shared" si="2"/>
        <v>0.48819429677873549</v>
      </c>
      <c r="J79" s="257">
        <f>('Table A7'!B81+0.7*'Table A7'!C81)/100</f>
        <v>0.84242327245339865</v>
      </c>
      <c r="K79" s="257">
        <f t="shared" si="3"/>
        <v>0.37405164474762026</v>
      </c>
      <c r="L79" s="257">
        <f>('Table A7'!R81+'Table A7'!S81+'Table A7'!T81+0.3*'Table A7'!Q81)/100</f>
        <v>0.26532738138177997</v>
      </c>
      <c r="M79" s="257">
        <f>'Table A1'!D83/100</f>
        <v>0.12981647252493073</v>
      </c>
      <c r="N79" s="257">
        <f t="shared" si="4"/>
        <v>0.27481877452208908</v>
      </c>
      <c r="O79" s="257">
        <f>('Table A7'!P81+0.7*'Table A7'!Q81)/100</f>
        <v>0.73467550417973582</v>
      </c>
      <c r="P79" s="257">
        <f t="shared" si="5"/>
        <v>0.10903919284918986</v>
      </c>
      <c r="Q79" s="255">
        <v>1590000000000</v>
      </c>
      <c r="R79" s="255">
        <v>3720000000000</v>
      </c>
      <c r="S79" s="257">
        <v>0.64612440000000004</v>
      </c>
      <c r="T79" s="257">
        <f t="shared" si="9"/>
        <v>0.29943502824858759</v>
      </c>
      <c r="U79" s="257">
        <f t="shared" si="6"/>
        <v>0.40594223082211295</v>
      </c>
      <c r="V79" s="257">
        <f t="shared" si="7"/>
        <v>0.78236933485993743</v>
      </c>
      <c r="W79" s="257">
        <f t="shared" si="10"/>
        <v>0.51886265569801016</v>
      </c>
      <c r="X79" s="267">
        <f t="shared" si="11"/>
        <v>0.33524982209528342</v>
      </c>
    </row>
    <row r="80" spans="1:24">
      <c r="A80">
        <f>'Table A0'!A84</f>
        <v>1991</v>
      </c>
      <c r="B80" s="254">
        <f>'Table A0'!F84</f>
        <v>3387468.4359324332</v>
      </c>
      <c r="C80" s="257">
        <f>'data-Fig6b'!B67</f>
        <v>0.20645147837691316</v>
      </c>
      <c r="D80" s="256">
        <f>'TC2'!W89*B80</f>
        <v>393497.18538072408</v>
      </c>
      <c r="E80" s="257">
        <f t="shared" si="8"/>
        <v>0.21608647021271815</v>
      </c>
      <c r="F80" s="260">
        <f t="shared" si="1"/>
        <v>2993971.250551709</v>
      </c>
      <c r="G80" s="257">
        <f>('Table A7'!D82+'Table A7'!E82+'Table A7'!F82+0.3*'Table A7'!C82)/100</f>
        <v>0.15094958515945864</v>
      </c>
      <c r="H80" s="257">
        <f>'Table A1'!B84/100</f>
        <v>0.38380981251828061</v>
      </c>
      <c r="I80" s="257">
        <f t="shared" si="2"/>
        <v>0.49874852522234336</v>
      </c>
      <c r="J80" s="257">
        <f>('Table A7'!B82+0.7*'Table A7'!C82)/100</f>
        <v>0.84905041484054133</v>
      </c>
      <c r="K80" s="257">
        <f t="shared" si="3"/>
        <v>0.36870343501649333</v>
      </c>
      <c r="L80" s="257">
        <f>('Table A7'!R82+'Table A7'!S82+'Table A7'!T82+0.3*'Table A7'!Q82)/100</f>
        <v>0.26560051922025868</v>
      </c>
      <c r="M80" s="257">
        <f>'Table A1'!D84/100</f>
        <v>0.12167379448376485</v>
      </c>
      <c r="N80" s="257">
        <f t="shared" si="4"/>
        <v>0.27820158416113266</v>
      </c>
      <c r="O80" s="257">
        <f>('Table A7'!P82+0.7*'Table A7'!Q82)/100</f>
        <v>0.73440232738203681</v>
      </c>
      <c r="P80" s="257">
        <f t="shared" si="5"/>
        <v>0.10110176280928401</v>
      </c>
      <c r="Q80" s="255">
        <v>1640000000000</v>
      </c>
      <c r="R80" s="255">
        <v>3830000000000</v>
      </c>
      <c r="S80" s="257">
        <v>0.64374569999999998</v>
      </c>
      <c r="T80" s="257">
        <f t="shared" si="9"/>
        <v>0.29981718464351004</v>
      </c>
      <c r="U80" s="257">
        <f t="shared" si="6"/>
        <v>0.37272063822558826</v>
      </c>
      <c r="V80" s="257">
        <f t="shared" si="7"/>
        <v>0.78171573121454541</v>
      </c>
      <c r="W80" s="257">
        <f t="shared" si="10"/>
        <v>0.47679818039032579</v>
      </c>
      <c r="X80" s="267">
        <f t="shared" si="11"/>
        <v>0.30693677839409655</v>
      </c>
    </row>
    <row r="81" spans="1:24">
      <c r="A81">
        <f>'Table A0'!A85</f>
        <v>1992</v>
      </c>
      <c r="B81" s="254">
        <f>'Table A0'!F85</f>
        <v>3545787.1496270443</v>
      </c>
      <c r="C81" s="257">
        <f>'data-Fig6b'!B68</f>
        <v>0.19665776723029765</v>
      </c>
      <c r="D81" s="256">
        <f>'TC2'!W90*B81</f>
        <v>365807.18128804211</v>
      </c>
      <c r="E81" s="257">
        <f t="shared" si="8"/>
        <v>0.21154947558578721</v>
      </c>
      <c r="F81" s="260">
        <f t="shared" si="1"/>
        <v>3179979.9683390022</v>
      </c>
      <c r="G81" s="257">
        <f>('Table A7'!D83+'Table A7'!E83+'Table A7'!F83+0.3*'Table A7'!C83)/100</f>
        <v>0.12807111126657106</v>
      </c>
      <c r="H81" s="257">
        <f>'Table A1'!B85/100</f>
        <v>0.39817900537735773</v>
      </c>
      <c r="I81" s="257">
        <f t="shared" si="2"/>
        <v>0.49429927110862376</v>
      </c>
      <c r="J81" s="257">
        <f>('Table A7'!B83+0.7*'Table A7'!C83)/100</f>
        <v>0.87192888873342878</v>
      </c>
      <c r="K81" s="257">
        <f t="shared" si="3"/>
        <v>0.38712186545135435</v>
      </c>
      <c r="L81" s="257">
        <f>('Table A7'!R83+'Table A7'!S83+'Table A7'!T83+0.3*'Table A7'!Q83)/100</f>
        <v>0.21901872107698778</v>
      </c>
      <c r="M81" s="257">
        <f>'Table A1'!D85/100</f>
        <v>0.13479744861469997</v>
      </c>
      <c r="N81" s="257">
        <f t="shared" si="4"/>
        <v>0.28616950054309648</v>
      </c>
      <c r="O81" s="257">
        <f>('Table A7'!P83+0.7*'Table A7'!Q83)/100</f>
        <v>0.78098127892301217</v>
      </c>
      <c r="P81" s="257">
        <f t="shared" si="5"/>
        <v>0.11738445098797692</v>
      </c>
      <c r="Q81" s="255">
        <v>1710000000000</v>
      </c>
      <c r="R81" s="255">
        <v>4050000000000</v>
      </c>
      <c r="S81" s="257">
        <v>0.63547200000000004</v>
      </c>
      <c r="T81" s="257">
        <f t="shared" si="9"/>
        <v>0.296875</v>
      </c>
      <c r="U81" s="257">
        <f t="shared" si="6"/>
        <v>0.33663533285277886</v>
      </c>
      <c r="V81" s="257">
        <f t="shared" si="7"/>
        <v>0.78518023909604995</v>
      </c>
      <c r="W81" s="257">
        <f t="shared" si="10"/>
        <v>0.4287363793570953</v>
      </c>
      <c r="X81" s="267">
        <f t="shared" si="11"/>
        <v>0.27244996446281206</v>
      </c>
    </row>
    <row r="82" spans="1:24">
      <c r="A82">
        <f>'Table A0'!A86</f>
        <v>1993</v>
      </c>
      <c r="B82" s="254">
        <f>'Table A0'!F86</f>
        <v>3622021.4024536484</v>
      </c>
      <c r="C82" s="257">
        <f>'data-Fig6b'!B69</f>
        <v>0.19306525586617695</v>
      </c>
      <c r="D82" s="256">
        <f>'TC2'!W91*B82</f>
        <v>341144.77828525932</v>
      </c>
      <c r="E82" s="257">
        <f t="shared" si="8"/>
        <v>0.21119598767963146</v>
      </c>
      <c r="F82" s="260">
        <f t="shared" si="1"/>
        <v>3280876.624168389</v>
      </c>
      <c r="G82" s="257">
        <f>('Table A7'!D84+'Table A7'!E84+'Table A7'!F84+0.3*'Table A7'!C84)/100</f>
        <v>0.12007898438660412</v>
      </c>
      <c r="H82" s="257">
        <f>'Table A1'!B86/100</f>
        <v>0.39481689855076185</v>
      </c>
      <c r="I82" s="257">
        <f t="shared" si="2"/>
        <v>0.50335573685998392</v>
      </c>
      <c r="J82" s="257">
        <f>('Table A7'!B84+0.7*'Table A7'!C84)/100</f>
        <v>0.87991227840248853</v>
      </c>
      <c r="K82" s="257">
        <f t="shared" si="3"/>
        <v>0.38352724743217714</v>
      </c>
      <c r="L82" s="257">
        <f>('Table A7'!R84+'Table A7'!S84+'Table A7'!T84+0.3*'Table A7'!Q84)/100</f>
        <v>0.21249523736428202</v>
      </c>
      <c r="M82" s="257">
        <f>'Table A1'!D86/100</f>
        <v>0.1282125992017894</v>
      </c>
      <c r="N82" s="257">
        <f t="shared" si="4"/>
        <v>0.28926253594063361</v>
      </c>
      <c r="O82" s="257">
        <f>('Table A7'!P84+0.7*'Table A7'!Q84)/100</f>
        <v>0.787504762635718</v>
      </c>
      <c r="P82" s="257">
        <f t="shared" si="5"/>
        <v>0.1114666647290007</v>
      </c>
      <c r="Q82" s="255">
        <v>1810000000000</v>
      </c>
      <c r="R82" s="255">
        <v>4240000000000</v>
      </c>
      <c r="S82" s="257">
        <v>0.6271968</v>
      </c>
      <c r="T82" s="257">
        <f t="shared" si="9"/>
        <v>0.29917355371900828</v>
      </c>
      <c r="U82" s="257">
        <f t="shared" si="6"/>
        <v>0.30050819464983614</v>
      </c>
      <c r="V82" s="257">
        <f t="shared" si="7"/>
        <v>0.77379165664348803</v>
      </c>
      <c r="W82" s="257">
        <f t="shared" si="10"/>
        <v>0.38835801868601744</v>
      </c>
      <c r="X82" s="267">
        <f t="shared" si="11"/>
        <v>0.24357690657421033</v>
      </c>
    </row>
    <row r="83" spans="1:24">
      <c r="A83">
        <f>'Table A0'!A87</f>
        <v>1994</v>
      </c>
      <c r="B83" s="254">
        <f>'Table A0'!F87</f>
        <v>3805320.5921740835</v>
      </c>
      <c r="C83" s="257">
        <f>'data-Fig6b'!B70</f>
        <v>0.19627110103300577</v>
      </c>
      <c r="D83" s="256">
        <f>'TC2'!W92*B83</f>
        <v>352710.02543992759</v>
      </c>
      <c r="E83" s="257">
        <f t="shared" si="8"/>
        <v>0.21463586167067494</v>
      </c>
      <c r="F83" s="260">
        <f t="shared" ref="F83:F94" si="12">B83-D83</f>
        <v>3452610.5667341556</v>
      </c>
      <c r="G83" s="257">
        <f>('Table A7'!D85+'Table A7'!E85+'Table A7'!F85+0.3*'Table A7'!C85)/100</f>
        <v>0.12262921612805597</v>
      </c>
      <c r="H83" s="257">
        <f>'Table A1'!B87/100</f>
        <v>0.39596851978506092</v>
      </c>
      <c r="I83" s="257">
        <f t="shared" ref="I83:I100" si="13">(B83*H83*G83)/D83</f>
        <v>0.52387546495398429</v>
      </c>
      <c r="J83" s="257">
        <f>('Table A7'!B85+0.7*'Table A7'!C85)/100</f>
        <v>0.877370783871944</v>
      </c>
      <c r="K83" s="257">
        <f t="shared" ref="K83:K100" si="14">(B83*H83*J83)/F83</f>
        <v>0.38290186746141119</v>
      </c>
      <c r="L83" s="257">
        <f>('Table A7'!R85+'Table A7'!S85+'Table A7'!T85+0.3*'Table A7'!Q85)/100</f>
        <v>0.22124079028877966</v>
      </c>
      <c r="M83" s="257">
        <f>'Table A1'!D87/100</f>
        <v>0.12852119853413257</v>
      </c>
      <c r="N83" s="257">
        <f t="shared" ref="N83:N100" si="15">(B83*M83*L83)/D83</f>
        <v>0.3067703735000224</v>
      </c>
      <c r="O83" s="257">
        <f>('Table A7'!P85+0.7*'Table A7'!Q85)/100</f>
        <v>0.77875920971122037</v>
      </c>
      <c r="P83" s="257">
        <f t="shared" ref="P83:P100" si="16">(B83*M83*O83)/F83</f>
        <v>0.11031171043181977</v>
      </c>
      <c r="Q83" s="255">
        <v>1970000000000</v>
      </c>
      <c r="R83" s="255">
        <v>4470000000000</v>
      </c>
      <c r="S83" s="257">
        <v>0.62011539999999998</v>
      </c>
      <c r="T83" s="257">
        <f t="shared" si="9"/>
        <v>0.30590062111801242</v>
      </c>
      <c r="U83" s="257">
        <f t="shared" si="6"/>
        <v>0.28872145741054756</v>
      </c>
      <c r="V83" s="257">
        <f t="shared" si="7"/>
        <v>0.77239609994052705</v>
      </c>
      <c r="W83" s="257">
        <f t="shared" si="10"/>
        <v>0.37379973491940022</v>
      </c>
      <c r="X83" s="267">
        <f t="shared" si="11"/>
        <v>0.23179897213943781</v>
      </c>
    </row>
    <row r="84" spans="1:24">
      <c r="A84">
        <f>'Table A0'!A88</f>
        <v>1995</v>
      </c>
      <c r="B84" s="254">
        <f>'Table A0'!F88</f>
        <v>4050827.5599636263</v>
      </c>
      <c r="C84" s="257">
        <f>'data-Fig6b'!B71</f>
        <v>0.19811095169775228</v>
      </c>
      <c r="D84" s="256">
        <f>'TC2'!W93*B84</f>
        <v>398304.35632694291</v>
      </c>
      <c r="E84" s="257">
        <f t="shared" si="8"/>
        <v>0.2159929265243607</v>
      </c>
      <c r="F84" s="260">
        <f t="shared" si="12"/>
        <v>3652523.2036366835</v>
      </c>
      <c r="G84" s="257">
        <f>('Table A7'!D86+'Table A7'!E86+'Table A7'!F86+0.3*'Table A7'!C86)/100</f>
        <v>0.1230465986050743</v>
      </c>
      <c r="H84" s="257">
        <f>'Table A1'!B88/100</f>
        <v>0.40542</v>
      </c>
      <c r="I84" s="257">
        <f t="shared" si="13"/>
        <v>0.50734511360938117</v>
      </c>
      <c r="J84" s="257">
        <f>('Table A7'!B86+0.7*'Table A7'!C86)/100</f>
        <v>0.87695340139492572</v>
      </c>
      <c r="K84" s="257">
        <f t="shared" si="14"/>
        <v>0.39430515842163194</v>
      </c>
      <c r="L84" s="257">
        <f>('Table A7'!R86+'Table A7'!S86+'Table A7'!T86+0.3*'Table A7'!Q86)/100</f>
        <v>0.21682090918336211</v>
      </c>
      <c r="M84" s="257">
        <f>'Table A1'!D88/100</f>
        <v>0.13528000000000001</v>
      </c>
      <c r="N84" s="257">
        <f t="shared" si="15"/>
        <v>0.29830700749738892</v>
      </c>
      <c r="O84" s="257">
        <f>('Table A7'!P86+0.7*'Table A7'!Q86)/100</f>
        <v>0.78317909081663772</v>
      </c>
      <c r="P84" s="257">
        <f t="shared" si="16"/>
        <v>0.11750205208155762</v>
      </c>
      <c r="Q84" s="255">
        <v>2130000000000</v>
      </c>
      <c r="R84" s="255">
        <v>4690000000000</v>
      </c>
      <c r="S84" s="257">
        <v>0.60661449999999995</v>
      </c>
      <c r="T84" s="257">
        <f t="shared" si="9"/>
        <v>0.31231671554252199</v>
      </c>
      <c r="U84" s="257">
        <f t="shared" si="6"/>
        <v>0.30826389805755733</v>
      </c>
      <c r="V84" s="257">
        <f t="shared" si="7"/>
        <v>0.77878959565814154</v>
      </c>
      <c r="W84" s="257">
        <f t="shared" si="10"/>
        <v>0.39582436613967459</v>
      </c>
      <c r="X84" s="267">
        <f t="shared" si="11"/>
        <v>0.2401127999536356</v>
      </c>
    </row>
    <row r="85" spans="1:24">
      <c r="A85">
        <f>'Table A0'!A89</f>
        <v>1996</v>
      </c>
      <c r="B85" s="254">
        <f>'Table A0'!F89</f>
        <v>4309234.881231687</v>
      </c>
      <c r="C85" s="257">
        <f>'data-Fig6b'!B72</f>
        <v>0.20107350625140613</v>
      </c>
      <c r="D85" s="256">
        <f>'TC2'!W94*B85</f>
        <v>430490.13315432618</v>
      </c>
      <c r="E85" s="257">
        <f t="shared" si="8"/>
        <v>0.21956541898788734</v>
      </c>
      <c r="F85" s="260">
        <f t="shared" si="12"/>
        <v>3878744.7480773609</v>
      </c>
      <c r="G85" s="257">
        <f>('Table A7'!D87+'Table A7'!E87+'Table A7'!F87+0.3*'Table A7'!C87)/100</f>
        <v>0.12636685194542696</v>
      </c>
      <c r="H85" s="257">
        <f>'Table A1'!B89/100</f>
        <v>0.41155000000000003</v>
      </c>
      <c r="I85" s="257">
        <f t="shared" si="13"/>
        <v>0.52058630288638941</v>
      </c>
      <c r="J85" s="257">
        <f>('Table A7'!B87+0.7*'Table A7'!C87)/100</f>
        <v>0.87363314805457293</v>
      </c>
      <c r="K85" s="257">
        <f t="shared" si="14"/>
        <v>0.39944839094942136</v>
      </c>
      <c r="L85" s="257">
        <f>('Table A7'!R87+'Table A7'!S87+'Table A7'!T87+0.3*'Table A7'!Q87)/100</f>
        <v>0.21400813835198376</v>
      </c>
      <c r="M85" s="257">
        <f>'Table A1'!D89/100</f>
        <v>0.14107</v>
      </c>
      <c r="N85" s="257">
        <f t="shared" si="15"/>
        <v>0.30220519115353789</v>
      </c>
      <c r="O85" s="257">
        <f>('Table A7'!P87+0.7*'Table A7'!Q87)/100</f>
        <v>0.78599186164801638</v>
      </c>
      <c r="P85" s="257">
        <f t="shared" si="16"/>
        <v>0.12318609311751731</v>
      </c>
      <c r="Q85" s="255">
        <v>2310000000000</v>
      </c>
      <c r="R85" s="255">
        <v>4940000000000</v>
      </c>
      <c r="S85" s="257">
        <v>0.60164790000000001</v>
      </c>
      <c r="T85" s="257">
        <f t="shared" si="9"/>
        <v>0.31862068965517243</v>
      </c>
      <c r="U85" s="257">
        <f t="shared" si="6"/>
        <v>0.30974821818853321</v>
      </c>
      <c r="V85" s="257">
        <f t="shared" si="7"/>
        <v>0.78517100163509324</v>
      </c>
      <c r="W85" s="257">
        <f t="shared" si="10"/>
        <v>0.39449778143040504</v>
      </c>
      <c r="X85" s="267">
        <f t="shared" si="11"/>
        <v>0.23734876175226219</v>
      </c>
    </row>
    <row r="86" spans="1:24">
      <c r="A86">
        <f>'Table A0'!A90</f>
        <v>1997</v>
      </c>
      <c r="B86" s="254">
        <f>'Table A0'!F90</f>
        <v>4636736.7545036357</v>
      </c>
      <c r="C86" s="257">
        <f>'data-Fig6b'!B73</f>
        <v>0.20214801090574963</v>
      </c>
      <c r="D86" s="256">
        <f>'TC2'!W95*B86</f>
        <v>463998.19163864251</v>
      </c>
      <c r="E86" s="257">
        <f t="shared" si="8"/>
        <v>0.22011163448981103</v>
      </c>
      <c r="F86" s="260">
        <f t="shared" si="12"/>
        <v>4172738.5628649932</v>
      </c>
      <c r="G86" s="257">
        <f>('Table A7'!D88+'Table A7'!E88+'Table A7'!F88+0.3*'Table A7'!C88)/100</f>
        <v>0.12765247294427023</v>
      </c>
      <c r="H86" s="257">
        <f>'Table A1'!B90/100</f>
        <v>0.41725000000000001</v>
      </c>
      <c r="I86" s="257">
        <f t="shared" si="13"/>
        <v>0.53225742673792642</v>
      </c>
      <c r="J86" s="257">
        <f>('Table A7'!B88+0.7*'Table A7'!C88)/100</f>
        <v>0.87234752705572971</v>
      </c>
      <c r="K86" s="257">
        <f t="shared" si="14"/>
        <v>0.40446145903883984</v>
      </c>
      <c r="L86" s="257">
        <f>('Table A7'!R88+'Table A7'!S88+'Table A7'!T88+0.3*'Table A7'!Q88)/100</f>
        <v>0.21038762844643399</v>
      </c>
      <c r="M86" s="257">
        <f>'Table A1'!D90/100</f>
        <v>0.14771000000000001</v>
      </c>
      <c r="N86" s="257">
        <f t="shared" si="15"/>
        <v>0.31054622071761129</v>
      </c>
      <c r="O86" s="257">
        <f>('Table A7'!P88+0.7*'Table A7'!Q88)/100</f>
        <v>0.78961237155356601</v>
      </c>
      <c r="P86" s="257">
        <f t="shared" si="16"/>
        <v>0.12960301562799895</v>
      </c>
      <c r="Q86" s="255">
        <v>2480000000000</v>
      </c>
      <c r="R86" s="255">
        <v>5260000000000</v>
      </c>
      <c r="S86" s="257">
        <v>0.59861089999999995</v>
      </c>
      <c r="T86" s="257">
        <f t="shared" si="9"/>
        <v>0.32041343669250644</v>
      </c>
      <c r="U86" s="257">
        <f t="shared" si="6"/>
        <v>0.3125503478396095</v>
      </c>
      <c r="V86" s="257">
        <f t="shared" si="7"/>
        <v>0.79329630472718504</v>
      </c>
      <c r="W86" s="257">
        <f t="shared" si="10"/>
        <v>0.39398941603175086</v>
      </c>
      <c r="X86" s="267">
        <f t="shared" si="11"/>
        <v>0.23584635892124078</v>
      </c>
    </row>
    <row r="87" spans="1:24">
      <c r="A87">
        <f>'Table A0'!A91</f>
        <v>1998</v>
      </c>
      <c r="B87" s="254">
        <f>'Table A0'!F91</f>
        <v>4992745.3425246943</v>
      </c>
      <c r="C87" s="257">
        <f>'data-Fig6b'!B74</f>
        <v>0.20364741641337386</v>
      </c>
      <c r="D87" s="256">
        <f>'TC2'!W96*B87</f>
        <v>480890.55152330542</v>
      </c>
      <c r="E87" s="257">
        <f t="shared" si="8"/>
        <v>0.21295970957776872</v>
      </c>
      <c r="F87" s="260">
        <f t="shared" si="12"/>
        <v>4511854.7910013888</v>
      </c>
      <c r="G87" s="257">
        <f>('Table A7'!D89+'Table A7'!E89+'Table A7'!F89+0.3*'Table A7'!C89)/100</f>
        <v>0.12388950723464535</v>
      </c>
      <c r="H87" s="257">
        <f>'Table A1'!B91/100</f>
        <v>0.42124</v>
      </c>
      <c r="I87" s="257">
        <f t="shared" si="13"/>
        <v>0.54182283044526236</v>
      </c>
      <c r="J87" s="257">
        <f>('Table A7'!B89+0.7*'Table A7'!C89)/100</f>
        <v>0.87611049276535469</v>
      </c>
      <c r="K87" s="257">
        <f t="shared" si="14"/>
        <v>0.40838782577827754</v>
      </c>
      <c r="L87" s="257">
        <f>('Table A7'!R89+'Table A7'!S89+'Table A7'!T89+0.3*'Table A7'!Q89)/100</f>
        <v>0.20263881813550688</v>
      </c>
      <c r="M87" s="257">
        <f>'Table A1'!D91/100</f>
        <v>0.15293999999999999</v>
      </c>
      <c r="N87" s="257">
        <f t="shared" si="15"/>
        <v>0.32176359139189675</v>
      </c>
      <c r="O87" s="257">
        <f>('Table A7'!P89+0.7*'Table A7'!Q89)/100</f>
        <v>0.79736118186449323</v>
      </c>
      <c r="P87" s="257">
        <f t="shared" si="16"/>
        <v>0.13494614298657973</v>
      </c>
      <c r="Q87" s="255">
        <v>2580000000000</v>
      </c>
      <c r="R87" s="255">
        <v>5670000000000</v>
      </c>
      <c r="S87" s="257">
        <v>0.59465330000000005</v>
      </c>
      <c r="T87" s="257">
        <f t="shared" si="9"/>
        <v>0.31272727272727274</v>
      </c>
      <c r="U87" s="257">
        <f t="shared" si="6"/>
        <v>0.31344598043421279</v>
      </c>
      <c r="V87" s="257">
        <f t="shared" si="7"/>
        <v>0.79574158571453057</v>
      </c>
      <c r="W87" s="257">
        <f t="shared" si="10"/>
        <v>0.39390423481858894</v>
      </c>
      <c r="X87" s="267">
        <f t="shared" si="11"/>
        <v>0.23423645311884883</v>
      </c>
    </row>
    <row r="88" spans="1:24">
      <c r="A88">
        <f>'Table A0'!A92</f>
        <v>1999</v>
      </c>
      <c r="B88" s="254">
        <f>'Table A0'!F92</f>
        <v>5350790.054969117</v>
      </c>
      <c r="C88" s="257">
        <f>'data-Fig6b'!B75</f>
        <v>0.19270247003509702</v>
      </c>
      <c r="D88" s="256">
        <f>'TC2'!W97*B88</f>
        <v>506760.2024184452</v>
      </c>
      <c r="E88" s="257">
        <f t="shared" si="8"/>
        <v>0.20403669049804976</v>
      </c>
      <c r="F88" s="260">
        <f t="shared" si="12"/>
        <v>4844029.8525506714</v>
      </c>
      <c r="G88" s="257">
        <f>('Table A7'!D90+'Table A7'!E90+'Table A7'!F90+0.3*'Table A7'!C90)/100</f>
        <v>0.12294915940854771</v>
      </c>
      <c r="H88" s="257">
        <f>'Table A1'!B92/100</f>
        <v>0.42668</v>
      </c>
      <c r="I88" s="257">
        <f t="shared" si="13"/>
        <v>0.55391517161846704</v>
      </c>
      <c r="J88" s="257">
        <f>('Table A7'!B90+0.7*'Table A7'!C90)/100</f>
        <v>0.87705084059145222</v>
      </c>
      <c r="K88" s="257">
        <f t="shared" si="14"/>
        <v>0.41336923947894988</v>
      </c>
      <c r="L88" s="257">
        <f>('Table A7'!R90+'Table A7'!S90+'Table A7'!T90+0.3*'Table A7'!Q90)/100</f>
        <v>0.19600651996740015</v>
      </c>
      <c r="M88" s="257">
        <f>'Table A1'!D92/100</f>
        <v>0.15872999999999998</v>
      </c>
      <c r="N88" s="257">
        <f t="shared" si="15"/>
        <v>0.32850723927942083</v>
      </c>
      <c r="O88" s="257">
        <f>('Table A7'!P90+0.7*'Table A7'!Q90)/100</f>
        <v>0.80399348003259985</v>
      </c>
      <c r="P88" s="257">
        <f t="shared" si="16"/>
        <v>0.14096868333553295</v>
      </c>
      <c r="Q88" s="255">
        <v>2730000000000</v>
      </c>
      <c r="R88" s="255">
        <v>6040000000000</v>
      </c>
      <c r="S88" s="257">
        <v>0.56713899999999995</v>
      </c>
      <c r="T88" s="257">
        <f t="shared" si="9"/>
        <v>0.31128848346636262</v>
      </c>
      <c r="U88" s="257">
        <f t="shared" si="6"/>
        <v>0.32730326740415361</v>
      </c>
      <c r="V88" s="257">
        <f t="shared" si="7"/>
        <v>0.80199169744216425</v>
      </c>
      <c r="W88" s="257">
        <f t="shared" si="10"/>
        <v>0.40811303713996006</v>
      </c>
      <c r="X88" s="267">
        <f t="shared" si="11"/>
        <v>0.23145681977051979</v>
      </c>
    </row>
    <row r="89" spans="1:24">
      <c r="A89">
        <f>'Table A0'!A93</f>
        <v>2000</v>
      </c>
      <c r="B89" s="254">
        <f>'Table A0'!F93</f>
        <v>5712242.5007777316</v>
      </c>
      <c r="C89" s="257">
        <f>'data-Fig6b'!B76</f>
        <v>0.19261323360465404</v>
      </c>
      <c r="D89" s="256">
        <f>'TC2'!W98*B89</f>
        <v>549785.93366449815</v>
      </c>
      <c r="E89" s="257">
        <f t="shared" si="8"/>
        <v>0.20296271822223433</v>
      </c>
      <c r="F89" s="260">
        <f t="shared" si="12"/>
        <v>5162456.5671132337</v>
      </c>
      <c r="G89" s="257">
        <f>('Table A7'!D91+'Table A7'!E91+'Table A7'!F91+0.3*'Table A7'!C91)/100</f>
        <v>0.12756250622571971</v>
      </c>
      <c r="H89" s="257">
        <f>'Table A1'!B93/100</f>
        <v>0.43107999999999996</v>
      </c>
      <c r="I89" s="257">
        <f t="shared" si="13"/>
        <v>0.57133907778946458</v>
      </c>
      <c r="J89" s="257">
        <f>('Table A7'!B91+0.7*'Table A7'!C91)/100</f>
        <v>0.87243749377428026</v>
      </c>
      <c r="K89" s="257">
        <f t="shared" si="14"/>
        <v>0.41614283451784606</v>
      </c>
      <c r="L89" s="257">
        <f>('Table A7'!R91+'Table A7'!S91+'Table A7'!T91+0.3*'Table A7'!Q91)/100</f>
        <v>0.19715971597159715</v>
      </c>
      <c r="M89" s="257">
        <f>'Table A1'!D93/100</f>
        <v>0.16494</v>
      </c>
      <c r="N89" s="257">
        <f t="shared" si="15"/>
        <v>0.33787587707575656</v>
      </c>
      <c r="O89" s="257">
        <f>('Table A7'!P91+0.7*'Table A7'!Q91)/100</f>
        <v>0.8028402840284028</v>
      </c>
      <c r="P89" s="257">
        <f t="shared" si="16"/>
        <v>0.14652285471148288</v>
      </c>
      <c r="Q89" s="255">
        <v>2870000000000</v>
      </c>
      <c r="R89" s="255">
        <v>6540000000000</v>
      </c>
      <c r="S89" s="257">
        <v>0.58027450000000003</v>
      </c>
      <c r="T89" s="257">
        <f t="shared" si="9"/>
        <v>0.30499468650371947</v>
      </c>
      <c r="U89" s="257">
        <f t="shared" si="6"/>
        <v>0.33012486864178131</v>
      </c>
      <c r="V89" s="257">
        <f t="shared" si="7"/>
        <v>0.78936644757083074</v>
      </c>
      <c r="W89" s="257">
        <f t="shared" si="10"/>
        <v>0.41821497437305105</v>
      </c>
      <c r="X89" s="267">
        <f t="shared" si="11"/>
        <v>0.24267948514683502</v>
      </c>
    </row>
    <row r="90" spans="1:24">
      <c r="A90">
        <f>'Table A0'!A94</f>
        <v>2001</v>
      </c>
      <c r="B90" s="254">
        <f>'Table A0'!F94</f>
        <v>5846257.532873421</v>
      </c>
      <c r="C90" s="257">
        <f>'data-Fig6b'!B77</f>
        <v>0.18727160552418018</v>
      </c>
      <c r="D90" s="256">
        <f>'TC2'!W99*B90</f>
        <v>528044.59353094071</v>
      </c>
      <c r="E90" s="257">
        <f t="shared" si="8"/>
        <v>0.19969966045565424</v>
      </c>
      <c r="F90" s="260">
        <f t="shared" si="12"/>
        <v>5318212.9393424802</v>
      </c>
      <c r="G90" s="257">
        <f>('Table A7'!D92+'Table A7'!E92+'Table A7'!F92+0.3*'Table A7'!C92)/100</f>
        <v>0.11917630634224173</v>
      </c>
      <c r="H90" s="257">
        <f>'Table A1'!B94/100</f>
        <v>0.42229</v>
      </c>
      <c r="I90" s="257">
        <f t="shared" si="13"/>
        <v>0.55719609039265638</v>
      </c>
      <c r="J90" s="257">
        <f>('Table A7'!B92+0.7*'Table A7'!C92)/100</f>
        <v>0.88082369365775814</v>
      </c>
      <c r="K90" s="257">
        <f t="shared" si="14"/>
        <v>0.40889519379747774</v>
      </c>
      <c r="L90" s="257">
        <f>('Table A7'!R92+'Table A7'!S92+'Table A7'!T92+0.3*'Table A7'!Q92)/100</f>
        <v>0.1975797579757976</v>
      </c>
      <c r="M90" s="257">
        <f>'Table A1'!D94/100</f>
        <v>0.15371000000000001</v>
      </c>
      <c r="N90" s="257">
        <f t="shared" si="15"/>
        <v>0.33624196404463735</v>
      </c>
      <c r="O90" s="257">
        <f>('Table A7'!P92+0.7*'Table A7'!Q92)/100</f>
        <v>0.80242024202420259</v>
      </c>
      <c r="P90" s="257">
        <f t="shared" si="16"/>
        <v>0.13558642769108994</v>
      </c>
      <c r="Q90" s="255">
        <v>2940000000000</v>
      </c>
      <c r="R90" s="255">
        <v>6780000000000</v>
      </c>
      <c r="S90" s="257">
        <v>0.57544879999999998</v>
      </c>
      <c r="T90" s="257">
        <f t="shared" si="9"/>
        <v>0.30246913580246915</v>
      </c>
      <c r="U90" s="257">
        <f t="shared" si="6"/>
        <v>0.31211639437315847</v>
      </c>
      <c r="V90" s="257">
        <f t="shared" si="7"/>
        <v>0.78439718869358122</v>
      </c>
      <c r="W90" s="257">
        <f t="shared" si="10"/>
        <v>0.39790605941996099</v>
      </c>
      <c r="X90" s="267">
        <f t="shared" si="11"/>
        <v>0.22897456440594524</v>
      </c>
    </row>
    <row r="91" spans="1:24">
      <c r="A91">
        <f>'Table A0'!A95</f>
        <v>2002</v>
      </c>
      <c r="B91" s="254">
        <f>'Table A0'!F95</f>
        <v>5823155.0192037784</v>
      </c>
      <c r="C91" s="257">
        <f>'data-Fig6b'!B78</f>
        <v>0.17917814643296792</v>
      </c>
      <c r="D91" s="256">
        <f>'TC2'!W100*B91</f>
        <v>464293.52833545348</v>
      </c>
      <c r="E91" s="257">
        <f t="shared" si="8"/>
        <v>0.19723942091584229</v>
      </c>
      <c r="F91" s="260">
        <f t="shared" si="12"/>
        <v>5358861.4908683244</v>
      </c>
      <c r="G91" s="257">
        <f>('Table A7'!D93+'Table A7'!E93+'Table A7'!F93+0.3*'Table A7'!C93)/100</f>
        <v>0.11611</v>
      </c>
      <c r="H91" s="257">
        <f>'Table A1'!B95/100</f>
        <v>0.42363999999999996</v>
      </c>
      <c r="I91" s="257">
        <f t="shared" si="13"/>
        <v>0.61692490931539323</v>
      </c>
      <c r="J91" s="257">
        <f>('Table A7'!B93+0.7*'Table A7'!C93)/100</f>
        <v>0.88388999999999995</v>
      </c>
      <c r="K91" s="257">
        <f t="shared" si="14"/>
        <v>0.40689373166054699</v>
      </c>
      <c r="L91" s="257">
        <f>('Table A7'!R93+'Table A7'!S93+'Table A7'!T93+0.3*'Table A7'!Q93)/100</f>
        <v>0.19659999999999997</v>
      </c>
      <c r="M91" s="257">
        <f>'Table A1'!D95/100</f>
        <v>0.14989</v>
      </c>
      <c r="N91" s="257">
        <f t="shared" si="15"/>
        <v>0.36959143191393651</v>
      </c>
      <c r="O91" s="257">
        <f>('Table A7'!P93+0.7*'Table A7'!Q93)/100</f>
        <v>0.80330000000000001</v>
      </c>
      <c r="P91" s="257">
        <f t="shared" si="16"/>
        <v>0.13083870777156192</v>
      </c>
      <c r="Q91" s="255">
        <v>3030000000000</v>
      </c>
      <c r="R91" s="255">
        <v>6910000000000</v>
      </c>
      <c r="S91" s="257">
        <v>0.56032899999999997</v>
      </c>
      <c r="T91" s="257">
        <f t="shared" si="9"/>
        <v>0.30482897384305835</v>
      </c>
      <c r="U91" s="257">
        <f t="shared" si="6"/>
        <v>0.27346824378080842</v>
      </c>
      <c r="V91" s="257">
        <f t="shared" si="7"/>
        <v>0.77552264701422924</v>
      </c>
      <c r="W91" s="257">
        <f t="shared" si="10"/>
        <v>0.35262444602187204</v>
      </c>
      <c r="X91" s="267">
        <f t="shared" si="11"/>
        <v>0.19758570321498953</v>
      </c>
    </row>
    <row r="92" spans="1:24">
      <c r="A92">
        <f>'Table A0'!A96</f>
        <v>2003</v>
      </c>
      <c r="B92" s="254">
        <f>'Table A0'!F96</f>
        <v>5961478.1778232278</v>
      </c>
      <c r="C92" s="257">
        <f>'data-Fig6b'!B79</f>
        <v>0.17209851054416753</v>
      </c>
      <c r="D92" s="256">
        <f>'TC2'!W101*B92</f>
        <v>459324.70903204259</v>
      </c>
      <c r="E92" s="257">
        <f t="shared" si="8"/>
        <v>0.19314161756520667</v>
      </c>
      <c r="F92" s="260">
        <f t="shared" si="12"/>
        <v>5502153.4687911849</v>
      </c>
      <c r="G92" s="257">
        <f>('Table A7'!D94+'Table A7'!E94+'Table A7'!F94+0.3*'Table A7'!C94)/100</f>
        <v>0.11702</v>
      </c>
      <c r="H92" s="257">
        <f>'Table A1'!B96/100</f>
        <v>0.42762</v>
      </c>
      <c r="I92" s="257">
        <f t="shared" si="13"/>
        <v>0.64945976776974901</v>
      </c>
      <c r="J92" s="257">
        <f>('Table A7'!B94+0.7*'Table A7'!C94)/100</f>
        <v>0.88297999999999999</v>
      </c>
      <c r="K92" s="257">
        <f t="shared" si="14"/>
        <v>0.40910061711463636</v>
      </c>
      <c r="L92" s="257">
        <f>('Table A7'!R94+'Table A7'!S94+'Table A7'!T94+0.3*'Table A7'!Q94)/100</f>
        <v>0.20453000000000002</v>
      </c>
      <c r="M92" s="257">
        <f>'Table A1'!D96/100</f>
        <v>0.15214</v>
      </c>
      <c r="N92" s="257">
        <f t="shared" si="15"/>
        <v>0.40386347725405453</v>
      </c>
      <c r="O92" s="257">
        <f>('Table A7'!P94+0.7*'Table A7'!Q94)/100</f>
        <v>0.79556999999999989</v>
      </c>
      <c r="P92" s="257">
        <f t="shared" si="16"/>
        <v>0.13114238230856956</v>
      </c>
      <c r="Q92" s="255">
        <v>3170000000000</v>
      </c>
      <c r="R92" s="255">
        <v>7220000000000</v>
      </c>
      <c r="S92" s="257">
        <v>0.54520080000000004</v>
      </c>
      <c r="T92" s="257">
        <f t="shared" si="9"/>
        <v>0.30510105871029836</v>
      </c>
      <c r="U92" s="257">
        <f t="shared" si="6"/>
        <v>0.2657688406779572</v>
      </c>
      <c r="V92" s="257">
        <f t="shared" si="7"/>
        <v>0.7620711175611059</v>
      </c>
      <c r="W92" s="257">
        <f t="shared" si="10"/>
        <v>0.348745457679213</v>
      </c>
      <c r="X92" s="267">
        <f t="shared" si="11"/>
        <v>0.19013630252307309</v>
      </c>
    </row>
    <row r="93" spans="1:24">
      <c r="A93">
        <f>'Table A0'!A97</f>
        <v>2004</v>
      </c>
      <c r="B93" s="254">
        <f>'Table A0'!F97</f>
        <v>6383254.4954936244</v>
      </c>
      <c r="C93" s="257">
        <f>'data-Fig6b'!B80</f>
        <v>0.17187934538453312</v>
      </c>
      <c r="D93" s="256">
        <f>'TC2'!W102*B93</f>
        <v>508649.94640682929</v>
      </c>
      <c r="E93" s="257">
        <f t="shared" si="8"/>
        <v>0.19638374493091487</v>
      </c>
      <c r="F93" s="260">
        <f t="shared" si="12"/>
        <v>5874604.5490867952</v>
      </c>
      <c r="G93" s="257">
        <f>('Table A7'!D95+'Table A7'!E95+'Table A7'!F95+0.3*'Table A7'!C95)/100</f>
        <v>0.12676999999999999</v>
      </c>
      <c r="H93" s="257">
        <f>'Table A1'!B97/100</f>
        <v>0.43642999999999998</v>
      </c>
      <c r="I93" s="257">
        <f t="shared" si="13"/>
        <v>0.69431131543918023</v>
      </c>
      <c r="J93" s="257">
        <f>('Table A7'!B95+0.7*'Table A7'!C95)/100</f>
        <v>0.87313000000000007</v>
      </c>
      <c r="K93" s="257">
        <f t="shared" si="14"/>
        <v>0.41405404251127981</v>
      </c>
      <c r="L93" s="257">
        <f>('Table A7'!R95+'Table A7'!S95+'Table A7'!T95+0.3*'Table A7'!Q95)/100</f>
        <v>0.21692</v>
      </c>
      <c r="M93" s="257">
        <f>'Table A1'!D97/100</f>
        <v>0.16336999999999999</v>
      </c>
      <c r="N93" s="257">
        <f t="shared" si="15"/>
        <v>0.44472860221175609</v>
      </c>
      <c r="O93" s="257">
        <f>('Table A7'!P95+0.7*'Table A7'!Q95)/100</f>
        <v>0.78307999999999989</v>
      </c>
      <c r="P93" s="257">
        <f t="shared" si="16"/>
        <v>0.13900869418949105</v>
      </c>
      <c r="Q93" s="255">
        <v>3490000000000</v>
      </c>
      <c r="R93" s="255">
        <v>7610000000000</v>
      </c>
      <c r="S93" s="257">
        <v>0.53286359999999999</v>
      </c>
      <c r="T93" s="257">
        <f t="shared" si="9"/>
        <v>0.31441441441441442</v>
      </c>
      <c r="U93" s="257">
        <f t="shared" si="6"/>
        <v>0.27351271566896868</v>
      </c>
      <c r="V93" s="257">
        <f t="shared" si="7"/>
        <v>0.77195854784320561</v>
      </c>
      <c r="W93" s="257">
        <f t="shared" si="10"/>
        <v>0.35431010697807896</v>
      </c>
      <c r="X93" s="267">
        <f t="shared" si="11"/>
        <v>0.18879895912072428</v>
      </c>
    </row>
    <row r="94" spans="1:24">
      <c r="A94">
        <f>'Table A0'!A98</f>
        <v>2005</v>
      </c>
      <c r="B94" s="254">
        <f>'Table A0'!F98</f>
        <v>6830211</v>
      </c>
      <c r="C94" s="257">
        <f>'data-Fig6b'!B81</f>
        <v>0.17463959390862946</v>
      </c>
      <c r="D94" s="256">
        <f>'TC2'!W103*B94</f>
        <v>599523.94187413296</v>
      </c>
      <c r="E94" s="257">
        <f t="shared" si="8"/>
        <v>0.1957845615409452</v>
      </c>
      <c r="F94" s="260">
        <f t="shared" si="12"/>
        <v>6230687.0581258666</v>
      </c>
      <c r="G94" s="257">
        <f>('Table A7'!D96+'Table A7'!E96+'Table A7'!F96+0.3*'Table A7'!C96)/100</f>
        <v>0.14214000000000002</v>
      </c>
      <c r="H94" s="257">
        <f>'Table A1'!B98/100</f>
        <v>0.44939000000000001</v>
      </c>
      <c r="I94" s="257">
        <f t="shared" si="13"/>
        <v>0.72772501570547332</v>
      </c>
      <c r="J94" s="257">
        <f>('Table A7'!B96+0.7*'Table A7'!C96)/100</f>
        <v>0.85786000000000007</v>
      </c>
      <c r="K94" s="257">
        <f t="shared" si="14"/>
        <v>0.42260828167252934</v>
      </c>
      <c r="L94" s="257">
        <f>('Table A7'!R96+'Table A7'!S96+'Table A7'!T96+0.3*'Table A7'!Q96)/100</f>
        <v>0.23623999999999998</v>
      </c>
      <c r="M94" s="257">
        <f>'Table A1'!D98/100</f>
        <v>0.17681000000000002</v>
      </c>
      <c r="N94" s="257">
        <f t="shared" si="15"/>
        <v>0.47586947444429945</v>
      </c>
      <c r="O94" s="257">
        <f>('Table A7'!P96+0.7*'Table A7'!Q96)/100</f>
        <v>0.76366000000000001</v>
      </c>
      <c r="P94" s="257">
        <f t="shared" si="16"/>
        <v>0.14801476790752033</v>
      </c>
      <c r="Q94" s="255">
        <v>3850000000000</v>
      </c>
      <c r="R94" s="255">
        <v>8040000000000</v>
      </c>
      <c r="S94" s="257">
        <v>0.50839509999999999</v>
      </c>
      <c r="T94" s="257">
        <f t="shared" si="9"/>
        <v>0.32380151387720774</v>
      </c>
      <c r="U94" s="257">
        <f t="shared" si="6"/>
        <v>0.30629820071611957</v>
      </c>
      <c r="V94" s="257">
        <f t="shared" si="7"/>
        <v>0.77496107688132665</v>
      </c>
      <c r="W94" s="257">
        <f t="shared" si="10"/>
        <v>0.3952433352507902</v>
      </c>
      <c r="X94" s="267">
        <f t="shared" si="11"/>
        <v>0.20093977494915899</v>
      </c>
    </row>
    <row r="95" spans="1:24">
      <c r="A95">
        <f>'Table A0'!A99</f>
        <v>2006</v>
      </c>
      <c r="B95" s="254">
        <f>'Table A0'!F99</f>
        <v>7306449.3195187682</v>
      </c>
      <c r="C95" s="257">
        <f>'data-Fig6b'!B82</f>
        <v>0.18669992158641083</v>
      </c>
      <c r="D95" s="256">
        <f>'TC2'!W104*B95</f>
        <v>709598.78717019735</v>
      </c>
      <c r="E95" s="257">
        <f t="shared" si="8"/>
        <v>0.20623415363060438</v>
      </c>
      <c r="F95" s="260">
        <f t="shared" ref="F95:F100" si="17">B95-D95</f>
        <v>6596850.5323485713</v>
      </c>
      <c r="G95" s="257">
        <f>('Table A7'!D97+'Table A7'!E97+'Table A7'!F97+0.3*'Table A7'!C97)/100</f>
        <v>0.15417999999999998</v>
      </c>
      <c r="H95" s="257">
        <f>'Table A1'!B99/100</f>
        <v>0.45498</v>
      </c>
      <c r="I95" s="257">
        <f t="shared" si="13"/>
        <v>0.72229375404483942</v>
      </c>
      <c r="J95" s="257">
        <f>('Table A7'!B97+0.7*'Table A7'!C97)/100</f>
        <v>0.84581999999999991</v>
      </c>
      <c r="K95" s="257">
        <f t="shared" si="14"/>
        <v>0.42622604919666107</v>
      </c>
      <c r="L95" s="257">
        <f>('Table A7'!R97+'Table A7'!S97+'Table A7'!T97+0.3*'Table A7'!Q97)/100</f>
        <v>0.25463999999999998</v>
      </c>
      <c r="M95" s="257">
        <f>'Table A1'!D99/100</f>
        <v>0.18059</v>
      </c>
      <c r="N95" s="257">
        <f t="shared" si="15"/>
        <v>0.47349329696600151</v>
      </c>
      <c r="O95" s="257">
        <f>('Table A7'!P97+0.7*'Table A7'!Q97)/100</f>
        <v>0.74536000000000002</v>
      </c>
      <c r="P95" s="257">
        <f t="shared" si="16"/>
        <v>0.14908347680896575</v>
      </c>
      <c r="Q95" s="255">
        <v>4180000000000</v>
      </c>
      <c r="R95" s="255">
        <v>8520000000000</v>
      </c>
      <c r="S95" s="257">
        <v>0.52957989999999999</v>
      </c>
      <c r="T95" s="257">
        <f t="shared" si="9"/>
        <v>0.32913385826771652</v>
      </c>
      <c r="U95" s="257">
        <f t="shared" si="6"/>
        <v>0.32055687045442766</v>
      </c>
      <c r="V95" s="257">
        <f t="shared" si="7"/>
        <v>0.77427823149631114</v>
      </c>
      <c r="W95" s="257">
        <f t="shared" si="10"/>
        <v>0.41400733924153321</v>
      </c>
      <c r="X95" s="267">
        <f t="shared" si="11"/>
        <v>0.21924996531479723</v>
      </c>
    </row>
    <row r="96" spans="1:24">
      <c r="A96">
        <f>'Table A0'!A100</f>
        <v>2007</v>
      </c>
      <c r="B96" s="254">
        <f>'Table A0'!F100</f>
        <v>7805494.7922576042</v>
      </c>
      <c r="C96" s="257">
        <f>'data-Fig6b'!B83</f>
        <v>0.19731379950328601</v>
      </c>
      <c r="D96" s="256">
        <f>'TC2'!W105*B96</f>
        <v>788888.51058070047</v>
      </c>
      <c r="E96" s="257">
        <f t="shared" si="8"/>
        <v>0.21139587835534812</v>
      </c>
      <c r="F96" s="260">
        <f t="shared" si="17"/>
        <v>7016606.2816769034</v>
      </c>
      <c r="G96" s="257">
        <f>('Table A7'!D98+'Table A7'!E98+'Table A7'!F98+0.3*'Table A7'!C98)/100</f>
        <v>0.16182000000000002</v>
      </c>
      <c r="H96" s="257">
        <f>'Table A1'!B100/100</f>
        <v>0.45665999999999995</v>
      </c>
      <c r="I96" s="257">
        <f t="shared" si="13"/>
        <v>0.73115587913294555</v>
      </c>
      <c r="J96" s="257">
        <f>('Table A7'!B98+0.7*'Table A7'!C98)/100</f>
        <v>0.83828000000000003</v>
      </c>
      <c r="K96" s="257">
        <f t="shared" si="14"/>
        <v>0.42584878003899079</v>
      </c>
      <c r="L96" s="257">
        <f>('Table A7'!R98+'Table A7'!S98+'Table A7'!T98+0.3*'Table A7'!Q98)/100</f>
        <v>0.26365</v>
      </c>
      <c r="M96" s="257">
        <f>'Table A1'!D100/100</f>
        <v>0.18327000000000002</v>
      </c>
      <c r="N96" s="257">
        <f t="shared" si="15"/>
        <v>0.47808372850305053</v>
      </c>
      <c r="O96" s="257">
        <f>('Table A7'!P98+0.7*'Table A7'!Q98)/100</f>
        <v>0.73634999999999995</v>
      </c>
      <c r="P96" s="257">
        <f t="shared" si="16"/>
        <v>0.15012361072847155</v>
      </c>
      <c r="Q96" s="255">
        <v>4230000000000</v>
      </c>
      <c r="R96" s="255">
        <v>8900000000000</v>
      </c>
      <c r="S96" s="257">
        <v>0.56401040000000002</v>
      </c>
      <c r="T96" s="257">
        <f t="shared" si="9"/>
        <v>0.32216298552932215</v>
      </c>
      <c r="U96" s="257">
        <f t="shared" si="6"/>
        <v>0.33066494138817587</v>
      </c>
      <c r="V96" s="257">
        <f t="shared" si="7"/>
        <v>0.78838272827830369</v>
      </c>
      <c r="W96" s="257">
        <f t="shared" si="10"/>
        <v>0.41942184871336913</v>
      </c>
      <c r="X96" s="267">
        <f t="shared" si="11"/>
        <v>0.23655828466156681</v>
      </c>
    </row>
    <row r="97" spans="1:24">
      <c r="A97">
        <f>'Table A0'!A101</f>
        <v>2008</v>
      </c>
      <c r="B97" s="254">
        <f>'Table A0'!F101</f>
        <v>7814407</v>
      </c>
      <c r="C97" s="257">
        <f>'data-Fig6b'!B84</f>
        <v>0.20720417001633776</v>
      </c>
      <c r="D97" s="256">
        <f>'TC2'!W106*B97</f>
        <v>713749.50260133529</v>
      </c>
      <c r="E97" s="257">
        <f t="shared" si="8"/>
        <v>0.22421820551255486</v>
      </c>
      <c r="F97" s="260">
        <f t="shared" si="17"/>
        <v>7100657.4973986652</v>
      </c>
      <c r="G97" s="257">
        <f>('Table A7'!D99+'Table A7'!E99+'Table A7'!F99+0.3*'Table A7'!C99)/100</f>
        <v>0.14549999999999999</v>
      </c>
      <c r="H97" s="257">
        <f>'Table A1'!B101/100</f>
        <v>0.45962999999999998</v>
      </c>
      <c r="I97" s="257">
        <f t="shared" si="13"/>
        <v>0.73218625022433359</v>
      </c>
      <c r="J97" s="257">
        <f>('Table A7'!B99+0.7*'Table A7'!C99)/100</f>
        <v>0.85439999999999994</v>
      </c>
      <c r="K97" s="257">
        <f t="shared" si="14"/>
        <v>0.43218239226947008</v>
      </c>
      <c r="L97" s="257">
        <f>('Table A7'!R99+'Table A7'!S99+'Table A7'!T99+0.3*'Table A7'!Q99)/100</f>
        <v>0.24468999999999996</v>
      </c>
      <c r="M97" s="257">
        <f>'Table A1'!D101/100</f>
        <v>0.17892</v>
      </c>
      <c r="N97" s="257">
        <f t="shared" si="15"/>
        <v>0.47931974413122835</v>
      </c>
      <c r="O97" s="257">
        <f>('Table A7'!P99+0.7*'Table A7'!Q99)/100</f>
        <v>0.75540999999999991</v>
      </c>
      <c r="P97" s="257">
        <f t="shared" si="16"/>
        <v>0.14874387156912058</v>
      </c>
      <c r="Q97" s="255">
        <v>4320000000000</v>
      </c>
      <c r="R97" s="255">
        <v>9090000000000</v>
      </c>
      <c r="S97" s="257">
        <v>0.608151</v>
      </c>
      <c r="T97" s="257">
        <f t="shared" si="9"/>
        <v>0.32214765100671139</v>
      </c>
      <c r="U97" s="257">
        <f t="shared" si="6"/>
        <v>0.27167560732256896</v>
      </c>
      <c r="V97" s="257">
        <f t="shared" si="7"/>
        <v>0.78115043975782894</v>
      </c>
      <c r="W97" s="257">
        <f t="shared" si="10"/>
        <v>0.34778909861049739</v>
      </c>
      <c r="X97" s="267">
        <f t="shared" si="11"/>
        <v>0.2115082881090726</v>
      </c>
    </row>
    <row r="98" spans="1:24">
      <c r="A98">
        <f>'Table A0'!A102</f>
        <v>2009</v>
      </c>
      <c r="B98" s="254">
        <f>'Table A0'!F102</f>
        <v>7384699</v>
      </c>
      <c r="C98" s="257">
        <f>'data-Fig6b'!B85</f>
        <v>0.17925163704396632</v>
      </c>
      <c r="D98" s="256">
        <f>'TC2'!W107*B98</f>
        <v>578059.58797353692</v>
      </c>
      <c r="E98" s="257">
        <f t="shared" si="8"/>
        <v>0.19993612804438693</v>
      </c>
      <c r="F98" s="260">
        <f t="shared" si="17"/>
        <v>6806639.4120264631</v>
      </c>
      <c r="G98" s="257">
        <f>('Table A7'!D100+'Table A7'!E100+'Table A7'!F100+0.3*'Table A7'!C100)/100</f>
        <v>0.12379999999999999</v>
      </c>
      <c r="H98" s="257">
        <f>'Table A1'!B102/100</f>
        <v>0.45468000000000003</v>
      </c>
      <c r="I98" s="257">
        <f t="shared" si="13"/>
        <v>0.719095689066653</v>
      </c>
      <c r="J98" s="257">
        <f>('Table A7'!B100+0.7*'Table A7'!C100)/100</f>
        <v>0.87620000000000009</v>
      </c>
      <c r="K98" s="257">
        <f t="shared" si="14"/>
        <v>0.43222427478477193</v>
      </c>
      <c r="L98" s="257">
        <f>('Table A7'!R100+'Table A7'!S100+'Table A7'!T100+0.3*'Table A7'!Q100)/100</f>
        <v>0.22170999999999999</v>
      </c>
      <c r="M98" s="257">
        <f>'Table A1'!D102/100</f>
        <v>0.16678999999999999</v>
      </c>
      <c r="N98" s="257">
        <f t="shared" si="15"/>
        <v>0.47240608147601626</v>
      </c>
      <c r="O98" s="257">
        <f>('Table A7'!P100+0.7*'Table A7'!Q100)/100</f>
        <v>0.77839000000000003</v>
      </c>
      <c r="P98" s="257">
        <f t="shared" si="16"/>
        <v>0.14085339221825588</v>
      </c>
      <c r="Q98" s="255">
        <v>4260000000000</v>
      </c>
      <c r="R98" s="255">
        <v>8710000000000</v>
      </c>
      <c r="S98" s="257">
        <v>0.51094620000000002</v>
      </c>
      <c r="T98" s="257">
        <f t="shared" si="9"/>
        <v>0.32845026985350811</v>
      </c>
      <c r="U98" s="257">
        <f t="shared" si="6"/>
        <v>0.26557539514125783</v>
      </c>
      <c r="V98" s="257">
        <f t="shared" si="7"/>
        <v>0.78147410011784879</v>
      </c>
      <c r="W98" s="257">
        <f t="shared" si="10"/>
        <v>0.3398390235853091</v>
      </c>
      <c r="X98" s="267">
        <f t="shared" si="11"/>
        <v>0.17363945771262407</v>
      </c>
    </row>
    <row r="99" spans="1:24">
      <c r="A99">
        <f>'Table A0'!A103</f>
        <v>2010</v>
      </c>
      <c r="B99" s="254">
        <f>'Table A0'!F103</f>
        <v>7673618</v>
      </c>
      <c r="C99" s="257">
        <f>'data-Fig6b'!B86</f>
        <v>0.17670970610385725</v>
      </c>
      <c r="D99" s="256">
        <f>'TC2'!W108*B99</f>
        <v>601142.37239052169</v>
      </c>
      <c r="E99" s="257">
        <f t="shared" si="8"/>
        <v>0.20353912297474075</v>
      </c>
      <c r="F99" s="260">
        <f t="shared" si="17"/>
        <v>7072475.6276094783</v>
      </c>
      <c r="G99" s="257">
        <f>('Table A7'!D101+'Table A7'!E101+'Table A7'!F101+0.3*'Table A7'!C101)/100</f>
        <v>0.12409000000000001</v>
      </c>
      <c r="H99" s="257">
        <f>'Table A1'!B103/100</f>
        <v>0.46351999999999999</v>
      </c>
      <c r="I99" s="257">
        <f t="shared" si="13"/>
        <v>0.73422318998550362</v>
      </c>
      <c r="J99" s="257">
        <f>('Table A7'!B101+0.7*'Table A7'!C101)/100</f>
        <v>0.87590999999999997</v>
      </c>
      <c r="K99" s="257">
        <f t="shared" si="14"/>
        <v>0.44051091995364405</v>
      </c>
      <c r="L99" s="257">
        <f>('Table A7'!R101+'Table A7'!S101+'Table A7'!T101+0.3*'Table A7'!Q101)/100</f>
        <v>0.22399999999999998</v>
      </c>
      <c r="M99" s="257">
        <f>'Table A1'!D103/100</f>
        <v>0.17451</v>
      </c>
      <c r="N99" s="257">
        <f t="shared" si="15"/>
        <v>0.49898922961539943</v>
      </c>
      <c r="O99" s="257">
        <f>('Table A7'!P101+0.7*'Table A7'!Q101)/100</f>
        <v>0.77610000000000001</v>
      </c>
      <c r="P99" s="257">
        <f t="shared" si="16"/>
        <v>0.14694902816521729</v>
      </c>
      <c r="Q99" s="255">
        <v>4660000000000</v>
      </c>
      <c r="R99" s="255">
        <v>8960000000000</v>
      </c>
      <c r="S99" s="257">
        <v>0.49136649999999998</v>
      </c>
      <c r="T99" s="257">
        <f t="shared" si="9"/>
        <v>0.342143906020558</v>
      </c>
      <c r="U99" s="257">
        <f t="shared" si="6"/>
        <v>0.26253419615842449</v>
      </c>
      <c r="V99" s="257">
        <f t="shared" si="7"/>
        <v>0.78933879772427218</v>
      </c>
      <c r="W99" s="257">
        <f t="shared" si="10"/>
        <v>0.33260014193567056</v>
      </c>
      <c r="X99" s="267">
        <f t="shared" si="11"/>
        <v>0.16342856764243366</v>
      </c>
    </row>
    <row r="100" spans="1:24">
      <c r="A100">
        <f>'Table A0'!A104</f>
        <v>2011</v>
      </c>
      <c r="B100" s="254">
        <f>'Table A0'!F104</f>
        <v>7969228</v>
      </c>
      <c r="C100" s="257">
        <f>'data-Fig6b'!B87</f>
        <v>0.18140880198139847</v>
      </c>
      <c r="D100" s="256">
        <f>'TC2'!W109*B100</f>
        <v>611478.32804322056</v>
      </c>
      <c r="E100" s="257">
        <f t="shared" si="8"/>
        <v>0.20973672988787884</v>
      </c>
      <c r="F100" s="260">
        <f t="shared" si="17"/>
        <v>7357749.6719567794</v>
      </c>
      <c r="G100" s="257">
        <f>('Table A7'!D102+'Table A7'!E102+'Table A7'!F102+0.3*'Table A7'!C102)/100</f>
        <v>0.12022000000000001</v>
      </c>
      <c r="H100" s="257">
        <f>'Table A1'!B104/100</f>
        <v>0.46630000000000005</v>
      </c>
      <c r="I100" s="257">
        <f t="shared" si="13"/>
        <v>0.73059605337318068</v>
      </c>
      <c r="J100" s="257">
        <f>('Table A7'!B102+0.7*'Table A7'!C102)/100</f>
        <v>0.8797799999999999</v>
      </c>
      <c r="K100" s="257">
        <f t="shared" si="14"/>
        <v>0.44433522598206665</v>
      </c>
      <c r="L100" s="257">
        <f>('Table A7'!R102+'Table A7'!S102+'Table A7'!T102+0.3*'Table A7'!Q102)/100</f>
        <v>0.21282000000000001</v>
      </c>
      <c r="M100" s="257">
        <f>'Table A1'!D104/100</f>
        <v>0.17466999999999999</v>
      </c>
      <c r="N100" s="257">
        <f t="shared" si="15"/>
        <v>0.48446894316274802</v>
      </c>
      <c r="O100" s="257">
        <f>('Table A7'!P102+0.7*'Table A7'!Q102)/100</f>
        <v>0.78717999999999999</v>
      </c>
      <c r="P100" s="257">
        <f t="shared" si="16"/>
        <v>0.14892363076475337</v>
      </c>
      <c r="Q100" s="255">
        <v>4870000000000</v>
      </c>
      <c r="R100" s="255">
        <v>9310000000000</v>
      </c>
      <c r="S100" s="257">
        <v>0.50736840000000005</v>
      </c>
      <c r="T100" s="257">
        <f t="shared" si="9"/>
        <v>0.34344146685472499</v>
      </c>
      <c r="U100" s="257">
        <f t="shared" si="6"/>
        <v>0.24747349584848294</v>
      </c>
      <c r="V100" s="257">
        <f t="shared" si="7"/>
        <v>0.79030608721340267</v>
      </c>
      <c r="W100" s="257">
        <f t="shared" si="10"/>
        <v>0.31313626435684888</v>
      </c>
      <c r="X100" s="267">
        <f t="shared" si="11"/>
        <v>0.15887544542871146</v>
      </c>
    </row>
    <row r="101" spans="1:24">
      <c r="A101">
        <f>'Table A0'!A105</f>
        <v>2012</v>
      </c>
      <c r="B101" s="254">
        <f>'Table A0'!F105</f>
        <v>8499523.568375865</v>
      </c>
      <c r="C101" s="257"/>
      <c r="D101" s="256"/>
      <c r="E101" s="256"/>
      <c r="F101" s="260"/>
      <c r="G101" s="257">
        <f>('Table A7'!D103+'Table A7'!E103+'Table A7'!F103+0.3*'Table A7'!C103)/100</f>
        <v>0.13692000000000001</v>
      </c>
      <c r="H101" s="257">
        <f>'Table A1'!B105/100</f>
        <v>0.47759000000000001</v>
      </c>
      <c r="I101" s="258"/>
      <c r="J101" s="257">
        <f>('Table A7'!B103+0.7*'Table A7'!C103)/100</f>
        <v>0.86308000000000007</v>
      </c>
      <c r="K101" s="257"/>
      <c r="L101" s="257">
        <f>('Table A7'!R103+'Table A7'!S103+'Table A7'!T103+0.3*'Table A7'!Q103)/100</f>
        <v>0.24148000000000003</v>
      </c>
      <c r="M101" s="257">
        <f>'Table A1'!D105/100</f>
        <v>0.18875</v>
      </c>
      <c r="N101" s="257"/>
      <c r="O101" s="257">
        <f>('Table A7'!P103+0.7*'Table A7'!Q103)/100</f>
        <v>0.75841999999999998</v>
      </c>
      <c r="P101" s="257"/>
    </row>
    <row r="102" spans="1:24">
      <c r="A102">
        <f>'Table A0'!A106</f>
        <v>2013</v>
      </c>
      <c r="B102" s="254">
        <f>'Table A0'!F106</f>
        <v>8634408.8309788574</v>
      </c>
      <c r="C102" s="257"/>
      <c r="D102" s="256"/>
      <c r="E102" s="256"/>
      <c r="F102" s="260"/>
      <c r="G102" s="257">
        <f>('Table A7'!D104+'Table A7'!E104+'Table A7'!F104+0.3*'Table A7'!C104)/100</f>
        <v>0.12522</v>
      </c>
      <c r="H102" s="257">
        <f>'Table A1'!B106/100</f>
        <v>0.46698000000000001</v>
      </c>
      <c r="I102" s="258"/>
      <c r="J102" s="257">
        <f>('Table A7'!B104+0.7*'Table A7'!C104)/100</f>
        <v>0.87487999999999999</v>
      </c>
      <c r="K102" s="257"/>
      <c r="L102" s="257">
        <f>('Table A7'!R104+'Table A7'!S104+'Table A7'!T104+0.3*'Table A7'!Q104)/100</f>
        <v>0.21911000000000003</v>
      </c>
      <c r="M102" s="257">
        <f>'Table A1'!D106/100</f>
        <v>0.17425000000000002</v>
      </c>
      <c r="N102" s="257"/>
      <c r="O102" s="257">
        <f>('Table A7'!P104+0.7*'Table A7'!Q104)/100</f>
        <v>0.78088999999999997</v>
      </c>
      <c r="P102" s="257"/>
    </row>
    <row r="103" spans="1:24">
      <c r="A103">
        <f>'Table A0'!A107</f>
        <v>2014</v>
      </c>
      <c r="B103" s="254">
        <f>'Table A0'!F107</f>
        <v>9131895.9291883241</v>
      </c>
      <c r="C103" s="257"/>
      <c r="D103" s="256"/>
      <c r="E103" s="256"/>
      <c r="F103" s="260"/>
      <c r="G103" s="257">
        <f>('Table A7'!D105+'Table A7'!E105+'Table A7'!F105+0.3*'Table A7'!C105)/100</f>
        <v>0.13077</v>
      </c>
      <c r="H103" s="257">
        <f>'Table A1'!B107/100</f>
        <v>0.46856000000000003</v>
      </c>
      <c r="I103" s="258"/>
      <c r="J103" s="257">
        <f>('Table A7'!B105+0.7*'Table A7'!C105)/100</f>
        <v>0.86923000000000006</v>
      </c>
      <c r="K103" s="257"/>
      <c r="L103" s="257">
        <f>('Table A7'!R105+'Table A7'!S105+'Table A7'!T105+0.3*'Table A7'!Q105)/100</f>
        <v>0.22827999999999998</v>
      </c>
      <c r="M103" s="257">
        <f>'Table A1'!D107/100</f>
        <v>0.17801999999999998</v>
      </c>
      <c r="N103" s="257"/>
      <c r="O103" s="257">
        <f>('Table A7'!P105+0.7*'Table A7'!Q105)/100</f>
        <v>0.77171999999999996</v>
      </c>
      <c r="P103" s="257"/>
    </row>
    <row r="104" spans="1:24">
      <c r="A104">
        <f>'Table A0'!A108</f>
        <v>2015</v>
      </c>
      <c r="B104" s="254">
        <f>'Table A0'!F108</f>
        <v>9570071.8904250059</v>
      </c>
      <c r="C104" s="257"/>
      <c r="D104" s="256"/>
      <c r="E104" s="256"/>
      <c r="F104" s="260"/>
      <c r="G104" s="257">
        <f>('Table A7'!D106+'Table A7'!E106+'Table A7'!F106+0.3*'Table A7'!C106)/100</f>
        <v>0.12665999999999999</v>
      </c>
      <c r="H104" s="257">
        <f>'Table A1'!B108/100</f>
        <v>0.47168999999999994</v>
      </c>
      <c r="I104" s="258"/>
      <c r="J104" s="257">
        <f>('Table A7'!B106+0.7*'Table A7'!C106)/100</f>
        <v>0.87333999999999989</v>
      </c>
      <c r="K104" s="257"/>
      <c r="L104" s="257">
        <f>('Table A7'!R106+'Table A7'!S106+'Table A7'!T106+0.3*'Table A7'!Q106)/100</f>
        <v>0.22088999999999998</v>
      </c>
      <c r="M104" s="257">
        <f>'Table A1'!D108/100</f>
        <v>0.18053999999999998</v>
      </c>
      <c r="N104" s="257"/>
      <c r="O104" s="257">
        <f>('Table A7'!P106+0.7*'Table A7'!Q106)/100</f>
        <v>0.77921000000000007</v>
      </c>
      <c r="P104" s="257"/>
    </row>
    <row r="105" spans="1:24">
      <c r="A105">
        <f>'Table A0'!A109</f>
        <v>2016</v>
      </c>
      <c r="B105" s="254">
        <f>'Table A0'!F109</f>
        <v>9629515.2805324327</v>
      </c>
      <c r="C105" s="257"/>
      <c r="D105" s="256"/>
      <c r="E105" s="256"/>
      <c r="F105" s="260"/>
      <c r="G105" s="257">
        <f>('Table A7'!D107+'Table A7'!E107+'Table A7'!F107+0.3*'Table A7'!C107)/100</f>
        <v>0.12428999999999998</v>
      </c>
      <c r="H105" s="257">
        <f>'Table A1'!B109/100</f>
        <v>0.47387999999999997</v>
      </c>
      <c r="I105" s="258"/>
      <c r="J105" s="257">
        <f>('Table A7'!B107+0.7*'Table A7'!C107)/100</f>
        <v>0.87570999999999999</v>
      </c>
      <c r="K105" s="257"/>
      <c r="L105" s="257">
        <f>('Table A7'!R107+'Table A7'!S107+'Table A7'!T107+0.3*'Table A7'!Q107)/100</f>
        <v>0.22134000000000001</v>
      </c>
      <c r="M105" s="257">
        <f>'Table A1'!D109/100</f>
        <v>0.17776</v>
      </c>
      <c r="N105" s="257"/>
      <c r="O105" s="257">
        <f>('Table A7'!P107+0.7*'Table A7'!Q107)/100</f>
        <v>0.77855999999999992</v>
      </c>
      <c r="P105" s="257"/>
    </row>
    <row r="106" spans="1:24">
      <c r="A106">
        <f>'Table A0'!A110</f>
        <v>2017</v>
      </c>
      <c r="B106" s="254">
        <f>'Table A0'!F110</f>
        <v>10121196.695596676</v>
      </c>
      <c r="C106" s="257"/>
      <c r="D106" s="256"/>
      <c r="E106" s="256"/>
      <c r="F106" s="260"/>
      <c r="G106" s="257">
        <f>('Table A7'!D108+'Table A7'!E108+'Table A7'!F108+0.3*'Table A7'!C108)/100</f>
        <v>0.12667999999999999</v>
      </c>
      <c r="H106" s="257">
        <f>'Table A1'!B110/100</f>
        <v>0.47563</v>
      </c>
      <c r="I106" s="258"/>
      <c r="J106" s="257">
        <f>('Table A7'!B108+0.7*'Table A7'!C108)/100</f>
        <v>0.87331999999999999</v>
      </c>
      <c r="K106" s="257"/>
      <c r="L106" s="257">
        <f>('Table A7'!R108+'Table A7'!S108+'Table A7'!T108+0.3*'Table A7'!Q108)/100</f>
        <v>0.22295000000000001</v>
      </c>
      <c r="M106" s="257">
        <f>'Table A1'!D110/100</f>
        <v>0.18062999999999999</v>
      </c>
      <c r="N106" s="257"/>
      <c r="O106" s="257">
        <f>('Table A7'!P108+0.7*'Table A7'!Q108)/100</f>
        <v>0.77705000000000002</v>
      </c>
      <c r="P106" s="257"/>
    </row>
  </sheetData>
  <pageMargins left="0.75" right="0.75" top="1" bottom="1" header="0.5" footer="0.5"/>
  <pageSetup orientation="portrait" horizontalDpi="4294967292" verticalDpi="4294967292"/>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59999389629810485"/>
  </sheetPr>
  <dimension ref="A1:AM45"/>
  <sheetViews>
    <sheetView workbookViewId="0">
      <selection activeCell="C3" sqref="C3"/>
    </sheetView>
  </sheetViews>
  <sheetFormatPr baseColWidth="10" defaultRowHeight="16"/>
  <cols>
    <col min="1" max="1" width="12.28515625" customWidth="1"/>
    <col min="6" max="6" width="9.140625" customWidth="1"/>
    <col min="7" max="8" width="10.7109375" customWidth="1"/>
    <col min="9" max="9" width="11.28515625" customWidth="1"/>
    <col min="24" max="24" width="9.42578125" customWidth="1"/>
    <col min="26" max="26" width="14.42578125" customWidth="1"/>
    <col min="27" max="32" width="12.140625" customWidth="1"/>
    <col min="33" max="33" width="8" customWidth="1"/>
    <col min="34" max="34" width="8.42578125" customWidth="1"/>
    <col min="35" max="38" width="9" customWidth="1"/>
  </cols>
  <sheetData>
    <row r="1" spans="1:39">
      <c r="E1" s="498" t="s">
        <v>629</v>
      </c>
      <c r="F1" s="498"/>
      <c r="G1" s="498"/>
      <c r="H1" s="498"/>
      <c r="I1" s="498"/>
      <c r="J1" s="498"/>
      <c r="K1" s="498"/>
      <c r="L1" s="498"/>
      <c r="M1" s="498"/>
      <c r="N1" s="499" t="s">
        <v>627</v>
      </c>
      <c r="O1" s="499"/>
      <c r="P1" s="499"/>
      <c r="Q1" s="499"/>
      <c r="R1" s="499"/>
      <c r="S1" s="499"/>
      <c r="T1" s="498" t="s">
        <v>628</v>
      </c>
      <c r="U1" s="498"/>
      <c r="V1" s="498"/>
      <c r="W1" s="498"/>
      <c r="X1" s="498"/>
      <c r="Y1" s="498"/>
      <c r="Z1" s="498"/>
      <c r="AA1" s="499" t="s">
        <v>630</v>
      </c>
      <c r="AB1" s="499"/>
      <c r="AC1" s="499"/>
      <c r="AD1" s="499"/>
      <c r="AE1" s="499"/>
      <c r="AF1" s="499"/>
      <c r="AG1" s="498" t="s">
        <v>566</v>
      </c>
      <c r="AH1" s="498"/>
      <c r="AI1" s="498"/>
      <c r="AJ1" s="498"/>
      <c r="AK1" s="498"/>
      <c r="AL1" s="498"/>
      <c r="AM1" s="498"/>
    </row>
    <row r="2" spans="1:39">
      <c r="A2" t="s">
        <v>85</v>
      </c>
      <c r="B2" t="s">
        <v>551</v>
      </c>
      <c r="C2" t="s">
        <v>633</v>
      </c>
      <c r="D2" t="s">
        <v>553</v>
      </c>
      <c r="E2" t="s">
        <v>541</v>
      </c>
      <c r="F2" t="s">
        <v>542</v>
      </c>
      <c r="G2" t="s">
        <v>534</v>
      </c>
      <c r="H2" t="s">
        <v>569</v>
      </c>
      <c r="I2" t="s">
        <v>543</v>
      </c>
      <c r="J2" t="s">
        <v>535</v>
      </c>
      <c r="K2" t="s">
        <v>544</v>
      </c>
      <c r="L2" t="s">
        <v>538</v>
      </c>
      <c r="M2" t="s">
        <v>540</v>
      </c>
      <c r="N2" t="s">
        <v>545</v>
      </c>
      <c r="O2" t="s">
        <v>623</v>
      </c>
      <c r="P2" t="s">
        <v>626</v>
      </c>
      <c r="Q2" t="s">
        <v>568</v>
      </c>
      <c r="R2" t="s">
        <v>567</v>
      </c>
      <c r="S2" t="s">
        <v>548</v>
      </c>
      <c r="T2" t="s">
        <v>545</v>
      </c>
      <c r="U2" t="s">
        <v>623</v>
      </c>
      <c r="V2" t="s">
        <v>547</v>
      </c>
      <c r="W2" t="s">
        <v>568</v>
      </c>
      <c r="X2" t="s">
        <v>567</v>
      </c>
      <c r="Y2" t="s">
        <v>548</v>
      </c>
      <c r="Z2" t="s">
        <v>558</v>
      </c>
      <c r="AA2" t="s">
        <v>549</v>
      </c>
      <c r="AB2" t="s">
        <v>631</v>
      </c>
      <c r="AC2" t="s">
        <v>632</v>
      </c>
      <c r="AD2" t="s">
        <v>570</v>
      </c>
      <c r="AE2" t="s">
        <v>571</v>
      </c>
      <c r="AF2" t="s">
        <v>555</v>
      </c>
      <c r="AG2" t="s">
        <v>549</v>
      </c>
      <c r="AH2" t="s">
        <v>550</v>
      </c>
      <c r="AI2" t="s">
        <v>554</v>
      </c>
      <c r="AJ2" t="s">
        <v>570</v>
      </c>
      <c r="AK2" t="s">
        <v>571</v>
      </c>
      <c r="AL2" t="s">
        <v>555</v>
      </c>
    </row>
    <row r="3" spans="1:39">
      <c r="A3">
        <v>1970</v>
      </c>
      <c r="B3" s="262">
        <f>Resumen!M59</f>
        <v>7.8038458864426299E-2</v>
      </c>
      <c r="C3" s="262">
        <f>Resumen!H59</f>
        <v>0.31513659945349504</v>
      </c>
      <c r="D3" s="262">
        <f>B3</f>
        <v>7.8038458864426299E-2</v>
      </c>
      <c r="E3" s="262">
        <f>Resumen!T59</f>
        <v>0.26652452025586354</v>
      </c>
      <c r="F3" s="257">
        <f>Resumen!S59*Resumen!W59</f>
        <v>0.27881193698888873</v>
      </c>
      <c r="G3" s="294">
        <f>Resumen!U59/Resumen!V59</f>
        <v>0.49862220735480756</v>
      </c>
      <c r="H3" s="294">
        <f>Resumen!S59</f>
        <v>0.55916469999999996</v>
      </c>
      <c r="I3" s="257">
        <f>E3*F3+(1-E3)</f>
        <v>0.80778569749170814</v>
      </c>
      <c r="J3" s="262">
        <f>Resumen!I59</f>
        <v>0.53737785134366178</v>
      </c>
      <c r="K3" s="262">
        <f>Resumen!K59</f>
        <v>0.29262078770991473</v>
      </c>
      <c r="L3" s="262">
        <f>Resumen!N59</f>
        <v>0.28294205637004616</v>
      </c>
      <c r="M3" s="262">
        <f>Resumen!P59</f>
        <v>5.7279167833709191E-2</v>
      </c>
      <c r="N3" s="262">
        <f>F3*(J3-K3)/I3^2</f>
        <v>0.1045813585512021</v>
      </c>
      <c r="O3" s="262">
        <f>U3</f>
        <v>0.90800750993943613</v>
      </c>
      <c r="P3" s="262">
        <f>V3</f>
        <v>9.1992490060563883E-2</v>
      </c>
      <c r="Q3" s="262">
        <f t="shared" ref="Q3:Q44" si="0">(E3*(1-E3)*G3*(J3-K3))/(I3)^2</f>
        <v>3.6562619485016566E-2</v>
      </c>
      <c r="R3" s="262">
        <f t="shared" ref="R3:R44" si="1">(E3*(1-E3)*H3*(J3-K3))/(I3)^2</f>
        <v>4.1002036920921997E-2</v>
      </c>
      <c r="S3" s="262">
        <f t="shared" ref="S3:S44" si="2">E3*(1-E3)*(J3-K3)/I3^2</f>
        <v>7.332729859542636E-2</v>
      </c>
      <c r="T3" s="257">
        <f t="shared" ref="T3:T44" si="3">F3*(L3-M3)/I3^2</f>
        <v>9.642267768432497E-2</v>
      </c>
      <c r="U3" s="257">
        <f t="shared" ref="U3:U44" si="4">(1-E3)/I3</f>
        <v>0.90800750993943613</v>
      </c>
      <c r="V3" s="257">
        <f t="shared" ref="V3:V44" si="5">(E3*F3)/I3</f>
        <v>9.1992490060563883E-2</v>
      </c>
      <c r="W3" s="257">
        <f t="shared" ref="W3:W44" si="6">(E3*(1-E3)*G3*(L3-M3))/(I3)^2</f>
        <v>3.3710268471721337E-2</v>
      </c>
      <c r="X3" s="265">
        <f t="shared" ref="X3:X44" si="7">(E3*(1-E3)*H3*(L3-M3))/(I3)^2</f>
        <v>3.7803354681907708E-2</v>
      </c>
      <c r="Y3" s="257">
        <f t="shared" ref="Y3:Y44" si="8">E3*(1-E3)*(L3-M3)/I3^2</f>
        <v>6.760683333892091E-2</v>
      </c>
      <c r="Z3" s="262">
        <f t="shared" ref="Z3:Z44" si="9">(L3-M3)</f>
        <v>0.22566288853633698</v>
      </c>
      <c r="AA3" s="262"/>
      <c r="AB3" s="262"/>
      <c r="AC3" s="262"/>
      <c r="AD3" s="262"/>
      <c r="AE3" s="262"/>
      <c r="AF3" s="262"/>
    </row>
    <row r="4" spans="1:39">
      <c r="A4">
        <v>1971</v>
      </c>
      <c r="B4" s="262">
        <f>Resumen!M60</f>
        <v>7.7860816660916821E-2</v>
      </c>
      <c r="C4" s="262">
        <f>Resumen!H60</f>
        <v>0.31753884586626652</v>
      </c>
      <c r="D4" s="262"/>
      <c r="E4" s="262">
        <f>Resumen!T60</f>
        <v>0.27443237907206319</v>
      </c>
      <c r="F4" s="257">
        <f>Resumen!S60*Resumen!W60</f>
        <v>0.26261547438485411</v>
      </c>
      <c r="G4" s="294">
        <f>Resumen!U60/Resumen!V60</f>
        <v>0.48641169598366174</v>
      </c>
      <c r="H4" s="294">
        <f>Resumen!S60</f>
        <v>0.53990369999999999</v>
      </c>
      <c r="I4" s="257">
        <f>E4*F4+(1-E4)</f>
        <v>0.79763781034451076</v>
      </c>
      <c r="J4" s="262">
        <f>Resumen!I60</f>
        <v>0.53228327921493723</v>
      </c>
      <c r="K4" s="262">
        <f>Resumen!K60</f>
        <v>0.29619505952321656</v>
      </c>
      <c r="L4" s="262">
        <f>Resumen!N60</f>
        <v>0.27834570420506483</v>
      </c>
      <c r="M4" s="262">
        <f>Resumen!P60</f>
        <v>5.7945414013950432E-2</v>
      </c>
      <c r="N4" s="262">
        <f t="shared" ref="N4:N44" si="10">F4*(J4-K4)/I4^2</f>
        <v>9.7450296525021227E-2</v>
      </c>
      <c r="O4" s="262">
        <f t="shared" ref="O4:O44" si="11">U4</f>
        <v>0.90964547005934204</v>
      </c>
      <c r="P4" s="262">
        <f t="shared" ref="P4:P44" si="12">V4</f>
        <v>9.0354529940658013E-2</v>
      </c>
      <c r="Q4" s="262">
        <f t="shared" si="0"/>
        <v>3.5940168217663063E-2</v>
      </c>
      <c r="R4" s="262">
        <f t="shared" si="1"/>
        <v>3.9892605296214891E-2</v>
      </c>
      <c r="S4" s="262">
        <f t="shared" si="2"/>
        <v>7.3888371752619753E-2</v>
      </c>
      <c r="T4" s="257">
        <f t="shared" si="3"/>
        <v>9.0974779094740388E-2</v>
      </c>
      <c r="U4" s="257">
        <f t="shared" si="4"/>
        <v>0.90964547005934204</v>
      </c>
      <c r="V4" s="257">
        <f t="shared" si="5"/>
        <v>9.0354529940658013E-2</v>
      </c>
      <c r="W4" s="257">
        <f t="shared" si="6"/>
        <v>3.3551964240459697E-2</v>
      </c>
      <c r="X4" s="265">
        <f t="shared" si="7"/>
        <v>3.7241764096684775E-2</v>
      </c>
      <c r="Y4" s="257">
        <f t="shared" si="8"/>
        <v>6.8978530980033606E-2</v>
      </c>
      <c r="Z4" s="262">
        <f t="shared" si="9"/>
        <v>0.2204002901911144</v>
      </c>
      <c r="AA4" s="262">
        <f t="shared" ref="AA4:AA44" si="13">(E4-E3)*N3</f>
        <v>8.2701461822926048E-4</v>
      </c>
      <c r="AB4" s="262">
        <f t="shared" ref="AB4:AB45" si="14">(K4-K3)*O3</f>
        <v>3.24546564904291E-3</v>
      </c>
      <c r="AC4" s="262">
        <f t="shared" ref="AC4:AC44" si="15">(J4-J3)*P3</f>
        <v>-4.6866237591451897E-4</v>
      </c>
      <c r="AD4" s="262">
        <f t="shared" ref="AD4:AD44" si="16">(H4-H3)*Q3</f>
        <v>-7.0423261390090304E-4</v>
      </c>
      <c r="AE4" s="262">
        <f t="shared" ref="AE4:AE44" si="17">(G4-G3)*R3</f>
        <v>-5.0065583806305864E-4</v>
      </c>
      <c r="AF4" s="262">
        <f t="shared" ref="AF4:AF44" si="18">(F4-F3)*S3</f>
        <v>-1.1876428495557036E-3</v>
      </c>
      <c r="AG4" s="257">
        <f t="shared" ref="AG4:AG44" si="19">(E4-E3)*T3</f>
        <v>7.6249692180756679E-4</v>
      </c>
      <c r="AH4" s="257">
        <f t="shared" ref="AH4:AH44" si="20">(M4-M3)*U3</f>
        <v>6.0495653512750993E-4</v>
      </c>
      <c r="AI4" s="265">
        <f t="shared" ref="AI4:AI44" si="21">(L4-L3)*V3</f>
        <v>-4.2282988085189647E-4</v>
      </c>
      <c r="AJ4" s="265">
        <f t="shared" ref="AJ4:AJ44" si="22">(H4-H3)*W3</f>
        <v>-6.4929348103382378E-4</v>
      </c>
      <c r="AK4" s="265">
        <f t="shared" ref="AK4:AK44" si="23">(G4-G3)*X3</f>
        <v>-4.6159829221089249E-4</v>
      </c>
      <c r="AL4" s="257">
        <f t="shared" ref="AL4:AL44" si="24">(F4-F3)*Y3</f>
        <v>-1.0949915479510337E-3</v>
      </c>
      <c r="AM4" s="257">
        <f t="shared" ref="AM4:AM44" si="25">(E4-E3)*Z3</f>
        <v>1.784510262601152E-3</v>
      </c>
    </row>
    <row r="5" spans="1:39">
      <c r="A5">
        <v>1972</v>
      </c>
      <c r="B5" s="262">
        <f>Resumen!M61</f>
        <v>7.7541268798518803E-2</v>
      </c>
      <c r="C5" s="262">
        <f>Resumen!H61</f>
        <v>0.31623366972075379</v>
      </c>
      <c r="D5" s="262"/>
      <c r="E5" s="262">
        <f>Resumen!T61</f>
        <v>0.27782724844167411</v>
      </c>
      <c r="F5" s="257">
        <f>Resumen!S61*Resumen!W61</f>
        <v>0.25772666973382219</v>
      </c>
      <c r="G5" s="294">
        <f>Resumen!U61/Resumen!V61</f>
        <v>0.4925260546148989</v>
      </c>
      <c r="H5" s="294">
        <f>Resumen!S61</f>
        <v>0.52327520000000005</v>
      </c>
      <c r="I5" s="257">
        <f t="shared" ref="I5:I44" si="26">E5*F5+(1-E5)</f>
        <v>0.79377624306050976</v>
      </c>
      <c r="J5" s="262">
        <f>Resumen!I61</f>
        <v>0.53515501457848436</v>
      </c>
      <c r="K5" s="262">
        <f>Resumen!K61</f>
        <v>0.29452759922398958</v>
      </c>
      <c r="L5" s="262">
        <f>Resumen!N61</f>
        <v>0.27226915563269588</v>
      </c>
      <c r="M5" s="262">
        <f>Resumen!P61</f>
        <v>5.8232709338734159E-2</v>
      </c>
      <c r="N5" s="262">
        <f t="shared" si="10"/>
        <v>9.8425646173742942E-2</v>
      </c>
      <c r="O5" s="262">
        <f t="shared" si="11"/>
        <v>0.90979385925420597</v>
      </c>
      <c r="P5" s="262">
        <f t="shared" si="12"/>
        <v>9.0206140745793972E-2</v>
      </c>
      <c r="Q5" s="262">
        <f t="shared" si="0"/>
        <v>3.7739318902357578E-2</v>
      </c>
      <c r="R5" s="262">
        <f t="shared" si="1"/>
        <v>4.0095441574021382E-2</v>
      </c>
      <c r="S5" s="262">
        <f t="shared" si="2"/>
        <v>7.6624005062768841E-2</v>
      </c>
      <c r="T5" s="257">
        <f t="shared" si="3"/>
        <v>8.7548941587471105E-2</v>
      </c>
      <c r="U5" s="257">
        <f t="shared" si="4"/>
        <v>0.90979385925420597</v>
      </c>
      <c r="V5" s="257">
        <f t="shared" si="5"/>
        <v>9.0206140745793972E-2</v>
      </c>
      <c r="W5" s="257">
        <f t="shared" si="6"/>
        <v>3.3568867003434186E-2</v>
      </c>
      <c r="X5" s="265">
        <f t="shared" si="7"/>
        <v>3.5664622064978696E-2</v>
      </c>
      <c r="Y5" s="257">
        <f t="shared" si="8"/>
        <v>6.8156530378238239E-2</v>
      </c>
      <c r="Z5" s="262">
        <f t="shared" si="9"/>
        <v>0.21403644629396174</v>
      </c>
      <c r="AA5" s="262">
        <f t="shared" si="13"/>
        <v>3.3083102673229603E-4</v>
      </c>
      <c r="AB5" s="262">
        <f t="shared" si="14"/>
        <v>-1.5167977076956229E-3</v>
      </c>
      <c r="AC5" s="262">
        <f t="shared" si="15"/>
        <v>2.5947429888726497E-4</v>
      </c>
      <c r="AD5" s="262">
        <f t="shared" si="16"/>
        <v>-5.9763108720740791E-4</v>
      </c>
      <c r="AE5" s="262">
        <f t="shared" si="17"/>
        <v>2.4391769551544877E-4</v>
      </c>
      <c r="AF5" s="262">
        <f t="shared" si="18"/>
        <v>-3.6122581548138295E-4</v>
      </c>
      <c r="AG5" s="257">
        <f t="shared" si="19"/>
        <v>3.0884749095585399E-4</v>
      </c>
      <c r="AH5" s="257">
        <f t="shared" si="20"/>
        <v>2.6133689075874523E-4</v>
      </c>
      <c r="AI5" s="265">
        <f t="shared" si="21"/>
        <v>-5.490436899179725E-4</v>
      </c>
      <c r="AJ5" s="265">
        <f t="shared" si="22"/>
        <v>-5.5791883737248192E-4</v>
      </c>
      <c r="AK5" s="265">
        <f t="shared" si="23"/>
        <v>2.2770950174706272E-4</v>
      </c>
      <c r="AL5" s="257">
        <f t="shared" si="24"/>
        <v>-3.3722256307653763E-4</v>
      </c>
      <c r="AM5" s="257">
        <f t="shared" si="25"/>
        <v>7.4823019422317239E-4</v>
      </c>
    </row>
    <row r="6" spans="1:39">
      <c r="A6">
        <v>1973</v>
      </c>
      <c r="B6" s="262">
        <f>Resumen!M62</f>
        <v>7.7419961675539467E-2</v>
      </c>
      <c r="C6" s="262">
        <f>Resumen!H62</f>
        <v>0.31853612004803789</v>
      </c>
      <c r="D6" s="262"/>
      <c r="E6" s="262">
        <f>Resumen!T62</f>
        <v>0.27654516640253568</v>
      </c>
      <c r="F6" s="257">
        <f>Resumen!S62*Resumen!W62</f>
        <v>0.26809589372492137</v>
      </c>
      <c r="G6" s="294">
        <f>Resumen!U62/Resumen!V62</f>
        <v>0.50857137764425864</v>
      </c>
      <c r="H6" s="294">
        <f>Resumen!S62</f>
        <v>0.52715489999999998</v>
      </c>
      <c r="I6" s="257">
        <f t="shared" si="26"/>
        <v>0.79759545713945923</v>
      </c>
      <c r="J6" s="262">
        <f>Resumen!I62</f>
        <v>0.54923688474349508</v>
      </c>
      <c r="K6" s="262">
        <f>Resumen!K62</f>
        <v>0.29489359566115519</v>
      </c>
      <c r="L6" s="262">
        <f>Resumen!N62</f>
        <v>0.26488806777189866</v>
      </c>
      <c r="M6" s="262">
        <f>Resumen!P62</f>
        <v>5.8206798174440535E-2</v>
      </c>
      <c r="N6" s="262">
        <f t="shared" si="10"/>
        <v>0.10718773698580104</v>
      </c>
      <c r="O6" s="262">
        <f t="shared" si="11"/>
        <v>0.90704482720112656</v>
      </c>
      <c r="P6" s="262">
        <f t="shared" si="12"/>
        <v>9.2955172798873456E-2</v>
      </c>
      <c r="Q6" s="262">
        <f t="shared" si="0"/>
        <v>4.0680318910245303E-2</v>
      </c>
      <c r="R6" s="262">
        <f t="shared" si="1"/>
        <v>4.2166803697118289E-2</v>
      </c>
      <c r="S6" s="262">
        <f t="shared" si="2"/>
        <v>7.9989399125604821E-2</v>
      </c>
      <c r="T6" s="257">
        <f t="shared" si="3"/>
        <v>8.7101561222367646E-2</v>
      </c>
      <c r="U6" s="257">
        <f t="shared" si="4"/>
        <v>0.90704482720112656</v>
      </c>
      <c r="V6" s="257">
        <f t="shared" si="5"/>
        <v>9.2955172798873456E-2</v>
      </c>
      <c r="W6" s="257">
        <f t="shared" si="6"/>
        <v>3.3057133098868839E-2</v>
      </c>
      <c r="X6" s="265">
        <f t="shared" si="7"/>
        <v>3.4265061816377708E-2</v>
      </c>
      <c r="Y6" s="257">
        <f t="shared" si="8"/>
        <v>6.4999987321331359E-2</v>
      </c>
      <c r="Z6" s="262">
        <f t="shared" si="9"/>
        <v>0.20668126959745814</v>
      </c>
      <c r="AA6" s="262">
        <f t="shared" si="13"/>
        <v>-1.261897531499502E-4</v>
      </c>
      <c r="AB6" s="262">
        <f t="shared" si="14"/>
        <v>3.3298131104219584E-4</v>
      </c>
      <c r="AC6" s="262">
        <f t="shared" si="15"/>
        <v>1.2702711620689543E-3</v>
      </c>
      <c r="AD6" s="262">
        <f t="shared" si="16"/>
        <v>1.4641723554547408E-4</v>
      </c>
      <c r="AE6" s="262">
        <f t="shared" si="17"/>
        <v>6.4334431205999309E-4</v>
      </c>
      <c r="AF6" s="262">
        <f t="shared" si="18"/>
        <v>7.9453147159096811E-4</v>
      </c>
      <c r="AG6" s="257">
        <f t="shared" si="19"/>
        <v>-1.1224492555487647E-4</v>
      </c>
      <c r="AH6" s="257">
        <f t="shared" si="20"/>
        <v>-2.3573818160465808E-5</v>
      </c>
      <c r="AI6" s="265">
        <f t="shared" si="21"/>
        <v>-6.6581945042814531E-4</v>
      </c>
      <c r="AJ6" s="265">
        <f t="shared" si="22"/>
        <v>1.3023713331322128E-4</v>
      </c>
      <c r="AK6" s="265">
        <f t="shared" si="23"/>
        <v>5.7225038175261406E-4</v>
      </c>
      <c r="AL6" s="257">
        <f t="shared" si="24"/>
        <v>7.0673032994810836E-4</v>
      </c>
      <c r="AM6" s="257">
        <f t="shared" si="25"/>
        <v>-2.7441228351450606E-4</v>
      </c>
    </row>
    <row r="7" spans="1:39" s="252" customFormat="1">
      <c r="A7" s="252">
        <v>1974</v>
      </c>
      <c r="B7" s="291">
        <f>Resumen!M63</f>
        <v>8.1236189170857814E-2</v>
      </c>
      <c r="C7" s="262">
        <f>Resumen!H63</f>
        <v>0.32359587527246142</v>
      </c>
      <c r="D7" s="291"/>
      <c r="E7" s="291">
        <f>Resumen!T63</f>
        <v>0.27299270072992698</v>
      </c>
      <c r="F7" s="292">
        <f>Resumen!S63*Resumen!W63</f>
        <v>0.28304689809673045</v>
      </c>
      <c r="G7" s="294">
        <f>Resumen!U63/Resumen!V63</f>
        <v>0.51316410081211616</v>
      </c>
      <c r="H7" s="294">
        <f>Resumen!S63</f>
        <v>0.5515719</v>
      </c>
      <c r="I7" s="292">
        <f t="shared" si="26"/>
        <v>0.80427703641472792</v>
      </c>
      <c r="J7" s="291">
        <f>Resumen!I63</f>
        <v>0.56924713456840392</v>
      </c>
      <c r="K7" s="291">
        <f>Resumen!K63</f>
        <v>0.29749769196159959</v>
      </c>
      <c r="L7" s="291">
        <f>Resumen!N63</f>
        <v>0.27320346050387578</v>
      </c>
      <c r="M7" s="291">
        <f>Resumen!P63</f>
        <v>6.083300943501229E-2</v>
      </c>
      <c r="N7" s="262">
        <f t="shared" si="10"/>
        <v>0.1189092729878703</v>
      </c>
      <c r="O7" s="262">
        <f t="shared" si="11"/>
        <v>0.90392646607305283</v>
      </c>
      <c r="P7" s="262">
        <f t="shared" si="12"/>
        <v>9.6073533926947161E-2</v>
      </c>
      <c r="Q7" s="262">
        <f t="shared" si="0"/>
        <v>4.2786168517889744E-2</v>
      </c>
      <c r="R7" s="262">
        <f t="shared" si="1"/>
        <v>4.5988501973900017E-2</v>
      </c>
      <c r="S7" s="262">
        <f t="shared" si="2"/>
        <v>8.3377166193382979E-2</v>
      </c>
      <c r="T7" s="292">
        <f t="shared" si="3"/>
        <v>9.292683620051824E-2</v>
      </c>
      <c r="U7" s="292">
        <f t="shared" si="4"/>
        <v>0.90392646607305283</v>
      </c>
      <c r="V7" s="292">
        <f t="shared" si="5"/>
        <v>9.6073533926947161E-2</v>
      </c>
      <c r="W7" s="257">
        <f t="shared" si="6"/>
        <v>3.34371170019288E-2</v>
      </c>
      <c r="X7" s="265">
        <f t="shared" si="7"/>
        <v>3.593972011309627E-2</v>
      </c>
      <c r="Y7" s="292">
        <f t="shared" si="8"/>
        <v>6.5158722032605851E-2</v>
      </c>
      <c r="Z7" s="291">
        <f t="shared" si="9"/>
        <v>0.21237045106886349</v>
      </c>
      <c r="AA7" s="262">
        <f t="shared" si="13"/>
        <v>-3.8078075616666769E-4</v>
      </c>
      <c r="AB7" s="262">
        <f t="shared" si="14"/>
        <v>2.3620320788516761E-3</v>
      </c>
      <c r="AC7" s="262">
        <f t="shared" si="15"/>
        <v>1.8600562302230289E-3</v>
      </c>
      <c r="AD7" s="262">
        <f t="shared" si="16"/>
        <v>9.9329134683146035E-4</v>
      </c>
      <c r="AE7" s="262">
        <f t="shared" si="17"/>
        <v>1.9366045625425558E-4</v>
      </c>
      <c r="AF7" s="262">
        <f t="shared" si="18"/>
        <v>1.1959218560252986E-3</v>
      </c>
      <c r="AG7" s="292">
        <f t="shared" si="19"/>
        <v>-3.0942530627308578E-4</v>
      </c>
      <c r="AH7" s="292">
        <f t="shared" si="20"/>
        <v>2.3820913390389603E-3</v>
      </c>
      <c r="AI7" s="293">
        <f t="shared" si="21"/>
        <v>7.7295876829142985E-4</v>
      </c>
      <c r="AJ7" s="265">
        <f t="shared" si="22"/>
        <v>8.0715601887508114E-4</v>
      </c>
      <c r="AK7" s="265">
        <f t="shared" si="23"/>
        <v>1.5736994325214819E-4</v>
      </c>
      <c r="AL7" s="292">
        <f t="shared" si="24"/>
        <v>9.7181509460875953E-4</v>
      </c>
      <c r="AM7" s="292">
        <f t="shared" si="25"/>
        <v>-7.3422811541615327E-4</v>
      </c>
    </row>
    <row r="8" spans="1:39">
      <c r="A8">
        <v>1975</v>
      </c>
      <c r="B8" s="262">
        <f>Resumen!M64</f>
        <v>8.0058801501615692E-2</v>
      </c>
      <c r="C8" s="262">
        <f>Resumen!H64</f>
        <v>0.32621103240656696</v>
      </c>
      <c r="D8" s="262"/>
      <c r="E8" s="262">
        <f>Resumen!T64</f>
        <v>0.28667563930013457</v>
      </c>
      <c r="F8" s="257">
        <f>Resumen!S64*Resumen!W64</f>
        <v>0.26432299184009522</v>
      </c>
      <c r="G8" s="294">
        <f>Resumen!U64/Resumen!V64</f>
        <v>0.50238596771608979</v>
      </c>
      <c r="H8" s="294">
        <f>Resumen!S64</f>
        <v>0.52613529999999997</v>
      </c>
      <c r="I8" s="257">
        <f t="shared" si="26"/>
        <v>0.78909932336734889</v>
      </c>
      <c r="J8" s="262">
        <f>Resumen!I64</f>
        <v>0.52441639759848091</v>
      </c>
      <c r="K8" s="262">
        <f>Resumen!K64</f>
        <v>0.30516653293290563</v>
      </c>
      <c r="L8" s="262">
        <f>Resumen!N64</f>
        <v>0.25639933057863323</v>
      </c>
      <c r="M8" s="262">
        <f>Resumen!P64</f>
        <v>6.1326513998543143E-2</v>
      </c>
      <c r="N8" s="262">
        <f t="shared" si="10"/>
        <v>9.3070261335954335E-2</v>
      </c>
      <c r="O8" s="262">
        <f t="shared" si="11"/>
        <v>0.90397284546623791</v>
      </c>
      <c r="P8" s="262">
        <f t="shared" si="12"/>
        <v>9.6027154533762135E-2</v>
      </c>
      <c r="Q8" s="262">
        <f t="shared" si="0"/>
        <v>3.6173567188466614E-2</v>
      </c>
      <c r="R8" s="262">
        <f t="shared" si="1"/>
        <v>3.7883603141418906E-2</v>
      </c>
      <c r="S8" s="262">
        <f t="shared" si="2"/>
        <v>7.2003538142030976E-2</v>
      </c>
      <c r="T8" s="257">
        <f t="shared" si="3"/>
        <v>8.2807248462125449E-2</v>
      </c>
      <c r="U8" s="257">
        <f t="shared" si="4"/>
        <v>0.90397284546623791</v>
      </c>
      <c r="V8" s="257">
        <f t="shared" si="5"/>
        <v>9.6027154533762135E-2</v>
      </c>
      <c r="W8" s="257">
        <f t="shared" si="6"/>
        <v>3.2184647630075648E-2</v>
      </c>
      <c r="X8" s="265">
        <f t="shared" si="7"/>
        <v>3.3706115067715516E-2</v>
      </c>
      <c r="Y8" s="257">
        <f t="shared" si="8"/>
        <v>6.4063587954876863E-2</v>
      </c>
      <c r="Z8" s="262">
        <f t="shared" si="9"/>
        <v>0.1950728165800901</v>
      </c>
      <c r="AA8" s="262">
        <f t="shared" si="13"/>
        <v>1.6270282777210729E-3</v>
      </c>
      <c r="AB8" s="262">
        <f t="shared" si="14"/>
        <v>6.9320683180689119E-3</v>
      </c>
      <c r="AC8" s="262">
        <f t="shared" si="15"/>
        <v>-4.3070473292499429E-3</v>
      </c>
      <c r="AD8" s="262">
        <f t="shared" si="16"/>
        <v>-1.0883346541221556E-3</v>
      </c>
      <c r="AE8" s="262">
        <f t="shared" si="17"/>
        <v>-4.9567019516156608E-4</v>
      </c>
      <c r="AF8" s="262">
        <f t="shared" si="18"/>
        <v>-1.5611462437487985E-3</v>
      </c>
      <c r="AG8" s="257">
        <f t="shared" si="19"/>
        <v>1.2715121912554332E-3</v>
      </c>
      <c r="AH8" s="257">
        <f t="shared" si="20"/>
        <v>4.4609183610336809E-4</v>
      </c>
      <c r="AI8" s="265">
        <f t="shared" si="21"/>
        <v>-1.6144321464856182E-3</v>
      </c>
      <c r="AJ8" s="265">
        <f t="shared" si="22"/>
        <v>-8.5052657033126311E-4</v>
      </c>
      <c r="AK8" s="265">
        <f t="shared" si="23"/>
        <v>-3.8736308681288771E-4</v>
      </c>
      <c r="AL8" s="257">
        <f t="shared" si="24"/>
        <v>-1.2200258031406642E-3</v>
      </c>
      <c r="AM8" s="257">
        <f t="shared" si="25"/>
        <v>2.9058518361025341E-3</v>
      </c>
    </row>
    <row r="9" spans="1:39">
      <c r="A9">
        <v>1976</v>
      </c>
      <c r="B9" s="262">
        <f>Resumen!M65</f>
        <v>7.8891961987813494E-2</v>
      </c>
      <c r="C9" s="262">
        <f>Resumen!H65</f>
        <v>0.32417663780373374</v>
      </c>
      <c r="D9" s="262"/>
      <c r="E9" s="262">
        <f>Resumen!T65</f>
        <v>0.2857142857142857</v>
      </c>
      <c r="F9" s="257">
        <f>Resumen!S65*Resumen!W65</f>
        <v>0.26667968843683332</v>
      </c>
      <c r="G9" s="294">
        <f>Resumen!U65/Resumen!V65</f>
        <v>0.51696015989733923</v>
      </c>
      <c r="H9" s="294">
        <f>Resumen!S65</f>
        <v>0.51586120000000002</v>
      </c>
      <c r="I9" s="257">
        <f t="shared" si="26"/>
        <v>0.79047991098195236</v>
      </c>
      <c r="J9" s="262">
        <f>Resumen!I65</f>
        <v>0.51071270922711698</v>
      </c>
      <c r="K9" s="262">
        <f>Resumen!K65</f>
        <v>0.30428802766915325</v>
      </c>
      <c r="L9" s="262">
        <f>Resumen!N65</f>
        <v>0.24486987837294408</v>
      </c>
      <c r="M9" s="262">
        <f>Resumen!P65</f>
        <v>6.1186786376220936E-2</v>
      </c>
      <c r="N9" s="262">
        <f t="shared" si="10"/>
        <v>8.809877864182046E-2</v>
      </c>
      <c r="O9" s="262">
        <f t="shared" si="11"/>
        <v>0.90361020484178034</v>
      </c>
      <c r="P9" s="262">
        <f t="shared" si="12"/>
        <v>9.6389795158219646E-2</v>
      </c>
      <c r="Q9" s="262">
        <f t="shared" si="0"/>
        <v>3.4853062374071472E-2</v>
      </c>
      <c r="R9" s="262">
        <f t="shared" si="1"/>
        <v>3.4778971330273876E-2</v>
      </c>
      <c r="S9" s="262">
        <f t="shared" si="2"/>
        <v>6.7419242482811018E-2</v>
      </c>
      <c r="T9" s="257">
        <f t="shared" si="3"/>
        <v>7.8393029069639159E-2</v>
      </c>
      <c r="U9" s="257">
        <f t="shared" si="4"/>
        <v>0.90361020484178034</v>
      </c>
      <c r="V9" s="257">
        <f t="shared" si="5"/>
        <v>9.6389795158219646E-2</v>
      </c>
      <c r="W9" s="257">
        <f t="shared" si="6"/>
        <v>3.1013337233253533E-2</v>
      </c>
      <c r="X9" s="265">
        <f t="shared" si="7"/>
        <v>3.0947408721646811E-2</v>
      </c>
      <c r="Y9" s="257">
        <f t="shared" si="8"/>
        <v>5.9991735609591895E-2</v>
      </c>
      <c r="Z9" s="262">
        <f t="shared" si="9"/>
        <v>0.18368309199672314</v>
      </c>
      <c r="AA9" s="262">
        <f t="shared" si="13"/>
        <v>-8.9473429471210916E-5</v>
      </c>
      <c r="AB9" s="262">
        <f t="shared" si="14"/>
        <v>-7.9414490303130923E-4</v>
      </c>
      <c r="AC9" s="262">
        <f t="shared" si="15"/>
        <v>-1.3159262009194833E-3</v>
      </c>
      <c r="AD9" s="262">
        <f t="shared" si="16"/>
        <v>-3.7165084665102311E-4</v>
      </c>
      <c r="AE9" s="262">
        <f t="shared" si="17"/>
        <v>5.5212291270122433E-4</v>
      </c>
      <c r="AF9" s="262">
        <f t="shared" si="18"/>
        <v>1.6969049329242601E-4</v>
      </c>
      <c r="AG9" s="257">
        <f t="shared" si="19"/>
        <v>-7.9607045243342423E-5</v>
      </c>
      <c r="AH9" s="257">
        <f t="shared" si="20"/>
        <v>-1.2630997634083716E-4</v>
      </c>
      <c r="AI9" s="265">
        <f t="shared" si="21"/>
        <v>-1.1071404886453372E-3</v>
      </c>
      <c r="AJ9" s="265">
        <f t="shared" si="22"/>
        <v>-3.3066828821615868E-4</v>
      </c>
      <c r="AK9" s="265">
        <f t="shared" si="23"/>
        <v>4.9123939868019354E-4</v>
      </c>
      <c r="AL9" s="257">
        <f t="shared" si="24"/>
        <v>1.5097843970808992E-4</v>
      </c>
      <c r="AM9" s="257">
        <f t="shared" si="25"/>
        <v>-1.8753395172090804E-4</v>
      </c>
    </row>
    <row r="10" spans="1:39">
      <c r="A10">
        <v>1977</v>
      </c>
      <c r="B10" s="262">
        <f>Resumen!M66</f>
        <v>7.8992263574060792E-2</v>
      </c>
      <c r="C10" s="262">
        <f>Resumen!H66</f>
        <v>0.32434785235141844</v>
      </c>
      <c r="D10" s="262"/>
      <c r="E10" s="262">
        <f>Resumen!T66</f>
        <v>0.29032258064516131</v>
      </c>
      <c r="F10" s="257">
        <f>Resumen!S66*Resumen!W66</f>
        <v>0.26231063176996422</v>
      </c>
      <c r="G10" s="294">
        <f>Resumen!U66/Resumen!V66</f>
        <v>0.51588526250467426</v>
      </c>
      <c r="H10" s="294">
        <f>Resumen!S66</f>
        <v>0.508467</v>
      </c>
      <c r="I10" s="257">
        <f t="shared" si="26"/>
        <v>0.78583211890095739</v>
      </c>
      <c r="J10" s="262">
        <f>Resumen!I66</f>
        <v>0.50251721792737603</v>
      </c>
      <c r="K10" s="262">
        <f>Resumen!K66</f>
        <v>0.30522869464157537</v>
      </c>
      <c r="L10" s="262">
        <f>Resumen!N66</f>
        <v>0.23827288423516421</v>
      </c>
      <c r="M10" s="262">
        <f>Resumen!P66</f>
        <v>6.1899133301358523E-2</v>
      </c>
      <c r="N10" s="262">
        <f t="shared" si="10"/>
        <v>8.3802729580751953E-2</v>
      </c>
      <c r="O10" s="262">
        <f t="shared" si="11"/>
        <v>0.90309037043099427</v>
      </c>
      <c r="P10" s="262">
        <f t="shared" si="12"/>
        <v>9.6909629569005742E-2</v>
      </c>
      <c r="Q10" s="262">
        <f t="shared" si="0"/>
        <v>3.3957616164885442E-2</v>
      </c>
      <c r="R10" s="262">
        <f t="shared" si="1"/>
        <v>3.3469316674566492E-2</v>
      </c>
      <c r="S10" s="262">
        <f t="shared" si="2"/>
        <v>6.5823970237137305E-2</v>
      </c>
      <c r="T10" s="257">
        <f t="shared" si="3"/>
        <v>7.4918710467698102E-2</v>
      </c>
      <c r="U10" s="257">
        <f t="shared" si="4"/>
        <v>0.90309037043099427</v>
      </c>
      <c r="V10" s="257">
        <f t="shared" si="5"/>
        <v>9.6909629569005742E-2</v>
      </c>
      <c r="W10" s="257">
        <f t="shared" si="6"/>
        <v>3.0357732097244294E-2</v>
      </c>
      <c r="X10" s="265">
        <f t="shared" si="7"/>
        <v>2.9921197770501649E-2</v>
      </c>
      <c r="Y10" s="257">
        <f t="shared" si="8"/>
        <v>5.8845899085882954E-2</v>
      </c>
      <c r="Z10" s="262">
        <f t="shared" si="9"/>
        <v>0.1763737509338057</v>
      </c>
      <c r="AA10" s="262">
        <f t="shared" si="13"/>
        <v>4.059851550314338E-4</v>
      </c>
      <c r="AB10" s="262">
        <f t="shared" si="14"/>
        <v>8.4999627563825072E-4</v>
      </c>
      <c r="AC10" s="262">
        <f t="shared" si="15"/>
        <v>-7.8996172760300177E-4</v>
      </c>
      <c r="AD10" s="262">
        <f t="shared" si="16"/>
        <v>-2.577105138063599E-4</v>
      </c>
      <c r="AE10" s="262">
        <f t="shared" si="17"/>
        <v>-3.7383825602481316E-5</v>
      </c>
      <c r="AF10" s="262">
        <f t="shared" si="18"/>
        <v>-2.9455849084478978E-4</v>
      </c>
      <c r="AG10" s="257">
        <f t="shared" si="19"/>
        <v>3.6125819847760261E-4</v>
      </c>
      <c r="AH10" s="257">
        <f t="shared" si="20"/>
        <v>6.4368395094198752E-4</v>
      </c>
      <c r="AI10" s="265">
        <f t="shared" si="21"/>
        <v>-6.3588291360057708E-4</v>
      </c>
      <c r="AJ10" s="265">
        <f t="shared" si="22"/>
        <v>-2.293188181701238E-4</v>
      </c>
      <c r="AK10" s="265">
        <f t="shared" si="23"/>
        <v>-3.3265288944635472E-5</v>
      </c>
      <c r="AL10" s="257">
        <f t="shared" si="24"/>
        <v>-2.6210729242213574E-4</v>
      </c>
      <c r="AM10" s="257">
        <f t="shared" si="25"/>
        <v>8.4646586173605786E-4</v>
      </c>
    </row>
    <row r="11" spans="1:39">
      <c r="A11">
        <v>1978</v>
      </c>
      <c r="B11" s="262">
        <f>Resumen!M67</f>
        <v>7.9526089866496272E-2</v>
      </c>
      <c r="C11" s="262">
        <f>Resumen!H67</f>
        <v>0.3244034556930343</v>
      </c>
      <c r="D11" s="262"/>
      <c r="E11" s="262">
        <f>Resumen!T67</f>
        <v>0.2904446546830653</v>
      </c>
      <c r="F11" s="257">
        <f>Resumen!S67*Resumen!W67</f>
        <v>0.26270998422355341</v>
      </c>
      <c r="G11" s="294">
        <f>Resumen!U67/Resumen!V67</f>
        <v>0.5178730051431556</v>
      </c>
      <c r="H11" s="294">
        <f>Resumen!S67</f>
        <v>0.50728649999999997</v>
      </c>
      <c r="I11" s="257">
        <f t="shared" si="26"/>
        <v>0.78585805596653824</v>
      </c>
      <c r="J11" s="262">
        <f>Resumen!I67</f>
        <v>0.49393038947092555</v>
      </c>
      <c r="K11" s="262">
        <f>Resumen!K67</f>
        <v>0.30617321521814778</v>
      </c>
      <c r="L11" s="262">
        <f>Resumen!N67</f>
        <v>0.2308023990214525</v>
      </c>
      <c r="M11" s="262">
        <f>Resumen!P67</f>
        <v>6.3257623791943871E-2</v>
      </c>
      <c r="N11" s="262">
        <f t="shared" si="10"/>
        <v>7.9870223504862004E-2</v>
      </c>
      <c r="O11" s="262">
        <f t="shared" si="11"/>
        <v>0.90290522560622266</v>
      </c>
      <c r="P11" s="262">
        <f t="shared" si="12"/>
        <v>9.7094774393777381E-2</v>
      </c>
      <c r="Q11" s="262">
        <f t="shared" si="0"/>
        <v>3.2447501340629369E-2</v>
      </c>
      <c r="R11" s="262">
        <f t="shared" si="1"/>
        <v>3.1784200422424205E-2</v>
      </c>
      <c r="S11" s="262">
        <f t="shared" si="2"/>
        <v>6.2655324796587739E-2</v>
      </c>
      <c r="T11" s="257">
        <f t="shared" si="3"/>
        <v>7.127204964555299E-2</v>
      </c>
      <c r="U11" s="257">
        <f t="shared" si="4"/>
        <v>0.90290522560622266</v>
      </c>
      <c r="V11" s="257">
        <f t="shared" si="5"/>
        <v>9.7094774393777381E-2</v>
      </c>
      <c r="W11" s="257">
        <f t="shared" si="6"/>
        <v>2.8954469199434587E-2</v>
      </c>
      <c r="X11" s="265">
        <f t="shared" si="7"/>
        <v>2.8362573823439034E-2</v>
      </c>
      <c r="Y11" s="257">
        <f t="shared" si="8"/>
        <v>5.5910365884838317E-2</v>
      </c>
      <c r="Z11" s="262">
        <f t="shared" si="9"/>
        <v>0.16754477522950861</v>
      </c>
      <c r="AA11" s="262">
        <f t="shared" si="13"/>
        <v>1.0230137587298144E-5</v>
      </c>
      <c r="AB11" s="262">
        <f t="shared" si="14"/>
        <v>8.5298743737646972E-4</v>
      </c>
      <c r="AC11" s="262">
        <f t="shared" si="15"/>
        <v>-8.321463648872133E-4</v>
      </c>
      <c r="AD11" s="262">
        <f t="shared" si="16"/>
        <v>-4.0086965882648238E-5</v>
      </c>
      <c r="AE11" s="262">
        <f t="shared" si="17"/>
        <v>6.6528387834870241E-5</v>
      </c>
      <c r="AF11" s="262">
        <f t="shared" si="18"/>
        <v>2.6286964019182317E-5</v>
      </c>
      <c r="AG11" s="257">
        <f t="shared" si="19"/>
        <v>9.1456295013514784E-6</v>
      </c>
      <c r="AH11" s="257">
        <f t="shared" si="20"/>
        <v>1.2268396803697041E-3</v>
      </c>
      <c r="AI11" s="265">
        <f t="shared" si="21"/>
        <v>-7.2396195476153694E-4</v>
      </c>
      <c r="AJ11" s="265">
        <f t="shared" si="22"/>
        <v>-3.5837302740797765E-5</v>
      </c>
      <c r="AK11" s="265">
        <f t="shared" si="23"/>
        <v>5.9475640602858874E-5</v>
      </c>
      <c r="AL11" s="257">
        <f t="shared" si="24"/>
        <v>2.3500254183608977E-5</v>
      </c>
      <c r="AM11" s="257">
        <f t="shared" si="25"/>
        <v>2.1530655956761458E-5</v>
      </c>
    </row>
    <row r="12" spans="1:39">
      <c r="A12">
        <v>1979</v>
      </c>
      <c r="B12" s="262">
        <f>Resumen!M68</f>
        <v>8.0324098037332939E-2</v>
      </c>
      <c r="C12" s="262">
        <f>Resumen!H68</f>
        <v>0.32345607896148165</v>
      </c>
      <c r="D12" s="262"/>
      <c r="E12" s="262">
        <f>Resumen!T68</f>
        <v>0.28843710292249047</v>
      </c>
      <c r="F12" s="257">
        <f>Resumen!S68*Resumen!W68</f>
        <v>0.26813157945674165</v>
      </c>
      <c r="G12" s="294">
        <f>Resumen!U68/Resumen!V68</f>
        <v>0.51288052545363183</v>
      </c>
      <c r="H12" s="294">
        <f>Resumen!S68</f>
        <v>0.52279540000000002</v>
      </c>
      <c r="I12" s="257">
        <f t="shared" si="26"/>
        <v>0.78890199305804365</v>
      </c>
      <c r="J12" s="262">
        <f>Resumen!I68</f>
        <v>0.49880162319491733</v>
      </c>
      <c r="K12" s="262">
        <f>Resumen!K68</f>
        <v>0.30440542829414946</v>
      </c>
      <c r="L12" s="262">
        <f>Resumen!N68</f>
        <v>0.23819497093479278</v>
      </c>
      <c r="M12" s="262">
        <f>Resumen!P68</f>
        <v>6.3166016766974184E-2</v>
      </c>
      <c r="N12" s="262">
        <f t="shared" si="10"/>
        <v>8.3750926427178796E-2</v>
      </c>
      <c r="O12" s="262">
        <f t="shared" si="11"/>
        <v>0.9019661546540878</v>
      </c>
      <c r="P12" s="262">
        <f t="shared" si="12"/>
        <v>9.8033845345912168E-2</v>
      </c>
      <c r="Q12" s="262">
        <f t="shared" si="0"/>
        <v>3.2879278709338627E-2</v>
      </c>
      <c r="R12" s="262">
        <f t="shared" si="1"/>
        <v>3.3514892477847058E-2</v>
      </c>
      <c r="S12" s="262">
        <f t="shared" si="2"/>
        <v>6.4107091374268121E-2</v>
      </c>
      <c r="T12" s="257">
        <f t="shared" si="3"/>
        <v>7.5407016431663296E-2</v>
      </c>
      <c r="U12" s="257">
        <f t="shared" si="4"/>
        <v>0.9019661546540878</v>
      </c>
      <c r="V12" s="257">
        <f t="shared" si="5"/>
        <v>9.8033845345912168E-2</v>
      </c>
      <c r="W12" s="257">
        <f t="shared" si="6"/>
        <v>2.9603592648638991E-2</v>
      </c>
      <c r="X12" s="265">
        <f t="shared" si="7"/>
        <v>3.0175881695826801E-2</v>
      </c>
      <c r="Y12" s="257">
        <f t="shared" si="8"/>
        <v>5.7720250973567866E-2</v>
      </c>
      <c r="Z12" s="262">
        <f t="shared" si="9"/>
        <v>0.17502895416781861</v>
      </c>
      <c r="AA12" s="262">
        <f t="shared" si="13"/>
        <v>-1.6034360781469023E-4</v>
      </c>
      <c r="AB12" s="262">
        <f t="shared" si="14"/>
        <v>-1.5961440514364296E-3</v>
      </c>
      <c r="AC12" s="262">
        <f t="shared" si="15"/>
        <v>4.7297133945034249E-4</v>
      </c>
      <c r="AD12" s="262">
        <f t="shared" si="16"/>
        <v>5.0322505354168838E-4</v>
      </c>
      <c r="AE12" s="262">
        <f t="shared" si="17"/>
        <v>-1.5868197505670552E-4</v>
      </c>
      <c r="AF12" s="262">
        <f t="shared" si="18"/>
        <v>3.3969181025104148E-4</v>
      </c>
      <c r="AG12" s="257">
        <f t="shared" si="19"/>
        <v>-1.43082328745706E-4</v>
      </c>
      <c r="AH12" s="257">
        <f t="shared" si="20"/>
        <v>-8.271246154736969E-5</v>
      </c>
      <c r="AI12" s="265">
        <f t="shared" si="21"/>
        <v>7.1778010211554953E-4</v>
      </c>
      <c r="AJ12" s="265">
        <f t="shared" si="22"/>
        <v>4.4905196736711242E-4</v>
      </c>
      <c r="AK12" s="265">
        <f t="shared" si="23"/>
        <v>-1.415995737561378E-4</v>
      </c>
      <c r="AL12" s="257">
        <f t="shared" si="24"/>
        <v>3.0312337316705024E-4</v>
      </c>
      <c r="AM12" s="257">
        <f t="shared" si="25"/>
        <v>-3.3635480848711279E-4</v>
      </c>
    </row>
    <row r="13" spans="1:39">
      <c r="A13">
        <v>1980</v>
      </c>
      <c r="B13" s="262">
        <f>Resumen!M69</f>
        <v>8.1767146253680534E-2</v>
      </c>
      <c r="C13" s="262">
        <f>Resumen!H69</f>
        <v>0.32865505425163583</v>
      </c>
      <c r="D13" s="262"/>
      <c r="E13" s="262">
        <f>Resumen!T69</f>
        <v>0.28710557070510323</v>
      </c>
      <c r="F13" s="257">
        <f>Resumen!S69*Resumen!W69</f>
        <v>0.30511450997488998</v>
      </c>
      <c r="G13" s="294">
        <f>Resumen!U69/Resumen!V69</f>
        <v>0.53528955309551418</v>
      </c>
      <c r="H13" s="294">
        <f>Resumen!S69</f>
        <v>0.56999900000000003</v>
      </c>
      <c r="I13" s="257">
        <f t="shared" si="26"/>
        <v>0.80049450481164541</v>
      </c>
      <c r="J13" s="262">
        <f>Resumen!I69</f>
        <v>0.48299549137602371</v>
      </c>
      <c r="K13" s="262">
        <f>Resumen!K69</f>
        <v>0.30968978619538678</v>
      </c>
      <c r="L13" s="262">
        <f>Resumen!N69</f>
        <v>0.22534730382378521</v>
      </c>
      <c r="M13" s="262">
        <f>Resumen!P69</f>
        <v>6.4123386614704236E-2</v>
      </c>
      <c r="N13" s="262">
        <f t="shared" si="10"/>
        <v>8.2519960476568135E-2</v>
      </c>
      <c r="O13" s="262">
        <f t="shared" si="11"/>
        <v>0.89056754919590519</v>
      </c>
      <c r="P13" s="262">
        <f t="shared" si="12"/>
        <v>0.1094324508040949</v>
      </c>
      <c r="Q13" s="262">
        <f t="shared" si="0"/>
        <v>2.9631371796612072E-2</v>
      </c>
      <c r="R13" s="262">
        <f t="shared" si="1"/>
        <v>3.1552740372056826E-2</v>
      </c>
      <c r="S13" s="262">
        <f t="shared" si="2"/>
        <v>5.5355781978664552E-2</v>
      </c>
      <c r="T13" s="257">
        <f t="shared" si="3"/>
        <v>7.6767185835595345E-2</v>
      </c>
      <c r="U13" s="257">
        <f t="shared" si="4"/>
        <v>0.89056754919590519</v>
      </c>
      <c r="V13" s="257">
        <f t="shared" si="5"/>
        <v>0.1094324508040949</v>
      </c>
      <c r="W13" s="257">
        <f t="shared" si="6"/>
        <v>2.7565658201206392E-2</v>
      </c>
      <c r="X13" s="265">
        <f t="shared" si="7"/>
        <v>2.9353080997315498E-2</v>
      </c>
      <c r="Y13" s="257">
        <f t="shared" si="8"/>
        <v>5.1496723673752923E-2</v>
      </c>
      <c r="Z13" s="262">
        <f t="shared" si="9"/>
        <v>0.16122391720908097</v>
      </c>
      <c r="AA13" s="262">
        <f t="shared" si="13"/>
        <v>-1.1151705677381727E-4</v>
      </c>
      <c r="AB13" s="262">
        <f t="shared" si="14"/>
        <v>4.7663119759949754E-3</v>
      </c>
      <c r="AC13" s="262">
        <f t="shared" si="15"/>
        <v>-1.5495358822505186E-3</v>
      </c>
      <c r="AD13" s="262">
        <f t="shared" si="16"/>
        <v>1.5520203204841372E-3</v>
      </c>
      <c r="AE13" s="262">
        <f t="shared" si="17"/>
        <v>7.5103615195078958E-4</v>
      </c>
      <c r="AF13" s="262">
        <f t="shared" si="18"/>
        <v>2.3708681060151441E-3</v>
      </c>
      <c r="AG13" s="257">
        <f t="shared" si="19"/>
        <v>-1.0040687179580894E-4</v>
      </c>
      <c r="AH13" s="257">
        <f t="shared" si="20"/>
        <v>8.6351520013884498E-4</v>
      </c>
      <c r="AI13" s="265">
        <f t="shared" si="21"/>
        <v>-1.2595062106162784E-3</v>
      </c>
      <c r="AJ13" s="265">
        <f t="shared" si="22"/>
        <v>1.3973961459492958E-3</v>
      </c>
      <c r="AK13" s="265">
        <f t="shared" si="23"/>
        <v>6.762121670399545E-4</v>
      </c>
      <c r="AL13" s="257">
        <f t="shared" si="24"/>
        <v>2.1346640312455436E-3</v>
      </c>
      <c r="AM13" s="257">
        <f t="shared" si="25"/>
        <v>-2.3305669145004572E-4</v>
      </c>
    </row>
    <row r="14" spans="1:39">
      <c r="A14">
        <v>1981</v>
      </c>
      <c r="B14" s="262">
        <f>Resumen!M70</f>
        <v>8.0260755469279785E-2</v>
      </c>
      <c r="C14" s="262">
        <f>Resumen!H70</f>
        <v>0.32717331712909248</v>
      </c>
      <c r="D14" s="262"/>
      <c r="E14" s="262">
        <f>Resumen!T70</f>
        <v>0.29787973583594024</v>
      </c>
      <c r="F14" s="257">
        <f>Resumen!S70*Resumen!W70</f>
        <v>0.33232209385170153</v>
      </c>
      <c r="G14" s="294">
        <f>Resumen!U70/Resumen!V70</f>
        <v>0.55925691906392627</v>
      </c>
      <c r="H14" s="294">
        <f>Resumen!S70</f>
        <v>0.59422079999999999</v>
      </c>
      <c r="I14" s="257">
        <f t="shared" si="26"/>
        <v>0.80111228169305115</v>
      </c>
      <c r="J14" s="262">
        <f>Resumen!I70</f>
        <v>0.4511016325513752</v>
      </c>
      <c r="K14" s="262">
        <f>Resumen!K70</f>
        <v>0.3097071735244763</v>
      </c>
      <c r="L14" s="262">
        <f>Resumen!N70</f>
        <v>0.20668444308749451</v>
      </c>
      <c r="M14" s="262">
        <f>Resumen!P70</f>
        <v>6.243626507989862E-2</v>
      </c>
      <c r="N14" s="262">
        <f t="shared" si="10"/>
        <v>7.3215802418338888E-2</v>
      </c>
      <c r="O14" s="262">
        <f t="shared" si="11"/>
        <v>0.87643178142296851</v>
      </c>
      <c r="P14" s="262">
        <f t="shared" si="12"/>
        <v>0.12356821857703153</v>
      </c>
      <c r="Q14" s="262">
        <f t="shared" si="0"/>
        <v>2.5769704843542508E-2</v>
      </c>
      <c r="R14" s="262">
        <f t="shared" si="1"/>
        <v>2.7380787087130081E-2</v>
      </c>
      <c r="S14" s="262">
        <f t="shared" si="2"/>
        <v>4.6078472997125107E-2</v>
      </c>
      <c r="T14" s="257">
        <f t="shared" si="3"/>
        <v>7.469349345719653E-2</v>
      </c>
      <c r="U14" s="257">
        <f t="shared" si="4"/>
        <v>0.87643178142296851</v>
      </c>
      <c r="V14" s="257">
        <f t="shared" si="5"/>
        <v>0.12356821857703153</v>
      </c>
      <c r="W14" s="257">
        <f t="shared" si="6"/>
        <v>2.6289806524648601E-2</v>
      </c>
      <c r="X14" s="265">
        <f t="shared" si="7"/>
        <v>2.7933404724021362E-2</v>
      </c>
      <c r="Y14" s="257">
        <f t="shared" si="8"/>
        <v>4.7008460027015815E-2</v>
      </c>
      <c r="Z14" s="262">
        <f t="shared" si="9"/>
        <v>0.14424817800759587</v>
      </c>
      <c r="AA14" s="262">
        <f t="shared" si="13"/>
        <v>8.8908368076468858E-4</v>
      </c>
      <c r="AB14" s="262">
        <f t="shared" si="14"/>
        <v>1.5484591054310475E-5</v>
      </c>
      <c r="AC14" s="262">
        <f t="shared" si="15"/>
        <v>-3.4902231367810966E-3</v>
      </c>
      <c r="AD14" s="262">
        <f t="shared" si="16"/>
        <v>7.1772516138317712E-4</v>
      </c>
      <c r="AE14" s="262">
        <f t="shared" si="17"/>
        <v>7.56236075803377E-4</v>
      </c>
      <c r="AF14" s="262">
        <f t="shared" si="18"/>
        <v>1.5060970812510088E-3</v>
      </c>
      <c r="AG14" s="257">
        <f t="shared" si="19"/>
        <v>8.2710233682235616E-4</v>
      </c>
      <c r="AH14" s="257">
        <f t="shared" si="20"/>
        <v>-1.5024956904474717E-3</v>
      </c>
      <c r="AI14" s="265">
        <f t="shared" si="21"/>
        <v>-2.0423225893878064E-3</v>
      </c>
      <c r="AJ14" s="265">
        <f t="shared" si="22"/>
        <v>6.676898598179799E-4</v>
      </c>
      <c r="AK14" s="265">
        <f t="shared" si="23"/>
        <v>7.0351603456310309E-4</v>
      </c>
      <c r="AL14" s="257">
        <f t="shared" si="24"/>
        <v>1.4011014287346195E-3</v>
      </c>
      <c r="AM14" s="257">
        <f t="shared" si="25"/>
        <v>1.7370531070510331E-3</v>
      </c>
    </row>
    <row r="15" spans="1:39">
      <c r="A15">
        <v>1982</v>
      </c>
      <c r="B15" s="262">
        <f>Resumen!M71</f>
        <v>8.389938071695989E-2</v>
      </c>
      <c r="C15" s="262">
        <f>Resumen!H71</f>
        <v>0.33218018943864813</v>
      </c>
      <c r="D15" s="262"/>
      <c r="E15" s="262">
        <f>Resumen!T71</f>
        <v>0.30033003300330036</v>
      </c>
      <c r="F15" s="257">
        <f>Resumen!S71*Resumen!W71</f>
        <v>0.34654383837801767</v>
      </c>
      <c r="G15" s="294">
        <f>Resumen!U71/Resumen!V71</f>
        <v>0.55730678837310432</v>
      </c>
      <c r="H15" s="294">
        <f>Resumen!S71</f>
        <v>0.6218188</v>
      </c>
      <c r="I15" s="257">
        <f t="shared" si="26"/>
        <v>0.80374748941386009</v>
      </c>
      <c r="J15" s="262">
        <f>Resumen!I71</f>
        <v>0.43856589292592002</v>
      </c>
      <c r="K15" s="262">
        <f>Resumen!K71</f>
        <v>0.31634886100273008</v>
      </c>
      <c r="L15" s="262">
        <f>Resumen!N71</f>
        <v>0.20498521919009785</v>
      </c>
      <c r="M15" s="262">
        <f>Resumen!P71</f>
        <v>6.5887582780021839E-2</v>
      </c>
      <c r="N15" s="262">
        <f t="shared" si="10"/>
        <v>6.5561767781875516E-2</v>
      </c>
      <c r="O15" s="262">
        <f t="shared" si="11"/>
        <v>0.8705096764991952</v>
      </c>
      <c r="P15" s="262">
        <f t="shared" si="12"/>
        <v>0.1294903235008048</v>
      </c>
      <c r="Q15" s="262">
        <f t="shared" si="0"/>
        <v>2.215535958697018E-2</v>
      </c>
      <c r="R15" s="262">
        <f t="shared" si="1"/>
        <v>2.4719991572604277E-2</v>
      </c>
      <c r="S15" s="262">
        <f t="shared" si="2"/>
        <v>3.9754332890231489E-2</v>
      </c>
      <c r="T15" s="257">
        <f t="shared" si="3"/>
        <v>7.4617152730860808E-2</v>
      </c>
      <c r="U15" s="257">
        <f t="shared" si="4"/>
        <v>0.8705096764991952</v>
      </c>
      <c r="V15" s="257">
        <f t="shared" si="5"/>
        <v>0.1294903235008048</v>
      </c>
      <c r="W15" s="257">
        <f t="shared" si="6"/>
        <v>2.5215455684602699E-2</v>
      </c>
      <c r="X15" s="265">
        <f t="shared" si="7"/>
        <v>2.8134314389071814E-2</v>
      </c>
      <c r="Y15" s="257">
        <f t="shared" si="8"/>
        <v>4.5245197457960122E-2</v>
      </c>
      <c r="Z15" s="262">
        <f t="shared" si="9"/>
        <v>0.139097636410076</v>
      </c>
      <c r="AA15" s="262">
        <f t="shared" si="13"/>
        <v>1.7940047327165372E-4</v>
      </c>
      <c r="AB15" s="262">
        <f t="shared" si="14"/>
        <v>5.8209859882205816E-3</v>
      </c>
      <c r="AC15" s="262">
        <f t="shared" si="15"/>
        <v>-1.5490190140630008E-3</v>
      </c>
      <c r="AD15" s="262">
        <f t="shared" si="16"/>
        <v>7.1119231427208647E-4</v>
      </c>
      <c r="AE15" s="262">
        <f t="shared" si="17"/>
        <v>-5.3396113237473701E-5</v>
      </c>
      <c r="AF15" s="262">
        <f t="shared" si="18"/>
        <v>6.5531627112786991E-4</v>
      </c>
      <c r="AG15" s="257">
        <f t="shared" si="19"/>
        <v>1.8302125543840001E-4</v>
      </c>
      <c r="AH15" s="257">
        <f t="shared" si="20"/>
        <v>3.0248445201756153E-3</v>
      </c>
      <c r="AI15" s="265">
        <f t="shared" si="21"/>
        <v>-2.0997006996482546E-4</v>
      </c>
      <c r="AJ15" s="265">
        <f t="shared" si="22"/>
        <v>7.2554608046725242E-4</v>
      </c>
      <c r="AK15" s="265">
        <f t="shared" si="23"/>
        <v>-5.4473789851464891E-5</v>
      </c>
      <c r="AL15" s="257">
        <f t="shared" si="24"/>
        <v>6.6854230907976314E-4</v>
      </c>
      <c r="AM15" s="257">
        <f t="shared" si="25"/>
        <v>3.5345090196886993E-4</v>
      </c>
    </row>
    <row r="16" spans="1:39">
      <c r="A16">
        <v>1983</v>
      </c>
      <c r="B16" s="262">
        <f>Resumen!M72</f>
        <v>8.5929026489475133E-2</v>
      </c>
      <c r="C16" s="262">
        <f>Resumen!H72</f>
        <v>0.33691388139433309</v>
      </c>
      <c r="D16" s="262"/>
      <c r="E16" s="262">
        <f>Resumen!T72</f>
        <v>0.30747922437673131</v>
      </c>
      <c r="F16" s="257">
        <f>Resumen!S72*Resumen!W72</f>
        <v>0.30415954092927355</v>
      </c>
      <c r="G16" s="294">
        <f>Resumen!U72/Resumen!V72</f>
        <v>0.50405416689539972</v>
      </c>
      <c r="H16" s="294">
        <f>Resumen!S72</f>
        <v>0.60342629999999997</v>
      </c>
      <c r="I16" s="257">
        <f t="shared" si="26"/>
        <v>0.7860435153549844</v>
      </c>
      <c r="J16" s="262">
        <f>Resumen!I72</f>
        <v>0.41960745212084055</v>
      </c>
      <c r="K16" s="262">
        <f>Resumen!K72</f>
        <v>0.32574637629590342</v>
      </c>
      <c r="L16" s="262">
        <f>Resumen!N72</f>
        <v>0.19938049135706268</v>
      </c>
      <c r="M16" s="262">
        <f>Resumen!P72</f>
        <v>7.060837587898261E-2</v>
      </c>
      <c r="N16" s="262">
        <f t="shared" si="10"/>
        <v>4.6205512670636828E-2</v>
      </c>
      <c r="O16" s="262">
        <f t="shared" si="11"/>
        <v>0.8810209130858615</v>
      </c>
      <c r="P16" s="262">
        <f t="shared" si="12"/>
        <v>0.11897908691413855</v>
      </c>
      <c r="Q16" s="262">
        <f t="shared" si="0"/>
        <v>1.6304900099166356E-2</v>
      </c>
      <c r="R16" s="262">
        <f t="shared" si="1"/>
        <v>1.9519341739220888E-2</v>
      </c>
      <c r="S16" s="262">
        <f t="shared" si="2"/>
        <v>3.2347515743382231E-2</v>
      </c>
      <c r="T16" s="257">
        <f t="shared" si="3"/>
        <v>6.3391363896623254E-2</v>
      </c>
      <c r="U16" s="257">
        <f t="shared" si="4"/>
        <v>0.8810209130858615</v>
      </c>
      <c r="V16" s="257">
        <f t="shared" si="5"/>
        <v>0.11897908691413855</v>
      </c>
      <c r="W16" s="257">
        <f t="shared" si="6"/>
        <v>2.2369405634604714E-2</v>
      </c>
      <c r="X16" s="265">
        <f t="shared" si="7"/>
        <v>2.6779438722683568E-2</v>
      </c>
      <c r="Y16" s="257">
        <f t="shared" si="8"/>
        <v>4.4378971752944099E-2</v>
      </c>
      <c r="Z16" s="262">
        <f t="shared" si="9"/>
        <v>0.12877211547808007</v>
      </c>
      <c r="AA16" s="262">
        <f t="shared" si="13"/>
        <v>4.6871362465306777E-4</v>
      </c>
      <c r="AB16" s="262">
        <f t="shared" si="14"/>
        <v>8.1806279977565659E-3</v>
      </c>
      <c r="AC16" s="262">
        <f t="shared" si="15"/>
        <v>-2.4549346329205985E-3</v>
      </c>
      <c r="AD16" s="262">
        <f t="shared" si="16"/>
        <v>-4.0749245120334977E-4</v>
      </c>
      <c r="AE16" s="262">
        <f t="shared" si="17"/>
        <v>-1.3164043541479431E-3</v>
      </c>
      <c r="AF16" s="262">
        <f t="shared" si="18"/>
        <v>-1.6849594700959626E-3</v>
      </c>
      <c r="AG16" s="257">
        <f t="shared" si="19"/>
        <v>5.3345230461344993E-4</v>
      </c>
      <c r="AH16" s="257">
        <f t="shared" si="20"/>
        <v>4.109496073395974E-3</v>
      </c>
      <c r="AI16" s="265">
        <f t="shared" si="21"/>
        <v>-7.2575802023368914E-4</v>
      </c>
      <c r="AJ16" s="265">
        <f t="shared" si="22"/>
        <v>-4.6377526867905598E-4</v>
      </c>
      <c r="AK16" s="265">
        <f t="shared" si="23"/>
        <v>-1.4982259946959792E-3</v>
      </c>
      <c r="AL16" s="257">
        <f t="shared" si="24"/>
        <v>-1.9176859071853428E-3</v>
      </c>
      <c r="AM16" s="257">
        <f t="shared" si="25"/>
        <v>9.9443562228755038E-4</v>
      </c>
    </row>
    <row r="17" spans="1:39">
      <c r="A17">
        <v>1984</v>
      </c>
      <c r="B17" s="262">
        <f>Resumen!M73</f>
        <v>8.8863707222620991E-2</v>
      </c>
      <c r="C17" s="262">
        <f>Resumen!H73</f>
        <v>0.3394717666812484</v>
      </c>
      <c r="D17" s="262"/>
      <c r="E17" s="262">
        <f>Resumen!T73</f>
        <v>0.31129476584022037</v>
      </c>
      <c r="F17" s="257">
        <f>Resumen!S73*Resumen!W73</f>
        <v>0.30171970883195465</v>
      </c>
      <c r="G17" s="294">
        <f>Resumen!U73/Resumen!V73</f>
        <v>0.50074419440543227</v>
      </c>
      <c r="H17" s="294">
        <f>Resumen!S73</f>
        <v>0.60254260000000004</v>
      </c>
      <c r="I17" s="257">
        <f t="shared" si="26"/>
        <v>0.78262900027000248</v>
      </c>
      <c r="J17" s="262">
        <f>Resumen!I73</f>
        <v>0.42732381995841845</v>
      </c>
      <c r="K17" s="262">
        <f>Resumen!K73</f>
        <v>0.32749629737420088</v>
      </c>
      <c r="L17" s="262">
        <f>Resumen!N73</f>
        <v>0.19991254016688489</v>
      </c>
      <c r="M17" s="262">
        <f>Resumen!P73</f>
        <v>7.3718594637955964E-2</v>
      </c>
      <c r="N17" s="262">
        <f t="shared" si="10"/>
        <v>4.9174743137780849E-2</v>
      </c>
      <c r="O17" s="262">
        <f t="shared" si="11"/>
        <v>0.87998941250858376</v>
      </c>
      <c r="P17" s="262">
        <f t="shared" si="12"/>
        <v>0.12001058749141628</v>
      </c>
      <c r="Q17" s="262">
        <f t="shared" si="0"/>
        <v>1.7496836962585628E-2</v>
      </c>
      <c r="R17" s="262">
        <f t="shared" si="1"/>
        <v>2.105384296612841E-2</v>
      </c>
      <c r="S17" s="262">
        <f t="shared" si="2"/>
        <v>3.4941667138768957E-2</v>
      </c>
      <c r="T17" s="257">
        <f t="shared" si="3"/>
        <v>6.2162765300451006E-2</v>
      </c>
      <c r="U17" s="257">
        <f t="shared" si="4"/>
        <v>0.87998941250858376</v>
      </c>
      <c r="V17" s="257">
        <f t="shared" si="5"/>
        <v>0.12001058749141628</v>
      </c>
      <c r="W17" s="257">
        <f t="shared" si="6"/>
        <v>2.2118097629061653E-2</v>
      </c>
      <c r="X17" s="265">
        <f t="shared" si="7"/>
        <v>2.6614579262956437E-2</v>
      </c>
      <c r="Y17" s="257">
        <f t="shared" si="8"/>
        <v>4.4170452450924526E-2</v>
      </c>
      <c r="Z17" s="262">
        <f t="shared" si="9"/>
        <v>0.12619394552892893</v>
      </c>
      <c r="AA17" s="262">
        <f t="shared" si="13"/>
        <v>1.7629904943658388E-4</v>
      </c>
      <c r="AB17" s="262">
        <f t="shared" si="14"/>
        <v>1.54171706622983E-3</v>
      </c>
      <c r="AC17" s="262">
        <f t="shared" si="15"/>
        <v>9.1808639960864406E-4</v>
      </c>
      <c r="AD17" s="262">
        <f t="shared" si="16"/>
        <v>-1.4408640217632196E-5</v>
      </c>
      <c r="AE17" s="262">
        <f t="shared" si="17"/>
        <v>-6.4608484179094538E-5</v>
      </c>
      <c r="AF17" s="262">
        <f t="shared" si="18"/>
        <v>-7.89225071792326E-5</v>
      </c>
      <c r="AG17" s="257">
        <f t="shared" si="19"/>
        <v>2.4187237737468935E-4</v>
      </c>
      <c r="AH17" s="257">
        <f t="shared" si="20"/>
        <v>2.7401677709274798E-3</v>
      </c>
      <c r="AI17" s="265">
        <f t="shared" si="21"/>
        <v>6.3302681586401466E-5</v>
      </c>
      <c r="AJ17" s="265">
        <f t="shared" si="22"/>
        <v>-1.9767843759298659E-5</v>
      </c>
      <c r="AK17" s="265">
        <f t="shared" si="23"/>
        <v>-8.863920546885168E-5</v>
      </c>
      <c r="AL17" s="257">
        <f t="shared" si="24"/>
        <v>-1.0827723972884208E-4</v>
      </c>
      <c r="AM17" s="257">
        <f t="shared" si="25"/>
        <v>4.9133534594781561E-4</v>
      </c>
    </row>
    <row r="18" spans="1:39">
      <c r="A18">
        <v>1985</v>
      </c>
      <c r="B18" s="262">
        <f>Resumen!M74</f>
        <v>9.0945605795137038E-2</v>
      </c>
      <c r="C18" s="262">
        <f>Resumen!H74</f>
        <v>0.34251769473311022</v>
      </c>
      <c r="D18" s="262"/>
      <c r="E18" s="262">
        <f>Resumen!T74</f>
        <v>0.30848329048843187</v>
      </c>
      <c r="F18" s="257">
        <f>Resumen!S74*Resumen!W74</f>
        <v>0.30132176057491245</v>
      </c>
      <c r="G18" s="294">
        <f>Resumen!U74/Resumen!V74</f>
        <v>0.49969504812747695</v>
      </c>
      <c r="H18" s="294">
        <f>Resumen!S74</f>
        <v>0.60301130000000003</v>
      </c>
      <c r="I18" s="257">
        <f t="shared" si="26"/>
        <v>0.78446943770948463</v>
      </c>
      <c r="J18" s="262">
        <f>Resumen!I74</f>
        <v>0.43585629619655453</v>
      </c>
      <c r="K18" s="262">
        <f>Resumen!K74</f>
        <v>0.3299712478680254</v>
      </c>
      <c r="L18" s="262">
        <f>Resumen!N74</f>
        <v>0.219921536271839</v>
      </c>
      <c r="M18" s="262">
        <f>Resumen!P74</f>
        <v>7.3608838013860922E-2</v>
      </c>
      <c r="N18" s="262">
        <f t="shared" si="10"/>
        <v>5.1845740104806921E-2</v>
      </c>
      <c r="O18" s="262">
        <f t="shared" si="11"/>
        <v>0.88150879597129705</v>
      </c>
      <c r="P18" s="262">
        <f t="shared" si="12"/>
        <v>0.11849120402870296</v>
      </c>
      <c r="Q18" s="262">
        <f t="shared" si="0"/>
        <v>1.8340955252013975E-2</v>
      </c>
      <c r="R18" s="262">
        <f t="shared" si="1"/>
        <v>2.2133105603514631E-2</v>
      </c>
      <c r="S18" s="262">
        <f t="shared" si="2"/>
        <v>3.6704296591978679E-2</v>
      </c>
      <c r="T18" s="257">
        <f t="shared" si="3"/>
        <v>7.1640805266292892E-2</v>
      </c>
      <c r="U18" s="257">
        <f t="shared" si="4"/>
        <v>0.88150879597129705</v>
      </c>
      <c r="V18" s="257">
        <f t="shared" si="5"/>
        <v>0.11849120402870296</v>
      </c>
      <c r="W18" s="257">
        <f t="shared" si="6"/>
        <v>2.534365988316753E-2</v>
      </c>
      <c r="X18" s="265">
        <f t="shared" si="7"/>
        <v>3.0583679686591543E-2</v>
      </c>
      <c r="Y18" s="257">
        <f t="shared" si="8"/>
        <v>5.0718253018793409E-2</v>
      </c>
      <c r="Z18" s="262">
        <f t="shared" si="9"/>
        <v>0.14631269825797807</v>
      </c>
      <c r="AA18" s="262">
        <f t="shared" si="13"/>
        <v>-1.3825357826240128E-4</v>
      </c>
      <c r="AB18" s="262">
        <f t="shared" si="14"/>
        <v>2.1779302310484623E-3</v>
      </c>
      <c r="AC18" s="262">
        <f t="shared" si="15"/>
        <v>1.0239874860952603E-3</v>
      </c>
      <c r="AD18" s="262">
        <f t="shared" si="16"/>
        <v>8.2007674843636843E-6</v>
      </c>
      <c r="AE18" s="262">
        <f t="shared" si="17"/>
        <v>-2.2088560984569547E-5</v>
      </c>
      <c r="AF18" s="262">
        <f t="shared" si="18"/>
        <v>-1.3904975536021897E-5</v>
      </c>
      <c r="AG18" s="257">
        <f t="shared" si="19"/>
        <v>-1.7476908244123114E-4</v>
      </c>
      <c r="AH18" s="257">
        <f t="shared" si="20"/>
        <v>-9.658466715632153E-5</v>
      </c>
      <c r="AI18" s="265">
        <f t="shared" si="21"/>
        <v>2.4012913776690018E-3</v>
      </c>
      <c r="AJ18" s="265">
        <f t="shared" si="22"/>
        <v>1.0366752358740944E-5</v>
      </c>
      <c r="AK18" s="265">
        <f t="shared" si="23"/>
        <v>-2.7922586773077756E-5</v>
      </c>
      <c r="AL18" s="257">
        <f t="shared" si="24"/>
        <v>-1.7577554565610882E-5</v>
      </c>
      <c r="AM18" s="257">
        <f t="shared" si="25"/>
        <v>-3.5479116739952363E-4</v>
      </c>
    </row>
    <row r="19" spans="1:39">
      <c r="A19">
        <v>1986</v>
      </c>
      <c r="B19" s="262">
        <f>Resumen!M75</f>
        <v>9.1292990690663961E-2</v>
      </c>
      <c r="C19" s="262">
        <f>Resumen!H75</f>
        <v>0.34568578833279096</v>
      </c>
      <c r="D19" s="262"/>
      <c r="E19" s="262">
        <f>Resumen!T75</f>
        <v>0.29975429975429974</v>
      </c>
      <c r="F19" s="257">
        <f>Resumen!S75*Resumen!W75</f>
        <v>0.28718023718770158</v>
      </c>
      <c r="G19" s="294">
        <f>Resumen!U75/Resumen!V75</f>
        <v>0.46372766653312841</v>
      </c>
      <c r="H19" s="294">
        <f>Resumen!S75</f>
        <v>0.61928640000000001</v>
      </c>
      <c r="I19" s="257">
        <f t="shared" si="26"/>
        <v>0.78632921114717347</v>
      </c>
      <c r="J19" s="262">
        <f>Resumen!I75</f>
        <v>0.43727856267172471</v>
      </c>
      <c r="K19" s="262">
        <f>Resumen!K75</f>
        <v>0.33442598682949687</v>
      </c>
      <c r="L19" s="262">
        <f>Resumen!N75</f>
        <v>0.22066550599207968</v>
      </c>
      <c r="M19" s="262">
        <f>Resumen!P75</f>
        <v>7.5388801164912117E-2</v>
      </c>
      <c r="N19" s="262">
        <f t="shared" si="10"/>
        <v>4.7770622825810502E-2</v>
      </c>
      <c r="O19" s="262">
        <f t="shared" si="11"/>
        <v>0.89052484674213472</v>
      </c>
      <c r="P19" s="262">
        <f t="shared" si="12"/>
        <v>0.10947515325786536</v>
      </c>
      <c r="Q19" s="262">
        <f t="shared" si="0"/>
        <v>1.6191430989067172E-2</v>
      </c>
      <c r="R19" s="262">
        <f t="shared" si="1"/>
        <v>2.1622891476438397E-2</v>
      </c>
      <c r="S19" s="262">
        <f t="shared" si="2"/>
        <v>3.4915818394265392E-2</v>
      </c>
      <c r="T19" s="257">
        <f t="shared" si="3"/>
        <v>6.7474816404412399E-2</v>
      </c>
      <c r="U19" s="257">
        <f t="shared" si="4"/>
        <v>0.89052484674213472</v>
      </c>
      <c r="V19" s="257">
        <f t="shared" si="5"/>
        <v>0.10947515325786536</v>
      </c>
      <c r="W19" s="257">
        <f t="shared" si="6"/>
        <v>2.2869993495704118E-2</v>
      </c>
      <c r="X19" s="265">
        <f t="shared" si="7"/>
        <v>3.0541796321669801E-2</v>
      </c>
      <c r="Y19" s="257">
        <f t="shared" si="8"/>
        <v>4.9317724919632981E-2</v>
      </c>
      <c r="Z19" s="262">
        <f t="shared" si="9"/>
        <v>0.14527670482716756</v>
      </c>
      <c r="AA19" s="262">
        <f t="shared" si="13"/>
        <v>-4.5256098497908247E-4</v>
      </c>
      <c r="AB19" s="262">
        <f t="shared" si="14"/>
        <v>3.9268915782931435E-3</v>
      </c>
      <c r="AC19" s="262">
        <f t="shared" si="15"/>
        <v>1.6852606709257475E-4</v>
      </c>
      <c r="AD19" s="262">
        <f t="shared" si="16"/>
        <v>2.9850088082205239E-4</v>
      </c>
      <c r="AE19" s="262">
        <f t="shared" si="17"/>
        <v>-7.9606985510962455E-4</v>
      </c>
      <c r="AF19" s="262">
        <f t="shared" si="18"/>
        <v>-5.1905466866659044E-4</v>
      </c>
      <c r="AG19" s="257">
        <f t="shared" si="19"/>
        <v>-6.2535192535523537E-4</v>
      </c>
      <c r="AH19" s="257">
        <f t="shared" si="20"/>
        <v>1.5690531741564147E-3</v>
      </c>
      <c r="AI19" s="265">
        <f t="shared" si="21"/>
        <v>8.8153867912215913E-5</v>
      </c>
      <c r="AJ19" s="265">
        <f t="shared" si="22"/>
        <v>4.1247059896453955E-4</v>
      </c>
      <c r="AK19" s="265">
        <f t="shared" si="23"/>
        <v>-1.1000148778469638E-3</v>
      </c>
      <c r="AL19" s="257">
        <f t="shared" si="24"/>
        <v>-7.1723336122374499E-4</v>
      </c>
      <c r="AM19" s="257">
        <f t="shared" si="25"/>
        <v>-1.2771621873797618E-3</v>
      </c>
    </row>
    <row r="20" spans="1:39">
      <c r="A20">
        <v>1987</v>
      </c>
      <c r="B20" s="262">
        <f>Resumen!M76</f>
        <v>0.10746260633305883</v>
      </c>
      <c r="C20" s="262">
        <f>Resumen!H76</f>
        <v>0.36482882411028583</v>
      </c>
      <c r="D20" s="262"/>
      <c r="E20" s="262">
        <f>Resumen!T76</f>
        <v>0.30045871559633025</v>
      </c>
      <c r="F20" s="257">
        <f>Resumen!S76*Resumen!W76</f>
        <v>0.29410141982174282</v>
      </c>
      <c r="G20" s="294">
        <f>Resumen!U76/Resumen!V76</f>
        <v>0.48148363008048783</v>
      </c>
      <c r="H20" s="294">
        <f>Resumen!S76</f>
        <v>0.61082329999999996</v>
      </c>
      <c r="I20" s="257">
        <f t="shared" si="26"/>
        <v>0.78790661925836769</v>
      </c>
      <c r="J20" s="262">
        <f>Resumen!I76</f>
        <v>0.44585840543362126</v>
      </c>
      <c r="K20" s="262">
        <f>Resumen!K76</f>
        <v>0.35459325081903059</v>
      </c>
      <c r="L20" s="262">
        <f>Resumen!N76</f>
        <v>0.23047698025053917</v>
      </c>
      <c r="M20" s="262">
        <f>Resumen!P76</f>
        <v>9.1924062525953754E-2</v>
      </c>
      <c r="N20" s="262">
        <f t="shared" si="10"/>
        <v>4.3236707718073544E-2</v>
      </c>
      <c r="O20" s="262">
        <f t="shared" si="11"/>
        <v>0.88784795977742437</v>
      </c>
      <c r="P20" s="262">
        <f t="shared" si="12"/>
        <v>0.11215204022257552</v>
      </c>
      <c r="Q20" s="262">
        <f t="shared" si="0"/>
        <v>1.487767880464478E-2</v>
      </c>
      <c r="R20" s="262">
        <f t="shared" si="1"/>
        <v>1.8874230183638922E-2</v>
      </c>
      <c r="S20" s="262">
        <f t="shared" si="2"/>
        <v>3.0899656551475561E-2</v>
      </c>
      <c r="T20" s="257">
        <f t="shared" si="3"/>
        <v>6.5639202962424731E-2</v>
      </c>
      <c r="U20" s="257">
        <f t="shared" si="4"/>
        <v>0.88784795977742437</v>
      </c>
      <c r="V20" s="257">
        <f t="shared" si="5"/>
        <v>0.11215204022257552</v>
      </c>
      <c r="W20" s="257">
        <f t="shared" si="6"/>
        <v>2.2586339946036829E-2</v>
      </c>
      <c r="X20" s="265">
        <f t="shared" si="7"/>
        <v>2.8653648512315503E-2</v>
      </c>
      <c r="Y20" s="257">
        <f t="shared" si="8"/>
        <v>4.6909881322987353E-2</v>
      </c>
      <c r="Z20" s="262">
        <f t="shared" si="9"/>
        <v>0.13855291772458542</v>
      </c>
      <c r="AA20" s="262">
        <f t="shared" si="13"/>
        <v>3.3650383502165427E-5</v>
      </c>
      <c r="AB20" s="262">
        <f t="shared" si="14"/>
        <v>1.7959449673487692E-2</v>
      </c>
      <c r="AC20" s="262">
        <f t="shared" si="15"/>
        <v>9.3927960128701161E-4</v>
      </c>
      <c r="AD20" s="262">
        <f t="shared" si="16"/>
        <v>-1.3702969960357529E-4</v>
      </c>
      <c r="AE20" s="262">
        <f t="shared" si="17"/>
        <v>3.8393527284414893E-4</v>
      </c>
      <c r="AF20" s="262">
        <f t="shared" si="18"/>
        <v>2.4165875592372713E-4</v>
      </c>
      <c r="AG20" s="257">
        <f t="shared" si="19"/>
        <v>4.7530329613368542E-5</v>
      </c>
      <c r="AH20" s="257">
        <f t="shared" si="20"/>
        <v>1.4725061089382745E-2</v>
      </c>
      <c r="AI20" s="265">
        <f t="shared" si="21"/>
        <v>1.0741126481304535E-3</v>
      </c>
      <c r="AJ20" s="265">
        <f t="shared" si="22"/>
        <v>-1.9355104195349483E-4</v>
      </c>
      <c r="AK20" s="265">
        <f t="shared" si="23"/>
        <v>5.422990221584451E-4</v>
      </c>
      <c r="AL20" s="257">
        <f t="shared" si="24"/>
        <v>3.4133698126418641E-4</v>
      </c>
      <c r="AM20" s="257">
        <f t="shared" si="25"/>
        <v>1.0233521235824777E-4</v>
      </c>
    </row>
    <row r="21" spans="1:39">
      <c r="A21">
        <v>1988</v>
      </c>
      <c r="B21" s="262">
        <f>Resumen!M77</f>
        <v>0.13165480795439366</v>
      </c>
      <c r="C21" s="262">
        <f>Resumen!H77</f>
        <v>0.38626673931240652</v>
      </c>
      <c r="D21" s="262"/>
      <c r="E21" s="262">
        <f>Resumen!T77</f>
        <v>0.30315789473684213</v>
      </c>
      <c r="F21" s="257">
        <f>Resumen!S77*Resumen!W77</f>
        <v>0.31238014382410167</v>
      </c>
      <c r="G21" s="294">
        <f>Resumen!U77/Resumen!V77</f>
        <v>0.51743196277052683</v>
      </c>
      <c r="H21" s="294">
        <f>Resumen!S77</f>
        <v>0.60371249999999999</v>
      </c>
      <c r="I21" s="257">
        <f t="shared" si="26"/>
        <v>0.79154261202246456</v>
      </c>
      <c r="J21" s="262">
        <f>Resumen!I77</f>
        <v>0.48797876686946773</v>
      </c>
      <c r="K21" s="262">
        <f>Resumen!K77</f>
        <v>0.37244412371495678</v>
      </c>
      <c r="L21" s="262">
        <f>Resumen!N77</f>
        <v>0.27965680138300003</v>
      </c>
      <c r="M21" s="262">
        <f>Resumen!P77</f>
        <v>0.11154093976693942</v>
      </c>
      <c r="N21" s="262">
        <f t="shared" si="10"/>
        <v>5.7603258121334724E-2</v>
      </c>
      <c r="O21" s="262">
        <f t="shared" si="11"/>
        <v>0.8803595595222119</v>
      </c>
      <c r="P21" s="262">
        <f t="shared" si="12"/>
        <v>0.11964044047778814</v>
      </c>
      <c r="Q21" s="262">
        <f t="shared" si="0"/>
        <v>2.0156733178153054E-2</v>
      </c>
      <c r="R21" s="262">
        <f t="shared" si="1"/>
        <v>2.3517820031176612E-2</v>
      </c>
      <c r="S21" s="262">
        <f t="shared" si="2"/>
        <v>3.8955330610475368E-2</v>
      </c>
      <c r="T21" s="257">
        <f t="shared" si="3"/>
        <v>8.3819200081914333E-2</v>
      </c>
      <c r="U21" s="257">
        <f t="shared" si="4"/>
        <v>0.8803595595222119</v>
      </c>
      <c r="V21" s="257">
        <f t="shared" si="5"/>
        <v>0.11964044047778814</v>
      </c>
      <c r="W21" s="257">
        <f t="shared" si="6"/>
        <v>2.9330307110382321E-2</v>
      </c>
      <c r="X21" s="265">
        <f t="shared" si="7"/>
        <v>3.4221065387159903E-2</v>
      </c>
      <c r="Y21" s="257">
        <f t="shared" si="8"/>
        <v>5.6684374411926051E-2</v>
      </c>
      <c r="Z21" s="262">
        <f t="shared" si="9"/>
        <v>0.16811586161606062</v>
      </c>
      <c r="AA21" s="262">
        <f t="shared" si="13"/>
        <v>1.1670361957703295E-4</v>
      </c>
      <c r="AB21" s="262">
        <f t="shared" si="14"/>
        <v>1.5848861080894186E-2</v>
      </c>
      <c r="AC21" s="262">
        <f t="shared" si="15"/>
        <v>4.7238844699424715E-3</v>
      </c>
      <c r="AD21" s="262">
        <f t="shared" si="16"/>
        <v>-1.0579219844406769E-4</v>
      </c>
      <c r="AE21" s="262">
        <f t="shared" si="17"/>
        <v>6.784971059098278E-4</v>
      </c>
      <c r="AF21" s="262">
        <f t="shared" si="18"/>
        <v>5.6480629387210151E-4</v>
      </c>
      <c r="AG21" s="257">
        <f t="shared" si="19"/>
        <v>1.7717196743600216E-4</v>
      </c>
      <c r="AH21" s="257">
        <f t="shared" si="20"/>
        <v>1.7416804435613314E-2</v>
      </c>
      <c r="AI21" s="265">
        <f t="shared" si="21"/>
        <v>5.51561727778682E-3</v>
      </c>
      <c r="AJ21" s="265">
        <f t="shared" si="22"/>
        <v>-1.6060694608827807E-4</v>
      </c>
      <c r="AK21" s="265">
        <f t="shared" si="23"/>
        <v>1.0300508895041587E-3</v>
      </c>
      <c r="AL21" s="257">
        <f t="shared" si="24"/>
        <v>8.5745277368629448E-4</v>
      </c>
      <c r="AM21" s="257">
        <f t="shared" si="25"/>
        <v>3.7397914537925912E-4</v>
      </c>
    </row>
    <row r="22" spans="1:39">
      <c r="A22">
        <v>1989</v>
      </c>
      <c r="B22" s="262">
        <f>Resumen!M78</f>
        <v>0.12611494478689436</v>
      </c>
      <c r="C22" s="262">
        <f>Resumen!H78</f>
        <v>0.38470729689858546</v>
      </c>
      <c r="D22" s="262"/>
      <c r="E22" s="262">
        <f>Resumen!T78</f>
        <v>0.30357142857142855</v>
      </c>
      <c r="F22" s="257">
        <f>Resumen!S78*Resumen!W78</f>
        <v>0.33575439397204715</v>
      </c>
      <c r="G22" s="294">
        <f>Resumen!U78/Resumen!V78</f>
        <v>0.52906334869167015</v>
      </c>
      <c r="H22" s="294">
        <f>Resumen!S78</f>
        <v>0.63462039999999997</v>
      </c>
      <c r="I22" s="257">
        <f t="shared" si="26"/>
        <v>0.79835401245579996</v>
      </c>
      <c r="J22" s="262">
        <f>Resumen!I78</f>
        <v>0.49099200194230996</v>
      </c>
      <c r="K22" s="262">
        <f>Resumen!K78</f>
        <v>0.36914768236561413</v>
      </c>
      <c r="L22" s="262">
        <f>Resumen!N78</f>
        <v>0.27314627509741013</v>
      </c>
      <c r="M22" s="262">
        <f>Resumen!P78</f>
        <v>0.10459670145575506</v>
      </c>
      <c r="N22" s="262">
        <f t="shared" si="10"/>
        <v>6.4185357909448501E-2</v>
      </c>
      <c r="O22" s="262">
        <f t="shared" si="11"/>
        <v>0.87233052075018969</v>
      </c>
      <c r="P22" s="262">
        <f t="shared" si="12"/>
        <v>0.12766947924981034</v>
      </c>
      <c r="Q22" s="262">
        <f t="shared" si="0"/>
        <v>2.1382545910337253E-2</v>
      </c>
      <c r="R22" s="262">
        <f t="shared" si="1"/>
        <v>2.5648724055812189E-2</v>
      </c>
      <c r="S22" s="262">
        <f t="shared" si="2"/>
        <v>4.0415851831759879E-2</v>
      </c>
      <c r="T22" s="257">
        <f t="shared" si="3"/>
        <v>8.8788831085923905E-2</v>
      </c>
      <c r="U22" s="257">
        <f t="shared" si="4"/>
        <v>0.87233052075018969</v>
      </c>
      <c r="V22" s="257">
        <f t="shared" si="5"/>
        <v>0.12766947924981034</v>
      </c>
      <c r="W22" s="257">
        <f t="shared" si="6"/>
        <v>2.9578884014300578E-2</v>
      </c>
      <c r="X22" s="265">
        <f t="shared" si="7"/>
        <v>3.5480369696991983E-2</v>
      </c>
      <c r="Y22" s="257">
        <f t="shared" si="8"/>
        <v>5.5908019497942371E-2</v>
      </c>
      <c r="Z22" s="262">
        <f t="shared" si="9"/>
        <v>0.16854957364165507</v>
      </c>
      <c r="AA22" s="262">
        <f t="shared" si="13"/>
        <v>2.3820896215586971E-5</v>
      </c>
      <c r="AB22" s="262">
        <f t="shared" si="14"/>
        <v>-2.9020536542981004E-3</v>
      </c>
      <c r="AC22" s="262">
        <f t="shared" si="15"/>
        <v>3.6050477137796507E-4</v>
      </c>
      <c r="AD22" s="262">
        <f t="shared" si="16"/>
        <v>6.2300229339703659E-4</v>
      </c>
      <c r="AE22" s="262">
        <f t="shared" si="17"/>
        <v>2.7354484080661007E-4</v>
      </c>
      <c r="AF22" s="262">
        <f t="shared" si="18"/>
        <v>9.1055164228516874E-4</v>
      </c>
      <c r="AG22" s="257">
        <f t="shared" si="19"/>
        <v>3.4662075221840524E-5</v>
      </c>
      <c r="AH22" s="257">
        <f t="shared" si="20"/>
        <v>-6.1134265808515335E-3</v>
      </c>
      <c r="AI22" s="265">
        <f t="shared" si="21"/>
        <v>-7.7892223255019376E-4</v>
      </c>
      <c r="AJ22" s="265">
        <f t="shared" si="22"/>
        <v>9.0653819913698536E-4</v>
      </c>
      <c r="AK22" s="265">
        <f t="shared" si="23"/>
        <v>3.9803841815073677E-4</v>
      </c>
      <c r="AL22" s="257">
        <f t="shared" si="24"/>
        <v>1.3249547469841591E-3</v>
      </c>
      <c r="AM22" s="257">
        <f t="shared" si="25"/>
        <v>6.9521596908889735E-5</v>
      </c>
    </row>
    <row r="23" spans="1:39">
      <c r="A23">
        <v>1990</v>
      </c>
      <c r="B23" s="262">
        <f>Resumen!M79</f>
        <v>0.12981647252493073</v>
      </c>
      <c r="C23" s="262">
        <f>Resumen!H79</f>
        <v>0.38836845589833757</v>
      </c>
      <c r="D23" s="262"/>
      <c r="E23" s="262">
        <f>Resumen!T79</f>
        <v>0.29943502824858759</v>
      </c>
      <c r="F23" s="257">
        <f>Resumen!S79*Resumen!W79</f>
        <v>0.33524982209528342</v>
      </c>
      <c r="G23" s="294">
        <f>Resumen!U79/Resumen!V79</f>
        <v>0.51886265569801016</v>
      </c>
      <c r="H23" s="294">
        <f>Resumen!S79</f>
        <v>0.64612440000000004</v>
      </c>
      <c r="I23" s="257">
        <f t="shared" si="26"/>
        <v>0.80095051170084752</v>
      </c>
      <c r="J23" s="262">
        <f>Resumen!I79</f>
        <v>0.48819429677873549</v>
      </c>
      <c r="K23" s="262">
        <f>Resumen!K79</f>
        <v>0.37405164474762026</v>
      </c>
      <c r="L23" s="262">
        <f>Resumen!N79</f>
        <v>0.27481877452208908</v>
      </c>
      <c r="M23" s="262">
        <f>Resumen!P79</f>
        <v>0.10903919284918986</v>
      </c>
      <c r="N23" s="262">
        <f t="shared" si="10"/>
        <v>5.9649272133847152E-2</v>
      </c>
      <c r="O23" s="262">
        <f t="shared" si="11"/>
        <v>0.87466698818100164</v>
      </c>
      <c r="P23" s="262">
        <f t="shared" si="12"/>
        <v>0.12533301181899842</v>
      </c>
      <c r="Q23" s="262">
        <f t="shared" si="0"/>
        <v>1.9366004513950937E-2</v>
      </c>
      <c r="R23" s="262">
        <f t="shared" si="1"/>
        <v>2.4115915665853204E-2</v>
      </c>
      <c r="S23" s="262">
        <f t="shared" si="2"/>
        <v>3.7323951341031551E-2</v>
      </c>
      <c r="T23" s="257">
        <f t="shared" si="3"/>
        <v>8.6633972537684428E-2</v>
      </c>
      <c r="U23" s="257">
        <f t="shared" si="4"/>
        <v>0.87466698818100164</v>
      </c>
      <c r="V23" s="257">
        <f t="shared" si="5"/>
        <v>0.12533301181899842</v>
      </c>
      <c r="W23" s="257">
        <f t="shared" si="6"/>
        <v>2.8126980316902805E-2</v>
      </c>
      <c r="X23" s="265">
        <f t="shared" si="7"/>
        <v>3.5025701081960389E-2</v>
      </c>
      <c r="Y23" s="257">
        <f t="shared" si="8"/>
        <v>5.4208912528238194E-2</v>
      </c>
      <c r="Z23" s="262">
        <f t="shared" si="9"/>
        <v>0.16577958167289922</v>
      </c>
      <c r="AA23" s="262">
        <f t="shared" si="13"/>
        <v>-2.6549633517830541E-4</v>
      </c>
      <c r="AB23" s="262">
        <f t="shared" si="14"/>
        <v>4.2778760584347509E-3</v>
      </c>
      <c r="AC23" s="262">
        <f t="shared" si="15"/>
        <v>-3.5718156132805818E-4</v>
      </c>
      <c r="AD23" s="262">
        <f t="shared" si="16"/>
        <v>2.4598480815252123E-4</v>
      </c>
      <c r="AE23" s="262">
        <f t="shared" si="17"/>
        <v>-2.6163475977244207E-4</v>
      </c>
      <c r="AF23" s="262">
        <f t="shared" si="18"/>
        <v>-2.0392702209755771E-5</v>
      </c>
      <c r="AG23" s="257">
        <f t="shared" si="19"/>
        <v>-3.672661495684872E-4</v>
      </c>
      <c r="AH23" s="257">
        <f t="shared" si="20"/>
        <v>3.8753208306632194E-3</v>
      </c>
      <c r="AI23" s="265">
        <f t="shared" si="21"/>
        <v>2.1352713059436928E-4</v>
      </c>
      <c r="AJ23" s="265">
        <f t="shared" si="22"/>
        <v>3.4027548170051592E-4</v>
      </c>
      <c r="AK23" s="265">
        <f t="shared" si="23"/>
        <v>-3.6192435858057264E-4</v>
      </c>
      <c r="AL23" s="257">
        <f t="shared" si="24"/>
        <v>-2.8209614324219791E-5</v>
      </c>
      <c r="AM23" s="257">
        <f t="shared" si="25"/>
        <v>-6.971885108260483E-4</v>
      </c>
    </row>
    <row r="24" spans="1:39">
      <c r="A24">
        <v>1991</v>
      </c>
      <c r="B24" s="262">
        <f>Resumen!M80</f>
        <v>0.12167379448376485</v>
      </c>
      <c r="C24" s="262">
        <f>Resumen!H80</f>
        <v>0.38380981251828061</v>
      </c>
      <c r="D24" s="262"/>
      <c r="E24" s="262">
        <f>Resumen!T80</f>
        <v>0.29981718464351004</v>
      </c>
      <c r="F24" s="257">
        <f>Resumen!S80*Resumen!W80</f>
        <v>0.30693677839409655</v>
      </c>
      <c r="G24" s="294">
        <f>Resumen!U80/Resumen!V80</f>
        <v>0.47679818039032579</v>
      </c>
      <c r="H24" s="294">
        <f>Resumen!S80</f>
        <v>0.64374569999999998</v>
      </c>
      <c r="I24" s="257">
        <f t="shared" si="26"/>
        <v>0.79220773611815698</v>
      </c>
      <c r="J24" s="262">
        <f>Resumen!I80</f>
        <v>0.49874852522234336</v>
      </c>
      <c r="K24" s="262">
        <f>Resumen!K80</f>
        <v>0.36870343501649333</v>
      </c>
      <c r="L24" s="262">
        <f>Resumen!N80</f>
        <v>0.27820158416113266</v>
      </c>
      <c r="M24" s="262">
        <f>Resumen!P80</f>
        <v>0.10110176280928401</v>
      </c>
      <c r="N24" s="262">
        <f t="shared" si="10"/>
        <v>6.3601115458461047E-2</v>
      </c>
      <c r="O24" s="262">
        <f t="shared" si="11"/>
        <v>0.88383738687961821</v>
      </c>
      <c r="P24" s="262">
        <f t="shared" si="12"/>
        <v>0.11616261312038179</v>
      </c>
      <c r="Q24" s="262">
        <f t="shared" si="0"/>
        <v>2.0740458874361021E-2</v>
      </c>
      <c r="R24" s="262">
        <f t="shared" si="1"/>
        <v>2.8002584249517518E-2</v>
      </c>
      <c r="S24" s="262">
        <f t="shared" si="2"/>
        <v>4.3499450558687251E-2</v>
      </c>
      <c r="T24" s="257">
        <f t="shared" si="3"/>
        <v>8.6614159501463853E-2</v>
      </c>
      <c r="U24" s="257">
        <f t="shared" si="4"/>
        <v>0.88383738687961821</v>
      </c>
      <c r="V24" s="257">
        <f t="shared" si="5"/>
        <v>0.11616261312038179</v>
      </c>
      <c r="W24" s="257">
        <f t="shared" si="6"/>
        <v>2.8245061429004775E-2</v>
      </c>
      <c r="X24" s="265">
        <f t="shared" si="7"/>
        <v>3.8134870452468279E-2</v>
      </c>
      <c r="Y24" s="257">
        <f t="shared" si="8"/>
        <v>5.9239029406283075E-2</v>
      </c>
      <c r="Z24" s="262">
        <f t="shared" si="9"/>
        <v>0.17709982135184865</v>
      </c>
      <c r="AA24" s="262">
        <f t="shared" si="13"/>
        <v>2.2795350798419211E-5</v>
      </c>
      <c r="AB24" s="262">
        <f t="shared" si="14"/>
        <v>-4.6779024976851156E-3</v>
      </c>
      <c r="AC24" s="262">
        <f t="shared" si="15"/>
        <v>1.3227932382631146E-3</v>
      </c>
      <c r="AD24" s="262">
        <f t="shared" si="16"/>
        <v>-4.6065914937336391E-5</v>
      </c>
      <c r="AE24" s="262">
        <f t="shared" si="17"/>
        <v>-1.0144233390484807E-3</v>
      </c>
      <c r="AF24" s="262">
        <f t="shared" si="18"/>
        <v>-1.0567546654195986E-3</v>
      </c>
      <c r="AG24" s="257">
        <f t="shared" si="19"/>
        <v>3.3107726622812056E-5</v>
      </c>
      <c r="AH24" s="257">
        <f t="shared" si="20"/>
        <v>-6.9426080269018586E-3</v>
      </c>
      <c r="AI24" s="265">
        <f t="shared" si="21"/>
        <v>4.2397772047167112E-4</v>
      </c>
      <c r="AJ24" s="265">
        <f t="shared" si="22"/>
        <v>-6.6905648079818581E-5</v>
      </c>
      <c r="AK24" s="265">
        <f t="shared" si="23"/>
        <v>-1.4733377382964564E-3</v>
      </c>
      <c r="AL24" s="257">
        <f t="shared" si="24"/>
        <v>-1.5348193094058243E-3</v>
      </c>
      <c r="AM24" s="257">
        <f t="shared" si="25"/>
        <v>6.3353727283867111E-5</v>
      </c>
    </row>
    <row r="25" spans="1:39">
      <c r="A25">
        <v>1992</v>
      </c>
      <c r="B25" s="262">
        <f>Resumen!M81</f>
        <v>0.13479744861469997</v>
      </c>
      <c r="C25" s="262">
        <f>Resumen!H81</f>
        <v>0.39817900537735773</v>
      </c>
      <c r="D25" s="262"/>
      <c r="E25" s="262">
        <f>Resumen!T81</f>
        <v>0.296875</v>
      </c>
      <c r="F25" s="257">
        <f>Resumen!S81*Resumen!W81</f>
        <v>0.27244996446281206</v>
      </c>
      <c r="G25" s="294">
        <f>Resumen!U81/Resumen!V81</f>
        <v>0.4287363793570953</v>
      </c>
      <c r="H25" s="294">
        <f>Resumen!S81</f>
        <v>0.63547200000000004</v>
      </c>
      <c r="I25" s="257">
        <f t="shared" si="26"/>
        <v>0.7840085831998973</v>
      </c>
      <c r="J25" s="262">
        <f>Resumen!I81</f>
        <v>0.49429927110862376</v>
      </c>
      <c r="K25" s="262">
        <f>Resumen!K81</f>
        <v>0.38712186545135435</v>
      </c>
      <c r="L25" s="262">
        <f>Resumen!N81</f>
        <v>0.28616950054309648</v>
      </c>
      <c r="M25" s="262">
        <f>Resumen!P81</f>
        <v>0.11738445098797692</v>
      </c>
      <c r="N25" s="262">
        <f t="shared" si="10"/>
        <v>4.7505988718425186E-2</v>
      </c>
      <c r="O25" s="262">
        <f t="shared" si="11"/>
        <v>0.89683329375072085</v>
      </c>
      <c r="P25" s="262">
        <f t="shared" si="12"/>
        <v>0.10316670624927914</v>
      </c>
      <c r="Q25" s="262">
        <f t="shared" si="0"/>
        <v>1.5604796465147447E-2</v>
      </c>
      <c r="R25" s="262">
        <f t="shared" si="1"/>
        <v>2.3129390685647375E-2</v>
      </c>
      <c r="S25" s="262">
        <f t="shared" si="2"/>
        <v>3.6397183016163376E-2</v>
      </c>
      <c r="T25" s="257">
        <f t="shared" si="3"/>
        <v>7.4813349052739425E-2</v>
      </c>
      <c r="U25" s="257">
        <f t="shared" si="4"/>
        <v>0.89683329375072085</v>
      </c>
      <c r="V25" s="257">
        <f t="shared" si="5"/>
        <v>0.10316670624927914</v>
      </c>
      <c r="W25" s="257">
        <f t="shared" si="6"/>
        <v>2.4574735024749338E-2</v>
      </c>
      <c r="X25" s="265">
        <f t="shared" si="7"/>
        <v>3.642461141054805E-2</v>
      </c>
      <c r="Y25" s="257">
        <f t="shared" si="8"/>
        <v>5.7318987163160695E-2</v>
      </c>
      <c r="Z25" s="262">
        <f t="shared" si="9"/>
        <v>0.16878504955511955</v>
      </c>
      <c r="AA25" s="262">
        <f t="shared" si="13"/>
        <v>-1.8712622521199293E-4</v>
      </c>
      <c r="AB25" s="262">
        <f t="shared" si="14"/>
        <v>1.6278897425971595E-2</v>
      </c>
      <c r="AC25" s="262">
        <f t="shared" si="15"/>
        <v>-5.1683698428627738E-4</v>
      </c>
      <c r="AD25" s="262">
        <f t="shared" si="16"/>
        <v>-1.7160033458879953E-4</v>
      </c>
      <c r="AE25" s="262">
        <f t="shared" si="17"/>
        <v>-1.3458546326165848E-3</v>
      </c>
      <c r="AF25" s="262">
        <f t="shared" si="18"/>
        <v>-1.5001574575305569E-3</v>
      </c>
      <c r="AG25" s="257">
        <f t="shared" si="19"/>
        <v>-2.5483484999573597E-4</v>
      </c>
      <c r="AH25" s="257">
        <f t="shared" si="20"/>
        <v>1.4391248571231592E-2</v>
      </c>
      <c r="AI25" s="265">
        <f t="shared" si="21"/>
        <v>9.2557398805361458E-4</v>
      </c>
      <c r="AJ25" s="265">
        <f t="shared" si="22"/>
        <v>-2.3369116474515508E-4</v>
      </c>
      <c r="AK25" s="265">
        <f t="shared" si="23"/>
        <v>-1.8328305561145508E-3</v>
      </c>
      <c r="AL25" s="257">
        <f t="shared" si="24"/>
        <v>-2.0429653846043751E-3</v>
      </c>
      <c r="AM25" s="257">
        <f t="shared" si="25"/>
        <v>-5.2106037474978009E-4</v>
      </c>
    </row>
    <row r="26" spans="1:39">
      <c r="A26">
        <v>1993</v>
      </c>
      <c r="B26" s="262">
        <f>Resumen!M82</f>
        <v>0.1282125992017894</v>
      </c>
      <c r="C26" s="262">
        <f>Resumen!H82</f>
        <v>0.39481689855076185</v>
      </c>
      <c r="D26" s="262"/>
      <c r="E26" s="262">
        <f>Resumen!T82</f>
        <v>0.29917355371900828</v>
      </c>
      <c r="F26" s="257">
        <f>Resumen!S82*Resumen!W82</f>
        <v>0.24357690657421033</v>
      </c>
      <c r="G26" s="294">
        <f>Resumen!U82/Resumen!V82</f>
        <v>0.38835801868601744</v>
      </c>
      <c r="H26" s="294">
        <f>Resumen!S82</f>
        <v>0.6271968</v>
      </c>
      <c r="I26" s="257">
        <f t="shared" si="26"/>
        <v>0.77369821502468106</v>
      </c>
      <c r="J26" s="262">
        <f>Resumen!I82</f>
        <v>0.50335573685998392</v>
      </c>
      <c r="K26" s="262">
        <f>Resumen!K82</f>
        <v>0.38352724743217714</v>
      </c>
      <c r="L26" s="262">
        <f>Resumen!N82</f>
        <v>0.28926253594063361</v>
      </c>
      <c r="M26" s="262">
        <f>Resumen!P82</f>
        <v>0.1114666647290007</v>
      </c>
      <c r="N26" s="262">
        <f t="shared" si="10"/>
        <v>4.8758799630838158E-2</v>
      </c>
      <c r="O26" s="262">
        <f t="shared" si="11"/>
        <v>0.90581370445404896</v>
      </c>
      <c r="P26" s="262">
        <f t="shared" si="12"/>
        <v>9.4186295545951024E-2</v>
      </c>
      <c r="Q26" s="262">
        <f t="shared" si="0"/>
        <v>1.6299821695696767E-2</v>
      </c>
      <c r="R26" s="262">
        <f t="shared" si="1"/>
        <v>2.6324153271512371E-2</v>
      </c>
      <c r="S26" s="262">
        <f t="shared" si="2"/>
        <v>4.1971121777905067E-2</v>
      </c>
      <c r="T26" s="257">
        <f t="shared" si="3"/>
        <v>7.2346011378380995E-2</v>
      </c>
      <c r="U26" s="257">
        <f t="shared" si="4"/>
        <v>0.90581370445404896</v>
      </c>
      <c r="V26" s="257">
        <f t="shared" si="5"/>
        <v>9.4186295545951024E-2</v>
      </c>
      <c r="W26" s="257">
        <f t="shared" si="6"/>
        <v>2.4184908053327913E-2</v>
      </c>
      <c r="X26" s="265">
        <f t="shared" si="7"/>
        <v>3.9058539310360414E-2</v>
      </c>
      <c r="Y26" s="257">
        <f t="shared" si="8"/>
        <v>6.227477453705188E-2</v>
      </c>
      <c r="Z26" s="262">
        <f t="shared" si="9"/>
        <v>0.17779587121163293</v>
      </c>
      <c r="AA26" s="262">
        <f t="shared" si="13"/>
        <v>1.0919506704390153E-4</v>
      </c>
      <c r="AB26" s="262">
        <f t="shared" si="14"/>
        <v>-3.2237731179143884E-3</v>
      </c>
      <c r="AC26" s="262">
        <f t="shared" si="15"/>
        <v>9.3432574182723013E-4</v>
      </c>
      <c r="AD26" s="262">
        <f t="shared" si="16"/>
        <v>-1.2913281170838875E-4</v>
      </c>
      <c r="AE26" s="262">
        <f t="shared" si="17"/>
        <v>-9.3392687920733862E-4</v>
      </c>
      <c r="AF26" s="262">
        <f t="shared" si="18"/>
        <v>-1.0508979722077167E-3</v>
      </c>
      <c r="AG26" s="257">
        <f t="shared" si="19"/>
        <v>1.7196250169663866E-4</v>
      </c>
      <c r="AH26" s="257">
        <f t="shared" si="20"/>
        <v>-5.3072677423504034E-3</v>
      </c>
      <c r="AI26" s="265">
        <f t="shared" si="21"/>
        <v>3.1909827427633605E-4</v>
      </c>
      <c r="AJ26" s="265">
        <f t="shared" si="22"/>
        <v>-2.0336084727680666E-4</v>
      </c>
      <c r="AK26" s="265">
        <f t="shared" si="23"/>
        <v>-1.4707660968389673E-3</v>
      </c>
      <c r="AL26" s="257">
        <f t="shared" si="24"/>
        <v>-1.654974434477958E-3</v>
      </c>
      <c r="AM26" s="257">
        <f t="shared" si="25"/>
        <v>3.8796150336791661E-4</v>
      </c>
    </row>
    <row r="27" spans="1:39">
      <c r="A27">
        <v>1994</v>
      </c>
      <c r="B27" s="262">
        <f>Resumen!M83</f>
        <v>0.12852119853413257</v>
      </c>
      <c r="C27" s="262">
        <f>Resumen!H83</f>
        <v>0.39596851978506092</v>
      </c>
      <c r="D27" s="262"/>
      <c r="E27" s="262">
        <f>Resumen!T83</f>
        <v>0.30590062111801242</v>
      </c>
      <c r="F27" s="257">
        <f>Resumen!S83*Resumen!W83</f>
        <v>0.23179897213943781</v>
      </c>
      <c r="G27" s="294">
        <f>Resumen!U83/Resumen!V83</f>
        <v>0.37379973491940022</v>
      </c>
      <c r="H27" s="294">
        <f>Resumen!S83</f>
        <v>0.62011539999999998</v>
      </c>
      <c r="I27" s="257">
        <f t="shared" si="26"/>
        <v>0.76500682843395851</v>
      </c>
      <c r="J27" s="262">
        <f>Resumen!I83</f>
        <v>0.52387546495398429</v>
      </c>
      <c r="K27" s="262">
        <f>Resumen!K83</f>
        <v>0.38290186746141119</v>
      </c>
      <c r="L27" s="262">
        <f>Resumen!N83</f>
        <v>0.3067703735000224</v>
      </c>
      <c r="M27" s="262">
        <f>Resumen!P83</f>
        <v>0.11031171043181977</v>
      </c>
      <c r="N27" s="262">
        <f t="shared" si="10"/>
        <v>5.5836561394809969E-2</v>
      </c>
      <c r="O27" s="262">
        <f t="shared" si="11"/>
        <v>0.9073113508056847</v>
      </c>
      <c r="P27" s="262">
        <f t="shared" si="12"/>
        <v>9.2688649194315242E-2</v>
      </c>
      <c r="Q27" s="262">
        <f t="shared" si="0"/>
        <v>1.9118251167893677E-2</v>
      </c>
      <c r="R27" s="262">
        <f t="shared" si="1"/>
        <v>3.1716239640552923E-2</v>
      </c>
      <c r="S27" s="262">
        <f t="shared" si="2"/>
        <v>5.114570552602455E-2</v>
      </c>
      <c r="T27" s="257">
        <f t="shared" si="3"/>
        <v>7.7812983402994251E-2</v>
      </c>
      <c r="U27" s="257">
        <f t="shared" si="4"/>
        <v>0.9073113508056847</v>
      </c>
      <c r="V27" s="257">
        <f t="shared" si="5"/>
        <v>9.2688649194315242E-2</v>
      </c>
      <c r="W27" s="257">
        <f t="shared" si="6"/>
        <v>2.6642904284572649E-2</v>
      </c>
      <c r="X27" s="265">
        <f t="shared" si="7"/>
        <v>4.4199269566501789E-2</v>
      </c>
      <c r="Y27" s="257">
        <f t="shared" si="8"/>
        <v>7.1275877951913133E-2</v>
      </c>
      <c r="Z27" s="262">
        <f t="shared" si="9"/>
        <v>0.19645866306820264</v>
      </c>
      <c r="AA27" s="262">
        <f t="shared" si="13"/>
        <v>3.2800373141118639E-4</v>
      </c>
      <c r="AB27" s="262">
        <f t="shared" si="14"/>
        <v>-5.6647774801086919E-4</v>
      </c>
      <c r="AC27" s="262">
        <f t="shared" si="15"/>
        <v>1.932677174784074E-3</v>
      </c>
      <c r="AD27" s="262">
        <f t="shared" si="16"/>
        <v>-1.1542555735590733E-4</v>
      </c>
      <c r="AE27" s="262">
        <f t="shared" si="17"/>
        <v>-3.8323449324260213E-4</v>
      </c>
      <c r="AF27" s="262">
        <f t="shared" si="18"/>
        <v>-4.9433312045401862E-4</v>
      </c>
      <c r="AG27" s="257">
        <f t="shared" si="19"/>
        <v>4.8667649459148925E-4</v>
      </c>
      <c r="AH27" s="257">
        <f t="shared" si="20"/>
        <v>-1.0461734304045829E-3</v>
      </c>
      <c r="AI27" s="265">
        <f t="shared" si="21"/>
        <v>1.6489983627390938E-3</v>
      </c>
      <c r="AJ27" s="265">
        <f t="shared" si="22"/>
        <v>-1.7126300788883667E-4</v>
      </c>
      <c r="AK27" s="265">
        <f t="shared" si="23"/>
        <v>-5.6862529878980053E-4</v>
      </c>
      <c r="AL27" s="257">
        <f t="shared" si="24"/>
        <v>-7.3346821143763783E-4</v>
      </c>
      <c r="AM27" s="257">
        <f t="shared" si="25"/>
        <v>1.1960448089053143E-3</v>
      </c>
    </row>
    <row r="28" spans="1:39">
      <c r="A28">
        <v>1995</v>
      </c>
      <c r="B28" s="262">
        <f>Resumen!M84</f>
        <v>0.13528000000000001</v>
      </c>
      <c r="C28" s="262">
        <f>Resumen!H84</f>
        <v>0.40542</v>
      </c>
      <c r="D28" s="262"/>
      <c r="E28" s="262">
        <f>Resumen!T84</f>
        <v>0.31231671554252199</v>
      </c>
      <c r="F28" s="257">
        <f>Resumen!S84*Resumen!W84</f>
        <v>0.2401127999536356</v>
      </c>
      <c r="G28" s="294">
        <f>Resumen!U84/Resumen!V84</f>
        <v>0.39582436613967459</v>
      </c>
      <c r="H28" s="294">
        <f>Resumen!S84</f>
        <v>0.60661449999999995</v>
      </c>
      <c r="I28" s="257">
        <f t="shared" si="26"/>
        <v>0.76267452549871617</v>
      </c>
      <c r="J28" s="262">
        <f>Resumen!I84</f>
        <v>0.50734511360938117</v>
      </c>
      <c r="K28" s="262">
        <f>Resumen!K84</f>
        <v>0.39430515842163194</v>
      </c>
      <c r="L28" s="262">
        <f>Resumen!N84</f>
        <v>0.29830700749738892</v>
      </c>
      <c r="M28" s="262">
        <f>Resumen!P84</f>
        <v>0.11750205208155762</v>
      </c>
      <c r="N28" s="262">
        <f t="shared" si="10"/>
        <v>4.6662586467586011E-2</v>
      </c>
      <c r="O28" s="262">
        <f t="shared" si="11"/>
        <v>0.90167333700807561</v>
      </c>
      <c r="P28" s="262">
        <f t="shared" si="12"/>
        <v>9.8326662991924371E-2</v>
      </c>
      <c r="Q28" s="262">
        <f t="shared" si="0"/>
        <v>1.6521128816213971E-2</v>
      </c>
      <c r="R28" s="262">
        <f t="shared" si="1"/>
        <v>2.5319200012933966E-2</v>
      </c>
      <c r="S28" s="262">
        <f t="shared" si="2"/>
        <v>4.1738534131534888E-2</v>
      </c>
      <c r="T28" s="257">
        <f t="shared" si="3"/>
        <v>7.4635794501567598E-2</v>
      </c>
      <c r="U28" s="257">
        <f t="shared" si="4"/>
        <v>0.90167333700807561</v>
      </c>
      <c r="V28" s="257">
        <f t="shared" si="5"/>
        <v>9.8326662991924371E-2</v>
      </c>
      <c r="W28" s="257">
        <f t="shared" si="6"/>
        <v>2.6425187041816001E-2</v>
      </c>
      <c r="X28" s="265">
        <f t="shared" si="7"/>
        <v>4.0497511007498765E-2</v>
      </c>
      <c r="Y28" s="257">
        <f t="shared" si="8"/>
        <v>6.6759879639373548E-2</v>
      </c>
      <c r="Z28" s="262">
        <f t="shared" si="9"/>
        <v>0.1808049554158313</v>
      </c>
      <c r="AA28" s="262">
        <f t="shared" si="13"/>
        <v>3.5825265024902697E-4</v>
      </c>
      <c r="AB28" s="262">
        <f t="shared" si="14"/>
        <v>1.034633532474814E-2</v>
      </c>
      <c r="AC28" s="262">
        <f t="shared" si="15"/>
        <v>-1.532175936838696E-3</v>
      </c>
      <c r="AD28" s="262">
        <f t="shared" si="16"/>
        <v>-2.5811359719261646E-4</v>
      </c>
      <c r="AE28" s="262">
        <f t="shared" si="17"/>
        <v>6.9853848177702557E-4</v>
      </c>
      <c r="AF28" s="262">
        <f t="shared" si="18"/>
        <v>4.2521658917903246E-4</v>
      </c>
      <c r="AG28" s="257">
        <f t="shared" si="19"/>
        <v>4.9925544896640766E-4</v>
      </c>
      <c r="AH28" s="257">
        <f t="shared" si="20"/>
        <v>6.5238785949780238E-3</v>
      </c>
      <c r="AI28" s="265">
        <f t="shared" si="21"/>
        <v>-7.8445796242118844E-4</v>
      </c>
      <c r="AJ28" s="265">
        <f t="shared" si="22"/>
        <v>-3.597031864555879E-4</v>
      </c>
      <c r="AK28" s="265">
        <f t="shared" si="23"/>
        <v>9.7347261240769819E-4</v>
      </c>
      <c r="AL28" s="257">
        <f t="shared" si="24"/>
        <v>5.9257537659798232E-4</v>
      </c>
      <c r="AM28" s="257">
        <f t="shared" si="25"/>
        <v>1.2604973327585006E-3</v>
      </c>
    </row>
    <row r="29" spans="1:39">
      <c r="A29">
        <v>1996</v>
      </c>
      <c r="B29" s="262">
        <f>Resumen!M85</f>
        <v>0.14107</v>
      </c>
      <c r="C29" s="262">
        <f>Resumen!H85</f>
        <v>0.41155000000000003</v>
      </c>
      <c r="D29" s="262"/>
      <c r="E29" s="262">
        <f>Resumen!T85</f>
        <v>0.31862068965517243</v>
      </c>
      <c r="F29" s="257">
        <f>Resumen!S85*Resumen!W85</f>
        <v>0.23734876175226219</v>
      </c>
      <c r="G29" s="294">
        <f>Resumen!U85/Resumen!V85</f>
        <v>0.39449778143040504</v>
      </c>
      <c r="H29" s="294">
        <f>Resumen!S85</f>
        <v>0.60164790000000001</v>
      </c>
      <c r="I29" s="257">
        <f t="shared" si="26"/>
        <v>0.75700353650313457</v>
      </c>
      <c r="J29" s="262">
        <f>Resumen!I85</f>
        <v>0.52058630288638941</v>
      </c>
      <c r="K29" s="262">
        <f>Resumen!K85</f>
        <v>0.39944839094942136</v>
      </c>
      <c r="L29" s="262">
        <f>Resumen!N85</f>
        <v>0.30220519115353789</v>
      </c>
      <c r="M29" s="262">
        <f>Resumen!P85</f>
        <v>0.12318609311751731</v>
      </c>
      <c r="N29" s="262">
        <f t="shared" si="10"/>
        <v>5.0173134860315785E-2</v>
      </c>
      <c r="O29" s="262">
        <f t="shared" si="11"/>
        <v>0.90010056424882523</v>
      </c>
      <c r="P29" s="262">
        <f t="shared" si="12"/>
        <v>9.9899435751174798E-2</v>
      </c>
      <c r="Q29" s="262">
        <f t="shared" si="0"/>
        <v>1.8104717285216978E-2</v>
      </c>
      <c r="R29" s="262">
        <f t="shared" si="1"/>
        <v>2.7611473745806393E-2</v>
      </c>
      <c r="S29" s="262">
        <f t="shared" si="2"/>
        <v>4.5893077572125469E-2</v>
      </c>
      <c r="T29" s="257">
        <f t="shared" si="3"/>
        <v>7.4146476563067637E-2</v>
      </c>
      <c r="U29" s="257">
        <f t="shared" si="4"/>
        <v>0.90010056424882523</v>
      </c>
      <c r="V29" s="257">
        <f t="shared" si="5"/>
        <v>9.9899435751174798E-2</v>
      </c>
      <c r="W29" s="257">
        <f t="shared" si="6"/>
        <v>2.6755374158035163E-2</v>
      </c>
      <c r="X29" s="265">
        <f t="shared" si="7"/>
        <v>4.0804575928232237E-2</v>
      </c>
      <c r="Y29" s="257">
        <f t="shared" si="8"/>
        <v>6.7821355195010619E-2</v>
      </c>
      <c r="Z29" s="262">
        <f t="shared" si="9"/>
        <v>0.17901909803602056</v>
      </c>
      <c r="AA29" s="262">
        <f t="shared" si="13"/>
        <v>2.9415973712097472E-4</v>
      </c>
      <c r="AB29" s="262">
        <f t="shared" si="14"/>
        <v>4.6375156363403667E-3</v>
      </c>
      <c r="AC29" s="262">
        <f t="shared" si="15"/>
        <v>1.3019619556526715E-3</v>
      </c>
      <c r="AD29" s="262">
        <f t="shared" si="16"/>
        <v>-8.2053838378607188E-5</v>
      </c>
      <c r="AE29" s="262">
        <f t="shared" si="17"/>
        <v>-3.3588063588095629E-5</v>
      </c>
      <c r="AF29" s="262">
        <f t="shared" si="18"/>
        <v>-1.1536690280889056E-4</v>
      </c>
      <c r="AG29" s="257">
        <f t="shared" si="19"/>
        <v>4.7050211641497979E-4</v>
      </c>
      <c r="AH29" s="257">
        <f t="shared" si="20"/>
        <v>5.1251482485846168E-3</v>
      </c>
      <c r="AI29" s="265">
        <f t="shared" si="21"/>
        <v>3.8329539063878718E-4</v>
      </c>
      <c r="AJ29" s="265">
        <f t="shared" si="22"/>
        <v>-1.3124333396188155E-4</v>
      </c>
      <c r="AK29" s="265">
        <f t="shared" si="23"/>
        <v>-5.372337886602321E-5</v>
      </c>
      <c r="AL29" s="257">
        <f t="shared" si="24"/>
        <v>-1.845268576423197E-4</v>
      </c>
      <c r="AM29" s="257">
        <f t="shared" si="25"/>
        <v>1.1397897583803164E-3</v>
      </c>
    </row>
    <row r="30" spans="1:39">
      <c r="A30">
        <v>1997</v>
      </c>
      <c r="B30" s="262">
        <f>Resumen!M86</f>
        <v>0.14771000000000001</v>
      </c>
      <c r="C30" s="262">
        <f>Resumen!H86</f>
        <v>0.41725000000000001</v>
      </c>
      <c r="D30" s="262"/>
      <c r="E30" s="262">
        <f>Resumen!T86</f>
        <v>0.32041343669250644</v>
      </c>
      <c r="F30" s="257">
        <f>Resumen!S86*Resumen!W86</f>
        <v>0.23584635892124078</v>
      </c>
      <c r="G30" s="294">
        <f>Resumen!U86/Resumen!V86</f>
        <v>0.39398941603175086</v>
      </c>
      <c r="H30" s="294">
        <f>Resumen!S86</f>
        <v>0.59861089999999995</v>
      </c>
      <c r="I30" s="257">
        <f t="shared" si="26"/>
        <v>0.75515490570086274</v>
      </c>
      <c r="J30" s="262">
        <f>Resumen!I86</f>
        <v>0.53225742673792642</v>
      </c>
      <c r="K30" s="262">
        <f>Resumen!K86</f>
        <v>0.40446145903883984</v>
      </c>
      <c r="L30" s="262">
        <f>Resumen!N86</f>
        <v>0.31054622071761129</v>
      </c>
      <c r="M30" s="262">
        <f>Resumen!P86</f>
        <v>0.12960301562799895</v>
      </c>
      <c r="N30" s="262">
        <f t="shared" si="10"/>
        <v>5.2853558263199471E-2</v>
      </c>
      <c r="O30" s="262">
        <f t="shared" si="11"/>
        <v>0.899930011944723</v>
      </c>
      <c r="P30" s="262">
        <f t="shared" si="12"/>
        <v>0.10006998805527696</v>
      </c>
      <c r="Q30" s="262">
        <f t="shared" si="0"/>
        <v>1.9225830702268267E-2</v>
      </c>
      <c r="R30" s="262">
        <f t="shared" si="1"/>
        <v>2.9210916211528298E-2</v>
      </c>
      <c r="S30" s="262">
        <f t="shared" si="2"/>
        <v>4.8797835474643537E-2</v>
      </c>
      <c r="T30" s="257">
        <f t="shared" si="3"/>
        <v>7.4834068748181881E-2</v>
      </c>
      <c r="U30" s="257">
        <f t="shared" si="4"/>
        <v>0.899930011944723</v>
      </c>
      <c r="V30" s="257">
        <f t="shared" si="5"/>
        <v>0.10006998805527696</v>
      </c>
      <c r="W30" s="257">
        <f t="shared" si="6"/>
        <v>2.7221386483570226E-2</v>
      </c>
      <c r="X30" s="265">
        <f t="shared" si="7"/>
        <v>4.1359026408122147E-2</v>
      </c>
      <c r="Y30" s="257">
        <f t="shared" si="8"/>
        <v>6.9091669410166354E-2</v>
      </c>
      <c r="Z30" s="262">
        <f t="shared" si="9"/>
        <v>0.18094320508961234</v>
      </c>
      <c r="AA30" s="262">
        <f t="shared" si="13"/>
        <v>8.9947738874590768E-5</v>
      </c>
      <c r="AB30" s="262">
        <f t="shared" si="14"/>
        <v>4.5122654159033557E-3</v>
      </c>
      <c r="AC30" s="262">
        <f t="shared" si="15"/>
        <v>1.1659386873506257E-3</v>
      </c>
      <c r="AD30" s="262">
        <f t="shared" si="16"/>
        <v>-5.4984026395205182E-5</v>
      </c>
      <c r="AE30" s="262">
        <f t="shared" si="17"/>
        <v>-1.4036717858216178E-5</v>
      </c>
      <c r="AF30" s="262">
        <f t="shared" si="18"/>
        <v>-6.8949889668646228E-5</v>
      </c>
      <c r="AG30" s="257">
        <f t="shared" si="19"/>
        <v>1.3292587618719497E-4</v>
      </c>
      <c r="AH30" s="257">
        <f t="shared" si="20"/>
        <v>5.7758755724255078E-3</v>
      </c>
      <c r="AI30" s="265">
        <f t="shared" si="21"/>
        <v>8.3326414703480004E-4</v>
      </c>
      <c r="AJ30" s="265">
        <f t="shared" si="22"/>
        <v>-8.125607131795459E-5</v>
      </c>
      <c r="AK30" s="265">
        <f t="shared" si="23"/>
        <v>-2.0743634508670368E-5</v>
      </c>
      <c r="AL30" s="257">
        <f t="shared" si="24"/>
        <v>-1.0189499604869219E-4</v>
      </c>
      <c r="AM30" s="257">
        <f t="shared" si="25"/>
        <v>3.209359576302822E-4</v>
      </c>
    </row>
    <row r="31" spans="1:39">
      <c r="A31">
        <v>1998</v>
      </c>
      <c r="B31" s="262">
        <f>Resumen!M87</f>
        <v>0.15293999999999999</v>
      </c>
      <c r="C31" s="262">
        <f>Resumen!H87</f>
        <v>0.42124</v>
      </c>
      <c r="D31" s="262"/>
      <c r="E31" s="262">
        <f>Resumen!T87</f>
        <v>0.31272727272727274</v>
      </c>
      <c r="F31" s="257">
        <f>Resumen!S87*Resumen!W87</f>
        <v>0.23423645311884883</v>
      </c>
      <c r="G31" s="294">
        <f>Resumen!U87/Resumen!V87</f>
        <v>0.39390423481858894</v>
      </c>
      <c r="H31" s="294">
        <f>Resumen!S87</f>
        <v>0.59465330000000005</v>
      </c>
      <c r="I31" s="257">
        <f t="shared" si="26"/>
        <v>0.76052485442989459</v>
      </c>
      <c r="J31" s="262">
        <f>Resumen!I87</f>
        <v>0.54182283044526236</v>
      </c>
      <c r="K31" s="262">
        <f>Resumen!K87</f>
        <v>0.40838782577827754</v>
      </c>
      <c r="L31" s="262">
        <f>Resumen!N87</f>
        <v>0.32176359139189675</v>
      </c>
      <c r="M31" s="262">
        <f>Resumen!P87</f>
        <v>0.13494614298657973</v>
      </c>
      <c r="N31" s="262">
        <f t="shared" si="10"/>
        <v>5.4037772063425256E-2</v>
      </c>
      <c r="O31" s="262">
        <f t="shared" si="11"/>
        <v>0.90368213907738926</v>
      </c>
      <c r="P31" s="262">
        <f t="shared" si="12"/>
        <v>9.6317860922610632E-2</v>
      </c>
      <c r="Q31" s="262">
        <f t="shared" si="0"/>
        <v>1.9531179415773033E-2</v>
      </c>
      <c r="R31" s="262">
        <f t="shared" si="1"/>
        <v>2.9485035361019714E-2</v>
      </c>
      <c r="S31" s="262">
        <f t="shared" si="2"/>
        <v>4.9583573085392296E-2</v>
      </c>
      <c r="T31" s="257">
        <f t="shared" si="3"/>
        <v>7.5656299631359281E-2</v>
      </c>
      <c r="U31" s="257">
        <f t="shared" si="4"/>
        <v>0.90368213907738926</v>
      </c>
      <c r="V31" s="257">
        <f t="shared" si="5"/>
        <v>9.6317860922610632E-2</v>
      </c>
      <c r="W31" s="257">
        <f t="shared" si="6"/>
        <v>2.7344886837658764E-2</v>
      </c>
      <c r="X31" s="265">
        <f t="shared" si="7"/>
        <v>4.1280914899605392E-2</v>
      </c>
      <c r="Y31" s="257">
        <f t="shared" si="8"/>
        <v>6.9420139263677488E-2</v>
      </c>
      <c r="Z31" s="262">
        <f t="shared" si="9"/>
        <v>0.18681744840531703</v>
      </c>
      <c r="AA31" s="262">
        <f t="shared" si="13"/>
        <v>-4.0624111495698333E-4</v>
      </c>
      <c r="AB31" s="262">
        <f t="shared" si="14"/>
        <v>3.5334552667215255E-3</v>
      </c>
      <c r="AC31" s="262">
        <f t="shared" si="15"/>
        <v>9.5720983473700943E-4</v>
      </c>
      <c r="AD31" s="262">
        <f t="shared" si="16"/>
        <v>-7.6088147587294864E-5</v>
      </c>
      <c r="AE31" s="262">
        <f t="shared" si="17"/>
        <v>-2.4882212804692434E-6</v>
      </c>
      <c r="AF31" s="262">
        <f t="shared" si="18"/>
        <v>-7.8559918474796522E-5</v>
      </c>
      <c r="AG31" s="257">
        <f t="shared" si="19"/>
        <v>-5.7518692258409657E-4</v>
      </c>
      <c r="AH31" s="257">
        <f t="shared" si="20"/>
        <v>4.8084406676297767E-3</v>
      </c>
      <c r="AI31" s="265">
        <f t="shared" si="21"/>
        <v>1.1225221493873605E-3</v>
      </c>
      <c r="AJ31" s="265">
        <f t="shared" si="22"/>
        <v>-1.0773135914737466E-4</v>
      </c>
      <c r="AK31" s="265">
        <f t="shared" si="23"/>
        <v>-3.5230120446398259E-6</v>
      </c>
      <c r="AL31" s="257">
        <f t="shared" si="24"/>
        <v>-1.1123107948037343E-4</v>
      </c>
      <c r="AM31" s="257">
        <f t="shared" si="25"/>
        <v>-1.3907591427136684E-3</v>
      </c>
    </row>
    <row r="32" spans="1:39">
      <c r="A32">
        <v>1999</v>
      </c>
      <c r="B32" s="262">
        <f>Resumen!M88</f>
        <v>0.15872999999999998</v>
      </c>
      <c r="C32" s="262">
        <f>Resumen!H88</f>
        <v>0.42668</v>
      </c>
      <c r="D32" s="262"/>
      <c r="E32" s="262">
        <f>Resumen!T88</f>
        <v>0.31128848346636262</v>
      </c>
      <c r="F32" s="257">
        <f>Resumen!S88*Resumen!W88</f>
        <v>0.23145681977051979</v>
      </c>
      <c r="G32" s="294">
        <f>Resumen!U88/Resumen!V88</f>
        <v>0.40811303713996006</v>
      </c>
      <c r="H32" s="294">
        <f>Resumen!S88</f>
        <v>0.56713899999999995</v>
      </c>
      <c r="I32" s="257">
        <f t="shared" si="26"/>
        <v>0.76076135894794972</v>
      </c>
      <c r="J32" s="262">
        <f>Resumen!I88</f>
        <v>0.55391517161846704</v>
      </c>
      <c r="K32" s="262">
        <f>Resumen!K88</f>
        <v>0.41336923947894988</v>
      </c>
      <c r="L32" s="262">
        <f>Resumen!N88</f>
        <v>0.32850723927942083</v>
      </c>
      <c r="M32" s="262">
        <f>Resumen!P88</f>
        <v>0.14096868333553295</v>
      </c>
      <c r="N32" s="262">
        <f t="shared" si="10"/>
        <v>5.6207124880724171E-2</v>
      </c>
      <c r="O32" s="262">
        <f t="shared" si="11"/>
        <v>0.9052924526635403</v>
      </c>
      <c r="P32" s="262">
        <f t="shared" si="12"/>
        <v>9.4707547336459655E-2</v>
      </c>
      <c r="Q32" s="262">
        <f t="shared" si="0"/>
        <v>2.124722693893125E-2</v>
      </c>
      <c r="R32" s="262">
        <f t="shared" si="1"/>
        <v>2.9526454541529398E-2</v>
      </c>
      <c r="S32" s="262">
        <f t="shared" si="2"/>
        <v>5.2062112712279354E-2</v>
      </c>
      <c r="T32" s="257">
        <f t="shared" si="3"/>
        <v>7.5000413554658682E-2</v>
      </c>
      <c r="U32" s="257">
        <f t="shared" si="4"/>
        <v>0.9052924526635403</v>
      </c>
      <c r="V32" s="257">
        <f t="shared" si="5"/>
        <v>9.4707547336459655E-2</v>
      </c>
      <c r="W32" s="257">
        <f t="shared" si="6"/>
        <v>2.8351402258898054E-2</v>
      </c>
      <c r="X32" s="265">
        <f t="shared" si="7"/>
        <v>3.9398853901829449E-2</v>
      </c>
      <c r="Y32" s="257">
        <f t="shared" si="8"/>
        <v>6.9469484380071667E-2</v>
      </c>
      <c r="Z32" s="262">
        <f t="shared" si="9"/>
        <v>0.18753855594388788</v>
      </c>
      <c r="AA32" s="262">
        <f t="shared" si="13"/>
        <v>-7.7748966128365299E-5</v>
      </c>
      <c r="AB32" s="262">
        <f t="shared" si="14"/>
        <v>4.5016145886529971E-3</v>
      </c>
      <c r="AC32" s="262">
        <f t="shared" si="15"/>
        <v>1.1647084353494867E-3</v>
      </c>
      <c r="AD32" s="262">
        <f t="shared" si="16"/>
        <v>-5.3738672979940596E-4</v>
      </c>
      <c r="AE32" s="262">
        <f t="shared" si="17"/>
        <v>4.1894703888336639E-4</v>
      </c>
      <c r="AF32" s="262">
        <f t="shared" si="18"/>
        <v>-1.3782415327746644E-4</v>
      </c>
      <c r="AG32" s="257">
        <f t="shared" si="19"/>
        <v>-1.088534714297982E-4</v>
      </c>
      <c r="AH32" s="257">
        <f t="shared" si="20"/>
        <v>5.442462145221932E-3</v>
      </c>
      <c r="AI32" s="265">
        <f t="shared" si="21"/>
        <v>6.4953373934160074E-4</v>
      </c>
      <c r="AJ32" s="265">
        <f t="shared" si="22"/>
        <v>-7.523754199173973E-4</v>
      </c>
      <c r="AK32" s="265">
        <f t="shared" si="23"/>
        <v>5.8655235945383665E-4</v>
      </c>
      <c r="AL32" s="257">
        <f t="shared" si="24"/>
        <v>-1.9296253414296383E-4</v>
      </c>
      <c r="AM32" s="257">
        <f t="shared" si="25"/>
        <v>-2.6879093851620109E-4</v>
      </c>
    </row>
    <row r="33" spans="1:39">
      <c r="A33">
        <v>2000</v>
      </c>
      <c r="B33" s="262">
        <f>Resumen!M89</f>
        <v>0.16494</v>
      </c>
      <c r="C33" s="262">
        <f>Resumen!H89</f>
        <v>0.43107999999999996</v>
      </c>
      <c r="D33" s="262"/>
      <c r="E33" s="262">
        <f>Resumen!T89</f>
        <v>0.30499468650371947</v>
      </c>
      <c r="F33" s="257">
        <f>Resumen!S89*Resumen!W89</f>
        <v>0.24267948514683502</v>
      </c>
      <c r="G33" s="294">
        <f>Resumen!U89/Resumen!V89</f>
        <v>0.41821497437305105</v>
      </c>
      <c r="H33" s="294">
        <f>Resumen!S89</f>
        <v>0.58027450000000003</v>
      </c>
      <c r="I33" s="257">
        <f t="shared" si="26"/>
        <v>0.76902126698952356</v>
      </c>
      <c r="J33" s="262">
        <f>Resumen!I89</f>
        <v>0.57133907778946458</v>
      </c>
      <c r="K33" s="262">
        <f>Resumen!K89</f>
        <v>0.41614283451784606</v>
      </c>
      <c r="L33" s="262">
        <f>Resumen!N89</f>
        <v>0.33787587707575656</v>
      </c>
      <c r="M33" s="262">
        <f>Resumen!P89</f>
        <v>0.14652285471148288</v>
      </c>
      <c r="N33" s="262">
        <f t="shared" si="10"/>
        <v>6.368506095935865E-2</v>
      </c>
      <c r="O33" s="262">
        <f t="shared" si="11"/>
        <v>0.90375304732079498</v>
      </c>
      <c r="P33" s="262">
        <f t="shared" si="12"/>
        <v>9.6246952679205064E-2</v>
      </c>
      <c r="Q33" s="262">
        <f t="shared" si="0"/>
        <v>2.3264004919794939E-2</v>
      </c>
      <c r="R33" s="262">
        <f t="shared" si="1"/>
        <v>3.227887486111361E-2</v>
      </c>
      <c r="S33" s="262">
        <f t="shared" si="2"/>
        <v>5.5626905647436865E-2</v>
      </c>
      <c r="T33" s="257">
        <f t="shared" si="3"/>
        <v>7.8522061083000846E-2</v>
      </c>
      <c r="U33" s="257">
        <f t="shared" si="4"/>
        <v>0.90375304732079498</v>
      </c>
      <c r="V33" s="257">
        <f t="shared" si="5"/>
        <v>9.6246952679205064E-2</v>
      </c>
      <c r="W33" s="257">
        <f t="shared" si="6"/>
        <v>2.8683926619982727E-2</v>
      </c>
      <c r="X33" s="265">
        <f t="shared" si="7"/>
        <v>3.9799032070525764E-2</v>
      </c>
      <c r="Y33" s="257">
        <f t="shared" si="8"/>
        <v>6.8586560447729053E-2</v>
      </c>
      <c r="Z33" s="262">
        <f t="shared" si="9"/>
        <v>0.19135302236427368</v>
      </c>
      <c r="AA33" s="262">
        <f t="shared" si="13"/>
        <v>-3.5375623185320601E-4</v>
      </c>
      <c r="AB33" s="262">
        <f t="shared" si="14"/>
        <v>2.5109146554577518E-3</v>
      </c>
      <c r="AC33" s="262">
        <f t="shared" si="15"/>
        <v>1.650175418475781E-3</v>
      </c>
      <c r="AD33" s="262">
        <f t="shared" si="16"/>
        <v>2.790929494563331E-4</v>
      </c>
      <c r="AE33" s="262">
        <f t="shared" si="17"/>
        <v>2.9827439049424459E-4</v>
      </c>
      <c r="AF33" s="262">
        <f t="shared" si="18"/>
        <v>5.8427566975391811E-4</v>
      </c>
      <c r="AG33" s="257">
        <f t="shared" si="19"/>
        <v>-4.7203737502729093E-4</v>
      </c>
      <c r="AH33" s="257">
        <f t="shared" si="20"/>
        <v>5.0281494274473466E-3</v>
      </c>
      <c r="AI33" s="265">
        <f t="shared" si="21"/>
        <v>8.8728070757461148E-4</v>
      </c>
      <c r="AJ33" s="265">
        <f t="shared" si="22"/>
        <v>3.724098443717576E-4</v>
      </c>
      <c r="AK33" s="265">
        <f t="shared" si="23"/>
        <v>3.9800474917200338E-4</v>
      </c>
      <c r="AL33" s="257">
        <f t="shared" si="24"/>
        <v>7.7963277706270145E-4</v>
      </c>
      <c r="AM33" s="257">
        <f t="shared" si="25"/>
        <v>-1.180329593778124E-3</v>
      </c>
    </row>
    <row r="34" spans="1:39">
      <c r="A34">
        <v>2001</v>
      </c>
      <c r="B34" s="262">
        <f>Resumen!M90</f>
        <v>0.15371000000000001</v>
      </c>
      <c r="C34" s="262">
        <f>Resumen!H90</f>
        <v>0.42229</v>
      </c>
      <c r="D34" s="262"/>
      <c r="E34" s="262">
        <f>Resumen!T90</f>
        <v>0.30246913580246915</v>
      </c>
      <c r="F34" s="257">
        <f>Resumen!S90*Resumen!W90</f>
        <v>0.22897456440594524</v>
      </c>
      <c r="G34" s="294">
        <f>Resumen!U90/Resumen!V90</f>
        <v>0.39790605941996099</v>
      </c>
      <c r="H34" s="294">
        <f>Resumen!S90</f>
        <v>0.57544879999999998</v>
      </c>
      <c r="I34" s="257">
        <f t="shared" si="26"/>
        <v>0.76678860281414396</v>
      </c>
      <c r="J34" s="262">
        <f>Resumen!I90</f>
        <v>0.55719609039265638</v>
      </c>
      <c r="K34" s="262">
        <f>Resumen!K90</f>
        <v>0.40889519379747774</v>
      </c>
      <c r="L34" s="262">
        <f>Resumen!N90</f>
        <v>0.33624196404463735</v>
      </c>
      <c r="M34" s="262">
        <f>Resumen!P90</f>
        <v>0.13558642769108994</v>
      </c>
      <c r="N34" s="262">
        <f t="shared" si="10"/>
        <v>5.7753687683101462E-2</v>
      </c>
      <c r="O34" s="262">
        <f t="shared" si="11"/>
        <v>0.9096781846229397</v>
      </c>
      <c r="P34" s="262">
        <f t="shared" si="12"/>
        <v>9.0321815377060216E-2</v>
      </c>
      <c r="Q34" s="262">
        <f t="shared" si="0"/>
        <v>2.1174712658513686E-2</v>
      </c>
      <c r="R34" s="262">
        <f t="shared" si="1"/>
        <v>3.0622712826863904E-2</v>
      </c>
      <c r="S34" s="262">
        <f t="shared" si="2"/>
        <v>5.3215356130491373E-2</v>
      </c>
      <c r="T34" s="257">
        <f t="shared" si="3"/>
        <v>7.8142462011418085E-2</v>
      </c>
      <c r="U34" s="257">
        <f t="shared" si="4"/>
        <v>0.9096781846229397</v>
      </c>
      <c r="V34" s="257">
        <f t="shared" si="5"/>
        <v>9.0321815377060216E-2</v>
      </c>
      <c r="W34" s="257">
        <f t="shared" si="6"/>
        <v>2.8650017789335777E-2</v>
      </c>
      <c r="X34" s="265">
        <f t="shared" si="7"/>
        <v>4.1433443815570278E-2</v>
      </c>
      <c r="Y34" s="257">
        <f t="shared" si="8"/>
        <v>7.2001964059305174E-2</v>
      </c>
      <c r="Z34" s="262">
        <f t="shared" si="9"/>
        <v>0.20065553635354741</v>
      </c>
      <c r="AA34" s="262">
        <f t="shared" si="13"/>
        <v>-1.608398503650778E-4</v>
      </c>
      <c r="AB34" s="262">
        <f t="shared" si="14"/>
        <v>-6.5500773869191509E-3</v>
      </c>
      <c r="AC34" s="262">
        <f t="shared" si="15"/>
        <v>-1.3612194387231918E-3</v>
      </c>
      <c r="AD34" s="262">
        <f t="shared" si="16"/>
        <v>-1.1226510854145546E-4</v>
      </c>
      <c r="AE34" s="262">
        <f t="shared" si="17"/>
        <v>-6.5554892433579307E-4</v>
      </c>
      <c r="AF34" s="262">
        <f t="shared" si="18"/>
        <v>-7.6236233295907604E-4</v>
      </c>
      <c r="AG34" s="257">
        <f t="shared" si="19"/>
        <v>-1.983114464317935E-4</v>
      </c>
      <c r="AH34" s="257">
        <f t="shared" si="20"/>
        <v>-9.8838292464815975E-3</v>
      </c>
      <c r="AI34" s="265">
        <f t="shared" si="21"/>
        <v>-1.5725915018806666E-4</v>
      </c>
      <c r="AJ34" s="265">
        <f t="shared" si="22"/>
        <v>-1.3842002469005189E-4</v>
      </c>
      <c r="AK34" s="265">
        <f t="shared" si="23"/>
        <v>-8.0827515753561163E-4</v>
      </c>
      <c r="AL34" s="257">
        <f t="shared" si="24"/>
        <v>-9.3997337482637218E-4</v>
      </c>
      <c r="AM34" s="257">
        <f t="shared" si="25"/>
        <v>-4.8327175981846017E-4</v>
      </c>
    </row>
    <row r="35" spans="1:39">
      <c r="A35">
        <v>2002</v>
      </c>
      <c r="B35" s="262">
        <f>Resumen!M91</f>
        <v>0.14989</v>
      </c>
      <c r="C35" s="262">
        <f>Resumen!H91</f>
        <v>0.42363999999999996</v>
      </c>
      <c r="D35" s="262"/>
      <c r="E35" s="262">
        <f>Resumen!T91</f>
        <v>0.30482897384305835</v>
      </c>
      <c r="F35" s="257">
        <f>Resumen!S91*Resumen!W91</f>
        <v>0.19758570321498953</v>
      </c>
      <c r="G35" s="294">
        <f>Resumen!U91/Resumen!V91</f>
        <v>0.35262444602187204</v>
      </c>
      <c r="H35" s="294">
        <f>Resumen!S91</f>
        <v>0.56032899999999997</v>
      </c>
      <c r="I35" s="257">
        <f t="shared" si="26"/>
        <v>0.75540087331402606</v>
      </c>
      <c r="J35" s="262">
        <f>Resumen!I91</f>
        <v>0.61692490931539323</v>
      </c>
      <c r="K35" s="262">
        <f>Resumen!K91</f>
        <v>0.40689373166054699</v>
      </c>
      <c r="L35" s="262">
        <f>Resumen!N91</f>
        <v>0.36959143191393651</v>
      </c>
      <c r="M35" s="262">
        <f>Resumen!P91</f>
        <v>0.13083870777156192</v>
      </c>
      <c r="N35" s="262">
        <f t="shared" si="10"/>
        <v>7.2725098696758944E-2</v>
      </c>
      <c r="O35" s="262">
        <f t="shared" si="11"/>
        <v>0.92026770250761103</v>
      </c>
      <c r="P35" s="262">
        <f t="shared" si="12"/>
        <v>7.9732297492388943E-2</v>
      </c>
      <c r="Q35" s="262">
        <f t="shared" si="0"/>
        <v>2.7503573597519235E-2</v>
      </c>
      <c r="R35" s="262">
        <f t="shared" si="1"/>
        <v>4.3703861329479302E-2</v>
      </c>
      <c r="S35" s="262">
        <f t="shared" si="2"/>
        <v>7.7996786404914434E-2</v>
      </c>
      <c r="T35" s="257">
        <f t="shared" si="3"/>
        <v>8.2670180785769709E-2</v>
      </c>
      <c r="U35" s="257">
        <f t="shared" si="4"/>
        <v>0.92026770250761103</v>
      </c>
      <c r="V35" s="257">
        <f t="shared" si="5"/>
        <v>7.9732297492388943E-2</v>
      </c>
      <c r="W35" s="257">
        <f t="shared" si="6"/>
        <v>3.1264658863405126E-2</v>
      </c>
      <c r="X35" s="265">
        <f t="shared" si="7"/>
        <v>4.9680319200519421E-2</v>
      </c>
      <c r="Y35" s="257">
        <f t="shared" si="8"/>
        <v>8.8662766339988514E-2</v>
      </c>
      <c r="Z35" s="262">
        <f t="shared" si="9"/>
        <v>0.23875272414237458</v>
      </c>
      <c r="AA35" s="262">
        <f t="shared" si="13"/>
        <v>1.3628934917889088E-4</v>
      </c>
      <c r="AB35" s="262">
        <f t="shared" si="14"/>
        <v>-1.8206864433147178E-3</v>
      </c>
      <c r="AC35" s="262">
        <f t="shared" si="15"/>
        <v>5.3948153554292987E-3</v>
      </c>
      <c r="AD35" s="262">
        <f t="shared" si="16"/>
        <v>-3.2015742045419561E-4</v>
      </c>
      <c r="AE35" s="262">
        <f t="shared" si="17"/>
        <v>-1.3866458434267509E-3</v>
      </c>
      <c r="AF35" s="262">
        <f t="shared" si="18"/>
        <v>-1.6703694268072678E-3</v>
      </c>
      <c r="AG35" s="257">
        <f t="shared" si="19"/>
        <v>1.8440355443984097E-4</v>
      </c>
      <c r="AH35" s="257">
        <f t="shared" si="20"/>
        <v>-4.3188972374944195E-3</v>
      </c>
      <c r="AI35" s="265">
        <f t="shared" si="21"/>
        <v>3.0121844798140398E-3</v>
      </c>
      <c r="AJ35" s="265">
        <f t="shared" si="22"/>
        <v>-4.3318253897119954E-4</v>
      </c>
      <c r="AK35" s="265">
        <f t="shared" si="23"/>
        <v>-1.8761731846080928E-3</v>
      </c>
      <c r="AL35" s="257">
        <f t="shared" si="24"/>
        <v>-2.2600596553337122E-3</v>
      </c>
      <c r="AM35" s="257">
        <f t="shared" si="25"/>
        <v>4.7351456774193064E-4</v>
      </c>
    </row>
    <row r="36" spans="1:39">
      <c r="A36">
        <v>2003</v>
      </c>
      <c r="B36" s="262">
        <f>Resumen!M92</f>
        <v>0.15214</v>
      </c>
      <c r="C36" s="262">
        <f>Resumen!H92</f>
        <v>0.42762</v>
      </c>
      <c r="D36" s="262"/>
      <c r="E36" s="262">
        <f>Resumen!T92</f>
        <v>0.30510105871029836</v>
      </c>
      <c r="F36" s="257">
        <f>Resumen!S92*Resumen!W92</f>
        <v>0.19013630252307309</v>
      </c>
      <c r="G36" s="294">
        <f>Resumen!U92/Resumen!V92</f>
        <v>0.348745457679213</v>
      </c>
      <c r="H36" s="294">
        <f>Resumen!S92</f>
        <v>0.54520080000000004</v>
      </c>
      <c r="I36" s="257">
        <f t="shared" si="26"/>
        <v>0.75290972848875282</v>
      </c>
      <c r="J36" s="262">
        <f>Resumen!I92</f>
        <v>0.64945976776974901</v>
      </c>
      <c r="K36" s="262">
        <f>Resumen!K92</f>
        <v>0.40910061711463636</v>
      </c>
      <c r="L36" s="262">
        <f>Resumen!N92</f>
        <v>0.40386347725405453</v>
      </c>
      <c r="M36" s="262">
        <f>Resumen!P92</f>
        <v>0.13114238230856956</v>
      </c>
      <c r="N36" s="262">
        <f t="shared" si="10"/>
        <v>8.0619460454464956E-2</v>
      </c>
      <c r="O36" s="262">
        <f t="shared" si="11"/>
        <v>0.92295120516573625</v>
      </c>
      <c r="P36" s="262">
        <f t="shared" si="12"/>
        <v>7.7048794834263787E-2</v>
      </c>
      <c r="Q36" s="262">
        <f t="shared" si="0"/>
        <v>3.1350810110645673E-2</v>
      </c>
      <c r="R36" s="262">
        <f t="shared" si="1"/>
        <v>4.9011353055942362E-2</v>
      </c>
      <c r="S36" s="262">
        <f t="shared" si="2"/>
        <v>8.9895966873016986E-2</v>
      </c>
      <c r="T36" s="257">
        <f t="shared" si="3"/>
        <v>9.1474060667672066E-2</v>
      </c>
      <c r="U36" s="257">
        <f t="shared" si="4"/>
        <v>0.92295120516573625</v>
      </c>
      <c r="V36" s="257">
        <f t="shared" si="5"/>
        <v>7.7048794834263787E-2</v>
      </c>
      <c r="W36" s="257">
        <f t="shared" si="6"/>
        <v>3.5571881650853232E-2</v>
      </c>
      <c r="X36" s="265">
        <f t="shared" si="7"/>
        <v>5.5610239234684306E-2</v>
      </c>
      <c r="Y36" s="257">
        <f t="shared" si="8"/>
        <v>0.10199955545678638</v>
      </c>
      <c r="Z36" s="262">
        <f t="shared" si="9"/>
        <v>0.27272109494548497</v>
      </c>
      <c r="AA36" s="262">
        <f t="shared" si="13"/>
        <v>1.9787398823924121E-5</v>
      </c>
      <c r="AB36" s="262">
        <f t="shared" si="14"/>
        <v>2.0309254065322894E-3</v>
      </c>
      <c r="AC36" s="262">
        <f t="shared" si="15"/>
        <v>2.5940790131554602E-3</v>
      </c>
      <c r="AD36" s="262">
        <f t="shared" si="16"/>
        <v>-4.1607956209798846E-4</v>
      </c>
      <c r="AE36" s="262">
        <f t="shared" si="17"/>
        <v>-1.6952676862623742E-4</v>
      </c>
      <c r="AF36" s="262">
        <f t="shared" si="18"/>
        <v>-5.8102931461202799E-4</v>
      </c>
      <c r="AG36" s="257">
        <f t="shared" si="19"/>
        <v>2.2493305163803596E-5</v>
      </c>
      <c r="AH36" s="257">
        <f t="shared" si="20"/>
        <v>2.794618684820802E-4</v>
      </c>
      <c r="AI36" s="265">
        <f t="shared" si="21"/>
        <v>2.7325889147309318E-3</v>
      </c>
      <c r="AJ36" s="265">
        <f t="shared" si="22"/>
        <v>-4.7297801221736306E-4</v>
      </c>
      <c r="AK36" s="265">
        <f t="shared" si="23"/>
        <v>-1.9270937903839491E-4</v>
      </c>
      <c r="AL36" s="257">
        <f t="shared" si="24"/>
        <v>-6.6048447292033573E-4</v>
      </c>
      <c r="AM36" s="257">
        <f t="shared" si="25"/>
        <v>6.496100325146819E-5</v>
      </c>
    </row>
    <row r="37" spans="1:39">
      <c r="A37">
        <v>2004</v>
      </c>
      <c r="B37" s="262">
        <f>Resumen!M93</f>
        <v>0.16336999999999999</v>
      </c>
      <c r="C37" s="262">
        <f>Resumen!H93</f>
        <v>0.43642999999999998</v>
      </c>
      <c r="D37" s="262"/>
      <c r="E37" s="262">
        <f>Resumen!T93</f>
        <v>0.31441441441441442</v>
      </c>
      <c r="F37" s="257">
        <f>Resumen!S93*Resumen!W93</f>
        <v>0.18879895912072428</v>
      </c>
      <c r="G37" s="294">
        <f>Resumen!U93/Resumen!V93</f>
        <v>0.35431010697807896</v>
      </c>
      <c r="H37" s="294">
        <f>Resumen!S93</f>
        <v>0.53286359999999999</v>
      </c>
      <c r="I37" s="257">
        <f t="shared" si="26"/>
        <v>0.74494669975957906</v>
      </c>
      <c r="J37" s="262">
        <f>Resumen!I93</f>
        <v>0.69431131543918023</v>
      </c>
      <c r="K37" s="262">
        <f>Resumen!K93</f>
        <v>0.41405404251127981</v>
      </c>
      <c r="L37" s="262">
        <f>Resumen!N93</f>
        <v>0.44472860221175609</v>
      </c>
      <c r="M37" s="262">
        <f>Resumen!P93</f>
        <v>0.13900869418949105</v>
      </c>
      <c r="N37" s="262">
        <f t="shared" si="10"/>
        <v>9.5346792188242283E-2</v>
      </c>
      <c r="O37" s="262">
        <f t="shared" si="11"/>
        <v>0.92031495113254214</v>
      </c>
      <c r="P37" s="262">
        <f t="shared" si="12"/>
        <v>7.9685048867457836E-2</v>
      </c>
      <c r="Q37" s="262">
        <f t="shared" si="0"/>
        <v>3.8570401351045752E-2</v>
      </c>
      <c r="R37" s="262">
        <f t="shared" si="1"/>
        <v>5.8007836955762296E-2</v>
      </c>
      <c r="S37" s="262">
        <f t="shared" si="2"/>
        <v>0.10886057324193714</v>
      </c>
      <c r="T37" s="257">
        <f t="shared" si="3"/>
        <v>0.1040094775542417</v>
      </c>
      <c r="U37" s="257">
        <f t="shared" si="4"/>
        <v>0.92031495113254214</v>
      </c>
      <c r="V37" s="257">
        <f t="shared" si="5"/>
        <v>7.9685048867457836E-2</v>
      </c>
      <c r="W37" s="257">
        <f t="shared" si="6"/>
        <v>4.2074695975712006E-2</v>
      </c>
      <c r="X37" s="265">
        <f t="shared" si="7"/>
        <v>6.3278110121511535E-2</v>
      </c>
      <c r="Y37" s="257">
        <f t="shared" si="8"/>
        <v>0.11875104646200553</v>
      </c>
      <c r="Z37" s="262">
        <f t="shared" si="9"/>
        <v>0.30571990802226501</v>
      </c>
      <c r="AA37" s="262">
        <f t="shared" si="13"/>
        <v>7.5083771188635083E-4</v>
      </c>
      <c r="AB37" s="262">
        <f t="shared" si="14"/>
        <v>4.5717699395306389E-3</v>
      </c>
      <c r="AC37" s="262">
        <f t="shared" si="15"/>
        <v>3.4557576943812086E-3</v>
      </c>
      <c r="AD37" s="262">
        <f t="shared" si="16"/>
        <v>-3.8678121449705932E-4</v>
      </c>
      <c r="AE37" s="262">
        <f t="shared" si="17"/>
        <v>2.7273099141922189E-4</v>
      </c>
      <c r="AF37" s="262">
        <f t="shared" si="18"/>
        <v>-1.202217781953966E-4</v>
      </c>
      <c r="AG37" s="257">
        <f t="shared" si="19"/>
        <v>8.519304646979227E-4</v>
      </c>
      <c r="AH37" s="257">
        <f t="shared" si="20"/>
        <v>7.2602220307060386E-3</v>
      </c>
      <c r="AI37" s="265">
        <f t="shared" si="21"/>
        <v>3.1486086287425001E-3</v>
      </c>
      <c r="AJ37" s="265">
        <f t="shared" si="22"/>
        <v>-4.3885741830290822E-4</v>
      </c>
      <c r="AK37" s="265">
        <f t="shared" si="23"/>
        <v>3.0945147876705457E-4</v>
      </c>
      <c r="AL37" s="257">
        <f t="shared" si="24"/>
        <v>-1.3640843253264501E-4</v>
      </c>
      <c r="AM37" s="257">
        <f t="shared" si="25"/>
        <v>2.5399485652433116E-3</v>
      </c>
    </row>
    <row r="38" spans="1:39">
      <c r="A38">
        <v>2005</v>
      </c>
      <c r="B38" s="262">
        <f>Resumen!M94</f>
        <v>0.17681000000000002</v>
      </c>
      <c r="C38" s="262">
        <f>Resumen!H94</f>
        <v>0.44939000000000001</v>
      </c>
      <c r="D38" s="262"/>
      <c r="E38" s="262">
        <f>Resumen!T94</f>
        <v>0.32380151387720774</v>
      </c>
      <c r="F38" s="257">
        <f>Resumen!S94*Resumen!W94</f>
        <v>0.20093977494915899</v>
      </c>
      <c r="G38" s="294">
        <f>Resumen!U94/Resumen!V94</f>
        <v>0.3952433352507902</v>
      </c>
      <c r="H38" s="294">
        <f>Resumen!S94</f>
        <v>0.50839509999999999</v>
      </c>
      <c r="I38" s="257">
        <f t="shared" si="26"/>
        <v>0.74126308944947539</v>
      </c>
      <c r="J38" s="262">
        <f>Resumen!I94</f>
        <v>0.72772501570547332</v>
      </c>
      <c r="K38" s="262">
        <f>Resumen!K94</f>
        <v>0.42260828167252934</v>
      </c>
      <c r="L38" s="262">
        <f>Resumen!N94</f>
        <v>0.47586947444429945</v>
      </c>
      <c r="M38" s="262">
        <f>Resumen!P94</f>
        <v>0.14801476790752033</v>
      </c>
      <c r="N38" s="262">
        <f t="shared" si="10"/>
        <v>0.11158021345056691</v>
      </c>
      <c r="O38" s="262">
        <f t="shared" si="11"/>
        <v>0.91222468209633167</v>
      </c>
      <c r="P38" s="262">
        <f t="shared" si="12"/>
        <v>8.7775317903668423E-2</v>
      </c>
      <c r="Q38" s="262">
        <f t="shared" si="0"/>
        <v>4.8055035320502634E-2</v>
      </c>
      <c r="R38" s="262">
        <f t="shared" si="1"/>
        <v>6.1812413539543989E-2</v>
      </c>
      <c r="S38" s="262">
        <f t="shared" si="2"/>
        <v>0.12158341718782101</v>
      </c>
      <c r="T38" s="257">
        <f t="shared" si="3"/>
        <v>0.11989541724773757</v>
      </c>
      <c r="U38" s="257">
        <f t="shared" si="4"/>
        <v>0.91222468209633167</v>
      </c>
      <c r="V38" s="257">
        <f t="shared" si="5"/>
        <v>8.7775317903668423E-2</v>
      </c>
      <c r="W38" s="257">
        <f t="shared" si="6"/>
        <v>5.1636202624392412E-2</v>
      </c>
      <c r="X38" s="265">
        <f t="shared" si="7"/>
        <v>6.6418811034956629E-2</v>
      </c>
      <c r="Y38" s="257">
        <f t="shared" si="8"/>
        <v>0.13064408180754816</v>
      </c>
      <c r="Z38" s="262">
        <f t="shared" si="9"/>
        <v>0.32785470653677912</v>
      </c>
      <c r="AA38" s="262">
        <f t="shared" si="13"/>
        <v>8.9502982172931479E-4</v>
      </c>
      <c r="AB38" s="262">
        <f t="shared" si="14"/>
        <v>7.872594195661442E-3</v>
      </c>
      <c r="AC38" s="262">
        <f t="shared" si="15"/>
        <v>2.6625723385621538E-3</v>
      </c>
      <c r="AD38" s="262">
        <f t="shared" si="16"/>
        <v>-9.4375986545806314E-4</v>
      </c>
      <c r="AE38" s="262">
        <f t="shared" si="17"/>
        <v>2.3744480317164328E-3</v>
      </c>
      <c r="AF38" s="262">
        <f t="shared" si="18"/>
        <v>1.3216561707081863E-3</v>
      </c>
      <c r="AG38" s="257">
        <f t="shared" si="19"/>
        <v>9.7634731087483544E-4</v>
      </c>
      <c r="AH38" s="257">
        <f t="shared" si="20"/>
        <v>8.2884242937041868E-3</v>
      </c>
      <c r="AI38" s="265">
        <f t="shared" si="21"/>
        <v>2.4814619256254785E-3</v>
      </c>
      <c r="AJ38" s="265">
        <f t="shared" si="22"/>
        <v>-1.0295046984817094E-3</v>
      </c>
      <c r="AK38" s="265">
        <f t="shared" si="23"/>
        <v>2.5901773262695907E-3</v>
      </c>
      <c r="AL38" s="257">
        <f t="shared" si="24"/>
        <v>1.4417345845291023E-3</v>
      </c>
      <c r="AM38" s="257">
        <f t="shared" si="25"/>
        <v>2.8698231843610252E-3</v>
      </c>
    </row>
    <row r="39" spans="1:39">
      <c r="A39">
        <v>2006</v>
      </c>
      <c r="B39" s="262">
        <f>Resumen!M95</f>
        <v>0.18059</v>
      </c>
      <c r="C39" s="262">
        <f>Resumen!H95</f>
        <v>0.45498</v>
      </c>
      <c r="D39" s="262"/>
      <c r="E39" s="262">
        <f>Resumen!T95</f>
        <v>0.32913385826771652</v>
      </c>
      <c r="F39" s="257">
        <f>Resumen!S95*Resumen!W95</f>
        <v>0.21924996531479723</v>
      </c>
      <c r="G39" s="294">
        <f>Resumen!U95/Resumen!V95</f>
        <v>0.41400733924153321</v>
      </c>
      <c r="H39" s="294">
        <f>Resumen!S95</f>
        <v>0.52957989999999999</v>
      </c>
      <c r="I39" s="257">
        <f t="shared" si="26"/>
        <v>0.74302872874140569</v>
      </c>
      <c r="J39" s="262">
        <f>Resumen!I95</f>
        <v>0.72229375404483942</v>
      </c>
      <c r="K39" s="262">
        <f>Resumen!K95</f>
        <v>0.42622604919666107</v>
      </c>
      <c r="L39" s="262">
        <f>Resumen!N95</f>
        <v>0.47349329696600151</v>
      </c>
      <c r="M39" s="262">
        <f>Resumen!P95</f>
        <v>0.14908347680896575</v>
      </c>
      <c r="N39" s="262">
        <f t="shared" si="10"/>
        <v>0.11757618343212499</v>
      </c>
      <c r="O39" s="262">
        <f t="shared" si="11"/>
        <v>0.90288048871090576</v>
      </c>
      <c r="P39" s="262">
        <f t="shared" si="12"/>
        <v>9.7119511289094157E-2</v>
      </c>
      <c r="Q39" s="262">
        <f t="shared" si="0"/>
        <v>4.9022595369816589E-2</v>
      </c>
      <c r="R39" s="262">
        <f t="shared" si="1"/>
        <v>6.2707538473229768E-2</v>
      </c>
      <c r="S39" s="262">
        <f t="shared" si="2"/>
        <v>0.1184099669818091</v>
      </c>
      <c r="T39" s="257">
        <f t="shared" si="3"/>
        <v>0.12883157432360187</v>
      </c>
      <c r="U39" s="257">
        <f t="shared" si="4"/>
        <v>0.90288048871090576</v>
      </c>
      <c r="V39" s="257">
        <f t="shared" si="5"/>
        <v>9.7119511289094157E-2</v>
      </c>
      <c r="W39" s="257">
        <f t="shared" si="6"/>
        <v>5.3715454563706987E-2</v>
      </c>
      <c r="X39" s="265">
        <f t="shared" si="7"/>
        <v>6.8710436651719928E-2</v>
      </c>
      <c r="Y39" s="257">
        <f t="shared" si="8"/>
        <v>0.12974517471626079</v>
      </c>
      <c r="Z39" s="262">
        <f t="shared" si="9"/>
        <v>0.32440982015703579</v>
      </c>
      <c r="AA39" s="262">
        <f t="shared" si="13"/>
        <v>5.949841252849029E-4</v>
      </c>
      <c r="AB39" s="262">
        <f t="shared" si="14"/>
        <v>3.3002168295995023E-3</v>
      </c>
      <c r="AC39" s="262">
        <f t="shared" si="15"/>
        <v>-4.7673071888014679E-4</v>
      </c>
      <c r="AD39" s="262">
        <f t="shared" si="16"/>
        <v>1.0180363122577845E-3</v>
      </c>
      <c r="AE39" s="262">
        <f t="shared" si="17"/>
        <v>1.1598483743334611E-3</v>
      </c>
      <c r="AF39" s="262">
        <f t="shared" si="18"/>
        <v>2.2262155140138156E-3</v>
      </c>
      <c r="AG39" s="257">
        <f t="shared" si="19"/>
        <v>6.3932365560868314E-4</v>
      </c>
      <c r="AH39" s="257">
        <f t="shared" si="20"/>
        <v>9.7490263787456798E-4</v>
      </c>
      <c r="AI39" s="265">
        <f t="shared" si="21"/>
        <v>-2.0856973355313851E-4</v>
      </c>
      <c r="AJ39" s="265">
        <f t="shared" si="22"/>
        <v>1.0939026253572286E-3</v>
      </c>
      <c r="AK39" s="265">
        <f t="shared" si="23"/>
        <v>1.2462828353203325E-3</v>
      </c>
      <c r="AL39" s="257">
        <f t="shared" si="24"/>
        <v>2.3921180080402234E-3</v>
      </c>
      <c r="AM39" s="257">
        <f t="shared" si="25"/>
        <v>1.7482342053032967E-3</v>
      </c>
    </row>
    <row r="40" spans="1:39">
      <c r="A40">
        <v>2007</v>
      </c>
      <c r="B40" s="262">
        <f>Resumen!M96</f>
        <v>0.18327000000000002</v>
      </c>
      <c r="C40" s="262">
        <f>Resumen!H96</f>
        <v>0.45665999999999995</v>
      </c>
      <c r="D40" s="262"/>
      <c r="E40" s="262">
        <f>Resumen!T96</f>
        <v>0.32216298552932215</v>
      </c>
      <c r="F40" s="257">
        <f>Resumen!S96*Resumen!W96</f>
        <v>0.23655828466156681</v>
      </c>
      <c r="G40" s="294">
        <f>Resumen!U96/Resumen!V96</f>
        <v>0.41942184871336913</v>
      </c>
      <c r="H40" s="294">
        <f>Resumen!S96</f>
        <v>0.56401040000000002</v>
      </c>
      <c r="I40" s="257">
        <f t="shared" si="26"/>
        <v>0.75404733770894339</v>
      </c>
      <c r="J40" s="262">
        <f>Resumen!I96</f>
        <v>0.73115587913294555</v>
      </c>
      <c r="K40" s="262">
        <f>Resumen!K96</f>
        <v>0.42584878003899079</v>
      </c>
      <c r="L40" s="262">
        <f>Resumen!N96</f>
        <v>0.47808372850305053</v>
      </c>
      <c r="M40" s="262">
        <f>Resumen!P96</f>
        <v>0.15012361072847155</v>
      </c>
      <c r="N40" s="262">
        <f t="shared" si="10"/>
        <v>0.12702167730709601</v>
      </c>
      <c r="O40" s="262">
        <f t="shared" si="11"/>
        <v>0.89893164602925468</v>
      </c>
      <c r="P40" s="262">
        <f t="shared" si="12"/>
        <v>0.1010683539707453</v>
      </c>
      <c r="Q40" s="262">
        <f t="shared" si="0"/>
        <v>4.9180354277628631E-2</v>
      </c>
      <c r="R40" s="262">
        <f t="shared" si="1"/>
        <v>6.6134445244942899E-2</v>
      </c>
      <c r="S40" s="262">
        <f t="shared" si="2"/>
        <v>0.11725749249471799</v>
      </c>
      <c r="T40" s="257">
        <f t="shared" si="3"/>
        <v>0.13644636621023998</v>
      </c>
      <c r="U40" s="257">
        <f t="shared" si="4"/>
        <v>0.89893164602925468</v>
      </c>
      <c r="V40" s="257">
        <f t="shared" si="5"/>
        <v>0.1010683539707453</v>
      </c>
      <c r="W40" s="257">
        <f t="shared" si="6"/>
        <v>5.2829412840226915E-2</v>
      </c>
      <c r="X40" s="265">
        <f t="shared" si="7"/>
        <v>7.1041454705294077E-2</v>
      </c>
      <c r="Y40" s="257">
        <f t="shared" si="8"/>
        <v>0.12595770344889753</v>
      </c>
      <c r="Z40" s="262">
        <f t="shared" si="9"/>
        <v>0.32796011777457901</v>
      </c>
      <c r="AA40" s="262">
        <f t="shared" si="13"/>
        <v>-8.1960861177145499E-4</v>
      </c>
      <c r="AB40" s="262">
        <f t="shared" si="14"/>
        <v>-3.4062896145289337E-4</v>
      </c>
      <c r="AC40" s="262">
        <f t="shared" si="15"/>
        <v>8.6068525753968807E-4</v>
      </c>
      <c r="AD40" s="262">
        <f t="shared" si="16"/>
        <v>1.6878724698804715E-3</v>
      </c>
      <c r="AE40" s="262">
        <f t="shared" si="17"/>
        <v>3.3953056101881766E-4</v>
      </c>
      <c r="AF40" s="262">
        <f t="shared" si="18"/>
        <v>2.0494775223615929E-3</v>
      </c>
      <c r="AG40" s="257">
        <f t="shared" si="19"/>
        <v>-8.9806850929682338E-4</v>
      </c>
      <c r="AH40" s="257">
        <f t="shared" si="20"/>
        <v>9.3911662156818975E-4</v>
      </c>
      <c r="AI40" s="265">
        <f t="shared" si="21"/>
        <v>4.4582046748424634E-4</v>
      </c>
      <c r="AJ40" s="265">
        <f t="shared" si="22"/>
        <v>1.8494499583557151E-3</v>
      </c>
      <c r="AK40" s="265">
        <f t="shared" si="23"/>
        <v>3.720333100647192E-4</v>
      </c>
      <c r="AL40" s="257">
        <f t="shared" si="24"/>
        <v>2.2456709176914553E-3</v>
      </c>
      <c r="AM40" s="257">
        <f t="shared" si="25"/>
        <v>-2.2614195714000989E-3</v>
      </c>
    </row>
    <row r="41" spans="1:39">
      <c r="A41">
        <v>2008</v>
      </c>
      <c r="B41" s="262">
        <f>Resumen!M97</f>
        <v>0.17892</v>
      </c>
      <c r="C41" s="262">
        <f>Resumen!H97</f>
        <v>0.45962999999999998</v>
      </c>
      <c r="D41" s="262"/>
      <c r="E41" s="262">
        <f>Resumen!T97</f>
        <v>0.32214765100671139</v>
      </c>
      <c r="F41" s="257">
        <f>Resumen!S97*Resumen!W97</f>
        <v>0.2115082881090726</v>
      </c>
      <c r="G41" s="294">
        <f>Resumen!U97/Resumen!V97</f>
        <v>0.34778909861049739</v>
      </c>
      <c r="H41" s="294">
        <f>Resumen!S97</f>
        <v>0.608151</v>
      </c>
      <c r="I41" s="257">
        <f t="shared" si="26"/>
        <v>0.74598924717607706</v>
      </c>
      <c r="J41" s="262">
        <f>Resumen!I97</f>
        <v>0.73218625022433359</v>
      </c>
      <c r="K41" s="262">
        <f>Resumen!K97</f>
        <v>0.43218239226947008</v>
      </c>
      <c r="L41" s="262">
        <f>Resumen!N97</f>
        <v>0.47931974413122835</v>
      </c>
      <c r="M41" s="262">
        <f>Resumen!P97</f>
        <v>0.14874387156912058</v>
      </c>
      <c r="N41" s="262">
        <f t="shared" si="10"/>
        <v>0.11402211560869371</v>
      </c>
      <c r="O41" s="262">
        <f t="shared" si="11"/>
        <v>0.90866235881989066</v>
      </c>
      <c r="P41" s="262">
        <f t="shared" si="12"/>
        <v>9.1337641180109425E-2</v>
      </c>
      <c r="Q41" s="262">
        <f t="shared" si="0"/>
        <v>4.0941876501704125E-2</v>
      </c>
      <c r="R41" s="262">
        <f t="shared" si="1"/>
        <v>7.159178719478225E-2</v>
      </c>
      <c r="S41" s="262">
        <f t="shared" si="2"/>
        <v>0.11772041350714253</v>
      </c>
      <c r="T41" s="257">
        <f t="shared" si="3"/>
        <v>0.12564158546385248</v>
      </c>
      <c r="U41" s="257">
        <f t="shared" si="4"/>
        <v>0.90866235881989066</v>
      </c>
      <c r="V41" s="257">
        <f t="shared" si="5"/>
        <v>9.1337641180109425E-2</v>
      </c>
      <c r="W41" s="257">
        <f t="shared" si="6"/>
        <v>4.5114075002719425E-2</v>
      </c>
      <c r="X41" s="265">
        <f t="shared" si="7"/>
        <v>7.8887377254183752E-2</v>
      </c>
      <c r="Y41" s="257">
        <f t="shared" si="8"/>
        <v>0.12971675990697007</v>
      </c>
      <c r="Z41" s="262">
        <f t="shared" si="9"/>
        <v>0.33057587256210774</v>
      </c>
      <c r="AA41" s="262">
        <f t="shared" si="13"/>
        <v>-1.9478167827230806E-6</v>
      </c>
      <c r="AB41" s="262">
        <f t="shared" si="14"/>
        <v>5.6934844676557678E-3</v>
      </c>
      <c r="AC41" s="262">
        <f t="shared" si="15"/>
        <v>1.041379101856294E-4</v>
      </c>
      <c r="AD41" s="262">
        <f t="shared" si="16"/>
        <v>2.170850346027093E-3</v>
      </c>
      <c r="AE41" s="262">
        <f t="shared" si="17"/>
        <v>-4.7373921894230484E-3</v>
      </c>
      <c r="AF41" s="262">
        <f t="shared" si="18"/>
        <v>-2.9372997827468014E-3</v>
      </c>
      <c r="AG41" s="257">
        <f t="shared" si="19"/>
        <v>-2.0923398878077766E-6</v>
      </c>
      <c r="AH41" s="257">
        <f t="shared" si="20"/>
        <v>-1.2402911936063856E-3</v>
      </c>
      <c r="AI41" s="265">
        <f t="shared" si="21"/>
        <v>1.2492206502204926E-4</v>
      </c>
      <c r="AJ41" s="265">
        <f t="shared" si="22"/>
        <v>2.3319219804153186E-3</v>
      </c>
      <c r="AK41" s="265">
        <f t="shared" si="23"/>
        <v>-5.0888947718488124E-3</v>
      </c>
      <c r="AL41" s="257">
        <f t="shared" si="24"/>
        <v>-3.1552400371549711E-3</v>
      </c>
      <c r="AM41" s="257">
        <f t="shared" si="25"/>
        <v>-5.0291118414437469E-6</v>
      </c>
    </row>
    <row r="42" spans="1:39">
      <c r="A42">
        <v>2009</v>
      </c>
      <c r="B42" s="262">
        <f>Resumen!M98</f>
        <v>0.16678999999999999</v>
      </c>
      <c r="C42" s="262">
        <f>Resumen!H98</f>
        <v>0.45468000000000003</v>
      </c>
      <c r="D42" s="262"/>
      <c r="E42" s="262">
        <f>Resumen!T98</f>
        <v>0.32845026985350811</v>
      </c>
      <c r="F42" s="257">
        <f>Resumen!S98*Resumen!W98</f>
        <v>0.17363945771262407</v>
      </c>
      <c r="G42" s="294">
        <f>Resumen!U98/Resumen!V98</f>
        <v>0.3398390235853091</v>
      </c>
      <c r="H42" s="294">
        <f>Resumen!S98</f>
        <v>0.51094620000000002</v>
      </c>
      <c r="I42" s="257">
        <f t="shared" si="26"/>
        <v>0.72858165688942012</v>
      </c>
      <c r="J42" s="262">
        <f>Resumen!I98</f>
        <v>0.719095689066653</v>
      </c>
      <c r="K42" s="262">
        <f>Resumen!K98</f>
        <v>0.43222427478477193</v>
      </c>
      <c r="L42" s="262">
        <f>Resumen!N98</f>
        <v>0.47240608147601626</v>
      </c>
      <c r="M42" s="262">
        <f>Resumen!P98</f>
        <v>0.14085339221825588</v>
      </c>
      <c r="N42" s="262">
        <f t="shared" si="10"/>
        <v>9.3838105075774877E-2</v>
      </c>
      <c r="O42" s="262">
        <f t="shared" si="11"/>
        <v>0.92172198379737114</v>
      </c>
      <c r="P42" s="262">
        <f t="shared" si="12"/>
        <v>7.8278016202628836E-2</v>
      </c>
      <c r="Q42" s="262">
        <f t="shared" si="0"/>
        <v>4.0509031269806338E-2</v>
      </c>
      <c r="R42" s="262">
        <f t="shared" si="1"/>
        <v>6.0905117295315447E-2</v>
      </c>
      <c r="S42" s="262">
        <f t="shared" si="2"/>
        <v>0.11920064636025365</v>
      </c>
      <c r="T42" s="257">
        <f t="shared" si="3"/>
        <v>0.10845373412547268</v>
      </c>
      <c r="U42" s="257">
        <f t="shared" si="4"/>
        <v>0.92172198379737114</v>
      </c>
      <c r="V42" s="257">
        <f t="shared" si="5"/>
        <v>7.8278016202628836E-2</v>
      </c>
      <c r="W42" s="257">
        <f t="shared" si="6"/>
        <v>4.6818461471151533E-2</v>
      </c>
      <c r="X42" s="265">
        <f t="shared" si="7"/>
        <v>7.0391312704929154E-2</v>
      </c>
      <c r="Y42" s="257">
        <f t="shared" si="8"/>
        <v>0.13776658424102017</v>
      </c>
      <c r="Z42" s="262">
        <f t="shared" si="9"/>
        <v>0.33155268925776038</v>
      </c>
      <c r="AA42" s="262">
        <f t="shared" si="13"/>
        <v>7.186379347869881E-4</v>
      </c>
      <c r="AB42" s="262">
        <f t="shared" si="14"/>
        <v>3.8057065147489032E-5</v>
      </c>
      <c r="AC42" s="262">
        <f t="shared" si="15"/>
        <v>-1.1956609778665077E-3</v>
      </c>
      <c r="AD42" s="262">
        <f t="shared" si="16"/>
        <v>-3.9797469169728485E-3</v>
      </c>
      <c r="AE42" s="262">
        <f t="shared" si="17"/>
        <v>-5.6916007938583371E-4</v>
      </c>
      <c r="AF42" s="262">
        <f t="shared" si="18"/>
        <v>-4.4579343733017699E-3</v>
      </c>
      <c r="AG42" s="257">
        <f t="shared" si="19"/>
        <v>7.9187102448589821E-4</v>
      </c>
      <c r="AH42" s="257">
        <f t="shared" si="20"/>
        <v>-7.1697815791763615E-3</v>
      </c>
      <c r="AI42" s="265">
        <f t="shared" si="21"/>
        <v>-6.3147763884208478E-4</v>
      </c>
      <c r="AJ42" s="265">
        <f t="shared" si="22"/>
        <v>-4.3853046378243407E-3</v>
      </c>
      <c r="AK42" s="265">
        <f t="shared" si="23"/>
        <v>-6.2716056771109361E-4</v>
      </c>
      <c r="AL42" s="257">
        <f t="shared" si="24"/>
        <v>-4.9122219804938845E-3</v>
      </c>
      <c r="AM42" s="257">
        <f t="shared" si="25"/>
        <v>2.0834937247062131E-3</v>
      </c>
    </row>
    <row r="43" spans="1:39">
      <c r="A43">
        <v>2010</v>
      </c>
      <c r="B43" s="262">
        <f>Resumen!M99</f>
        <v>0.17451</v>
      </c>
      <c r="C43" s="262">
        <f>Resumen!H99</f>
        <v>0.46351999999999999</v>
      </c>
      <c r="D43" s="262"/>
      <c r="E43" s="262">
        <f>Resumen!T99</f>
        <v>0.342143906020558</v>
      </c>
      <c r="F43" s="257">
        <f>Resumen!S99*Resumen!W99</f>
        <v>0.16342856764243366</v>
      </c>
      <c r="G43" s="294">
        <f>Resumen!U99/Resumen!V99</f>
        <v>0.33260014193567056</v>
      </c>
      <c r="H43" s="294">
        <f>Resumen!S99</f>
        <v>0.49136649999999998</v>
      </c>
      <c r="I43" s="257">
        <f t="shared" si="26"/>
        <v>0.71377218246796925</v>
      </c>
      <c r="J43" s="262">
        <f>Resumen!I99</f>
        <v>0.73422318998550362</v>
      </c>
      <c r="K43" s="262">
        <f>Resumen!K99</f>
        <v>0.44051091995364405</v>
      </c>
      <c r="L43" s="262">
        <f>Resumen!N99</f>
        <v>0.49898922961539943</v>
      </c>
      <c r="M43" s="262">
        <f>Resumen!P99</f>
        <v>0.14694902816521729</v>
      </c>
      <c r="N43" s="262">
        <f t="shared" si="10"/>
        <v>9.4217337539547794E-2</v>
      </c>
      <c r="O43" s="262">
        <f t="shared" si="11"/>
        <v>0.92166115483067801</v>
      </c>
      <c r="P43" s="262">
        <f t="shared" si="12"/>
        <v>7.8338845169321908E-2</v>
      </c>
      <c r="Q43" s="262">
        <f t="shared" si="0"/>
        <v>4.3158366081358632E-2</v>
      </c>
      <c r="R43" s="262">
        <f t="shared" si="1"/>
        <v>6.3759970647329273E-2</v>
      </c>
      <c r="S43" s="262">
        <f t="shared" si="2"/>
        <v>0.12976051612661682</v>
      </c>
      <c r="T43" s="257">
        <f t="shared" si="3"/>
        <v>0.11292783404630791</v>
      </c>
      <c r="U43" s="257">
        <f t="shared" si="4"/>
        <v>0.92166115483067801</v>
      </c>
      <c r="V43" s="257">
        <f t="shared" si="5"/>
        <v>7.8338845169321908E-2</v>
      </c>
      <c r="W43" s="257">
        <f t="shared" si="6"/>
        <v>5.1729128946142192E-2</v>
      </c>
      <c r="X43" s="265">
        <f t="shared" si="7"/>
        <v>7.6421978927569911E-2</v>
      </c>
      <c r="Y43" s="257">
        <f t="shared" si="8"/>
        <v>0.15552948548093917</v>
      </c>
      <c r="Z43" s="262">
        <f t="shared" si="9"/>
        <v>0.35204020145018211</v>
      </c>
      <c r="AA43" s="262">
        <f t="shared" si="13"/>
        <v>1.284984869513058E-3</v>
      </c>
      <c r="AB43" s="262">
        <f t="shared" si="14"/>
        <v>7.6379830240777121E-3</v>
      </c>
      <c r="AC43" s="262">
        <f t="shared" si="15"/>
        <v>1.1841507620310716E-3</v>
      </c>
      <c r="AD43" s="262">
        <f t="shared" si="16"/>
        <v>-7.9315467955342852E-4</v>
      </c>
      <c r="AE43" s="262">
        <f t="shared" si="17"/>
        <v>-4.4088493595814188E-4</v>
      </c>
      <c r="AF43" s="262">
        <f t="shared" si="18"/>
        <v>-1.2171446962801927E-3</v>
      </c>
      <c r="AG43" s="257">
        <f t="shared" si="19"/>
        <v>1.4851259760721848E-3</v>
      </c>
      <c r="AH43" s="257">
        <f t="shared" si="20"/>
        <v>5.6184816575398418E-3</v>
      </c>
      <c r="AI43" s="265">
        <f t="shared" si="21"/>
        <v>2.0808761007715185E-3</v>
      </c>
      <c r="AJ43" s="265">
        <f t="shared" si="22"/>
        <v>-9.1669143006670726E-4</v>
      </c>
      <c r="AK43" s="265">
        <f t="shared" si="23"/>
        <v>-5.0955438183367986E-4</v>
      </c>
      <c r="AL43" s="257">
        <f t="shared" si="24"/>
        <v>-1.4067194470306834E-3</v>
      </c>
      <c r="AM43" s="257">
        <f t="shared" si="25"/>
        <v>4.5401618969027188E-3</v>
      </c>
    </row>
    <row r="44" spans="1:39">
      <c r="A44">
        <v>2011</v>
      </c>
      <c r="B44" s="262">
        <f>Resumen!M100</f>
        <v>0.17466999999999999</v>
      </c>
      <c r="C44" s="262">
        <f>Resumen!H100</f>
        <v>0.46630000000000005</v>
      </c>
      <c r="D44" s="262"/>
      <c r="E44" s="262">
        <f>Resumen!T100</f>
        <v>0.34344146685472499</v>
      </c>
      <c r="F44" s="257">
        <f>Resumen!S100*Resumen!W100</f>
        <v>0.15887544542871146</v>
      </c>
      <c r="G44" s="294">
        <f>Resumen!U100/Resumen!V100</f>
        <v>0.31313626435684888</v>
      </c>
      <c r="H44" s="294">
        <f>Resumen!S100</f>
        <v>0.50736840000000005</v>
      </c>
      <c r="I44" s="257">
        <f t="shared" si="26"/>
        <v>0.71112294917050944</v>
      </c>
      <c r="J44" s="262">
        <f>Resumen!I100</f>
        <v>0.73059605337318068</v>
      </c>
      <c r="K44" s="262">
        <f>Resumen!K100</f>
        <v>0.44433522598206665</v>
      </c>
      <c r="L44" s="262">
        <f>Resumen!N100</f>
        <v>0.48446894316274802</v>
      </c>
      <c r="M44" s="262">
        <f>Resumen!P100</f>
        <v>0.14892363076475337</v>
      </c>
      <c r="N44" s="262">
        <f t="shared" si="10"/>
        <v>8.9935119232543839E-2</v>
      </c>
      <c r="O44" s="262">
        <f t="shared" si="11"/>
        <v>0.92327006730849959</v>
      </c>
      <c r="P44" s="262">
        <f t="shared" si="12"/>
        <v>7.6729932691500427E-2</v>
      </c>
      <c r="Q44" s="262">
        <f t="shared" si="0"/>
        <v>3.9969809680605567E-2</v>
      </c>
      <c r="R44" s="262">
        <f t="shared" si="1"/>
        <v>6.4762279857956698E-2</v>
      </c>
      <c r="S44" s="262">
        <f t="shared" si="2"/>
        <v>0.12764350294176124</v>
      </c>
      <c r="T44" s="257">
        <f t="shared" si="3"/>
        <v>0.10541892145516649</v>
      </c>
      <c r="U44" s="257">
        <f t="shared" si="4"/>
        <v>0.92327006730849959</v>
      </c>
      <c r="V44" s="257">
        <f t="shared" si="5"/>
        <v>7.6729932691500427E-2</v>
      </c>
      <c r="W44" s="257">
        <f t="shared" si="6"/>
        <v>4.685126637129082E-2</v>
      </c>
      <c r="X44" s="265">
        <f t="shared" si="7"/>
        <v>7.5912165924309744E-2</v>
      </c>
      <c r="Y44" s="257">
        <f t="shared" si="8"/>
        <v>0.14961942037444537</v>
      </c>
      <c r="Z44" s="262">
        <f t="shared" si="9"/>
        <v>0.33554531239799468</v>
      </c>
      <c r="AA44" s="262">
        <f t="shared" si="13"/>
        <v>1.2225272709080837E-4</v>
      </c>
      <c r="AB44" s="262">
        <f t="shared" si="14"/>
        <v>3.5247143105818948E-3</v>
      </c>
      <c r="AC44" s="262">
        <f t="shared" si="15"/>
        <v>-2.84145693480746E-4</v>
      </c>
      <c r="AD44" s="262">
        <f t="shared" si="16"/>
        <v>6.9061585819729567E-4</v>
      </c>
      <c r="AE44" s="262">
        <f t="shared" si="17"/>
        <v>-1.2410162631088803E-3</v>
      </c>
      <c r="AF44" s="262">
        <f t="shared" si="18"/>
        <v>-5.9081548844015677E-4</v>
      </c>
      <c r="AG44" s="257">
        <f t="shared" si="19"/>
        <v>1.4653073454579856E-4</v>
      </c>
      <c r="AH44" s="257">
        <f t="shared" si="20"/>
        <v>1.8199145122200818E-3</v>
      </c>
      <c r="AI44" s="265">
        <f t="shared" si="21"/>
        <v>-1.1375024722284613E-3</v>
      </c>
      <c r="AJ44" s="265">
        <f t="shared" si="22"/>
        <v>8.2776434848327635E-4</v>
      </c>
      <c r="AK44" s="265">
        <f t="shared" si="23"/>
        <v>-1.4874680421775107E-3</v>
      </c>
      <c r="AL44" s="257">
        <f t="shared" si="24"/>
        <v>-7.0814475523204841E-4</v>
      </c>
      <c r="AM44" s="257">
        <f t="shared" si="25"/>
        <v>4.5679357745401303E-4</v>
      </c>
    </row>
    <row r="45" spans="1:39">
      <c r="A45" t="s">
        <v>552</v>
      </c>
      <c r="B45" s="262">
        <f>B44-B3</f>
        <v>9.6631541135573693E-2</v>
      </c>
      <c r="C45" s="262"/>
      <c r="D45" s="262"/>
      <c r="E45" s="262">
        <f t="shared" ref="E45:U45" si="27">E44-E3</f>
        <v>7.6916946598861446E-2</v>
      </c>
      <c r="F45" s="262">
        <f t="shared" si="27"/>
        <v>-0.11993649156017727</v>
      </c>
      <c r="G45" s="294" t="e">
        <f>Resumen!U101/Resumen!V101</f>
        <v>#DIV/0!</v>
      </c>
      <c r="H45" s="294">
        <f>Resumen!S101</f>
        <v>0</v>
      </c>
      <c r="I45" s="262">
        <f t="shared" si="27"/>
        <v>-9.6662748321198699E-2</v>
      </c>
      <c r="J45" s="262">
        <f t="shared" si="27"/>
        <v>0.19321820202951889</v>
      </c>
      <c r="K45" s="262">
        <f t="shared" si="27"/>
        <v>0.15171443827215192</v>
      </c>
      <c r="L45" s="262">
        <f t="shared" si="27"/>
        <v>0.20152688679270186</v>
      </c>
      <c r="M45" s="262">
        <f t="shared" si="27"/>
        <v>9.1644462931044182E-2</v>
      </c>
      <c r="N45" s="262"/>
      <c r="O45" s="262"/>
      <c r="P45" s="262"/>
      <c r="Q45" s="262"/>
      <c r="R45" s="262"/>
      <c r="S45" s="262"/>
      <c r="T45" s="262">
        <f t="shared" si="27"/>
        <v>8.9962437708415166E-3</v>
      </c>
      <c r="U45" s="262">
        <f t="shared" si="27"/>
        <v>1.5262557369063456E-2</v>
      </c>
      <c r="V45" s="262">
        <f>V44-V3</f>
        <v>-1.5262557369063456E-2</v>
      </c>
      <c r="W45" s="262">
        <f>W44-W3</f>
        <v>1.3140997899569483E-2</v>
      </c>
      <c r="X45" s="262">
        <f>X44-X3</f>
        <v>3.8108811242402035E-2</v>
      </c>
      <c r="Y45" s="262">
        <f>Y44-Y3</f>
        <v>8.2012587035524456E-2</v>
      </c>
      <c r="Z45" s="262">
        <f>Z44-Z3</f>
        <v>0.1098824238616577</v>
      </c>
      <c r="AA45" s="262"/>
      <c r="AB45" s="262">
        <f t="shared" si="14"/>
        <v>-0.27016801436479915</v>
      </c>
      <c r="AC45" s="262"/>
      <c r="AD45" s="262"/>
      <c r="AE45" s="262"/>
      <c r="AF45" s="262"/>
      <c r="AG45" s="264">
        <f>SUM(AG7:AG44)</f>
        <v>6.2698912320467417E-3</v>
      </c>
      <c r="AH45" s="264">
        <f>SUM(AH4:AH44)</f>
        <v>8.2311038525488073E-2</v>
      </c>
      <c r="AI45" s="264">
        <f>SUM(AI8:AI44)</f>
        <v>1.927662856402465E-2</v>
      </c>
      <c r="AJ45" s="264">
        <f>SUM(AJ8:AJ44)</f>
        <v>-8.2173703653784524E-4</v>
      </c>
      <c r="AK45" s="264">
        <f>SUM(AK8:AK44)</f>
        <v>-9.3304077207881884E-3</v>
      </c>
      <c r="AL45" s="264">
        <f>SUM(AL8:AL44)</f>
        <v>-1.0349825733380578E-2</v>
      </c>
      <c r="AM45" s="264">
        <f>SUM(AM4:AM44)</f>
        <v>1.9368825346799682E-2</v>
      </c>
    </row>
  </sheetData>
  <mergeCells count="5">
    <mergeCell ref="AG1:AM1"/>
    <mergeCell ref="N1:S1"/>
    <mergeCell ref="E1:M1"/>
    <mergeCell ref="T1:Z1"/>
    <mergeCell ref="AA1:AF1"/>
  </mergeCells>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sheetPr>
  <dimension ref="A1:S8"/>
  <sheetViews>
    <sheetView workbookViewId="0">
      <selection activeCell="R7" sqref="R7"/>
    </sheetView>
  </sheetViews>
  <sheetFormatPr baseColWidth="10" defaultRowHeight="16"/>
  <cols>
    <col min="1" max="1" width="17.5703125" customWidth="1"/>
    <col min="8" max="8" width="18.28515625" customWidth="1"/>
    <col min="9" max="9" width="14.42578125" customWidth="1"/>
    <col min="16" max="16" width="1.140625" customWidth="1"/>
  </cols>
  <sheetData>
    <row r="1" spans="1:19">
      <c r="B1" s="498" t="s">
        <v>635</v>
      </c>
      <c r="C1" s="498"/>
      <c r="D1" s="498"/>
      <c r="E1" s="498"/>
      <c r="F1" s="498"/>
      <c r="G1" s="498"/>
      <c r="J1" s="498" t="s">
        <v>634</v>
      </c>
      <c r="K1" s="498"/>
      <c r="L1" s="498"/>
      <c r="M1" s="498"/>
      <c r="N1" s="498"/>
      <c r="O1" s="498"/>
      <c r="P1" s="498"/>
      <c r="Q1" s="498"/>
      <c r="R1" s="498"/>
      <c r="S1" s="498"/>
    </row>
    <row r="2" spans="1:19">
      <c r="A2" s="295" t="s">
        <v>624</v>
      </c>
      <c r="B2" s="266" t="s">
        <v>641</v>
      </c>
      <c r="C2" s="266" t="s">
        <v>546</v>
      </c>
      <c r="D2" s="266" t="s">
        <v>547</v>
      </c>
      <c r="E2" s="266" t="s">
        <v>653</v>
      </c>
      <c r="F2" s="266" t="s">
        <v>652</v>
      </c>
      <c r="G2" s="266" t="s">
        <v>654</v>
      </c>
      <c r="I2" s="266" t="s">
        <v>624</v>
      </c>
      <c r="J2" s="266" t="s">
        <v>644</v>
      </c>
      <c r="K2" s="266" t="s">
        <v>550</v>
      </c>
      <c r="L2" s="266" t="s">
        <v>554</v>
      </c>
      <c r="M2" s="266" t="s">
        <v>646</v>
      </c>
      <c r="N2" s="266" t="s">
        <v>649</v>
      </c>
      <c r="O2" s="266" t="s">
        <v>650</v>
      </c>
      <c r="P2" s="266" t="s">
        <v>638</v>
      </c>
      <c r="Q2" s="266" t="s">
        <v>639</v>
      </c>
      <c r="R2" s="266" t="s">
        <v>658</v>
      </c>
      <c r="S2" s="266" t="s">
        <v>640</v>
      </c>
    </row>
    <row r="3" spans="1:19">
      <c r="A3" s="467" t="s">
        <v>643</v>
      </c>
      <c r="B3" s="286">
        <f>AVERAGE(Resumen2!T7:T44)</f>
        <v>8.551702397751243E-2</v>
      </c>
      <c r="C3" s="286">
        <f>AVERAGE(Resumen2!U7:U44)</f>
        <v>0.89936897326064047</v>
      </c>
      <c r="D3" s="286">
        <f>AVERAGE(Resumen2!V7:V44)</f>
        <v>0.1006310267393597</v>
      </c>
      <c r="E3" s="286">
        <f>AVERAGE(Resumen2!W7:W44)</f>
        <v>3.2148171382677532E-2</v>
      </c>
      <c r="F3" s="286">
        <f>AVERAGE(Resumen2!X7:X44)</f>
        <v>4.3187285013313294E-2</v>
      </c>
      <c r="G3" s="286">
        <f>AVERAGE(Resumen2!Y7:Y44)</f>
        <v>7.6562890323475949E-2</v>
      </c>
      <c r="I3" s="467" t="s">
        <v>643</v>
      </c>
      <c r="J3" s="289">
        <f>SUM(Resumen2!AG8:AG44)*100</f>
        <v>0.65793165383198271</v>
      </c>
      <c r="K3" s="288">
        <f>SUM(Resumen2!AH8:AH44)*100</f>
        <v>7.9086227578723296</v>
      </c>
      <c r="L3" s="288">
        <f>SUM(Resumen2!AI8:AI44)*100</f>
        <v>1.9276628564024652</v>
      </c>
      <c r="M3" s="288">
        <f>SUM(Resumen2!AJ8:AJ44)*100</f>
        <v>-8.2173703653784527E-2</v>
      </c>
      <c r="N3" s="288">
        <f>SUM(Resumen2!AK8:AK44)*100</f>
        <v>-0.93304077207881886</v>
      </c>
      <c r="O3" s="288">
        <f>M3+N3</f>
        <v>-1.0152144757326034</v>
      </c>
      <c r="Q3" s="288">
        <f>SUM(J3:N3)</f>
        <v>9.4790027923741729</v>
      </c>
      <c r="R3" s="288">
        <f>(Resumen2!B44-Resumen2!B7)*100</f>
        <v>9.3433810829142185</v>
      </c>
      <c r="S3" s="288">
        <f>Q3-R3</f>
        <v>0.13562170945995433</v>
      </c>
    </row>
    <row r="4" spans="1:19">
      <c r="A4" s="295" t="s">
        <v>572</v>
      </c>
      <c r="B4" s="286">
        <f>AVERAGE(ExtractoPSZ2017!H59:H100)</f>
        <v>0.19462276461197328</v>
      </c>
      <c r="C4" s="286">
        <f>AVERAGE(ExtractoPSZ2017!D63:D100)</f>
        <v>0.7298570023343679</v>
      </c>
      <c r="D4" s="286">
        <f>AVERAGE(ExtractoPSZ2017!C59:C100)</f>
        <v>0.26894140877192357</v>
      </c>
      <c r="E4" s="286">
        <v>0</v>
      </c>
      <c r="F4" s="286">
        <v>0</v>
      </c>
      <c r="G4" s="286">
        <v>0</v>
      </c>
      <c r="I4" s="295" t="s">
        <v>572</v>
      </c>
      <c r="J4" s="290">
        <f>SUM(ExtractoPSZ2017!K64:K100)*100</f>
        <v>1.1400885734228572</v>
      </c>
      <c r="K4" s="290">
        <f>SUM(ExtractoPSZ2017!M64:M100)*100</f>
        <v>5.0531190596199798</v>
      </c>
      <c r="L4" s="290">
        <f>SUM(ExtractoPSZ2017!L64:L100)*100</f>
        <v>2.6948938159190385</v>
      </c>
      <c r="M4" s="266">
        <v>0</v>
      </c>
      <c r="N4" s="266">
        <v>0</v>
      </c>
      <c r="O4" s="266">
        <v>0</v>
      </c>
      <c r="Q4" s="288">
        <f>SUM(J4:N4)</f>
        <v>8.8881014489618764</v>
      </c>
      <c r="R4" s="288">
        <f>(ExtractoPSZ2017!B100-ExtractoPSZ2017!B63)*100</f>
        <v>8.9475105987730785</v>
      </c>
      <c r="S4" s="288">
        <f>Q4-R4</f>
        <v>-5.9409149811202155E-2</v>
      </c>
    </row>
    <row r="5" spans="1:19">
      <c r="M5" s="266"/>
      <c r="N5" s="266"/>
      <c r="O5" s="266"/>
    </row>
    <row r="6" spans="1:19">
      <c r="B6" s="498" t="s">
        <v>633</v>
      </c>
      <c r="C6" s="498"/>
      <c r="D6" s="498"/>
      <c r="E6" s="498"/>
      <c r="F6" s="498"/>
      <c r="G6" s="498"/>
      <c r="J6" s="498" t="s">
        <v>636</v>
      </c>
      <c r="K6" s="498"/>
      <c r="L6" s="498"/>
      <c r="M6" s="498"/>
      <c r="N6" s="498"/>
      <c r="O6" s="498"/>
      <c r="P6" s="498"/>
      <c r="Q6" s="498"/>
      <c r="R6" s="498"/>
      <c r="S6" s="498"/>
    </row>
    <row r="7" spans="1:19">
      <c r="A7" s="295" t="s">
        <v>624</v>
      </c>
      <c r="B7" s="466" t="s">
        <v>642</v>
      </c>
      <c r="C7" s="466" t="s">
        <v>625</v>
      </c>
      <c r="D7" s="466" t="s">
        <v>637</v>
      </c>
      <c r="E7" s="466" t="s">
        <v>655</v>
      </c>
      <c r="F7" s="466" t="s">
        <v>656</v>
      </c>
      <c r="G7" s="466" t="s">
        <v>657</v>
      </c>
      <c r="I7" s="466" t="s">
        <v>624</v>
      </c>
      <c r="J7" s="466" t="s">
        <v>645</v>
      </c>
      <c r="K7" s="466" t="s">
        <v>631</v>
      </c>
      <c r="L7" s="466" t="s">
        <v>632</v>
      </c>
      <c r="M7" s="466" t="s">
        <v>647</v>
      </c>
      <c r="N7" s="466" t="s">
        <v>648</v>
      </c>
      <c r="O7" s="466" t="s">
        <v>651</v>
      </c>
      <c r="P7" s="466" t="s">
        <v>638</v>
      </c>
      <c r="Q7" s="466" t="s">
        <v>639</v>
      </c>
      <c r="R7" s="466" t="s">
        <v>658</v>
      </c>
      <c r="S7" s="466" t="s">
        <v>640</v>
      </c>
    </row>
    <row r="8" spans="1:19">
      <c r="A8" s="467" t="s">
        <v>643</v>
      </c>
      <c r="B8" s="287">
        <f>AVERAGE(Resumen2!N7:N44)</f>
        <v>7.3221800819553137E-2</v>
      </c>
      <c r="C8" s="287">
        <f>AVERAGE(Resumen2!O7:O44)</f>
        <v>0.89936897326064047</v>
      </c>
      <c r="D8" s="287">
        <f>AVERAGE(Resumen2!P7:P44)</f>
        <v>0.1006310267393597</v>
      </c>
      <c r="E8" s="287">
        <f>AVERAGE(Resumen2!Q7:Q44)</f>
        <v>2.7733281545599193E-2</v>
      </c>
      <c r="F8" s="287">
        <f>AVERAGE(Resumen2!R7:R44)</f>
        <v>3.6662697783587238E-2</v>
      </c>
      <c r="G8" s="287">
        <f>AVERAGE(Resumen2!S7:S44)</f>
        <v>6.5561556501264509E-2</v>
      </c>
      <c r="I8" s="467" t="s">
        <v>643</v>
      </c>
      <c r="J8" s="288">
        <f>SUM(Resumen2!AA8:AA44)*100</f>
        <v>0.64311597020036115</v>
      </c>
      <c r="K8" s="288">
        <f>SUM(Resumen2!AB8:AB44)*100</f>
        <v>13.167004306101763</v>
      </c>
      <c r="L8" s="288">
        <f>SUM(Resumen2!AC8:AC44)*100</f>
        <v>1.3280483352500292</v>
      </c>
      <c r="M8" s="288">
        <f>SUM(Resumen2!AD8:AD44)*100</f>
        <v>-3.3898216009337151E-2</v>
      </c>
      <c r="N8" s="288">
        <f>SUM(Resumen2!AE8:AE44)*100</f>
        <v>-0.71094468568649549</v>
      </c>
      <c r="O8" s="288">
        <f>M8+N8</f>
        <v>-0.74484290169583267</v>
      </c>
      <c r="Q8" s="288">
        <f>SUM(J8:N8)</f>
        <v>14.39332570985632</v>
      </c>
      <c r="R8" s="287">
        <f>(Resumen2!C44-Resumen2!C7)*100</f>
        <v>14.270412472753863</v>
      </c>
      <c r="S8" s="288">
        <f>Q8-R8</f>
        <v>0.12291323710245727</v>
      </c>
    </row>
  </sheetData>
  <mergeCells count="4">
    <mergeCell ref="B1:G1"/>
    <mergeCell ref="B6:G6"/>
    <mergeCell ref="J1:S1"/>
    <mergeCell ref="J6:S6"/>
  </mergeCells>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59999389629810485"/>
  </sheetPr>
  <dimension ref="A1:Q106"/>
  <sheetViews>
    <sheetView workbookViewId="0">
      <selection activeCell="P6" sqref="P6"/>
    </sheetView>
  </sheetViews>
  <sheetFormatPr baseColWidth="10" defaultRowHeight="15"/>
  <cols>
    <col min="1" max="1" width="10.7109375" style="276"/>
    <col min="2" max="2" width="9.42578125" style="276" customWidth="1"/>
    <col min="3" max="5" width="5.5703125" style="276" customWidth="1"/>
    <col min="6" max="6" width="8" style="276" customWidth="1"/>
    <col min="7" max="7" width="8.28515625" style="276" customWidth="1"/>
    <col min="8" max="8" width="5.5703125" style="276" customWidth="1"/>
    <col min="9" max="14" width="7.85546875" style="276" customWidth="1"/>
    <col min="15" max="16384" width="10.7109375" style="276"/>
  </cols>
  <sheetData>
    <row r="1" spans="1:17">
      <c r="A1" s="275" t="s">
        <v>85</v>
      </c>
      <c r="B1" s="275" t="s">
        <v>559</v>
      </c>
      <c r="C1" s="275" t="s">
        <v>541</v>
      </c>
      <c r="D1" s="275" t="s">
        <v>565</v>
      </c>
      <c r="E1" s="275" t="s">
        <v>560</v>
      </c>
      <c r="F1" s="275" t="s">
        <v>538</v>
      </c>
      <c r="G1" s="275" t="s">
        <v>540</v>
      </c>
      <c r="H1" s="275" t="s">
        <v>545</v>
      </c>
      <c r="I1" s="275" t="s">
        <v>561</v>
      </c>
      <c r="J1" s="275" t="s">
        <v>562</v>
      </c>
      <c r="K1" s="275" t="s">
        <v>549</v>
      </c>
      <c r="L1" s="275" t="s">
        <v>554</v>
      </c>
      <c r="M1" s="275" t="s">
        <v>550</v>
      </c>
      <c r="N1" s="275" t="s">
        <v>563</v>
      </c>
    </row>
    <row r="2" spans="1:17" ht="16">
      <c r="A2" s="275">
        <v>1913</v>
      </c>
      <c r="B2" s="268">
        <f>[2]Data!BZ6</f>
        <v>0.18835218480515314</v>
      </c>
      <c r="C2" s="277">
        <f>[2]Data!BD6</f>
        <v>0.28262294626201229</v>
      </c>
      <c r="D2" s="277">
        <f>1-C2</f>
        <v>0.71737705373798777</v>
      </c>
      <c r="E2" s="278"/>
      <c r="F2" s="268">
        <f>[2]Data!CA6/C2</f>
        <v>0.40604715065417446</v>
      </c>
      <c r="G2" s="269">
        <f>[2]Data!CG6/(1-C2)</f>
        <v>0.10258753382548855</v>
      </c>
      <c r="H2" s="277">
        <f>F2-G2</f>
        <v>0.30345961682868594</v>
      </c>
      <c r="I2" s="275"/>
      <c r="J2" s="275"/>
      <c r="K2" s="275"/>
      <c r="L2" s="275"/>
      <c r="M2" s="275"/>
      <c r="N2" s="277">
        <f>B2</f>
        <v>0.18835218480515314</v>
      </c>
      <c r="P2" s="270">
        <v>0.28625850538355646</v>
      </c>
      <c r="Q2" s="279"/>
    </row>
    <row r="3" spans="1:17" ht="16">
      <c r="A3" s="275">
        <v>1914</v>
      </c>
      <c r="B3" s="268">
        <f>[2]Data!BZ7</f>
        <v>0.19327315990834554</v>
      </c>
      <c r="C3" s="277">
        <f>[2]Data!BD7</f>
        <v>0.29224672961843851</v>
      </c>
      <c r="D3" s="277">
        <f t="shared" ref="D3:D66" si="0">1-C3</f>
        <v>0.70775327038156144</v>
      </c>
      <c r="E3" s="278"/>
      <c r="F3" s="268">
        <f>[2]Data!CA7/C3</f>
        <v>0.4068643209163928</v>
      </c>
      <c r="G3" s="269">
        <f>[2]Data!CG7/(1-C3)</f>
        <v>0.10507672070806497</v>
      </c>
      <c r="H3" s="277">
        <f t="shared" ref="H3:H66" si="1">F3-G3</f>
        <v>0.30178760020832784</v>
      </c>
      <c r="I3" s="275"/>
      <c r="J3" s="275"/>
      <c r="K3" s="268">
        <f>(C3-C2)*H2</f>
        <v>2.9204296097833852E-3</v>
      </c>
      <c r="L3" s="271">
        <f>(F3-F2)*C2</f>
        <v>2.3095106710584735E-4</v>
      </c>
      <c r="M3" s="268">
        <f>(G3-G2)*(1-C2)</f>
        <v>1.785685552025918E-3</v>
      </c>
      <c r="N3" s="277">
        <f>B2+K3+L3+M3</f>
        <v>0.1932892510340683</v>
      </c>
      <c r="P3" s="270">
        <v>0.28963286194137566</v>
      </c>
    </row>
    <row r="4" spans="1:17" ht="16">
      <c r="A4" s="275">
        <v>1915</v>
      </c>
      <c r="B4" s="268">
        <f>[2]Data!BZ8</f>
        <v>0.18702569406720165</v>
      </c>
      <c r="C4" s="277">
        <f>[2]Data!BD8</f>
        <v>0.2942206770762798</v>
      </c>
      <c r="D4" s="277">
        <f t="shared" si="0"/>
        <v>0.70577932292372014</v>
      </c>
      <c r="E4" s="278"/>
      <c r="F4" s="268">
        <f>[2]Data!CA8/C4</f>
        <v>0.39771315119093381</v>
      </c>
      <c r="G4" s="269">
        <f>[2]Data!CG8/(1-C4)</f>
        <v>9.9195682230592774E-2</v>
      </c>
      <c r="H4" s="277">
        <f t="shared" si="1"/>
        <v>0.29851746896034104</v>
      </c>
      <c r="I4" s="275"/>
      <c r="J4" s="275"/>
      <c r="K4" s="268">
        <f t="shared" ref="K4:K67" si="2">(C4-C3)*H3</f>
        <v>5.9571286623925424E-4</v>
      </c>
      <c r="L4" s="271">
        <f t="shared" ref="L4:L67" si="3">(F4-F3)*C3</f>
        <v>-2.6743994244486521E-3</v>
      </c>
      <c r="M4" s="268">
        <f t="shared" ref="M4:M67" si="4">(G4-G3)*(1-C3)</f>
        <v>-4.1623242156707428E-3</v>
      </c>
      <c r="N4" s="277">
        <f t="shared" ref="N4:N67" si="5">B3+K4+L4+M4</f>
        <v>0.18703214913446536</v>
      </c>
      <c r="P4" s="270">
        <v>0.28855445434267152</v>
      </c>
    </row>
    <row r="5" spans="1:17" ht="16">
      <c r="A5" s="275">
        <v>1916</v>
      </c>
      <c r="B5" s="268">
        <f>[2]Data!BZ9</f>
        <v>0.20635863045401706</v>
      </c>
      <c r="C5" s="277">
        <f>[2]Data!BD9</f>
        <v>0.30301298334450699</v>
      </c>
      <c r="D5" s="277">
        <f t="shared" si="0"/>
        <v>0.69698701665549301</v>
      </c>
      <c r="E5" s="278"/>
      <c r="F5" s="268">
        <f>[2]Data!CA9/C5</f>
        <v>0.44646323151133305</v>
      </c>
      <c r="G5" s="269">
        <f>[2]Data!CG9/(1-C5)</f>
        <v>0.10197388620119659</v>
      </c>
      <c r="H5" s="277">
        <f t="shared" si="1"/>
        <v>0.34448934531013647</v>
      </c>
      <c r="I5" s="275"/>
      <c r="J5" s="275"/>
      <c r="K5" s="268">
        <f t="shared" si="2"/>
        <v>2.6246570135153224E-3</v>
      </c>
      <c r="L5" s="271">
        <f t="shared" si="3"/>
        <v>1.4343281639390887E-2</v>
      </c>
      <c r="M5" s="268">
        <f t="shared" si="4"/>
        <v>1.9607989173167496E-3</v>
      </c>
      <c r="N5" s="277">
        <f t="shared" si="5"/>
        <v>0.20595443163742461</v>
      </c>
      <c r="P5" s="270">
        <v>0.30044699887254039</v>
      </c>
    </row>
    <row r="6" spans="1:17" ht="16">
      <c r="A6" s="275">
        <v>1917</v>
      </c>
      <c r="B6" s="268">
        <f>[2]Data!BZ10</f>
        <v>0.20136263442645991</v>
      </c>
      <c r="C6" s="277">
        <f>[2]Data!BD10</f>
        <v>0.30506404585681191</v>
      </c>
      <c r="D6" s="277">
        <f t="shared" si="0"/>
        <v>0.69493595414318809</v>
      </c>
      <c r="E6" s="278"/>
      <c r="F6" s="268">
        <f>[2]Data!CA10/C6</f>
        <v>0.46573151139399166</v>
      </c>
      <c r="G6" s="269">
        <f>[2]Data!CG10/(1-C6)</f>
        <v>8.530958129903525E-2</v>
      </c>
      <c r="H6" s="277">
        <f t="shared" si="1"/>
        <v>0.3804219300949564</v>
      </c>
      <c r="I6" s="275"/>
      <c r="J6" s="275"/>
      <c r="K6" s="268">
        <f t="shared" si="2"/>
        <v>7.0656918205408328E-4</v>
      </c>
      <c r="L6" s="271">
        <f t="shared" si="3"/>
        <v>5.8385389711613335E-3</v>
      </c>
      <c r="M6" s="268">
        <f t="shared" si="4"/>
        <v>-1.1614804158394937E-2</v>
      </c>
      <c r="N6" s="277">
        <f t="shared" si="5"/>
        <v>0.20128893444883753</v>
      </c>
      <c r="P6" s="270">
        <v>0.30606052725185057</v>
      </c>
    </row>
    <row r="7" spans="1:17" ht="16">
      <c r="A7" s="275">
        <v>1918</v>
      </c>
      <c r="B7" s="268">
        <f>[2]Data!BZ11</f>
        <v>0.18951893559985655</v>
      </c>
      <c r="C7" s="277">
        <f>[2]Data!BD11</f>
        <v>0.29490163464003066</v>
      </c>
      <c r="D7" s="277">
        <f t="shared" si="0"/>
        <v>0.70509836535996939</v>
      </c>
      <c r="E7" s="278"/>
      <c r="F7" s="268">
        <f>[2]Data!CA11/C7</f>
        <v>0.43858378723946367</v>
      </c>
      <c r="G7" s="269">
        <f>[2]Data!CG11/(1-C7)</f>
        <v>8.5349594854896696E-2</v>
      </c>
      <c r="H7" s="277">
        <f t="shared" si="1"/>
        <v>0.35323419238456699</v>
      </c>
      <c r="I7" s="275"/>
      <c r="J7" s="275"/>
      <c r="K7" s="268">
        <f t="shared" si="2"/>
        <v>-3.8660040895065542E-3</v>
      </c>
      <c r="L7" s="271">
        <f t="shared" si="3"/>
        <v>-8.2817945663850052E-3</v>
      </c>
      <c r="M7" s="268">
        <f t="shared" si="4"/>
        <v>2.7806858621235466E-5</v>
      </c>
      <c r="N7" s="277">
        <f t="shared" si="5"/>
        <v>0.18924264262918961</v>
      </c>
      <c r="P7" s="270">
        <v>0.29633139496667049</v>
      </c>
    </row>
    <row r="8" spans="1:17" ht="16">
      <c r="A8" s="275">
        <v>1919</v>
      </c>
      <c r="B8" s="268">
        <f>[2]Data!BZ12</f>
        <v>0.21007459057269554</v>
      </c>
      <c r="C8" s="277">
        <f>[2]Data!BD12</f>
        <v>0.30683027286998787</v>
      </c>
      <c r="D8" s="277">
        <f t="shared" si="0"/>
        <v>0.69316972713001213</v>
      </c>
      <c r="E8" s="278"/>
      <c r="F8" s="268">
        <f>[2]Data!CA12/C8</f>
        <v>0.46484696728281572</v>
      </c>
      <c r="G8" s="269">
        <f>[2]Data!CG12/(1-C8)</f>
        <v>9.730007834844849E-2</v>
      </c>
      <c r="H8" s="277">
        <f t="shared" si="1"/>
        <v>0.36754688893436721</v>
      </c>
      <c r="I8" s="275"/>
      <c r="J8" s="275"/>
      <c r="K8" s="268">
        <f t="shared" si="2"/>
        <v>4.213602891406606E-3</v>
      </c>
      <c r="L8" s="271">
        <f t="shared" si="3"/>
        <v>7.745054725629948E-3</v>
      </c>
      <c r="M8" s="268">
        <f t="shared" si="4"/>
        <v>8.4262663765646666E-3</v>
      </c>
      <c r="N8" s="277">
        <f t="shared" si="5"/>
        <v>0.20990385959345775</v>
      </c>
      <c r="P8" s="270">
        <v>0.31031708446880374</v>
      </c>
    </row>
    <row r="9" spans="1:17" ht="16">
      <c r="A9" s="275">
        <v>1920</v>
      </c>
      <c r="B9" s="268">
        <f>[2]Data!BZ13</f>
        <v>0.18402602239174717</v>
      </c>
      <c r="C9" s="277">
        <f>[2]Data!BD13</f>
        <v>0.29269935390327612</v>
      </c>
      <c r="D9" s="277">
        <f t="shared" si="0"/>
        <v>0.70730064609672394</v>
      </c>
      <c r="E9" s="278"/>
      <c r="F9" s="268">
        <f>[2]Data!CA13/C9</f>
        <v>0.41674811961094299</v>
      </c>
      <c r="G9" s="269">
        <f>[2]Data!CG13/(1-C9)</f>
        <v>8.7719582024437123E-2</v>
      </c>
      <c r="H9" s="277">
        <f t="shared" si="1"/>
        <v>0.32902853758650585</v>
      </c>
      <c r="I9" s="275"/>
      <c r="J9" s="275"/>
      <c r="K9" s="268">
        <f t="shared" si="2"/>
        <v>-5.1937753039985497E-3</v>
      </c>
      <c r="L9" s="271">
        <f t="shared" si="3"/>
        <v>-1.4758182555892689E-2</v>
      </c>
      <c r="M9" s="268">
        <f t="shared" si="4"/>
        <v>-6.6409100226850438E-3</v>
      </c>
      <c r="N9" s="277">
        <f t="shared" si="5"/>
        <v>0.18348172269011923</v>
      </c>
      <c r="P9" s="270">
        <v>0.29803562053741106</v>
      </c>
    </row>
    <row r="10" spans="1:17" ht="16">
      <c r="A10" s="275">
        <v>1921</v>
      </c>
      <c r="B10" s="268">
        <f>[2]Data!BZ14</f>
        <v>0.18099041031887286</v>
      </c>
      <c r="C10" s="277">
        <f>[2]Data!BD14</f>
        <v>0.3005561606736647</v>
      </c>
      <c r="D10" s="277">
        <f t="shared" si="0"/>
        <v>0.69944383932633536</v>
      </c>
      <c r="E10" s="278"/>
      <c r="F10" s="268">
        <f>[2]Data!CA14/C10</f>
        <v>0.37834100583679764</v>
      </c>
      <c r="G10" s="269">
        <f>[2]Data!CG14/(1-C10)</f>
        <v>9.6187408332812599E-2</v>
      </c>
      <c r="H10" s="277">
        <f t="shared" si="1"/>
        <v>0.28215359750398505</v>
      </c>
      <c r="I10" s="275"/>
      <c r="J10" s="275"/>
      <c r="K10" s="268">
        <f t="shared" si="2"/>
        <v>2.5851136417607127E-3</v>
      </c>
      <c r="L10" s="271">
        <f t="shared" si="3"/>
        <v>-1.124173738698196E-2</v>
      </c>
      <c r="M10" s="268">
        <f t="shared" si="4"/>
        <v>5.9892990189488104E-3</v>
      </c>
      <c r="N10" s="277">
        <f t="shared" si="5"/>
        <v>0.18135869766547474</v>
      </c>
      <c r="P10" s="270">
        <v>0.29941043867676498</v>
      </c>
    </row>
    <row r="11" spans="1:17" ht="16">
      <c r="A11" s="275">
        <v>1922</v>
      </c>
      <c r="B11" s="268">
        <f>[2]Data!BZ15</f>
        <v>0.17626613263747531</v>
      </c>
      <c r="C11" s="277">
        <f>[2]Data!BD15</f>
        <v>0.2893974564977615</v>
      </c>
      <c r="D11" s="277">
        <f t="shared" si="0"/>
        <v>0.7106025435022385</v>
      </c>
      <c r="E11" s="278"/>
      <c r="F11" s="268">
        <f>[2]Data!CA15/C11</f>
        <v>0.37874001685991571</v>
      </c>
      <c r="G11" s="269">
        <f>[2]Data!CG15/(1-C11)</f>
        <v>9.3807340958506458E-2</v>
      </c>
      <c r="H11" s="277">
        <f t="shared" si="1"/>
        <v>0.28493267590140925</v>
      </c>
      <c r="I11" s="275"/>
      <c r="J11" s="275"/>
      <c r="K11" s="268">
        <f t="shared" si="2"/>
        <v>-3.148468526713829E-3</v>
      </c>
      <c r="L11" s="271">
        <f t="shared" si="3"/>
        <v>1.1992522117483729E-4</v>
      </c>
      <c r="M11" s="268">
        <f t="shared" si="4"/>
        <v>-1.6647234621400375E-3</v>
      </c>
      <c r="N11" s="277">
        <f t="shared" si="5"/>
        <v>0.17629714355119386</v>
      </c>
      <c r="P11" s="270">
        <v>0.28554931647768883</v>
      </c>
    </row>
    <row r="12" spans="1:17" ht="16">
      <c r="A12" s="275">
        <v>1923</v>
      </c>
      <c r="B12" s="268">
        <f>[2]Data!BZ16</f>
        <v>0.16885257938925011</v>
      </c>
      <c r="C12" s="277">
        <f>[2]Data!BD16</f>
        <v>0.30615719461515767</v>
      </c>
      <c r="D12" s="277">
        <f t="shared" si="0"/>
        <v>0.69384280538484233</v>
      </c>
      <c r="E12" s="278"/>
      <c r="F12" s="268">
        <f>[2]Data!CA16/C12</f>
        <v>0.37403128440412975</v>
      </c>
      <c r="G12" s="269">
        <f>[2]Data!CG16/(1-C12)</f>
        <v>7.8317754736445713E-2</v>
      </c>
      <c r="H12" s="277">
        <f t="shared" si="1"/>
        <v>0.29571352966768405</v>
      </c>
      <c r="I12" s="275"/>
      <c r="J12" s="275"/>
      <c r="K12" s="268">
        <f t="shared" si="2"/>
        <v>4.7753970291965382E-3</v>
      </c>
      <c r="L12" s="271">
        <f t="shared" si="3"/>
        <v>-1.3626951960329144E-3</v>
      </c>
      <c r="M12" s="268">
        <f t="shared" si="4"/>
        <v>-1.1006939367193594E-2</v>
      </c>
      <c r="N12" s="277">
        <f t="shared" si="5"/>
        <v>0.16867189510344535</v>
      </c>
      <c r="P12" s="270">
        <v>0.30202757885931059</v>
      </c>
    </row>
    <row r="13" spans="1:17" ht="16">
      <c r="A13" s="275">
        <v>1924</v>
      </c>
      <c r="B13" s="268">
        <f>[2]Data!BZ17</f>
        <v>0.17605549310994764</v>
      </c>
      <c r="C13" s="277">
        <f>[2]Data!BD17</f>
        <v>0.30782493023599328</v>
      </c>
      <c r="D13" s="277">
        <f t="shared" si="0"/>
        <v>0.69217506976400678</v>
      </c>
      <c r="E13" s="278"/>
      <c r="F13" s="268">
        <f>[2]Data!CA17/C13</f>
        <v>0.37206278283621275</v>
      </c>
      <c r="G13" s="269">
        <f>[2]Data!CG17/(1-C13)</f>
        <v>8.8886895277747582E-2</v>
      </c>
      <c r="H13" s="277">
        <f t="shared" si="1"/>
        <v>0.28317588755846518</v>
      </c>
      <c r="I13" s="275"/>
      <c r="J13" s="275"/>
      <c r="K13" s="268">
        <f t="shared" si="2"/>
        <v>4.9317198698982422E-4</v>
      </c>
      <c r="L13" s="271">
        <f t="shared" si="3"/>
        <v>-6.0267091762900872E-4</v>
      </c>
      <c r="M13" s="268">
        <f t="shared" si="4"/>
        <v>7.3333221236835597E-3</v>
      </c>
      <c r="N13" s="277">
        <f t="shared" si="5"/>
        <v>0.17607640258229451</v>
      </c>
      <c r="P13" s="270">
        <v>0.3026157113183594</v>
      </c>
    </row>
    <row r="14" spans="1:17" ht="16">
      <c r="A14" s="275">
        <v>1925</v>
      </c>
      <c r="B14" s="268">
        <f>[2]Data!BZ18</f>
        <v>0.19947570860664071</v>
      </c>
      <c r="C14" s="277">
        <f>[2]Data!BD18</f>
        <v>0.31779893936179882</v>
      </c>
      <c r="D14" s="277">
        <f t="shared" si="0"/>
        <v>0.68220106063820118</v>
      </c>
      <c r="E14" s="278"/>
      <c r="F14" s="268">
        <f>[2]Data!CA18/C14</f>
        <v>0.41766509313913402</v>
      </c>
      <c r="G14" s="269">
        <f>[2]Data!CG18/(1-C14)</f>
        <v>9.7833598992267096E-2</v>
      </c>
      <c r="H14" s="277">
        <f t="shared" si="1"/>
        <v>0.31983149414686696</v>
      </c>
      <c r="I14" s="275"/>
      <c r="J14" s="275"/>
      <c r="K14" s="268">
        <f t="shared" si="2"/>
        <v>2.8243988867162149E-3</v>
      </c>
      <c r="L14" s="271">
        <f t="shared" si="3"/>
        <v>1.4037527987596859E-2</v>
      </c>
      <c r="M14" s="268">
        <f t="shared" si="4"/>
        <v>6.1926852677554427E-3</v>
      </c>
      <c r="N14" s="277">
        <f t="shared" si="5"/>
        <v>0.19911010525201614</v>
      </c>
      <c r="P14" s="270">
        <v>0.31150498227458462</v>
      </c>
    </row>
    <row r="15" spans="1:17" ht="16">
      <c r="A15" s="275">
        <v>1926</v>
      </c>
      <c r="B15" s="268">
        <f>[2]Data!BZ19</f>
        <v>0.21214557740825538</v>
      </c>
      <c r="C15" s="277">
        <f>[2]Data!BD19</f>
        <v>0.32539624116573213</v>
      </c>
      <c r="D15" s="277">
        <f t="shared" si="0"/>
        <v>0.67460375883426793</v>
      </c>
      <c r="E15" s="278"/>
      <c r="F15" s="268">
        <f>[2]Data!CA19/C15</f>
        <v>0.45446128809462361</v>
      </c>
      <c r="G15" s="269">
        <f>[2]Data!CG19/(1-C15)</f>
        <v>9.52641927432787E-2</v>
      </c>
      <c r="H15" s="277">
        <f t="shared" si="1"/>
        <v>0.35919709535134492</v>
      </c>
      <c r="I15" s="275"/>
      <c r="J15" s="275"/>
      <c r="K15" s="268">
        <f t="shared" si="2"/>
        <v>2.429856387436678E-3</v>
      </c>
      <c r="L15" s="271">
        <f t="shared" si="3"/>
        <v>1.1693791729404561E-2</v>
      </c>
      <c r="M15" s="268">
        <f t="shared" si="4"/>
        <v>-1.7528516682703056E-3</v>
      </c>
      <c r="N15" s="277">
        <f t="shared" si="5"/>
        <v>0.21184650505521166</v>
      </c>
      <c r="P15" s="270">
        <v>0.32121018464866935</v>
      </c>
    </row>
    <row r="16" spans="1:17" ht="16">
      <c r="A16" s="275">
        <v>1927</v>
      </c>
      <c r="B16" s="268">
        <f>[2]Data!BZ20</f>
        <v>0.2032842715404716</v>
      </c>
      <c r="C16" s="277">
        <f>[2]Data!BD20</f>
        <v>0.30684901137131293</v>
      </c>
      <c r="D16" s="277">
        <f t="shared" si="0"/>
        <v>0.69315098862868707</v>
      </c>
      <c r="E16" s="278"/>
      <c r="F16" s="268">
        <f>[2]Data!CA20/C16</f>
        <v>0.43943732792507123</v>
      </c>
      <c r="G16" s="269">
        <f>[2]Data!CG20/(1-C16)</f>
        <v>9.8742356326171718E-2</v>
      </c>
      <c r="H16" s="277">
        <f t="shared" si="1"/>
        <v>0.3406949715988995</v>
      </c>
      <c r="I16" s="275"/>
      <c r="J16" s="275"/>
      <c r="K16" s="268">
        <f t="shared" si="2"/>
        <v>-6.6621110689692974E-3</v>
      </c>
      <c r="L16" s="271">
        <f t="shared" si="3"/>
        <v>-4.8887401665960182E-3</v>
      </c>
      <c r="M16" s="268">
        <f t="shared" si="4"/>
        <v>2.3463822268600947E-3</v>
      </c>
      <c r="N16" s="277">
        <f t="shared" si="5"/>
        <v>0.20294110839955015</v>
      </c>
      <c r="P16" s="270">
        <v>0.30199873696484492</v>
      </c>
    </row>
    <row r="17" spans="1:16" ht="16">
      <c r="A17" s="275">
        <v>1928</v>
      </c>
      <c r="B17" s="268">
        <f>[2]Data!BZ21</f>
        <v>0.21389152741289313</v>
      </c>
      <c r="C17" s="277">
        <f>[2]Data!BD21</f>
        <v>0.30967439738630387</v>
      </c>
      <c r="D17" s="277">
        <f t="shared" si="0"/>
        <v>0.69032560261369613</v>
      </c>
      <c r="E17" s="278"/>
      <c r="F17" s="268">
        <f>[2]Data!CA21/C17</f>
        <v>0.45580897226781392</v>
      </c>
      <c r="G17" s="269">
        <f>[2]Data!CG21/(1-C17)</f>
        <v>0.10536934792391296</v>
      </c>
      <c r="H17" s="277">
        <f t="shared" si="1"/>
        <v>0.35043962434390097</v>
      </c>
      <c r="I17" s="275"/>
      <c r="J17" s="275"/>
      <c r="K17" s="268">
        <f t="shared" si="2"/>
        <v>9.6259480813326549E-4</v>
      </c>
      <c r="L17" s="271">
        <f t="shared" si="3"/>
        <v>5.0236228810933417E-3</v>
      </c>
      <c r="M17" s="268">
        <f t="shared" si="4"/>
        <v>4.5935057776083461E-3</v>
      </c>
      <c r="N17" s="277">
        <f t="shared" si="5"/>
        <v>0.21386399500730655</v>
      </c>
      <c r="P17" s="270">
        <v>0.30245310179504131</v>
      </c>
    </row>
    <row r="18" spans="1:16" ht="16">
      <c r="A18" s="275">
        <v>1929</v>
      </c>
      <c r="B18" s="268">
        <f>[2]Data!BZ22</f>
        <v>0.21163062361182727</v>
      </c>
      <c r="C18" s="277">
        <f>[2]Data!BD22</f>
        <v>0.31555257190595531</v>
      </c>
      <c r="D18" s="277">
        <f t="shared" si="0"/>
        <v>0.68444742809404469</v>
      </c>
      <c r="E18" s="278"/>
      <c r="F18" s="268">
        <f>[2]Data!CA22/C18</f>
        <v>0.46252624227217282</v>
      </c>
      <c r="G18" s="269">
        <f>[2]Data!CG22/(1-C18)</f>
        <v>9.5959566203266677E-2</v>
      </c>
      <c r="H18" s="277">
        <f t="shared" si="1"/>
        <v>0.36656667606890614</v>
      </c>
      <c r="I18" s="275"/>
      <c r="J18" s="275"/>
      <c r="K18" s="268">
        <f t="shared" si="2"/>
        <v>2.0599452704945435E-3</v>
      </c>
      <c r="L18" s="271">
        <f t="shared" si="3"/>
        <v>2.0801665406809371E-3</v>
      </c>
      <c r="M18" s="268">
        <f t="shared" si="4"/>
        <v>-6.495813236768489E-3</v>
      </c>
      <c r="N18" s="277">
        <f t="shared" si="5"/>
        <v>0.21153582598730014</v>
      </c>
      <c r="P18" s="270">
        <v>0.28409610983981692</v>
      </c>
    </row>
    <row r="19" spans="1:16" ht="16">
      <c r="A19" s="275">
        <v>1930</v>
      </c>
      <c r="B19" s="268">
        <f>[2]Data!BZ23</f>
        <v>0.18087777716676365</v>
      </c>
      <c r="C19" s="277">
        <f>[2]Data!BD23</f>
        <v>0.30376360230949001</v>
      </c>
      <c r="D19" s="277">
        <f t="shared" si="0"/>
        <v>0.69623639769050993</v>
      </c>
      <c r="E19" s="278"/>
      <c r="F19" s="268">
        <f>[2]Data!CA23/C19</f>
        <v>0.4057961429216268</v>
      </c>
      <c r="G19" s="269">
        <f>[2]Data!CG23/(1-C19)</f>
        <v>8.2747295574746818E-2</v>
      </c>
      <c r="H19" s="277">
        <f t="shared" si="1"/>
        <v>0.32304884734688</v>
      </c>
      <c r="I19" s="275"/>
      <c r="J19" s="275"/>
      <c r="K19" s="268">
        <f t="shared" si="2"/>
        <v>-4.3214433992536799E-3</v>
      </c>
      <c r="L19" s="271">
        <f t="shared" si="3"/>
        <v>-1.790132875454516E-2</v>
      </c>
      <c r="M19" s="268">
        <f t="shared" si="4"/>
        <v>-9.0431046509729055E-3</v>
      </c>
      <c r="N19" s="277">
        <f t="shared" si="5"/>
        <v>0.18036474680705553</v>
      </c>
      <c r="P19" s="270">
        <v>0.2661417322834646</v>
      </c>
    </row>
    <row r="20" spans="1:16" ht="16">
      <c r="A20" s="275">
        <v>1931</v>
      </c>
      <c r="B20" s="268">
        <f>[2]Data!BZ24</f>
        <v>0.15032631780090977</v>
      </c>
      <c r="C20" s="277">
        <f>[2]Data!BD24</f>
        <v>0.28487250429970856</v>
      </c>
      <c r="D20" s="277">
        <f t="shared" si="0"/>
        <v>0.71512749570029144</v>
      </c>
      <c r="E20" s="278"/>
      <c r="F20" s="268">
        <f>[2]Data!CA24/C20</f>
        <v>0.31888928140755046</v>
      </c>
      <c r="G20" s="269">
        <f>[2]Data!CG24/(1-C20)</f>
        <v>8.3178915605470985E-2</v>
      </c>
      <c r="H20" s="277">
        <f t="shared" si="1"/>
        <v>0.23571036580207949</v>
      </c>
      <c r="I20" s="275"/>
      <c r="J20" s="275"/>
      <c r="K20" s="268">
        <f t="shared" si="2"/>
        <v>-6.1027474371768359E-3</v>
      </c>
      <c r="L20" s="271">
        <f t="shared" si="3"/>
        <v>-2.6399141318927809E-2</v>
      </c>
      <c r="M20" s="268">
        <f t="shared" si="4"/>
        <v>3.0050957536246114E-4</v>
      </c>
      <c r="N20" s="277">
        <f t="shared" si="5"/>
        <v>0.14867639798602145</v>
      </c>
      <c r="P20" s="270">
        <v>0.2402618657937807</v>
      </c>
    </row>
    <row r="21" spans="1:16" ht="16">
      <c r="A21" s="275">
        <v>1932</v>
      </c>
      <c r="B21" s="268">
        <f>[2]Data!BZ25</f>
        <v>0.1391273974228337</v>
      </c>
      <c r="C21" s="277">
        <f>[2]Data!BD25</f>
        <v>0.27550310559006214</v>
      </c>
      <c r="D21" s="277">
        <f t="shared" si="0"/>
        <v>0.72449689440993792</v>
      </c>
      <c r="E21" s="278"/>
      <c r="F21" s="268">
        <f>[2]Data!CA25/C21</f>
        <v>0.26250435083975354</v>
      </c>
      <c r="G21" s="269">
        <f>[2]Data!CG25/(1-C21)</f>
        <v>9.2211069572615156E-2</v>
      </c>
      <c r="H21" s="277">
        <f t="shared" si="1"/>
        <v>0.17029328126713839</v>
      </c>
      <c r="I21" s="275"/>
      <c r="J21" s="275"/>
      <c r="K21" s="268">
        <f t="shared" si="2"/>
        <v>-2.2084643971962904E-3</v>
      </c>
      <c r="L21" s="271">
        <f t="shared" si="3"/>
        <v>-1.6062516375613498E-2</v>
      </c>
      <c r="M21" s="268">
        <f t="shared" si="4"/>
        <v>6.4591416473032638E-3</v>
      </c>
      <c r="N21" s="277">
        <f t="shared" si="5"/>
        <v>0.13851447867540323</v>
      </c>
      <c r="P21" s="270">
        <v>0.21651785714285715</v>
      </c>
    </row>
    <row r="22" spans="1:16" ht="16">
      <c r="A22" s="275">
        <v>1933</v>
      </c>
      <c r="B22" s="268">
        <f>[2]Data!BZ26</f>
        <v>0.15156593803209994</v>
      </c>
      <c r="C22" s="277">
        <f>[2]Data!BD26</f>
        <v>0.26276971200321009</v>
      </c>
      <c r="D22" s="277">
        <f t="shared" si="0"/>
        <v>0.73723028799678991</v>
      </c>
      <c r="E22" s="278"/>
      <c r="F22" s="268">
        <f>[2]Data!CA26/C22</f>
        <v>0.29392853619290049</v>
      </c>
      <c r="G22" s="269">
        <f>[2]Data!CG26/(1-C22)</f>
        <v>0.10082388425621761</v>
      </c>
      <c r="H22" s="277">
        <f t="shared" si="1"/>
        <v>0.19310465193668289</v>
      </c>
      <c r="I22" s="275"/>
      <c r="J22" s="275"/>
      <c r="K22" s="268">
        <f t="shared" si="2"/>
        <v>-2.1684113755709722E-3</v>
      </c>
      <c r="L22" s="271">
        <f t="shared" si="3"/>
        <v>8.6574606554297284E-3</v>
      </c>
      <c r="M22" s="268">
        <f t="shared" si="4"/>
        <v>6.2399574903982862E-3</v>
      </c>
      <c r="N22" s="277">
        <f t="shared" si="5"/>
        <v>0.15185640419309074</v>
      </c>
      <c r="P22" s="270">
        <v>0.20874704491725765</v>
      </c>
    </row>
    <row r="23" spans="1:16" ht="16">
      <c r="A23" s="275">
        <v>1934</v>
      </c>
      <c r="B23" s="268">
        <f>[2]Data!BZ27</f>
        <v>0.17151700739952933</v>
      </c>
      <c r="C23" s="277">
        <f>[2]Data!BD27</f>
        <v>0.26665196548418024</v>
      </c>
      <c r="D23" s="277">
        <f t="shared" si="0"/>
        <v>0.73334803451581976</v>
      </c>
      <c r="E23" s="278"/>
      <c r="F23" s="268">
        <f>[2]Data!CA27/C23</f>
        <v>0.3722508948439483</v>
      </c>
      <c r="G23" s="269">
        <f>[2]Data!CG27/(1-C23)</f>
        <v>9.8528353844775873E-2</v>
      </c>
      <c r="H23" s="277">
        <f t="shared" si="1"/>
        <v>0.27372254099917243</v>
      </c>
      <c r="I23" s="275"/>
      <c r="J23" s="275"/>
      <c r="K23" s="268">
        <f t="shared" si="2"/>
        <v>7.4968120717271722E-4</v>
      </c>
      <c r="L23" s="271">
        <f t="shared" si="3"/>
        <v>2.0580743626147962E-2</v>
      </c>
      <c r="M23" s="268">
        <f t="shared" si="4"/>
        <v>-1.6923345463325777E-3</v>
      </c>
      <c r="N23" s="277">
        <f t="shared" si="5"/>
        <v>0.17120402831908804</v>
      </c>
      <c r="P23" s="270">
        <v>0.22597656250000001</v>
      </c>
    </row>
    <row r="24" spans="1:16" ht="16">
      <c r="A24" s="275">
        <v>1935</v>
      </c>
      <c r="B24" s="268">
        <f>[2]Data!BZ28</f>
        <v>0.17361282732280722</v>
      </c>
      <c r="C24" s="277">
        <f>[2]Data!BD28</f>
        <v>0.27052625371051131</v>
      </c>
      <c r="D24" s="277">
        <f t="shared" si="0"/>
        <v>0.72947374628948869</v>
      </c>
      <c r="E24" s="278"/>
      <c r="F24" s="268">
        <f>[2]Data!CA28/C24</f>
        <v>0.37451326360808257</v>
      </c>
      <c r="G24" s="269">
        <f>[2]Data!CG28/(1-C24)</f>
        <v>9.9108648558990958E-2</v>
      </c>
      <c r="H24" s="277">
        <f t="shared" si="1"/>
        <v>0.27540461504909164</v>
      </c>
      <c r="I24" s="275"/>
      <c r="J24" s="275"/>
      <c r="K24" s="268">
        <f t="shared" si="2"/>
        <v>1.0604800178745169E-3</v>
      </c>
      <c r="L24" s="271">
        <f t="shared" si="3"/>
        <v>6.0326507760641898E-4</v>
      </c>
      <c r="M24" s="268">
        <f t="shared" si="4"/>
        <v>4.2555798810955188E-4</v>
      </c>
      <c r="N24" s="277">
        <f t="shared" si="5"/>
        <v>0.17360631048311981</v>
      </c>
      <c r="P24" s="270">
        <v>0.23661016949152544</v>
      </c>
    </row>
    <row r="25" spans="1:16" ht="16">
      <c r="A25" s="275">
        <v>1936</v>
      </c>
      <c r="B25" s="268">
        <f>[2]Data!BZ29</f>
        <v>0.19243720545539639</v>
      </c>
      <c r="C25" s="277">
        <f>[2]Data!BD29</f>
        <v>0.2757388954568486</v>
      </c>
      <c r="D25" s="277">
        <f t="shared" si="0"/>
        <v>0.7242611045431514</v>
      </c>
      <c r="E25" s="278"/>
      <c r="F25" s="268">
        <f>[2]Data!CA29/C25</f>
        <v>0.42943745372685888</v>
      </c>
      <c r="G25" s="269">
        <f>[2]Data!CG29/(1-C25)</f>
        <v>0.10220705741701244</v>
      </c>
      <c r="H25" s="277">
        <f t="shared" si="1"/>
        <v>0.32723039630984641</v>
      </c>
      <c r="I25" s="275"/>
      <c r="J25" s="275"/>
      <c r="K25" s="268">
        <f t="shared" si="2"/>
        <v>1.4355855935388455E-3</v>
      </c>
      <c r="L25" s="271">
        <f t="shared" si="3"/>
        <v>1.4858435390916438E-2</v>
      </c>
      <c r="M25" s="268">
        <f t="shared" si="4"/>
        <v>2.2602079171974683E-3</v>
      </c>
      <c r="N25" s="277">
        <f t="shared" si="5"/>
        <v>0.19216705622445998</v>
      </c>
      <c r="P25" s="270">
        <v>0.24208955223880596</v>
      </c>
    </row>
    <row r="26" spans="1:16" ht="16">
      <c r="A26" s="275">
        <v>1937</v>
      </c>
      <c r="B26" s="268">
        <f>[2]Data!BZ30</f>
        <v>0.19041947899912692</v>
      </c>
      <c r="C26" s="277">
        <f>[2]Data!BD30</f>
        <v>0.2697157515571838</v>
      </c>
      <c r="D26" s="277">
        <f t="shared" si="0"/>
        <v>0.73028424844281625</v>
      </c>
      <c r="E26" s="278"/>
      <c r="F26" s="268">
        <f>[2]Data!CA30/C26</f>
        <v>0.45337120836086187</v>
      </c>
      <c r="G26" s="269">
        <f>[2]Data!CG30/(1-C26)</f>
        <v>9.3303563574018297E-2</v>
      </c>
      <c r="H26" s="277">
        <f t="shared" si="1"/>
        <v>0.36006764478684355</v>
      </c>
      <c r="I26" s="275"/>
      <c r="J26" s="275"/>
      <c r="K26" s="268">
        <f t="shared" si="2"/>
        <v>-1.970955765318545E-3</v>
      </c>
      <c r="L26" s="271">
        <f t="shared" si="3"/>
        <v>6.5994670669152159E-3</v>
      </c>
      <c r="M26" s="268">
        <f t="shared" si="4"/>
        <v>-6.4484542850200876E-3</v>
      </c>
      <c r="N26" s="277">
        <f t="shared" si="5"/>
        <v>0.19061726247197297</v>
      </c>
      <c r="P26" s="270">
        <v>0.23635153129161121</v>
      </c>
    </row>
    <row r="27" spans="1:16" ht="16">
      <c r="A27" s="275">
        <v>1938</v>
      </c>
      <c r="B27" s="268">
        <f>[2]Data!BZ31</f>
        <v>0.1719334006072194</v>
      </c>
      <c r="C27" s="277">
        <f>[2]Data!BD31</f>
        <v>0.26071726469011502</v>
      </c>
      <c r="D27" s="277">
        <f t="shared" si="0"/>
        <v>0.73928273530988498</v>
      </c>
      <c r="E27" s="278"/>
      <c r="F27" s="268">
        <f>[2]Data!CA31/C27</f>
        <v>0.39594076981769449</v>
      </c>
      <c r="G27" s="269">
        <f>[2]Data!CG31/(1-C27)</f>
        <v>9.2934411747425213E-2</v>
      </c>
      <c r="H27" s="277">
        <f t="shared" si="1"/>
        <v>0.30300635807026927</v>
      </c>
      <c r="I27" s="275"/>
      <c r="J27" s="275"/>
      <c r="K27" s="268">
        <f t="shared" si="2"/>
        <v>-3.2400639728707974E-3</v>
      </c>
      <c r="L27" s="271">
        <f t="shared" si="3"/>
        <v>-1.5489893893929045E-2</v>
      </c>
      <c r="M27" s="268">
        <f t="shared" si="4"/>
        <v>-2.69585764244823E-4</v>
      </c>
      <c r="N27" s="277">
        <f t="shared" si="5"/>
        <v>0.17141993536808225</v>
      </c>
      <c r="P27" s="270">
        <v>0.22620087336244543</v>
      </c>
    </row>
    <row r="28" spans="1:16" ht="16">
      <c r="A28" s="275">
        <v>1939</v>
      </c>
      <c r="B28" s="268">
        <f>[2]Data!BZ32</f>
        <v>0.18481136220024927</v>
      </c>
      <c r="C28" s="277">
        <f>[2]Data!BD32</f>
        <v>0.2650623380063189</v>
      </c>
      <c r="D28" s="277">
        <f t="shared" si="0"/>
        <v>0.73493766199368116</v>
      </c>
      <c r="E28" s="278"/>
      <c r="F28" s="268">
        <f>[2]Data!CA32/C28</f>
        <v>0.43260704113477849</v>
      </c>
      <c r="G28" s="269">
        <f>[2]Data!CG32/(1-C28)</f>
        <v>9.5441466761669674E-2</v>
      </c>
      <c r="H28" s="277">
        <f t="shared" si="1"/>
        <v>0.33716557437310879</v>
      </c>
      <c r="I28" s="275"/>
      <c r="J28" s="275"/>
      <c r="K28" s="268">
        <f t="shared" si="2"/>
        <v>1.3165848410912433E-3</v>
      </c>
      <c r="L28" s="271">
        <f t="shared" si="3"/>
        <v>9.5595299641757607E-3</v>
      </c>
      <c r="M28" s="268">
        <f t="shared" si="4"/>
        <v>1.8534224885030078E-3</v>
      </c>
      <c r="N28" s="277">
        <f t="shared" si="5"/>
        <v>0.18466293790098939</v>
      </c>
      <c r="P28" s="270">
        <v>0.23477088948787062</v>
      </c>
    </row>
    <row r="29" spans="1:16" ht="16">
      <c r="A29" s="275">
        <v>1940</v>
      </c>
      <c r="B29" s="268">
        <f>[2]Data!BZ33</f>
        <v>0.19305442067419556</v>
      </c>
      <c r="C29" s="277">
        <f>[2]Data!BD33</f>
        <v>0.28207519462339742</v>
      </c>
      <c r="D29" s="277">
        <f t="shared" si="0"/>
        <v>0.71792480537660253</v>
      </c>
      <c r="E29" s="278"/>
      <c r="F29" s="268">
        <f>[2]Data!CA33/C29</f>
        <v>0.42967914369989296</v>
      </c>
      <c r="G29" s="269">
        <f>[2]Data!CG33/(1-C29)</f>
        <v>0.10008373028947194</v>
      </c>
      <c r="H29" s="277">
        <f t="shared" si="1"/>
        <v>0.32959541341042103</v>
      </c>
      <c r="I29" s="275"/>
      <c r="J29" s="275"/>
      <c r="K29" s="268">
        <f t="shared" si="2"/>
        <v>5.7361495730246237E-3</v>
      </c>
      <c r="L29" s="271">
        <f t="shared" si="3"/>
        <v>-7.760753395334622E-4</v>
      </c>
      <c r="M29" s="268">
        <f t="shared" si="4"/>
        <v>3.411774303481537E-3</v>
      </c>
      <c r="N29" s="277">
        <f t="shared" si="5"/>
        <v>0.19318321073722194</v>
      </c>
      <c r="P29" s="270">
        <v>0.25605326876513318</v>
      </c>
    </row>
    <row r="30" spans="1:16" ht="16">
      <c r="A30" s="275">
        <v>1941</v>
      </c>
      <c r="B30" s="268">
        <f>[2]Data!BZ34</f>
        <v>0.19486650070173528</v>
      </c>
      <c r="C30" s="277">
        <f>[2]Data!BD34</f>
        <v>0.29002634969645613</v>
      </c>
      <c r="D30" s="277">
        <f t="shared" si="0"/>
        <v>0.70997365030354387</v>
      </c>
      <c r="E30" s="278"/>
      <c r="F30" s="268">
        <f>[2]Data!CA34/C30</f>
        <v>0.41546404333370363</v>
      </c>
      <c r="G30" s="269">
        <f>[2]Data!CG34/(1-C30)</f>
        <v>0.10475174783139381</v>
      </c>
      <c r="H30" s="277">
        <f t="shared" si="1"/>
        <v>0.31071229550230983</v>
      </c>
      <c r="I30" s="275"/>
      <c r="J30" s="275"/>
      <c r="K30" s="268">
        <f t="shared" si="2"/>
        <v>2.620664243395153E-3</v>
      </c>
      <c r="L30" s="271">
        <f t="shared" si="3"/>
        <v>-4.0097272023839848E-3</v>
      </c>
      <c r="M30" s="268">
        <f t="shared" si="4"/>
        <v>3.3512855852788214E-3</v>
      </c>
      <c r="N30" s="277">
        <f t="shared" si="5"/>
        <v>0.19501664330048557</v>
      </c>
      <c r="P30" s="270">
        <v>0.26647940074906373</v>
      </c>
    </row>
    <row r="31" spans="1:16" ht="16">
      <c r="A31" s="275">
        <v>1942</v>
      </c>
      <c r="B31" s="268">
        <f>[2]Data!BZ35</f>
        <v>0.18493826368831501</v>
      </c>
      <c r="C31" s="277">
        <f>[2]Data!BD35</f>
        <v>0.27745691959000041</v>
      </c>
      <c r="D31" s="277">
        <f t="shared" si="0"/>
        <v>0.72254308040999959</v>
      </c>
      <c r="E31" s="278"/>
      <c r="F31" s="268">
        <f>[2]Data!CA35/C31</f>
        <v>0.42410581319072477</v>
      </c>
      <c r="G31" s="269">
        <f>[2]Data!CG35/(1-C31)</f>
        <v>9.3097799984513452E-2</v>
      </c>
      <c r="H31" s="277">
        <f t="shared" si="1"/>
        <v>0.33100801320621132</v>
      </c>
      <c r="I31" s="275"/>
      <c r="J31" s="275"/>
      <c r="K31" s="268">
        <f t="shared" si="2"/>
        <v>-3.905476481532701E-3</v>
      </c>
      <c r="L31" s="271">
        <f t="shared" si="3"/>
        <v>2.5063409665487075E-3</v>
      </c>
      <c r="M31" s="268">
        <f t="shared" si="4"/>
        <v>-8.2739958932967709E-3</v>
      </c>
      <c r="N31" s="277">
        <f t="shared" si="5"/>
        <v>0.18519336929345451</v>
      </c>
      <c r="P31" s="270">
        <v>0.2583451202263084</v>
      </c>
    </row>
    <row r="32" spans="1:16" ht="16">
      <c r="A32" s="275">
        <v>1943</v>
      </c>
      <c r="B32" s="268">
        <f>[2]Data!BZ36</f>
        <v>0.17183052090929848</v>
      </c>
      <c r="C32" s="277">
        <f>[2]Data!BD36</f>
        <v>0.25997557739631694</v>
      </c>
      <c r="D32" s="277">
        <f t="shared" si="0"/>
        <v>0.74002442260368306</v>
      </c>
      <c r="E32" s="278"/>
      <c r="F32" s="268">
        <f>[2]Data!CA36/C32</f>
        <v>0.43107625514286568</v>
      </c>
      <c r="G32" s="269">
        <f>[2]Data!CG36/(1-C32)</f>
        <v>8.075574366373961E-2</v>
      </c>
      <c r="H32" s="277">
        <f t="shared" si="1"/>
        <v>0.35032051147912607</v>
      </c>
      <c r="I32" s="275"/>
      <c r="J32" s="275"/>
      <c r="K32" s="268">
        <f t="shared" si="2"/>
        <v>-5.7864643477090767E-3</v>
      </c>
      <c r="L32" s="271">
        <f t="shared" si="3"/>
        <v>1.9339973522219274E-3</v>
      </c>
      <c r="M32" s="268">
        <f t="shared" si="4"/>
        <v>-8.9176673926056379E-3</v>
      </c>
      <c r="N32" s="277">
        <f t="shared" si="5"/>
        <v>0.17216812930022224</v>
      </c>
      <c r="P32" s="270">
        <v>0.24552706552706549</v>
      </c>
    </row>
    <row r="33" spans="1:16" ht="16">
      <c r="A33" s="275">
        <v>1944</v>
      </c>
      <c r="B33" s="268">
        <f>[2]Data!BZ37</f>
        <v>0.14836379223715535</v>
      </c>
      <c r="C33" s="277">
        <f>[2]Data!BD37</f>
        <v>0.24737601056520242</v>
      </c>
      <c r="D33" s="277">
        <f t="shared" si="0"/>
        <v>0.75262398943479758</v>
      </c>
      <c r="E33" s="278"/>
      <c r="F33" s="268">
        <f>[2]Data!CA37/C33</f>
        <v>0.40343789562099486</v>
      </c>
      <c r="G33" s="269">
        <f>[2]Data!CG37/(1-C33)</f>
        <v>6.4524830179918516E-2</v>
      </c>
      <c r="H33" s="277">
        <f t="shared" si="1"/>
        <v>0.33891306544107636</v>
      </c>
      <c r="I33" s="275"/>
      <c r="J33" s="275"/>
      <c r="K33" s="268">
        <f t="shared" si="2"/>
        <v>-4.4138866966914689E-3</v>
      </c>
      <c r="L33" s="271">
        <f t="shared" si="3"/>
        <v>-7.1852984749853624E-3</v>
      </c>
      <c r="M33" s="268">
        <f t="shared" si="4"/>
        <v>-1.2011272379195038E-2</v>
      </c>
      <c r="N33" s="277">
        <f t="shared" si="5"/>
        <v>0.14822006335842663</v>
      </c>
      <c r="P33" s="270">
        <v>0.23451938396176314</v>
      </c>
    </row>
    <row r="34" spans="1:16" ht="16">
      <c r="A34" s="275">
        <v>1945</v>
      </c>
      <c r="B34" s="268">
        <f>[2]Data!BZ38</f>
        <v>0.14279793159629031</v>
      </c>
      <c r="C34" s="277">
        <f>[2]Data!BD38</f>
        <v>0.2316811436262361</v>
      </c>
      <c r="D34" s="277">
        <f t="shared" si="0"/>
        <v>0.76831885637376396</v>
      </c>
      <c r="E34" s="278"/>
      <c r="F34" s="268">
        <f>[2]Data!CA38/C34</f>
        <v>0.38590799394313186</v>
      </c>
      <c r="G34" s="269">
        <f>[2]Data!CG38/(1-C34)</f>
        <v>6.9489803331165584E-2</v>
      </c>
      <c r="H34" s="277">
        <f t="shared" si="1"/>
        <v>0.3164181906119663</v>
      </c>
      <c r="I34" s="275"/>
      <c r="J34" s="275"/>
      <c r="K34" s="268">
        <f t="shared" si="2"/>
        <v>-5.319195465974879E-3</v>
      </c>
      <c r="L34" s="271">
        <f t="shared" si="3"/>
        <v>-4.3364771426699974E-3</v>
      </c>
      <c r="M34" s="268">
        <f t="shared" si="4"/>
        <v>3.7367579005282269E-3</v>
      </c>
      <c r="N34" s="277">
        <f t="shared" si="5"/>
        <v>0.1424448775290387</v>
      </c>
      <c r="P34" s="270">
        <v>0.21883671291355389</v>
      </c>
    </row>
    <row r="35" spans="1:16" ht="16">
      <c r="A35" s="275">
        <v>1946</v>
      </c>
      <c r="B35" s="268">
        <f>[2]Data!BZ39</f>
        <v>0.14156551756813207</v>
      </c>
      <c r="C35" s="277">
        <f>[2]Data!BD39</f>
        <v>0.2295861084281442</v>
      </c>
      <c r="D35" s="277">
        <f t="shared" si="0"/>
        <v>0.7704138915718558</v>
      </c>
      <c r="E35" s="278"/>
      <c r="F35" s="268">
        <f>[2]Data!CA39/C35</f>
        <v>0.35135798774408061</v>
      </c>
      <c r="G35" s="269">
        <f>[2]Data!CG39/(1-C35)</f>
        <v>7.9046607496361734E-2</v>
      </c>
      <c r="H35" s="277">
        <f t="shared" si="1"/>
        <v>0.27231138024771889</v>
      </c>
      <c r="I35" s="275"/>
      <c r="J35" s="275"/>
      <c r="K35" s="268">
        <f t="shared" si="2"/>
        <v>-6.6290724664862114E-4</v>
      </c>
      <c r="L35" s="271">
        <f t="shared" si="3"/>
        <v>-8.0045849484897385E-3</v>
      </c>
      <c r="M35" s="268">
        <f t="shared" si="4"/>
        <v>7.3426728467915307E-3</v>
      </c>
      <c r="N35" s="277">
        <f t="shared" si="5"/>
        <v>0.14147311224794348</v>
      </c>
      <c r="P35" s="270">
        <v>0.21945190757657176</v>
      </c>
    </row>
    <row r="36" spans="1:16" ht="16">
      <c r="A36" s="275">
        <v>1947</v>
      </c>
      <c r="B36" s="268">
        <f>[2]Data!BZ40</f>
        <v>0.14574716809862265</v>
      </c>
      <c r="C36" s="277">
        <f>[2]Data!BD40</f>
        <v>0.24775011423567772</v>
      </c>
      <c r="D36" s="277">
        <f t="shared" si="0"/>
        <v>0.75224988576432228</v>
      </c>
      <c r="E36" s="278"/>
      <c r="F36" s="268">
        <f>[2]Data!CA40/C36</f>
        <v>0.37374776022715323</v>
      </c>
      <c r="G36" s="269">
        <f>[2]Data!CG40/(1-C36)</f>
        <v>7.0656199240246603E-2</v>
      </c>
      <c r="H36" s="277">
        <f t="shared" si="1"/>
        <v>0.30309156098690659</v>
      </c>
      <c r="I36" s="275"/>
      <c r="J36" s="275"/>
      <c r="K36" s="268">
        <f t="shared" si="2"/>
        <v>4.9462654922770351E-3</v>
      </c>
      <c r="L36" s="271">
        <f t="shared" si="3"/>
        <v>5.1403807329801878E-3</v>
      </c>
      <c r="M36" s="268">
        <f t="shared" si="4"/>
        <v>-6.4640870764702861E-3</v>
      </c>
      <c r="N36" s="277">
        <f t="shared" si="5"/>
        <v>0.145188076716919</v>
      </c>
      <c r="P36" s="270">
        <v>0.23353204172876307</v>
      </c>
    </row>
    <row r="37" spans="1:16" ht="16">
      <c r="A37" s="275">
        <v>1948</v>
      </c>
      <c r="B37" s="268">
        <f>[2]Data!BZ41</f>
        <v>0.15765946306209772</v>
      </c>
      <c r="C37" s="277">
        <f>[2]Data!BD41</f>
        <v>0.26175269271050572</v>
      </c>
      <c r="D37" s="277">
        <f t="shared" si="0"/>
        <v>0.73824730728949428</v>
      </c>
      <c r="E37" s="278"/>
      <c r="F37" s="268">
        <f>[2]Data!CA41/C37</f>
        <v>0.39616469024366929</v>
      </c>
      <c r="G37" s="269">
        <f>[2]Data!CG41/(1-C37)</f>
        <v>7.3095137769101579E-2</v>
      </c>
      <c r="H37" s="277">
        <f t="shared" si="1"/>
        <v>0.3230695524745677</v>
      </c>
      <c r="I37" s="275"/>
      <c r="J37" s="275"/>
      <c r="K37" s="268">
        <f t="shared" si="2"/>
        <v>4.2440633677772758E-3</v>
      </c>
      <c r="L37" s="271">
        <f t="shared" si="3"/>
        <v>5.5537969724050486E-3</v>
      </c>
      <c r="M37" s="268">
        <f t="shared" si="4"/>
        <v>1.8346912297173593E-3</v>
      </c>
      <c r="N37" s="277">
        <f t="shared" si="5"/>
        <v>0.15737971966852232</v>
      </c>
      <c r="P37" s="270">
        <v>0.24878264718902174</v>
      </c>
    </row>
    <row r="38" spans="1:16" ht="16">
      <c r="A38" s="275">
        <v>1949</v>
      </c>
      <c r="B38" s="268">
        <f>[2]Data!BZ42</f>
        <v>0.1517338910703204</v>
      </c>
      <c r="C38" s="277">
        <f>[2]Data!BD42</f>
        <v>0.25886802918150209</v>
      </c>
      <c r="D38" s="277">
        <f t="shared" si="0"/>
        <v>0.74113197081849791</v>
      </c>
      <c r="E38" s="278"/>
      <c r="F38" s="268">
        <f>[2]Data!CA42/C38</f>
        <v>0.39020632762184093</v>
      </c>
      <c r="G38" s="269">
        <f>[2]Data!CG42/(1-C38)</f>
        <v>6.8438483376565371E-2</v>
      </c>
      <c r="H38" s="277">
        <f t="shared" si="1"/>
        <v>0.32176784424527555</v>
      </c>
      <c r="I38" s="275"/>
      <c r="J38" s="275"/>
      <c r="K38" s="268">
        <f t="shared" si="2"/>
        <v>-9.3194695535490934E-4</v>
      </c>
      <c r="L38" s="271">
        <f t="shared" si="3"/>
        <v>-1.5596174604092022E-3</v>
      </c>
      <c r="M38" s="268">
        <f t="shared" si="4"/>
        <v>-3.4377625662676513E-3</v>
      </c>
      <c r="N38" s="277">
        <f t="shared" si="5"/>
        <v>0.15173013608006594</v>
      </c>
      <c r="P38" s="270">
        <v>0.24312386156648449</v>
      </c>
    </row>
    <row r="39" spans="1:16" ht="16">
      <c r="A39" s="275">
        <v>1950</v>
      </c>
      <c r="B39" s="268">
        <f>[2]Data!BZ43</f>
        <v>0.15848027813737375</v>
      </c>
      <c r="C39" s="277">
        <f>[2]Data!BD43</f>
        <v>0.27028764792980042</v>
      </c>
      <c r="D39" s="277">
        <f t="shared" si="0"/>
        <v>0.72971235207019958</v>
      </c>
      <c r="E39" s="278"/>
      <c r="F39" s="268">
        <f>[2]Data!CA43/C39</f>
        <v>0.39381861739684337</v>
      </c>
      <c r="G39" s="269">
        <f>[2]Data!CG43/(1-C39)</f>
        <v>7.131025010415197E-2</v>
      </c>
      <c r="H39" s="277">
        <f t="shared" si="1"/>
        <v>0.32250836729269139</v>
      </c>
      <c r="I39" s="275"/>
      <c r="J39" s="275"/>
      <c r="K39" s="268">
        <f t="shared" si="2"/>
        <v>3.6744661067428862E-3</v>
      </c>
      <c r="L39" s="271">
        <f t="shared" si="3"/>
        <v>9.3510633488737369E-4</v>
      </c>
      <c r="M39" s="268">
        <f t="shared" si="4"/>
        <v>2.1283581345472452E-3</v>
      </c>
      <c r="N39" s="277">
        <f t="shared" si="5"/>
        <v>0.15847182164649792</v>
      </c>
      <c r="P39" s="270">
        <v>0.25608660130718952</v>
      </c>
    </row>
    <row r="40" spans="1:16" ht="16">
      <c r="A40" s="275">
        <v>1951</v>
      </c>
      <c r="B40" s="268">
        <f>[2]Data!BZ44</f>
        <v>0.14943208955529014</v>
      </c>
      <c r="C40" s="277">
        <f>[2]Data!BD44</f>
        <v>0.26266753016557609</v>
      </c>
      <c r="D40" s="277">
        <f t="shared" si="0"/>
        <v>0.73733246983442391</v>
      </c>
      <c r="E40" s="278"/>
      <c r="F40" s="268">
        <f>[2]Data!CA44/C40</f>
        <v>0.38025613578168721</v>
      </c>
      <c r="G40" s="269">
        <f>[2]Data!CG44/(1-C40)</f>
        <v>6.7203265238455656E-2</v>
      </c>
      <c r="H40" s="277">
        <f t="shared" si="1"/>
        <v>0.31305287054323155</v>
      </c>
      <c r="I40" s="275"/>
      <c r="J40" s="275"/>
      <c r="K40" s="268">
        <f t="shared" si="2"/>
        <v>-2.4575517387180235E-3</v>
      </c>
      <c r="L40" s="271">
        <f t="shared" si="3"/>
        <v>-3.66577125585172E-3</v>
      </c>
      <c r="M40" s="268">
        <f t="shared" si="4"/>
        <v>-2.9969175862639701E-3</v>
      </c>
      <c r="N40" s="277">
        <f t="shared" si="5"/>
        <v>0.14936003755654004</v>
      </c>
      <c r="P40" s="270">
        <v>0.25051002462187832</v>
      </c>
    </row>
    <row r="41" spans="1:16" ht="16">
      <c r="A41" s="275">
        <v>1952</v>
      </c>
      <c r="B41" s="268">
        <f>[2]Data!BZ45</f>
        <v>0.14196335787489817</v>
      </c>
      <c r="C41" s="277">
        <f>[2]Data!BD45</f>
        <v>0.25284499447330883</v>
      </c>
      <c r="D41" s="277">
        <f t="shared" si="0"/>
        <v>0.74715500552669112</v>
      </c>
      <c r="E41" s="278"/>
      <c r="F41" s="268">
        <f>[2]Data!CA45/C41</f>
        <v>0.37884333666732761</v>
      </c>
      <c r="G41" s="269">
        <f>[2]Data!CG45/(1-C41)</f>
        <v>6.1800718950477999E-2</v>
      </c>
      <c r="H41" s="277">
        <f t="shared" si="1"/>
        <v>0.31704261771684961</v>
      </c>
      <c r="I41" s="275"/>
      <c r="J41" s="275"/>
      <c r="K41" s="268">
        <f t="shared" si="2"/>
        <v>-3.0749729944776153E-3</v>
      </c>
      <c r="L41" s="271">
        <f t="shared" si="3"/>
        <v>-3.7109645398894877E-4</v>
      </c>
      <c r="M41" s="268">
        <f t="shared" si="4"/>
        <v>-3.9834727979093645E-3</v>
      </c>
      <c r="N41" s="277">
        <f t="shared" si="5"/>
        <v>0.14200254730891421</v>
      </c>
      <c r="P41" s="270">
        <v>0.2380746169220519</v>
      </c>
    </row>
    <row r="42" spans="1:16" ht="16">
      <c r="A42" s="275">
        <v>1953</v>
      </c>
      <c r="B42" s="268">
        <f>[2]Data!BZ46</f>
        <v>0.13259632478488506</v>
      </c>
      <c r="C42" s="277">
        <f>[2]Data!BD46</f>
        <v>0.2509002079525624</v>
      </c>
      <c r="D42" s="277">
        <f t="shared" si="0"/>
        <v>0.7490997920474376</v>
      </c>
      <c r="E42" s="278"/>
      <c r="F42" s="268">
        <f>[2]Data!CA46/C42</f>
        <v>0.35910046868170242</v>
      </c>
      <c r="G42" s="269">
        <f>[2]Data!CG46/(1-C42)</f>
        <v>5.6732017506810492E-2</v>
      </c>
      <c r="H42" s="277">
        <f t="shared" si="1"/>
        <v>0.30236845117489192</v>
      </c>
      <c r="I42" s="275"/>
      <c r="J42" s="275"/>
      <c r="K42" s="268">
        <f t="shared" si="2"/>
        <v>-6.1658020943788992E-4</v>
      </c>
      <c r="L42" s="271">
        <f t="shared" si="3"/>
        <v>-4.991885346712667E-3</v>
      </c>
      <c r="M42" s="268">
        <f t="shared" si="4"/>
        <v>-3.7871056551565438E-3</v>
      </c>
      <c r="N42" s="277">
        <f t="shared" si="5"/>
        <v>0.13256778666359106</v>
      </c>
      <c r="P42" s="270">
        <v>0.23340721975934134</v>
      </c>
    </row>
    <row r="43" spans="1:16" ht="16">
      <c r="A43" s="275">
        <v>1954</v>
      </c>
      <c r="B43" s="268">
        <f>[2]Data!BZ47</f>
        <v>0.13487352232759914</v>
      </c>
      <c r="C43" s="277">
        <f>[2]Data!BD47</f>
        <v>0.25642066221943965</v>
      </c>
      <c r="D43" s="277">
        <f t="shared" si="0"/>
        <v>0.7435793377805604</v>
      </c>
      <c r="E43" s="278"/>
      <c r="F43" s="268">
        <f>[2]Data!CA47/C43</f>
        <v>0.35829644404081556</v>
      </c>
      <c r="G43" s="269">
        <f>[2]Data!CG47/(1-C43)</f>
        <v>5.7826930753786372E-2</v>
      </c>
      <c r="H43" s="277">
        <f t="shared" si="1"/>
        <v>0.3004695132870292</v>
      </c>
      <c r="I43" s="275"/>
      <c r="J43" s="275"/>
      <c r="K43" s="268">
        <f t="shared" si="2"/>
        <v>1.6692112064574977E-3</v>
      </c>
      <c r="L43" s="271">
        <f t="shared" si="3"/>
        <v>-2.0172994959749695E-4</v>
      </c>
      <c r="M43" s="268">
        <f t="shared" si="4"/>
        <v>8.2019928561961647E-4</v>
      </c>
      <c r="N43" s="277">
        <f t="shared" si="5"/>
        <v>0.13488400532736466</v>
      </c>
      <c r="P43" s="270">
        <v>0.2367637745408486</v>
      </c>
    </row>
    <row r="44" spans="1:16" ht="16">
      <c r="A44" s="275">
        <v>1955</v>
      </c>
      <c r="B44" s="268">
        <f>[2]Data!BZ48</f>
        <v>0.14128702502276624</v>
      </c>
      <c r="C44" s="277">
        <f>[2]Data!BD48</f>
        <v>0.27131216019832249</v>
      </c>
      <c r="D44" s="277">
        <f t="shared" si="0"/>
        <v>0.72868783980167751</v>
      </c>
      <c r="E44" s="278"/>
      <c r="F44" s="268">
        <f>[2]Data!CA48/C44</f>
        <v>0.37069288168515441</v>
      </c>
      <c r="G44" s="269">
        <f>[2]Data!CG48/(1-C44)</f>
        <v>5.5872400085208822E-2</v>
      </c>
      <c r="H44" s="277">
        <f t="shared" si="1"/>
        <v>0.31482048159994558</v>
      </c>
      <c r="I44" s="275"/>
      <c r="J44" s="275"/>
      <c r="K44" s="268">
        <f t="shared" si="2"/>
        <v>4.4744411498297059E-3</v>
      </c>
      <c r="L44" s="271">
        <f t="shared" si="3"/>
        <v>3.1787027499233563E-3</v>
      </c>
      <c r="M44" s="268">
        <f t="shared" si="4"/>
        <v>-1.453348620212691E-3</v>
      </c>
      <c r="N44" s="277">
        <f t="shared" si="5"/>
        <v>0.14107331760713951</v>
      </c>
      <c r="P44" s="270">
        <v>0.25275772451631529</v>
      </c>
    </row>
    <row r="45" spans="1:16" ht="16">
      <c r="A45" s="275">
        <v>1956</v>
      </c>
      <c r="B45" s="268">
        <f>[2]Data!BZ49</f>
        <v>0.1338850724154842</v>
      </c>
      <c r="C45" s="277">
        <f>[2]Data!BD49</f>
        <v>0.26135179332957875</v>
      </c>
      <c r="D45" s="277">
        <f t="shared" si="0"/>
        <v>0.73864820667042119</v>
      </c>
      <c r="E45" s="278"/>
      <c r="F45" s="268">
        <f>[2]Data!CA49/C45</f>
        <v>0.36133461605118478</v>
      </c>
      <c r="G45" s="269">
        <f>[2]Data!CG49/(1-C45)</f>
        <v>5.3407863394508065E-2</v>
      </c>
      <c r="H45" s="277">
        <f t="shared" si="1"/>
        <v>0.30792675265667668</v>
      </c>
      <c r="I45" s="275"/>
      <c r="J45" s="275"/>
      <c r="K45" s="268">
        <f t="shared" si="2"/>
        <v>-3.1357274945300467E-3</v>
      </c>
      <c r="L45" s="271">
        <f t="shared" si="3"/>
        <v>-2.5390112648620245E-3</v>
      </c>
      <c r="M45" s="268">
        <f t="shared" si="4"/>
        <v>-1.7958779172587095E-3</v>
      </c>
      <c r="N45" s="277">
        <f t="shared" si="5"/>
        <v>0.13381640834611544</v>
      </c>
      <c r="P45" s="270">
        <v>0.24319542732716384</v>
      </c>
    </row>
    <row r="46" spans="1:16" ht="16">
      <c r="A46" s="275">
        <v>1957</v>
      </c>
      <c r="B46" s="268">
        <f>[2]Data!BZ50</f>
        <v>0.13166288086124753</v>
      </c>
      <c r="C46" s="277">
        <f>[2]Data!BD50</f>
        <v>0.25851797936100207</v>
      </c>
      <c r="D46" s="277">
        <f t="shared" si="0"/>
        <v>0.74148202063899793</v>
      </c>
      <c r="E46" s="278"/>
      <c r="F46" s="268">
        <f>[2]Data!CA50/C46</f>
        <v>0.35324610396014822</v>
      </c>
      <c r="G46" s="269">
        <f>[2]Data!CG50/(1-C46)</f>
        <v>5.4407808585239942E-2</v>
      </c>
      <c r="H46" s="277">
        <f t="shared" si="1"/>
        <v>0.29883829537490825</v>
      </c>
      <c r="I46" s="275"/>
      <c r="J46" s="275"/>
      <c r="K46" s="268">
        <f t="shared" si="2"/>
        <v>-8.7260713297694723E-4</v>
      </c>
      <c r="L46" s="271">
        <f t="shared" si="3"/>
        <v>-2.1139471403603858E-3</v>
      </c>
      <c r="M46" s="268">
        <f t="shared" si="4"/>
        <v>7.3860772190281309E-4</v>
      </c>
      <c r="N46" s="277">
        <f t="shared" si="5"/>
        <v>0.13163712586404966</v>
      </c>
      <c r="P46" s="270">
        <v>0.23865589997395159</v>
      </c>
    </row>
    <row r="47" spans="1:16" ht="16">
      <c r="A47" s="275">
        <v>1958</v>
      </c>
      <c r="B47" s="268">
        <f>[2]Data!BZ51</f>
        <v>0.12471966914256878</v>
      </c>
      <c r="C47" s="277">
        <f>[2]Data!BD51</f>
        <v>0.25412191951992963</v>
      </c>
      <c r="D47" s="277">
        <f t="shared" si="0"/>
        <v>0.74587808048007043</v>
      </c>
      <c r="E47" s="278"/>
      <c r="F47" s="268">
        <f>[2]Data!CA51/C47</f>
        <v>0.33164863920663507</v>
      </c>
      <c r="G47" s="269">
        <f>[2]Data!CG51/(1-C47)</f>
        <v>5.4218620173389874E-2</v>
      </c>
      <c r="H47" s="277">
        <f t="shared" si="1"/>
        <v>0.27743001903324521</v>
      </c>
      <c r="I47" s="275"/>
      <c r="J47" s="275"/>
      <c r="K47" s="268">
        <f t="shared" si="2"/>
        <v>-1.3137110292721786E-3</v>
      </c>
      <c r="L47" s="271">
        <f t="shared" si="3"/>
        <v>-5.5833329473986828E-3</v>
      </c>
      <c r="M47" s="268">
        <f t="shared" si="4"/>
        <v>-1.4027980590007122E-4</v>
      </c>
      <c r="N47" s="277">
        <f t="shared" si="5"/>
        <v>0.12462555707867658</v>
      </c>
      <c r="P47" s="270">
        <v>0.23067739423825587</v>
      </c>
    </row>
    <row r="48" spans="1:16" ht="16">
      <c r="A48" s="275">
        <v>1959</v>
      </c>
      <c r="B48" s="268">
        <f>[2]Data!BZ52</f>
        <v>0.13066154113420073</v>
      </c>
      <c r="C48" s="277">
        <f>[2]Data!BD52</f>
        <v>0.26854612085684265</v>
      </c>
      <c r="D48" s="277">
        <f t="shared" si="0"/>
        <v>0.73145387914315729</v>
      </c>
      <c r="E48" s="278"/>
      <c r="F48" s="268">
        <f>[2]Data!CA52/C48</f>
        <v>0.34210735466270675</v>
      </c>
      <c r="G48" s="269">
        <f>[2]Data!CG52/(1-C48)</f>
        <v>5.3031283624299277E-2</v>
      </c>
      <c r="H48" s="277">
        <f t="shared" si="1"/>
        <v>0.28907607103840749</v>
      </c>
      <c r="I48" s="275"/>
      <c r="J48" s="275"/>
      <c r="K48" s="268">
        <f t="shared" si="2"/>
        <v>4.0017064514391411E-3</v>
      </c>
      <c r="L48" s="271">
        <f t="shared" si="3"/>
        <v>2.6577888474096935E-3</v>
      </c>
      <c r="M48" s="268">
        <f t="shared" si="4"/>
        <v>-8.856083061195251E-4</v>
      </c>
      <c r="N48" s="277">
        <f t="shared" si="5"/>
        <v>0.13049355613529809</v>
      </c>
      <c r="P48" s="270">
        <v>0.24559770937723693</v>
      </c>
    </row>
    <row r="49" spans="1:16" ht="16">
      <c r="A49" s="275">
        <v>1960</v>
      </c>
      <c r="B49" s="268">
        <f>[2]Data!BZ53</f>
        <v>0.12591519166871309</v>
      </c>
      <c r="C49" s="277">
        <f>[2]Data!BD53</f>
        <v>0.26590628397171001</v>
      </c>
      <c r="D49" s="277">
        <f t="shared" si="0"/>
        <v>0.73409371602828999</v>
      </c>
      <c r="E49" s="278"/>
      <c r="F49" s="268">
        <f>[2]Data!CA53/C49</f>
        <v>0.33599880569998369</v>
      </c>
      <c r="G49" s="269">
        <f>[2]Data!CG53/(1-C49)</f>
        <v>4.9817887045757583E-2</v>
      </c>
      <c r="H49" s="277">
        <f t="shared" si="1"/>
        <v>0.28618091865422612</v>
      </c>
      <c r="I49" s="275"/>
      <c r="J49" s="275"/>
      <c r="K49" s="268">
        <f t="shared" si="2"/>
        <v>-7.631136749364115E-4</v>
      </c>
      <c r="L49" s="271">
        <f t="shared" si="3"/>
        <v>-1.6404271280033675E-3</v>
      </c>
      <c r="M49" s="268">
        <f t="shared" si="4"/>
        <v>-2.3504513925996715E-3</v>
      </c>
      <c r="N49" s="277">
        <f t="shared" si="5"/>
        <v>0.12590754893866127</v>
      </c>
      <c r="P49" s="270">
        <v>0.23973784403669729</v>
      </c>
    </row>
    <row r="50" spans="1:16" ht="16">
      <c r="A50" s="275">
        <v>1961</v>
      </c>
      <c r="B50" s="268">
        <f>[2]Data!BZ54</f>
        <v>0.12453469169407759</v>
      </c>
      <c r="C50" s="277">
        <f>[2]Data!BD54</f>
        <v>0.26723591966399934</v>
      </c>
      <c r="D50" s="277">
        <f t="shared" si="0"/>
        <v>0.73276408033600071</v>
      </c>
      <c r="E50" s="278"/>
      <c r="F50" s="268">
        <f>[2]Data!CA54/C50</f>
        <v>0.32885480800934147</v>
      </c>
      <c r="G50" s="269">
        <f>[2]Data!CG54/(1-C50)</f>
        <v>5.0020020936297163E-2</v>
      </c>
      <c r="H50" s="277">
        <f t="shared" si="1"/>
        <v>0.27883478707304432</v>
      </c>
      <c r="I50" s="275"/>
      <c r="J50" s="275"/>
      <c r="K50" s="268">
        <f t="shared" si="2"/>
        <v>3.8051636389480916E-4</v>
      </c>
      <c r="L50" s="271">
        <f t="shared" si="3"/>
        <v>-1.8996338786211515E-3</v>
      </c>
      <c r="M50" s="268">
        <f t="shared" si="4"/>
        <v>1.4838521884145571E-4</v>
      </c>
      <c r="N50" s="277">
        <f t="shared" si="5"/>
        <v>0.12454445937282821</v>
      </c>
      <c r="P50" s="270">
        <v>0.24169882717415359</v>
      </c>
    </row>
    <row r="51" spans="1:16" ht="16">
      <c r="A51" s="275">
        <v>1962</v>
      </c>
      <c r="B51" s="268">
        <f>[2]Data!BZ55</f>
        <v>0.12573906779289246</v>
      </c>
      <c r="C51" s="277">
        <f>[2]Data!BD55</f>
        <v>0.27473398950801392</v>
      </c>
      <c r="D51" s="277">
        <f t="shared" si="0"/>
        <v>0.72526601049198614</v>
      </c>
      <c r="E51" s="278"/>
      <c r="F51" s="268">
        <f>[2]Data!CA55/C51</f>
        <v>0.32857108764779319</v>
      </c>
      <c r="G51" s="269">
        <f>[2]Data!CG55/(1-C51)</f>
        <v>4.8907926446034158E-2</v>
      </c>
      <c r="H51" s="277">
        <f t="shared" si="1"/>
        <v>0.27966316120175905</v>
      </c>
      <c r="I51" s="275"/>
      <c r="J51" s="275"/>
      <c r="K51" s="268">
        <f t="shared" si="2"/>
        <v>2.0907227084146192E-3</v>
      </c>
      <c r="L51" s="271">
        <f t="shared" si="3"/>
        <v>-7.5820271745756637E-5</v>
      </c>
      <c r="M51" s="268">
        <f t="shared" si="4"/>
        <v>-8.1490289640430424E-4</v>
      </c>
      <c r="N51" s="277">
        <f t="shared" si="5"/>
        <v>0.12573469123434211</v>
      </c>
      <c r="P51" s="270">
        <v>0.24968152866242035</v>
      </c>
    </row>
    <row r="52" spans="1:16" ht="16">
      <c r="A52" s="275">
        <v>1963</v>
      </c>
      <c r="B52" s="268">
        <f>[2]Data!BZ56</f>
        <v>0.127462238073349</v>
      </c>
      <c r="C52" s="277">
        <f>[2]Data!BD56</f>
        <v>0.27930641143073409</v>
      </c>
      <c r="D52" s="277">
        <f t="shared" si="0"/>
        <v>0.72069358856926591</v>
      </c>
      <c r="E52" s="278"/>
      <c r="F52" s="268">
        <f>[2]Data!CA56/C52</f>
        <v>0.32872680944821991</v>
      </c>
      <c r="G52" s="269">
        <f>[2]Data!CG56/(1-C52)</f>
        <v>4.9461712338921118E-2</v>
      </c>
      <c r="H52" s="277">
        <f t="shared" si="1"/>
        <v>0.27926509710929881</v>
      </c>
      <c r="I52" s="275"/>
      <c r="J52" s="275"/>
      <c r="K52" s="268">
        <f t="shared" si="2"/>
        <v>1.2787379692561483E-3</v>
      </c>
      <c r="L52" s="271">
        <f t="shared" si="3"/>
        <v>4.2782071484604204E-5</v>
      </c>
      <c r="M52" s="268">
        <f t="shared" si="4"/>
        <v>4.0164208520086775E-4</v>
      </c>
      <c r="N52" s="277">
        <f t="shared" si="5"/>
        <v>0.12746222991883407</v>
      </c>
      <c r="P52" s="270">
        <v>0.25403905946366112</v>
      </c>
    </row>
    <row r="53" spans="1:16" ht="16">
      <c r="A53" s="275">
        <v>1964</v>
      </c>
      <c r="B53" s="268">
        <f>[2]Data!BZ57</f>
        <v>0.12919537723064423</v>
      </c>
      <c r="C53" s="277">
        <f>[2]Data!BD57</f>
        <v>0.28174682769209902</v>
      </c>
      <c r="D53" s="277">
        <f t="shared" si="0"/>
        <v>0.71825317230790098</v>
      </c>
      <c r="E53" s="278"/>
      <c r="F53" s="268">
        <f>[2]Data!CA57/C53</f>
        <v>0.33156336542848597</v>
      </c>
      <c r="G53" s="269">
        <f>[2]Data!CG57/(1-C53)</f>
        <v>4.979673105507415E-2</v>
      </c>
      <c r="H53" s="277">
        <f t="shared" si="1"/>
        <v>0.28176663437341182</v>
      </c>
      <c r="I53" s="275"/>
      <c r="J53" s="275"/>
      <c r="K53" s="268">
        <f t="shared" si="2"/>
        <v>6.8152308421718928E-4</v>
      </c>
      <c r="L53" s="271">
        <f t="shared" si="3"/>
        <v>7.9226827167049952E-4</v>
      </c>
      <c r="M53" s="268">
        <f t="shared" si="4"/>
        <v>2.4144584078219703E-4</v>
      </c>
      <c r="N53" s="277">
        <f t="shared" si="5"/>
        <v>0.12917747527001888</v>
      </c>
      <c r="P53" s="270">
        <v>0.25653807198408396</v>
      </c>
    </row>
    <row r="54" spans="1:16" ht="16">
      <c r="A54" s="275">
        <v>1965</v>
      </c>
      <c r="B54" s="268">
        <f>[2]Data!BZ58</f>
        <v>0.127784363925457</v>
      </c>
      <c r="C54" s="277">
        <f>[2]Data!BD58</f>
        <v>0.28695659339163182</v>
      </c>
      <c r="D54" s="277">
        <f t="shared" si="0"/>
        <v>0.71304340660836818</v>
      </c>
      <c r="E54" s="278"/>
      <c r="F54" s="268">
        <f>[2]Data!CA58/C54</f>
        <v>0.3208122315637707</v>
      </c>
      <c r="G54" s="269">
        <f>[2]Data!CG58/(1-C54)</f>
        <v>5.0102401205374514E-2</v>
      </c>
      <c r="H54" s="277">
        <f t="shared" si="1"/>
        <v>0.27070983035839619</v>
      </c>
      <c r="I54" s="275"/>
      <c r="J54" s="275"/>
      <c r="K54" s="268">
        <f t="shared" si="2"/>
        <v>1.4679381470313999E-3</v>
      </c>
      <c r="L54" s="271">
        <f t="shared" si="3"/>
        <v>-3.0290978604766232E-3</v>
      </c>
      <c r="M54" s="268">
        <f t="shared" si="4"/>
        <v>2.1954855513306887E-4</v>
      </c>
      <c r="N54" s="277">
        <f t="shared" si="5"/>
        <v>0.12785376607233206</v>
      </c>
      <c r="P54" s="270">
        <v>0.26253065293238081</v>
      </c>
    </row>
    <row r="55" spans="1:16" ht="16">
      <c r="A55" s="275">
        <v>1966</v>
      </c>
      <c r="B55" s="268">
        <f>[2]Data!BZ59</f>
        <v>0.12638157606124878</v>
      </c>
      <c r="C55" s="277">
        <f>[2]Data!BD59</f>
        <v>0.28020919442928532</v>
      </c>
      <c r="D55" s="277">
        <f t="shared" si="0"/>
        <v>0.71979080557071473</v>
      </c>
      <c r="E55" s="278"/>
      <c r="F55" s="268">
        <f>[2]Data!CA59/C55</f>
        <v>0.323310592424643</v>
      </c>
      <c r="G55" s="269">
        <f>[2]Data!CG59/(1-C55)</f>
        <v>4.972355370441426E-2</v>
      </c>
      <c r="H55" s="277">
        <f t="shared" si="1"/>
        <v>0.27358703872022871</v>
      </c>
      <c r="I55" s="275"/>
      <c r="J55" s="275"/>
      <c r="K55" s="268">
        <f t="shared" si="2"/>
        <v>-1.8265872284572383E-3</v>
      </c>
      <c r="L55" s="271">
        <f t="shared" si="3"/>
        <v>7.1692112169889838E-4</v>
      </c>
      <c r="M55" s="268">
        <f t="shared" si="4"/>
        <v>-2.7013471266976657E-4</v>
      </c>
      <c r="N55" s="277">
        <f t="shared" si="5"/>
        <v>0.12640456310602891</v>
      </c>
      <c r="P55" s="270">
        <v>0.25716391455840032</v>
      </c>
    </row>
    <row r="56" spans="1:16" ht="16">
      <c r="A56" s="275">
        <v>1967</v>
      </c>
      <c r="B56" s="268">
        <f>[2]Data!BZ60</f>
        <v>0.12336727976799011</v>
      </c>
      <c r="C56" s="277">
        <f>[2]Data!BD60</f>
        <v>0.27262752424873682</v>
      </c>
      <c r="D56" s="277">
        <f t="shared" si="0"/>
        <v>0.72737247575126318</v>
      </c>
      <c r="E56" s="278"/>
      <c r="F56" s="268">
        <f>[2]Data!CA60/C56</f>
        <v>0.31757478903327652</v>
      </c>
      <c r="G56" s="269">
        <f>[2]Data!CG60/(1-C56)</f>
        <v>5.0567475583399621E-2</v>
      </c>
      <c r="H56" s="277">
        <f t="shared" si="1"/>
        <v>0.26700731344987688</v>
      </c>
      <c r="I56" s="275"/>
      <c r="J56" s="275"/>
      <c r="K56" s="268">
        <f t="shared" si="2"/>
        <v>-2.0742466932497272E-3</v>
      </c>
      <c r="L56" s="271">
        <f t="shared" si="3"/>
        <v>-1.6072248476995637E-3</v>
      </c>
      <c r="M56" s="268">
        <f t="shared" si="4"/>
        <v>6.0744720911362431E-4</v>
      </c>
      <c r="N56" s="277">
        <f t="shared" si="5"/>
        <v>0.12330755172941311</v>
      </c>
      <c r="P56" s="270">
        <v>0.24782554964793793</v>
      </c>
    </row>
    <row r="57" spans="1:16" ht="16">
      <c r="A57" s="275">
        <v>1968</v>
      </c>
      <c r="B57" s="268">
        <f>[2]Data!BZ61</f>
        <v>0.12171453237533569</v>
      </c>
      <c r="C57" s="277">
        <f>[2]Data!BD61</f>
        <v>0.2688746824614332</v>
      </c>
      <c r="D57" s="277">
        <f t="shared" si="0"/>
        <v>0.7311253175385668</v>
      </c>
      <c r="E57" s="278"/>
      <c r="F57" s="268">
        <f>[2]Data!CA61/C57</f>
        <v>0.31348335982344699</v>
      </c>
      <c r="G57" s="269">
        <f>[2]Data!CG61/(1-C57)</f>
        <v>5.1166865520725913E-2</v>
      </c>
      <c r="H57" s="277">
        <f t="shared" si="1"/>
        <v>0.26231649430272108</v>
      </c>
      <c r="I57" s="275"/>
      <c r="J57" s="275"/>
      <c r="K57" s="268">
        <f t="shared" si="2"/>
        <v>-1.0020362034303732E-3</v>
      </c>
      <c r="L57" s="271">
        <f t="shared" si="3"/>
        <v>-1.1154362161147882E-3</v>
      </c>
      <c r="M57" s="268">
        <f t="shared" si="4"/>
        <v>4.3597974265341931E-4</v>
      </c>
      <c r="N57" s="277">
        <f t="shared" si="5"/>
        <v>0.12168578709109837</v>
      </c>
      <c r="P57" s="270">
        <v>0.24356226961558713</v>
      </c>
    </row>
    <row r="58" spans="1:16" ht="16">
      <c r="A58" s="275">
        <v>1969</v>
      </c>
      <c r="B58" s="268">
        <f>[2]Data!BZ62</f>
        <v>0.1149782408028841</v>
      </c>
      <c r="C58" s="277">
        <f>[2]Data!BD62</f>
        <v>0.25897536210956751</v>
      </c>
      <c r="D58" s="277">
        <f t="shared" si="0"/>
        <v>0.74102463789043249</v>
      </c>
      <c r="E58" s="278"/>
      <c r="F58" s="268">
        <f>[2]Data!CA62/C58</f>
        <v>0.30090290398613806</v>
      </c>
      <c r="G58" s="269">
        <f>[2]Data!CG62/(1-C58)</f>
        <v>4.9984717152004081E-2</v>
      </c>
      <c r="H58" s="277">
        <f t="shared" si="1"/>
        <v>0.25091818683413397</v>
      </c>
      <c r="I58" s="275"/>
      <c r="J58" s="275"/>
      <c r="K58" s="268">
        <f t="shared" si="2"/>
        <v>-2.5967550106809878E-3</v>
      </c>
      <c r="L58" s="271">
        <f t="shared" si="3"/>
        <v>-3.3825660684765235E-3</v>
      </c>
      <c r="M58" s="268">
        <f t="shared" si="4"/>
        <v>-8.64298601459448E-4</v>
      </c>
      <c r="N58" s="277">
        <f t="shared" si="5"/>
        <v>0.11487091269471873</v>
      </c>
      <c r="P58" s="270">
        <v>0.23157249115961465</v>
      </c>
    </row>
    <row r="59" spans="1:16" ht="16">
      <c r="A59" s="280">
        <v>1970</v>
      </c>
      <c r="B59" s="272">
        <f>[2]Data!BZ63</f>
        <v>0.11042817542329431</v>
      </c>
      <c r="C59" s="281">
        <f>[2]Data!BD63</f>
        <v>0.25004575618377883</v>
      </c>
      <c r="D59" s="277">
        <f t="shared" si="0"/>
        <v>0.74995424381622122</v>
      </c>
      <c r="E59" s="282">
        <v>0.26652452025586354</v>
      </c>
      <c r="F59" s="272">
        <f>[2]Data!CA63/C59</f>
        <v>0.29356086853761176</v>
      </c>
      <c r="G59" s="273">
        <f>[2]Data!CG63/(1-C59)</f>
        <v>4.9363911429330366E-2</v>
      </c>
      <c r="H59" s="281">
        <f t="shared" si="1"/>
        <v>0.2441969571082814</v>
      </c>
      <c r="I59" s="280"/>
      <c r="J59" s="280"/>
      <c r="K59" s="272">
        <f t="shared" si="2"/>
        <v>-2.2406005280422325E-3</v>
      </c>
      <c r="L59" s="274">
        <f t="shared" si="3"/>
        <v>-1.9014062889033785E-3</v>
      </c>
      <c r="M59" s="272">
        <f t="shared" si="4"/>
        <v>-4.600323358445976E-4</v>
      </c>
      <c r="N59" s="277">
        <f t="shared" si="5"/>
        <v>0.11037620165009389</v>
      </c>
      <c r="P59" s="270">
        <v>0.21703685503685505</v>
      </c>
    </row>
    <row r="60" spans="1:16" ht="16">
      <c r="A60" s="275">
        <v>1971</v>
      </c>
      <c r="B60" s="268">
        <f>[2]Data!BZ64</f>
        <v>0.11082132125739008</v>
      </c>
      <c r="C60" s="277">
        <f>[2]Data!BD64</f>
        <v>0.25882752577934798</v>
      </c>
      <c r="D60" s="277">
        <f t="shared" si="0"/>
        <v>0.74117247422065202</v>
      </c>
      <c r="E60" s="278">
        <v>0.27443237907206319</v>
      </c>
      <c r="F60" s="268">
        <f>[2]Data!CA64/C60</f>
        <v>0.28408736219632807</v>
      </c>
      <c r="G60" s="269">
        <f>[2]Data!CG64/(1-C60)</f>
        <v>5.0298654075315384E-2</v>
      </c>
      <c r="H60" s="277">
        <f t="shared" si="1"/>
        <v>0.23378870812101268</v>
      </c>
      <c r="I60" s="275"/>
      <c r="J60" s="275"/>
      <c r="K60" s="268">
        <f t="shared" si="2"/>
        <v>2.1444814132640082E-3</v>
      </c>
      <c r="L60" s="271">
        <f t="shared" si="3"/>
        <v>-2.3688100568181039E-3</v>
      </c>
      <c r="M60" s="268">
        <f t="shared" si="4"/>
        <v>7.0101421423246772E-4</v>
      </c>
      <c r="N60" s="277">
        <f t="shared" si="5"/>
        <v>0.11090486099397268</v>
      </c>
      <c r="P60" s="270">
        <v>0.22490063928919704</v>
      </c>
    </row>
    <row r="61" spans="1:16" ht="16">
      <c r="A61" s="275">
        <v>1972</v>
      </c>
      <c r="B61" s="268">
        <f>[2]Data!BZ65</f>
        <v>0.11084715268225409</v>
      </c>
      <c r="C61" s="277">
        <f>[2]Data!BD65</f>
        <v>0.25993213543760607</v>
      </c>
      <c r="D61" s="277">
        <f t="shared" si="0"/>
        <v>0.74006786456239393</v>
      </c>
      <c r="E61" s="278">
        <v>0.27782724844167411</v>
      </c>
      <c r="F61" s="268">
        <f>[2]Data!CA65/C61</f>
        <v>0.27990506412248128</v>
      </c>
      <c r="G61" s="269">
        <f>[2]Data!CG65/(1-C61)</f>
        <v>5.1449450236687629E-2</v>
      </c>
      <c r="H61" s="277">
        <f t="shared" si="1"/>
        <v>0.22845561388579366</v>
      </c>
      <c r="I61" s="275"/>
      <c r="J61" s="275"/>
      <c r="K61" s="268">
        <f t="shared" si="2"/>
        <v>2.5824526498215296E-4</v>
      </c>
      <c r="L61" s="271">
        <f t="shared" si="3"/>
        <v>-1.0824938625254975E-3</v>
      </c>
      <c r="M61" s="268">
        <f t="shared" si="4"/>
        <v>8.5293843824789514E-4</v>
      </c>
      <c r="N61" s="277">
        <f t="shared" si="5"/>
        <v>0.11085001109809463</v>
      </c>
      <c r="P61" s="270">
        <v>0.22757649819141654</v>
      </c>
    </row>
    <row r="62" spans="1:16" ht="16">
      <c r="A62" s="275">
        <v>1973</v>
      </c>
      <c r="B62" s="268">
        <f>[2]Data!BZ66</f>
        <v>0.10920314674876863</v>
      </c>
      <c r="C62" s="277">
        <f>[2]Data!BD66</f>
        <v>0.26129983972603071</v>
      </c>
      <c r="D62" s="277">
        <f t="shared" si="0"/>
        <v>0.73870016027396934</v>
      </c>
      <c r="E62" s="278">
        <v>0.27654516640253568</v>
      </c>
      <c r="F62" s="268">
        <f>[2]Data!CA66/C62</f>
        <v>0.26697023492155658</v>
      </c>
      <c r="G62" s="269">
        <f>[2]Data!CG66/(1-C62)</f>
        <v>5.3375452812824992E-2</v>
      </c>
      <c r="H62" s="277">
        <f t="shared" si="1"/>
        <v>0.21359478210873159</v>
      </c>
      <c r="I62" s="275"/>
      <c r="J62" s="275"/>
      <c r="K62" s="268">
        <f t="shared" si="2"/>
        <v>3.1245972282628435E-4</v>
      </c>
      <c r="L62" s="271">
        <f t="shared" si="3"/>
        <v>-3.3621777757170618E-3</v>
      </c>
      <c r="M62" s="268">
        <f t="shared" si="4"/>
        <v>1.4253726136636477E-3</v>
      </c>
      <c r="N62" s="277">
        <f t="shared" si="5"/>
        <v>0.10922280724302695</v>
      </c>
      <c r="P62" s="270">
        <v>0.22965507322175735</v>
      </c>
    </row>
    <row r="63" spans="1:16" ht="16">
      <c r="A63" s="275">
        <v>1974</v>
      </c>
      <c r="B63" s="268">
        <f>[2]Data!BZ67</f>
        <v>0.10653001488572045</v>
      </c>
      <c r="C63" s="277">
        <f>[2]Data!BD67</f>
        <v>0.25425722480085999</v>
      </c>
      <c r="D63" s="277">
        <f t="shared" si="0"/>
        <v>0.74574277519914001</v>
      </c>
      <c r="E63" s="278">
        <v>0.27299270072992698</v>
      </c>
      <c r="F63" s="268">
        <f>[2]Data!CA67/C63</f>
        <v>0.25774900201326684</v>
      </c>
      <c r="G63" s="269">
        <f>[2]Data!CG67/(1-C63)</f>
        <v>5.4962480029381984E-2</v>
      </c>
      <c r="H63" s="277">
        <f t="shared" si="1"/>
        <v>0.20278652198388486</v>
      </c>
      <c r="I63" s="275"/>
      <c r="J63" s="275"/>
      <c r="K63" s="268">
        <f t="shared" si="2"/>
        <v>-1.5042658004175411E-3</v>
      </c>
      <c r="L63" s="271">
        <f t="shared" si="3"/>
        <v>-2.4095066810125103E-3</v>
      </c>
      <c r="M63" s="268">
        <f t="shared" si="4"/>
        <v>1.1723372592298018E-3</v>
      </c>
      <c r="N63" s="277">
        <f t="shared" si="5"/>
        <v>0.10646171152656837</v>
      </c>
      <c r="P63" s="270">
        <v>0.22111275265849503</v>
      </c>
    </row>
    <row r="64" spans="1:16" ht="16">
      <c r="A64" s="275">
        <v>1975</v>
      </c>
      <c r="B64" s="268">
        <f>[2]Data!BZ68</f>
        <v>0.10555587813587408</v>
      </c>
      <c r="C64" s="277">
        <f>[2]Data!BD68</f>
        <v>0.26072269575558382</v>
      </c>
      <c r="D64" s="277">
        <f t="shared" si="0"/>
        <v>0.73927730424441618</v>
      </c>
      <c r="E64" s="278">
        <v>0.28667563930013457</v>
      </c>
      <c r="F64" s="268">
        <f>[2]Data!CA68/C64</f>
        <v>0.24694339149237393</v>
      </c>
      <c r="G64" s="269">
        <f>[2]Data!CG68/(1-C64)</f>
        <v>5.5685036803338687E-2</v>
      </c>
      <c r="H64" s="277">
        <f t="shared" si="1"/>
        <v>0.19125835468903524</v>
      </c>
      <c r="I64" s="275"/>
      <c r="J64" s="275"/>
      <c r="K64" s="268">
        <f t="shared" si="2"/>
        <v>1.3111103678962728E-3</v>
      </c>
      <c r="L64" s="271">
        <f t="shared" si="3"/>
        <v>-2.7474045433212055E-3</v>
      </c>
      <c r="M64" s="268">
        <f t="shared" si="4"/>
        <v>5.3884149384940969E-4</v>
      </c>
      <c r="N64" s="277">
        <f t="shared" si="5"/>
        <v>0.10563256220414492</v>
      </c>
      <c r="P64" s="270">
        <v>0.2282608892579451</v>
      </c>
    </row>
    <row r="65" spans="1:16" ht="16">
      <c r="A65" s="275">
        <v>1976</v>
      </c>
      <c r="B65" s="268">
        <f>[2]Data!BZ69</f>
        <v>0.10529308792285974</v>
      </c>
      <c r="C65" s="277">
        <f>[2]Data!BD69</f>
        <v>0.26625918601418092</v>
      </c>
      <c r="D65" s="277">
        <f t="shared" si="0"/>
        <v>0.73374081398581903</v>
      </c>
      <c r="E65" s="278">
        <v>0.2857142857142857</v>
      </c>
      <c r="F65" s="268">
        <f>[2]Data!CA69/C65</f>
        <v>0.2432751596881759</v>
      </c>
      <c r="G65" s="269">
        <f>[2]Data!CG69/(1-C65)</f>
        <v>5.5207305541972049E-2</v>
      </c>
      <c r="H65" s="277">
        <f t="shared" si="1"/>
        <v>0.18806785414620386</v>
      </c>
      <c r="I65" s="275"/>
      <c r="J65" s="275"/>
      <c r="K65" s="268">
        <f t="shared" si="2"/>
        <v>1.0589000176111512E-3</v>
      </c>
      <c r="L65" s="271">
        <f t="shared" si="3"/>
        <v>-9.5639128464688073E-4</v>
      </c>
      <c r="M65" s="268">
        <f t="shared" si="4"/>
        <v>-3.5317587905641328E-4</v>
      </c>
      <c r="N65" s="277">
        <f t="shared" si="5"/>
        <v>0.10530521098978195</v>
      </c>
      <c r="P65" s="270">
        <v>0.23620308901232889</v>
      </c>
    </row>
    <row r="66" spans="1:16" ht="16">
      <c r="A66" s="275">
        <v>1977</v>
      </c>
      <c r="B66" s="268">
        <f>[2]Data!BZ70</f>
        <v>0.10665341100676073</v>
      </c>
      <c r="C66" s="277">
        <f>[2]Data!BD70</f>
        <v>0.26901215743150764</v>
      </c>
      <c r="D66" s="277">
        <f t="shared" si="0"/>
        <v>0.73098784256849236</v>
      </c>
      <c r="E66" s="278">
        <v>0.29032258064516131</v>
      </c>
      <c r="F66" s="268">
        <f>[2]Data!CA70/C66</f>
        <v>0.24433081817016825</v>
      </c>
      <c r="G66" s="269">
        <f>[2]Data!CG70/(1-C66)</f>
        <v>5.5951518528436307E-2</v>
      </c>
      <c r="H66" s="277">
        <f t="shared" si="1"/>
        <v>0.18837929964173195</v>
      </c>
      <c r="I66" s="275"/>
      <c r="J66" s="275"/>
      <c r="K66" s="268">
        <f t="shared" si="2"/>
        <v>5.1774542698247001E-4</v>
      </c>
      <c r="L66" s="271">
        <f t="shared" si="3"/>
        <v>2.8107876812424892E-4</v>
      </c>
      <c r="M66" s="268">
        <f t="shared" si="4"/>
        <v>5.4605944246710234E-4</v>
      </c>
      <c r="N66" s="277">
        <f t="shared" si="5"/>
        <v>0.10663797156043356</v>
      </c>
      <c r="P66" s="270">
        <v>0.24039050563841396</v>
      </c>
    </row>
    <row r="67" spans="1:16" ht="16">
      <c r="A67" s="275">
        <v>1978</v>
      </c>
      <c r="B67" s="268">
        <f>[2]Data!BZ71</f>
        <v>0.10769409781094197</v>
      </c>
      <c r="C67" s="277">
        <f>[2]Data!BD71</f>
        <v>0.26856573095198166</v>
      </c>
      <c r="D67" s="277">
        <f t="shared" ref="D67:D103" si="6">1-C67</f>
        <v>0.73143426904801834</v>
      </c>
      <c r="E67" s="278">
        <v>0.2904446546830653</v>
      </c>
      <c r="F67" s="268">
        <f>[2]Data!CA71/C67</f>
        <v>0.2423472969289921</v>
      </c>
      <c r="G67" s="269">
        <f>[2]Data!CG71/(1-C67)</f>
        <v>5.8211663161865643E-2</v>
      </c>
      <c r="H67" s="277">
        <f t="shared" ref="H67:H103" si="7">F67-G67</f>
        <v>0.18413563376712644</v>
      </c>
      <c r="I67" s="275"/>
      <c r="J67" s="275"/>
      <c r="K67" s="268">
        <f t="shared" si="2"/>
        <v>-8.4097507554627021E-5</v>
      </c>
      <c r="L67" s="271">
        <f t="shared" si="3"/>
        <v>-5.3359132840001804E-4</v>
      </c>
      <c r="M67" s="268">
        <f t="shared" si="4"/>
        <v>1.6521382494832659E-3</v>
      </c>
      <c r="N67" s="277">
        <f t="shared" si="5"/>
        <v>0.10768786042028936</v>
      </c>
      <c r="P67" s="270">
        <v>0.24241984283957876</v>
      </c>
    </row>
    <row r="68" spans="1:16" ht="16">
      <c r="A68" s="275">
        <v>1979</v>
      </c>
      <c r="B68" s="268">
        <f>[2]Data!BZ72</f>
        <v>0.11153456568717957</v>
      </c>
      <c r="C68" s="277">
        <f>[2]Data!BD72</f>
        <v>0.26067985449223163</v>
      </c>
      <c r="D68" s="277">
        <f t="shared" si="6"/>
        <v>0.73932014550776837</v>
      </c>
      <c r="E68" s="278">
        <v>0.28843710292249047</v>
      </c>
      <c r="F68" s="268">
        <f>[2]Data!CA72/C68</f>
        <v>0.25403875706449702</v>
      </c>
      <c r="G68" s="269">
        <f>[2]Data!CG72/(1-C68)</f>
        <v>6.1291831948940889E-2</v>
      </c>
      <c r="H68" s="277">
        <f t="shared" si="7"/>
        <v>0.19274692511555613</v>
      </c>
      <c r="I68" s="275"/>
      <c r="J68" s="275"/>
      <c r="K68" s="268">
        <f t="shared" ref="K68:K103" si="8">(C68-C67)*H67</f>
        <v>-1.4520708597253352E-3</v>
      </c>
      <c r="L68" s="271">
        <f t="shared" ref="L68:L103" si="9">(F68-F67)*C67</f>
        <v>3.1399255371878355E-3</v>
      </c>
      <c r="M68" s="268">
        <f t="shared" ref="M68:M103" si="10">(G68-G67)*(1-C67)</f>
        <v>2.2529410053189042E-3</v>
      </c>
      <c r="N68" s="277">
        <f t="shared" ref="N68:N103" si="11">B67+K68+L68+M68</f>
        <v>0.11163489349372338</v>
      </c>
      <c r="P68" s="270">
        <v>0.23707067987306474</v>
      </c>
    </row>
    <row r="69" spans="1:16" ht="16">
      <c r="A69" s="275">
        <v>1980</v>
      </c>
      <c r="B69" s="268">
        <f>[2]Data!BZ73</f>
        <v>0.10670077055692673</v>
      </c>
      <c r="C69" s="277">
        <f>[2]Data!BD73</f>
        <v>0.25284489003568666</v>
      </c>
      <c r="D69" s="277">
        <f t="shared" si="6"/>
        <v>0.74715510996431334</v>
      </c>
      <c r="E69" s="278">
        <v>0.28710557070510323</v>
      </c>
      <c r="F69" s="268">
        <f>[2]Data!CA73/C69</f>
        <v>0.2366976012053657</v>
      </c>
      <c r="G69" s="269">
        <f>[2]Data!CG73/(1-C69)</f>
        <v>6.269913786929425E-2</v>
      </c>
      <c r="H69" s="277">
        <f t="shared" si="7"/>
        <v>0.17399846333607144</v>
      </c>
      <c r="I69" s="275"/>
      <c r="J69" s="275"/>
      <c r="K69" s="268">
        <f t="shared" si="8"/>
        <v>-1.5101653073887171E-3</v>
      </c>
      <c r="L69" s="271">
        <f t="shared" si="9"/>
        <v>-4.5204899860854623E-3</v>
      </c>
      <c r="M69" s="268">
        <f t="shared" si="10"/>
        <v>1.0404496178095903E-3</v>
      </c>
      <c r="N69" s="277">
        <f t="shared" si="11"/>
        <v>0.10654436001151497</v>
      </c>
      <c r="P69" s="270">
        <v>0.23128120817346298</v>
      </c>
    </row>
    <row r="70" spans="1:16" ht="16">
      <c r="A70" s="275">
        <v>1981</v>
      </c>
      <c r="B70" s="268">
        <f>[2]Data!BZ74</f>
        <v>0.11048658937215805</v>
      </c>
      <c r="C70" s="277">
        <f>[2]Data!BD74</f>
        <v>0.26395976582722053</v>
      </c>
      <c r="D70" s="277">
        <f t="shared" si="6"/>
        <v>0.73604023417277942</v>
      </c>
      <c r="E70" s="278">
        <v>0.29787973583594024</v>
      </c>
      <c r="F70" s="268">
        <f>[2]Data!CA74/C70</f>
        <v>0.23930906017742265</v>
      </c>
      <c r="G70" s="269">
        <f>[2]Data!CG74/(1-C70)</f>
        <v>6.4279131879624474E-2</v>
      </c>
      <c r="H70" s="277">
        <f t="shared" si="7"/>
        <v>0.17502992829779818</v>
      </c>
      <c r="I70" s="275"/>
      <c r="J70" s="275"/>
      <c r="K70" s="268">
        <f t="shared" si="8"/>
        <v>1.9339713078981929E-3</v>
      </c>
      <c r="L70" s="271">
        <f t="shared" si="9"/>
        <v>6.6029405662244584E-4</v>
      </c>
      <c r="M70" s="268">
        <f t="shared" si="10"/>
        <v>1.1805005985312349E-3</v>
      </c>
      <c r="N70" s="277">
        <f t="shared" si="11"/>
        <v>0.11047553651997861</v>
      </c>
      <c r="P70" s="270">
        <v>0.2461728187919463</v>
      </c>
    </row>
    <row r="71" spans="1:16" ht="16">
      <c r="A71" s="275">
        <v>1982</v>
      </c>
      <c r="B71" s="268">
        <f>[2]Data!BZ75</f>
        <v>0.1126394122838974</v>
      </c>
      <c r="C71" s="277">
        <f>[2]Data!BD75</f>
        <v>0.26419651596341825</v>
      </c>
      <c r="D71" s="277">
        <f t="shared" si="6"/>
        <v>0.73580348403658169</v>
      </c>
      <c r="E71" s="278">
        <v>0.30033003300330036</v>
      </c>
      <c r="F71" s="268">
        <f>[2]Data!CA75/C71</f>
        <v>0.23715801374983123</v>
      </c>
      <c r="G71" s="269">
        <f>[2]Data!CG75/(1-C71)</f>
        <v>6.7920758670928741E-2</v>
      </c>
      <c r="H71" s="277">
        <f t="shared" si="7"/>
        <v>0.16923725507890247</v>
      </c>
      <c r="I71" s="275"/>
      <c r="J71" s="275"/>
      <c r="K71" s="268">
        <f t="shared" si="8"/>
        <v>4.1438359363182209E-5</v>
      </c>
      <c r="L71" s="271">
        <f t="shared" si="9"/>
        <v>-5.6778971131051165E-4</v>
      </c>
      <c r="M71" s="268">
        <f t="shared" si="10"/>
        <v>2.6803838362414599E-3</v>
      </c>
      <c r="N71" s="277">
        <f t="shared" si="11"/>
        <v>0.11264062185645218</v>
      </c>
      <c r="P71" s="270">
        <v>0.24745434060268115</v>
      </c>
    </row>
    <row r="72" spans="1:16" ht="16">
      <c r="A72" s="275">
        <v>1983</v>
      </c>
      <c r="B72" s="268">
        <f>[2]Data!BZ76</f>
        <v>0.11513808369636536</v>
      </c>
      <c r="C72" s="277">
        <f>[2]Data!BD76</f>
        <v>0.27341376440038817</v>
      </c>
      <c r="D72" s="277">
        <f t="shared" si="6"/>
        <v>0.72658623559961177</v>
      </c>
      <c r="E72" s="278">
        <v>0.30747922437673131</v>
      </c>
      <c r="F72" s="268">
        <f>[2]Data!CA76/C72</f>
        <v>0.23304208205594484</v>
      </c>
      <c r="G72" s="269">
        <f>[2]Data!CG76/(1-C72)</f>
        <v>7.0774014696334486E-2</v>
      </c>
      <c r="H72" s="277">
        <f t="shared" si="7"/>
        <v>0.16226806735961036</v>
      </c>
      <c r="I72" s="275"/>
      <c r="J72" s="275"/>
      <c r="K72" s="268">
        <f t="shared" si="8"/>
        <v>1.5599018248530928E-3</v>
      </c>
      <c r="L72" s="271">
        <f t="shared" si="9"/>
        <v>-1.0874148134681926E-3</v>
      </c>
      <c r="M72" s="268">
        <f t="shared" si="10"/>
        <v>2.0994357243419169E-3</v>
      </c>
      <c r="N72" s="277">
        <f t="shared" si="11"/>
        <v>0.11521133501962422</v>
      </c>
      <c r="P72" s="270">
        <v>0.25929385280771416</v>
      </c>
    </row>
    <row r="73" spans="1:16" ht="16">
      <c r="A73" s="275">
        <v>1984</v>
      </c>
      <c r="B73" s="268">
        <f>[2]Data!BZ77</f>
        <v>0.12498427182435989</v>
      </c>
      <c r="C73" s="277">
        <f>[2]Data!BD77</f>
        <v>0.28313153435451621</v>
      </c>
      <c r="D73" s="277">
        <f t="shared" si="6"/>
        <v>0.71686846564548379</v>
      </c>
      <c r="E73" s="278">
        <v>0.31129476584022037</v>
      </c>
      <c r="F73" s="268">
        <f>[2]Data!CA77/C73</f>
        <v>0.24200581226602963</v>
      </c>
      <c r="G73" s="269">
        <f>[2]Data!CG77/(1-C73)</f>
        <v>7.8765632206025241E-2</v>
      </c>
      <c r="H73" s="277">
        <f t="shared" si="7"/>
        <v>0.1632401800600044</v>
      </c>
      <c r="I73" s="275"/>
      <c r="J73" s="275"/>
      <c r="K73" s="268">
        <f t="shared" si="8"/>
        <v>1.5768837495016468E-3</v>
      </c>
      <c r="L73" s="271">
        <f t="shared" si="9"/>
        <v>2.4508072198087638E-3</v>
      </c>
      <c r="M73" s="268">
        <f t="shared" si="10"/>
        <v>5.8065992827181492E-3</v>
      </c>
      <c r="N73" s="277">
        <f t="shared" si="11"/>
        <v>0.12497237394839392</v>
      </c>
      <c r="P73" s="270">
        <v>0.27212723895866769</v>
      </c>
    </row>
    <row r="74" spans="1:16" ht="16">
      <c r="A74" s="275">
        <v>1985</v>
      </c>
      <c r="B74" s="268">
        <f>[2]Data!BZ78</f>
        <v>0.12553958594799042</v>
      </c>
      <c r="C74" s="277">
        <f>[2]Data!BD78</f>
        <v>0.27950541082372266</v>
      </c>
      <c r="D74" s="277">
        <f t="shared" si="6"/>
        <v>0.72049458917627729</v>
      </c>
      <c r="E74" s="278">
        <v>0.30848329048843187</v>
      </c>
      <c r="F74" s="268">
        <f>[2]Data!CA78/C74</f>
        <v>0.24384608346005626</v>
      </c>
      <c r="G74" s="269">
        <f>[2]Data!CG78/(1-C74)</f>
        <v>7.9644176479956502E-2</v>
      </c>
      <c r="H74" s="277">
        <f t="shared" si="7"/>
        <v>0.16420190698009976</v>
      </c>
      <c r="I74" s="275"/>
      <c r="J74" s="275"/>
      <c r="K74" s="268">
        <f t="shared" si="8"/>
        <v>-5.9192905808655915E-4</v>
      </c>
      <c r="L74" s="271">
        <f t="shared" si="9"/>
        <v>5.2103880679317809E-4</v>
      </c>
      <c r="M74" s="268">
        <f t="shared" si="10"/>
        <v>6.2980068565472909E-4</v>
      </c>
      <c r="N74" s="277">
        <f t="shared" si="11"/>
        <v>0.12554318225872124</v>
      </c>
      <c r="P74" s="270">
        <v>0.26911883870207881</v>
      </c>
    </row>
    <row r="75" spans="1:16" ht="16">
      <c r="A75" s="275">
        <v>1986</v>
      </c>
      <c r="B75" s="268">
        <f>[2]Data!BZ79</f>
        <v>0.12209108471870422</v>
      </c>
      <c r="C75" s="277">
        <f>[2]Data!BD79</f>
        <v>0.26674241278609151</v>
      </c>
      <c r="D75" s="277">
        <f t="shared" si="6"/>
        <v>0.73325758721390843</v>
      </c>
      <c r="E75" s="278">
        <v>0.29975429975429974</v>
      </c>
      <c r="F75" s="268">
        <f>[2]Data!CA79/C75</f>
        <v>0.23360220637878365</v>
      </c>
      <c r="G75" s="269">
        <f>[2]Data!CG79/(1-C75)</f>
        <v>8.1528892324922053E-2</v>
      </c>
      <c r="H75" s="277">
        <f t="shared" si="7"/>
        <v>0.1520733140538616</v>
      </c>
      <c r="I75" s="275"/>
      <c r="J75" s="275"/>
      <c r="K75" s="268">
        <f t="shared" si="8"/>
        <v>-2.0957086165623051E-3</v>
      </c>
      <c r="L75" s="271">
        <f t="shared" si="9"/>
        <v>-2.8632190720288184E-3</v>
      </c>
      <c r="M75" s="268">
        <f t="shared" si="10"/>
        <v>1.357927568432475E-3</v>
      </c>
      <c r="N75" s="277">
        <f t="shared" si="11"/>
        <v>0.12193858582783178</v>
      </c>
      <c r="P75" s="270">
        <v>0.25567345040448741</v>
      </c>
    </row>
    <row r="76" spans="1:16" ht="16">
      <c r="A76" s="275">
        <v>1987</v>
      </c>
      <c r="B76" s="268">
        <f>[2]Data!BZ80</f>
        <v>0.13306523859500885</v>
      </c>
      <c r="C76" s="277">
        <f>[2]Data!BD80</f>
        <v>0.26628621007575032</v>
      </c>
      <c r="D76" s="277">
        <f t="shared" si="6"/>
        <v>0.73371378992424963</v>
      </c>
      <c r="E76" s="278">
        <v>0.30045871559633025</v>
      </c>
      <c r="F76" s="268">
        <f>[2]Data!CA80/C76</f>
        <v>0.25351602344342555</v>
      </c>
      <c r="G76" s="269">
        <f>[2]Data!CG80/(1-C76)</f>
        <v>8.9349526420802211E-2</v>
      </c>
      <c r="H76" s="277">
        <f t="shared" si="7"/>
        <v>0.16416649702262334</v>
      </c>
      <c r="I76" s="275"/>
      <c r="J76" s="275"/>
      <c r="K76" s="268">
        <f t="shared" si="8"/>
        <v>-6.9376258041938858E-5</v>
      </c>
      <c r="L76" s="271">
        <f t="shared" si="9"/>
        <v>5.3118596116034237E-3</v>
      </c>
      <c r="M76" s="268">
        <f t="shared" si="10"/>
        <v>5.7345392876279105E-3</v>
      </c>
      <c r="N76" s="277">
        <f t="shared" si="11"/>
        <v>0.13306810735989361</v>
      </c>
      <c r="P76" s="270">
        <v>0.25628159376809301</v>
      </c>
    </row>
    <row r="77" spans="1:16" ht="16">
      <c r="A77" s="275">
        <v>1988</v>
      </c>
      <c r="B77" s="268">
        <f>[2]Data!BZ81</f>
        <v>0.14876338839530945</v>
      </c>
      <c r="C77" s="277">
        <f>[2]Data!BD81</f>
        <v>0.26789149719118382</v>
      </c>
      <c r="D77" s="277">
        <f t="shared" si="6"/>
        <v>0.73210850280881612</v>
      </c>
      <c r="E77" s="278">
        <v>0.30315789473684213</v>
      </c>
      <c r="F77" s="268">
        <f>[2]Data!CA81/C77</f>
        <v>0.27669180566517915</v>
      </c>
      <c r="G77" s="269">
        <f>[2]Data!CG81/(1-C77)</f>
        <v>0.10195209422485337</v>
      </c>
      <c r="H77" s="277">
        <f t="shared" si="7"/>
        <v>0.1747397114403258</v>
      </c>
      <c r="I77" s="275"/>
      <c r="J77" s="275"/>
      <c r="K77" s="268">
        <f t="shared" si="8"/>
        <v>2.635343624562704E-4</v>
      </c>
      <c r="L77" s="271">
        <f t="shared" si="9"/>
        <v>6.171391213371717E-3</v>
      </c>
      <c r="M77" s="268">
        <f t="shared" si="10"/>
        <v>9.2466777862876999E-3</v>
      </c>
      <c r="N77" s="277">
        <f t="shared" si="11"/>
        <v>0.14874684195712454</v>
      </c>
      <c r="P77" s="270">
        <v>0.25821861273350388</v>
      </c>
    </row>
    <row r="78" spans="1:16" ht="16">
      <c r="A78" s="275">
        <v>1989</v>
      </c>
      <c r="B78" s="268">
        <f>[2]Data!BZ82</f>
        <v>0.1446424275636673</v>
      </c>
      <c r="C78" s="277">
        <f>[2]Data!BD82</f>
        <v>0.26822046946010752</v>
      </c>
      <c r="D78" s="277">
        <f t="shared" si="6"/>
        <v>0.73177953053989242</v>
      </c>
      <c r="E78" s="278">
        <v>0.30357142857142855</v>
      </c>
      <c r="F78" s="268">
        <f>[2]Data!CA82/C78</f>
        <v>0.27365491684445792</v>
      </c>
      <c r="G78" s="269">
        <f>[2]Data!CG82/(1-C78)</f>
        <v>9.7355256674106549E-2</v>
      </c>
      <c r="H78" s="277">
        <f t="shared" si="7"/>
        <v>0.17629966017035137</v>
      </c>
      <c r="I78" s="275"/>
      <c r="J78" s="275"/>
      <c r="K78" s="268">
        <f t="shared" si="8"/>
        <v>5.7484519343596523E-5</v>
      </c>
      <c r="L78" s="271">
        <f t="shared" si="9"/>
        <v>-8.1355669298617853E-4</v>
      </c>
      <c r="M78" s="268">
        <f t="shared" si="10"/>
        <v>-3.3653838569325965E-3</v>
      </c>
      <c r="N78" s="277">
        <f t="shared" si="11"/>
        <v>0.14464193236473424</v>
      </c>
      <c r="P78" s="270">
        <v>0.25749107629427803</v>
      </c>
    </row>
    <row r="79" spans="1:16" ht="16">
      <c r="A79" s="275">
        <v>1990</v>
      </c>
      <c r="B79" s="268">
        <f>[2]Data!BZ83</f>
        <v>0.14542049169540405</v>
      </c>
      <c r="C79" s="277">
        <f>[2]Data!BD83</f>
        <v>0.26448772475826265</v>
      </c>
      <c r="D79" s="277">
        <f t="shared" si="6"/>
        <v>0.73551227524173735</v>
      </c>
      <c r="E79" s="278">
        <v>0.29943502824858759</v>
      </c>
      <c r="F79" s="268">
        <f>[2]Data!CA83/C79</f>
        <v>0.27061013581986398</v>
      </c>
      <c r="G79" s="269">
        <f>[2]Data!CG83/(1-C79)</f>
        <v>0.10040271495428435</v>
      </c>
      <c r="H79" s="277">
        <f t="shared" si="7"/>
        <v>0.17020742086557963</v>
      </c>
      <c r="I79" s="275"/>
      <c r="J79" s="275"/>
      <c r="K79" s="268">
        <f t="shared" si="8"/>
        <v>-6.5808162243793011E-4</v>
      </c>
      <c r="L79" s="271">
        <f t="shared" si="9"/>
        <v>-8.1667259581981227E-4</v>
      </c>
      <c r="M79" s="268">
        <f t="shared" si="10"/>
        <v>2.230067589608419E-3</v>
      </c>
      <c r="N79" s="277">
        <f t="shared" si="11"/>
        <v>0.14539774093501798</v>
      </c>
      <c r="P79" s="270">
        <v>0.25405641977173193</v>
      </c>
    </row>
    <row r="80" spans="1:16" ht="16">
      <c r="A80" s="275">
        <v>1991</v>
      </c>
      <c r="B80" s="268">
        <f>[2]Data!BZ84</f>
        <v>0.13891473412513733</v>
      </c>
      <c r="C80" s="277">
        <f>[2]Data!BD84</f>
        <v>0.26586649242322896</v>
      </c>
      <c r="D80" s="277">
        <f t="shared" si="6"/>
        <v>0.73413350757677098</v>
      </c>
      <c r="E80" s="278">
        <v>0.29981718464351004</v>
      </c>
      <c r="F80" s="268">
        <f>[2]Data!CA84/C80</f>
        <v>0.26446011420687587</v>
      </c>
      <c r="G80" s="269">
        <f>[2]Data!CG84/(1-C80)</f>
        <v>9.3450421754094959E-2</v>
      </c>
      <c r="H80" s="277">
        <f t="shared" si="7"/>
        <v>0.17100969245278091</v>
      </c>
      <c r="I80" s="275"/>
      <c r="J80" s="275"/>
      <c r="K80" s="268">
        <f t="shared" si="8"/>
        <v>2.3467648822677275E-4</v>
      </c>
      <c r="L80" s="271">
        <f t="shared" si="9"/>
        <v>-1.6266052236333659E-3</v>
      </c>
      <c r="M80" s="268">
        <f t="shared" si="10"/>
        <v>-5.1134969898189581E-3</v>
      </c>
      <c r="N80" s="277">
        <f t="shared" si="11"/>
        <v>0.1389150659701785</v>
      </c>
      <c r="P80" s="270">
        <v>0.25406043759344671</v>
      </c>
    </row>
    <row r="81" spans="1:16" ht="16">
      <c r="A81" s="275">
        <v>1992</v>
      </c>
      <c r="B81" s="268">
        <f>[2]Data!BZ85</f>
        <v>0.15014225244522095</v>
      </c>
      <c r="C81" s="277">
        <f>[2]Data!BD85</f>
        <v>0.26320041691108037</v>
      </c>
      <c r="D81" s="277">
        <f t="shared" si="6"/>
        <v>0.73679958308891957</v>
      </c>
      <c r="E81" s="278">
        <v>0.296875</v>
      </c>
      <c r="F81" s="268">
        <f>[2]Data!CA85/C81</f>
        <v>0.27660649075621219</v>
      </c>
      <c r="G81" s="269">
        <f>[2]Data!CG85/(1-C81)</f>
        <v>0.10496890539432983</v>
      </c>
      <c r="H81" s="277">
        <f t="shared" si="7"/>
        <v>0.17163758536188234</v>
      </c>
      <c r="I81" s="275"/>
      <c r="J81" s="275"/>
      <c r="K81" s="268">
        <f t="shared" si="8"/>
        <v>-4.5592475338842095E-4</v>
      </c>
      <c r="L81" s="271">
        <f t="shared" si="9"/>
        <v>3.2293145288238086E-3</v>
      </c>
      <c r="M81" s="268">
        <f t="shared" si="10"/>
        <v>8.4561047967712816E-3</v>
      </c>
      <c r="N81" s="277">
        <f t="shared" si="11"/>
        <v>0.15014422869734398</v>
      </c>
      <c r="P81" s="270">
        <v>0.25056154075250675</v>
      </c>
    </row>
    <row r="82" spans="1:16" ht="16">
      <c r="A82" s="275">
        <v>1993</v>
      </c>
      <c r="B82" s="268">
        <f>[2]Data!BZ86</f>
        <v>0.14641934633255005</v>
      </c>
      <c r="C82" s="277">
        <f>[2]Data!BD86</f>
        <v>0.2653654082233729</v>
      </c>
      <c r="D82" s="277">
        <f t="shared" si="6"/>
        <v>0.73463459177662704</v>
      </c>
      <c r="E82" s="278">
        <v>0.29917355371900828</v>
      </c>
      <c r="F82" s="268">
        <f>[2]Data!CA86/C82</f>
        <v>0.2762894189583629</v>
      </c>
      <c r="G82" s="269">
        <f>[2]Data!CG86/(1-C82)</f>
        <v>9.951074711996992E-2</v>
      </c>
      <c r="H82" s="277">
        <f t="shared" si="7"/>
        <v>0.17677867183839296</v>
      </c>
      <c r="I82" s="275"/>
      <c r="J82" s="275"/>
      <c r="K82" s="268">
        <f t="shared" si="8"/>
        <v>3.7159388117134279E-4</v>
      </c>
      <c r="L82" s="271">
        <f t="shared" si="9"/>
        <v>-8.3453429384678599E-5</v>
      </c>
      <c r="M82" s="268">
        <f t="shared" si="10"/>
        <v>-4.0215687409817218E-3</v>
      </c>
      <c r="N82" s="277">
        <f t="shared" si="11"/>
        <v>0.14640882415602588</v>
      </c>
      <c r="P82" s="270">
        <v>0.25394787403365177</v>
      </c>
    </row>
    <row r="83" spans="1:16" ht="16">
      <c r="A83" s="275">
        <v>1994</v>
      </c>
      <c r="B83" s="268">
        <f>[2]Data!BZ87</f>
        <v>0.14685395359992981</v>
      </c>
      <c r="C83" s="277">
        <f>[2]Data!BD87</f>
        <v>0.27418873384205555</v>
      </c>
      <c r="D83" s="277">
        <f t="shared" si="6"/>
        <v>0.72581126615794445</v>
      </c>
      <c r="E83" s="278">
        <v>0.30590062111801242</v>
      </c>
      <c r="F83" s="268">
        <f>[2]Data!CA87/C83</f>
        <v>0.28051868030120902</v>
      </c>
      <c r="G83" s="269">
        <f>[2]Data!CG87/(1-C83)</f>
        <v>9.6359690906595699E-2</v>
      </c>
      <c r="H83" s="277">
        <f t="shared" si="7"/>
        <v>0.18415898939461334</v>
      </c>
      <c r="I83" s="275"/>
      <c r="J83" s="275"/>
      <c r="K83" s="268">
        <f t="shared" si="8"/>
        <v>1.5597757840683864E-3</v>
      </c>
      <c r="L83" s="271">
        <f t="shared" si="9"/>
        <v>1.1222996627276922E-3</v>
      </c>
      <c r="M83" s="268">
        <f t="shared" si="10"/>
        <v>-2.3148748949773745E-3</v>
      </c>
      <c r="N83" s="277">
        <f t="shared" si="11"/>
        <v>0.14678654688436876</v>
      </c>
      <c r="P83" s="270">
        <v>0.26282921096212403</v>
      </c>
    </row>
    <row r="84" spans="1:16" ht="16">
      <c r="A84" s="275">
        <v>1995</v>
      </c>
      <c r="B84" s="268">
        <f>[2]Data!BZ88</f>
        <v>0.15284636616706848</v>
      </c>
      <c r="C84" s="277">
        <f>[2]Data!BD88</f>
        <v>0.28212186653534926</v>
      </c>
      <c r="D84" s="277">
        <f t="shared" si="6"/>
        <v>0.71787813346465068</v>
      </c>
      <c r="E84" s="278">
        <v>0.31231671554252199</v>
      </c>
      <c r="F84" s="268">
        <f>[2]Data!CA88/C84</f>
        <v>0.28356143326291422</v>
      </c>
      <c r="G84" s="269">
        <f>[2]Data!CG88/(1-C84)</f>
        <v>0.10148056653689051</v>
      </c>
      <c r="H84" s="277">
        <f t="shared" si="7"/>
        <v>0.18208086672602369</v>
      </c>
      <c r="I84" s="275"/>
      <c r="J84" s="275"/>
      <c r="K84" s="268">
        <f t="shared" si="8"/>
        <v>1.4609576995303366E-3</v>
      </c>
      <c r="L84" s="271">
        <f t="shared" si="9"/>
        <v>8.3428858196411262E-4</v>
      </c>
      <c r="M84" s="268">
        <f t="shared" si="10"/>
        <v>3.7167892250616402E-3</v>
      </c>
      <c r="N84" s="277">
        <f t="shared" si="11"/>
        <v>0.15286598910648588</v>
      </c>
      <c r="P84" s="270">
        <v>0.27298133248047396</v>
      </c>
    </row>
    <row r="85" spans="1:16" ht="16">
      <c r="A85" s="275">
        <v>1996</v>
      </c>
      <c r="B85" s="268">
        <f>[2]Data!BZ89</f>
        <v>0.15964031219482422</v>
      </c>
      <c r="C85" s="277">
        <f>[2]Data!BD89</f>
        <v>0.28438673814830373</v>
      </c>
      <c r="D85" s="277">
        <f t="shared" si="6"/>
        <v>0.71561326185169627</v>
      </c>
      <c r="E85" s="278">
        <v>0.31862068965517243</v>
      </c>
      <c r="F85" s="268">
        <f>[2]Data!CA89/C85</f>
        <v>0.29062069895783882</v>
      </c>
      <c r="G85" s="269">
        <f>[2]Data!CG89/(1-C85)</f>
        <v>0.1075892517818102</v>
      </c>
      <c r="H85" s="277">
        <f t="shared" si="7"/>
        <v>0.18303144717602862</v>
      </c>
      <c r="I85" s="275"/>
      <c r="J85" s="275"/>
      <c r="K85" s="268">
        <f t="shared" si="8"/>
        <v>4.1238978630991652E-4</v>
      </c>
      <c r="L85" s="271">
        <f t="shared" si="9"/>
        <v>1.9915732142210874E-3</v>
      </c>
      <c r="M85" s="268">
        <f t="shared" si="10"/>
        <v>4.3852915615459958E-3</v>
      </c>
      <c r="N85" s="277">
        <f t="shared" si="11"/>
        <v>0.15963562072914547</v>
      </c>
      <c r="P85" s="270">
        <v>0.27648949801953637</v>
      </c>
    </row>
    <row r="86" spans="1:16" ht="16">
      <c r="A86" s="275">
        <v>1997</v>
      </c>
      <c r="B86" s="268">
        <f>[2]Data!BZ90</f>
        <v>0.16627532243728638</v>
      </c>
      <c r="C86" s="277">
        <f>[2]Data!BD90</f>
        <v>0.28399665178448308</v>
      </c>
      <c r="D86" s="277">
        <f t="shared" si="6"/>
        <v>0.71600334821551692</v>
      </c>
      <c r="E86" s="278">
        <v>0.32041343669250644</v>
      </c>
      <c r="F86" s="268">
        <f>[2]Data!CA90/C86</f>
        <v>0.29533463828688006</v>
      </c>
      <c r="G86" s="269">
        <f>[2]Data!CG90/(1-C86)</f>
        <v>0.11507881684195803</v>
      </c>
      <c r="H86" s="277">
        <f t="shared" si="7"/>
        <v>0.18025582144492203</v>
      </c>
      <c r="I86" s="275"/>
      <c r="J86" s="275"/>
      <c r="K86" s="268">
        <f t="shared" si="8"/>
        <v>-7.139807169372875E-5</v>
      </c>
      <c r="L86" s="271">
        <f t="shared" si="9"/>
        <v>1.3405818296150414E-3</v>
      </c>
      <c r="M86" s="268">
        <f t="shared" si="10"/>
        <v>5.3596320825428879E-3</v>
      </c>
      <c r="N86" s="277">
        <f t="shared" si="11"/>
        <v>0.16626912803528843</v>
      </c>
      <c r="P86" s="270">
        <v>0.27625780017980572</v>
      </c>
    </row>
    <row r="87" spans="1:16" ht="16">
      <c r="A87" s="275">
        <v>1998</v>
      </c>
      <c r="B87" s="268">
        <f>[2]Data!BZ91</f>
        <v>0.16923791170120239</v>
      </c>
      <c r="C87" s="277">
        <f>[2]Data!BD91</f>
        <v>0.27190031472292819</v>
      </c>
      <c r="D87" s="277">
        <f t="shared" si="6"/>
        <v>0.72809968527707181</v>
      </c>
      <c r="E87" s="278">
        <v>0.31272727272727274</v>
      </c>
      <c r="F87" s="268">
        <f>[2]Data!CA91/C87</f>
        <v>0.29855638709111737</v>
      </c>
      <c r="G87" s="269">
        <f>[2]Data!CG91/(1-C87)</f>
        <v>0.12094784202117137</v>
      </c>
      <c r="H87" s="277">
        <f t="shared" si="7"/>
        <v>0.177608545069946</v>
      </c>
      <c r="I87" s="275"/>
      <c r="J87" s="275"/>
      <c r="K87" s="268">
        <f t="shared" si="8"/>
        <v>-2.1804351735052302E-3</v>
      </c>
      <c r="L87" s="271">
        <f t="shared" si="9"/>
        <v>9.1496587329405871E-4</v>
      </c>
      <c r="M87" s="268">
        <f t="shared" si="10"/>
        <v>4.2022416790779248E-3</v>
      </c>
      <c r="N87" s="277">
        <f t="shared" si="11"/>
        <v>0.16921209481615315</v>
      </c>
      <c r="P87" s="270">
        <v>0.26524581715691015</v>
      </c>
    </row>
    <row r="88" spans="1:16" ht="16">
      <c r="A88" s="275">
        <v>1999</v>
      </c>
      <c r="B88" s="268">
        <f>[2]Data!BZ92</f>
        <v>0.17707523703575134</v>
      </c>
      <c r="C88" s="277">
        <f>[2]Data!BD92</f>
        <v>0.26431427880603248</v>
      </c>
      <c r="D88" s="277">
        <f t="shared" si="6"/>
        <v>0.73568572119396758</v>
      </c>
      <c r="E88" s="278">
        <v>0.31128848346636262</v>
      </c>
      <c r="F88" s="268">
        <f>[2]Data!CA92/C88</f>
        <v>0.30833180924648895</v>
      </c>
      <c r="G88" s="269">
        <f>[2]Data!CG92/(1-C88)</f>
        <v>0.12991790458929681</v>
      </c>
      <c r="H88" s="277">
        <f t="shared" si="7"/>
        <v>0.17841390465719215</v>
      </c>
      <c r="I88" s="275"/>
      <c r="J88" s="275"/>
      <c r="K88" s="268">
        <f t="shared" si="8"/>
        <v>-1.347344802048202E-3</v>
      </c>
      <c r="L88" s="271">
        <f t="shared" si="9"/>
        <v>2.6579403605950184E-3</v>
      </c>
      <c r="M88" s="268">
        <f t="shared" si="10"/>
        <v>6.531099732767773E-3</v>
      </c>
      <c r="N88" s="277">
        <f t="shared" si="11"/>
        <v>0.17707960699251699</v>
      </c>
      <c r="P88" s="270">
        <v>0.2574255709784109</v>
      </c>
    </row>
    <row r="89" spans="1:16" ht="16">
      <c r="A89" s="275">
        <v>2000</v>
      </c>
      <c r="B89" s="268">
        <f>[2]Data!BZ93</f>
        <v>0.18267017602920532</v>
      </c>
      <c r="C89" s="277">
        <f>[2]Data!BD93</f>
        <v>0.25293224580404822</v>
      </c>
      <c r="D89" s="277">
        <f t="shared" si="6"/>
        <v>0.74706775419595184</v>
      </c>
      <c r="E89" s="278">
        <v>0.30499468650371947</v>
      </c>
      <c r="F89" s="268">
        <f>[2]Data!CA93/C89</f>
        <v>0.31467681000784009</v>
      </c>
      <c r="G89" s="269">
        <f>[2]Data!CG93/(1-C89)</f>
        <v>0.13797677105340075</v>
      </c>
      <c r="H89" s="277">
        <f t="shared" si="7"/>
        <v>0.17670003895443934</v>
      </c>
      <c r="I89" s="275"/>
      <c r="J89" s="275"/>
      <c r="K89" s="268">
        <f t="shared" si="8"/>
        <v>-2.0307129508210344E-3</v>
      </c>
      <c r="L89" s="271">
        <f t="shared" si="9"/>
        <v>1.677074300260253E-3</v>
      </c>
      <c r="M89" s="268">
        <f t="shared" si="10"/>
        <v>5.9287929866501925E-3</v>
      </c>
      <c r="N89" s="277">
        <f t="shared" si="11"/>
        <v>0.18265039137184078</v>
      </c>
      <c r="P89" s="270">
        <v>0.24621707657739719</v>
      </c>
    </row>
    <row r="90" spans="1:16" ht="16">
      <c r="A90" s="275">
        <v>2001</v>
      </c>
      <c r="B90" s="268">
        <f>[2]Data!BZ94</f>
        <v>0.17269401252269745</v>
      </c>
      <c r="C90" s="277">
        <f>[2]Data!BD94</f>
        <v>0.24815093688306247</v>
      </c>
      <c r="D90" s="277">
        <f t="shared" si="6"/>
        <v>0.75184906311693755</v>
      </c>
      <c r="E90" s="278">
        <v>0.30246913580246915</v>
      </c>
      <c r="F90" s="268">
        <f>[2]Data!CA94/C90</f>
        <v>0.31359649838547327</v>
      </c>
      <c r="G90" s="269">
        <f>[2]Data!CG94/(1-C90)</f>
        <v>0.12618855411158575</v>
      </c>
      <c r="H90" s="277">
        <f t="shared" si="7"/>
        <v>0.18740794427388752</v>
      </c>
      <c r="I90" s="275"/>
      <c r="J90" s="275"/>
      <c r="K90" s="268">
        <f t="shared" si="8"/>
        <v>-8.4485747259138927E-4</v>
      </c>
      <c r="L90" s="271">
        <f t="shared" si="9"/>
        <v>-2.7324564481345597E-4</v>
      </c>
      <c r="M90" s="268">
        <f t="shared" si="10"/>
        <v>-8.8065967566964068E-3</v>
      </c>
      <c r="N90" s="277">
        <f t="shared" si="11"/>
        <v>0.17274547615510408</v>
      </c>
      <c r="P90" s="270">
        <v>0.23944237638653879</v>
      </c>
    </row>
    <row r="91" spans="1:16" ht="16">
      <c r="A91" s="275">
        <v>2002</v>
      </c>
      <c r="B91" s="268">
        <f>[2]Data!BZ95</f>
        <v>0.17056876420974731</v>
      </c>
      <c r="C91" s="277">
        <f>[2]Data!BD95</f>
        <v>0.25750447390592063</v>
      </c>
      <c r="D91" s="277">
        <f t="shared" si="6"/>
        <v>0.74249552609407932</v>
      </c>
      <c r="E91" s="278">
        <v>0.30482897384305835</v>
      </c>
      <c r="F91" s="268">
        <f>[2]Data!CA95/C91</f>
        <v>0.32516762607919353</v>
      </c>
      <c r="G91" s="269">
        <f>[2]Data!CG95/(1-C91)</f>
        <v>0.11695251781567748</v>
      </c>
      <c r="H91" s="277">
        <f t="shared" si="7"/>
        <v>0.20821510826351605</v>
      </c>
      <c r="I91" s="275"/>
      <c r="J91" s="275"/>
      <c r="K91" s="268">
        <f t="shared" si="8"/>
        <v>1.7529271451435448E-3</v>
      </c>
      <c r="L91" s="271">
        <f t="shared" si="9"/>
        <v>2.8713861779902329E-3</v>
      </c>
      <c r="M91" s="268">
        <f t="shared" si="10"/>
        <v>-6.9441052359926654E-3</v>
      </c>
      <c r="N91" s="277">
        <f t="shared" si="11"/>
        <v>0.17037422060983856</v>
      </c>
      <c r="P91" s="270">
        <v>0.24400051673058812</v>
      </c>
    </row>
    <row r="92" spans="1:16" ht="16">
      <c r="A92" s="275">
        <v>2003</v>
      </c>
      <c r="B92" s="268">
        <f>[2]Data!BZ96</f>
        <v>0.17203257977962494</v>
      </c>
      <c r="C92" s="277">
        <f>[2]Data!BD96</f>
        <v>0.26462799695113021</v>
      </c>
      <c r="D92" s="277">
        <f t="shared" si="6"/>
        <v>0.73537200304886974</v>
      </c>
      <c r="E92" s="278">
        <v>0.30510105871029836</v>
      </c>
      <c r="F92" s="268">
        <f>[2]Data!CA96/C92</f>
        <v>0.32689602621522468</v>
      </c>
      <c r="G92" s="269">
        <f>[2]Data!CG96/(1-C92)</f>
        <v>0.11630493975638277</v>
      </c>
      <c r="H92" s="277">
        <f t="shared" si="7"/>
        <v>0.21059108645884189</v>
      </c>
      <c r="I92" s="275"/>
      <c r="J92" s="275"/>
      <c r="K92" s="268">
        <f t="shared" si="8"/>
        <v>1.483225122075964E-3</v>
      </c>
      <c r="L92" s="271">
        <f t="shared" si="9"/>
        <v>4.4507076772762284E-4</v>
      </c>
      <c r="M92" s="268">
        <f t="shared" si="10"/>
        <v>-4.8082381182300407E-4</v>
      </c>
      <c r="N92" s="277">
        <f t="shared" si="11"/>
        <v>0.17201623628772789</v>
      </c>
      <c r="P92" s="270">
        <v>0.2485628694486563</v>
      </c>
    </row>
    <row r="93" spans="1:16" ht="16">
      <c r="A93" s="275">
        <v>2004</v>
      </c>
      <c r="B93" s="268">
        <f>[2]Data!BZ97</f>
        <v>0.18320697546005249</v>
      </c>
      <c r="C93" s="277">
        <f>[2]Data!BD97</f>
        <v>0.26994703196575964</v>
      </c>
      <c r="D93" s="277">
        <f t="shared" si="6"/>
        <v>0.73005296803424036</v>
      </c>
      <c r="E93" s="278">
        <v>0.31441441441441442</v>
      </c>
      <c r="F93" s="268">
        <f>[2]Data!CA97/C93</f>
        <v>0.34458255454869324</v>
      </c>
      <c r="G93" s="269">
        <f>[2]Data!CG97/(1-C93)</f>
        <v>0.12353693242545369</v>
      </c>
      <c r="H93" s="277">
        <f t="shared" si="7"/>
        <v>0.22104562212323955</v>
      </c>
      <c r="I93" s="275"/>
      <c r="J93" s="275"/>
      <c r="K93" s="268">
        <f t="shared" si="8"/>
        <v>1.1201413626434349E-3</v>
      </c>
      <c r="L93" s="271">
        <f t="shared" si="9"/>
        <v>4.6803505659051975E-3</v>
      </c>
      <c r="M93" s="268">
        <f t="shared" si="10"/>
        <v>5.3182049350894217E-3</v>
      </c>
      <c r="N93" s="277">
        <f t="shared" si="11"/>
        <v>0.183151276643263</v>
      </c>
      <c r="P93" s="270">
        <v>0.25426063217208894</v>
      </c>
    </row>
    <row r="94" spans="1:16" ht="16">
      <c r="A94" s="275">
        <v>2005</v>
      </c>
      <c r="B94" s="268">
        <f>[2]Data!BZ98</f>
        <v>0.19373923540115356</v>
      </c>
      <c r="C94" s="277">
        <f>[2]Data!BD98</f>
        <v>0.27894354034565966</v>
      </c>
      <c r="D94" s="277">
        <f t="shared" si="6"/>
        <v>0.72105645965434029</v>
      </c>
      <c r="E94" s="278">
        <v>0.32380151387720774</v>
      </c>
      <c r="F94" s="268">
        <f>[2]Data!CA98/C94</f>
        <v>0.35827774968666543</v>
      </c>
      <c r="G94" s="269">
        <f>[2]Data!CG98/(1-C94)</f>
        <v>0.13009038212110877</v>
      </c>
      <c r="H94" s="277">
        <f t="shared" si="7"/>
        <v>0.22818736756555666</v>
      </c>
      <c r="I94" s="275"/>
      <c r="J94" s="275"/>
      <c r="K94" s="268">
        <f t="shared" si="8"/>
        <v>1.9886387917719367E-3</v>
      </c>
      <c r="L94" s="271">
        <f t="shared" si="9"/>
        <v>3.6969772796874929E-3</v>
      </c>
      <c r="M94" s="268">
        <f t="shared" si="10"/>
        <v>4.784365401176079E-3</v>
      </c>
      <c r="N94" s="277">
        <f t="shared" si="11"/>
        <v>0.19367695693268799</v>
      </c>
      <c r="P94" s="270">
        <v>0.26549227773171624</v>
      </c>
    </row>
    <row r="95" spans="1:16" ht="16">
      <c r="A95" s="275">
        <v>2006</v>
      </c>
      <c r="B95" s="268">
        <f>[2]Data!BZ99</f>
        <v>0.20098753273487091</v>
      </c>
      <c r="C95" s="277">
        <f>[2]Data!BD99</f>
        <v>0.28308978693269271</v>
      </c>
      <c r="D95" s="277">
        <f t="shared" si="6"/>
        <v>0.71691021306730729</v>
      </c>
      <c r="E95" s="278">
        <v>0.32913385826771652</v>
      </c>
      <c r="F95" s="268">
        <f>[2]Data!CA99/C95</f>
        <v>0.36992741732614176</v>
      </c>
      <c r="G95" s="269">
        <f>[2]Data!CG99/(1-C95)</f>
        <v>0.1342770135676743</v>
      </c>
      <c r="H95" s="277">
        <f t="shared" si="7"/>
        <v>0.23565040375846746</v>
      </c>
      <c r="I95" s="275"/>
      <c r="J95" s="275"/>
      <c r="K95" s="268">
        <f t="shared" si="8"/>
        <v>9.4612109397274611E-4</v>
      </c>
      <c r="L95" s="271">
        <f t="shared" si="9"/>
        <v>3.249599535205793E-3</v>
      </c>
      <c r="M95" s="268">
        <f t="shared" si="10"/>
        <v>3.0187976487380708E-3</v>
      </c>
      <c r="N95" s="277">
        <f t="shared" si="11"/>
        <v>0.20095375367907017</v>
      </c>
      <c r="P95" s="270">
        <v>0.26932474240768667</v>
      </c>
    </row>
    <row r="96" spans="1:16" ht="16">
      <c r="A96" s="275">
        <v>2007</v>
      </c>
      <c r="B96" s="268">
        <f>[2]Data!BZ100</f>
        <v>0.19863876700401306</v>
      </c>
      <c r="C96" s="277">
        <f>[2]Data!BD100</f>
        <v>0.27312045424484332</v>
      </c>
      <c r="D96" s="277">
        <f t="shared" si="6"/>
        <v>0.72687954575515668</v>
      </c>
      <c r="E96" s="278">
        <v>0.32216298552932215</v>
      </c>
      <c r="F96" s="268">
        <f>[2]Data!CA100/C96</f>
        <v>0.36798090225970898</v>
      </c>
      <c r="G96" s="269">
        <f>[2]Data!CG100/(1-C96)</f>
        <v>0.13499517052205945</v>
      </c>
      <c r="H96" s="277">
        <f t="shared" si="7"/>
        <v>0.23298573173764953</v>
      </c>
      <c r="I96" s="275"/>
      <c r="J96" s="275"/>
      <c r="K96" s="268">
        <f t="shared" si="8"/>
        <v>-2.3492772730941956E-3</v>
      </c>
      <c r="L96" s="271">
        <f t="shared" si="9"/>
        <v>-5.5103853541773348E-4</v>
      </c>
      <c r="M96" s="268">
        <f t="shared" si="10"/>
        <v>5.1485405518402762E-4</v>
      </c>
      <c r="N96" s="277">
        <f t="shared" si="11"/>
        <v>0.19860207098154301</v>
      </c>
      <c r="P96" s="270">
        <v>0.2589844688231876</v>
      </c>
    </row>
    <row r="97" spans="1:16" ht="16">
      <c r="A97" s="275">
        <v>2008</v>
      </c>
      <c r="B97" s="268">
        <f>[2]Data!BZ101</f>
        <v>0.19521696865558624</v>
      </c>
      <c r="C97" s="277">
        <f>[2]Data!BD101</f>
        <v>0.26532728721358778</v>
      </c>
      <c r="D97" s="277">
        <f t="shared" si="6"/>
        <v>0.73467271278641222</v>
      </c>
      <c r="E97" s="278">
        <v>0.32214765100671139</v>
      </c>
      <c r="F97" s="268">
        <f>[2]Data!CA101/C97</f>
        <v>0.37050602439992031</v>
      </c>
      <c r="G97" s="269">
        <f>[2]Data!CG101/(1-C97)</f>
        <v>0.13192178229387808</v>
      </c>
      <c r="H97" s="277">
        <f t="shared" si="7"/>
        <v>0.23858424210604223</v>
      </c>
      <c r="I97" s="275"/>
      <c r="J97" s="275"/>
      <c r="K97" s="268">
        <f t="shared" si="8"/>
        <v>-1.8156967233307986E-3</v>
      </c>
      <c r="L97" s="271">
        <f t="shared" si="9"/>
        <v>6.8966250595823035E-4</v>
      </c>
      <c r="M97" s="268">
        <f t="shared" si="10"/>
        <v>-2.2339830392297221E-3</v>
      </c>
      <c r="N97" s="277">
        <f t="shared" si="11"/>
        <v>0.19527874974741077</v>
      </c>
      <c r="P97" s="270">
        <v>0.24934548897440595</v>
      </c>
    </row>
    <row r="98" spans="1:16" ht="16">
      <c r="A98" s="275">
        <v>2009</v>
      </c>
      <c r="B98" s="268">
        <f>[2]Data!BZ102</f>
        <v>0.18539862334728241</v>
      </c>
      <c r="C98" s="277">
        <f>[2]Data!BD102</f>
        <v>0.28172032818508508</v>
      </c>
      <c r="D98" s="277">
        <f t="shared" si="6"/>
        <v>0.71827967181491492</v>
      </c>
      <c r="E98" s="278">
        <v>0.32845026985350811</v>
      </c>
      <c r="F98" s="268">
        <f>[2]Data!CA102/C98</f>
        <v>0.35737536299714834</v>
      </c>
      <c r="G98" s="269">
        <f>[2]Data!CG102/(1-C98)</f>
        <v>0.11795380513668674</v>
      </c>
      <c r="H98" s="277">
        <f t="shared" si="7"/>
        <v>0.2394215578604616</v>
      </c>
      <c r="I98" s="275"/>
      <c r="J98" s="275"/>
      <c r="K98" s="268">
        <f t="shared" si="8"/>
        <v>3.9111212559979807E-3</v>
      </c>
      <c r="L98" s="271">
        <f t="shared" si="9"/>
        <v>-3.4839227693176499E-3</v>
      </c>
      <c r="M98" s="268">
        <f t="shared" si="10"/>
        <v>-1.0261891670212396E-2</v>
      </c>
      <c r="N98" s="277">
        <f t="shared" si="11"/>
        <v>0.18538227547205419</v>
      </c>
      <c r="P98" s="270">
        <v>0.25955097549848372</v>
      </c>
    </row>
    <row r="99" spans="1:16" ht="16">
      <c r="A99" s="275">
        <v>2010</v>
      </c>
      <c r="B99" s="268">
        <f>[2]Data!BZ103</f>
        <v>0.19798023998737335</v>
      </c>
      <c r="C99" s="277">
        <f>[2]Data!BD103</f>
        <v>0.30038217804973444</v>
      </c>
      <c r="D99" s="277">
        <f t="shared" si="6"/>
        <v>0.69961782195026556</v>
      </c>
      <c r="E99" s="278">
        <v>0.342143906020558</v>
      </c>
      <c r="F99" s="268">
        <f>[2]Data!CA103/C99</f>
        <v>0.36928527185395876</v>
      </c>
      <c r="G99" s="269">
        <f>[2]Data!CG103/(1-C99)</f>
        <v>0.12443557023583109</v>
      </c>
      <c r="H99" s="277">
        <f t="shared" si="7"/>
        <v>0.24484970161812769</v>
      </c>
      <c r="I99" s="275"/>
      <c r="J99" s="275"/>
      <c r="K99" s="268">
        <f t="shared" si="8"/>
        <v>4.4680491671523943E-3</v>
      </c>
      <c r="L99" s="271">
        <f t="shared" si="9"/>
        <v>3.3552634317950843E-3</v>
      </c>
      <c r="M99" s="268">
        <f t="shared" si="10"/>
        <v>4.6557201081947703E-3</v>
      </c>
      <c r="N99" s="277">
        <f t="shared" si="11"/>
        <v>0.19787765605442467</v>
      </c>
      <c r="P99" s="270">
        <v>0.28114399891167569</v>
      </c>
    </row>
    <row r="100" spans="1:16" ht="16">
      <c r="A100" s="275">
        <v>2011</v>
      </c>
      <c r="B100" s="268">
        <f>[2]Data!BZ104</f>
        <v>0.19600512087345123</v>
      </c>
      <c r="C100" s="277">
        <f>[2]Data!BD104</f>
        <v>0.3041697042929753</v>
      </c>
      <c r="D100" s="277">
        <f t="shared" si="6"/>
        <v>0.6958302957070247</v>
      </c>
      <c r="E100" s="278">
        <v>0.34344146685472499</v>
      </c>
      <c r="F100" s="268">
        <f>[2]Data!CA104/C100</f>
        <v>0.35790307181247727</v>
      </c>
      <c r="G100" s="269">
        <f>[2]Data!CG104/(1-C100)</f>
        <v>0.12523434218419413</v>
      </c>
      <c r="H100" s="277">
        <f t="shared" si="7"/>
        <v>0.23266872962828314</v>
      </c>
      <c r="I100" s="275"/>
      <c r="J100" s="275"/>
      <c r="K100" s="268">
        <f t="shared" si="8"/>
        <v>9.2737467052835204E-4</v>
      </c>
      <c r="L100" s="271">
        <f t="shared" si="9"/>
        <v>-3.4190100394579886E-3</v>
      </c>
      <c r="M100" s="268">
        <f t="shared" si="10"/>
        <v>5.5883509074872325E-4</v>
      </c>
      <c r="N100" s="277">
        <f t="shared" si="11"/>
        <v>0.19604743970919244</v>
      </c>
      <c r="P100" s="270">
        <v>0.28782188693318622</v>
      </c>
    </row>
    <row r="101" spans="1:16" ht="16">
      <c r="A101" s="275">
        <v>2012</v>
      </c>
      <c r="B101" s="268">
        <f>[2]Data!BZ105</f>
        <v>0.20779828727245331</v>
      </c>
      <c r="C101" s="277">
        <f>[2]Data!BD105</f>
        <v>0.30870002089793003</v>
      </c>
      <c r="D101" s="277">
        <f t="shared" si="6"/>
        <v>0.69129997910206997</v>
      </c>
      <c r="E101" s="278"/>
      <c r="F101" s="268">
        <f>[2]Data!CA105/C101</f>
        <v>0.37178984068145127</v>
      </c>
      <c r="G101" s="269">
        <f>[2]Data!CG105/(1-C101)</f>
        <v>0.13456785548479799</v>
      </c>
      <c r="H101" s="277">
        <f t="shared" si="7"/>
        <v>0.23722198519665327</v>
      </c>
      <c r="I101" s="275"/>
      <c r="J101" s="275"/>
      <c r="K101" s="268">
        <f t="shared" si="8"/>
        <v>1.0540630092887341E-3</v>
      </c>
      <c r="L101" s="271">
        <f t="shared" si="9"/>
        <v>4.2239343804607163E-3</v>
      </c>
      <c r="M101" s="268">
        <f t="shared" si="10"/>
        <v>6.4945413199446337E-3</v>
      </c>
      <c r="N101" s="277">
        <f t="shared" si="11"/>
        <v>0.20777765958314531</v>
      </c>
      <c r="P101" s="270">
        <v>0.29240944561047438</v>
      </c>
    </row>
    <row r="102" spans="1:16" ht="16">
      <c r="A102" s="275">
        <v>2013</v>
      </c>
      <c r="B102" s="268">
        <f>[2]Data!BZ106</f>
        <v>0.1959569901227951</v>
      </c>
      <c r="C102" s="277">
        <f>[2]Data!BD106</f>
        <v>0.30100479088913884</v>
      </c>
      <c r="D102" s="277">
        <f t="shared" si="6"/>
        <v>0.6989952091108611</v>
      </c>
      <c r="E102" s="278"/>
      <c r="F102" s="268">
        <f>[2]Data!CA106/C102</f>
        <v>0.3537308216328115</v>
      </c>
      <c r="G102" s="269">
        <f>[2]Data!CG106/(1-C102)</f>
        <v>0.12801563867653842</v>
      </c>
      <c r="H102" s="277">
        <f t="shared" si="7"/>
        <v>0.22571518295627307</v>
      </c>
      <c r="I102" s="275"/>
      <c r="J102" s="275"/>
      <c r="K102" s="268">
        <f t="shared" si="8"/>
        <v>-1.8254777392303051E-3</v>
      </c>
      <c r="L102" s="271">
        <f t="shared" si="9"/>
        <v>-5.5748195577112131E-3</v>
      </c>
      <c r="M102" s="268">
        <f t="shared" si="10"/>
        <v>-4.5295473426220723E-3</v>
      </c>
      <c r="N102" s="277">
        <f t="shared" si="11"/>
        <v>0.19586844263288972</v>
      </c>
      <c r="P102" s="270">
        <v>0.28038498588025562</v>
      </c>
    </row>
    <row r="103" spans="1:16" ht="16">
      <c r="A103" s="275">
        <v>2014</v>
      </c>
      <c r="B103" s="268">
        <f>[2]Data!BZ107</f>
        <v>0.20195885002613068</v>
      </c>
      <c r="C103" s="277">
        <f>[2]Data!BD107</f>
        <v>0.30692255825449116</v>
      </c>
      <c r="D103" s="277">
        <f t="shared" si="6"/>
        <v>0.69307744174550878</v>
      </c>
      <c r="E103" s="278"/>
      <c r="F103" s="268">
        <f>[2]Data!CA107/C103</f>
        <v>0.35941761408682926</v>
      </c>
      <c r="G103" s="269">
        <f>[2]Data!CG107/(1-C103)</f>
        <v>0.13222977824536802</v>
      </c>
      <c r="H103" s="277">
        <f t="shared" si="7"/>
        <v>0.22718783584146124</v>
      </c>
      <c r="I103" s="275"/>
      <c r="J103" s="275"/>
      <c r="K103" s="268">
        <f t="shared" si="8"/>
        <v>1.3357299435631615E-3</v>
      </c>
      <c r="L103" s="271">
        <f t="shared" si="9"/>
        <v>1.7117517734515496E-3</v>
      </c>
      <c r="M103" s="268">
        <f t="shared" si="10"/>
        <v>2.9456633691364005E-3</v>
      </c>
      <c r="N103" s="277">
        <f t="shared" si="11"/>
        <v>0.2019501352089462</v>
      </c>
      <c r="P103" s="270">
        <v>0.29040725789195898</v>
      </c>
    </row>
    <row r="104" spans="1:16" ht="16">
      <c r="A104" s="275" t="s">
        <v>564</v>
      </c>
      <c r="B104" s="268"/>
      <c r="C104" s="278">
        <f>C103-C59</f>
        <v>5.6876802070712329E-2</v>
      </c>
      <c r="D104" s="277"/>
      <c r="E104" s="278"/>
      <c r="F104" s="268"/>
      <c r="G104" s="269"/>
      <c r="H104" s="275"/>
      <c r="I104" s="275"/>
      <c r="J104" s="275"/>
      <c r="K104" s="283">
        <f>SUM(K60:K103)</f>
        <v>1.3176121548505067E-2</v>
      </c>
      <c r="L104" s="283">
        <f>SUM(L60:L103)</f>
        <v>1.8086816379318266E-2</v>
      </c>
      <c r="M104" s="283">
        <f>SUM(M60:M103)</f>
        <v>5.9593510468032587E-2</v>
      </c>
      <c r="N104" s="277"/>
      <c r="P104" s="270">
        <v>0.28209586226392974</v>
      </c>
    </row>
    <row r="105" spans="1:16">
      <c r="C105" s="284"/>
      <c r="D105" s="284"/>
      <c r="E105" s="284"/>
    </row>
    <row r="106" spans="1:16">
      <c r="C106" s="285"/>
      <c r="D106" s="285"/>
      <c r="E106" s="285"/>
    </row>
  </sheetData>
  <pageMargins left="0.75" right="0.75" top="1" bottom="1" header="0.5" footer="0.5"/>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47"/>
  <sheetViews>
    <sheetView topLeftCell="A10" zoomScale="125" zoomScaleNormal="125" workbookViewId="0">
      <selection activeCell="B52" sqref="B52"/>
    </sheetView>
  </sheetViews>
  <sheetFormatPr baseColWidth="10" defaultColWidth="8.85546875" defaultRowHeight="13"/>
  <cols>
    <col min="1" max="16384" width="8.85546875" style="166"/>
  </cols>
  <sheetData>
    <row r="1" spans="1:1">
      <c r="A1" s="167" t="s">
        <v>482</v>
      </c>
    </row>
    <row r="2" spans="1:1">
      <c r="A2" s="166" t="s">
        <v>405</v>
      </c>
    </row>
    <row r="3" spans="1:1">
      <c r="A3" s="166" t="s">
        <v>235</v>
      </c>
    </row>
    <row r="5" spans="1:1">
      <c r="A5" s="167" t="s">
        <v>239</v>
      </c>
    </row>
    <row r="7" spans="1:1">
      <c r="A7" s="166" t="s">
        <v>241</v>
      </c>
    </row>
    <row r="8" spans="1:1">
      <c r="A8" s="166" t="s">
        <v>427</v>
      </c>
    </row>
    <row r="9" spans="1:1">
      <c r="A9" s="166" t="s">
        <v>243</v>
      </c>
    </row>
    <row r="10" spans="1:1">
      <c r="A10" s="166" t="s">
        <v>431</v>
      </c>
    </row>
    <row r="12" spans="1:1">
      <c r="A12" s="168" t="s">
        <v>380</v>
      </c>
    </row>
    <row r="13" spans="1:1">
      <c r="A13" s="168" t="s">
        <v>205</v>
      </c>
    </row>
    <row r="14" spans="1:1">
      <c r="A14" s="168" t="s">
        <v>240</v>
      </c>
    </row>
    <row r="15" spans="1:1">
      <c r="A15" s="168" t="s">
        <v>378</v>
      </c>
    </row>
    <row r="16" spans="1:1">
      <c r="A16" s="168"/>
    </row>
    <row r="17" spans="1:1">
      <c r="A17" s="168" t="s">
        <v>242</v>
      </c>
    </row>
    <row r="18" spans="1:1">
      <c r="A18" s="166" t="s">
        <v>244</v>
      </c>
    </row>
    <row r="19" spans="1:1">
      <c r="A19" s="166" t="s">
        <v>245</v>
      </c>
    </row>
    <row r="20" spans="1:1">
      <c r="A20" s="166" t="s">
        <v>246</v>
      </c>
    </row>
    <row r="22" spans="1:1">
      <c r="A22" s="166" t="s">
        <v>36</v>
      </c>
    </row>
    <row r="24" spans="1:1">
      <c r="A24" s="166" t="s">
        <v>248</v>
      </c>
    </row>
    <row r="25" spans="1:1">
      <c r="A25" s="166" t="s">
        <v>249</v>
      </c>
    </row>
    <row r="27" spans="1:1">
      <c r="A27" s="167" t="s">
        <v>247</v>
      </c>
    </row>
    <row r="29" spans="1:1">
      <c r="A29" s="166" t="s">
        <v>4</v>
      </c>
    </row>
    <row r="30" spans="1:1">
      <c r="A30" s="166" t="s">
        <v>236</v>
      </c>
    </row>
    <row r="31" spans="1:1">
      <c r="A31" s="166" t="s">
        <v>237</v>
      </c>
    </row>
    <row r="32" spans="1:1">
      <c r="A32" s="166" t="s">
        <v>424</v>
      </c>
    </row>
    <row r="33" spans="1:1">
      <c r="A33" s="166" t="s">
        <v>406</v>
      </c>
    </row>
    <row r="34" spans="1:1">
      <c r="A34" s="166" t="s">
        <v>377</v>
      </c>
    </row>
    <row r="35" spans="1:1">
      <c r="A35" s="166" t="s">
        <v>486</v>
      </c>
    </row>
    <row r="37" spans="1:1">
      <c r="A37" s="166" t="s">
        <v>2</v>
      </c>
    </row>
    <row r="38" spans="1:1">
      <c r="A38" s="166" t="s">
        <v>238</v>
      </c>
    </row>
    <row r="40" spans="1:1">
      <c r="A40" s="167" t="s">
        <v>333</v>
      </c>
    </row>
    <row r="41" spans="1:1">
      <c r="A41" s="167" t="s">
        <v>507</v>
      </c>
    </row>
    <row r="42" spans="1:1">
      <c r="A42" s="166" t="s">
        <v>338</v>
      </c>
    </row>
    <row r="43" spans="1:1">
      <c r="A43" s="166" t="s">
        <v>323</v>
      </c>
    </row>
    <row r="44" spans="1:1">
      <c r="A44" s="166" t="s">
        <v>324</v>
      </c>
    </row>
    <row r="45" spans="1:1">
      <c r="A45" s="166" t="s">
        <v>492</v>
      </c>
    </row>
    <row r="46" spans="1:1">
      <c r="A46" s="166" t="s">
        <v>334</v>
      </c>
    </row>
    <row r="47" spans="1:1">
      <c r="A47" s="167"/>
    </row>
  </sheetData>
  <phoneticPr fontId="9" type="noConversion"/>
  <pageMargins left="0.75" right="0.75" top="1" bottom="1" header="0.5" footer="0.5"/>
  <pageSetup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F45"/>
  <sheetViews>
    <sheetView zoomScale="125" zoomScaleNormal="125" workbookViewId="0">
      <selection activeCell="F27" sqref="F27"/>
    </sheetView>
  </sheetViews>
  <sheetFormatPr baseColWidth="10" defaultColWidth="8.7109375" defaultRowHeight="16"/>
  <cols>
    <col min="1" max="1" width="11.85546875" customWidth="1"/>
    <col min="2" max="2" width="12" customWidth="1"/>
    <col min="3" max="3" width="3.28515625" customWidth="1"/>
    <col min="4" max="4" width="11.7109375" customWidth="1"/>
    <col min="5" max="5" width="12.7109375" customWidth="1"/>
    <col min="6" max="6" width="11.28515625" style="14" customWidth="1"/>
  </cols>
  <sheetData>
    <row r="1" spans="1:6">
      <c r="A1" s="67"/>
      <c r="B1" s="67"/>
      <c r="C1" s="67"/>
      <c r="D1" s="41" t="s">
        <v>301</v>
      </c>
      <c r="E1" s="67"/>
      <c r="F1" s="68"/>
    </row>
    <row r="2" spans="1:6">
      <c r="A2" s="500" t="s">
        <v>510</v>
      </c>
      <c r="B2" s="501"/>
      <c r="C2" s="501"/>
      <c r="D2" s="501"/>
      <c r="E2" s="501"/>
      <c r="F2" s="501"/>
    </row>
    <row r="3" spans="1:6">
      <c r="A3" s="69"/>
      <c r="B3" s="69"/>
      <c r="C3" s="69"/>
      <c r="D3" s="69"/>
      <c r="E3" s="69"/>
      <c r="F3" s="70"/>
    </row>
    <row r="4" spans="1:6" ht="42.75" customHeight="1">
      <c r="A4" s="39" t="s">
        <v>188</v>
      </c>
      <c r="B4" s="39" t="s">
        <v>189</v>
      </c>
      <c r="C4" s="39"/>
      <c r="D4" s="39" t="s">
        <v>190</v>
      </c>
      <c r="E4" s="39" t="s">
        <v>270</v>
      </c>
      <c r="F4" s="39" t="s">
        <v>191</v>
      </c>
    </row>
    <row r="5" spans="1:6">
      <c r="A5" s="40" t="s">
        <v>49</v>
      </c>
      <c r="B5" s="40" t="s">
        <v>50</v>
      </c>
      <c r="C5" s="44"/>
      <c r="D5" s="40" t="s">
        <v>51</v>
      </c>
      <c r="E5" s="40" t="s">
        <v>53</v>
      </c>
      <c r="F5" s="40" t="s">
        <v>54</v>
      </c>
    </row>
    <row r="6" spans="1:6" ht="20.25" customHeight="1">
      <c r="A6" s="174" t="s">
        <v>268</v>
      </c>
      <c r="B6" s="44"/>
      <c r="C6" s="44"/>
      <c r="D6" s="44"/>
      <c r="E6" s="44"/>
      <c r="F6" s="44"/>
    </row>
    <row r="7" spans="1:6" ht="27" customHeight="1">
      <c r="A7" s="44"/>
      <c r="B7" s="44"/>
      <c r="C7" s="44"/>
      <c r="D7" s="45" t="s">
        <v>95</v>
      </c>
      <c r="E7" s="43">
        <f>'Table A0'!$B$110*1000</f>
        <v>170531000</v>
      </c>
      <c r="F7" s="71">
        <f>'Table A0'!J$110</f>
        <v>64312.451669178481</v>
      </c>
    </row>
    <row r="8" spans="1:6" ht="18.75" customHeight="1">
      <c r="A8" s="45"/>
      <c r="B8" s="146"/>
      <c r="C8" s="44"/>
      <c r="D8" s="45" t="s">
        <v>192</v>
      </c>
      <c r="E8" s="46">
        <f>0.9*E$7</f>
        <v>153477900</v>
      </c>
      <c r="F8" s="146">
        <f>'Table A6'!I$110</f>
        <v>35627.669059132226</v>
      </c>
    </row>
    <row r="9" spans="1:6" ht="8.25" customHeight="1">
      <c r="A9" s="45"/>
      <c r="B9" s="44"/>
      <c r="C9" s="44"/>
      <c r="D9" s="45"/>
      <c r="E9" s="46"/>
      <c r="F9" s="146"/>
    </row>
    <row r="10" spans="1:6" ht="15.75" customHeight="1">
      <c r="A10" s="42" t="s">
        <v>193</v>
      </c>
      <c r="B10" s="71">
        <f>'Table A6'!$P$110</f>
        <v>129870</v>
      </c>
      <c r="C10" s="42"/>
      <c r="D10" s="42" t="s">
        <v>194</v>
      </c>
      <c r="E10" s="46">
        <f>0.05*E$7</f>
        <v>8526550</v>
      </c>
      <c r="F10" s="71">
        <f>'Table A6'!J$110</f>
        <v>154337.02151569451</v>
      </c>
    </row>
    <row r="11" spans="1:6">
      <c r="A11" s="42" t="s">
        <v>195</v>
      </c>
      <c r="B11" s="71">
        <f>'Table A6'!$Q$110</f>
        <v>189280</v>
      </c>
      <c r="C11" s="43"/>
      <c r="D11" s="42" t="s">
        <v>196</v>
      </c>
      <c r="E11" s="46">
        <f>0.04*E$7</f>
        <v>6821240</v>
      </c>
      <c r="F11" s="71">
        <f>'Table A6'!K$110</f>
        <v>268086.45478297048</v>
      </c>
    </row>
    <row r="12" spans="1:6">
      <c r="A12" s="42" t="s">
        <v>197</v>
      </c>
      <c r="B12" s="71">
        <f>'Table A6'!$R$110</f>
        <v>461050</v>
      </c>
      <c r="C12" s="43"/>
      <c r="D12" s="42" t="s">
        <v>198</v>
      </c>
      <c r="E12" s="46">
        <f>0.005*E$7</f>
        <v>852655</v>
      </c>
      <c r="F12" s="71">
        <f>'Table A6'!L$110</f>
        <v>554630.5831949953</v>
      </c>
    </row>
    <row r="13" spans="1:6">
      <c r="A13" s="42" t="s">
        <v>199</v>
      </c>
      <c r="B13" s="71">
        <f>'Table A6'!$S$110</f>
        <v>705400</v>
      </c>
      <c r="C13" s="43"/>
      <c r="D13" s="42" t="s">
        <v>200</v>
      </c>
      <c r="E13" s="46">
        <f>0.004*E$7</f>
        <v>682124</v>
      </c>
      <c r="F13" s="71">
        <f>'Table A6'!M$110</f>
        <v>1081253.0936880631</v>
      </c>
    </row>
    <row r="14" spans="1:6">
      <c r="A14" s="42" t="s">
        <v>201</v>
      </c>
      <c r="B14" s="71">
        <f>'Table A6'!$T$110</f>
        <v>2060300</v>
      </c>
      <c r="C14" s="42"/>
      <c r="D14" s="42" t="s">
        <v>202</v>
      </c>
      <c r="E14" s="46">
        <f>0.0009*E$7</f>
        <v>153477.9</v>
      </c>
      <c r="F14" s="71">
        <f>'Table A6'!N$110</f>
        <v>3920201.2206345908</v>
      </c>
    </row>
    <row r="15" spans="1:6" ht="15" customHeight="1">
      <c r="A15" s="157" t="s">
        <v>203</v>
      </c>
      <c r="B15" s="179">
        <f>'Table A6'!$U$110</f>
        <v>11082000</v>
      </c>
      <c r="C15" s="158"/>
      <c r="D15" s="157" t="s">
        <v>204</v>
      </c>
      <c r="E15" s="46">
        <f>0.0001*E$7</f>
        <v>17053.100000000002</v>
      </c>
      <c r="F15" s="179">
        <f>'Table A6'!G$110</f>
        <v>31808938.595575675</v>
      </c>
    </row>
    <row r="16" spans="1:6" ht="7.5" customHeight="1">
      <c r="A16" s="175"/>
      <c r="B16" s="176"/>
      <c r="C16" s="177"/>
      <c r="D16" s="175"/>
      <c r="E16" s="178"/>
      <c r="F16" s="176"/>
    </row>
    <row r="17" spans="1:6" ht="21" customHeight="1">
      <c r="A17" s="174" t="s">
        <v>269</v>
      </c>
      <c r="B17" s="71"/>
      <c r="C17" s="158"/>
      <c r="D17" s="157"/>
      <c r="E17" s="46"/>
      <c r="F17" s="71"/>
    </row>
    <row r="18" spans="1:6" ht="23.25" customHeight="1">
      <c r="A18" s="44"/>
      <c r="B18" s="44"/>
      <c r="C18" s="44"/>
      <c r="D18" s="45" t="s">
        <v>95</v>
      </c>
      <c r="E18" s="43">
        <f>'Table A0'!$B$110*1000</f>
        <v>170531000</v>
      </c>
      <c r="F18" s="71">
        <f>'Table A0'!G$110</f>
        <v>59351.066349207336</v>
      </c>
    </row>
    <row r="19" spans="1:6" ht="15" customHeight="1">
      <c r="A19" s="45"/>
      <c r="B19" s="146"/>
      <c r="C19" s="44"/>
      <c r="D19" s="45" t="s">
        <v>192</v>
      </c>
      <c r="E19" s="46">
        <f>0.9*E$7</f>
        <v>153477900</v>
      </c>
      <c r="F19" s="146">
        <f>'Table A4'!I$110</f>
        <v>34579.909623926498</v>
      </c>
    </row>
    <row r="20" spans="1:6" ht="15" customHeight="1">
      <c r="A20" s="45"/>
      <c r="B20" s="44"/>
      <c r="C20" s="44"/>
      <c r="D20" s="45"/>
      <c r="E20" s="46"/>
      <c r="F20" s="146"/>
    </row>
    <row r="21" spans="1:6" ht="15" customHeight="1">
      <c r="A21" s="42" t="s">
        <v>193</v>
      </c>
      <c r="B21" s="71">
        <f>'Table A4'!$P$110</f>
        <v>126080</v>
      </c>
      <c r="C21" s="42"/>
      <c r="D21" s="42" t="s">
        <v>194</v>
      </c>
      <c r="E21" s="46">
        <f>0.05*E$7</f>
        <v>8526550</v>
      </c>
      <c r="F21" s="71">
        <f>'Table A4'!J$110</f>
        <v>148769.38291092313</v>
      </c>
    </row>
    <row r="22" spans="1:6" ht="15" customHeight="1">
      <c r="A22" s="42" t="s">
        <v>195</v>
      </c>
      <c r="B22" s="71">
        <f>'Table A4'!$Q$110</f>
        <v>181000</v>
      </c>
      <c r="C22" s="43"/>
      <c r="D22" s="42" t="s">
        <v>196</v>
      </c>
      <c r="E22" s="46">
        <f>0.04*E$7</f>
        <v>6821240</v>
      </c>
      <c r="F22" s="71">
        <f>'Table A4'!K$110</f>
        <v>251752.38568675026</v>
      </c>
    </row>
    <row r="23" spans="1:6" ht="15" customHeight="1">
      <c r="A23" s="42" t="s">
        <v>197</v>
      </c>
      <c r="B23" s="71">
        <f>'Table A4'!$R$110</f>
        <v>420910</v>
      </c>
      <c r="C23" s="43"/>
      <c r="D23" s="42" t="s">
        <v>198</v>
      </c>
      <c r="E23" s="46">
        <f>0.005*E$7</f>
        <v>852655</v>
      </c>
      <c r="F23" s="71">
        <f>'Table A4'!L$110</f>
        <v>498548.95733334153</v>
      </c>
    </row>
    <row r="24" spans="1:6" ht="15" customHeight="1">
      <c r="A24" s="42" t="s">
        <v>199</v>
      </c>
      <c r="B24" s="71">
        <f>'Table A4'!$S$110</f>
        <v>622220</v>
      </c>
      <c r="C24" s="43"/>
      <c r="D24" s="42" t="s">
        <v>200</v>
      </c>
      <c r="E24" s="46">
        <f>0.004*E$7</f>
        <v>682124</v>
      </c>
      <c r="F24" s="71">
        <f>'Table A4'!M$110</f>
        <v>918457.75175398344</v>
      </c>
    </row>
    <row r="25" spans="1:6" ht="15" customHeight="1">
      <c r="A25" s="42" t="s">
        <v>201</v>
      </c>
      <c r="B25" s="71">
        <f>'Table A4'!$T$110</f>
        <v>1654200</v>
      </c>
      <c r="C25" s="42"/>
      <c r="D25" s="42" t="s">
        <v>202</v>
      </c>
      <c r="E25" s="46">
        <f>0.0009*E$7</f>
        <v>153477.9</v>
      </c>
      <c r="F25" s="71">
        <f>'Table A4'!N$110</f>
        <v>2922710.2895520772</v>
      </c>
    </row>
    <row r="26" spans="1:6" ht="15" customHeight="1">
      <c r="A26" s="157" t="s">
        <v>203</v>
      </c>
      <c r="B26" s="179">
        <f>'Table A4'!$U$110</f>
        <v>7501400</v>
      </c>
      <c r="C26" s="158"/>
      <c r="D26" s="157" t="s">
        <v>204</v>
      </c>
      <c r="E26" s="46">
        <f>0.0001*E$7</f>
        <v>17053.100000000002</v>
      </c>
      <c r="F26" s="179">
        <f>'Table A4'!G$110</f>
        <v>19235680.603778098</v>
      </c>
    </row>
    <row r="27" spans="1:6" ht="6.75" customHeight="1">
      <c r="A27" s="154"/>
      <c r="B27" s="155"/>
      <c r="C27" s="155"/>
      <c r="D27" s="154"/>
      <c r="E27" s="155"/>
      <c r="F27" s="156" t="s">
        <v>485</v>
      </c>
    </row>
    <row r="28" spans="1:6">
      <c r="A28" s="37" t="s">
        <v>410</v>
      </c>
      <c r="D28" s="37"/>
    </row>
    <row r="29" spans="1:6">
      <c r="A29" s="37" t="s">
        <v>267</v>
      </c>
      <c r="D29" s="37"/>
    </row>
    <row r="30" spans="1:6">
      <c r="A30" s="37" t="s">
        <v>205</v>
      </c>
      <c r="D30" s="37"/>
    </row>
    <row r="31" spans="1:6">
      <c r="A31" s="37" t="s">
        <v>240</v>
      </c>
      <c r="D31" s="37"/>
    </row>
    <row r="32" spans="1:6">
      <c r="A32" s="37" t="s">
        <v>271</v>
      </c>
      <c r="D32" s="37"/>
    </row>
    <row r="33" spans="1:6">
      <c r="A33" s="37" t="s">
        <v>335</v>
      </c>
      <c r="D33" s="37"/>
    </row>
    <row r="34" spans="1:6">
      <c r="A34" s="37" t="s">
        <v>487</v>
      </c>
      <c r="D34" s="37"/>
    </row>
    <row r="35" spans="1:6">
      <c r="A35" s="37"/>
      <c r="D35" s="37"/>
    </row>
    <row r="36" spans="1:6">
      <c r="A36" s="192"/>
      <c r="D36" s="37"/>
    </row>
    <row r="37" spans="1:6">
      <c r="A37" s="44"/>
      <c r="B37" s="44"/>
      <c r="C37" s="44"/>
      <c r="D37" s="45"/>
      <c r="E37" s="43"/>
      <c r="F37" s="71"/>
    </row>
    <row r="38" spans="1:6">
      <c r="A38" s="45"/>
      <c r="B38" s="146"/>
      <c r="C38" s="44"/>
      <c r="D38" s="45"/>
      <c r="E38" s="46"/>
      <c r="F38" s="146"/>
    </row>
    <row r="39" spans="1:6">
      <c r="A39" s="45"/>
      <c r="B39" s="44"/>
      <c r="C39" s="44"/>
      <c r="D39" s="45"/>
      <c r="E39" s="46"/>
      <c r="F39" s="146"/>
    </row>
    <row r="40" spans="1:6">
      <c r="A40" s="42"/>
      <c r="B40" s="71"/>
      <c r="C40" s="42"/>
      <c r="D40" s="42"/>
      <c r="E40" s="46"/>
      <c r="F40" s="71"/>
    </row>
    <row r="41" spans="1:6">
      <c r="A41" s="42"/>
      <c r="B41" s="71"/>
      <c r="C41" s="43"/>
      <c r="D41" s="42"/>
      <c r="E41" s="46"/>
      <c r="F41" s="71"/>
    </row>
    <row r="42" spans="1:6">
      <c r="A42" s="42"/>
      <c r="B42" s="71"/>
      <c r="C42" s="43"/>
      <c r="D42" s="42"/>
      <c r="E42" s="46"/>
      <c r="F42" s="71"/>
    </row>
    <row r="43" spans="1:6">
      <c r="A43" s="42"/>
      <c r="B43" s="71"/>
      <c r="C43" s="43"/>
      <c r="D43" s="42"/>
      <c r="E43" s="46"/>
      <c r="F43" s="71"/>
    </row>
    <row r="44" spans="1:6">
      <c r="A44" s="42"/>
      <c r="B44" s="71"/>
      <c r="C44" s="42"/>
      <c r="D44" s="42"/>
      <c r="E44" s="46"/>
      <c r="F44" s="71"/>
    </row>
    <row r="45" spans="1:6">
      <c r="A45" s="157"/>
      <c r="B45" s="179"/>
      <c r="C45" s="158"/>
      <c r="D45" s="157"/>
      <c r="E45" s="46"/>
      <c r="F45" s="179"/>
    </row>
  </sheetData>
  <mergeCells count="1">
    <mergeCell ref="A2:F2"/>
  </mergeCells>
  <phoneticPr fontId="0" type="noConversion"/>
  <pageMargins left="0.75" right="0.75" top="1" bottom="1" header="0.5" footer="0.5"/>
  <pageSetup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E27"/>
  <sheetViews>
    <sheetView workbookViewId="0">
      <selection activeCell="A15" sqref="A15"/>
    </sheetView>
  </sheetViews>
  <sheetFormatPr baseColWidth="10" defaultColWidth="8.7109375" defaultRowHeight="16"/>
  <cols>
    <col min="1" max="1" width="20.42578125" customWidth="1"/>
    <col min="2" max="4" width="16.5703125" customWidth="1"/>
    <col min="5" max="5" width="17.7109375" customWidth="1"/>
  </cols>
  <sheetData>
    <row r="1" spans="1:5" ht="30.75" customHeight="1">
      <c r="A1" s="502" t="s">
        <v>402</v>
      </c>
      <c r="B1" s="502"/>
      <c r="C1" s="502"/>
      <c r="D1" s="502"/>
      <c r="E1" s="503"/>
    </row>
    <row r="2" spans="1:5" ht="56.25" customHeight="1">
      <c r="A2" s="186"/>
      <c r="B2" s="186" t="s">
        <v>292</v>
      </c>
      <c r="C2" s="186" t="s">
        <v>293</v>
      </c>
      <c r="D2" s="186" t="s">
        <v>294</v>
      </c>
      <c r="E2" s="186" t="s">
        <v>5</v>
      </c>
    </row>
    <row r="3" spans="1:5" ht="21" customHeight="1">
      <c r="A3" s="187"/>
      <c r="B3" s="188" t="s">
        <v>49</v>
      </c>
      <c r="C3" s="188" t="s">
        <v>50</v>
      </c>
      <c r="D3" s="188" t="s">
        <v>51</v>
      </c>
      <c r="E3" s="188" t="s">
        <v>53</v>
      </c>
    </row>
    <row r="4" spans="1:5" ht="18.75" customHeight="1">
      <c r="A4" s="44"/>
      <c r="B4" s="44"/>
      <c r="C4" s="44"/>
      <c r="D4" s="45"/>
      <c r="E4" s="45"/>
    </row>
    <row r="5" spans="1:5" ht="36" customHeight="1">
      <c r="A5" s="222" t="s">
        <v>390</v>
      </c>
      <c r="B5" s="224">
        <f>Table_Incomegrowth!B130</f>
        <v>7.5162606258407649E-3</v>
      </c>
      <c r="C5" s="224">
        <f>Table_Incomegrowth!E130</f>
        <v>2.7447574097692273E-2</v>
      </c>
      <c r="D5" s="224">
        <f>Table_Incomegrowth!K130</f>
        <v>3.5030320886124677E-3</v>
      </c>
      <c r="E5" s="223">
        <f>Table_Incomegrowth!E162</f>
        <v>0.50943147680185719</v>
      </c>
    </row>
    <row r="6" spans="1:5" ht="15.75" customHeight="1">
      <c r="A6" s="189"/>
      <c r="B6" s="190"/>
      <c r="C6" s="190"/>
      <c r="D6" s="190"/>
      <c r="E6" s="194"/>
    </row>
    <row r="7" spans="1:5" ht="36" customHeight="1">
      <c r="A7" s="191" t="s">
        <v>295</v>
      </c>
      <c r="B7" s="190">
        <f>Table_Incomegrowth!B124</f>
        <v>3.9864788522309125E-2</v>
      </c>
      <c r="C7" s="190">
        <f>Table_Incomegrowth!E124</f>
        <v>0.10309304751344373</v>
      </c>
      <c r="D7" s="190">
        <f>Table_Incomegrowth!K124</f>
        <v>2.6762878725575812E-2</v>
      </c>
      <c r="E7" s="194">
        <f>Table_Incomegrowth!E163</f>
        <v>0.44664613678260973</v>
      </c>
    </row>
    <row r="8" spans="1:5" ht="36" customHeight="1">
      <c r="A8" s="191" t="s">
        <v>381</v>
      </c>
      <c r="B8" s="190">
        <f>Table_Incomegrowth!B132</f>
        <v>-6.0460020966516037E-2</v>
      </c>
      <c r="C8" s="190">
        <f>Table_Incomegrowth!E132</f>
        <v>-0.16827986800530137</v>
      </c>
      <c r="D8" s="190">
        <f>Table_Incomegrowth!K132</f>
        <v>-3.2991069013123542E-2</v>
      </c>
      <c r="E8" s="194">
        <f>Table_Incomegrowth!E164</f>
        <v>0.56570067823435466</v>
      </c>
    </row>
    <row r="9" spans="1:5" ht="36" customHeight="1">
      <c r="A9" s="189" t="s">
        <v>16</v>
      </c>
      <c r="B9" s="190">
        <f>Table_Incomegrowth!B126</f>
        <v>3.0299709689525223E-2</v>
      </c>
      <c r="C9" s="190">
        <f>Table_Incomegrowth!E126</f>
        <v>0.10100925203713773</v>
      </c>
      <c r="D9" s="190">
        <f>Table_Incomegrowth!K126</f>
        <v>1.3294482698797294E-2</v>
      </c>
      <c r="E9" s="194">
        <f>Table_Incomegrowth!E165</f>
        <v>0.64742627769392069</v>
      </c>
    </row>
    <row r="10" spans="1:5" ht="36" customHeight="1">
      <c r="A10" s="189" t="s">
        <v>387</v>
      </c>
      <c r="B10" s="190">
        <f>Table_Incomegrowth!B128</f>
        <v>-9.1314605277664884E-2</v>
      </c>
      <c r="C10" s="190">
        <f>Table_Incomegrowth!E128</f>
        <v>-0.20215411415271334</v>
      </c>
      <c r="D10" s="190">
        <f>Table_Incomegrowth!K128</f>
        <v>-5.9880816181139496E-2</v>
      </c>
      <c r="E10" s="194">
        <f>Table_Incomegrowth!E169</f>
        <v>0.49009892404307109</v>
      </c>
    </row>
    <row r="11" spans="1:5" ht="36" customHeight="1">
      <c r="A11" s="189" t="s">
        <v>389</v>
      </c>
      <c r="B11" s="190">
        <f>Table_Incomegrowth!B153</f>
        <v>2.0872415999441563E-2</v>
      </c>
      <c r="C11" s="190">
        <f>Table_Incomegrowth!E153</f>
        <v>0.11913399188679885</v>
      </c>
      <c r="D11" s="190">
        <f>Table_Incomegrowth!K153</f>
        <v>-8.7135231681023662E-4</v>
      </c>
      <c r="E11" s="194">
        <f>Table_Incomegrowth!E170</f>
        <v>0.90800109535817797</v>
      </c>
    </row>
    <row r="12" spans="1:5" ht="10.5" customHeight="1">
      <c r="A12" s="154"/>
      <c r="B12" s="154"/>
      <c r="C12" s="155"/>
      <c r="D12" s="154"/>
      <c r="E12" s="154"/>
    </row>
    <row r="13" spans="1:5">
      <c r="A13" s="37"/>
      <c r="B13" s="37"/>
      <c r="D13" s="37"/>
      <c r="E13" s="37"/>
    </row>
    <row r="14" spans="1:5">
      <c r="A14" s="168" t="s">
        <v>296</v>
      </c>
      <c r="B14" s="37"/>
      <c r="D14" s="37"/>
      <c r="E14" s="37"/>
    </row>
    <row r="15" spans="1:5">
      <c r="A15" s="168" t="s">
        <v>35</v>
      </c>
      <c r="B15" s="37"/>
      <c r="D15" s="37"/>
      <c r="E15" s="37"/>
    </row>
    <row r="16" spans="1:5">
      <c r="A16" s="168" t="s">
        <v>6</v>
      </c>
      <c r="B16" s="37"/>
      <c r="D16" s="37"/>
      <c r="E16" s="37"/>
    </row>
    <row r="17" spans="1:5">
      <c r="A17" s="168" t="s">
        <v>18</v>
      </c>
      <c r="B17" s="37"/>
      <c r="D17" s="37"/>
      <c r="E17" s="37"/>
    </row>
    <row r="18" spans="1:5">
      <c r="A18" s="168" t="s">
        <v>14</v>
      </c>
      <c r="B18" s="37"/>
      <c r="D18" s="37"/>
      <c r="E18" s="37"/>
    </row>
    <row r="19" spans="1:5">
      <c r="A19" s="168" t="s">
        <v>401</v>
      </c>
      <c r="B19" s="37"/>
      <c r="D19" s="37"/>
      <c r="E19" s="37"/>
    </row>
    <row r="20" spans="1:5">
      <c r="A20" s="37"/>
      <c r="B20" s="37"/>
      <c r="D20" s="37"/>
      <c r="E20" s="37"/>
    </row>
    <row r="21" spans="1:5">
      <c r="A21" s="37"/>
      <c r="B21" s="37"/>
      <c r="D21" s="37"/>
      <c r="E21" s="37"/>
    </row>
    <row r="22" spans="1:5">
      <c r="A22" s="37"/>
      <c r="B22" s="37"/>
      <c r="D22" s="37"/>
      <c r="E22" s="37"/>
    </row>
    <row r="23" spans="1:5">
      <c r="A23" s="37"/>
      <c r="B23" s="37"/>
      <c r="D23" s="37"/>
      <c r="E23" s="37"/>
    </row>
    <row r="24" spans="1:5">
      <c r="A24" s="37"/>
      <c r="B24" s="37"/>
      <c r="D24" s="37"/>
      <c r="E24" s="37"/>
    </row>
    <row r="25" spans="1:5">
      <c r="A25" s="37"/>
      <c r="B25" s="37"/>
      <c r="C25" s="38"/>
      <c r="D25" s="37"/>
      <c r="E25" s="37"/>
    </row>
    <row r="26" spans="1:5">
      <c r="A26" s="37"/>
      <c r="B26" s="37"/>
      <c r="D26" s="37"/>
      <c r="E26" s="37"/>
    </row>
    <row r="27" spans="1:5">
      <c r="A27" s="37"/>
      <c r="B27" s="37"/>
      <c r="D27" s="37"/>
      <c r="E27" s="37"/>
    </row>
  </sheetData>
  <mergeCells count="1">
    <mergeCell ref="A1:E1"/>
  </mergeCells>
  <phoneticPr fontId="0" type="noConversion"/>
  <pageMargins left="0.75" right="0.75" top="1" bottom="1" header="0.5" footer="0.5"/>
  <pageSetup scale="85" orientation="portrait" verticalDpi="12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E28"/>
  <sheetViews>
    <sheetView workbookViewId="0">
      <selection activeCell="D24" sqref="D24"/>
    </sheetView>
  </sheetViews>
  <sheetFormatPr baseColWidth="10" defaultColWidth="8.7109375" defaultRowHeight="16"/>
  <cols>
    <col min="1" max="1" width="20.42578125" customWidth="1"/>
    <col min="2" max="4" width="16.5703125" customWidth="1"/>
    <col min="5" max="5" width="17.7109375" customWidth="1"/>
  </cols>
  <sheetData>
    <row r="1" spans="1:5" ht="30.75" customHeight="1">
      <c r="A1" s="502" t="s">
        <v>411</v>
      </c>
      <c r="B1" s="502"/>
      <c r="C1" s="502"/>
      <c r="D1" s="502"/>
      <c r="E1" s="503"/>
    </row>
    <row r="2" spans="1:5" ht="56.25" customHeight="1">
      <c r="A2" s="186"/>
      <c r="B2" s="186" t="s">
        <v>393</v>
      </c>
      <c r="C2" s="186" t="s">
        <v>394</v>
      </c>
      <c r="D2" s="186" t="s">
        <v>395</v>
      </c>
      <c r="E2" s="186" t="s">
        <v>5</v>
      </c>
    </row>
    <row r="3" spans="1:5" ht="21" customHeight="1">
      <c r="A3" s="187"/>
      <c r="B3" s="188" t="s">
        <v>49</v>
      </c>
      <c r="C3" s="188" t="s">
        <v>50</v>
      </c>
      <c r="D3" s="188" t="s">
        <v>51</v>
      </c>
      <c r="E3" s="188" t="s">
        <v>53</v>
      </c>
    </row>
    <row r="4" spans="1:5" ht="18.75" customHeight="1">
      <c r="A4" s="44"/>
      <c r="B4" s="44"/>
      <c r="C4" s="44"/>
      <c r="D4" s="45"/>
      <c r="E4" s="45"/>
    </row>
    <row r="5" spans="1:5" ht="36" customHeight="1">
      <c r="A5" s="222" t="s">
        <v>503</v>
      </c>
      <c r="B5" s="228">
        <f>Table_Incomegrowth!B129</f>
        <v>0.21366438035416846</v>
      </c>
      <c r="C5" s="228">
        <f>Table_Incomegrowth!E129</f>
        <v>0.76454381535898719</v>
      </c>
      <c r="D5" s="228">
        <f>Table_Incomegrowth!K129</f>
        <v>0.12221692441989451</v>
      </c>
      <c r="E5" s="223">
        <f>Table_Incomegrowth!E162</f>
        <v>0.50943147680185719</v>
      </c>
    </row>
    <row r="6" spans="1:5" ht="15.75" customHeight="1">
      <c r="A6" s="189"/>
      <c r="B6" s="190"/>
      <c r="C6" s="190"/>
      <c r="D6" s="190"/>
      <c r="E6" s="194"/>
    </row>
    <row r="7" spans="1:5" ht="36" customHeight="1">
      <c r="A7" s="191" t="s">
        <v>295</v>
      </c>
      <c r="B7" s="190">
        <f>Table_Incomegrowth!B123</f>
        <v>0.31473464665843731</v>
      </c>
      <c r="C7" s="190">
        <f>Table_Incomegrowth!E123</f>
        <v>0.98739883784167426</v>
      </c>
      <c r="D7" s="190">
        <f>Table_Incomegrowth!K123</f>
        <v>0.20307059628186974</v>
      </c>
      <c r="E7" s="194">
        <f>Table_Incomegrowth!E163</f>
        <v>0.44664613678260973</v>
      </c>
    </row>
    <row r="8" spans="1:5" ht="36" customHeight="1">
      <c r="A8" s="229" t="s">
        <v>381</v>
      </c>
      <c r="B8" s="230">
        <f>Table_Incomegrowth!B131</f>
        <v>-0.11726462779776059</v>
      </c>
      <c r="C8" s="230">
        <f>Table_Incomegrowth!E131</f>
        <v>-0.30824162203472116</v>
      </c>
      <c r="D8" s="230">
        <f>Table_Incomegrowth!K131</f>
        <v>-6.4893727391618472E-2</v>
      </c>
      <c r="E8" s="231">
        <f>Table_Incomegrowth!E164</f>
        <v>0.56570067823435466</v>
      </c>
    </row>
    <row r="9" spans="1:5" ht="36" customHeight="1">
      <c r="A9" s="189" t="s">
        <v>16</v>
      </c>
      <c r="B9" s="190">
        <f>Table_Incomegrowth!B125</f>
        <v>0.16096168561750956</v>
      </c>
      <c r="C9" s="190">
        <f>Table_Incomegrowth!E125</f>
        <v>0.61791179941110741</v>
      </c>
      <c r="D9" s="190">
        <f>Table_Incomegrowth!K125</f>
        <v>6.8263499905967473E-2</v>
      </c>
      <c r="E9" s="194">
        <f>Table_Incomegrowth!E165</f>
        <v>0.64742627769392069</v>
      </c>
    </row>
    <row r="10" spans="1:5" ht="36" customHeight="1">
      <c r="A10" s="232" t="s">
        <v>387</v>
      </c>
      <c r="B10" s="230">
        <f>Table_Incomegrowth!B127</f>
        <v>-0.17429085341831396</v>
      </c>
      <c r="C10" s="230">
        <f>Table_Incomegrowth!E127</f>
        <v>-0.36344194243655836</v>
      </c>
      <c r="D10" s="230">
        <f>Table_Incomegrowth!K127</f>
        <v>-0.11617592021575962</v>
      </c>
      <c r="E10" s="231">
        <f>Table_Incomegrowth!E169</f>
        <v>0.49009892404307109</v>
      </c>
    </row>
    <row r="11" spans="1:5" ht="36" customHeight="1">
      <c r="A11" s="189" t="s">
        <v>511</v>
      </c>
      <c r="B11" s="190">
        <f>Table_Incomegrowth!B134</f>
        <v>0.13482487447502822</v>
      </c>
      <c r="C11" s="190">
        <f>Table_Incomegrowth!E134</f>
        <v>0.34464127325483651</v>
      </c>
      <c r="D11" s="190">
        <f>Table_Incomegrowth!K134</f>
        <v>8.8395747699691496E-2</v>
      </c>
      <c r="E11" s="194">
        <f>Table_Incomegrowth!E172</f>
        <v>0.46316047053030862</v>
      </c>
    </row>
    <row r="12" spans="1:5" ht="10.5" customHeight="1">
      <c r="A12" s="154"/>
      <c r="B12" s="154"/>
      <c r="C12" s="155"/>
      <c r="D12" s="154"/>
      <c r="E12" s="154"/>
    </row>
    <row r="13" spans="1:5">
      <c r="A13" s="37"/>
      <c r="B13" s="37"/>
      <c r="D13" s="37"/>
      <c r="E13" s="37"/>
    </row>
    <row r="14" spans="1:5">
      <c r="A14" s="168" t="s">
        <v>296</v>
      </c>
      <c r="B14" s="37"/>
      <c r="D14" s="37"/>
      <c r="E14" s="37"/>
    </row>
    <row r="15" spans="1:5">
      <c r="A15" s="168" t="s">
        <v>403</v>
      </c>
      <c r="B15" s="37"/>
      <c r="D15" s="37"/>
      <c r="E15" s="37"/>
    </row>
    <row r="16" spans="1:5">
      <c r="A16" s="235" t="s">
        <v>35</v>
      </c>
      <c r="B16" s="37"/>
      <c r="D16" s="37"/>
      <c r="E16" s="37"/>
    </row>
    <row r="17" spans="1:5">
      <c r="A17" s="168" t="s">
        <v>6</v>
      </c>
      <c r="B17" s="37"/>
      <c r="D17" s="37"/>
      <c r="E17" s="37"/>
    </row>
    <row r="18" spans="1:5">
      <c r="A18" s="168" t="s">
        <v>400</v>
      </c>
      <c r="B18" s="37"/>
      <c r="D18" s="37"/>
      <c r="E18" s="37"/>
    </row>
    <row r="19" spans="1:5">
      <c r="A19" s="168" t="s">
        <v>14</v>
      </c>
      <c r="B19" s="37"/>
      <c r="D19" s="37"/>
      <c r="E19" s="37"/>
    </row>
    <row r="20" spans="1:5">
      <c r="A20" s="235" t="s">
        <v>504</v>
      </c>
      <c r="B20" s="37"/>
      <c r="D20" s="37"/>
      <c r="E20" s="37"/>
    </row>
    <row r="21" spans="1:5">
      <c r="A21" s="37"/>
      <c r="B21" s="37"/>
      <c r="D21" s="37"/>
      <c r="E21" s="37"/>
    </row>
    <row r="22" spans="1:5">
      <c r="A22" s="37"/>
      <c r="B22" s="37"/>
      <c r="D22" s="37"/>
      <c r="E22" s="37"/>
    </row>
    <row r="23" spans="1:5">
      <c r="A23" s="37"/>
      <c r="B23" s="37"/>
      <c r="D23" s="37"/>
      <c r="E23" s="37"/>
    </row>
    <row r="24" spans="1:5">
      <c r="A24" s="37"/>
      <c r="B24" s="37"/>
      <c r="D24" s="37"/>
      <c r="E24" s="37"/>
    </row>
    <row r="25" spans="1:5">
      <c r="A25" s="37"/>
      <c r="B25" s="37"/>
      <c r="D25" s="37"/>
      <c r="E25" s="37"/>
    </row>
    <row r="26" spans="1:5">
      <c r="A26" s="37"/>
      <c r="B26" s="37"/>
      <c r="C26" s="38"/>
      <c r="D26" s="37"/>
      <c r="E26" s="37"/>
    </row>
    <row r="27" spans="1:5">
      <c r="A27" s="37"/>
      <c r="B27" s="37"/>
      <c r="D27" s="37"/>
      <c r="E27" s="37"/>
    </row>
    <row r="28" spans="1:5">
      <c r="A28" s="37"/>
      <c r="B28" s="37"/>
      <c r="D28" s="37"/>
      <c r="E28" s="37"/>
    </row>
  </sheetData>
  <mergeCells count="1">
    <mergeCell ref="A1:E1"/>
  </mergeCells>
  <phoneticPr fontId="0" type="noConversion"/>
  <pageMargins left="0.75" right="0.75" top="1" bottom="1" header="0.5" footer="0.5"/>
  <pageSetup scale="81" orientation="portrait" verticalDpi="12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187"/>
  <sheetViews>
    <sheetView zoomScaleNormal="100" workbookViewId="0">
      <selection activeCell="C140" sqref="C140"/>
    </sheetView>
  </sheetViews>
  <sheetFormatPr baseColWidth="10" defaultColWidth="8.85546875" defaultRowHeight="16"/>
  <cols>
    <col min="1" max="1" width="13.7109375" style="80" customWidth="1"/>
    <col min="2" max="8" width="8.85546875" style="80"/>
    <col min="9" max="9" width="6.85546875" style="80" customWidth="1"/>
    <col min="10" max="10" width="8.85546875" style="80"/>
    <col min="11" max="11" width="9.28515625" style="80" bestFit="1" customWidth="1"/>
    <col min="12" max="16384" width="8.85546875" style="80"/>
  </cols>
  <sheetData>
    <row r="1" spans="1:16" s="166" customFormat="1" ht="13">
      <c r="B1" s="166" t="s">
        <v>297</v>
      </c>
    </row>
    <row r="2" spans="1:16" s="166" customFormat="1" ht="13">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row r="4" spans="1:16" s="166" customFormat="1" ht="13">
      <c r="B4" s="180"/>
      <c r="C4" s="180"/>
      <c r="D4" s="180"/>
      <c r="E4" s="180"/>
      <c r="F4" s="180"/>
      <c r="G4" s="180"/>
      <c r="H4" s="180"/>
      <c r="I4" s="180"/>
      <c r="J4" s="180"/>
      <c r="K4" s="180"/>
      <c r="L4" s="180"/>
      <c r="M4" s="180"/>
      <c r="N4" s="180"/>
      <c r="O4" s="180"/>
      <c r="P4" s="180"/>
    </row>
    <row r="5" spans="1:16" s="166" customFormat="1" ht="13">
      <c r="A5" s="166">
        <f>'Table A6'!A6</f>
        <v>1913</v>
      </c>
      <c r="B5" s="180">
        <f>'Table A0'!J6</f>
        <v>16623.935669249106</v>
      </c>
      <c r="C5" s="180"/>
      <c r="D5" s="180"/>
      <c r="E5" s="180">
        <f>'Table A6'!D6</f>
        <v>298566.58052870928</v>
      </c>
      <c r="F5" s="180">
        <f>'Table A6'!E6</f>
        <v>489623.34533001686</v>
      </c>
      <c r="G5" s="180">
        <f>'Table A6'!F6</f>
        <v>1432419.3992940749</v>
      </c>
      <c r="H5" s="180">
        <f>'Table A6'!G6</f>
        <v>4579921.2167152353</v>
      </c>
      <c r="I5" s="227"/>
      <c r="J5" s="180"/>
      <c r="K5" s="180">
        <f>(1-'Table A3'!D6/100)*'Table A0'!J6/0.99</f>
        <v>13776.030165618195</v>
      </c>
      <c r="L5" s="180"/>
      <c r="M5" s="180"/>
      <c r="N5" s="180">
        <f>'Table A6'!L6</f>
        <v>107509.81572740176</v>
      </c>
      <c r="O5" s="180">
        <f>'Table A6'!M6</f>
        <v>253924.33183900229</v>
      </c>
      <c r="P5" s="180">
        <f>'Table A6'!N6</f>
        <v>1082696.9751361683</v>
      </c>
    </row>
    <row r="6" spans="1:16" s="166" customFormat="1" ht="13">
      <c r="A6" s="166">
        <f>'Table A6'!A7</f>
        <v>1914</v>
      </c>
      <c r="B6" s="180">
        <f>'Table A0'!J7</f>
        <v>16241.312888384744</v>
      </c>
      <c r="C6" s="180"/>
      <c r="D6" s="180"/>
      <c r="E6" s="180">
        <f>'Table A6'!D7</f>
        <v>294908.80215158057</v>
      </c>
      <c r="F6" s="180">
        <f>'Table A6'!E7</f>
        <v>489846.51505555696</v>
      </c>
      <c r="G6" s="180">
        <f>'Table A6'!F7</f>
        <v>1397295.5130276189</v>
      </c>
      <c r="H6" s="180">
        <f>'Table A6'!G7</f>
        <v>4432592.8758253027</v>
      </c>
      <c r="I6" s="227"/>
      <c r="J6" s="180"/>
      <c r="K6" s="180">
        <f>(1-'Table A3'!D7/100)*'Table A0'!J7/0.99</f>
        <v>13426.489764514079</v>
      </c>
      <c r="L6" s="180"/>
      <c r="M6" s="180"/>
      <c r="N6" s="180">
        <f>'Table A6'!L7</f>
        <v>99971.089247604119</v>
      </c>
      <c r="O6" s="180">
        <f>'Table A6'!M7</f>
        <v>262984.26556254149</v>
      </c>
      <c r="P6" s="180">
        <f>'Table A6'!N7</f>
        <v>1060040.2504945428</v>
      </c>
    </row>
    <row r="7" spans="1:16" s="166" customFormat="1" ht="13">
      <c r="A7" s="166">
        <f>'Table A6'!A8</f>
        <v>1915</v>
      </c>
      <c r="B7" s="180">
        <f>'Table A0'!J8</f>
        <v>16398.247624003139</v>
      </c>
      <c r="C7" s="180"/>
      <c r="D7" s="180"/>
      <c r="E7" s="180">
        <f>'Table A6'!D8</f>
        <v>288243.83991219621</v>
      </c>
      <c r="F7" s="180">
        <f>'Table A6'!E8</f>
        <v>478112.53934670065</v>
      </c>
      <c r="G7" s="180">
        <f>'Table A6'!F8</f>
        <v>1511817.4644749009</v>
      </c>
      <c r="H7" s="180">
        <f>'Table A6'!G8</f>
        <v>7149720.2350951442</v>
      </c>
      <c r="I7" s="227"/>
      <c r="J7" s="180"/>
      <c r="K7" s="180">
        <f>(1-'Table A3'!D8/100)*'Table A0'!J8/0.99</f>
        <v>13652.332550385028</v>
      </c>
      <c r="L7" s="180"/>
      <c r="M7" s="180"/>
      <c r="N7" s="180">
        <f>'Table A6'!L8</f>
        <v>98375.140477691733</v>
      </c>
      <c r="O7" s="180">
        <f>'Table A6'!M8</f>
        <v>219686.30806465057</v>
      </c>
      <c r="P7" s="180">
        <f>'Table A6'!N8</f>
        <v>885383.82329487393</v>
      </c>
    </row>
    <row r="8" spans="1:16" s="166" customFormat="1" ht="13">
      <c r="A8" s="166">
        <f>'Table A6'!A9</f>
        <v>1916</v>
      </c>
      <c r="B8" s="180">
        <f>'Table A0'!J9</f>
        <v>18125.284465904777</v>
      </c>
      <c r="C8" s="180"/>
      <c r="D8" s="180"/>
      <c r="E8" s="180">
        <f>'Table A6'!D9</f>
        <v>350012.9419201003</v>
      </c>
      <c r="F8" s="180">
        <f>'Table A6'!E9</f>
        <v>593490.4954419618</v>
      </c>
      <c r="G8" s="180">
        <f>'Table A6'!F9</f>
        <v>1905812.5056375896</v>
      </c>
      <c r="H8" s="180">
        <f>'Table A6'!G9</f>
        <v>8666123.0033111162</v>
      </c>
      <c r="I8" s="227"/>
      <c r="J8" s="180"/>
      <c r="K8" s="180">
        <f>(1-'Table A3'!D9/100)*'Table A0'!J9/0.99</f>
        <v>14772.883885559368</v>
      </c>
      <c r="L8" s="180"/>
      <c r="M8" s="180"/>
      <c r="N8" s="180">
        <f>'Table A6'!L9</f>
        <v>106535.38839823872</v>
      </c>
      <c r="O8" s="180">
        <f>'Table A6'!M9</f>
        <v>265409.99289305485</v>
      </c>
      <c r="P8" s="180">
        <f>'Table A6'!N9</f>
        <v>1154666.8947849756</v>
      </c>
    </row>
    <row r="9" spans="1:16" s="166" customFormat="1" ht="13">
      <c r="A9" s="166">
        <f>'Table A6'!A10</f>
        <v>1917</v>
      </c>
      <c r="B9" s="180">
        <f>'Table A0'!J10</f>
        <v>18328.022643199194</v>
      </c>
      <c r="C9" s="180">
        <f>'Table A6'!B10</f>
        <v>74242.526296820724</v>
      </c>
      <c r="D9" s="180">
        <f>'Table A6'!C10</f>
        <v>112319.76517913223</v>
      </c>
      <c r="E9" s="180">
        <f>'Table A6'!D10</f>
        <v>325086.85200768145</v>
      </c>
      <c r="F9" s="180">
        <f>'Table A6'!E10</f>
        <v>525742.62952183303</v>
      </c>
      <c r="G9" s="180">
        <f>'Table A6'!F10</f>
        <v>1539835.598393267</v>
      </c>
      <c r="H9" s="180">
        <f>'Table A6'!G10</f>
        <v>6167751.7090940792</v>
      </c>
      <c r="I9" s="227"/>
      <c r="J9" s="180">
        <f>'Table A6'!I10</f>
        <v>12115.300015019026</v>
      </c>
      <c r="K9" s="180">
        <f>('Table A6'!I10*0.9+'Table A6'!J10*0.05+'Table A6'!K10*0.04)/0.99</f>
        <v>15229.448609214527</v>
      </c>
      <c r="L9" s="180">
        <f>'Table A6'!J10</f>
        <v>36165.287414509236</v>
      </c>
      <c r="M9" s="180">
        <f>'Table A6'!K10</f>
        <v>59127.993471994909</v>
      </c>
      <c r="N9" s="180">
        <f>'Table A6'!L10</f>
        <v>124431.07449352984</v>
      </c>
      <c r="O9" s="180">
        <f>'Table A6'!M10</f>
        <v>272219.38730397454</v>
      </c>
      <c r="P9" s="180">
        <f>'Table A6'!N10</f>
        <v>1025622.6972042879</v>
      </c>
    </row>
    <row r="10" spans="1:16" s="166" customFormat="1" ht="13">
      <c r="A10" s="166">
        <f>'Table A6'!A11</f>
        <v>1918</v>
      </c>
      <c r="B10" s="180">
        <f>'Table A0'!J11</f>
        <v>17323.078115902197</v>
      </c>
      <c r="C10" s="180">
        <f>'Table A6'!B11</f>
        <v>69477.748127169471</v>
      </c>
      <c r="D10" s="180">
        <f>'Table A6'!C11</f>
        <v>102183.26914242204</v>
      </c>
      <c r="E10" s="180">
        <f>'Table A6'!D11</f>
        <v>276501.83776185976</v>
      </c>
      <c r="F10" s="180">
        <f>'Table A6'!E11</f>
        <v>430635.02298078086</v>
      </c>
      <c r="G10" s="180">
        <f>'Table A6'!F11</f>
        <v>1163501.4660947649</v>
      </c>
      <c r="H10" s="180">
        <f>'Table A6'!G11</f>
        <v>4251476.738115171</v>
      </c>
      <c r="I10" s="227"/>
      <c r="J10" s="180">
        <f>'Table A6'!I11</f>
        <v>11528.114781316945</v>
      </c>
      <c r="K10" s="180">
        <f>('Table A6'!I11*0.9+'Table A6'!J11*0.05+'Table A6'!K11*0.04)/0.99</f>
        <v>14705.110846751109</v>
      </c>
      <c r="L10" s="180">
        <f>'Table A6'!J11</f>
        <v>36772.227111916902</v>
      </c>
      <c r="M10" s="180">
        <f>'Table A6'!K11</f>
        <v>58603.626987562595</v>
      </c>
      <c r="N10" s="180">
        <f>'Table A6'!L11</f>
        <v>122368.65254293867</v>
      </c>
      <c r="O10" s="180">
        <f>'Table A6'!M11</f>
        <v>247418.41220228488</v>
      </c>
      <c r="P10" s="180">
        <f>'Table A6'!N11</f>
        <v>820393.10253694199</v>
      </c>
    </row>
    <row r="11" spans="1:16" s="166" customFormat="1" ht="13">
      <c r="A11" s="166">
        <f>'Table A6'!A12</f>
        <v>1919</v>
      </c>
      <c r="B11" s="180">
        <f>'Table A0'!J12</f>
        <v>17182.232587514813</v>
      </c>
      <c r="C11" s="180">
        <f>'Table A6'!B12</f>
        <v>69271.266700293578</v>
      </c>
      <c r="D11" s="180">
        <f>'Table A6'!C12</f>
        <v>103669.68474189076</v>
      </c>
      <c r="E11" s="180">
        <f>'Table A6'!D12</f>
        <v>281973.81017423229</v>
      </c>
      <c r="F11" s="180">
        <f>'Table A6'!E12</f>
        <v>434308.18184668396</v>
      </c>
      <c r="G11" s="180">
        <f>'Table A6'!F12</f>
        <v>1139133.4593912605</v>
      </c>
      <c r="H11" s="180">
        <f>'Table A6'!G12</f>
        <v>3928768.5302775265</v>
      </c>
      <c r="I11" s="227"/>
      <c r="J11" s="180">
        <f>'Table A6'!I12</f>
        <v>11394.562130539394</v>
      </c>
      <c r="K11" s="180">
        <f>('Table A6'!I12*0.9+'Table A6'!J12*0.05+'Table A6'!K12*0.04)/0.99</f>
        <v>14507.570187648978</v>
      </c>
      <c r="L11" s="180">
        <f>'Table A6'!J12</f>
        <v>34872.848658696392</v>
      </c>
      <c r="M11" s="180">
        <f>'Table A6'!K12</f>
        <v>59093.653383805366</v>
      </c>
      <c r="N11" s="180">
        <f>'Table A6'!L12</f>
        <v>129639.43850178059</v>
      </c>
      <c r="O11" s="180">
        <f>'Table A6'!M12</f>
        <v>258101.86246053985</v>
      </c>
      <c r="P11" s="180">
        <f>'Table A6'!N12</f>
        <v>829174.00707056432</v>
      </c>
    </row>
    <row r="12" spans="1:16" s="166" customFormat="1" ht="13">
      <c r="A12" s="166">
        <f>'Table A6'!A13</f>
        <v>1920</v>
      </c>
      <c r="B12" s="180">
        <f>'Table A0'!J13</f>
        <v>15324.313710712364</v>
      </c>
      <c r="C12" s="180">
        <f>'Table A6'!B13</f>
        <v>59786.451657046528</v>
      </c>
      <c r="D12" s="180">
        <f>'Table A6'!C13</f>
        <v>86809.232492309093</v>
      </c>
      <c r="E12" s="180">
        <f>'Table A6'!D13</f>
        <v>227256.80424268582</v>
      </c>
      <c r="F12" s="180">
        <f>'Table A6'!E13</f>
        <v>341517.49572579371</v>
      </c>
      <c r="G12" s="180">
        <f>'Table A6'!F13</f>
        <v>820957.9480501354</v>
      </c>
      <c r="H12" s="180">
        <f>'Table A6'!G13</f>
        <v>2548277.3018116574</v>
      </c>
      <c r="I12" s="227"/>
      <c r="J12" s="180">
        <f>'Table A6'!I13</f>
        <v>10384.076161119679</v>
      </c>
      <c r="K12" s="180">
        <f>('Table A6'!I13*0.9+'Table A6'!J13*0.05+'Table A6'!K13*0.04)/0.99</f>
        <v>13183.581483116674</v>
      </c>
      <c r="L12" s="180">
        <f>'Table A6'!J13</f>
        <v>32763.670821783959</v>
      </c>
      <c r="M12" s="180">
        <f>'Table A6'!K13</f>
        <v>51697.339554714912</v>
      </c>
      <c r="N12" s="180">
        <f>'Table A6'!L13</f>
        <v>112996.11275957793</v>
      </c>
      <c r="O12" s="180">
        <f>'Table A6'!M13</f>
        <v>221657.38264470827</v>
      </c>
      <c r="P12" s="180">
        <f>'Table A6'!N13</f>
        <v>629033.5754099664</v>
      </c>
    </row>
    <row r="13" spans="1:16" s="166" customFormat="1" ht="13">
      <c r="A13" s="166">
        <f>'Table A6'!A14</f>
        <v>1921</v>
      </c>
      <c r="B13" s="180">
        <f>'Table A0'!J14</f>
        <v>13384.226202712549</v>
      </c>
      <c r="C13" s="180">
        <f>'Table A6'!B14</f>
        <v>57794.503006045765</v>
      </c>
      <c r="D13" s="180">
        <f>'Table A6'!C14</f>
        <v>82457.873323943204</v>
      </c>
      <c r="E13" s="180">
        <f>'Table A6'!D14</f>
        <v>209301.40353891786</v>
      </c>
      <c r="F13" s="180">
        <f>'Table A6'!E14</f>
        <v>313140.02529263578</v>
      </c>
      <c r="G13" s="180">
        <f>'Table A6'!F14</f>
        <v>749778.02169784333</v>
      </c>
      <c r="H13" s="180">
        <f>'Table A6'!G14</f>
        <v>2259789.3110597352</v>
      </c>
      <c r="I13" s="227"/>
      <c r="J13" s="180">
        <f>'Table A6'!I14</f>
        <v>8449.751002342191</v>
      </c>
      <c r="K13" s="180">
        <f>('Table A6'!I14*0.9+'Table A6'!J14*0.05+'Table A6'!K14*0.04)/0.99</f>
        <v>11405.264815478151</v>
      </c>
      <c r="L13" s="180">
        <f>'Table A6'!J14</f>
        <v>33131.132688148311</v>
      </c>
      <c r="M13" s="180">
        <f>'Table A6'!K14</f>
        <v>50746.990770199554</v>
      </c>
      <c r="N13" s="180">
        <f>'Table A6'!L14</f>
        <v>105462.78178519994</v>
      </c>
      <c r="O13" s="180">
        <f>'Table A6'!M14</f>
        <v>203980.52619133386</v>
      </c>
      <c r="P13" s="180">
        <f>'Table A6'!N14</f>
        <v>581998.98954652192</v>
      </c>
    </row>
    <row r="14" spans="1:16" s="166" customFormat="1" ht="13">
      <c r="A14" s="166">
        <f>'Table A6'!A15</f>
        <v>1922</v>
      </c>
      <c r="B14" s="180">
        <f>'Table A0'!J15</f>
        <v>15286.37739467997</v>
      </c>
      <c r="C14" s="180">
        <f>'Table A6'!B15</f>
        <v>66834.300778702949</v>
      </c>
      <c r="D14" s="180">
        <f>'Table A6'!C15</f>
        <v>97664.618662807014</v>
      </c>
      <c r="E14" s="180">
        <f>'Table A6'!D15</f>
        <v>260749.34544147039</v>
      </c>
      <c r="F14" s="180">
        <f>'Table A6'!E15</f>
        <v>399213.0241384246</v>
      </c>
      <c r="G14" s="180">
        <f>'Table A6'!F15</f>
        <v>1014319.8040231187</v>
      </c>
      <c r="H14" s="180">
        <f>'Table A6'!G15</f>
        <v>3476367.9331080876</v>
      </c>
      <c r="I14" s="227"/>
      <c r="J14" s="180">
        <f>'Table A6'!I15</f>
        <v>9558.8303520107493</v>
      </c>
      <c r="K14" s="180">
        <f>('Table A6'!I15*0.9+'Table A6'!J15*0.05+'Table A6'!K15*0.04)/0.99</f>
        <v>12806.95347501542</v>
      </c>
      <c r="L14" s="180">
        <f>'Table A6'!J15</f>
        <v>36003.982894598877</v>
      </c>
      <c r="M14" s="180">
        <f>'Table A6'!K15</f>
        <v>56893.436968141177</v>
      </c>
      <c r="N14" s="180">
        <f>'Table A6'!L15</f>
        <v>122285.66674451616</v>
      </c>
      <c r="O14" s="180">
        <f>'Table A6'!M15</f>
        <v>245436.32916725104</v>
      </c>
      <c r="P14" s="180">
        <f>'Table A6'!N15</f>
        <v>740758.90079145564</v>
      </c>
    </row>
    <row r="15" spans="1:16" s="166" customFormat="1" ht="13">
      <c r="A15" s="166">
        <f>'Table A6'!A16</f>
        <v>1923</v>
      </c>
      <c r="B15" s="180">
        <f>'Table A0'!J16</f>
        <v>17014.799265522441</v>
      </c>
      <c r="C15" s="180">
        <f>'Table A6'!B16</f>
        <v>70545.485591346776</v>
      </c>
      <c r="D15" s="180">
        <f>'Table A6'!C16</f>
        <v>101329.44209142463</v>
      </c>
      <c r="E15" s="180">
        <f>'Table A6'!D16</f>
        <v>266153.87995175278</v>
      </c>
      <c r="F15" s="180">
        <f>'Table A6'!E16</f>
        <v>405219.80191127193</v>
      </c>
      <c r="G15" s="180">
        <f>'Table A6'!F16</f>
        <v>1004963.9020170163</v>
      </c>
      <c r="H15" s="180">
        <f>'Table A6'!G16</f>
        <v>3399500.2724475916</v>
      </c>
      <c r="I15" s="227"/>
      <c r="J15" s="180">
        <f>'Table A6'!I16</f>
        <v>11066.945229319737</v>
      </c>
      <c r="K15" s="180">
        <f>('Table A6'!I16*0.9+'Table A6'!J16*0.05+'Table A6'!K16*0.04)/0.99</f>
        <v>14498.242894954457</v>
      </c>
      <c r="L15" s="180">
        <f>'Table A6'!J16</f>
        <v>39761.529091268894</v>
      </c>
      <c r="M15" s="180">
        <f>'Table A6'!K16</f>
        <v>60123.332626342606</v>
      </c>
      <c r="N15" s="180">
        <f>'Table A6'!L16</f>
        <v>127087.95799223361</v>
      </c>
      <c r="O15" s="180">
        <f>'Table A6'!M16</f>
        <v>255283.77688483582</v>
      </c>
      <c r="P15" s="180">
        <f>'Table A6'!N16</f>
        <v>738904.30530250806</v>
      </c>
    </row>
    <row r="16" spans="1:16" s="166" customFormat="1" ht="13">
      <c r="A16" s="166">
        <f>'Table A6'!A17</f>
        <v>1924</v>
      </c>
      <c r="B16" s="180">
        <f>'Table A0'!J17</f>
        <v>16934.888078707783</v>
      </c>
      <c r="C16" s="180">
        <f>'Table A6'!B17</f>
        <v>75202.829884118895</v>
      </c>
      <c r="D16" s="180">
        <f>'Table A6'!C17</f>
        <v>108762.88184636149</v>
      </c>
      <c r="E16" s="180">
        <f>'Table A6'!D17</f>
        <v>295057.91432233766</v>
      </c>
      <c r="F16" s="180">
        <f>'Table A6'!E17</f>
        <v>453877.10912626219</v>
      </c>
      <c r="G16" s="180">
        <f>'Table A6'!F17</f>
        <v>1149374.618245414</v>
      </c>
      <c r="H16" s="180">
        <f>'Table A6'!G17</f>
        <v>3937277.1498647439</v>
      </c>
      <c r="I16" s="227"/>
      <c r="J16" s="180">
        <f>'Table A6'!I17</f>
        <v>10460.672322550992</v>
      </c>
      <c r="K16" s="180">
        <f>('Table A6'!I17*0.9+'Table A6'!J17*0.05+'Table A6'!K17*0.04)/0.99</f>
        <v>14125.564581297382</v>
      </c>
      <c r="L16" s="180">
        <f>'Table A6'!J17</f>
        <v>41642.777921876288</v>
      </c>
      <c r="M16" s="180">
        <f>'Table A6'!K17</f>
        <v>62189.123727367449</v>
      </c>
      <c r="N16" s="180">
        <f>'Table A6'!L17</f>
        <v>136238.71951841319</v>
      </c>
      <c r="O16" s="180">
        <f>'Table A6'!M17</f>
        <v>280002.73184647417</v>
      </c>
      <c r="P16" s="180">
        <f>'Table A6'!N17</f>
        <v>839607.67028771085</v>
      </c>
    </row>
    <row r="17" spans="1:16" s="166" customFormat="1" ht="13">
      <c r="A17" s="166">
        <f>'Table A6'!A18</f>
        <v>1925</v>
      </c>
      <c r="B17" s="180">
        <f>'Table A0'!J18</f>
        <v>17582.720899785261</v>
      </c>
      <c r="C17" s="180">
        <f>'Table A6'!B18</f>
        <v>81503.079703086187</v>
      </c>
      <c r="D17" s="180">
        <f>'Table A6'!C18</f>
        <v>123112.5349682876</v>
      </c>
      <c r="E17" s="180">
        <f>'Table A6'!D18</f>
        <v>355953.47861412616</v>
      </c>
      <c r="F17" s="180">
        <f>'Table A6'!E18</f>
        <v>557746.80435587361</v>
      </c>
      <c r="G17" s="180">
        <f>'Table A6'!F18</f>
        <v>1498734.2804628778</v>
      </c>
      <c r="H17" s="180">
        <f>'Table A6'!G18</f>
        <v>5821372.4814232681</v>
      </c>
      <c r="I17" s="227"/>
      <c r="J17" s="180">
        <f>'Table A6'!I18</f>
        <v>10480.458810529602</v>
      </c>
      <c r="K17" s="180">
        <f>('Table A6'!I18*0.9+'Table A6'!J18*0.05+'Table A6'!K18*0.04)/0.99</f>
        <v>14164.834458226263</v>
      </c>
      <c r="L17" s="180">
        <f>'Table A6'!J18</f>
        <v>39893.62443788477</v>
      </c>
      <c r="M17" s="180">
        <f>'Table A6'!K18</f>
        <v>64902.299056827949</v>
      </c>
      <c r="N17" s="180">
        <f>'Table A6'!L18</f>
        <v>154160.15287237873</v>
      </c>
      <c r="O17" s="180">
        <f>'Table A6'!M18</f>
        <v>322499.93532912253</v>
      </c>
      <c r="P17" s="180">
        <f>'Table A6'!N18</f>
        <v>1018441.1470228345</v>
      </c>
    </row>
    <row r="18" spans="1:16" s="166" customFormat="1" ht="13">
      <c r="A18" s="166">
        <f>'Table A6'!A19</f>
        <v>1926</v>
      </c>
      <c r="B18" s="180">
        <f>'Table A0'!J19</f>
        <v>17572.534060311409</v>
      </c>
      <c r="C18" s="180">
        <f>'Table A6'!B19</f>
        <v>80324.818944902843</v>
      </c>
      <c r="D18" s="180">
        <f>'Table A6'!C19</f>
        <v>121650.38665237899</v>
      </c>
      <c r="E18" s="180">
        <f>'Table A6'!D19</f>
        <v>349852.48365570832</v>
      </c>
      <c r="F18" s="180">
        <f>'Table A6'!E19</f>
        <v>546426.82513103809</v>
      </c>
      <c r="G18" s="180">
        <f>'Table A6'!F19</f>
        <v>1486461.4918140557</v>
      </c>
      <c r="H18" s="180">
        <f>'Table A6'!G19</f>
        <v>5911431.4401430413</v>
      </c>
      <c r="I18" s="227"/>
      <c r="J18" s="180">
        <f>'Table A6'!I19</f>
        <v>10600.057962023471</v>
      </c>
      <c r="K18" s="180">
        <f>('Table A6'!I19*0.9+'Table A6'!J19*0.05+'Table A6'!K19*0.04)/0.99</f>
        <v>14216.170933085177</v>
      </c>
      <c r="L18" s="180">
        <f>'Table A6'!J19</f>
        <v>38999.251237426695</v>
      </c>
      <c r="M18" s="180">
        <f>'Table A6'!K19</f>
        <v>64599.862401546656</v>
      </c>
      <c r="N18" s="180">
        <f>'Table A6'!L19</f>
        <v>153278.14218037861</v>
      </c>
      <c r="O18" s="180">
        <f>'Table A6'!M19</f>
        <v>311418.15846028359</v>
      </c>
      <c r="P18" s="180">
        <f>'Table A6'!N19</f>
        <v>994798.16422194627</v>
      </c>
    </row>
    <row r="19" spans="1:16" s="166" customFormat="1" ht="13">
      <c r="A19" s="166">
        <f>'Table A6'!A20</f>
        <v>1927</v>
      </c>
      <c r="B19" s="180">
        <f>'Table A0'!J20</f>
        <v>17866.21082509058</v>
      </c>
      <c r="C19" s="180">
        <f>'Table A6'!B20</f>
        <v>83378.847572191415</v>
      </c>
      <c r="D19" s="180">
        <f>'Table A6'!C20</f>
        <v>127532.68737236648</v>
      </c>
      <c r="E19" s="180">
        <f>'Table A6'!D20</f>
        <v>375637.68791805377</v>
      </c>
      <c r="F19" s="180">
        <f>'Table A6'!E20</f>
        <v>593048.23379816697</v>
      </c>
      <c r="G19" s="180">
        <f>'Table A6'!F20</f>
        <v>1653328.7518766378</v>
      </c>
      <c r="H19" s="180">
        <f>'Table A6'!G20</f>
        <v>6707357.9102194738</v>
      </c>
      <c r="I19" s="227"/>
      <c r="J19" s="180">
        <f>'Table A6'!I20</f>
        <v>10587.028964301599</v>
      </c>
      <c r="K19" s="180">
        <f>('Table A6'!I20*0.9+'Table A6'!J20*0.05+'Table A6'!K20*0.04)/0.99</f>
        <v>14252.357521121257</v>
      </c>
      <c r="L19" s="180">
        <f>'Table A6'!J20</f>
        <v>39225.007772016354</v>
      </c>
      <c r="M19" s="180">
        <f>'Table A6'!K20</f>
        <v>65506.43723594465</v>
      </c>
      <c r="N19" s="180">
        <f>'Table A6'!L20</f>
        <v>158227.14203794053</v>
      </c>
      <c r="O19" s="180">
        <f>'Table A6'!M20</f>
        <v>327978.1042785492</v>
      </c>
      <c r="P19" s="180">
        <f>'Table A6'!N20</f>
        <v>1091769.9565052118</v>
      </c>
    </row>
    <row r="20" spans="1:16" s="166" customFormat="1" ht="13">
      <c r="A20" s="166">
        <f>'Table A6'!A21</f>
        <v>1928</v>
      </c>
      <c r="B20" s="180">
        <f>'Table A0'!J21</f>
        <v>18807.749999038406</v>
      </c>
      <c r="C20" s="180">
        <f>'Table A6'!B21</f>
        <v>92700.976552379812</v>
      </c>
      <c r="D20" s="180">
        <f>'Table A6'!C21</f>
        <v>145059.22146679385</v>
      </c>
      <c r="E20" s="180">
        <f>'Table A6'!D21</f>
        <v>450262.2276121109</v>
      </c>
      <c r="F20" s="180">
        <f>'Table A6'!E21</f>
        <v>729703.52592664654</v>
      </c>
      <c r="G20" s="180">
        <f>'Table A6'!F21</f>
        <v>2170583.5407929816</v>
      </c>
      <c r="H20" s="180">
        <f>'Table A6'!G21</f>
        <v>9449982.7831441034</v>
      </c>
      <c r="I20" s="227"/>
      <c r="J20" s="180">
        <f>'Table A6'!I21</f>
        <v>10597.391493111583</v>
      </c>
      <c r="K20" s="180">
        <f>('Table A6'!I21*0.9+'Table A6'!J21*0.05+'Table A6'!K21*0.04)/0.99</f>
        <v>14449.623962542724</v>
      </c>
      <c r="L20" s="180">
        <f>'Table A6'!J21</f>
        <v>40342.731637965779</v>
      </c>
      <c r="M20" s="180">
        <f>'Table A6'!K21</f>
        <v>68758.469930464562</v>
      </c>
      <c r="N20" s="180">
        <f>'Table A6'!L21</f>
        <v>170820.92929757535</v>
      </c>
      <c r="O20" s="180">
        <f>'Table A6'!M21</f>
        <v>369483.52221006271</v>
      </c>
      <c r="P20" s="180">
        <f>'Table A6'!N21</f>
        <v>1361761.402753968</v>
      </c>
    </row>
    <row r="21" spans="1:16" s="166" customFormat="1" ht="13">
      <c r="A21" s="166">
        <f>'Table A6'!A22</f>
        <v>1929</v>
      </c>
      <c r="B21" s="180">
        <f>'Table A0'!J22</f>
        <v>19393.369977382841</v>
      </c>
      <c r="C21" s="180">
        <f>'Table A6'!B22</f>
        <v>90585.631955835168</v>
      </c>
      <c r="D21" s="180">
        <f>'Table A6'!C22</f>
        <v>141505.78479542499</v>
      </c>
      <c r="E21" s="180">
        <f>'Table A6'!D22</f>
        <v>433497.74141667318</v>
      </c>
      <c r="F21" s="180">
        <f>'Table A6'!E22</f>
        <v>700740.59161050292</v>
      </c>
      <c r="G21" s="180">
        <f>'Table A6'!F22</f>
        <v>2116531.3054991248</v>
      </c>
      <c r="H21" s="180">
        <f>'Table A6'!G22</f>
        <v>9677802.840314934</v>
      </c>
      <c r="I21" s="227"/>
      <c r="J21" s="180">
        <f>'Table A6'!I22</f>
        <v>11483.118646443694</v>
      </c>
      <c r="K21" s="180">
        <f>('Table A6'!I22*0.9+'Table A6'!J22*0.05+'Table A6'!K22*0.04)/0.99</f>
        <v>15210.497538602131</v>
      </c>
      <c r="L21" s="180">
        <f>'Table A6'!J22</f>
        <v>39665.479116245333</v>
      </c>
      <c r="M21" s="180">
        <f>'Table A6'!K22</f>
        <v>68507.795640112963</v>
      </c>
      <c r="N21" s="180">
        <f>'Table A6'!L22</f>
        <v>166254.89122284346</v>
      </c>
      <c r="O21" s="180">
        <f>'Table A6'!M22</f>
        <v>346792.91313834733</v>
      </c>
      <c r="P21" s="180">
        <f>'Table A6'!N22</f>
        <v>1276390.0238529239</v>
      </c>
    </row>
    <row r="22" spans="1:16" s="166" customFormat="1" ht="13">
      <c r="A22" s="166">
        <f>'Table A6'!A23</f>
        <v>1930</v>
      </c>
      <c r="B22" s="180">
        <f>'Table A0'!J23</f>
        <v>16740.494198396696</v>
      </c>
      <c r="C22" s="180">
        <f>'Table A6'!B23</f>
        <v>73432.939467696007</v>
      </c>
      <c r="D22" s="180">
        <f>'Table A6'!C23</f>
        <v>107350.35634019777</v>
      </c>
      <c r="E22" s="180">
        <f>'Table A6'!D23</f>
        <v>288326.10408391402</v>
      </c>
      <c r="F22" s="180">
        <f>'Table A6'!E23</f>
        <v>442089.93697352253</v>
      </c>
      <c r="G22" s="180">
        <f>'Table A6'!F23</f>
        <v>1184265.416590783</v>
      </c>
      <c r="H22" s="180">
        <f>'Table A6'!G23</f>
        <v>4761921.0750775002</v>
      </c>
      <c r="I22" s="227"/>
      <c r="J22" s="180">
        <f>'Table A6'!I23</f>
        <v>10441.333612918996</v>
      </c>
      <c r="K22" s="180">
        <f>('Table A6'!I23*0.9+'Table A6'!J23*0.05+'Table A6'!K23*0.04)/0.99</f>
        <v>13997.205209654097</v>
      </c>
      <c r="L22" s="180">
        <f>'Table A6'!J23</f>
        <v>39515.522595194241</v>
      </c>
      <c r="M22" s="180">
        <f>'Table A6'!K23</f>
        <v>62106.419404268701</v>
      </c>
      <c r="N22" s="180">
        <f>'Table A6'!L23</f>
        <v>134562.27119430556</v>
      </c>
      <c r="O22" s="180">
        <f>'Table A6'!M23</f>
        <v>256546.06706920735</v>
      </c>
      <c r="P22" s="180">
        <f>'Table A6'!N23</f>
        <v>786748.12120337016</v>
      </c>
    </row>
    <row r="23" spans="1:16" s="166" customFormat="1" ht="13">
      <c r="A23" s="166">
        <f>'Table A6'!A24</f>
        <v>1931</v>
      </c>
      <c r="B23" s="180">
        <f>'Table A0'!J24</f>
        <v>14964.155295049182</v>
      </c>
      <c r="C23" s="180">
        <f>'Table A6'!B24</f>
        <v>66655.136232446879</v>
      </c>
      <c r="D23" s="180">
        <f>'Table A6'!C24</f>
        <v>93468.708809585078</v>
      </c>
      <c r="E23" s="180">
        <f>'Table A6'!D24</f>
        <v>231921.34366901283</v>
      </c>
      <c r="F23" s="180">
        <f>'Table A6'!E24</f>
        <v>346144.21435833967</v>
      </c>
      <c r="G23" s="180">
        <f>'Table A6'!F24</f>
        <v>881897.05267369049</v>
      </c>
      <c r="H23" s="180">
        <f>'Table A6'!G24</f>
        <v>3366787.3772836267</v>
      </c>
      <c r="I23" s="227"/>
      <c r="J23" s="180">
        <f>'Table A6'!I24</f>
        <v>9220.7129686716598</v>
      </c>
      <c r="K23" s="180">
        <f>('Table A6'!I24*0.9+'Table A6'!J24*0.05+'Table A6'!K24*0.04)/0.99</f>
        <v>12772.668543797026</v>
      </c>
      <c r="L23" s="180">
        <f>'Table A6'!J24</f>
        <v>39841.563655308695</v>
      </c>
      <c r="M23" s="180">
        <f>'Table A6'!K24</f>
        <v>58855.55009472814</v>
      </c>
      <c r="N23" s="180">
        <f>'Table A6'!L24</f>
        <v>117698.47297968595</v>
      </c>
      <c r="O23" s="180">
        <f>'Table A6'!M24</f>
        <v>212206.00477950199</v>
      </c>
      <c r="P23" s="180">
        <f>'Table A6'!N24</f>
        <v>605798.12771703093</v>
      </c>
    </row>
    <row r="24" spans="1:16" s="166" customFormat="1" ht="13">
      <c r="A24" s="166">
        <f>'Table A6'!A25</f>
        <v>1932</v>
      </c>
      <c r="B24" s="180">
        <f>'Table A0'!J25</f>
        <v>12494.952439235805</v>
      </c>
      <c r="C24" s="180">
        <f>'Table A6'!B25</f>
        <v>57939.359075417451</v>
      </c>
      <c r="D24" s="180">
        <f>'Table A6'!C25</f>
        <v>81637.329411283572</v>
      </c>
      <c r="E24" s="180">
        <f>'Table A6'!D25</f>
        <v>194370.60607654517</v>
      </c>
      <c r="F24" s="180">
        <f>'Table A6'!E25</f>
        <v>290457.82966911671</v>
      </c>
      <c r="G24" s="180">
        <f>'Table A6'!F25</f>
        <v>745887.32203818974</v>
      </c>
      <c r="H24" s="180">
        <f>'Table A6'!G25</f>
        <v>2485831.3982230192</v>
      </c>
      <c r="I24" s="227"/>
      <c r="J24" s="180">
        <f>'Table A6'!I25</f>
        <v>7445.5739241045112</v>
      </c>
      <c r="K24" s="180">
        <f>('Table A6'!I25*0.9+'Table A6'!J25*0.05+'Table A6'!K25*0.04)/0.99</f>
        <v>10657.82462471753</v>
      </c>
      <c r="L24" s="180">
        <f>'Table A6'!J25</f>
        <v>34241.388739551345</v>
      </c>
      <c r="M24" s="180">
        <f>'Table A6'!K25</f>
        <v>53454.010244968165</v>
      </c>
      <c r="N24" s="180">
        <f>'Table A6'!L25</f>
        <v>98283.382483973648</v>
      </c>
      <c r="O24" s="180">
        <f>'Table A6'!M25</f>
        <v>176600.45657684843</v>
      </c>
      <c r="P24" s="180">
        <f>'Table A6'!N25</f>
        <v>552560.20246209763</v>
      </c>
    </row>
    <row r="25" spans="1:16" s="166" customFormat="1" ht="13">
      <c r="A25" s="166">
        <f>'Table A6'!A26</f>
        <v>1933</v>
      </c>
      <c r="B25" s="180">
        <f>'Table A0'!J26</f>
        <v>12334.835519082895</v>
      </c>
      <c r="C25" s="180">
        <f>'Table A6'!B26</f>
        <v>56249.088037272006</v>
      </c>
      <c r="D25" s="180">
        <f>'Table A6'!C26</f>
        <v>81870.572218939822</v>
      </c>
      <c r="E25" s="180">
        <f>'Table A6'!D26</f>
        <v>203032.4700922358</v>
      </c>
      <c r="F25" s="180">
        <f>'Table A6'!E26</f>
        <v>307499.04898176412</v>
      </c>
      <c r="G25" s="180">
        <f>'Table A6'!F26</f>
        <v>815192.86015142838</v>
      </c>
      <c r="H25" s="180">
        <f>'Table A6'!G26</f>
        <v>2891608.5324189728</v>
      </c>
      <c r="I25" s="227"/>
      <c r="J25" s="180">
        <f>'Table A6'!I26</f>
        <v>7455.474128172993</v>
      </c>
      <c r="K25" s="180">
        <f>('Table A6'!I26*0.9+'Table A6'!J26*0.05+'Table A6'!K26*0.04)/0.99</f>
        <v>10408.596786020746</v>
      </c>
      <c r="L25" s="180">
        <f>'Table A6'!J26</f>
        <v>30627.603855604197</v>
      </c>
      <c r="M25" s="180">
        <f>'Table A6'!K26</f>
        <v>51580.097750615831</v>
      </c>
      <c r="N25" s="180">
        <f>'Table A6'!L26</f>
        <v>98565.891202707513</v>
      </c>
      <c r="O25" s="180">
        <f>'Table A6'!M26</f>
        <v>180575.59618934803</v>
      </c>
      <c r="P25" s="180">
        <f>'Table A6'!N26</f>
        <v>584480.00767725694</v>
      </c>
    </row>
    <row r="26" spans="1:16" s="166" customFormat="1" ht="13">
      <c r="A26" s="166">
        <f>'Table A6'!A27</f>
        <v>1934</v>
      </c>
      <c r="B26" s="180">
        <f>'Table A0'!J27</f>
        <v>13467.358141442633</v>
      </c>
      <c r="C26" s="180">
        <f>'Table A6'!B27</f>
        <v>61658.335672262918</v>
      </c>
      <c r="D26" s="180">
        <f>'Table A6'!C27</f>
        <v>90806.293256772769</v>
      </c>
      <c r="E26" s="180">
        <f>'Table A6'!D27</f>
        <v>220824.12423958909</v>
      </c>
      <c r="F26" s="180">
        <f>'Table A6'!E27</f>
        <v>331163.87677299691</v>
      </c>
      <c r="G26" s="180">
        <f>'Table A6'!F27</f>
        <v>825429.82071495405</v>
      </c>
      <c r="H26" s="180">
        <f>'Table A6'!G27</f>
        <v>2792111.0735658496</v>
      </c>
      <c r="I26" s="227"/>
      <c r="J26" s="180">
        <f>'Table A6'!I27</f>
        <v>8112.8050824626025</v>
      </c>
      <c r="K26" s="180">
        <f>('Table A6'!I27*0.9+'Table A6'!J27*0.05+'Table A6'!K27*0.04)/0.99</f>
        <v>11372.845352572465</v>
      </c>
      <c r="L26" s="180">
        <f>'Table A6'!J27</f>
        <v>32510.37808775307</v>
      </c>
      <c r="M26" s="180">
        <f>'Table A6'!K27</f>
        <v>58301.835511068683</v>
      </c>
      <c r="N26" s="180">
        <f>'Table A6'!L27</f>
        <v>110484.37170618123</v>
      </c>
      <c r="O26" s="180">
        <f>'Table A6'!M27</f>
        <v>207597.39078750764</v>
      </c>
      <c r="P26" s="180">
        <f>'Table A6'!N27</f>
        <v>606909.68150929897</v>
      </c>
    </row>
    <row r="27" spans="1:16" s="166" customFormat="1" ht="13">
      <c r="A27" s="166">
        <f>'Table A6'!A28</f>
        <v>1935</v>
      </c>
      <c r="B27" s="180">
        <f>'Table A0'!J28</f>
        <v>14729.944815029723</v>
      </c>
      <c r="C27" s="180">
        <f>'Table A6'!B28</f>
        <v>65539.39099549767</v>
      </c>
      <c r="D27" s="180">
        <f>'Table A6'!C28</f>
        <v>95110.57266808569</v>
      </c>
      <c r="E27" s="180">
        <f>'Table A6'!D28</f>
        <v>245640.76017701312</v>
      </c>
      <c r="F27" s="180">
        <f>'Table A6'!E28</f>
        <v>372200.18833406555</v>
      </c>
      <c r="G27" s="180">
        <f>'Table A6'!F28</f>
        <v>941580.43683736445</v>
      </c>
      <c r="H27" s="180">
        <f>'Table A6'!G28</f>
        <v>3222835.2222238202</v>
      </c>
      <c r="I27" s="227"/>
      <c r="J27" s="180">
        <f>'Table A6'!I28</f>
        <v>9084.4507949777289</v>
      </c>
      <c r="K27" s="180">
        <f>('Table A6'!I28*0.9+'Table A6'!J28*0.05+'Table A6'!K28*0.04)/0.99</f>
        <v>12397.512336625852</v>
      </c>
      <c r="L27" s="180">
        <f>'Table A6'!J28</f>
        <v>35968.209322909679</v>
      </c>
      <c r="M27" s="180">
        <f>'Table A6'!K28</f>
        <v>57478.025790853826</v>
      </c>
      <c r="N27" s="180">
        <f>'Table A6'!L28</f>
        <v>119081.33201996067</v>
      </c>
      <c r="O27" s="180">
        <f>'Table A6'!M28</f>
        <v>229855.12620824084</v>
      </c>
      <c r="P27" s="180">
        <f>'Table A6'!N28</f>
        <v>688107.68290553603</v>
      </c>
    </row>
    <row r="28" spans="1:16" s="166" customFormat="1" ht="13">
      <c r="A28" s="166">
        <f>'Table A6'!A29</f>
        <v>1936</v>
      </c>
      <c r="B28" s="180">
        <f>'Table A0'!J29</f>
        <v>16425.660756325324</v>
      </c>
      <c r="C28" s="180">
        <f>'Table A6'!B29</f>
        <v>76533.354305838686</v>
      </c>
      <c r="D28" s="180">
        <f>'Table A6'!C29</f>
        <v>113792.7684662106</v>
      </c>
      <c r="E28" s="180">
        <f>'Table A6'!D29</f>
        <v>316822.15548932116</v>
      </c>
      <c r="F28" s="180">
        <f>'Table A6'!E29</f>
        <v>488113.64173047966</v>
      </c>
      <c r="G28" s="180">
        <f>'Table A6'!F29</f>
        <v>1242639.4348107718</v>
      </c>
      <c r="H28" s="180">
        <f>'Table A6'!G29</f>
        <v>4167055.1494876943</v>
      </c>
      <c r="I28" s="227"/>
      <c r="J28" s="180">
        <f>'Table A6'!I29</f>
        <v>9747.0281397127274</v>
      </c>
      <c r="K28" s="180">
        <f>('Table A6'!I29*0.9+'Table A6'!J29*0.05+'Table A6'!K29*0.04)/0.99</f>
        <v>13391.352728719305</v>
      </c>
      <c r="L28" s="180">
        <f>'Table A6'!J29</f>
        <v>39273.940145466782</v>
      </c>
      <c r="M28" s="180">
        <f>'Table A6'!K29</f>
        <v>63035.421710432951</v>
      </c>
      <c r="N28" s="180">
        <f>'Table A6'!L29</f>
        <v>145530.66924816268</v>
      </c>
      <c r="O28" s="180">
        <f>'Table A6'!M29</f>
        <v>299482.19346040656</v>
      </c>
      <c r="P28" s="180">
        <f>'Table A6'!N29</f>
        <v>917704.35540222516</v>
      </c>
    </row>
    <row r="29" spans="1:16" s="166" customFormat="1" ht="13">
      <c r="A29" s="166">
        <f>'Table A6'!A30</f>
        <v>1937</v>
      </c>
      <c r="B29" s="180">
        <f>'Table A0'!J30</f>
        <v>16817.235327421316</v>
      </c>
      <c r="C29" s="180">
        <f>'Table A6'!B30</f>
        <v>74385.006044174748</v>
      </c>
      <c r="D29" s="180">
        <f>'Table A6'!C30</f>
        <v>108534.08029176097</v>
      </c>
      <c r="E29" s="180">
        <f>'Table A6'!D30</f>
        <v>288404.51344917691</v>
      </c>
      <c r="F29" s="180">
        <f>'Table A6'!E30</f>
        <v>438043.52289117011</v>
      </c>
      <c r="G29" s="180">
        <f>'Table A6'!F30</f>
        <v>1092188.8175360202</v>
      </c>
      <c r="H29" s="180">
        <f>'Table A6'!G30</f>
        <v>3656709.6193193165</v>
      </c>
      <c r="I29" s="227"/>
      <c r="J29" s="180">
        <f>'Table A6'!I30</f>
        <v>10420.816358893157</v>
      </c>
      <c r="K29" s="180">
        <f>('Table A6'!I30*0.9+'Table A6'!J30*0.05+'Table A6'!K30*0.04)/0.99</f>
        <v>14073.929487807625</v>
      </c>
      <c r="L29" s="180">
        <f>'Table A6'!J30</f>
        <v>40235.931796588542</v>
      </c>
      <c r="M29" s="180">
        <f>'Table A6'!K30</f>
        <v>63566.47200240699</v>
      </c>
      <c r="N29" s="180">
        <f>'Table A6'!L30</f>
        <v>138765.50400718371</v>
      </c>
      <c r="O29" s="180">
        <f>'Table A6'!M30</f>
        <v>274507.19922995754</v>
      </c>
      <c r="P29" s="180">
        <f>'Table A6'!N30</f>
        <v>807242.06178232061</v>
      </c>
    </row>
    <row r="30" spans="1:16" s="166" customFormat="1" ht="13">
      <c r="A30" s="166">
        <f>'Table A6'!A31</f>
        <v>1938</v>
      </c>
      <c r="B30" s="180">
        <f>'Table A0'!J31</f>
        <v>15539.227448248983</v>
      </c>
      <c r="C30" s="180">
        <f>'Table A6'!B31</f>
        <v>68488.892575685371</v>
      </c>
      <c r="D30" s="180">
        <f>'Table A6'!C31</f>
        <v>97414.532529405347</v>
      </c>
      <c r="E30" s="180">
        <f>'Table A6'!D31</f>
        <v>244819.33472596618</v>
      </c>
      <c r="F30" s="180">
        <f>'Table A6'!E31</f>
        <v>365976.10256781813</v>
      </c>
      <c r="G30" s="180">
        <f>'Table A6'!F31</f>
        <v>914306.86595838517</v>
      </c>
      <c r="H30" s="180">
        <f>'Table A6'!G31</f>
        <v>3410102.3554039472</v>
      </c>
      <c r="I30" s="227"/>
      <c r="J30" s="180">
        <f>'Table A6'!I31</f>
        <v>9655.9313229782729</v>
      </c>
      <c r="K30" s="180">
        <f>('Table A6'!I31*0.9+'Table A6'!J31*0.05+'Table A6'!K31*0.04)/0.99</f>
        <v>13223.266768676083</v>
      </c>
      <c r="L30" s="180">
        <f>'Table A6'!J31</f>
        <v>39563.252621965396</v>
      </c>
      <c r="M30" s="180">
        <f>'Table A6'!K31</f>
        <v>60563.331980265153</v>
      </c>
      <c r="N30" s="180">
        <f>'Table A6'!L31</f>
        <v>123662.56688411419</v>
      </c>
      <c r="O30" s="180">
        <f>'Table A6'!M31</f>
        <v>228893.4117201764</v>
      </c>
      <c r="P30" s="180">
        <f>'Table A6'!N31</f>
        <v>636996.25601998938</v>
      </c>
    </row>
    <row r="31" spans="1:16" s="166" customFormat="1" ht="13">
      <c r="A31" s="166">
        <f>'Table A6'!A32</f>
        <v>1939</v>
      </c>
      <c r="B31" s="180">
        <f>'Table A0'!J32</f>
        <v>16508.528676302831</v>
      </c>
      <c r="C31" s="180">
        <f>'Table A6'!B32</f>
        <v>75143.332040159512</v>
      </c>
      <c r="D31" s="180">
        <f>'Table A6'!C32</f>
        <v>106574.81265448986</v>
      </c>
      <c r="E31" s="180">
        <f>'Table A6'!D32</f>
        <v>267033.00266270788</v>
      </c>
      <c r="F31" s="180">
        <f>'Table A6'!E32</f>
        <v>398111.8997086946</v>
      </c>
      <c r="G31" s="180">
        <f>'Table A6'!F32</f>
        <v>969319.98842023103</v>
      </c>
      <c r="H31" s="180">
        <f>'Table A6'!G32</f>
        <v>3241352.4440799733</v>
      </c>
      <c r="I31" s="227"/>
      <c r="J31" s="180">
        <f>'Table A6'!I32</f>
        <v>9993.5505247632009</v>
      </c>
      <c r="K31" s="180">
        <f>('Table A6'!I32*0.9+'Table A6'!J32*0.05+'Table A6'!K32*0.04)/0.99</f>
        <v>13977.978434015911</v>
      </c>
      <c r="L31" s="180">
        <f>'Table A6'!J32</f>
        <v>43711.851425829147</v>
      </c>
      <c r="M31" s="180">
        <f>'Table A6'!K32</f>
        <v>66460.265152435357</v>
      </c>
      <c r="N31" s="180">
        <f>'Table A6'!L32</f>
        <v>135954.10561672118</v>
      </c>
      <c r="O31" s="180">
        <f>'Table A6'!M32</f>
        <v>255309.87753081048</v>
      </c>
      <c r="P31" s="180">
        <f>'Table A6'!N32</f>
        <v>716871.93779137079</v>
      </c>
    </row>
    <row r="32" spans="1:16" s="166" customFormat="1" ht="13">
      <c r="A32" s="166">
        <f>'Table A6'!A33</f>
        <v>1940</v>
      </c>
      <c r="B32" s="180">
        <f>'Table A0'!J33</f>
        <v>17264.918797588896</v>
      </c>
      <c r="C32" s="180">
        <f>'Table A6'!B33</f>
        <v>78198.225347548971</v>
      </c>
      <c r="D32" s="180">
        <f>'Table A6'!C33</f>
        <v>111262.87571185005</v>
      </c>
      <c r="E32" s="180">
        <f>'Table A6'!D33</f>
        <v>284492.60487902066</v>
      </c>
      <c r="F32" s="180">
        <f>'Table A6'!E33</f>
        <v>425867.50361340021</v>
      </c>
      <c r="G32" s="180">
        <f>'Table A6'!F33</f>
        <v>1036788.867003603</v>
      </c>
      <c r="H32" s="180">
        <f>'Table A6'!G33</f>
        <v>3528282.5277879178</v>
      </c>
      <c r="I32" s="227"/>
      <c r="J32" s="180">
        <f>'Table A6'!I33</f>
        <v>10494.551403148887</v>
      </c>
      <c r="K32" s="180">
        <f>('Table A6'!I33*0.9+'Table A6'!J33*0.05+'Table A6'!K33*0.04)/0.99</f>
        <v>14565.649241210798</v>
      </c>
      <c r="L32" s="180">
        <f>'Table A6'!J33</f>
        <v>45133.574983247905</v>
      </c>
      <c r="M32" s="180">
        <f>'Table A6'!K33</f>
        <v>67955.443420057389</v>
      </c>
      <c r="N32" s="180">
        <f>'Table A6'!L33</f>
        <v>143117.70614464112</v>
      </c>
      <c r="O32" s="180">
        <f>'Table A6'!M33</f>
        <v>273137.1627658495</v>
      </c>
      <c r="P32" s="180">
        <f>'Table A6'!N33</f>
        <v>759956.23802756809</v>
      </c>
    </row>
    <row r="33" spans="1:16" s="166" customFormat="1" ht="13">
      <c r="A33" s="166">
        <f>'Table A6'!A34</f>
        <v>1941</v>
      </c>
      <c r="B33" s="180">
        <f>'Table A0'!J34</f>
        <v>20184.292044636757</v>
      </c>
      <c r="C33" s="180">
        <f>'Table A6'!B34</f>
        <v>84633.421915486033</v>
      </c>
      <c r="D33" s="180">
        <f>'Table A6'!C34</f>
        <v>121073.18667042372</v>
      </c>
      <c r="E33" s="180">
        <f>'Table A6'!D34</f>
        <v>318620.49490751221</v>
      </c>
      <c r="F33" s="180">
        <f>'Table A6'!E34</f>
        <v>478847.72755415994</v>
      </c>
      <c r="G33" s="180">
        <f>'Table A6'!F34</f>
        <v>1172001.1164468585</v>
      </c>
      <c r="H33" s="180">
        <f>'Table A6'!G34</f>
        <v>3990794.4508666885</v>
      </c>
      <c r="I33" s="227"/>
      <c r="J33" s="180">
        <f>'Table A6'!I34</f>
        <v>13023.277614542392</v>
      </c>
      <c r="K33" s="180">
        <f>('Table A6'!I34*0.9+'Table A6'!J34*0.05+'Table A6'!K34*0.04)/0.99</f>
        <v>17169.784945011754</v>
      </c>
      <c r="L33" s="180">
        <f>'Table A6'!J34</f>
        <v>48193.657160548348</v>
      </c>
      <c r="M33" s="180">
        <f>'Table A6'!K34</f>
        <v>71686.359611151609</v>
      </c>
      <c r="N33" s="180">
        <f>'Table A6'!L34</f>
        <v>158393.26226086446</v>
      </c>
      <c r="O33" s="180">
        <f>'Table A6'!M34</f>
        <v>305559.3803309853</v>
      </c>
      <c r="P33" s="180">
        <f>'Table A6'!N34</f>
        <v>858801.85706687742</v>
      </c>
    </row>
    <row r="34" spans="1:16" s="166" customFormat="1" ht="13">
      <c r="A34" s="166">
        <f>'Table A6'!A35</f>
        <v>1942</v>
      </c>
      <c r="B34" s="180">
        <f>'Table A0'!J35</f>
        <v>23338.691146542456</v>
      </c>
      <c r="C34" s="180">
        <f>'Table A6'!B35</f>
        <v>84317.702857036842</v>
      </c>
      <c r="D34" s="180">
        <f>'Table A6'!C35</f>
        <v>120441.43835202379</v>
      </c>
      <c r="E34" s="180">
        <f>'Table A6'!D35</f>
        <v>313407.54245068127</v>
      </c>
      <c r="F34" s="180">
        <f>'Table A6'!E35</f>
        <v>469890.32110011979</v>
      </c>
      <c r="G34" s="180">
        <f>'Table A6'!F35</f>
        <v>1122962.8237883716</v>
      </c>
      <c r="H34" s="180">
        <f>'Table A6'!G35</f>
        <v>3607628.2094260277</v>
      </c>
      <c r="I34" s="227"/>
      <c r="J34" s="180">
        <f>'Table A6'!I35</f>
        <v>16563.24540093197</v>
      </c>
      <c r="K34" s="180">
        <f>('Table A6'!I35*0.9+'Table A6'!J35*0.05+'Table A6'!K35*0.04)/0.99</f>
        <v>20408.702749530956</v>
      </c>
      <c r="L34" s="180">
        <f>'Table A6'!J35</f>
        <v>48193.967362049887</v>
      </c>
      <c r="M34" s="180">
        <f>'Table A6'!K35</f>
        <v>72199.91232735943</v>
      </c>
      <c r="N34" s="180">
        <f>'Table A6'!L35</f>
        <v>156924.76380124275</v>
      </c>
      <c r="O34" s="180">
        <f>'Table A6'!M35</f>
        <v>306622.19542805676</v>
      </c>
      <c r="P34" s="180">
        <f>'Table A6'!N35</f>
        <v>846888.89205085451</v>
      </c>
    </row>
    <row r="35" spans="1:16" s="166" customFormat="1" ht="13">
      <c r="A35" s="166">
        <f>'Table A6'!A36</f>
        <v>1943</v>
      </c>
      <c r="B35" s="180">
        <f>'Table A0'!J36</f>
        <v>27158.747352487502</v>
      </c>
      <c r="C35" s="180">
        <f>'Table A6'!B36</f>
        <v>91497.553986964194</v>
      </c>
      <c r="D35" s="180">
        <f>'Table A6'!C36</f>
        <v>130810.64137307792</v>
      </c>
      <c r="E35" s="180">
        <f>'Table A6'!D36</f>
        <v>334309.90176506486</v>
      </c>
      <c r="F35" s="180">
        <f>'Table A6'!E36</f>
        <v>496887.10198187444</v>
      </c>
      <c r="G35" s="180">
        <f>'Table A6'!F36</f>
        <v>1157742.8869088371</v>
      </c>
      <c r="H35" s="180">
        <f>'Table A6'!G36</f>
        <v>3354444.275693275</v>
      </c>
      <c r="I35" s="227"/>
      <c r="J35" s="180">
        <f>'Table A6'!I36</f>
        <v>20009.991059767872</v>
      </c>
      <c r="K35" s="180">
        <f>('Table A6'!I36*0.9+'Table A6'!J36*0.05+'Table A6'!K36*0.04)/0.99</f>
        <v>24056.210439229148</v>
      </c>
      <c r="L35" s="180">
        <f>'Table A6'!J36</f>
        <v>52184.46660085045</v>
      </c>
      <c r="M35" s="180">
        <f>'Table A6'!K36</f>
        <v>79935.826275081199</v>
      </c>
      <c r="N35" s="180">
        <f>'Table A6'!L36</f>
        <v>171732.70154825531</v>
      </c>
      <c r="O35" s="180">
        <f>'Table A6'!M36</f>
        <v>331673.15575013374</v>
      </c>
      <c r="P35" s="180">
        <f>'Table A6'!N36</f>
        <v>913664.9548216773</v>
      </c>
    </row>
    <row r="36" spans="1:16" s="166" customFormat="1" ht="13">
      <c r="A36" s="166">
        <f>'Table A6'!A37</f>
        <v>1944</v>
      </c>
      <c r="B36" s="180">
        <f>'Table A0'!J37</f>
        <v>26841.909316033922</v>
      </c>
      <c r="C36" s="180">
        <f>'Table A6'!B37</f>
        <v>87269.840834631963</v>
      </c>
      <c r="D36" s="180">
        <f>'Table A6'!C37</f>
        <v>122211.76171220301</v>
      </c>
      <c r="E36" s="180">
        <f>'Table A6'!D37</f>
        <v>302801.81647893548</v>
      </c>
      <c r="F36" s="180">
        <f>'Table A6'!E37</f>
        <v>443293.80664593546</v>
      </c>
      <c r="G36" s="180">
        <f>'Table A6'!F37</f>
        <v>1008077.0493476584</v>
      </c>
      <c r="H36" s="180">
        <f>'Table A6'!G37</f>
        <v>3125034.62411058</v>
      </c>
      <c r="I36" s="227"/>
      <c r="J36" s="180">
        <f>'Table A6'!I37</f>
        <v>20127.694702856363</v>
      </c>
      <c r="K36" s="180">
        <f>('Table A6'!I37*0.9+'Table A6'!J37*0.05+'Table A6'!K37*0.04)/0.99</f>
        <v>24054.435506307647</v>
      </c>
      <c r="L36" s="180">
        <f>'Table A6'!J37</f>
        <v>52327.919957060913</v>
      </c>
      <c r="M36" s="180">
        <f>'Table A6'!K37</f>
        <v>77064.24802051991</v>
      </c>
      <c r="N36" s="180">
        <f>'Table A6'!L37</f>
        <v>162309.82631193547</v>
      </c>
      <c r="O36" s="180">
        <f>'Table A6'!M37</f>
        <v>302097.99597050471</v>
      </c>
      <c r="P36" s="180">
        <f>'Table A6'!N37</f>
        <v>772859.54104066722</v>
      </c>
    </row>
    <row r="37" spans="1:16" s="166" customFormat="1" ht="13">
      <c r="A37" s="166">
        <f>'Table A6'!A38</f>
        <v>1945</v>
      </c>
      <c r="B37" s="180">
        <f>'Table A0'!J38</f>
        <v>26778.709478566623</v>
      </c>
      <c r="C37" s="180">
        <f>'Table A6'!B38</f>
        <v>92181.182962398059</v>
      </c>
      <c r="D37" s="180">
        <f>'Table A6'!C38</f>
        <v>132793.3854967957</v>
      </c>
      <c r="E37" s="180">
        <f>'Table A6'!D38</f>
        <v>335156.73359234928</v>
      </c>
      <c r="F37" s="180">
        <f>'Table A6'!E38</f>
        <v>489411.06215981673</v>
      </c>
      <c r="G37" s="180">
        <f>'Table A6'!F38</f>
        <v>1113775.0246684472</v>
      </c>
      <c r="H37" s="180">
        <f>'Table A6'!G38</f>
        <v>3383199.3045353354</v>
      </c>
      <c r="I37" s="227"/>
      <c r="J37" s="180">
        <f>'Table A6'!I38</f>
        <v>19511.767980363133</v>
      </c>
      <c r="K37" s="180">
        <f>('Table A6'!I38*0.9+'Table A6'!J38*0.05+'Table A6'!K38*0.04)/0.99</f>
        <v>23663.779942063775</v>
      </c>
      <c r="L37" s="180">
        <f>'Table A6'!J38</f>
        <v>51568.980428000417</v>
      </c>
      <c r="M37" s="180">
        <f>'Table A6'!K38</f>
        <v>82202.548472907307</v>
      </c>
      <c r="N37" s="180">
        <f>'Table A6'!L38</f>
        <v>180902.40502488179</v>
      </c>
      <c r="O37" s="180">
        <f>'Table A6'!M38</f>
        <v>333320.07153265912</v>
      </c>
      <c r="P37" s="180">
        <f>'Table A6'!N38</f>
        <v>861616.77134990413</v>
      </c>
    </row>
    <row r="38" spans="1:16" s="166" customFormat="1" ht="13">
      <c r="A38" s="166">
        <f>'Table A6'!A39</f>
        <v>1946</v>
      </c>
      <c r="B38" s="180">
        <f>'Table A0'!J39</f>
        <v>27259.229365793974</v>
      </c>
      <c r="C38" s="180">
        <f>'Table A6'!B39</f>
        <v>100040.14845274619</v>
      </c>
      <c r="D38" s="180">
        <f>'Table A6'!C39</f>
        <v>145920.76140291829</v>
      </c>
      <c r="E38" s="180">
        <f>'Table A6'!D39</f>
        <v>361922.22030812356</v>
      </c>
      <c r="F38" s="180">
        <f>'Table A6'!E39</f>
        <v>524054.9765065118</v>
      </c>
      <c r="G38" s="180">
        <f>'Table A6'!F39</f>
        <v>1197154.5720545205</v>
      </c>
      <c r="H38" s="180">
        <f>'Table A6'!G39</f>
        <v>4014841.3131314567</v>
      </c>
      <c r="I38" s="227"/>
      <c r="J38" s="180">
        <f>'Table A6'!I39</f>
        <v>19172.46057835484</v>
      </c>
      <c r="K38" s="180">
        <f>('Table A6'!I39*0.9+'Table A6'!J39*0.05+'Table A6'!K39*0.04)/0.99</f>
        <v>23878.795113851251</v>
      </c>
      <c r="L38" s="180">
        <f>'Table A6'!J39</f>
        <v>54159.535502574079</v>
      </c>
      <c r="M38" s="180">
        <f>'Table A6'!K39</f>
        <v>91920.396676616961</v>
      </c>
      <c r="N38" s="180">
        <f>'Table A6'!L39</f>
        <v>199789.4641097353</v>
      </c>
      <c r="O38" s="180">
        <f>'Table A6'!M39</f>
        <v>355780.0776195096</v>
      </c>
      <c r="P38" s="180">
        <f>'Table A6'!N39</f>
        <v>884078.26749041665</v>
      </c>
    </row>
    <row r="39" spans="1:16" s="166" customFormat="1" ht="13">
      <c r="A39" s="166">
        <f>'Table A6'!A40</f>
        <v>1947</v>
      </c>
      <c r="B39" s="180">
        <f>'Table A0'!J40</f>
        <v>25891.893667352084</v>
      </c>
      <c r="C39" s="180">
        <f>'Table A6'!B40</f>
        <v>88933.167333024991</v>
      </c>
      <c r="D39" s="180">
        <f>'Table A6'!C40</f>
        <v>127793.45912255804</v>
      </c>
      <c r="E39" s="180">
        <f>'Table A6'!D40</f>
        <v>309539.0181077178</v>
      </c>
      <c r="F39" s="180">
        <f>'Table A6'!E40</f>
        <v>446047.98563703732</v>
      </c>
      <c r="G39" s="180">
        <f>'Table A6'!F40</f>
        <v>1014498.9159953636</v>
      </c>
      <c r="H39" s="180">
        <f>'Table A6'!G40</f>
        <v>3375050.3071428845</v>
      </c>
      <c r="I39" s="227"/>
      <c r="J39" s="180">
        <f>'Table A6'!I40</f>
        <v>18887.307704499541</v>
      </c>
      <c r="K39" s="180">
        <f>('Table A6'!I40*0.9+'Table A6'!J40*0.05+'Table A6'!K40*0.04)/0.99</f>
        <v>23026.77119825748</v>
      </c>
      <c r="L39" s="180">
        <f>'Table A6'!J40</f>
        <v>50072.875543491922</v>
      </c>
      <c r="M39" s="180">
        <f>'Table A6'!K40</f>
        <v>82357.069376268104</v>
      </c>
      <c r="N39" s="180">
        <f>'Table A6'!L40</f>
        <v>173030.05057839825</v>
      </c>
      <c r="O39" s="180">
        <f>'Table A6'!M40</f>
        <v>303935.25304745568</v>
      </c>
      <c r="P39" s="180">
        <f>'Table A6'!N40</f>
        <v>752215.42809008353</v>
      </c>
    </row>
    <row r="40" spans="1:16" s="166" customFormat="1" ht="13">
      <c r="A40" s="166">
        <f>'Table A6'!A41</f>
        <v>1948</v>
      </c>
      <c r="B40" s="180">
        <f>'Table A0'!J41</f>
        <v>26289.396363630705</v>
      </c>
      <c r="C40" s="180">
        <f>'Table A6'!B41</f>
        <v>92048.399864830659</v>
      </c>
      <c r="D40" s="180">
        <f>'Table A6'!C41</f>
        <v>131737.31344482521</v>
      </c>
      <c r="E40" s="180">
        <f>'Table A6'!D41</f>
        <v>321850.56436943548</v>
      </c>
      <c r="F40" s="180">
        <f>'Table A6'!E41</f>
        <v>467967.33756704943</v>
      </c>
      <c r="G40" s="180">
        <f>'Table A6'!F41</f>
        <v>1066072.5678413217</v>
      </c>
      <c r="H40" s="180">
        <f>'Table A6'!G41</f>
        <v>3432078.6780646075</v>
      </c>
      <c r="I40" s="227"/>
      <c r="J40" s="180">
        <f>'Table A6'!I41</f>
        <v>18982.840419052933</v>
      </c>
      <c r="K40" s="180">
        <f>('Table A6'!I41*0.9+'Table A6'!J41*0.05+'Table A6'!K41*0.04)/0.99</f>
        <v>23303.93002013773</v>
      </c>
      <c r="L40" s="180">
        <f>'Table A6'!J41</f>
        <v>52359.486284836101</v>
      </c>
      <c r="M40" s="180">
        <f>'Table A6'!K41</f>
        <v>84209.000713672649</v>
      </c>
      <c r="N40" s="180">
        <f>'Table A6'!L41</f>
        <v>175733.79117182156</v>
      </c>
      <c r="O40" s="180">
        <f>'Table A6'!M41</f>
        <v>318441.02999848127</v>
      </c>
      <c r="P40" s="180">
        <f>'Table A6'!N41</f>
        <v>803183.00003873464</v>
      </c>
    </row>
    <row r="41" spans="1:16" s="166" customFormat="1" ht="13">
      <c r="A41" s="166">
        <f>'Table A6'!A42</f>
        <v>1949</v>
      </c>
      <c r="B41" s="180">
        <f>'Table A0'!J42</f>
        <v>25781.067326067259</v>
      </c>
      <c r="C41" s="180">
        <f>'Table A6'!B42</f>
        <v>89591.777378494618</v>
      </c>
      <c r="D41" s="180">
        <f>'Table A6'!C42</f>
        <v>126355.12627871954</v>
      </c>
      <c r="E41" s="180">
        <f>'Table A6'!D42</f>
        <v>302333.54737018479</v>
      </c>
      <c r="F41" s="180">
        <f>'Table A6'!E42</f>
        <v>437048.99513366446</v>
      </c>
      <c r="G41" s="180">
        <f>'Table A6'!F42</f>
        <v>987767.96484106523</v>
      </c>
      <c r="H41" s="180">
        <f>'Table A6'!G42</f>
        <v>3203297.9754044372</v>
      </c>
      <c r="I41" s="227"/>
      <c r="J41" s="180">
        <f>'Table A6'!I42</f>
        <v>18690.988431353107</v>
      </c>
      <c r="K41" s="180">
        <f>('Table A6'!I42*0.9+'Table A6'!J42*0.05+'Table A6'!K42*0.04)/0.99</f>
        <v>22987.607931682232</v>
      </c>
      <c r="L41" s="180">
        <f>'Table A6'!J42</f>
        <v>52828.4284782697</v>
      </c>
      <c r="M41" s="180">
        <f>'Table A6'!K42</f>
        <v>82360.521005853225</v>
      </c>
      <c r="N41" s="180">
        <f>'Table A6'!L42</f>
        <v>167618.0996067051</v>
      </c>
      <c r="O41" s="180">
        <f>'Table A6'!M42</f>
        <v>299369.25270681427</v>
      </c>
      <c r="P41" s="180">
        <f>'Table A6'!N42</f>
        <v>741597.96366735722</v>
      </c>
    </row>
    <row r="42" spans="1:16" s="166" customFormat="1" ht="13">
      <c r="A42" s="166">
        <f>'Table A6'!A43</f>
        <v>1950</v>
      </c>
      <c r="B42" s="180">
        <f>'Table A0'!J43</f>
        <v>28176.458356999377</v>
      </c>
      <c r="C42" s="180">
        <f>'Table A6'!B43</f>
        <v>100204.97282099356</v>
      </c>
      <c r="D42" s="180">
        <f>'Table A6'!C43</f>
        <v>143888.3997195425</v>
      </c>
      <c r="E42" s="180">
        <f>'Table A6'!D43</f>
        <v>361209.09521005093</v>
      </c>
      <c r="F42" s="180">
        <f>'Table A6'!E43</f>
        <v>528022.95246086677</v>
      </c>
      <c r="G42" s="180">
        <f>'Table A6'!F43</f>
        <v>1237072.4713403562</v>
      </c>
      <c r="H42" s="180">
        <f>'Table A6'!G43</f>
        <v>3436925.3847149154</v>
      </c>
      <c r="I42" s="227"/>
      <c r="J42" s="180">
        <f>'Table A6'!I43</f>
        <v>20173.290083222244</v>
      </c>
      <c r="K42" s="180">
        <f>('Table A6'!I43*0.9+'Table A6'!J43*0.05+'Table A6'!K43*0.04)/0.99</f>
        <v>24812.492328180677</v>
      </c>
      <c r="L42" s="180">
        <f>'Table A6'!J43</f>
        <v>56521.545922444624</v>
      </c>
      <c r="M42" s="180">
        <f>'Table A6'!K43</f>
        <v>89558.225846915389</v>
      </c>
      <c r="N42" s="180">
        <f>'Table A6'!L43</f>
        <v>194395.23795923509</v>
      </c>
      <c r="O42" s="180">
        <f>'Table A6'!M43</f>
        <v>350760.57274099439</v>
      </c>
      <c r="P42" s="180">
        <f>'Table A6'!N43</f>
        <v>992644.369854294</v>
      </c>
    </row>
    <row r="43" spans="1:16" s="166" customFormat="1" ht="13">
      <c r="A43" s="166">
        <f>'Table A6'!A44</f>
        <v>1951</v>
      </c>
      <c r="B43" s="180">
        <f>'Table A0'!J44</f>
        <v>28947.2778834155</v>
      </c>
      <c r="C43" s="180">
        <f>'Table A6'!B44</f>
        <v>99050.497139161555</v>
      </c>
      <c r="D43" s="180">
        <f>'Table A6'!C44</f>
        <v>140110.44313295846</v>
      </c>
      <c r="E43" s="180">
        <f>'Table A6'!D44</f>
        <v>341204.60807109665</v>
      </c>
      <c r="F43" s="180">
        <f>'Table A6'!E44</f>
        <v>493786.38057492225</v>
      </c>
      <c r="G43" s="180">
        <f>'Table A6'!F44</f>
        <v>1126166.6210508393</v>
      </c>
      <c r="H43" s="180">
        <f>'Table A6'!G44</f>
        <v>3708348.2363213091</v>
      </c>
      <c r="I43" s="227"/>
      <c r="J43" s="180">
        <f>'Table A6'!I44</f>
        <v>21158.031299443715</v>
      </c>
      <c r="K43" s="180">
        <f>('Table A6'!I44*0.9+'Table A6'!J44*0.05+'Table A6'!K44*0.04)/0.99</f>
        <v>25793.163437075287</v>
      </c>
      <c r="L43" s="180">
        <f>'Table A6'!J44</f>
        <v>57990.551145364647</v>
      </c>
      <c r="M43" s="180">
        <f>'Table A6'!K44</f>
        <v>89836.901898423908</v>
      </c>
      <c r="N43" s="180">
        <f>'Table A6'!L44</f>
        <v>188622.83556727105</v>
      </c>
      <c r="O43" s="180">
        <f>'Table A6'!M44</f>
        <v>335691.32045594289</v>
      </c>
      <c r="P43" s="180">
        <f>'Table A6'!N44</f>
        <v>839257.55268745369</v>
      </c>
    </row>
    <row r="44" spans="1:16" s="166" customFormat="1" ht="13">
      <c r="A44" s="166">
        <f>'Table A6'!A45</f>
        <v>1952</v>
      </c>
      <c r="B44" s="180">
        <f>'Table A0'!J45</f>
        <v>29692.151173922259</v>
      </c>
      <c r="C44" s="180">
        <f>'Table A6'!B45</f>
        <v>98612.114681058476</v>
      </c>
      <c r="D44" s="180">
        <f>'Table A6'!C45</f>
        <v>136993.90317005489</v>
      </c>
      <c r="E44" s="180">
        <f>'Table A6'!D45</f>
        <v>320404.32105986873</v>
      </c>
      <c r="F44" s="180">
        <f>'Table A6'!E45</f>
        <v>459418.93884209497</v>
      </c>
      <c r="G44" s="180">
        <f>'Table A6'!F45</f>
        <v>1017897.0154672841</v>
      </c>
      <c r="H44" s="180">
        <f>'Table A6'!G45</f>
        <v>3231899.439290456</v>
      </c>
      <c r="I44" s="227"/>
      <c r="J44" s="180">
        <f>'Table A6'!I45</f>
        <v>22034.377450907123</v>
      </c>
      <c r="K44" s="180">
        <f>('Table A6'!I45*0.9+'Table A6'!J45*0.05+'Table A6'!K45*0.04)/0.99</f>
        <v>26755.664609417749</v>
      </c>
      <c r="L44" s="180">
        <f>'Table A6'!J45</f>
        <v>60230.326192062043</v>
      </c>
      <c r="M44" s="180">
        <f>'Table A6'!K45</f>
        <v>91141.298697601422</v>
      </c>
      <c r="N44" s="180">
        <f>'Table A6'!L45</f>
        <v>181389.70327764252</v>
      </c>
      <c r="O44" s="180">
        <f>'Table A6'!M45</f>
        <v>319799.41968579765</v>
      </c>
      <c r="P44" s="180">
        <f>'Table A6'!N45</f>
        <v>771896.74615359842</v>
      </c>
    </row>
    <row r="45" spans="1:16" s="166" customFormat="1" ht="13">
      <c r="A45" s="166">
        <f>'Table A6'!A46</f>
        <v>1953</v>
      </c>
      <c r="B45" s="180">
        <f>'Table A0'!J46</f>
        <v>30858.859560123066</v>
      </c>
      <c r="C45" s="180">
        <f>'Table A6'!B46</f>
        <v>99695.566564060689</v>
      </c>
      <c r="D45" s="180">
        <f>'Table A6'!C46</f>
        <v>135859.51670956987</v>
      </c>
      <c r="E45" s="180">
        <f>'Table A6'!D46</f>
        <v>305560.87968591606</v>
      </c>
      <c r="F45" s="180">
        <f>'Table A6'!E46</f>
        <v>433396.73915154167</v>
      </c>
      <c r="G45" s="180">
        <f>'Table A6'!F46</f>
        <v>942785.96710233786</v>
      </c>
      <c r="H45" s="180">
        <f>'Table A6'!G46</f>
        <v>2983298.8550718995</v>
      </c>
      <c r="I45" s="227"/>
      <c r="J45" s="180">
        <f>'Table A6'!I46</f>
        <v>23210.336559685551</v>
      </c>
      <c r="K45" s="180">
        <f>('Table A6'!I46*0.9+'Table A6'!J46*0.05+'Table A6'!K46*0.04)/0.99</f>
        <v>28084.091680064557</v>
      </c>
      <c r="L45" s="180">
        <f>'Table A6'!J46</f>
        <v>63531.616418551523</v>
      </c>
      <c r="M45" s="180">
        <f>'Table A6'!K46</f>
        <v>93434.175965483315</v>
      </c>
      <c r="N45" s="180">
        <f>'Table A6'!L46</f>
        <v>177725.02022029046</v>
      </c>
      <c r="O45" s="180">
        <f>'Table A6'!M46</f>
        <v>306049.4321638426</v>
      </c>
      <c r="P45" s="180">
        <f>'Table A6'!N46</f>
        <v>716062.3128834978</v>
      </c>
    </row>
    <row r="46" spans="1:16" s="166" customFormat="1" ht="13">
      <c r="A46" s="166">
        <f>'Table A6'!A47</f>
        <v>1954</v>
      </c>
      <c r="B46" s="180">
        <f>'Table A0'!J47</f>
        <v>30815.848435338226</v>
      </c>
      <c r="C46" s="180">
        <f>'Table A6'!B47</f>
        <v>103652.528590598</v>
      </c>
      <c r="D46" s="180">
        <f>'Table A6'!C47</f>
        <v>143587.56627272727</v>
      </c>
      <c r="E46" s="180">
        <f>'Table A6'!D47</f>
        <v>331996.44766576652</v>
      </c>
      <c r="F46" s="180">
        <f>'Table A6'!E47</f>
        <v>475355.53681208537</v>
      </c>
      <c r="G46" s="180">
        <f>'Table A6'!F47</f>
        <v>1075760.0371653314</v>
      </c>
      <c r="H46" s="180">
        <f>'Table A6'!G47</f>
        <v>3601597.4605611898</v>
      </c>
      <c r="I46" s="227"/>
      <c r="J46" s="180">
        <f>'Table A6'!I47</f>
        <v>22722.883973642696</v>
      </c>
      <c r="K46" s="180">
        <f>('Table A6'!I47*0.9+'Table A6'!J47*0.05+'Table A6'!K47*0.04)/0.99</f>
        <v>27773.620160283397</v>
      </c>
      <c r="L46" s="180">
        <f>'Table A6'!J47</f>
        <v>63717.490908468724</v>
      </c>
      <c r="M46" s="180">
        <f>'Table A6'!K47</f>
        <v>96485.345924467445</v>
      </c>
      <c r="N46" s="180">
        <f>'Table A6'!L47</f>
        <v>188637.35851944773</v>
      </c>
      <c r="O46" s="180">
        <f>'Table A6'!M47</f>
        <v>325254.41172377381</v>
      </c>
      <c r="P46" s="180">
        <f>'Table A6'!N47</f>
        <v>795111.43456579198</v>
      </c>
    </row>
    <row r="47" spans="1:16" s="166" customFormat="1" ht="13">
      <c r="A47" s="166">
        <f>'Table A6'!A48</f>
        <v>1955</v>
      </c>
      <c r="B47" s="180">
        <f>'Table A0'!J48</f>
        <v>33223.910822912098</v>
      </c>
      <c r="C47" s="180">
        <f>'Table A6'!B48</f>
        <v>112754.6388423765</v>
      </c>
      <c r="D47" s="180">
        <f>'Table A6'!C48</f>
        <v>156790.89004156899</v>
      </c>
      <c r="E47" s="180">
        <f>'Table A6'!D48</f>
        <v>367374.90628115105</v>
      </c>
      <c r="F47" s="180">
        <f>'Table A6'!E48</f>
        <v>529084.94710352342</v>
      </c>
      <c r="G47" s="180">
        <f>'Table A6'!F48</f>
        <v>1234257.9037277051</v>
      </c>
      <c r="H47" s="180">
        <f>'Table A6'!G48</f>
        <v>4374056.5177988615</v>
      </c>
      <c r="I47" s="227"/>
      <c r="J47" s="180">
        <f>'Table A6'!I48</f>
        <v>24387.163265193827</v>
      </c>
      <c r="K47" s="180">
        <f>('Table A6'!I48*0.9+'Table A6'!J48*0.05+'Table A6'!K48*0.04)/0.99</f>
        <v>29848.648242525844</v>
      </c>
      <c r="L47" s="180">
        <f>'Table A6'!J48</f>
        <v>68718.387643184018</v>
      </c>
      <c r="M47" s="180">
        <f>'Table A6'!K48</f>
        <v>104144.88598167349</v>
      </c>
      <c r="N47" s="180">
        <f>'Table A6'!L48</f>
        <v>205664.86545877866</v>
      </c>
      <c r="O47" s="180">
        <f>'Table A6'!M48</f>
        <v>352791.70794747799</v>
      </c>
      <c r="P47" s="180">
        <f>'Table A6'!N48</f>
        <v>885391.39105313248</v>
      </c>
    </row>
    <row r="48" spans="1:16" s="166" customFormat="1" ht="13">
      <c r="A48" s="166">
        <f>'Table A6'!A49</f>
        <v>1956</v>
      </c>
      <c r="B48" s="180">
        <f>'Table A0'!J49</f>
        <v>34794.184183063131</v>
      </c>
      <c r="C48" s="180">
        <f>'Table A6'!B49</f>
        <v>116428.78542872705</v>
      </c>
      <c r="D48" s="180">
        <f>'Table A6'!C49</f>
        <v>160936.34887697734</v>
      </c>
      <c r="E48" s="180">
        <f>'Table A6'!D49</f>
        <v>371326.37674915459</v>
      </c>
      <c r="F48" s="180">
        <f>'Table A6'!E49</f>
        <v>536113.86920260126</v>
      </c>
      <c r="G48" s="180">
        <f>'Table A6'!F49</f>
        <v>1213032.9404552651</v>
      </c>
      <c r="H48" s="180">
        <f>'Table A6'!G49</f>
        <v>4166972.7179454463</v>
      </c>
      <c r="I48" s="227"/>
      <c r="J48" s="180">
        <f>'Table A6'!I49</f>
        <v>25723.672933544916</v>
      </c>
      <c r="K48" s="180">
        <f>('Table A6'!I49*0.9+'Table A6'!J49*0.05+'Table A6'!K49*0.04)/0.99</f>
        <v>31394.869106637965</v>
      </c>
      <c r="L48" s="180">
        <f>'Table A6'!J49</f>
        <v>71921.221980476766</v>
      </c>
      <c r="M48" s="180">
        <f>'Table A6'!K49</f>
        <v>108338.84190893301</v>
      </c>
      <c r="N48" s="180">
        <f>'Table A6'!L49</f>
        <v>206538.88429570798</v>
      </c>
      <c r="O48" s="180">
        <f>'Table A6'!M49</f>
        <v>366884.10138943524</v>
      </c>
      <c r="P48" s="180">
        <f>'Table A6'!N49</f>
        <v>884817.40962302289</v>
      </c>
    </row>
    <row r="49" spans="1:21" s="166" customFormat="1" ht="13">
      <c r="A49" s="166">
        <f>'Table A6'!A50</f>
        <v>1957</v>
      </c>
      <c r="B49" s="180">
        <f>'Table A0'!J50</f>
        <v>34664.051639996236</v>
      </c>
      <c r="C49" s="180">
        <f>'Table A6'!B50</f>
        <v>114351.81768528282</v>
      </c>
      <c r="D49" s="180">
        <f>'Table A6'!C50</f>
        <v>156712.59466750026</v>
      </c>
      <c r="E49" s="180">
        <f>'Table A6'!D50</f>
        <v>352220.3719101568</v>
      </c>
      <c r="F49" s="180">
        <f>'Table A6'!E50</f>
        <v>501169.41671058413</v>
      </c>
      <c r="G49" s="180">
        <f>'Table A6'!F50</f>
        <v>1103464.9965263342</v>
      </c>
      <c r="H49" s="180">
        <f>'Table A6'!G50</f>
        <v>3649664.6975818309</v>
      </c>
      <c r="I49" s="227"/>
      <c r="J49" s="180">
        <f>'Table A6'!I50</f>
        <v>25809.855412742174</v>
      </c>
      <c r="K49" s="180">
        <f>('Table A6'!I50*0.9+'Table A6'!J50*0.05+'Table A6'!K50*0.04)/0.99</f>
        <v>31456.412041307747</v>
      </c>
      <c r="L49" s="180">
        <f>'Table A6'!J50</f>
        <v>71991.040703065359</v>
      </c>
      <c r="M49" s="180">
        <f>'Table A6'!K50</f>
        <v>107835.65035683612</v>
      </c>
      <c r="N49" s="180">
        <f>'Table A6'!L50</f>
        <v>203271.32710972946</v>
      </c>
      <c r="O49" s="180">
        <f>'Table A6'!M50</f>
        <v>350595.52175664663</v>
      </c>
      <c r="P49" s="180">
        <f>'Table A6'!N50</f>
        <v>820553.91863127926</v>
      </c>
    </row>
    <row r="50" spans="1:21" s="166" customFormat="1" ht="13">
      <c r="A50" s="166">
        <f>'Table A6'!A51</f>
        <v>1958</v>
      </c>
      <c r="B50" s="180">
        <f>'Table A0'!J51</f>
        <v>33791.646448022206</v>
      </c>
      <c r="C50" s="180">
        <f>'Table A6'!B51</f>
        <v>113409.95421310957</v>
      </c>
      <c r="D50" s="180">
        <f>'Table A6'!C51</f>
        <v>154946.04029364459</v>
      </c>
      <c r="E50" s="180">
        <f>'Table A6'!D51</f>
        <v>344868.94210593449</v>
      </c>
      <c r="F50" s="180">
        <f>'Table A6'!E51</f>
        <v>491213.25905357092</v>
      </c>
      <c r="G50" s="180">
        <f>'Table A6'!F51</f>
        <v>1087567.0277546714</v>
      </c>
      <c r="H50" s="180">
        <f>'Table A6'!G51</f>
        <v>3654444.083847269</v>
      </c>
      <c r="I50" s="227"/>
      <c r="J50" s="180">
        <f>'Table A6'!I51</f>
        <v>24945.167807456943</v>
      </c>
      <c r="K50" s="180">
        <f>('Table A6'!I51*0.9+'Table A6'!J51*0.05+'Table A6'!K51*0.04)/0.99</f>
        <v>30649.451542386727</v>
      </c>
      <c r="L50" s="180">
        <f>'Table A6'!J51</f>
        <v>71873.868132574513</v>
      </c>
      <c r="M50" s="180">
        <f>'Table A6'!K51</f>
        <v>107465.31484057213</v>
      </c>
      <c r="N50" s="180">
        <f>'Table A6'!L51</f>
        <v>198524.62515829809</v>
      </c>
      <c r="O50" s="180">
        <f>'Table A6'!M51</f>
        <v>342124.81687829574</v>
      </c>
      <c r="P50" s="180">
        <f>'Table A6'!N51</f>
        <v>802358.46596660523</v>
      </c>
    </row>
    <row r="51" spans="1:21" s="166" customFormat="1" ht="13">
      <c r="A51" s="166">
        <f>'Table A6'!A52</f>
        <v>1959</v>
      </c>
      <c r="B51" s="180">
        <f>'Table A0'!J52</f>
        <v>36185.767655770076</v>
      </c>
      <c r="C51" s="180">
        <f>'Table A6'!B52</f>
        <v>123044.73111276515</v>
      </c>
      <c r="D51" s="180">
        <f>'Table A6'!C52</f>
        <v>169275.61612022913</v>
      </c>
      <c r="E51" s="180">
        <f>'Table A6'!D52</f>
        <v>385285.95666186447</v>
      </c>
      <c r="F51" s="180">
        <f>'Table A6'!E52</f>
        <v>558400.07908116502</v>
      </c>
      <c r="G51" s="180">
        <f>'Table A6'!F52</f>
        <v>1248340.1370688591</v>
      </c>
      <c r="H51" s="180">
        <f>'Table A6'!G52</f>
        <v>4321032.7540731328</v>
      </c>
      <c r="I51" s="227"/>
      <c r="J51" s="180">
        <f>'Table A6'!I52</f>
        <v>26534.771716103955</v>
      </c>
      <c r="K51" s="180">
        <f>('Table A6'!I52*0.9+'Table A6'!J52*0.05+'Table A6'!K52*0.04)/0.99</f>
        <v>32659.503120354981</v>
      </c>
      <c r="L51" s="180">
        <f>'Table A6'!J52</f>
        <v>76813.846105301185</v>
      </c>
      <c r="M51" s="180">
        <f>'Table A6'!K52</f>
        <v>115273.03098482027</v>
      </c>
      <c r="N51" s="180">
        <f>'Table A6'!L52</f>
        <v>212171.83424256393</v>
      </c>
      <c r="O51" s="180">
        <f>'Table A6'!M52</f>
        <v>385915.0645842416</v>
      </c>
      <c r="P51" s="180">
        <f>'Table A6'!N52</f>
        <v>906929.84629060654</v>
      </c>
    </row>
    <row r="52" spans="1:21" s="166" customFormat="1" ht="13">
      <c r="A52" s="166">
        <f>'Table A6'!A53</f>
        <v>1960</v>
      </c>
      <c r="B52" s="180">
        <f>'Table A0'!J53</f>
        <v>36332.433224955428</v>
      </c>
      <c r="C52" s="180">
        <f>'Table A6'!B53</f>
        <v>121623.16906883786</v>
      </c>
      <c r="D52" s="180">
        <f>'Table A6'!C53</f>
        <v>164035.93863184348</v>
      </c>
      <c r="E52" s="180">
        <f>'Table A6'!D53</f>
        <v>364580.70622659166</v>
      </c>
      <c r="F52" s="180">
        <f>'Table A6'!E53</f>
        <v>518046.3823242723</v>
      </c>
      <c r="G52" s="180">
        <f>'Table A6'!F53</f>
        <v>1180457.318573568</v>
      </c>
      <c r="H52" s="180">
        <f>'Table A6'!G53</f>
        <v>4268784.6680912264</v>
      </c>
      <c r="I52" s="227"/>
      <c r="J52" s="180">
        <f>'Table A6'!I53</f>
        <v>26855.684797857382</v>
      </c>
      <c r="K52" s="180">
        <f>('Table A6'!I53*0.9+'Table A6'!J53*0.05+'Table A6'!K53*0.04)/0.99</f>
        <v>33016.794103726781</v>
      </c>
      <c r="L52" s="180">
        <f>'Table A6'!J53</f>
        <v>79210.399505832262</v>
      </c>
      <c r="M52" s="180">
        <f>'Table A6'!K53</f>
        <v>113899.74673315643</v>
      </c>
      <c r="N52" s="180">
        <f>'Table A6'!L53</f>
        <v>211115.03012891102</v>
      </c>
      <c r="O52" s="180">
        <f>'Table A6'!M53</f>
        <v>352443.64826194837</v>
      </c>
      <c r="P52" s="180">
        <f>'Table A6'!N53</f>
        <v>837309.83529382816</v>
      </c>
    </row>
    <row r="53" spans="1:21" s="166" customFormat="1" ht="13">
      <c r="A53" s="166">
        <f>'Table A6'!A54</f>
        <v>1961</v>
      </c>
      <c r="B53" s="180">
        <f>'Table A0'!J54</f>
        <v>37208.186842708506</v>
      </c>
      <c r="C53" s="180">
        <f>'Table A6'!B54</f>
        <v>127455.79868023086</v>
      </c>
      <c r="D53" s="180">
        <f>'Table A6'!C54</f>
        <v>174888.64939098558</v>
      </c>
      <c r="E53" s="180">
        <f>'Table A6'!D54</f>
        <v>395919.52227728482</v>
      </c>
      <c r="F53" s="180">
        <f>'Table A6'!E54</f>
        <v>569757.14705777483</v>
      </c>
      <c r="G53" s="180">
        <f>'Table A6'!F54</f>
        <v>1358575.757239979</v>
      </c>
      <c r="H53" s="180">
        <f>'Table A6'!G54</f>
        <v>5143261.3298660899</v>
      </c>
      <c r="I53" s="227"/>
      <c r="J53" s="180">
        <f>'Table A6'!I54</f>
        <v>27180.674416317135</v>
      </c>
      <c r="K53" s="180">
        <f>('Table A6'!I54*0.9+'Table A6'!J54*0.05+'Table A6'!K54*0.04)/0.99</f>
        <v>33584.840020137031</v>
      </c>
      <c r="L53" s="180">
        <f>'Table A6'!J54</f>
        <v>80022.947969476139</v>
      </c>
      <c r="M53" s="180">
        <f>'Table A6'!K54</f>
        <v>119630.93116941077</v>
      </c>
      <c r="N53" s="180">
        <f>'Table A6'!L54</f>
        <v>222081.89749679476</v>
      </c>
      <c r="O53" s="180">
        <f>'Table A6'!M54</f>
        <v>372552.4945122237</v>
      </c>
      <c r="P53" s="180">
        <f>'Table A6'!N54</f>
        <v>938055.13805930014</v>
      </c>
    </row>
    <row r="54" spans="1:21" s="166" customFormat="1" ht="13">
      <c r="A54" s="166">
        <f>'Table A6'!A55</f>
        <v>1962</v>
      </c>
      <c r="B54" s="180">
        <f>'Table A0'!J55</f>
        <v>38062.868689744711</v>
      </c>
      <c r="C54" s="180">
        <f>'Table A6'!B55</f>
        <v>128275.31246036671</v>
      </c>
      <c r="D54" s="180">
        <f>'Table A6'!C55</f>
        <v>173611.48960925479</v>
      </c>
      <c r="E54" s="180">
        <f>'Table A6'!D55</f>
        <v>378721.97499685443</v>
      </c>
      <c r="F54" s="180">
        <f>'Table A6'!E55</f>
        <v>537118.50571348506</v>
      </c>
      <c r="G54" s="180">
        <f>'Table A6'!F55</f>
        <v>1215833.7735925498</v>
      </c>
      <c r="H54" s="180">
        <f>'Table A6'!G55</f>
        <v>4418110.1064402023</v>
      </c>
      <c r="I54" s="227"/>
      <c r="J54" s="180">
        <f>'Table A6'!I55</f>
        <v>28039.263826342267</v>
      </c>
      <c r="K54" s="180">
        <f>('Table A6'!I55*0.9+'Table A6'!J55*0.05+'Table A6'!K55*0.04)/0.99</f>
        <v>34621.867615935524</v>
      </c>
      <c r="L54" s="180">
        <f>'Table A6'!J55</f>
        <v>82939.135311478633</v>
      </c>
      <c r="M54" s="180">
        <f>'Table A6'!K55</f>
        <v>122333.86826235485</v>
      </c>
      <c r="N54" s="180">
        <f>'Table A6'!L55</f>
        <v>220325.44428022378</v>
      </c>
      <c r="O54" s="180">
        <f>'Table A6'!M55</f>
        <v>367439.68874371884</v>
      </c>
      <c r="P54" s="180">
        <f>'Table A6'!N55</f>
        <v>860025.29216503282</v>
      </c>
    </row>
    <row r="55" spans="1:21" s="166" customFormat="1" ht="13">
      <c r="A55" s="166">
        <f>'Table A6'!A56</f>
        <v>1963</v>
      </c>
      <c r="B55" s="180">
        <f>'Table A0'!J56</f>
        <v>39105.711879867493</v>
      </c>
      <c r="C55" s="180">
        <f>'Table A6'!B56</f>
        <v>132117.91582722359</v>
      </c>
      <c r="D55" s="180">
        <f>'Table A6'!C56</f>
        <v>178665.23220320191</v>
      </c>
      <c r="E55" s="180">
        <f>'Table A6'!D56</f>
        <v>387792.19448690722</v>
      </c>
      <c r="F55" s="180">
        <f>'Table A6'!E56</f>
        <v>547306.27586573479</v>
      </c>
      <c r="G55" s="180">
        <f>'Table A6'!F56</f>
        <v>1230227.4821108051</v>
      </c>
      <c r="H55" s="180">
        <f>'Table A6'!G56</f>
        <v>4482687.1432786444</v>
      </c>
      <c r="I55" s="227"/>
      <c r="J55" s="180">
        <f>'Table A6'!I56</f>
        <v>28771.022552383478</v>
      </c>
      <c r="K55" s="180">
        <f>('Table A6'!I56*0.9+'Table A6'!J56*0.05+'Table A6'!K56*0.04)/0.99</f>
        <v>35583.626196968093</v>
      </c>
      <c r="L55" s="180">
        <f>'Table A6'!J56</f>
        <v>85570.599451245231</v>
      </c>
      <c r="M55" s="180">
        <f>'Table A6'!K56</f>
        <v>126383.4916322756</v>
      </c>
      <c r="N55" s="180">
        <f>'Table A6'!L56</f>
        <v>228278.11310807965</v>
      </c>
      <c r="O55" s="180">
        <f>'Table A6'!M56</f>
        <v>376575.97430446709</v>
      </c>
      <c r="P55" s="180">
        <f>'Table A6'!N56</f>
        <v>868843.07531437872</v>
      </c>
    </row>
    <row r="56" spans="1:21" s="166" customFormat="1" ht="13">
      <c r="A56" s="166">
        <f>'Table A6'!A57</f>
        <v>1964</v>
      </c>
      <c r="B56" s="180">
        <f>'Table A0'!J57</f>
        <v>41198.865290354341</v>
      </c>
      <c r="C56" s="180">
        <f>'Table A6'!B57</f>
        <v>141819.50987609749</v>
      </c>
      <c r="D56" s="180">
        <f>'Table A6'!C57</f>
        <v>193644.89083246124</v>
      </c>
      <c r="E56" s="180">
        <f>'Table A6'!D57</f>
        <v>431727.17472339259</v>
      </c>
      <c r="F56" s="180">
        <f>'Table A6'!E57</f>
        <v>608528.54186458664</v>
      </c>
      <c r="G56" s="180">
        <f>'Table A6'!F57</f>
        <v>1389419.9391486757</v>
      </c>
      <c r="H56" s="180">
        <f>'Table A6'!G57</f>
        <v>5364776.5926770912</v>
      </c>
      <c r="I56" s="227"/>
      <c r="J56" s="180">
        <f>'Table A6'!I57</f>
        <v>30018.793669716211</v>
      </c>
      <c r="K56" s="180">
        <f>('Table A6'!I57*0.9+'Table A6'!J57*0.05+'Table A6'!K57*0.04)/0.99</f>
        <v>37254.13489204082</v>
      </c>
      <c r="L56" s="180">
        <f>'Table A6'!J57</f>
        <v>89994.128919733703</v>
      </c>
      <c r="M56" s="180">
        <f>'Table A6'!K57</f>
        <v>134124.31985972842</v>
      </c>
      <c r="N56" s="180">
        <f>'Table A6'!L57</f>
        <v>254925.8075821985</v>
      </c>
      <c r="O56" s="180">
        <f>'Table A6'!M57</f>
        <v>413305.69254356436</v>
      </c>
      <c r="P56" s="180">
        <f>'Table A6'!N57</f>
        <v>947713.64431218512</v>
      </c>
    </row>
    <row r="57" spans="1:21" s="166" customFormat="1" ht="13">
      <c r="A57" s="166">
        <f>'Table A6'!A58</f>
        <v>1965</v>
      </c>
      <c r="B57" s="180">
        <f>'Table A0'!J58</f>
        <v>43209.609207367823</v>
      </c>
      <c r="C57" s="180">
        <f>'Table A6'!B58</f>
        <v>150287.4460444244</v>
      </c>
      <c r="D57" s="180">
        <f>'Table A6'!C58</f>
        <v>206337.87684891131</v>
      </c>
      <c r="E57" s="180">
        <f>'Table A6'!D58</f>
        <v>470635.29358777934</v>
      </c>
      <c r="F57" s="180">
        <f>'Table A6'!E58</f>
        <v>667591.89563269948</v>
      </c>
      <c r="G57" s="180">
        <f>'Table A6'!F58</f>
        <v>1579373.294036448</v>
      </c>
      <c r="H57" s="180">
        <f>'Table A6'!G58</f>
        <v>6435429.463170982</v>
      </c>
      <c r="I57" s="227"/>
      <c r="J57" s="180">
        <f>'Table A6'!I58</f>
        <v>31312.071781028197</v>
      </c>
      <c r="K57" s="180">
        <f>('Table A6'!I58*0.9+'Table A6'!J58*0.05+'Table A6'!K58*0.04)/0.99</f>
        <v>38892.178052010131</v>
      </c>
      <c r="L57" s="180">
        <f>'Table A6'!J58</f>
        <v>94237.015239937507</v>
      </c>
      <c r="M57" s="180">
        <f>'Table A6'!K58</f>
        <v>140263.52266419429</v>
      </c>
      <c r="N57" s="180">
        <f>'Table A6'!L58</f>
        <v>273678.69154285919</v>
      </c>
      <c r="O57" s="180">
        <f>'Table A6'!M58</f>
        <v>439646.54603176232</v>
      </c>
      <c r="P57" s="180">
        <f>'Table A6'!N58</f>
        <v>1039811.4974659444</v>
      </c>
    </row>
    <row r="58" spans="1:21" s="166" customFormat="1" ht="13">
      <c r="A58" s="166">
        <f>'Table A6'!A59</f>
        <v>1966</v>
      </c>
      <c r="B58" s="180">
        <f>'Table A0'!J59</f>
        <v>44917.318076674543</v>
      </c>
      <c r="C58" s="180">
        <f>'Table A6'!B59</f>
        <v>151245.67743187578</v>
      </c>
      <c r="D58" s="180">
        <f>'Table A6'!C59</f>
        <v>205901.30524659232</v>
      </c>
      <c r="E58" s="180">
        <f>'Table A6'!D59</f>
        <v>457045.24675171176</v>
      </c>
      <c r="F58" s="180">
        <f>'Table A6'!E59</f>
        <v>648508.15839759668</v>
      </c>
      <c r="G58" s="180">
        <f>'Table A6'!F59</f>
        <v>1520580.1229513886</v>
      </c>
      <c r="H58" s="180">
        <f>'Table A6'!G59</f>
        <v>5793790.9233751083</v>
      </c>
      <c r="I58" s="227"/>
      <c r="J58" s="180">
        <f>'Table A6'!I59</f>
        <v>33103.055926096633</v>
      </c>
      <c r="K58" s="180">
        <f>('Table A6'!I59*0.9+'Table A6'!J59*0.05+'Table A6'!K59*0.04)/0.99</f>
        <v>40754.409706219623</v>
      </c>
      <c r="L58" s="180">
        <f>'Table A6'!J59</f>
        <v>96590.049617159239</v>
      </c>
      <c r="M58" s="180">
        <f>'Table A6'!K59</f>
        <v>143115.31987031244</v>
      </c>
      <c r="N58" s="180">
        <f>'Table A6'!L59</f>
        <v>265582.33510582685</v>
      </c>
      <c r="O58" s="180">
        <f>'Table A6'!M59</f>
        <v>430490.16725914855</v>
      </c>
      <c r="P58" s="180">
        <f>'Table A6'!N59</f>
        <v>1045778.922904309</v>
      </c>
    </row>
    <row r="59" spans="1:21" s="166" customFormat="1" ht="13">
      <c r="A59" s="166">
        <f>'Table A6'!A60</f>
        <v>1967</v>
      </c>
      <c r="B59" s="180">
        <f>'Table A0'!J60</f>
        <v>46540.166890515611</v>
      </c>
      <c r="C59" s="180">
        <f>'Table A6'!B60</f>
        <v>160305.57817954628</v>
      </c>
      <c r="D59" s="180">
        <f>'Table A6'!C60</f>
        <v>220620.85810400132</v>
      </c>
      <c r="E59" s="180">
        <f>'Table A6'!D60</f>
        <v>499726.9927149436</v>
      </c>
      <c r="F59" s="180">
        <f>'Table A6'!E60</f>
        <v>714374.82851196639</v>
      </c>
      <c r="G59" s="180">
        <f>'Table A6'!F60</f>
        <v>1711284.4969227077</v>
      </c>
      <c r="H59" s="180">
        <f>'Table A6'!G60</f>
        <v>6591706.3248185422</v>
      </c>
      <c r="I59" s="227"/>
      <c r="J59" s="180">
        <f>'Table A6'!I60</f>
        <v>33899.565636178864</v>
      </c>
      <c r="K59" s="180">
        <f>('Table A6'!I60*0.9+'Table A6'!J60*0.05+'Table A6'!K60*0.04)/0.99</f>
        <v>41962.522185218353</v>
      </c>
      <c r="L59" s="180">
        <f>'Table A6'!J60</f>
        <v>99990.298255091257</v>
      </c>
      <c r="M59" s="180">
        <f>'Table A6'!K60</f>
        <v>150844.32445126574</v>
      </c>
      <c r="N59" s="180">
        <f>'Table A6'!L60</f>
        <v>285079.1569179208</v>
      </c>
      <c r="O59" s="180">
        <f>'Table A6'!M60</f>
        <v>465147.41140928102</v>
      </c>
      <c r="P59" s="180">
        <f>'Table A6'!N60</f>
        <v>1169015.4049342815</v>
      </c>
    </row>
    <row r="60" spans="1:21" s="166" customFormat="1" ht="13">
      <c r="A60" s="166">
        <f>'Table A6'!A61</f>
        <v>1968</v>
      </c>
      <c r="B60" s="180">
        <f>'Table A0'!J61</f>
        <v>48582.234963563613</v>
      </c>
      <c r="C60" s="180">
        <f>'Table A6'!B61</f>
        <v>169295.33875593776</v>
      </c>
      <c r="D60" s="180">
        <f>'Table A6'!C61</f>
        <v>234660.78860102122</v>
      </c>
      <c r="E60" s="180">
        <f>'Table A6'!D61</f>
        <v>544744.75823204743</v>
      </c>
      <c r="F60" s="180">
        <f>'Table A6'!E61</f>
        <v>790822.60750886973</v>
      </c>
      <c r="G60" s="180">
        <f>'Table A6'!F61</f>
        <v>1954395.5812259002</v>
      </c>
      <c r="H60" s="180">
        <f>'Table A6'!G61</f>
        <v>7845683.8480323628</v>
      </c>
      <c r="I60" s="227"/>
      <c r="J60" s="180">
        <f>'Table A6'!I61</f>
        <v>35169.667875522042</v>
      </c>
      <c r="K60" s="180">
        <f>('Table A6'!I61*0.9+'Table A6'!J61*0.05+'Table A6'!K61*0.04)/0.99</f>
        <v>43570.492304286003</v>
      </c>
      <c r="L60" s="180">
        <f>'Table A6'!J61</f>
        <v>103929.88891085425</v>
      </c>
      <c r="M60" s="180">
        <f>'Table A6'!K61</f>
        <v>157139.79619326472</v>
      </c>
      <c r="N60" s="180">
        <f>'Table A6'!L61</f>
        <v>298666.90895522514</v>
      </c>
      <c r="O60" s="180">
        <f>'Table A6'!M61</f>
        <v>499929.36407961202</v>
      </c>
      <c r="P60" s="180">
        <f>'Table A6'!N61</f>
        <v>1299807.9960251823</v>
      </c>
    </row>
    <row r="61" spans="1:21" s="166" customFormat="1" ht="13">
      <c r="A61" s="166">
        <f>'Table A6'!A62</f>
        <v>1969</v>
      </c>
      <c r="B61" s="180">
        <f>'Table A0'!J62</f>
        <v>48534.518019152492</v>
      </c>
      <c r="C61" s="180">
        <f>'Table A6'!B62</f>
        <v>164674.31111685542</v>
      </c>
      <c r="D61" s="180">
        <f>'Table A6'!C62</f>
        <v>224074.20014679944</v>
      </c>
      <c r="E61" s="180">
        <f>'Table A6'!D62</f>
        <v>502404.93147877348</v>
      </c>
      <c r="F61" s="180">
        <f>'Table A6'!E62</f>
        <v>722756.55658713903</v>
      </c>
      <c r="G61" s="180">
        <f>'Table A6'!F62</f>
        <v>1792717.6870090102</v>
      </c>
      <c r="H61" s="180">
        <f>'Table A6'!G62</f>
        <v>7562504.2549544815</v>
      </c>
      <c r="I61" s="227"/>
      <c r="J61" s="180">
        <f>'Table A6'!I62</f>
        <v>35630.096563852167</v>
      </c>
      <c r="K61" s="180">
        <f>('Table A6'!I62*0.9+'Table A6'!J62*0.05+'Table A6'!K62*0.04)/0.99</f>
        <v>43949.968388247231</v>
      </c>
      <c r="L61" s="180">
        <f>'Table A6'!J62</f>
        <v>105274.42208691142</v>
      </c>
      <c r="M61" s="180">
        <f>'Table A6'!K62</f>
        <v>154491.51731380593</v>
      </c>
      <c r="N61" s="180">
        <f>'Table A6'!L62</f>
        <v>282053.30637040787</v>
      </c>
      <c r="O61" s="180">
        <f>'Table A6'!M62</f>
        <v>455266.27398167114</v>
      </c>
      <c r="P61" s="180">
        <f>'Table A6'!N62</f>
        <v>1151630.2905706249</v>
      </c>
    </row>
    <row r="62" spans="1:21">
      <c r="A62" s="166">
        <f>'Table A6'!A63</f>
        <v>1970</v>
      </c>
      <c r="B62" s="180">
        <f>'Table A0'!J63</f>
        <v>47811.301042439794</v>
      </c>
      <c r="C62" s="180">
        <f>'Table A6'!B63</f>
        <v>155994.8303896641</v>
      </c>
      <c r="D62" s="180">
        <f>'Table A6'!C63</f>
        <v>207145.10696577863</v>
      </c>
      <c r="E62" s="180">
        <f>'Table A6'!D63</f>
        <v>431510.68953971151</v>
      </c>
      <c r="F62" s="180">
        <f>'Table A6'!E63</f>
        <v>597740.27547676722</v>
      </c>
      <c r="G62" s="180">
        <f>'Table A6'!F63</f>
        <v>1326928.4188420493</v>
      </c>
      <c r="H62" s="180">
        <f>'Table A6'!G63</f>
        <v>4763321.0350064216</v>
      </c>
      <c r="I62" s="227"/>
      <c r="J62" s="180">
        <f>'Table A6'!I63</f>
        <v>35790.908892748208</v>
      </c>
      <c r="K62" s="180">
        <f>('Table A6'!I63*0.9+'Table A6'!J63*0.05+'Table A6'!K63*0.04)/0.99</f>
        <v>43935.549643477454</v>
      </c>
      <c r="L62" s="180">
        <f>'Table A6'!J63</f>
        <v>104844.55381354954</v>
      </c>
      <c r="M62" s="180">
        <f>'Table A6'!K63</f>
        <v>151053.71132229539</v>
      </c>
      <c r="N62" s="180">
        <f>'Table A6'!L63</f>
        <v>265281.10360265576</v>
      </c>
      <c r="O62" s="180">
        <f>'Table A6'!M63</f>
        <v>415443.23963544663</v>
      </c>
      <c r="P62" s="180">
        <f>'Table A6'!N63</f>
        <v>945107.01704600814</v>
      </c>
      <c r="Q62" s="166"/>
      <c r="R62" s="166"/>
      <c r="S62" s="166"/>
      <c r="T62" s="166"/>
      <c r="U62" s="166"/>
    </row>
    <row r="63" spans="1:21">
      <c r="A63" s="166">
        <f>'Table A6'!A64</f>
        <v>1971</v>
      </c>
      <c r="B63" s="180">
        <f>'Table A0'!J64</f>
        <v>48145.507402386553</v>
      </c>
      <c r="C63" s="180">
        <f>'Table A6'!B64</f>
        <v>160502.47200130846</v>
      </c>
      <c r="D63" s="180">
        <f>'Table A6'!C64</f>
        <v>214320.6578569946</v>
      </c>
      <c r="E63" s="180">
        <f>'Table A6'!D64</f>
        <v>452522.32585135486</v>
      </c>
      <c r="F63" s="180">
        <f>'Table A6'!E64</f>
        <v>632027.07367085968</v>
      </c>
      <c r="G63" s="180">
        <f>'Table A6'!F64</f>
        <v>1438460.4487884198</v>
      </c>
      <c r="H63" s="180">
        <f>'Table A6'!G64</f>
        <v>5362021.9661718979</v>
      </c>
      <c r="I63" s="227"/>
      <c r="J63" s="180">
        <f>'Table A6'!I64</f>
        <v>35661.400224728561</v>
      </c>
      <c r="K63" s="180">
        <f>('Table A6'!I64*0.9+'Table A6'!J64*0.05+'Table A6'!K64*0.04)/0.99</f>
        <v>44060.893074619198</v>
      </c>
      <c r="L63" s="180">
        <f>'Table A6'!J64</f>
        <v>106684.2861456223</v>
      </c>
      <c r="M63" s="180">
        <f>'Table A6'!K64</f>
        <v>154770.24085840455</v>
      </c>
      <c r="N63" s="180">
        <f>'Table A6'!L64</f>
        <v>273017.57803185016</v>
      </c>
      <c r="O63" s="180">
        <f>'Table A6'!M64</f>
        <v>430418.72989146953</v>
      </c>
      <c r="P63" s="180">
        <f>'Table A6'!N64</f>
        <v>1002509.1690791446</v>
      </c>
      <c r="Q63" s="166"/>
      <c r="R63" s="166"/>
      <c r="S63" s="166"/>
      <c r="T63" s="166"/>
      <c r="U63" s="166"/>
    </row>
    <row r="64" spans="1:21">
      <c r="A64" s="166">
        <f>'Table A6'!A65</f>
        <v>1972</v>
      </c>
      <c r="B64" s="180">
        <f>'Table A0'!J65</f>
        <v>50492.379448944455</v>
      </c>
      <c r="C64" s="180">
        <f>'Table A6'!B65</f>
        <v>169583.38727034681</v>
      </c>
      <c r="D64" s="180">
        <f>'Table A6'!C65</f>
        <v>227402.4778692293</v>
      </c>
      <c r="E64" s="180">
        <f>'Table A6'!D65</f>
        <v>486630.82678340346</v>
      </c>
      <c r="F64" s="180">
        <f>'Table A6'!E65</f>
        <v>684684.53723436454</v>
      </c>
      <c r="G64" s="180">
        <f>'Table A6'!F65</f>
        <v>1578307.8548210559</v>
      </c>
      <c r="H64" s="180">
        <f>'Table A6'!G65</f>
        <v>5948797.0965163484</v>
      </c>
      <c r="I64" s="227"/>
      <c r="J64" s="180">
        <f>'Table A6'!I65</f>
        <v>37260.045246566406</v>
      </c>
      <c r="K64" s="180">
        <f>('Table A6'!I65*0.9+'Table A6'!J65*0.05+'Table A6'!K65*0.04)/0.99</f>
        <v>46086.940586980221</v>
      </c>
      <c r="L64" s="180">
        <f>'Table A6'!J65</f>
        <v>111764.29667146437</v>
      </c>
      <c r="M64" s="180">
        <f>'Table A6'!K65</f>
        <v>162595.39064068577</v>
      </c>
      <c r="N64" s="180">
        <f>'Table A6'!L65</f>
        <v>288577.11633244244</v>
      </c>
      <c r="O64" s="180">
        <f>'Table A6'!M65</f>
        <v>461278.70783769159</v>
      </c>
      <c r="P64" s="180">
        <f>'Table A6'!N65</f>
        <v>1092697.9390771347</v>
      </c>
      <c r="Q64" s="166"/>
      <c r="R64" s="166"/>
      <c r="S64" s="166"/>
      <c r="T64" s="166"/>
      <c r="U64" s="166"/>
    </row>
    <row r="65" spans="1:21">
      <c r="A65" s="166">
        <f>'Table A6'!A66</f>
        <v>1973</v>
      </c>
      <c r="B65" s="180">
        <f>'Table A0'!J66</f>
        <v>51285.874716238592</v>
      </c>
      <c r="C65" s="180">
        <f>'Table A6'!B66</f>
        <v>170949.68358004885</v>
      </c>
      <c r="D65" s="180">
        <f>'Table A6'!C66</f>
        <v>227849.01941815781</v>
      </c>
      <c r="E65" s="180">
        <f>'Table A6'!D66</f>
        <v>469904.89593400568</v>
      </c>
      <c r="F65" s="180">
        <f>'Table A6'!E66</f>
        <v>646596.90280950547</v>
      </c>
      <c r="G65" s="180">
        <f>'Table A6'!F66</f>
        <v>1415534.0547910566</v>
      </c>
      <c r="H65" s="180">
        <f>'Table A6'!G66</f>
        <v>4828030.3748994162</v>
      </c>
      <c r="I65" s="227"/>
      <c r="J65" s="180">
        <f>'Table A6'!I66</f>
        <v>37989.895953593012</v>
      </c>
      <c r="K65" s="180">
        <f>('Table A6'!I66*0.9+'Table A6'!J66*0.05+'Table A6'!K66*0.04)/0.99</f>
        <v>47057.399754442973</v>
      </c>
      <c r="L65" s="180">
        <f>'Table A6'!J66</f>
        <v>114050.34774193987</v>
      </c>
      <c r="M65" s="180">
        <f>'Table A6'!K66</f>
        <v>167335.05028919587</v>
      </c>
      <c r="N65" s="180">
        <f>'Table A6'!L66</f>
        <v>293212.88905850588</v>
      </c>
      <c r="O65" s="180">
        <f>'Table A6'!M66</f>
        <v>454362.61481411767</v>
      </c>
      <c r="P65" s="180">
        <f>'Table A6'!N66</f>
        <v>1036367.797001239</v>
      </c>
      <c r="Q65" s="166"/>
      <c r="R65" s="166"/>
      <c r="S65" s="166"/>
      <c r="T65" s="166"/>
      <c r="U65" s="166"/>
    </row>
    <row r="66" spans="1:21">
      <c r="A66" s="166">
        <f>'Table A6'!A67</f>
        <v>1974</v>
      </c>
      <c r="B66" s="180">
        <f>'Table A0'!J67</f>
        <v>49241.214571931705</v>
      </c>
      <c r="C66" s="180">
        <f>'Table A6'!B67</f>
        <v>164016.18919015804</v>
      </c>
      <c r="D66" s="180">
        <f>'Table A6'!C67</f>
        <v>217821.91246938572</v>
      </c>
      <c r="E66" s="180">
        <f>'Table A6'!D67</f>
        <v>449199.49450266152</v>
      </c>
      <c r="F66" s="180">
        <f>'Table A6'!E67</f>
        <v>621114.66407779313</v>
      </c>
      <c r="G66" s="180">
        <f>'Table A6'!F67</f>
        <v>1343415.0352454442</v>
      </c>
      <c r="H66" s="180">
        <f>'Table A6'!G67</f>
        <v>4327584.9650254752</v>
      </c>
      <c r="I66" s="227"/>
      <c r="J66" s="180">
        <f>'Table A6'!I67</f>
        <v>36488.439614351002</v>
      </c>
      <c r="K66" s="180">
        <f>('Table A6'!I67*0.9+'Table A6'!J67*0.05+'Table A6'!K67*0.04)/0.99</f>
        <v>45201.231946368782</v>
      </c>
      <c r="L66" s="180">
        <f>'Table A6'!J67</f>
        <v>110210.46591093038</v>
      </c>
      <c r="M66" s="180">
        <f>'Table A6'!K67</f>
        <v>159977.51696106675</v>
      </c>
      <c r="N66" s="180">
        <f>'Table A6'!L67</f>
        <v>277284.32492752984</v>
      </c>
      <c r="O66" s="180">
        <f>'Table A6'!M67</f>
        <v>440539.5712858804</v>
      </c>
      <c r="P66" s="180">
        <f>'Table A6'!N67</f>
        <v>1011840.5986032184</v>
      </c>
      <c r="Q66" s="166"/>
      <c r="R66" s="166"/>
      <c r="S66" s="166"/>
      <c r="T66" s="166"/>
      <c r="U66" s="166"/>
    </row>
    <row r="67" spans="1:21">
      <c r="A67" s="166">
        <f>'Table A6'!A68</f>
        <v>1975</v>
      </c>
      <c r="B67" s="180">
        <f>'Table A0'!J68</f>
        <v>46616.130464455222</v>
      </c>
      <c r="C67" s="180">
        <f>'Table A6'!B68</f>
        <v>155851.31481271185</v>
      </c>
      <c r="D67" s="180">
        <f>'Table A6'!C68</f>
        <v>204936.40157833026</v>
      </c>
      <c r="E67" s="180">
        <f>'Table A6'!D68</f>
        <v>413609.66365094233</v>
      </c>
      <c r="F67" s="180">
        <f>'Table A6'!E68</f>
        <v>565724.11796937231</v>
      </c>
      <c r="G67" s="180">
        <f>'Table A6'!F68</f>
        <v>1195476.5134181294</v>
      </c>
      <c r="H67" s="180">
        <f>'Table A6'!G68</f>
        <v>3946435.0241870144</v>
      </c>
      <c r="I67" s="227"/>
      <c r="J67" s="180">
        <f>'Table A6'!I68</f>
        <v>34478.887759093377</v>
      </c>
      <c r="K67" s="180">
        <f>('Table A6'!I68*0.9+'Table A6'!J68*0.05+'Table A6'!K68*0.04)/0.99</f>
        <v>42909.125078733137</v>
      </c>
      <c r="L67" s="180">
        <f>'Table A6'!J68</f>
        <v>106766.22804709345</v>
      </c>
      <c r="M67" s="180">
        <f>'Table A6'!K68</f>
        <v>152768.08606017721</v>
      </c>
      <c r="N67" s="180">
        <f>'Table A6'!L68</f>
        <v>261495.20933251228</v>
      </c>
      <c r="O67" s="180">
        <f>'Table A6'!M68</f>
        <v>408286.01910718298</v>
      </c>
      <c r="P67" s="180">
        <f>'Table A6'!N68</f>
        <v>889814.45666603127</v>
      </c>
      <c r="Q67" s="166"/>
      <c r="R67" s="166"/>
      <c r="S67" s="166"/>
      <c r="T67" s="166"/>
      <c r="U67" s="166"/>
    </row>
    <row r="68" spans="1:21">
      <c r="A68" s="166">
        <f>'Table A6'!A69</f>
        <v>1976</v>
      </c>
      <c r="B68" s="180">
        <f>'Table A0'!J69</f>
        <v>47996.825481207416</v>
      </c>
      <c r="C68" s="180">
        <f>'Table A6'!B69</f>
        <v>160374.73674507879</v>
      </c>
      <c r="D68" s="180">
        <f>'Table A6'!C69</f>
        <v>210941.79113912449</v>
      </c>
      <c r="E68" s="180">
        <f>'Table A6'!D69</f>
        <v>425294.35761633946</v>
      </c>
      <c r="F68" s="180">
        <f>'Table A6'!E69</f>
        <v>582575.69387810887</v>
      </c>
      <c r="G68" s="180">
        <f>'Table A6'!F69</f>
        <v>1245394.9997739082</v>
      </c>
      <c r="H68" s="180">
        <f>'Table A6'!G69</f>
        <v>4127435.8820087602</v>
      </c>
      <c r="I68" s="227"/>
      <c r="J68" s="180">
        <f>'Table A6'!I69</f>
        <v>35510.390896332821</v>
      </c>
      <c r="K68" s="180">
        <f>('Table A6'!I69*0.9+'Table A6'!J69*0.05+'Table A6'!K69*0.04)/0.99</f>
        <v>44185.739298024273</v>
      </c>
      <c r="L68" s="180">
        <f>'Table A6'!J69</f>
        <v>109807.68235103312</v>
      </c>
      <c r="M68" s="180">
        <f>'Table A6'!K69</f>
        <v>157353.64951982076</v>
      </c>
      <c r="N68" s="180">
        <f>'Table A6'!L69</f>
        <v>268013.02135457005</v>
      </c>
      <c r="O68" s="180">
        <f>'Table A6'!M69</f>
        <v>416870.86740415904</v>
      </c>
      <c r="P68" s="180">
        <f>'Table A6'!N69</f>
        <v>925168.23508114682</v>
      </c>
      <c r="Q68" s="166"/>
      <c r="R68" s="166"/>
      <c r="S68" s="166"/>
      <c r="T68" s="166"/>
      <c r="U68" s="166"/>
    </row>
    <row r="69" spans="1:21">
      <c r="A69" s="166">
        <f>'Table A6'!A70</f>
        <v>1977</v>
      </c>
      <c r="B69" s="180">
        <f>'Table A0'!J70</f>
        <v>48518.275670037736</v>
      </c>
      <c r="C69" s="180">
        <f>'Table A6'!B70</f>
        <v>162940.64489708777</v>
      </c>
      <c r="D69" s="180">
        <f>'Table A6'!C70</f>
        <v>214687.55453426199</v>
      </c>
      <c r="E69" s="180">
        <f>'Table A6'!D70</f>
        <v>437883.15748219634</v>
      </c>
      <c r="F69" s="180">
        <f>'Table A6'!E70</f>
        <v>603282.18654142402</v>
      </c>
      <c r="G69" s="180">
        <f>'Table A6'!F70</f>
        <v>1313842.0647542225</v>
      </c>
      <c r="H69" s="180">
        <f>'Table A6'!G70</f>
        <v>4481290.6824827539</v>
      </c>
      <c r="I69" s="227"/>
      <c r="J69" s="180">
        <f>'Table A6'!I70</f>
        <v>35804.679089254394</v>
      </c>
      <c r="K69" s="180">
        <f>('Table A6'!I70*0.9+'Table A6'!J70*0.05+'Table A6'!K70*0.04)/0.99</f>
        <v>44585.297065874511</v>
      </c>
      <c r="L69" s="180">
        <f>'Table A6'!J70</f>
        <v>111193.73525991349</v>
      </c>
      <c r="M69" s="180">
        <f>'Table A6'!K70</f>
        <v>158888.65379727841</v>
      </c>
      <c r="N69" s="180">
        <f>'Table A6'!L70</f>
        <v>272484.12842296879</v>
      </c>
      <c r="O69" s="180">
        <f>'Table A6'!M70</f>
        <v>425642.21698822436</v>
      </c>
      <c r="P69" s="180">
        <f>'Table A6'!N70</f>
        <v>961903.32945105224</v>
      </c>
      <c r="Q69" s="166"/>
      <c r="R69" s="166"/>
      <c r="S69" s="166"/>
      <c r="T69" s="166"/>
      <c r="U69" s="166"/>
    </row>
    <row r="70" spans="1:21">
      <c r="A70" s="166">
        <f>'Table A6'!A71</f>
        <v>1978</v>
      </c>
      <c r="B70" s="180">
        <f>'Table A0'!J71</f>
        <v>49443.241513923414</v>
      </c>
      <c r="C70" s="180">
        <f>'Table A6'!B71</f>
        <v>165566.00722005829</v>
      </c>
      <c r="D70" s="180">
        <f>'Table A6'!C71</f>
        <v>217906.00233466775</v>
      </c>
      <c r="E70" s="180">
        <f>'Table A6'!D71</f>
        <v>442542.78689478018</v>
      </c>
      <c r="F70" s="180">
        <f>'Table A6'!E71</f>
        <v>609267.45772172266</v>
      </c>
      <c r="G70" s="180">
        <f>'Table A6'!F71</f>
        <v>1309240.7203532744</v>
      </c>
      <c r="H70" s="180">
        <f>'Table A6'!G71</f>
        <v>4234202.7294880208</v>
      </c>
      <c r="I70" s="227"/>
      <c r="J70" s="180">
        <f>'Table A6'!I71</f>
        <v>36540.71199101954</v>
      </c>
      <c r="K70" s="180">
        <f>('Table A6'!I71*0.9+'Table A6'!J71*0.05+'Table A6'!K71*0.04)/0.99</f>
        <v>45472.539035328904</v>
      </c>
      <c r="L70" s="180">
        <f>'Table A6'!J71</f>
        <v>113226.01210544884</v>
      </c>
      <c r="M70" s="180">
        <f>'Table A6'!K71</f>
        <v>161746.80619463962</v>
      </c>
      <c r="N70" s="180">
        <f>'Table A6'!L71</f>
        <v>275818.11606783775</v>
      </c>
      <c r="O70" s="180">
        <f>'Table A6'!M71</f>
        <v>434274.14206383465</v>
      </c>
      <c r="P70" s="180">
        <f>'Table A6'!N71</f>
        <v>984244.94156052487</v>
      </c>
      <c r="Q70" s="166"/>
      <c r="R70" s="166"/>
      <c r="S70" s="166"/>
      <c r="T70" s="166"/>
      <c r="U70" s="166"/>
    </row>
    <row r="71" spans="1:21">
      <c r="A71" s="166">
        <f>'Table A6'!A72</f>
        <v>1979</v>
      </c>
      <c r="B71" s="180">
        <f>'Table A0'!J72</f>
        <v>49994.950510011979</v>
      </c>
      <c r="C71" s="180">
        <f>'Table A6'!B72</f>
        <v>171044.13028250268</v>
      </c>
      <c r="D71" s="180">
        <f>'Table A6'!C72</f>
        <v>229290.17202784112</v>
      </c>
      <c r="E71" s="180">
        <f>'Table A6'!D72</f>
        <v>497834.64224886143</v>
      </c>
      <c r="F71" s="180">
        <f>'Table A6'!E72</f>
        <v>710783.52810886595</v>
      </c>
      <c r="G71" s="180">
        <f>'Table A6'!F72</f>
        <v>1719458.6197956037</v>
      </c>
      <c r="H71" s="180">
        <f>'Table A6'!G72</f>
        <v>6863589.871259422</v>
      </c>
      <c r="I71" s="227"/>
      <c r="J71" s="180">
        <f>'Table A6'!I72</f>
        <v>36545.041646401907</v>
      </c>
      <c r="K71" s="180">
        <f>('Table A6'!I72*0.9+'Table A6'!J72*0.05+'Table A6'!K72*0.04)/0.99</f>
        <v>45471.317260124611</v>
      </c>
      <c r="L71" s="180">
        <f>'Table A6'!J72</f>
        <v>112798.08853716419</v>
      </c>
      <c r="M71" s="180">
        <f>'Table A6'!K72</f>
        <v>162154.05447258605</v>
      </c>
      <c r="N71" s="180">
        <f>'Table A6'!L72</f>
        <v>284885.7563888568</v>
      </c>
      <c r="O71" s="180">
        <f>'Table A6'!M72</f>
        <v>458614.75518718158</v>
      </c>
      <c r="P71" s="180">
        <f>'Table A6'!N72</f>
        <v>1147888.4807440683</v>
      </c>
      <c r="Q71" s="166"/>
      <c r="R71" s="166"/>
      <c r="S71" s="166"/>
      <c r="T71" s="166"/>
      <c r="U71" s="166"/>
    </row>
    <row r="72" spans="1:21">
      <c r="A72" s="166">
        <f>'Table A6'!A73</f>
        <v>1980</v>
      </c>
      <c r="B72" s="180">
        <f>'Table A0'!J73</f>
        <v>48500.66301280402</v>
      </c>
      <c r="C72" s="180">
        <f>'Table A6'!B73</f>
        <v>167972.87900542747</v>
      </c>
      <c r="D72" s="180">
        <f>'Table A6'!C73</f>
        <v>224730.36442129471</v>
      </c>
      <c r="E72" s="180">
        <f>'Table A6'!D73</f>
        <v>486026.31233375199</v>
      </c>
      <c r="F72" s="180">
        <f>'Table A6'!E73</f>
        <v>693466.6223026095</v>
      </c>
      <c r="G72" s="180">
        <f>'Table A6'!F73</f>
        <v>1653638.097885547</v>
      </c>
      <c r="H72" s="180">
        <f>'Table A6'!G73</f>
        <v>6191003.690972317</v>
      </c>
      <c r="I72" s="227"/>
      <c r="J72" s="180">
        <f>'Table A6'!I73</f>
        <v>35225.972346956973</v>
      </c>
      <c r="K72" s="180">
        <f>('Table A6'!I73*0.9+'Table A6'!J73*0.05+'Table A6'!K73*0.04)/0.99</f>
        <v>44081.212009562129</v>
      </c>
      <c r="L72" s="180">
        <f>'Table A6'!J73</f>
        <v>111215.3935895602</v>
      </c>
      <c r="M72" s="180">
        <f>'Table A6'!K73</f>
        <v>159406.37744318042</v>
      </c>
      <c r="N72" s="180">
        <f>'Table A6'!L73</f>
        <v>278586.00236489455</v>
      </c>
      <c r="O72" s="180">
        <f>'Table A6'!M73</f>
        <v>453423.75340687507</v>
      </c>
      <c r="P72" s="180">
        <f>'Table A6'!N73</f>
        <v>1149486.3653203503</v>
      </c>
      <c r="Q72" s="166"/>
      <c r="R72" s="166"/>
      <c r="S72" s="166"/>
      <c r="T72" s="166"/>
      <c r="U72" s="166"/>
    </row>
    <row r="73" spans="1:21">
      <c r="A73" s="166">
        <f>'Table A6'!A74</f>
        <v>1981</v>
      </c>
      <c r="B73" s="180">
        <f>'Table A0'!J74</f>
        <v>47960.139496614313</v>
      </c>
      <c r="C73" s="180">
        <f>'Table A6'!B74</f>
        <v>165670.91950214613</v>
      </c>
      <c r="D73" s="180">
        <f>'Table A6'!C74</f>
        <v>220965.05947481646</v>
      </c>
      <c r="E73" s="180">
        <f>'Table A6'!D74</f>
        <v>480417.90712664148</v>
      </c>
      <c r="F73" s="180">
        <f>'Table A6'!E74</f>
        <v>693824.47048948752</v>
      </c>
      <c r="G73" s="180">
        <f>'Table A6'!F74</f>
        <v>1710350.9879951873</v>
      </c>
      <c r="H73" s="180">
        <f>'Table A6'!G74</f>
        <v>6550709.8491504863</v>
      </c>
      <c r="I73" s="227"/>
      <c r="J73" s="180">
        <f>'Table A6'!I74</f>
        <v>34881.163940444116</v>
      </c>
      <c r="K73" s="180">
        <f>('Table A6'!I74*0.9+'Table A6'!J74*0.05+'Table A6'!K74*0.04)/0.99</f>
        <v>43591.879217523136</v>
      </c>
      <c r="L73" s="180">
        <f>'Table A6'!J74</f>
        <v>110376.77952947577</v>
      </c>
      <c r="M73" s="180">
        <f>'Table A6'!K74</f>
        <v>156101.8475618602</v>
      </c>
      <c r="N73" s="180">
        <f>'Table A6'!L74</f>
        <v>267011.34376379545</v>
      </c>
      <c r="O73" s="180">
        <f>'Table A6'!M74</f>
        <v>439692.84111306252</v>
      </c>
      <c r="P73" s="180">
        <f>'Table A6'!N74</f>
        <v>1172533.3367557095</v>
      </c>
      <c r="Q73" s="166"/>
      <c r="R73" s="166"/>
      <c r="S73" s="166"/>
      <c r="T73" s="166"/>
      <c r="U73" s="166"/>
    </row>
    <row r="74" spans="1:21">
      <c r="A74" s="166">
        <f>'Table A6'!A75</f>
        <v>1982</v>
      </c>
      <c r="B74" s="180">
        <f>'Table A0'!J75</f>
        <v>47114.568163422569</v>
      </c>
      <c r="C74" s="180">
        <f>'Table A6'!B75</f>
        <v>166465.97372798517</v>
      </c>
      <c r="D74" s="180">
        <f>'Table A6'!C75</f>
        <v>224556.13412361877</v>
      </c>
      <c r="E74" s="180">
        <f>'Table A6'!D75</f>
        <v>508639.31258744764</v>
      </c>
      <c r="F74" s="180">
        <f>'Table A6'!E75</f>
        <v>750538.57278622617</v>
      </c>
      <c r="G74" s="180">
        <f>'Table A6'!F75</f>
        <v>1967395.7408749154</v>
      </c>
      <c r="H74" s="180">
        <f>'Table A6'!G75</f>
        <v>8168690.2578731095</v>
      </c>
      <c r="I74" s="227"/>
      <c r="J74" s="180">
        <f>'Table A6'!I75</f>
        <v>33853.300878471164</v>
      </c>
      <c r="K74" s="180">
        <f>('Table A6'!I75*0.9+'Table A6'!J75*0.05+'Table A6'!K75*0.04)/0.99</f>
        <v>42452.702058129384</v>
      </c>
      <c r="L74" s="180">
        <f>'Table A6'!J75</f>
        <v>108375.81333235158</v>
      </c>
      <c r="M74" s="180">
        <f>'Table A6'!K75</f>
        <v>153535.33950766156</v>
      </c>
      <c r="N74" s="180">
        <f>'Table A6'!L75</f>
        <v>266740.05238866911</v>
      </c>
      <c r="O74" s="180">
        <f>'Table A6'!M75</f>
        <v>446324.28076405375</v>
      </c>
      <c r="P74" s="180">
        <f>'Table A6'!N75</f>
        <v>1278363.0167640049</v>
      </c>
      <c r="Q74" s="227"/>
      <c r="R74" s="166"/>
      <c r="S74" s="166"/>
      <c r="T74" s="166"/>
      <c r="U74" s="166"/>
    </row>
    <row r="75" spans="1:21">
      <c r="A75" s="166">
        <f>'Table A6'!A76</f>
        <v>1983</v>
      </c>
      <c r="B75" s="180">
        <f>'Table A0'!J76</f>
        <v>47370.556316287941</v>
      </c>
      <c r="C75" s="180">
        <f>'Table A6'!B76</f>
        <v>172342.99961527268</v>
      </c>
      <c r="D75" s="180">
        <f>'Table A6'!C76</f>
        <v>235446.8387160167</v>
      </c>
      <c r="E75" s="180">
        <f>'Table A6'!D76</f>
        <v>547377.58345225162</v>
      </c>
      <c r="F75" s="180">
        <f>'Table A6'!E76</f>
        <v>817666.87725259003</v>
      </c>
      <c r="G75" s="180">
        <f>'Table A6'!F76</f>
        <v>2188932.8346378626</v>
      </c>
      <c r="H75" s="180">
        <f>'Table A6'!G76</f>
        <v>8925402.518274758</v>
      </c>
      <c r="I75" s="227"/>
      <c r="J75" s="180">
        <f>'Table A6'!I76</f>
        <v>33484.729283067412</v>
      </c>
      <c r="K75" s="180">
        <f>('Table A6'!I76*0.9+'Table A6'!J76*0.05+'Table A6'!K76*0.04)/0.99</f>
        <v>42319.980284611542</v>
      </c>
      <c r="L75" s="180">
        <f>'Table A6'!J76</f>
        <v>109239.16051452867</v>
      </c>
      <c r="M75" s="180">
        <f>'Table A6'!K76</f>
        <v>157464.15253195798</v>
      </c>
      <c r="N75" s="180">
        <f>'Table A6'!L76</f>
        <v>277088.28965191322</v>
      </c>
      <c r="O75" s="180">
        <f>'Table A6'!M76</f>
        <v>474850.38790627185</v>
      </c>
      <c r="P75" s="180">
        <f>'Table A6'!N76</f>
        <v>1440436.2031226521</v>
      </c>
      <c r="Q75" s="227"/>
      <c r="R75" s="166"/>
      <c r="S75" s="166"/>
      <c r="T75" s="166"/>
      <c r="U75" s="166"/>
    </row>
    <row r="76" spans="1:21">
      <c r="A76" s="166">
        <f>'Table A6'!A77</f>
        <v>1984</v>
      </c>
      <c r="B76" s="180">
        <f>'Table A0'!J77</f>
        <v>49026.629506595433</v>
      </c>
      <c r="C76" s="180">
        <f>'Table A6'!B77</f>
        <v>180101.95707199234</v>
      </c>
      <c r="D76" s="180">
        <f>'Table A6'!C77</f>
        <v>247942.44420689711</v>
      </c>
      <c r="E76" s="180">
        <f>'Table A6'!D77</f>
        <v>587797.27153385244</v>
      </c>
      <c r="F76" s="180">
        <f>'Table A6'!E77</f>
        <v>886319.61402941938</v>
      </c>
      <c r="G76" s="180">
        <f>'Table A6'!F77</f>
        <v>2442067.0646964093</v>
      </c>
      <c r="H76" s="180">
        <f>'Table A6'!G77</f>
        <v>10558071.733772859</v>
      </c>
      <c r="I76" s="227"/>
      <c r="J76" s="180">
        <f>'Table A6'!I77</f>
        <v>34462.704221551336</v>
      </c>
      <c r="K76" s="180">
        <f>('Table A6'!I77*0.9+'Table A6'!J77*0.05+'Table A6'!K77*0.04)/0.99</f>
        <v>43584.501809350411</v>
      </c>
      <c r="L76" s="180">
        <f>'Table A6'!J77</f>
        <v>112261.46993708758</v>
      </c>
      <c r="M76" s="180">
        <f>'Table A6'!K77</f>
        <v>162978.73737515826</v>
      </c>
      <c r="N76" s="180">
        <f>'Table A6'!L77</f>
        <v>289274.92903828557</v>
      </c>
      <c r="O76" s="180">
        <f>'Table A6'!M77</f>
        <v>497382.75136267173</v>
      </c>
      <c r="P76" s="180">
        <f>'Table A6'!N77</f>
        <v>1540288.7681323595</v>
      </c>
      <c r="Q76" s="227"/>
      <c r="R76" s="166"/>
      <c r="S76" s="166"/>
      <c r="T76" s="166"/>
      <c r="U76" s="166"/>
    </row>
    <row r="77" spans="1:21">
      <c r="A77" s="166">
        <f>'Table A6'!A78</f>
        <v>1985</v>
      </c>
      <c r="B77" s="180">
        <f>'Table A0'!J78</f>
        <v>50382.328162576618</v>
      </c>
      <c r="C77" s="180">
        <f>'Table A6'!B78</f>
        <v>189240.36254469474</v>
      </c>
      <c r="D77" s="180">
        <f>'Table A6'!C78</f>
        <v>263167.33830318716</v>
      </c>
      <c r="E77" s="180">
        <f>'Table A6'!D78</f>
        <v>638291.81504787155</v>
      </c>
      <c r="F77" s="180">
        <f>'Table A6'!E78</f>
        <v>969875.30453227751</v>
      </c>
      <c r="G77" s="180">
        <f>'Table A6'!F78</f>
        <v>2679346.77688418</v>
      </c>
      <c r="H77" s="180">
        <f>'Table A6'!G78</f>
        <v>11266405.61692255</v>
      </c>
      <c r="I77" s="227"/>
      <c r="J77" s="180">
        <f>'Table A6'!I78</f>
        <v>34953.657675674607</v>
      </c>
      <c r="K77" s="180">
        <f>('Table A6'!I78*0.9+'Table A6'!J78*0.05+'Table A6'!K78*0.04)/0.99</f>
        <v>44443.848497068597</v>
      </c>
      <c r="L77" s="180">
        <f>'Table A6'!J78</f>
        <v>115313.38678620235</v>
      </c>
      <c r="M77" s="180">
        <f>'Table A6'!K78</f>
        <v>169386.21911701607</v>
      </c>
      <c r="N77" s="180">
        <f>'Table A6'!L78</f>
        <v>306708.32556346548</v>
      </c>
      <c r="O77" s="180">
        <f>'Table A6'!M78</f>
        <v>542507.43644430186</v>
      </c>
      <c r="P77" s="180">
        <f>'Table A6'!N78</f>
        <v>1725229.1279910279</v>
      </c>
      <c r="Q77" s="227"/>
      <c r="R77" s="166"/>
      <c r="S77" s="166"/>
      <c r="T77" s="166"/>
      <c r="U77" s="166"/>
    </row>
    <row r="78" spans="1:21">
      <c r="A78" s="166">
        <f>'Table A6'!A79</f>
        <v>1986</v>
      </c>
      <c r="B78" s="180">
        <f>'Table A0'!J79</f>
        <v>53987.940277284943</v>
      </c>
      <c r="C78" s="180">
        <f>'Table A6'!B79</f>
        <v>219347.11856552627</v>
      </c>
      <c r="D78" s="180">
        <f>'Table A6'!C79</f>
        <v>318394.29778115556</v>
      </c>
      <c r="E78" s="180">
        <f>'Table A6'!D79</f>
        <v>859329.17013429827</v>
      </c>
      <c r="F78" s="180">
        <f>'Table A6'!E79</f>
        <v>1362875.368192978</v>
      </c>
      <c r="G78" s="180">
        <f>'Table A6'!F79</f>
        <v>3993971.7558215475</v>
      </c>
      <c r="H78" s="180">
        <f>'Table A6'!G79</f>
        <v>18056096.002723511</v>
      </c>
      <c r="I78" s="227"/>
      <c r="J78" s="180">
        <f>'Table A6'!I79</f>
        <v>35614.698245258129</v>
      </c>
      <c r="K78" s="180">
        <f>('Table A6'!I79*0.9+'Table A6'!J79*0.05+'Table A6'!K79*0.04)/0.99</f>
        <v>45853.180379739351</v>
      </c>
      <c r="L78" s="180">
        <f>'Table A6'!J79</f>
        <v>120299.93934989702</v>
      </c>
      <c r="M78" s="180">
        <f>'Table A6'!K79</f>
        <v>183160.57969286983</v>
      </c>
      <c r="N78" s="180">
        <f>'Table A6'!L79</f>
        <v>355782.97207561857</v>
      </c>
      <c r="O78" s="180">
        <f>'Table A6'!M79</f>
        <v>705101.27128583554</v>
      </c>
      <c r="P78" s="180">
        <f>'Table A6'!N79</f>
        <v>2431513.5061657741</v>
      </c>
      <c r="Q78" s="227"/>
      <c r="R78" s="166"/>
      <c r="S78" s="166"/>
      <c r="T78" s="166"/>
      <c r="U78" s="166"/>
    </row>
    <row r="79" spans="1:21">
      <c r="A79" s="166">
        <f>'Table A6'!A80</f>
        <v>1987</v>
      </c>
      <c r="B79" s="180">
        <f>'Table A0'!J80</f>
        <v>51437.485016877137</v>
      </c>
      <c r="C79" s="180">
        <f>'Table A6'!B80</f>
        <v>196726.66472706001</v>
      </c>
      <c r="D79" s="180">
        <f>'Table A6'!C80</f>
        <v>273018.81509915175</v>
      </c>
      <c r="E79" s="180">
        <f>'Table A6'!D80</f>
        <v>651309.2580354712</v>
      </c>
      <c r="F79" s="180">
        <f>'Table A6'!E80</f>
        <v>972004.72149542125</v>
      </c>
      <c r="G79" s="180">
        <f>'Table A6'!F80</f>
        <v>2519936.4892886779</v>
      </c>
      <c r="H79" s="180">
        <f>'Table A6'!G80</f>
        <v>9813239.4074189756</v>
      </c>
      <c r="I79" s="227"/>
      <c r="J79" s="180">
        <f>'Table A6'!I80</f>
        <v>35294.242826856818</v>
      </c>
      <c r="K79" s="180">
        <f>('Table A6'!I80*0.9+'Table A6'!J80*0.05+'Table A6'!K80*0.04)/0.99</f>
        <v>45378.174178305482</v>
      </c>
      <c r="L79" s="180">
        <f>'Table A6'!J80</f>
        <v>120434.51435496825</v>
      </c>
      <c r="M79" s="180">
        <f>'Table A6'!K80</f>
        <v>178446.2043650719</v>
      </c>
      <c r="N79" s="180">
        <f>'Table A6'!L80</f>
        <v>330613.79457552126</v>
      </c>
      <c r="O79" s="180">
        <f>'Table A6'!M80</f>
        <v>585021.77954710694</v>
      </c>
      <c r="P79" s="180">
        <f>'Table A6'!N80</f>
        <v>1709569.4983853123</v>
      </c>
      <c r="Q79" s="227"/>
      <c r="R79" s="166"/>
      <c r="S79" s="166"/>
      <c r="T79" s="166"/>
      <c r="U79" s="166"/>
    </row>
    <row r="80" spans="1:21">
      <c r="A80" s="166">
        <f>'Table A6'!A81</f>
        <v>1988</v>
      </c>
      <c r="B80" s="180">
        <f>'Table A0'!J81</f>
        <v>54034.969642080585</v>
      </c>
      <c r="C80" s="180">
        <f>'Table A6'!B81</f>
        <v>219537.26974615446</v>
      </c>
      <c r="D80" s="180">
        <f>'Table A6'!C81</f>
        <v>316530.24777602078</v>
      </c>
      <c r="E80" s="180">
        <f>'Table A6'!D81</f>
        <v>837182.09826826444</v>
      </c>
      <c r="F80" s="180">
        <f>'Table A6'!E81</f>
        <v>1306723.3515455914</v>
      </c>
      <c r="G80" s="180">
        <f>'Table A6'!F81</f>
        <v>3673854.1155249369</v>
      </c>
      <c r="H80" s="180">
        <f>'Table A6'!G81</f>
        <v>15467887.427655317</v>
      </c>
      <c r="I80" s="227"/>
      <c r="J80" s="180">
        <f>'Table A6'!I81</f>
        <v>35645.825186072376</v>
      </c>
      <c r="K80" s="180">
        <f>('Table A6'!I81*0.9+'Table A6'!J81*0.05+'Table A6'!K81*0.04)/0.99</f>
        <v>46124.39258525044</v>
      </c>
      <c r="L80" s="180">
        <f>'Table A6'!J81</f>
        <v>122544.29171628805</v>
      </c>
      <c r="M80" s="180">
        <f>'Table A6'!K81</f>
        <v>186367.2851529599</v>
      </c>
      <c r="N80" s="180">
        <f>'Table A6'!L81</f>
        <v>367640.84499093733</v>
      </c>
      <c r="O80" s="180">
        <f>'Table A6'!M81</f>
        <v>714940.6605507551</v>
      </c>
      <c r="P80" s="180">
        <f>'Table A6'!N81</f>
        <v>2363405.9697326729</v>
      </c>
      <c r="Q80" s="227"/>
      <c r="R80" s="166"/>
      <c r="S80" s="166"/>
      <c r="T80" s="166"/>
      <c r="U80" s="166"/>
    </row>
    <row r="81" spans="1:21">
      <c r="A81" s="166">
        <f>'Table A6'!A82</f>
        <v>1989</v>
      </c>
      <c r="B81" s="180">
        <f>'Table A0'!J82</f>
        <v>53571.184414343319</v>
      </c>
      <c r="C81" s="180">
        <f>'Table A6'!B82</f>
        <v>214736.9839860998</v>
      </c>
      <c r="D81" s="180">
        <f>'Table A6'!C82</f>
        <v>305867.84259823151</v>
      </c>
      <c r="E81" s="180">
        <f>'Table A6'!D82</f>
        <v>776055.96103012026</v>
      </c>
      <c r="F81" s="180">
        <f>'Table A6'!E82</f>
        <v>1187022.4574339986</v>
      </c>
      <c r="G81" s="180">
        <f>'Table A6'!F82</f>
        <v>3213953.6539256154</v>
      </c>
      <c r="H81" s="180">
        <f>'Table A6'!G82</f>
        <v>13150093.13334889</v>
      </c>
      <c r="I81" s="227"/>
      <c r="J81" s="180">
        <f>'Table A6'!I82</f>
        <v>35663.873350814822</v>
      </c>
      <c r="K81" s="180">
        <f>('Table A6'!I82*0.9+'Table A6'!J82*0.05+'Table A6'!K82*0.04)/0.99</f>
        <v>46273.358387921326</v>
      </c>
      <c r="L81" s="180">
        <f>'Table A6'!J82</f>
        <v>123606.12537396808</v>
      </c>
      <c r="M81" s="180">
        <f>'Table A6'!K82</f>
        <v>188320.81299025929</v>
      </c>
      <c r="N81" s="180">
        <f>'Table A6'!L82</f>
        <v>365089.46462624194</v>
      </c>
      <c r="O81" s="180">
        <f>'Table A6'!M82</f>
        <v>680289.65831109439</v>
      </c>
      <c r="P81" s="180">
        <f>'Table A6'!N82</f>
        <v>2109938.1562119187</v>
      </c>
      <c r="Q81" s="227"/>
      <c r="R81" s="166"/>
      <c r="S81" s="166"/>
      <c r="T81" s="166"/>
      <c r="U81" s="166"/>
    </row>
    <row r="82" spans="1:21">
      <c r="A82" s="166">
        <f>'Table A6'!A83</f>
        <v>1990</v>
      </c>
      <c r="B82" s="180">
        <f>'Table A0'!J83</f>
        <v>52580.154568575934</v>
      </c>
      <c r="C82" s="180">
        <f>'Table A6'!B83</f>
        <v>210192.60040577556</v>
      </c>
      <c r="D82" s="180">
        <f>'Table A6'!C83</f>
        <v>298719.67639893806</v>
      </c>
      <c r="E82" s="180">
        <f>'Table A6'!D83</f>
        <v>753454.75261025596</v>
      </c>
      <c r="F82" s="180">
        <f>'Table A6'!E83</f>
        <v>1150902.9953629149</v>
      </c>
      <c r="G82" s="180">
        <f>'Table A6'!F83</f>
        <v>3062538.4136915207</v>
      </c>
      <c r="H82" s="180">
        <f>'Table A6'!G83</f>
        <v>12269713.190837745</v>
      </c>
      <c r="I82" s="227"/>
      <c r="J82" s="180">
        <f>'Table A6'!I83</f>
        <v>35067.660586664868</v>
      </c>
      <c r="K82" s="180">
        <f>('Table A6'!I83*0.9+'Table A6'!J83*0.05+'Table A6'!K83*0.04)/0.99</f>
        <v>45500.613174215534</v>
      </c>
      <c r="L82" s="180">
        <f>'Table A6'!J83</f>
        <v>121665.52441261304</v>
      </c>
      <c r="M82" s="180">
        <f>'Table A6'!K83</f>
        <v>185035.90734610861</v>
      </c>
      <c r="N82" s="180">
        <f>'Table A6'!L83</f>
        <v>356006.50985759689</v>
      </c>
      <c r="O82" s="180">
        <f>'Table A6'!M83</f>
        <v>672994.14078076335</v>
      </c>
      <c r="P82" s="180">
        <f>'Table A6'!N83</f>
        <v>2039518.9940086072</v>
      </c>
      <c r="Q82" s="227"/>
      <c r="R82" s="166"/>
      <c r="S82" s="166"/>
      <c r="T82" s="166"/>
      <c r="U82" s="166"/>
    </row>
    <row r="83" spans="1:21">
      <c r="A83" s="166">
        <f>'Table A6'!A84</f>
        <v>1991</v>
      </c>
      <c r="B83" s="180">
        <f>'Table A0'!J84</f>
        <v>50824.785983177906</v>
      </c>
      <c r="C83" s="180">
        <f>'Table A6'!B84</f>
        <v>200989.15939649887</v>
      </c>
      <c r="D83" s="180">
        <f>'Table A6'!C84</f>
        <v>281802.20346431091</v>
      </c>
      <c r="E83" s="180">
        <f>'Table A6'!D84</f>
        <v>679054.22311096336</v>
      </c>
      <c r="F83" s="180">
        <f>'Table A6'!E84</f>
        <v>1015036.8699882899</v>
      </c>
      <c r="G83" s="180">
        <f>'Table A6'!F84</f>
        <v>2603663.0607162686</v>
      </c>
      <c r="H83" s="180">
        <f>'Table A6'!G84</f>
        <v>9946557.1087833382</v>
      </c>
      <c r="I83" s="227"/>
      <c r="J83" s="180">
        <f>'Table A6'!I84</f>
        <v>34139.855603920019</v>
      </c>
      <c r="K83" s="180">
        <f>('Table A6'!I84*0.9+'Table A6'!J84*0.05+'Table A6'!K84*0.04)/0.99</f>
        <v>44479.034092998256</v>
      </c>
      <c r="L83" s="180">
        <f>'Table A6'!J84</f>
        <v>120176.11532868685</v>
      </c>
      <c r="M83" s="180">
        <f>'Table A6'!K84</f>
        <v>182489.19855264781</v>
      </c>
      <c r="N83" s="180">
        <f>'Table A6'!L84</f>
        <v>343071.57623363688</v>
      </c>
      <c r="O83" s="180">
        <f>'Table A6'!M84</f>
        <v>617880.32230629516</v>
      </c>
      <c r="P83" s="180">
        <f>'Table A6'!N84</f>
        <v>1787785.9442643721</v>
      </c>
      <c r="Q83" s="227"/>
      <c r="R83" s="166"/>
      <c r="S83" s="166"/>
      <c r="T83" s="166"/>
      <c r="U83" s="166"/>
    </row>
    <row r="84" spans="1:21">
      <c r="A84" s="166">
        <f>'Table A6'!A85</f>
        <v>1992</v>
      </c>
      <c r="B84" s="180">
        <f>'Table A0'!J85</f>
        <v>51395.007860699952</v>
      </c>
      <c r="C84" s="180">
        <f>'Table A6'!B85</f>
        <v>209807.96447511716</v>
      </c>
      <c r="D84" s="180">
        <f>'Table A6'!C85</f>
        <v>298755.58940208534</v>
      </c>
      <c r="E84" s="180">
        <f>'Table A6'!D85</f>
        <v>754008.12086574873</v>
      </c>
      <c r="F84" s="180">
        <f>'Table A6'!E85</f>
        <v>1151151.3143784448</v>
      </c>
      <c r="G84" s="180">
        <f>'Table A6'!F85</f>
        <v>3099892.3274013763</v>
      </c>
      <c r="H84" s="180">
        <f>'Table A6'!G85</f>
        <v>12659013.788002405</v>
      </c>
      <c r="I84" s="227"/>
      <c r="J84" s="180">
        <f>'Table A6'!I85</f>
        <v>33793.568236875821</v>
      </c>
      <c r="K84" s="180">
        <f>('Table A6'!I85*0.9+'Table A6'!J85*0.05+'Table A6'!K85*0.04)/0.99</f>
        <v>44297.905709133804</v>
      </c>
      <c r="L84" s="180">
        <f>'Table A6'!J85</f>
        <v>120860.33954814894</v>
      </c>
      <c r="M84" s="180">
        <f>'Table A6'!K85</f>
        <v>184942.45653616948</v>
      </c>
      <c r="N84" s="180">
        <f>'Table A6'!L85</f>
        <v>356864.92735305271</v>
      </c>
      <c r="O84" s="180">
        <f>'Table A6'!M85</f>
        <v>663966.06112271175</v>
      </c>
      <c r="P84" s="180">
        <f>'Table A6'!N85</f>
        <v>2037767.7206679289</v>
      </c>
      <c r="Q84" s="227"/>
      <c r="R84" s="166"/>
      <c r="S84" s="166"/>
      <c r="T84" s="166"/>
      <c r="U84" s="166"/>
    </row>
    <row r="85" spans="1:21">
      <c r="A85" s="166">
        <f>'Table A6'!A86</f>
        <v>1993</v>
      </c>
      <c r="B85" s="180">
        <f>'Table A0'!J86</f>
        <v>50939.256168086438</v>
      </c>
      <c r="C85" s="180">
        <f>'Table A6'!B86</f>
        <v>207245.79987011367</v>
      </c>
      <c r="D85" s="180">
        <f>'Table A6'!C86</f>
        <v>293745.42936723051</v>
      </c>
      <c r="E85" s="180">
        <f>'Table A6'!D86</f>
        <v>725217.24521688966</v>
      </c>
      <c r="F85" s="180">
        <f>'Table A6'!E86</f>
        <v>1097915.3565412201</v>
      </c>
      <c r="G85" s="180">
        <f>'Table A6'!F86</f>
        <v>2919171.6178044784</v>
      </c>
      <c r="H85" s="180">
        <f>'Table A6'!G86</f>
        <v>11807852.319658063</v>
      </c>
      <c r="I85" s="227"/>
      <c r="J85" s="180">
        <f>'Table A6'!I86</f>
        <v>33571.862423416744</v>
      </c>
      <c r="K85" s="180">
        <f>('Table A6'!I86*0.9+'Table A6'!J86*0.05+'Table A6'!K86*0.04)/0.99</f>
        <v>44128.367389815699</v>
      </c>
      <c r="L85" s="180">
        <f>'Table A6'!J86</f>
        <v>120746.17037299683</v>
      </c>
      <c r="M85" s="180">
        <f>'Table A6'!K86</f>
        <v>185877.47540481572</v>
      </c>
      <c r="N85" s="180">
        <f>'Table A6'!L86</f>
        <v>352519.13389255933</v>
      </c>
      <c r="O85" s="180">
        <f>'Table A6'!M86</f>
        <v>642601.29122540541</v>
      </c>
      <c r="P85" s="180">
        <f>'Table A6'!N86</f>
        <v>1931540.428709636</v>
      </c>
      <c r="Q85" s="227"/>
      <c r="R85" s="166"/>
      <c r="S85" s="166"/>
      <c r="T85" s="166"/>
      <c r="U85" s="166"/>
    </row>
    <row r="86" spans="1:21">
      <c r="A86" s="166">
        <f>'Table A6'!A87</f>
        <v>1994</v>
      </c>
      <c r="B86" s="180">
        <f>'Table A0'!J87</f>
        <v>51727.30024201428</v>
      </c>
      <c r="C86" s="180">
        <f>'Table A6'!B87</f>
        <v>210954.11904578545</v>
      </c>
      <c r="D86" s="180">
        <f>'Table A6'!C87</f>
        <v>298906.85844569566</v>
      </c>
      <c r="E86" s="180">
        <f>'Table A6'!D87</f>
        <v>736179.28527408838</v>
      </c>
      <c r="F86" s="180">
        <f>'Table A6'!E87</f>
        <v>1110506.0530359196</v>
      </c>
      <c r="G86" s="180">
        <f>'Table A6'!F87</f>
        <v>2950523.0535527165</v>
      </c>
      <c r="H86" s="180">
        <f>'Table A6'!G87</f>
        <v>11870083.875106789</v>
      </c>
      <c r="I86" s="227"/>
      <c r="J86" s="180">
        <f>'Table A6'!I87</f>
        <v>34035.431486039706</v>
      </c>
      <c r="K86" s="180">
        <f>('Table A6'!I87*0.9+'Table A6'!J87*0.05+'Table A6'!K87*0.04)/0.99</f>
        <v>44813.643827548884</v>
      </c>
      <c r="L86" s="180">
        <f>'Table A6'!J87</f>
        <v>123001.37964587528</v>
      </c>
      <c r="M86" s="180">
        <f>'Table A6'!K87</f>
        <v>189588.75173859744</v>
      </c>
      <c r="N86" s="180">
        <f>'Table A6'!L87</f>
        <v>361852.51751225727</v>
      </c>
      <c r="O86" s="180">
        <f>'Table A6'!M87</f>
        <v>650501.8029067202</v>
      </c>
      <c r="P86" s="180">
        <f>'Table A6'!N87</f>
        <v>1959460.7400467084</v>
      </c>
      <c r="Q86" s="227"/>
      <c r="R86" s="166"/>
      <c r="S86" s="166"/>
      <c r="T86" s="166"/>
      <c r="U86" s="166"/>
    </row>
    <row r="87" spans="1:21">
      <c r="A87" s="166">
        <f>'Table A6'!A88</f>
        <v>1995</v>
      </c>
      <c r="B87" s="180">
        <f>'Table A0'!J88</f>
        <v>53457.028894966286</v>
      </c>
      <c r="C87" s="180">
        <f>'Table A6'!B88</f>
        <v>225128.93148826101</v>
      </c>
      <c r="D87" s="180">
        <f>'Table A6'!C88</f>
        <v>323137.04826429219</v>
      </c>
      <c r="E87" s="180">
        <f>'Table A6'!D88</f>
        <v>814364.37818591646</v>
      </c>
      <c r="F87" s="180">
        <f>'Table A6'!E88</f>
        <v>1236995.6486295199</v>
      </c>
      <c r="G87" s="180">
        <f>'Table A6'!F88</f>
        <v>3317543.2132216077</v>
      </c>
      <c r="H87" s="180">
        <f>'Table A6'!G88</f>
        <v>13166466.216830196</v>
      </c>
      <c r="I87" s="227"/>
      <c r="J87" s="180">
        <f>'Table A6'!I88</f>
        <v>34382.373051266877</v>
      </c>
      <c r="K87" s="180">
        <f>('Table A6'!I88*0.9+'Table A6'!J88*0.05+'Table A6'!K88*0.04)/0.99</f>
        <v>45771.096073845583</v>
      </c>
      <c r="L87" s="180">
        <f>'Table A6'!J88</f>
        <v>127120.8147122298</v>
      </c>
      <c r="M87" s="180">
        <f>'Table A6'!K88</f>
        <v>200330.21578388617</v>
      </c>
      <c r="N87" s="180">
        <f>'Table A6'!L88</f>
        <v>391733.10774231289</v>
      </c>
      <c r="O87" s="180">
        <f>'Table A6'!M88</f>
        <v>716858.75748149783</v>
      </c>
      <c r="P87" s="180">
        <f>'Table A6'!N88</f>
        <v>2223218.4350428763</v>
      </c>
      <c r="Q87" s="227"/>
      <c r="R87" s="166"/>
      <c r="S87" s="166"/>
      <c r="T87" s="166"/>
      <c r="U87" s="166"/>
    </row>
    <row r="88" spans="1:21">
      <c r="A88" s="166">
        <f>'Table A6'!A89</f>
        <v>1996</v>
      </c>
      <c r="B88" s="180">
        <f>'Table A0'!J89</f>
        <v>55568.085768561512</v>
      </c>
      <c r="C88" s="180">
        <f>'Table A6'!B89</f>
        <v>241632.26415601288</v>
      </c>
      <c r="D88" s="180">
        <f>'Table A6'!C89</f>
        <v>352935.1399504416</v>
      </c>
      <c r="E88" s="180">
        <f>'Table A6'!D89</f>
        <v>927264.64721998596</v>
      </c>
      <c r="F88" s="180">
        <f>'Table A6'!E89</f>
        <v>1434434.5660296469</v>
      </c>
      <c r="G88" s="180">
        <f>'Table A6'!F89</f>
        <v>4023129.4096438531</v>
      </c>
      <c r="H88" s="180">
        <f>'Table A6'!G89</f>
        <v>16992720.628026109</v>
      </c>
      <c r="I88" s="227"/>
      <c r="J88" s="180">
        <f>'Table A6'!I89</f>
        <v>34894.288169955806</v>
      </c>
      <c r="K88" s="180">
        <f>('Table A6'!I89*0.9+'Table A6'!J89*0.05+'Table A6'!K89*0.04)/0.99</f>
        <v>46763.069996324906</v>
      </c>
      <c r="L88" s="180">
        <f>'Table A6'!J89</f>
        <v>130329.38836158416</v>
      </c>
      <c r="M88" s="180">
        <f>'Table A6'!K89</f>
        <v>209352.7631330555</v>
      </c>
      <c r="N88" s="180">
        <f>'Table A6'!L89</f>
        <v>420094.72841032513</v>
      </c>
      <c r="O88" s="180">
        <f>'Table A6'!M89</f>
        <v>787260.85512609524</v>
      </c>
      <c r="P88" s="180">
        <f>'Table A6'!N89</f>
        <v>2582063.7187124919</v>
      </c>
      <c r="Q88" s="227"/>
      <c r="R88" s="166"/>
      <c r="S88" s="166"/>
      <c r="T88" s="166"/>
      <c r="U88" s="166"/>
    </row>
    <row r="89" spans="1:21">
      <c r="A89" s="166">
        <f>'Table A6'!A90</f>
        <v>1997</v>
      </c>
      <c r="B89" s="180">
        <f>'Table A0'!J90</f>
        <v>58782.301984921614</v>
      </c>
      <c r="C89" s="180">
        <f>'Table A6'!B90</f>
        <v>262427.70898148406</v>
      </c>
      <c r="D89" s="180">
        <f>'Table A6'!C90</f>
        <v>389620.85401645739</v>
      </c>
      <c r="E89" s="180">
        <f>'Table A6'!D90</f>
        <v>1058963.170258363</v>
      </c>
      <c r="F89" s="180">
        <f>'Table A6'!E90</f>
        <v>1664597.2276090104</v>
      </c>
      <c r="G89" s="180">
        <f>'Table A6'!F90</f>
        <v>4811331.4174658339</v>
      </c>
      <c r="H89" s="180">
        <f>'Table A6'!G90</f>
        <v>20726639.679883357</v>
      </c>
      <c r="I89" s="227"/>
      <c r="J89" s="180">
        <f>'Table A6'!I90</f>
        <v>36155.034540859124</v>
      </c>
      <c r="K89" s="180">
        <f>('Table A6'!I90*0.9+'Table A6'!J90*0.05+'Table A6'!K90*0.04)/0.99</f>
        <v>48679.464931654533</v>
      </c>
      <c r="L89" s="180">
        <f>'Table A6'!J90</f>
        <v>135234.56394651067</v>
      </c>
      <c r="M89" s="180">
        <f>'Table A6'!K90</f>
        <v>222285.27495598106</v>
      </c>
      <c r="N89" s="180">
        <f>'Table A6'!L90</f>
        <v>453329.11290771549</v>
      </c>
      <c r="O89" s="180">
        <f>'Table A6'!M90</f>
        <v>877913.6801448043</v>
      </c>
      <c r="P89" s="180">
        <f>'Table A6'!N90</f>
        <v>3042963.8327527759</v>
      </c>
      <c r="Q89" s="227"/>
      <c r="R89" s="166"/>
      <c r="S89" s="166"/>
      <c r="T89" s="166"/>
      <c r="U89" s="166"/>
    </row>
    <row r="90" spans="1:21">
      <c r="A90" s="166">
        <f>'Table A6'!A91</f>
        <v>1998</v>
      </c>
      <c r="B90" s="180">
        <f>'Table A0'!J91</f>
        <v>62359.214805737807</v>
      </c>
      <c r="C90" s="180">
        <f>'Table A6'!B91</f>
        <v>283054.71192472446</v>
      </c>
      <c r="D90" s="180">
        <f>'Table A6'!C91</f>
        <v>425227.48576032615</v>
      </c>
      <c r="E90" s="180">
        <f>'Table A6'!D91</f>
        <v>1190312.6922119234</v>
      </c>
      <c r="F90" s="180">
        <f>'Table A6'!E91</f>
        <v>1893101.0430725883</v>
      </c>
      <c r="G90" s="180">
        <f>'Table A6'!F91</f>
        <v>5609834.9639241733</v>
      </c>
      <c r="H90" s="180">
        <f>'Table A6'!G91</f>
        <v>24463519.96829094</v>
      </c>
      <c r="I90" s="227"/>
      <c r="J90" s="180">
        <f>'Table A6'!I91</f>
        <v>37837.492903628183</v>
      </c>
      <c r="K90" s="180">
        <f>('Table A6'!I91*0.9+'Table A6'!J91*0.05+'Table A6'!K91*0.04)/0.99</f>
        <v>50965.745336988468</v>
      </c>
      <c r="L90" s="180">
        <f>'Table A6'!J91</f>
        <v>140881.93808912285</v>
      </c>
      <c r="M90" s="180">
        <f>'Table A6'!K91</f>
        <v>233956.18414742677</v>
      </c>
      <c r="N90" s="180">
        <f>'Table A6'!L91</f>
        <v>487524.34135125828</v>
      </c>
      <c r="O90" s="180">
        <f>'Table A6'!M91</f>
        <v>963917.56285969203</v>
      </c>
      <c r="P90" s="180">
        <f>'Table A6'!N91</f>
        <v>3514981.0745500885</v>
      </c>
      <c r="Q90" s="227"/>
      <c r="R90" s="166"/>
      <c r="S90" s="166"/>
      <c r="T90" s="166"/>
      <c r="U90" s="166"/>
    </row>
    <row r="91" spans="1:21">
      <c r="A91" s="166">
        <f>'Table A6'!A92</f>
        <v>1999</v>
      </c>
      <c r="B91" s="180">
        <f>'Table A0'!J92</f>
        <v>65311.732073506908</v>
      </c>
      <c r="C91" s="180">
        <f>'Table A6'!B92</f>
        <v>303497.08777237928</v>
      </c>
      <c r="D91" s="180">
        <f>'Table A6'!C92</f>
        <v>460016.65368653851</v>
      </c>
      <c r="E91" s="180">
        <f>'Table A6'!D92</f>
        <v>1309108.3576813724</v>
      </c>
      <c r="F91" s="180">
        <f>'Table A6'!E92</f>
        <v>2094677.8710615137</v>
      </c>
      <c r="G91" s="180">
        <f>'Table A6'!F92</f>
        <v>6284294.8601128347</v>
      </c>
      <c r="H91" s="180">
        <f>'Table A6'!G92</f>
        <v>27522363.895775814</v>
      </c>
      <c r="I91" s="227"/>
      <c r="J91" s="180">
        <f>'Table A6'!I92</f>
        <v>38846.692551409978</v>
      </c>
      <c r="K91" s="180">
        <f>('Table A6'!I92*0.9+'Table A6'!J92*0.05+'Table A6'!K92*0.04)/0.99</f>
        <v>52748.129794639586</v>
      </c>
      <c r="L91" s="180">
        <f>'Table A6'!J92</f>
        <v>146977.52185821999</v>
      </c>
      <c r="M91" s="180">
        <f>'Table A6'!K92</f>
        <v>247743.72768783005</v>
      </c>
      <c r="N91" s="180">
        <f>'Table A6'!L92</f>
        <v>523538.84430123126</v>
      </c>
      <c r="O91" s="180">
        <f>'Table A6'!M92</f>
        <v>1047273.6237986835</v>
      </c>
      <c r="P91" s="180">
        <f>'Table A6'!N92</f>
        <v>3924509.4117058371</v>
      </c>
      <c r="Q91" s="227"/>
      <c r="R91" s="166"/>
      <c r="S91" s="166"/>
      <c r="T91" s="166"/>
      <c r="U91" s="166"/>
    </row>
    <row r="92" spans="1:21">
      <c r="A92" s="166">
        <f>'Table A6'!A93</f>
        <v>2000</v>
      </c>
      <c r="B92" s="180">
        <f>'Table A0'!J93</f>
        <v>66971.604959192744</v>
      </c>
      <c r="C92" s="180">
        <f>'Table A6'!B93</f>
        <v>318831.71972922888</v>
      </c>
      <c r="D92" s="180">
        <f>'Table A6'!C93</f>
        <v>490312.51422724192</v>
      </c>
      <c r="E92" s="180">
        <f>'Table A6'!D93</f>
        <v>1441295.910326787</v>
      </c>
      <c r="F92" s="180">
        <f>'Table A6'!E93</f>
        <v>2337978.7291254182</v>
      </c>
      <c r="G92" s="180">
        <f>'Table A6'!F93</f>
        <v>7284501.4714113949</v>
      </c>
      <c r="H92" s="180">
        <f>'Table A6'!G93</f>
        <v>33974695.195798479</v>
      </c>
      <c r="I92" s="227"/>
      <c r="J92" s="180">
        <f>'Table A6'!I93</f>
        <v>38987.147762522058</v>
      </c>
      <c r="K92" s="180">
        <f>('Table A6'!I93*0.9+'Table A6'!J93*0.05+'Table A6'!K93*0.04)/0.99</f>
        <v>53089.541268610985</v>
      </c>
      <c r="L92" s="180">
        <f>'Table A6'!J93</f>
        <v>147350.92523121584</v>
      </c>
      <c r="M92" s="180">
        <f>'Table A6'!K93</f>
        <v>252566.66520235565</v>
      </c>
      <c r="N92" s="180">
        <f>'Table A6'!L93</f>
        <v>544613.09152815572</v>
      </c>
      <c r="O92" s="180">
        <f>'Table A6'!M93</f>
        <v>1101348.0435539242</v>
      </c>
      <c r="P92" s="180">
        <f>'Table A6'!N93</f>
        <v>4318924.3909239415</v>
      </c>
      <c r="Q92" s="227"/>
      <c r="R92" s="166"/>
      <c r="S92" s="166"/>
      <c r="T92" s="166"/>
      <c r="U92" s="166"/>
    </row>
    <row r="93" spans="1:21">
      <c r="A93" s="166">
        <f>'Table A6'!A94</f>
        <v>2001</v>
      </c>
      <c r="B93" s="180">
        <f>'Table A0'!J94</f>
        <v>62329.091703341284</v>
      </c>
      <c r="C93" s="180">
        <f>'Table A6'!B94</f>
        <v>279377.68774188665</v>
      </c>
      <c r="D93" s="180">
        <f>'Table A6'!C94</f>
        <v>415784.90493464901</v>
      </c>
      <c r="E93" s="180">
        <f>'Table A6'!D94</f>
        <v>1135636.0508348781</v>
      </c>
      <c r="F93" s="180">
        <f>'Table A6'!E94</f>
        <v>1785603.8191173212</v>
      </c>
      <c r="G93" s="180">
        <f>'Table A6'!F94</f>
        <v>5216321.6846526321</v>
      </c>
      <c r="H93" s="180">
        <f>'Table A6'!G94</f>
        <v>23061763.930236276</v>
      </c>
      <c r="I93" s="227"/>
      <c r="J93" s="180">
        <f>'Table A6'!I94</f>
        <v>38212.581032391798</v>
      </c>
      <c r="K93" s="180">
        <f>('Table A6'!I94*0.9+'Table A6'!J94*0.05+'Table A6'!K94*0.04)/0.99</f>
        <v>51487.607267669198</v>
      </c>
      <c r="L93" s="180">
        <f>'Table A6'!J94</f>
        <v>142970.47054912423</v>
      </c>
      <c r="M93" s="180">
        <f>'Table A6'!K94</f>
        <v>235822.11845959176</v>
      </c>
      <c r="N93" s="180">
        <f>'Table A6'!L94</f>
        <v>485668.28255243518</v>
      </c>
      <c r="O93" s="180">
        <f>'Table A6'!M94</f>
        <v>927924.35273349343</v>
      </c>
      <c r="P93" s="180">
        <f>'Table A6'!N94</f>
        <v>3233494.7684766711</v>
      </c>
      <c r="Q93" s="227"/>
      <c r="R93" s="166"/>
      <c r="S93" s="166"/>
      <c r="T93" s="166"/>
      <c r="U93" s="166"/>
    </row>
    <row r="94" spans="1:21">
      <c r="A94" s="166">
        <f>'Table A6'!A95</f>
        <v>2002</v>
      </c>
      <c r="B94" s="180">
        <f>'Table A0'!J95</f>
        <v>59118.204630634347</v>
      </c>
      <c r="C94" s="180">
        <f>'Table A6'!B95</f>
        <v>259055.9726914397</v>
      </c>
      <c r="D94" s="180">
        <f>'Table A6'!C95</f>
        <v>379172.34085996263</v>
      </c>
      <c r="E94" s="180">
        <f>'Table A6'!D95</f>
        <v>997028.52109564818</v>
      </c>
      <c r="F94" s="180">
        <f>'Table A6'!E95</f>
        <v>1541566.3039484213</v>
      </c>
      <c r="G94" s="180">
        <f>'Table A6'!F95</f>
        <v>4339867.4019348668</v>
      </c>
      <c r="H94" s="180">
        <f>'Table A6'!G95</f>
        <v>18574939.894945312</v>
      </c>
      <c r="I94" s="227"/>
      <c r="J94" s="180">
        <f>'Table A6'!I95</f>
        <v>36902.897068322643</v>
      </c>
      <c r="K94" s="180">
        <f>('Table A6'!I95*0.9+'Table A6'!J95*0.05+'Table A6'!K95*0.04)/0.99</f>
        <v>49644.363050179665</v>
      </c>
      <c r="L94" s="180">
        <f>'Table A6'!J95</f>
        <v>138939.60452291681</v>
      </c>
      <c r="M94" s="180">
        <f>'Table A6'!K95</f>
        <v>224708.29580104121</v>
      </c>
      <c r="N94" s="180">
        <f>'Table A6'!L95</f>
        <v>452490.73824287509</v>
      </c>
      <c r="O94" s="180">
        <f>'Table A6'!M95</f>
        <v>841991.02945180971</v>
      </c>
      <c r="P94" s="180">
        <f>'Table A6'!N95</f>
        <v>2758192.6804892626</v>
      </c>
      <c r="Q94" s="227"/>
      <c r="R94" s="166"/>
      <c r="S94" s="166"/>
      <c r="T94" s="166"/>
      <c r="U94" s="166"/>
    </row>
    <row r="95" spans="1:21">
      <c r="A95" s="166">
        <f>'Table A6'!A96</f>
        <v>2003</v>
      </c>
      <c r="B95" s="180">
        <f>'Table A0'!J96</f>
        <v>58777.021113128496</v>
      </c>
      <c r="C95" s="180">
        <f>'Table A6'!B96</f>
        <v>261716.44191042724</v>
      </c>
      <c r="D95" s="180">
        <f>'Table A6'!C96</f>
        <v>385165.819354331</v>
      </c>
      <c r="E95" s="180">
        <f>'Table A6'!D96</f>
        <v>1030243.6260709162</v>
      </c>
      <c r="F95" s="180">
        <f>'Table A6'!E96</f>
        <v>1607081.3112751592</v>
      </c>
      <c r="G95" s="180">
        <f>'Table A6'!F96</f>
        <v>4623988.2509698188</v>
      </c>
      <c r="H95" s="180">
        <f>'Table A6'!G96</f>
        <v>20524935.772704471</v>
      </c>
      <c r="I95" s="227"/>
      <c r="J95" s="180">
        <f>'Table A6'!I96</f>
        <v>36228.196580095297</v>
      </c>
      <c r="K95" s="180">
        <f>('Table A6'!I96*0.9+'Table A6'!J96*0.05+'Table A6'!K96*0.04)/0.99</f>
        <v>48964.227123655895</v>
      </c>
      <c r="L95" s="180">
        <f>'Table A6'!J96</f>
        <v>138267.06446652347</v>
      </c>
      <c r="M95" s="180">
        <f>'Table A6'!K96</f>
        <v>223896.36767518474</v>
      </c>
      <c r="N95" s="180">
        <f>'Table A6'!L96</f>
        <v>453405.94086667313</v>
      </c>
      <c r="O95" s="180">
        <f>'Table A6'!M96</f>
        <v>852854.5763514943</v>
      </c>
      <c r="P95" s="180">
        <f>'Table A6'!N96</f>
        <v>2857216.304110413</v>
      </c>
      <c r="Q95" s="227"/>
      <c r="R95" s="166"/>
      <c r="S95" s="166"/>
      <c r="T95" s="166"/>
      <c r="U95" s="166"/>
    </row>
    <row r="96" spans="1:21">
      <c r="A96" s="166">
        <f>'Table A6'!A97</f>
        <v>2004</v>
      </c>
      <c r="B96" s="180">
        <f>'Table A0'!J97</f>
        <v>61783.174846474576</v>
      </c>
      <c r="C96" s="180">
        <f>'Table A6'!B97</f>
        <v>286667.75297015737</v>
      </c>
      <c r="D96" s="180">
        <f>'Table A6'!C97</f>
        <v>431864.39217685733</v>
      </c>
      <c r="E96" s="180">
        <f>'Table A6'!D97</f>
        <v>1220403.0527424123</v>
      </c>
      <c r="F96" s="180">
        <f>'Table A6'!E97</f>
        <v>1945181.4768664057</v>
      </c>
      <c r="G96" s="180">
        <f>'Table A6'!F97</f>
        <v>5847777.4992188178</v>
      </c>
      <c r="H96" s="180">
        <f>'Table A6'!G97</f>
        <v>26826254.518339258</v>
      </c>
      <c r="I96" s="227"/>
      <c r="J96" s="180">
        <f>'Table A6'!I97</f>
        <v>36795.999499398706</v>
      </c>
      <c r="K96" s="180">
        <f>('Table A6'!I97*0.9+'Table A6'!J97*0.05+'Table A6'!K97*0.04)/0.99</f>
        <v>50079.943756616623</v>
      </c>
      <c r="L96" s="180">
        <f>'Table A6'!J97</f>
        <v>141471.11376345746</v>
      </c>
      <c r="M96" s="180">
        <f>'Table A6'!K97</f>
        <v>234729.72703546856</v>
      </c>
      <c r="N96" s="180">
        <f>'Table A6'!L97</f>
        <v>495624.62861841894</v>
      </c>
      <c r="O96" s="180">
        <f>'Table A6'!M97</f>
        <v>969532.47127830237</v>
      </c>
      <c r="P96" s="180">
        <f>'Table A6'!N97</f>
        <v>3516835.6082054367</v>
      </c>
      <c r="Q96" s="227"/>
      <c r="R96" s="166"/>
      <c r="S96" s="166"/>
      <c r="T96" s="166"/>
      <c r="U96" s="166"/>
    </row>
    <row r="97" spans="1:21">
      <c r="A97" s="166">
        <f>'Table A6'!A98</f>
        <v>2005</v>
      </c>
      <c r="B97" s="180">
        <f>'Table A0'!J98</f>
        <v>64494.527327173048</v>
      </c>
      <c r="C97" s="180">
        <f>'Table A6'!B98</f>
        <v>311727.84838315821</v>
      </c>
      <c r="D97" s="180">
        <f>'Table A6'!C98</f>
        <v>479310.42819008464</v>
      </c>
      <c r="E97" s="180">
        <f>'Table A6'!D98</f>
        <v>1413462.0609023245</v>
      </c>
      <c r="F97" s="180">
        <f>'Table A6'!E98</f>
        <v>2292264.4902623845</v>
      </c>
      <c r="G97" s="180">
        <f>'Table A6'!F98</f>
        <v>7084078.8816166874</v>
      </c>
      <c r="H97" s="180">
        <f>'Table A6'!G98</f>
        <v>33072793.613374338</v>
      </c>
      <c r="I97" s="227"/>
      <c r="J97" s="180">
        <f>'Table A6'!I98</f>
        <v>37024.158320952469</v>
      </c>
      <c r="K97" s="180">
        <f>('Table A6'!I98*0.9+'Table A6'!J98*0.05+'Table A6'!K98*0.04)/0.99</f>
        <v>50868.592644595752</v>
      </c>
      <c r="L97" s="180">
        <f>'Table A6'!J98</f>
        <v>144145.26857623181</v>
      </c>
      <c r="M97" s="180">
        <f>'Table A6'!K98</f>
        <v>245772.52001202467</v>
      </c>
      <c r="N97" s="180">
        <f>'Table A6'!L98</f>
        <v>534659.63154226448</v>
      </c>
      <c r="O97" s="180">
        <f>'Table A6'!M98</f>
        <v>1094310.8924238088</v>
      </c>
      <c r="P97" s="180">
        <f>'Table A6'!N98</f>
        <v>4196443.911421393</v>
      </c>
      <c r="Q97" s="227"/>
      <c r="R97" s="166"/>
      <c r="S97" s="166"/>
      <c r="T97" s="166"/>
      <c r="U97" s="166"/>
    </row>
    <row r="98" spans="1:21">
      <c r="A98" s="166">
        <f>'Table A6'!A99</f>
        <v>2006</v>
      </c>
      <c r="B98" s="180">
        <f>'Table A0'!J99</f>
        <v>66190.639790992529</v>
      </c>
      <c r="C98" s="180">
        <f>'Table A6'!B99</f>
        <v>326452.23544917518</v>
      </c>
      <c r="D98" s="180">
        <f>'Table A6'!C99</f>
        <v>504147.62703207368</v>
      </c>
      <c r="E98" s="180">
        <f>'Table A6'!D99</f>
        <v>1510668.9719498225</v>
      </c>
      <c r="F98" s="180">
        <f>'Table A6'!E99</f>
        <v>2464277.5194186517</v>
      </c>
      <c r="G98" s="180">
        <f>'Table A6'!F99</f>
        <v>7670171.3389802137</v>
      </c>
      <c r="H98" s="180">
        <f>'Table A6'!G99</f>
        <v>36140089.325881921</v>
      </c>
      <c r="I98" s="227"/>
      <c r="J98" s="180">
        <f>'Table A6'!I99</f>
        <v>37272.684717861128</v>
      </c>
      <c r="K98" s="180">
        <f>('Table A6'!I99*0.9+'Table A6'!J99*0.05+'Table A6'!K99*0.04)/0.99</f>
        <v>51599.949567165968</v>
      </c>
      <c r="L98" s="180">
        <f>'Table A6'!J99</f>
        <v>148756.84386627661</v>
      </c>
      <c r="M98" s="180">
        <f>'Table A6'!K99</f>
        <v>252517.29080263647</v>
      </c>
      <c r="N98" s="180">
        <f>'Table A6'!L99</f>
        <v>557060.42448099342</v>
      </c>
      <c r="O98" s="180">
        <f>'Table A6'!M99</f>
        <v>1162804.0645282611</v>
      </c>
      <c r="P98" s="180">
        <f>'Table A6'!N99</f>
        <v>4506847.1182133574</v>
      </c>
      <c r="Q98" s="227"/>
      <c r="R98" s="166"/>
      <c r="S98" s="166"/>
      <c r="T98" s="166"/>
      <c r="U98" s="166"/>
    </row>
    <row r="99" spans="1:21">
      <c r="A99" s="166">
        <f>'Table A6'!A100</f>
        <v>2007</v>
      </c>
      <c r="B99" s="180">
        <f>'Table A0'!J100</f>
        <v>68633.970498662107</v>
      </c>
      <c r="C99" s="180">
        <f>'Table A6'!B100</f>
        <v>341385.36926034535</v>
      </c>
      <c r="D99" s="180">
        <f>'Table A6'!C100</f>
        <v>530787.67424845323</v>
      </c>
      <c r="E99" s="180">
        <f>'Table A6'!D100</f>
        <v>1613104.2086300554</v>
      </c>
      <c r="F99" s="180">
        <f>'Table A6'!E100</f>
        <v>2651193.01242232</v>
      </c>
      <c r="G99" s="180">
        <f>'Table A6'!F100</f>
        <v>8424819.8787107728</v>
      </c>
      <c r="H99" s="180">
        <f>'Table A6'!G100</f>
        <v>41427464.592992447</v>
      </c>
      <c r="I99" s="227"/>
      <c r="J99" s="180">
        <f>'Table A6'!I100</f>
        <v>38328.259525141752</v>
      </c>
      <c r="K99" s="180">
        <f>('Table A6'!I100*0.9+'Table A6'!J100*0.05+'Table A6'!K100*0.04)/0.99</f>
        <v>53033.261022587423</v>
      </c>
      <c r="L99" s="180">
        <f>'Table A6'!J100</f>
        <v>151983.06427223742</v>
      </c>
      <c r="M99" s="180">
        <f>'Table A6'!K100</f>
        <v>260208.54065305271</v>
      </c>
      <c r="N99" s="180">
        <f>'Table A6'!L100</f>
        <v>575015.40483779111</v>
      </c>
      <c r="O99" s="180">
        <f>'Table A6'!M100</f>
        <v>1207786.2958502064</v>
      </c>
      <c r="P99" s="180">
        <f>'Table A6'!N100</f>
        <v>4757859.3549016993</v>
      </c>
      <c r="Q99" s="227"/>
      <c r="R99" s="166"/>
      <c r="S99" s="166"/>
      <c r="T99" s="166"/>
      <c r="U99" s="166"/>
    </row>
    <row r="100" spans="1:21">
      <c r="A100" s="166">
        <f>'Table A6'!A101</f>
        <v>2008</v>
      </c>
      <c r="B100" s="180">
        <f>'Table A0'!J101</f>
        <v>61836.993518362899</v>
      </c>
      <c r="C100" s="180">
        <f>'Table A6'!B101</f>
        <v>298227.45234036061</v>
      </c>
      <c r="D100" s="180">
        <f>'Table A6'!C101</f>
        <v>451657.40065812261</v>
      </c>
      <c r="E100" s="180">
        <f>'Table A6'!D101</f>
        <v>1295237.6662356295</v>
      </c>
      <c r="F100" s="180">
        <f>'Table A6'!E101</f>
        <v>2086009.1393484541</v>
      </c>
      <c r="G100" s="180">
        <f>'Table A6'!F101</f>
        <v>6431047.3259097412</v>
      </c>
      <c r="H100" s="180">
        <f>'Table A6'!G101</f>
        <v>31128742.537143882</v>
      </c>
      <c r="I100" s="227"/>
      <c r="J100" s="180">
        <f>'Table A6'!I101</f>
        <v>35571.386982585376</v>
      </c>
      <c r="K100" s="180">
        <f>('Table A6'!I101*0.9+'Table A6'!J101*0.05+'Table A6'!K101*0.04)/0.99</f>
        <v>49378.400864653137</v>
      </c>
      <c r="L100" s="180">
        <f>'Table A6'!J101</f>
        <v>144797.50402259856</v>
      </c>
      <c r="M100" s="180">
        <f>'Table A6'!K101</f>
        <v>240762.33426374596</v>
      </c>
      <c r="N100" s="180">
        <f>'Table A6'!L101</f>
        <v>504466.19312280463</v>
      </c>
      <c r="O100" s="180">
        <f>'Table A6'!M101</f>
        <v>999749.59270813223</v>
      </c>
      <c r="P100" s="180">
        <f>'Table A6'!N101</f>
        <v>3686858.9691059482</v>
      </c>
      <c r="Q100" s="227"/>
      <c r="R100" s="166"/>
      <c r="S100" s="166"/>
      <c r="T100" s="166"/>
      <c r="U100" s="166"/>
    </row>
    <row r="101" spans="1:21">
      <c r="A101" s="166">
        <f>'Table A6'!A102</f>
        <v>2009</v>
      </c>
      <c r="B101" s="180">
        <f>'Table A0'!J102</f>
        <v>56671.697206962905</v>
      </c>
      <c r="C101" s="180">
        <f>'Table A6'!B102</f>
        <v>263534.72635181888</v>
      </c>
      <c r="D101" s="180">
        <f>'Table A6'!C102</f>
        <v>386648.32136422512</v>
      </c>
      <c r="E101" s="180">
        <f>'Table A6'!D102</f>
        <v>1026834.4816929608</v>
      </c>
      <c r="F101" s="180">
        <f>'Table A6'!E102</f>
        <v>1604035.717745878</v>
      </c>
      <c r="G101" s="180">
        <f>'Table A6'!F102</f>
        <v>4700917.2833175724</v>
      </c>
      <c r="H101" s="180">
        <f>'Table A6'!G102</f>
        <v>22067958.892391358</v>
      </c>
      <c r="I101" s="227"/>
      <c r="J101" s="180">
        <f>'Table A6'!I102</f>
        <v>33686.916190867792</v>
      </c>
      <c r="K101" s="180">
        <f>('Table A6'!I102*0.9+'Table A6'!J102*0.05+'Table A6'!K102*0.04)/0.99</f>
        <v>46872.073121245754</v>
      </c>
      <c r="L101" s="180">
        <f>'Table A6'!J102</f>
        <v>140421.13133941271</v>
      </c>
      <c r="M101" s="180">
        <f>'Table A6'!K102</f>
        <v>226601.78128204116</v>
      </c>
      <c r="N101" s="180">
        <f>'Table A6'!L102</f>
        <v>449633.24564004375</v>
      </c>
      <c r="O101" s="180">
        <f>'Table A6'!M102</f>
        <v>829815.32635295426</v>
      </c>
      <c r="P101" s="180">
        <f>'Table A6'!N102</f>
        <v>2771245.9934204859</v>
      </c>
      <c r="Q101" s="227"/>
      <c r="R101" s="166"/>
      <c r="S101" s="166"/>
      <c r="T101" s="166"/>
      <c r="U101" s="166"/>
    </row>
    <row r="102" spans="1:21">
      <c r="A102" s="166">
        <f>'Table A6'!A103</f>
        <v>2010</v>
      </c>
      <c r="B102" s="180">
        <f>'Table A0'!J103</f>
        <v>57854.572446461025</v>
      </c>
      <c r="C102" s="180">
        <f>'Table A6'!B103</f>
        <v>277950.72240453272</v>
      </c>
      <c r="D102" s="180">
        <f>'Table A6'!C103</f>
        <v>414840.42627010413</v>
      </c>
      <c r="E102" s="180">
        <f>'Table A6'!D103</f>
        <v>1149165.3725040553</v>
      </c>
      <c r="F102" s="180">
        <f>'Table A6'!E103</f>
        <v>1831560.0545100633</v>
      </c>
      <c r="G102" s="180">
        <f>'Table A6'!F103</f>
        <v>5587594.6068792054</v>
      </c>
      <c r="H102" s="180">
        <f>'Table A6'!G103</f>
        <v>27648700.172163721</v>
      </c>
      <c r="I102" s="227"/>
      <c r="J102" s="180">
        <f>'Table A6'!I103</f>
        <v>33399.444673341954</v>
      </c>
      <c r="K102" s="180">
        <f>('Table A6'!I103*0.9+'Table A6'!J103*0.05+'Table A6'!K103*0.04)/0.99</f>
        <v>46831.231031737858</v>
      </c>
      <c r="L102" s="180">
        <f>'Table A6'!J103</f>
        <v>141061.0185389613</v>
      </c>
      <c r="M102" s="180">
        <f>'Table A6'!K103</f>
        <v>231259.18971161629</v>
      </c>
      <c r="N102" s="180">
        <f>'Table A6'!L103</f>
        <v>466770.69049804745</v>
      </c>
      <c r="O102" s="180">
        <f>'Table A6'!M103</f>
        <v>892551.41641777765</v>
      </c>
      <c r="P102" s="180">
        <f>'Table A6'!N103</f>
        <v>3136360.6551809255</v>
      </c>
      <c r="Q102" s="227"/>
      <c r="R102" s="166"/>
      <c r="S102" s="166"/>
      <c r="T102" s="166"/>
      <c r="U102" s="166"/>
    </row>
    <row r="103" spans="1:21">
      <c r="A103" s="166">
        <f>'Table A6'!A104</f>
        <v>2011</v>
      </c>
      <c r="B103" s="180">
        <f>'Table A0'!J104</f>
        <v>57418.025549919956</v>
      </c>
      <c r="C103" s="180">
        <f>'Table A6'!B104</f>
        <v>276341.47336665477</v>
      </c>
      <c r="D103" s="180">
        <f>'Table A6'!C104</f>
        <v>412089.16937177547</v>
      </c>
      <c r="E103" s="180">
        <f>'Table A6'!D104</f>
        <v>1128091.9479792772</v>
      </c>
      <c r="F103" s="180">
        <f>'Table A6'!E104</f>
        <v>1785356.0864492112</v>
      </c>
      <c r="G103" s="180">
        <f>'Table A6'!F104</f>
        <v>5320354.247455583</v>
      </c>
      <c r="H103" s="180">
        <f>'Table A6'!G104</f>
        <v>24816070.642675404</v>
      </c>
      <c r="I103" s="227"/>
      <c r="J103" s="180">
        <f>'Table A6'!I104</f>
        <v>33093.198014727197</v>
      </c>
      <c r="K103" s="180">
        <f>('Table A6'!I104*0.9+'Table A6'!J104*0.05+'Table A6'!K104*0.04)/0.99</f>
        <v>46603.137444572909</v>
      </c>
      <c r="L103" s="180">
        <f>'Table A6'!J104</f>
        <v>140593.77736153401</v>
      </c>
      <c r="M103" s="180">
        <f>'Table A6'!K104</f>
        <v>233088.47471990006</v>
      </c>
      <c r="N103" s="180">
        <f>'Table A6'!L104</f>
        <v>470827.80950934341</v>
      </c>
      <c r="O103" s="180">
        <f>'Table A6'!M104</f>
        <v>901606.54619761813</v>
      </c>
      <c r="P103" s="180">
        <f>'Table A6'!N104</f>
        <v>3154163.5368756033</v>
      </c>
      <c r="Q103" s="227"/>
      <c r="R103" s="166"/>
      <c r="S103" s="166"/>
      <c r="T103" s="166"/>
      <c r="U103" s="166"/>
    </row>
    <row r="104" spans="1:21">
      <c r="A104" s="166">
        <f>'Table A6'!A105</f>
        <v>2012</v>
      </c>
      <c r="B104" s="180">
        <f>'Table A0'!J105</f>
        <v>60597.822554109342</v>
      </c>
      <c r="C104" s="180">
        <f>'Table A6'!B105</f>
        <v>306637.1016883041</v>
      </c>
      <c r="D104" s="180">
        <f>'Table A6'!C105</f>
        <v>470469.37474559416</v>
      </c>
      <c r="E104" s="180">
        <f>'Table A6'!D105</f>
        <v>1383327.093265208</v>
      </c>
      <c r="F104" s="180">
        <f>'Table A6'!E105</f>
        <v>2252905.846916677</v>
      </c>
      <c r="G104" s="180">
        <f>'Table A6'!F105</f>
        <v>7097216.9775372855</v>
      </c>
      <c r="H104" s="180">
        <f>'Table A6'!G105</f>
        <v>35213394.686192937</v>
      </c>
      <c r="I104" s="227"/>
      <c r="J104" s="180">
        <f>'Table A6'!I105</f>
        <v>33260.124872532149</v>
      </c>
      <c r="K104" s="180">
        <f>('Table A6'!I105*0.9+'Table A6'!J105*0.05+'Table A6'!K105*0.04)/0.99</f>
        <v>47236.92082975481</v>
      </c>
      <c r="L104" s="180">
        <f>'Table A6'!J105</f>
        <v>142804.82863101401</v>
      </c>
      <c r="M104" s="180">
        <f>'Table A6'!K105</f>
        <v>242254.94511569067</v>
      </c>
      <c r="N104" s="180">
        <f>'Table A6'!L105</f>
        <v>513748.33961373911</v>
      </c>
      <c r="O104" s="180">
        <f>'Table A6'!M105</f>
        <v>1041828.0642615247</v>
      </c>
      <c r="P104" s="180">
        <f>'Table A6'!N105</f>
        <v>3973197.2321311026</v>
      </c>
      <c r="Q104" s="227"/>
      <c r="R104" s="166"/>
      <c r="S104" s="166"/>
      <c r="T104" s="166"/>
      <c r="U104" s="166"/>
    </row>
    <row r="105" spans="1:21">
      <c r="A105" s="166">
        <f>'Table A6'!A106</f>
        <v>2013</v>
      </c>
      <c r="B105" s="180">
        <f>'Table A0'!J106</f>
        <v>58858.759130556224</v>
      </c>
      <c r="C105" s="180">
        <f>'Table A6'!B106</f>
        <v>286247.8032796341</v>
      </c>
      <c r="D105" s="180">
        <f>'Table A6'!C106</f>
        <v>428962.63654349372</v>
      </c>
      <c r="E105" s="180">
        <f>'Table A6'!D106</f>
        <v>1177528.3351659079</v>
      </c>
      <c r="F105" s="180">
        <f>'Table A6'!E106</f>
        <v>1860760.8111534044</v>
      </c>
      <c r="G105" s="180">
        <f>'Table A6'!F106</f>
        <v>5550969.5736027565</v>
      </c>
      <c r="H105" s="180">
        <f>'Table A6'!G106</f>
        <v>26286321.827706408</v>
      </c>
      <c r="I105" s="227"/>
      <c r="J105" s="180">
        <f>'Table A6'!I106</f>
        <v>33593.309780658681</v>
      </c>
      <c r="K105" s="180">
        <f>('Table A6'!I106*0.9+'Table A6'!J106*0.05+'Table A6'!K106*0.04)/0.99</f>
        <v>47559.066443330456</v>
      </c>
      <c r="L105" s="180">
        <f>'Table A6'!J106</f>
        <v>143532.97001577445</v>
      </c>
      <c r="M105" s="180">
        <f>'Table A6'!K106</f>
        <v>241821.21188789021</v>
      </c>
      <c r="N105" s="180">
        <f>'Table A6'!L106</f>
        <v>494295.85917841113</v>
      </c>
      <c r="O105" s="180">
        <f>'Table A6'!M106</f>
        <v>938208.62054106628</v>
      </c>
      <c r="P105" s="180">
        <f>'Table A6'!N106</f>
        <v>3247041.5453690179</v>
      </c>
      <c r="Q105" s="227"/>
      <c r="R105" s="166"/>
      <c r="S105" s="166"/>
      <c r="T105" s="166"/>
      <c r="U105" s="166"/>
    </row>
    <row r="106" spans="1:21">
      <c r="A106" s="166">
        <f>'Table A6'!A107</f>
        <v>2014</v>
      </c>
      <c r="B106" s="180">
        <f>'Table A0'!J107</f>
        <v>61605.958398133771</v>
      </c>
      <c r="C106" s="180">
        <f>'Table A6'!B107</f>
        <v>307179.62976477464</v>
      </c>
      <c r="D106" s="180">
        <f>'Table A6'!C107</f>
        <v>467096.37657465023</v>
      </c>
      <c r="E106" s="180">
        <f>'Table A6'!D107</f>
        <v>1325760.2247278388</v>
      </c>
      <c r="F106" s="180">
        <f>'Table A6'!E107</f>
        <v>2122941.32639969</v>
      </c>
      <c r="G106" s="180">
        <f>'Table A6'!F107</f>
        <v>6512365.8622667203</v>
      </c>
      <c r="H106" s="180">
        <f>'Table A6'!G107</f>
        <v>31579214.274883375</v>
      </c>
      <c r="I106" s="227"/>
      <c r="J106" s="180">
        <f>'Table A6'!I107</f>
        <v>34319.994912951457</v>
      </c>
      <c r="K106" s="180">
        <f>('Table A6'!I107*0.9+'Table A6'!J107*0.05+'Table A6'!K107*0.04)/0.99</f>
        <v>48836.723384702411</v>
      </c>
      <c r="L106" s="180">
        <f>'Table A6'!J107</f>
        <v>147262.88295489896</v>
      </c>
      <c r="M106" s="180">
        <f>'Table A6'!K107</f>
        <v>252430.41453635314</v>
      </c>
      <c r="N106" s="180">
        <f>'Table A6'!L107</f>
        <v>528579.12305598776</v>
      </c>
      <c r="O106" s="180">
        <f>'Table A6'!M107</f>
        <v>1025585.1924329319</v>
      </c>
      <c r="P106" s="180">
        <f>'Table A6'!N107</f>
        <v>3727160.4830870936</v>
      </c>
      <c r="Q106" s="227"/>
      <c r="R106" s="166"/>
      <c r="S106" s="166"/>
      <c r="T106" s="166"/>
      <c r="U106" s="166"/>
    </row>
    <row r="107" spans="1:21">
      <c r="A107" s="166">
        <f>'Table A6'!A108</f>
        <v>2015</v>
      </c>
      <c r="B107" s="180">
        <f>'Table A0'!J108</f>
        <v>63449.205109083297</v>
      </c>
      <c r="C107" s="180">
        <f>'Table A6'!B108</f>
        <v>317195.26618132921</v>
      </c>
      <c r="D107" s="180">
        <f>'Table A6'!C108</f>
        <v>482658.10326479666</v>
      </c>
      <c r="E107" s="180">
        <f>'Table A6'!D108</f>
        <v>1369995.2367153266</v>
      </c>
      <c r="F107" s="180">
        <f>'Table A6'!E108</f>
        <v>2194454.2079027547</v>
      </c>
      <c r="G107" s="180">
        <f>'Table A6'!F108</f>
        <v>6730691.6779715568</v>
      </c>
      <c r="H107" s="180">
        <f>'Table A6'!G108</f>
        <v>32460613.33380701</v>
      </c>
      <c r="I107" s="227"/>
      <c r="J107" s="180">
        <f>'Table A6'!I108</f>
        <v>35255.198323278193</v>
      </c>
      <c r="K107" s="180">
        <f>('Table A6'!I108*0.9+'Table A6'!J108*0.05+'Table A6'!K108*0.04)/0.99</f>
        <v>50251.770446393974</v>
      </c>
      <c r="L107" s="180">
        <f>'Table A6'!J108</f>
        <v>151732.42909786181</v>
      </c>
      <c r="M107" s="180">
        <f>'Table A6'!K108</f>
        <v>260823.81990216419</v>
      </c>
      <c r="N107" s="180">
        <f>'Table A6'!L108</f>
        <v>545536.26552789821</v>
      </c>
      <c r="O107" s="180">
        <f>'Table A6'!M108</f>
        <v>1060394.8403855546</v>
      </c>
      <c r="P107" s="180">
        <f>'Table A6'!N108</f>
        <v>3871811.4939898388</v>
      </c>
      <c r="Q107" s="227"/>
      <c r="R107" s="166"/>
      <c r="S107" s="166"/>
      <c r="T107" s="166"/>
      <c r="U107" s="166"/>
    </row>
    <row r="108" spans="1:21">
      <c r="A108" s="166">
        <f>'Table A6'!A109</f>
        <v>2016</v>
      </c>
      <c r="B108" s="180">
        <f>'Table A0'!J109</f>
        <v>61823.16077294288</v>
      </c>
      <c r="C108" s="180">
        <f>'Table A6'!B109</f>
        <v>306216.29762446333</v>
      </c>
      <c r="D108" s="180">
        <f>'Table A6'!C109</f>
        <v>462189.94993852096</v>
      </c>
      <c r="E108" s="180">
        <f>'Table A6'!D109</f>
        <v>1279677.6048391447</v>
      </c>
      <c r="F108" s="180">
        <f>'Table A6'!E109</f>
        <v>2032869.1725359077</v>
      </c>
      <c r="G108" s="180">
        <f>'Table A6'!F109</f>
        <v>6105655.3579358384</v>
      </c>
      <c r="H108" s="180">
        <f>'Table A6'!G109</f>
        <v>28865233.764887031</v>
      </c>
      <c r="I108" s="227"/>
      <c r="J108" s="180">
        <f>'Table A6'!I109</f>
        <v>34668.367789440599</v>
      </c>
      <c r="K108" s="180">
        <f>('Table A6'!I109*0.9+'Table A6'!J109*0.05+'Table A6'!K109*0.04)/0.99</f>
        <v>49521.600731870138</v>
      </c>
      <c r="L108" s="180">
        <f>'Table A6'!J109</f>
        <v>150242.64531040579</v>
      </c>
      <c r="M108" s="180">
        <f>'Table A6'!K109</f>
        <v>257818.03621336506</v>
      </c>
      <c r="N108" s="180">
        <f>'Table A6'!L109</f>
        <v>526486.03714238154</v>
      </c>
      <c r="O108" s="180">
        <f>'Table A6'!M109</f>
        <v>1014672.626185925</v>
      </c>
      <c r="P108" s="180">
        <f>'Table A6'!N109</f>
        <v>3576813.3127190401</v>
      </c>
      <c r="Q108" s="227"/>
      <c r="R108" s="166"/>
      <c r="S108" s="166"/>
      <c r="T108" s="166"/>
      <c r="U108" s="166"/>
    </row>
    <row r="109" spans="1:21">
      <c r="A109" s="166">
        <f>'Table A6'!A110</f>
        <v>2017</v>
      </c>
      <c r="B109" s="180">
        <f>'Table A0'!J110</f>
        <v>64312.451669178481</v>
      </c>
      <c r="C109" s="180">
        <f>'Table A6'!B110</f>
        <v>322475.49515959475</v>
      </c>
      <c r="D109" s="180">
        <f>'Table A6'!C110</f>
        <v>490613.96880349499</v>
      </c>
      <c r="E109" s="180">
        <f>'Table A6'!D110</f>
        <v>1380724.024885593</v>
      </c>
      <c r="F109" s="180">
        <f>'Table A6'!E110</f>
        <v>2206817.4665761902</v>
      </c>
      <c r="G109" s="180">
        <f>'Table A6'!F110</f>
        <v>6709074.9581286991</v>
      </c>
      <c r="H109" s="180">
        <f>'Table A6'!G110</f>
        <v>31808938.595575675</v>
      </c>
      <c r="I109" s="227"/>
      <c r="J109" s="180">
        <f>'Table A6'!I110</f>
        <v>35627.669059132226</v>
      </c>
      <c r="K109" s="180">
        <f>('Table A6'!I110*0.9+'Table A6'!J110*0.05+'Table A6'!K110*0.04)/0.99</f>
        <v>51015.36507103288</v>
      </c>
      <c r="L109" s="180">
        <f>'Table A6'!J110</f>
        <v>154337.02151569451</v>
      </c>
      <c r="M109" s="180">
        <f>'Table A6'!K110</f>
        <v>268086.45478297048</v>
      </c>
      <c r="N109" s="180">
        <f>'Table A6'!L110</f>
        <v>554630.5831949953</v>
      </c>
      <c r="O109" s="180">
        <f>'Table A6'!M110</f>
        <v>1081253.0936880631</v>
      </c>
      <c r="P109" s="180">
        <f>'Table A6'!N110</f>
        <v>3920201.2206345908</v>
      </c>
      <c r="Q109" s="227"/>
      <c r="R109" s="166"/>
      <c r="S109" s="166"/>
      <c r="T109" s="166"/>
      <c r="U109" s="166"/>
    </row>
    <row r="110" spans="1:21" s="166" customFormat="1" ht="13">
      <c r="B110" s="166" t="s">
        <v>276</v>
      </c>
      <c r="C110" s="166" t="s">
        <v>43</v>
      </c>
      <c r="D110" s="166" t="s">
        <v>111</v>
      </c>
      <c r="E110" s="166" t="s">
        <v>46</v>
      </c>
      <c r="F110" s="166" t="s">
        <v>80</v>
      </c>
      <c r="G110" s="166" t="s">
        <v>81</v>
      </c>
      <c r="H110" s="166" t="s">
        <v>82</v>
      </c>
      <c r="J110" s="166" t="s">
        <v>143</v>
      </c>
      <c r="K110" s="166" t="s">
        <v>277</v>
      </c>
      <c r="L110" s="166" t="s">
        <v>44</v>
      </c>
      <c r="M110" s="166" t="s">
        <v>45</v>
      </c>
      <c r="N110" s="166" t="s">
        <v>78</v>
      </c>
      <c r="O110" s="166" t="s">
        <v>79</v>
      </c>
      <c r="P110" s="166" t="s">
        <v>83</v>
      </c>
    </row>
    <row r="111" spans="1:21" s="48" customFormat="1" ht="15" customHeight="1">
      <c r="B111" s="182">
        <f>B104/B103</f>
        <v>1.0553797692229043</v>
      </c>
      <c r="C111" s="182"/>
      <c r="D111" s="182"/>
      <c r="E111" s="182">
        <f>E104/E103</f>
        <v>1.2262538490263377</v>
      </c>
      <c r="F111" s="182"/>
      <c r="G111" s="182"/>
      <c r="H111" s="182"/>
      <c r="I111" s="182"/>
      <c r="J111" s="182"/>
      <c r="K111" s="182">
        <f>K104/K103</f>
        <v>1.0135995862067375</v>
      </c>
      <c r="L111" s="182"/>
    </row>
    <row r="112" spans="1:21" s="48" customFormat="1" ht="15" customHeight="1">
      <c r="A112" s="181" t="s">
        <v>279</v>
      </c>
      <c r="B112" s="182"/>
      <c r="C112" s="182"/>
      <c r="D112" s="182"/>
      <c r="E112" s="182"/>
      <c r="F112" s="182"/>
      <c r="G112" s="182"/>
      <c r="H112" s="182"/>
      <c r="I112" s="182"/>
      <c r="J112" s="182"/>
      <c r="K112" s="182"/>
      <c r="L112" s="182"/>
    </row>
    <row r="113" spans="1:16" s="48" customFormat="1" ht="15" customHeight="1">
      <c r="A113" s="48" t="s">
        <v>307</v>
      </c>
      <c r="B113" s="182">
        <f>B21/B15-1</f>
        <v>0.13979422705739264</v>
      </c>
      <c r="C113" s="182">
        <f t="shared" ref="C113:P113" si="0">C21/C15-1</f>
        <v>0.28407411468646182</v>
      </c>
      <c r="D113" s="182">
        <f t="shared" si="0"/>
        <v>0.39649229162587507</v>
      </c>
      <c r="E113" s="182">
        <f t="shared" si="0"/>
        <v>0.62874853259796848</v>
      </c>
      <c r="F113" s="182">
        <f t="shared" si="0"/>
        <v>0.72928516401560017</v>
      </c>
      <c r="G113" s="182">
        <f t="shared" si="0"/>
        <v>1.1060769458993831</v>
      </c>
      <c r="H113" s="182">
        <f t="shared" si="0"/>
        <v>1.8468310235924923</v>
      </c>
      <c r="I113" s="182"/>
      <c r="J113" s="182">
        <f t="shared" si="0"/>
        <v>3.7605085098043611E-2</v>
      </c>
      <c r="K113" s="182">
        <f t="shared" si="0"/>
        <v>4.9126963095337928E-2</v>
      </c>
      <c r="L113" s="182">
        <f t="shared" si="0"/>
        <v>-2.4156509374447799E-3</v>
      </c>
      <c r="M113" s="182">
        <f t="shared" si="0"/>
        <v>0.13945439561506889</v>
      </c>
      <c r="N113" s="182">
        <f t="shared" si="0"/>
        <v>0.30818760368313858</v>
      </c>
      <c r="O113" s="182">
        <f t="shared" si="0"/>
        <v>0.35846044496119034</v>
      </c>
      <c r="P113" s="182">
        <f t="shared" si="0"/>
        <v>0.72740910384920365</v>
      </c>
    </row>
    <row r="114" spans="1:16" s="48" customFormat="1" ht="15" customHeight="1">
      <c r="A114" s="181" t="s">
        <v>306</v>
      </c>
      <c r="B114" s="182">
        <f>(B21/B15)^(1/6)-1</f>
        <v>2.204748881763674E-2</v>
      </c>
      <c r="C114" s="182">
        <f t="shared" ref="C114:P114" si="1">(C21/C15)^(1/6)-1</f>
        <v>4.2553495031713684E-2</v>
      </c>
      <c r="D114" s="182">
        <f t="shared" si="1"/>
        <v>5.7238793629494245E-2</v>
      </c>
      <c r="E114" s="182">
        <f t="shared" si="1"/>
        <v>8.4698416725083714E-2</v>
      </c>
      <c r="F114" s="182">
        <f t="shared" si="1"/>
        <v>9.5580858699921389E-2</v>
      </c>
      <c r="G114" s="182">
        <f t="shared" si="1"/>
        <v>0.13217190175556559</v>
      </c>
      <c r="H114" s="182">
        <f t="shared" si="1"/>
        <v>0.19049328012702849</v>
      </c>
      <c r="I114" s="182"/>
      <c r="J114" s="182">
        <f t="shared" si="1"/>
        <v>6.1715082378861474E-3</v>
      </c>
      <c r="K114" s="182">
        <f t="shared" si="1"/>
        <v>8.0250888774804352E-3</v>
      </c>
      <c r="L114" s="182">
        <f t="shared" si="1"/>
        <v>-4.0301432280831495E-4</v>
      </c>
      <c r="M114" s="182">
        <f t="shared" si="1"/>
        <v>2.199669499599044E-2</v>
      </c>
      <c r="N114" s="182">
        <f t="shared" si="1"/>
        <v>4.5791252618728073E-2</v>
      </c>
      <c r="O114" s="182">
        <f t="shared" si="1"/>
        <v>5.2384637116420274E-2</v>
      </c>
      <c r="P114" s="182">
        <f t="shared" si="1"/>
        <v>9.5382674178144722E-2</v>
      </c>
    </row>
    <row r="115" spans="1:16" s="48" customFormat="1" ht="15" customHeight="1">
      <c r="A115" s="181" t="s">
        <v>330</v>
      </c>
      <c r="B115" s="183">
        <f t="shared" ref="B115:H115" si="2">(B65/B25)^(1/40)-1</f>
        <v>3.6266861310697118E-2</v>
      </c>
      <c r="C115" s="183">
        <f t="shared" si="2"/>
        <v>2.8179215437036387E-2</v>
      </c>
      <c r="D115" s="183">
        <f t="shared" si="2"/>
        <v>2.5918788424782235E-2</v>
      </c>
      <c r="E115" s="183">
        <f t="shared" si="2"/>
        <v>2.1200718728479062E-2</v>
      </c>
      <c r="F115" s="183">
        <f t="shared" si="2"/>
        <v>1.875498317430857E-2</v>
      </c>
      <c r="G115" s="183">
        <f t="shared" si="2"/>
        <v>1.3891539045544965E-2</v>
      </c>
      <c r="H115" s="183">
        <f t="shared" si="2"/>
        <v>1.2898113812168432E-2</v>
      </c>
      <c r="I115" s="182"/>
      <c r="J115" s="183">
        <f t="shared" ref="J115:P115" si="3">(J65/J25)^(1/40)-1</f>
        <v>4.1549274915430034E-2</v>
      </c>
      <c r="K115" s="183">
        <f t="shared" si="3"/>
        <v>3.8438768621818165E-2</v>
      </c>
      <c r="L115" s="183">
        <f t="shared" si="3"/>
        <v>3.3414592584547931E-2</v>
      </c>
      <c r="M115" s="183">
        <f t="shared" si="3"/>
        <v>2.9858644940939705E-2</v>
      </c>
      <c r="N115" s="183">
        <f t="shared" si="3"/>
        <v>2.7629138219273486E-2</v>
      </c>
      <c r="O115" s="183">
        <f t="shared" si="3"/>
        <v>2.333679137433875E-2</v>
      </c>
      <c r="P115" s="183">
        <f t="shared" si="3"/>
        <v>1.4421876076488704E-2</v>
      </c>
    </row>
    <row r="116" spans="1:16" s="48" customFormat="1" ht="15" customHeight="1">
      <c r="A116" s="181" t="s">
        <v>332</v>
      </c>
      <c r="B116" s="183">
        <f t="shared" ref="B116:H116" si="4">(B65/B20)^(1/45)-1</f>
        <v>2.2542467502997043E-2</v>
      </c>
      <c r="C116" s="183">
        <f t="shared" si="4"/>
        <v>1.3692681220359271E-2</v>
      </c>
      <c r="D116" s="183">
        <f t="shared" si="4"/>
        <v>1.0084759226506979E-2</v>
      </c>
      <c r="E116" s="183">
        <f t="shared" si="4"/>
        <v>9.4934332095064633E-4</v>
      </c>
      <c r="F116" s="183">
        <f t="shared" si="4"/>
        <v>-2.6833987311586371E-3</v>
      </c>
      <c r="G116" s="183">
        <f t="shared" si="4"/>
        <v>-9.4547789554824124E-3</v>
      </c>
      <c r="H116" s="183">
        <f t="shared" si="4"/>
        <v>-1.4813064801327047E-2</v>
      </c>
      <c r="I116" s="182"/>
      <c r="J116" s="183">
        <f t="shared" ref="J116:P116" si="5">(J65/J20)^(1/45)-1</f>
        <v>2.8777686497693411E-2</v>
      </c>
      <c r="K116" s="183">
        <f t="shared" si="5"/>
        <v>2.6585012561251231E-2</v>
      </c>
      <c r="L116" s="183">
        <f t="shared" si="5"/>
        <v>2.3362702745119091E-2</v>
      </c>
      <c r="M116" s="183">
        <f t="shared" si="5"/>
        <v>1.996101261392913E-2</v>
      </c>
      <c r="N116" s="183">
        <f t="shared" si="5"/>
        <v>1.2078656356496076E-2</v>
      </c>
      <c r="O116" s="183">
        <f t="shared" si="5"/>
        <v>4.6058956954875274E-3</v>
      </c>
      <c r="P116" s="183">
        <f t="shared" si="5"/>
        <v>-6.049558697875046E-3</v>
      </c>
    </row>
    <row r="117" spans="1:16" s="48" customFormat="1" ht="15" customHeight="1">
      <c r="A117" s="48" t="s">
        <v>398</v>
      </c>
      <c r="B117" s="182">
        <f t="shared" ref="B117:H117" si="6">B102/B72-1</f>
        <v>0.19286147554699618</v>
      </c>
      <c r="C117" s="182">
        <f t="shared" si="6"/>
        <v>0.65473571716033807</v>
      </c>
      <c r="D117" s="182">
        <f t="shared" si="6"/>
        <v>0.84594737492801042</v>
      </c>
      <c r="E117" s="182">
        <f t="shared" si="6"/>
        <v>1.364409792930982</v>
      </c>
      <c r="F117" s="182">
        <f t="shared" si="6"/>
        <v>1.6411654081179723</v>
      </c>
      <c r="G117" s="182">
        <f t="shared" si="6"/>
        <v>2.3789706550809879</v>
      </c>
      <c r="H117" s="182">
        <f t="shared" si="6"/>
        <v>3.4659479386970622</v>
      </c>
      <c r="I117" s="182"/>
      <c r="J117" s="182">
        <f t="shared" ref="J117:P117" si="7">J102/J72-1</f>
        <v>-5.1851731887616825E-2</v>
      </c>
      <c r="K117" s="182">
        <f t="shared" si="7"/>
        <v>6.2385286084674751E-2</v>
      </c>
      <c r="L117" s="182">
        <f t="shared" si="7"/>
        <v>0.2683587584965641</v>
      </c>
      <c r="M117" s="182">
        <f t="shared" si="7"/>
        <v>0.45075243174663715</v>
      </c>
      <c r="N117" s="182">
        <f t="shared" si="7"/>
        <v>0.675499438362545</v>
      </c>
      <c r="O117" s="182">
        <f t="shared" si="7"/>
        <v>0.96847079516995649</v>
      </c>
      <c r="P117" s="182">
        <f t="shared" si="7"/>
        <v>1.7284887840377761</v>
      </c>
    </row>
    <row r="118" spans="1:16" s="181" customFormat="1" ht="15" customHeight="1">
      <c r="A118" s="181" t="s">
        <v>368</v>
      </c>
      <c r="B118" s="183">
        <f t="shared" ref="B118:H118" si="8">(B98/B67)^(1/31)-1</f>
        <v>1.1373626684068938E-2</v>
      </c>
      <c r="C118" s="183">
        <f t="shared" si="8"/>
        <v>2.4137716702223866E-2</v>
      </c>
      <c r="D118" s="183">
        <f t="shared" si="8"/>
        <v>2.9463429126629803E-2</v>
      </c>
      <c r="E118" s="183">
        <f t="shared" si="8"/>
        <v>4.2671968047201414E-2</v>
      </c>
      <c r="F118" s="183">
        <f t="shared" si="8"/>
        <v>4.8613978161490268E-2</v>
      </c>
      <c r="G118" s="183">
        <f t="shared" si="8"/>
        <v>6.1795241635803855E-2</v>
      </c>
      <c r="H118" s="183">
        <f t="shared" si="8"/>
        <v>7.4051977046566186E-2</v>
      </c>
      <c r="I118" s="195"/>
      <c r="J118" s="183">
        <f t="shared" ref="J118:P118" si="9">(J98/J67)^(1/31)-1</f>
        <v>2.5165016518498007E-3</v>
      </c>
      <c r="K118" s="183">
        <f t="shared" si="9"/>
        <v>5.9672881374412956E-3</v>
      </c>
      <c r="L118" s="183">
        <f t="shared" si="9"/>
        <v>1.0756516982264097E-2</v>
      </c>
      <c r="M118" s="183">
        <f t="shared" si="9"/>
        <v>1.6343692487018391E-2</v>
      </c>
      <c r="N118" s="183">
        <f t="shared" si="9"/>
        <v>2.4695414019671347E-2</v>
      </c>
      <c r="O118" s="183">
        <f t="shared" si="9"/>
        <v>3.4338395152171186E-2</v>
      </c>
      <c r="P118" s="183">
        <f t="shared" si="9"/>
        <v>5.3727157512724277E-2</v>
      </c>
    </row>
    <row r="119" spans="1:16" s="181" customFormat="1" ht="15" customHeight="1">
      <c r="A119" s="181" t="s">
        <v>361</v>
      </c>
      <c r="B119" s="183">
        <f t="shared" ref="B119:H119" si="10">(B99/B68)^(1/31)-1</f>
        <v>1.1603995038167447E-2</v>
      </c>
      <c r="C119" s="183">
        <f t="shared" si="10"/>
        <v>2.4670326484441008E-2</v>
      </c>
      <c r="D119" s="183">
        <f t="shared" si="10"/>
        <v>3.0214560964203274E-2</v>
      </c>
      <c r="E119" s="183">
        <f t="shared" si="10"/>
        <v>4.3942412288566102E-2</v>
      </c>
      <c r="F119" s="183">
        <f t="shared" si="10"/>
        <v>5.0095208772064748E-2</v>
      </c>
      <c r="G119" s="183">
        <f t="shared" si="10"/>
        <v>6.3609900314417711E-2</v>
      </c>
      <c r="H119" s="183">
        <f t="shared" si="10"/>
        <v>7.7233711810147598E-2</v>
      </c>
      <c r="I119" s="195"/>
      <c r="J119" s="183">
        <f t="shared" ref="J119:P119" si="11">(J99/J68)^(1/31)-1</f>
        <v>2.4663304583545376E-3</v>
      </c>
      <c r="K119" s="183">
        <f t="shared" si="11"/>
        <v>5.9050174601396055E-3</v>
      </c>
      <c r="L119" s="183">
        <f t="shared" si="11"/>
        <v>1.0540277646605922E-2</v>
      </c>
      <c r="M119" s="183">
        <f t="shared" si="11"/>
        <v>1.635775226750491E-2</v>
      </c>
      <c r="N119" s="183">
        <f t="shared" si="11"/>
        <v>2.4930245326912903E-2</v>
      </c>
      <c r="O119" s="183">
        <f t="shared" si="11"/>
        <v>3.4910650766112328E-2</v>
      </c>
      <c r="P119" s="183">
        <f t="shared" si="11"/>
        <v>5.4245222251764202E-2</v>
      </c>
    </row>
    <row r="120" spans="1:16" s="181" customFormat="1" ht="15" customHeight="1">
      <c r="A120" s="48" t="s">
        <v>383</v>
      </c>
      <c r="B120" s="182">
        <f>B100/B67-1</f>
        <v>0.32651494026329742</v>
      </c>
      <c r="C120" s="182">
        <f t="shared" ref="C120:P120" si="12">C100/C67-1</f>
        <v>0.91353825085623219</v>
      </c>
      <c r="D120" s="182">
        <f t="shared" si="12"/>
        <v>1.2038905591181237</v>
      </c>
      <c r="E120" s="182">
        <f t="shared" si="12"/>
        <v>2.1315459479416798</v>
      </c>
      <c r="F120" s="182">
        <f t="shared" si="12"/>
        <v>2.6873258061474203</v>
      </c>
      <c r="G120" s="182">
        <f t="shared" si="12"/>
        <v>4.3794844597339413</v>
      </c>
      <c r="H120" s="182">
        <f t="shared" si="12"/>
        <v>6.8878132659884752</v>
      </c>
      <c r="I120" s="182"/>
      <c r="J120" s="182">
        <f t="shared" si="12"/>
        <v>3.1686034396624763E-2</v>
      </c>
      <c r="K120" s="182">
        <f t="shared" si="12"/>
        <v>0.15076690037491214</v>
      </c>
      <c r="L120" s="182">
        <f t="shared" si="12"/>
        <v>0.35621072947083898</v>
      </c>
      <c r="M120" s="182">
        <f t="shared" si="12"/>
        <v>0.57599889134505977</v>
      </c>
      <c r="N120" s="182">
        <f t="shared" si="12"/>
        <v>0.92916036362767596</v>
      </c>
      <c r="O120" s="182">
        <f t="shared" si="12"/>
        <v>1.4486500784286678</v>
      </c>
      <c r="P120" s="182">
        <f t="shared" si="12"/>
        <v>3.1434019659783017</v>
      </c>
    </row>
    <row r="121" spans="1:16" s="48" customFormat="1" ht="15" customHeight="1">
      <c r="A121" s="48" t="s">
        <v>384</v>
      </c>
      <c r="B121" s="182">
        <f>B100/B81-1</f>
        <v>0.15429580649343388</v>
      </c>
      <c r="C121" s="182">
        <f t="shared" ref="C121:H121" si="13">C100/C81-1</f>
        <v>0.38880339475972736</v>
      </c>
      <c r="D121" s="182">
        <f t="shared" si="13"/>
        <v>0.47664231983808425</v>
      </c>
      <c r="E121" s="182">
        <f t="shared" si="13"/>
        <v>0.6690003444034609</v>
      </c>
      <c r="F121" s="182">
        <f t="shared" si="13"/>
        <v>0.75734597629922384</v>
      </c>
      <c r="G121" s="182">
        <f t="shared" si="13"/>
        <v>1.0009769954382119</v>
      </c>
      <c r="H121" s="182">
        <f t="shared" si="13"/>
        <v>1.3671879903421211</v>
      </c>
      <c r="I121" s="182"/>
      <c r="J121" s="182">
        <f t="shared" ref="J121:P121" si="14">J100/J81-1</f>
        <v>-2.5932788432621035E-3</v>
      </c>
      <c r="K121" s="182">
        <f t="shared" si="14"/>
        <v>6.7102163856391117E-2</v>
      </c>
      <c r="L121" s="182">
        <f t="shared" si="14"/>
        <v>0.17144278719615502</v>
      </c>
      <c r="M121" s="182">
        <f t="shared" si="14"/>
        <v>0.2784690679739108</v>
      </c>
      <c r="N121" s="182">
        <f t="shared" si="14"/>
        <v>0.38176047791258161</v>
      </c>
      <c r="O121" s="182">
        <f t="shared" si="14"/>
        <v>0.46959398911066463</v>
      </c>
      <c r="P121" s="182">
        <f t="shared" si="14"/>
        <v>0.74737774102590637</v>
      </c>
    </row>
    <row r="122" spans="1:16" s="48" customFormat="1" ht="15" customHeight="1">
      <c r="A122" s="48" t="s">
        <v>375</v>
      </c>
      <c r="B122" s="182">
        <f t="shared" ref="B122:H122" si="15">B96/B81-1</f>
        <v>0.1532911867061979</v>
      </c>
      <c r="C122" s="182">
        <f t="shared" si="15"/>
        <v>0.33497149698588369</v>
      </c>
      <c r="D122" s="182">
        <f t="shared" si="15"/>
        <v>0.41193133775794433</v>
      </c>
      <c r="E122" s="182">
        <f t="shared" si="15"/>
        <v>0.57257094078946968</v>
      </c>
      <c r="F122" s="182">
        <f t="shared" si="15"/>
        <v>0.6387065507347931</v>
      </c>
      <c r="G122" s="182">
        <f t="shared" si="15"/>
        <v>0.81949652325451994</v>
      </c>
      <c r="H122" s="182">
        <f t="shared" si="15"/>
        <v>1.0400049069087851</v>
      </c>
      <c r="I122" s="182"/>
      <c r="J122" s="182">
        <f t="shared" ref="J122:P122" si="16">J96/J81-1</f>
        <v>3.1744340763200318E-2</v>
      </c>
      <c r="K122" s="182">
        <f t="shared" si="16"/>
        <v>8.2263001893740251E-2</v>
      </c>
      <c r="L122" s="182">
        <f t="shared" si="16"/>
        <v>0.14453157831328478</v>
      </c>
      <c r="M122" s="182">
        <f t="shared" si="16"/>
        <v>0.24643539558004002</v>
      </c>
      <c r="N122" s="182">
        <f t="shared" si="16"/>
        <v>0.35754294944065701</v>
      </c>
      <c r="O122" s="182">
        <f t="shared" si="16"/>
        <v>0.42517596649240574</v>
      </c>
      <c r="P122" s="182">
        <f t="shared" si="16"/>
        <v>0.6667955872789153</v>
      </c>
    </row>
    <row r="123" spans="1:16" s="48" customFormat="1" ht="15" customHeight="1">
      <c r="A123" s="48" t="s">
        <v>280</v>
      </c>
      <c r="B123" s="182">
        <f>B92/B85-1</f>
        <v>0.31473464665843731</v>
      </c>
      <c r="C123" s="182">
        <f t="shared" ref="C123:H123" si="17">C92/C85-1</f>
        <v>0.53842307023374669</v>
      </c>
      <c r="D123" s="182">
        <f t="shared" si="17"/>
        <v>0.66917495629955814</v>
      </c>
      <c r="E123" s="182">
        <f t="shared" si="17"/>
        <v>0.98739883784167426</v>
      </c>
      <c r="F123" s="182">
        <f t="shared" si="17"/>
        <v>1.1294708332441847</v>
      </c>
      <c r="G123" s="182">
        <f t="shared" si="17"/>
        <v>1.495400211135959</v>
      </c>
      <c r="H123" s="182">
        <f t="shared" si="17"/>
        <v>1.8772967577885775</v>
      </c>
      <c r="I123" s="182"/>
      <c r="J123" s="182">
        <f t="shared" ref="J123:P123" si="18">J92/J85-1</f>
        <v>0.16130428722739243</v>
      </c>
      <c r="K123" s="182">
        <f t="shared" si="18"/>
        <v>0.20307059628186974</v>
      </c>
      <c r="L123" s="182">
        <f t="shared" si="18"/>
        <v>0.22033622081788851</v>
      </c>
      <c r="M123" s="182">
        <f t="shared" si="18"/>
        <v>0.35878037213653768</v>
      </c>
      <c r="N123" s="182">
        <f t="shared" si="18"/>
        <v>0.54491781911089898</v>
      </c>
      <c r="O123" s="182">
        <f t="shared" si="18"/>
        <v>0.71389018134979754</v>
      </c>
      <c r="P123" s="182">
        <f t="shared" si="18"/>
        <v>1.2359999960286596</v>
      </c>
    </row>
    <row r="124" spans="1:16" s="181" customFormat="1" ht="15" customHeight="1">
      <c r="A124" s="181" t="s">
        <v>281</v>
      </c>
      <c r="B124" s="183">
        <f>(B92/B85)^(1/7)-1</f>
        <v>3.9864788522309125E-2</v>
      </c>
      <c r="C124" s="183">
        <f t="shared" ref="C124:L124" si="19">(C92/C85)^(1/7)-1</f>
        <v>6.3469678805185614E-2</v>
      </c>
      <c r="D124" s="183">
        <f t="shared" si="19"/>
        <v>7.593486308833497E-2</v>
      </c>
      <c r="E124" s="183">
        <f t="shared" si="19"/>
        <v>0.10309304751344373</v>
      </c>
      <c r="F124" s="183">
        <f t="shared" si="19"/>
        <v>0.11402761532391725</v>
      </c>
      <c r="G124" s="183">
        <f t="shared" si="19"/>
        <v>0.13955243996774525</v>
      </c>
      <c r="H124" s="183">
        <f t="shared" si="19"/>
        <v>0.16297194094307454</v>
      </c>
      <c r="I124" s="183"/>
      <c r="J124" s="183">
        <f t="shared" si="19"/>
        <v>2.1593225188338172E-2</v>
      </c>
      <c r="K124" s="183">
        <f t="shared" si="19"/>
        <v>2.6762878725575812E-2</v>
      </c>
      <c r="L124" s="183">
        <f t="shared" si="19"/>
        <v>2.8855099609401913E-2</v>
      </c>
      <c r="M124" s="183">
        <f>(M92/M85)^(1/7)-1</f>
        <v>4.4771515471797585E-2</v>
      </c>
      <c r="N124" s="183">
        <f>(N92/N85)^(1/7)-1</f>
        <v>6.4109898784936004E-2</v>
      </c>
      <c r="O124" s="183">
        <f>(O92/O85)^(1/7)-1</f>
        <v>8.0005933630744819E-2</v>
      </c>
      <c r="P124" s="183">
        <f>(P92/P85)^(1/7)-1</f>
        <v>0.12182352389136786</v>
      </c>
    </row>
    <row r="125" spans="1:16" s="48" customFormat="1" ht="15" customHeight="1">
      <c r="A125" s="48" t="s">
        <v>376</v>
      </c>
      <c r="B125" s="184">
        <f t="shared" ref="B125:H125" si="20">B99/B94-1</f>
        <v>0.16096168561750956</v>
      </c>
      <c r="C125" s="184">
        <f t="shared" si="20"/>
        <v>0.31780543684652973</v>
      </c>
      <c r="D125" s="184">
        <f t="shared" si="20"/>
        <v>0.39985863168349023</v>
      </c>
      <c r="E125" s="184">
        <f t="shared" si="20"/>
        <v>0.61791179941110741</v>
      </c>
      <c r="F125" s="184">
        <f t="shared" si="20"/>
        <v>0.71980472434549614</v>
      </c>
      <c r="G125" s="184">
        <f t="shared" si="20"/>
        <v>0.94126204753506748</v>
      </c>
      <c r="H125" s="184">
        <f t="shared" si="20"/>
        <v>1.230287948563745</v>
      </c>
      <c r="I125" s="184"/>
      <c r="J125" s="184">
        <f t="shared" ref="J125:P125" si="21">J99/J94-1</f>
        <v>3.8624676381915801E-2</v>
      </c>
      <c r="K125" s="184">
        <f t="shared" si="21"/>
        <v>6.8263499905967473E-2</v>
      </c>
      <c r="L125" s="184">
        <f t="shared" si="21"/>
        <v>9.3878630172502087E-2</v>
      </c>
      <c r="M125" s="184">
        <f t="shared" si="21"/>
        <v>0.15798368602930335</v>
      </c>
      <c r="N125" s="184">
        <f t="shared" si="21"/>
        <v>0.27077828613842425</v>
      </c>
      <c r="O125" s="184">
        <f t="shared" si="21"/>
        <v>0.43444081184160943</v>
      </c>
      <c r="P125" s="184">
        <f t="shared" si="21"/>
        <v>0.72499165433856683</v>
      </c>
    </row>
    <row r="126" spans="1:16" s="181" customFormat="1" ht="15" customHeight="1">
      <c r="A126" s="181" t="s">
        <v>15</v>
      </c>
      <c r="B126" s="183">
        <f>(B99/B94)^(1/5)-1</f>
        <v>3.0299709689525223E-2</v>
      </c>
      <c r="C126" s="183">
        <f t="shared" ref="C126:P126" si="22">(C99/C94)^(1/5)-1</f>
        <v>5.674513956660121E-2</v>
      </c>
      <c r="D126" s="183">
        <f t="shared" si="22"/>
        <v>6.9588773564214224E-2</v>
      </c>
      <c r="E126" s="183">
        <f t="shared" si="22"/>
        <v>0.10100925203713773</v>
      </c>
      <c r="F126" s="183">
        <f t="shared" si="22"/>
        <v>0.11454043096032707</v>
      </c>
      <c r="G126" s="183">
        <f t="shared" si="22"/>
        <v>0.14187044639009971</v>
      </c>
      <c r="H126" s="183">
        <f t="shared" si="22"/>
        <v>0.17401105796349592</v>
      </c>
      <c r="I126" s="183"/>
      <c r="J126" s="183">
        <f t="shared" si="22"/>
        <v>7.6082792692375723E-3</v>
      </c>
      <c r="K126" s="183">
        <f t="shared" si="22"/>
        <v>1.3294482698797294E-2</v>
      </c>
      <c r="L126" s="183">
        <f t="shared" si="22"/>
        <v>1.8107947492467247E-2</v>
      </c>
      <c r="M126" s="183">
        <f t="shared" si="22"/>
        <v>2.9770599185747759E-2</v>
      </c>
      <c r="N126" s="183">
        <f t="shared" si="22"/>
        <v>4.9092922317985899E-2</v>
      </c>
      <c r="O126" s="183">
        <f t="shared" si="22"/>
        <v>7.4821948996975918E-2</v>
      </c>
      <c r="P126" s="183">
        <f t="shared" si="22"/>
        <v>0.11521191202477943</v>
      </c>
    </row>
    <row r="127" spans="1:16" s="48" customFormat="1" ht="15" customHeight="1">
      <c r="A127" s="48" t="s">
        <v>396</v>
      </c>
      <c r="B127" s="184">
        <f>B101/B99-1</f>
        <v>-0.17429085341831396</v>
      </c>
      <c r="C127" s="184">
        <f t="shared" ref="C127:P127" si="23">C101/C99-1</f>
        <v>-0.22804329042337035</v>
      </c>
      <c r="D127" s="184">
        <f t="shared" si="23"/>
        <v>-0.27155746050116225</v>
      </c>
      <c r="E127" s="184">
        <f t="shared" si="23"/>
        <v>-0.36344194243655836</v>
      </c>
      <c r="F127" s="184">
        <f t="shared" si="23"/>
        <v>-0.39497588058278865</v>
      </c>
      <c r="G127" s="184">
        <f t="shared" si="23"/>
        <v>-0.44201569279877106</v>
      </c>
      <c r="H127" s="184">
        <f t="shared" si="23"/>
        <v>-0.46731089847761997</v>
      </c>
      <c r="I127" s="184"/>
      <c r="J127" s="184">
        <f t="shared" si="23"/>
        <v>-0.12109454986416568</v>
      </c>
      <c r="K127" s="184">
        <f t="shared" si="23"/>
        <v>-0.11617592021575962</v>
      </c>
      <c r="L127" s="184">
        <f t="shared" si="23"/>
        <v>-7.6073824331601592E-2</v>
      </c>
      <c r="M127" s="184">
        <f t="shared" si="23"/>
        <v>-0.12915317570540807</v>
      </c>
      <c r="N127" s="184">
        <f t="shared" si="23"/>
        <v>-0.21805008725482233</v>
      </c>
      <c r="O127" s="184">
        <f t="shared" si="23"/>
        <v>-0.31294523774272842</v>
      </c>
      <c r="P127" s="184">
        <f t="shared" si="23"/>
        <v>-0.41754352394518357</v>
      </c>
    </row>
    <row r="128" spans="1:16" s="181" customFormat="1" ht="15" customHeight="1">
      <c r="A128" s="181" t="s">
        <v>388</v>
      </c>
      <c r="B128" s="183">
        <f>(B101/B99)^(1/2)-1</f>
        <v>-9.1314605277664884E-2</v>
      </c>
      <c r="C128" s="183">
        <f t="shared" ref="C128:H128" si="24">(C101/C99)^(1/2)-1</f>
        <v>-0.12138932992102258</v>
      </c>
      <c r="D128" s="183">
        <f t="shared" si="24"/>
        <v>-0.14651154694463631</v>
      </c>
      <c r="E128" s="183">
        <f t="shared" si="24"/>
        <v>-0.20215411415271334</v>
      </c>
      <c r="F128" s="183">
        <f t="shared" si="24"/>
        <v>-0.22216703630071621</v>
      </c>
      <c r="G128" s="183">
        <f t="shared" si="24"/>
        <v>-0.25301652816060993</v>
      </c>
      <c r="H128" s="183">
        <f t="shared" si="24"/>
        <v>-0.27014446530674308</v>
      </c>
      <c r="I128" s="183"/>
      <c r="J128" s="183">
        <f t="shared" ref="J128:P128" si="25">(J101/J99)^(1/2)-1</f>
        <v>-6.2500426594318759E-2</v>
      </c>
      <c r="K128" s="183">
        <f t="shared" si="25"/>
        <v>-5.9880816181139496E-2</v>
      </c>
      <c r="L128" s="183">
        <f t="shared" si="25"/>
        <v>-3.8789213716159732E-2</v>
      </c>
      <c r="M128" s="183">
        <f t="shared" si="25"/>
        <v>-6.6808259630105837E-2</v>
      </c>
      <c r="N128" s="183">
        <f t="shared" si="25"/>
        <v>-0.11572068171579541</v>
      </c>
      <c r="O128" s="183">
        <f t="shared" si="25"/>
        <v>-0.17111233435569118</v>
      </c>
      <c r="P128" s="183">
        <f t="shared" si="25"/>
        <v>-0.23681163789349069</v>
      </c>
    </row>
    <row r="129" spans="1:16" s="48" customFormat="1" ht="15" customHeight="1">
      <c r="A129" s="248" t="s">
        <v>502</v>
      </c>
      <c r="B129" s="249">
        <f>B108/B85-1</f>
        <v>0.21366438035416846</v>
      </c>
      <c r="C129" s="249">
        <f t="shared" ref="C129:P129" si="26">C108/C85-1</f>
        <v>0.47755128362734989</v>
      </c>
      <c r="D129" s="249">
        <f t="shared" si="26"/>
        <v>0.57343707758838658</v>
      </c>
      <c r="E129" s="249">
        <f t="shared" si="26"/>
        <v>0.76454381535898719</v>
      </c>
      <c r="F129" s="249">
        <f t="shared" si="26"/>
        <v>0.85157185426396365</v>
      </c>
      <c r="G129" s="249">
        <f t="shared" si="26"/>
        <v>1.0915712254450898</v>
      </c>
      <c r="H129" s="249">
        <f t="shared" si="26"/>
        <v>1.4445795038299498</v>
      </c>
      <c r="I129" s="249"/>
      <c r="J129" s="249">
        <f t="shared" si="26"/>
        <v>3.2661439874691833E-2</v>
      </c>
      <c r="K129" s="249">
        <f t="shared" si="26"/>
        <v>0.12221692441989451</v>
      </c>
      <c r="L129" s="249">
        <f t="shared" si="26"/>
        <v>0.24428497273488214</v>
      </c>
      <c r="M129" s="249">
        <f t="shared" si="26"/>
        <v>0.38703216003914753</v>
      </c>
      <c r="N129" s="249">
        <f t="shared" si="26"/>
        <v>0.49349634253567576</v>
      </c>
      <c r="O129" s="249">
        <f t="shared" si="26"/>
        <v>0.57900807240987628</v>
      </c>
      <c r="P129" s="249">
        <f t="shared" si="26"/>
        <v>0.85179313855135175</v>
      </c>
    </row>
    <row r="130" spans="1:16" s="181" customFormat="1" ht="15" customHeight="1">
      <c r="A130" s="181" t="s">
        <v>391</v>
      </c>
      <c r="B130" s="183">
        <f>(B102/B85)^(1/17)-1</f>
        <v>7.5162606258407649E-3</v>
      </c>
      <c r="C130" s="183">
        <f t="shared" ref="C130:H130" si="27">(C102/C85)^(1/17)-1</f>
        <v>1.7416895247866382E-2</v>
      </c>
      <c r="D130" s="183">
        <f t="shared" si="27"/>
        <v>2.0512274286779597E-2</v>
      </c>
      <c r="E130" s="183">
        <f t="shared" si="27"/>
        <v>2.7447574097692273E-2</v>
      </c>
      <c r="F130" s="183">
        <f t="shared" si="27"/>
        <v>3.0560909091284172E-2</v>
      </c>
      <c r="G130" s="183">
        <f t="shared" si="27"/>
        <v>3.8929772218920355E-2</v>
      </c>
      <c r="H130" s="183">
        <f t="shared" si="27"/>
        <v>5.132143218383578E-2</v>
      </c>
      <c r="I130" s="183"/>
      <c r="J130" s="183">
        <f t="shared" ref="J130:P130" si="28">(J102/J85)^(1/17)-1</f>
        <v>-3.0283736834357811E-4</v>
      </c>
      <c r="K130" s="183">
        <f t="shared" si="28"/>
        <v>3.5030320886124677E-3</v>
      </c>
      <c r="L130" s="183">
        <f t="shared" si="28"/>
        <v>9.1891382958222412E-3</v>
      </c>
      <c r="M130" s="183">
        <f t="shared" si="28"/>
        <v>1.2932999005018875E-2</v>
      </c>
      <c r="N130" s="183">
        <f t="shared" si="28"/>
        <v>1.6650823284574345E-2</v>
      </c>
      <c r="O130" s="183">
        <f t="shared" si="28"/>
        <v>1.9515015415686898E-2</v>
      </c>
      <c r="P130" s="183">
        <f t="shared" si="28"/>
        <v>2.8924855483969392E-2</v>
      </c>
    </row>
    <row r="131" spans="1:16" s="181" customFormat="1" ht="15" customHeight="1">
      <c r="A131" s="48" t="s">
        <v>397</v>
      </c>
      <c r="B131" s="184">
        <f>B94/B92-1</f>
        <v>-0.11726462779776059</v>
      </c>
      <c r="C131" s="184">
        <f t="shared" ref="C131:P131" si="29">C94/C92-1</f>
        <v>-0.18748368916541414</v>
      </c>
      <c r="D131" s="184">
        <f t="shared" si="29"/>
        <v>-0.22667211246370489</v>
      </c>
      <c r="E131" s="184">
        <f t="shared" si="29"/>
        <v>-0.30824162203472116</v>
      </c>
      <c r="F131" s="184">
        <f t="shared" si="29"/>
        <v>-0.34064143324131768</v>
      </c>
      <c r="G131" s="184">
        <f t="shared" si="29"/>
        <v>-0.40423275100334299</v>
      </c>
      <c r="H131" s="184">
        <f t="shared" si="29"/>
        <v>-0.45327133068018211</v>
      </c>
      <c r="I131" s="184"/>
      <c r="J131" s="184">
        <f t="shared" si="29"/>
        <v>-5.3459942925165316E-2</v>
      </c>
      <c r="K131" s="184">
        <f t="shared" si="29"/>
        <v>-6.4893727391618472E-2</v>
      </c>
      <c r="L131" s="184">
        <f t="shared" si="29"/>
        <v>-5.7083596150484972E-2</v>
      </c>
      <c r="M131" s="184">
        <f t="shared" si="29"/>
        <v>-0.11030105409593305</v>
      </c>
      <c r="N131" s="184">
        <f t="shared" si="29"/>
        <v>-0.16915192586867522</v>
      </c>
      <c r="O131" s="184">
        <f t="shared" si="29"/>
        <v>-0.23549051148735789</v>
      </c>
      <c r="P131" s="184">
        <f t="shared" si="29"/>
        <v>-0.3613704638392139</v>
      </c>
    </row>
    <row r="132" spans="1:16" s="181" customFormat="1" ht="15" customHeight="1">
      <c r="A132" s="181" t="s">
        <v>286</v>
      </c>
      <c r="B132" s="183">
        <f>(B94/B92)^0.5-1</f>
        <v>-6.0460020966516037E-2</v>
      </c>
      <c r="C132" s="183">
        <f t="shared" ref="C132:L132" si="30">(C94/C92)^0.5-1</f>
        <v>-9.8603133556264266E-2</v>
      </c>
      <c r="D132" s="183">
        <f t="shared" si="30"/>
        <v>-0.12060936578998349</v>
      </c>
      <c r="E132" s="183">
        <f t="shared" si="30"/>
        <v>-0.16827986800530137</v>
      </c>
      <c r="F132" s="183">
        <f t="shared" si="30"/>
        <v>-0.18799103037054921</v>
      </c>
      <c r="G132" s="183">
        <f t="shared" si="30"/>
        <v>-0.22814039554031784</v>
      </c>
      <c r="H132" s="183">
        <f t="shared" si="30"/>
        <v>-0.26058897132933034</v>
      </c>
      <c r="I132" s="183"/>
      <c r="J132" s="183">
        <f t="shared" si="30"/>
        <v>-2.7097097817652349E-2</v>
      </c>
      <c r="K132" s="183">
        <f t="shared" si="30"/>
        <v>-3.2991069013123542E-2</v>
      </c>
      <c r="L132" s="183">
        <f t="shared" si="30"/>
        <v>-2.8961172841417748E-2</v>
      </c>
      <c r="M132" s="183">
        <f>(M94/M92)^0.5-1</f>
        <v>-5.6761458641523155E-2</v>
      </c>
      <c r="N132" s="183">
        <f>(N94/N92)^0.5-1</f>
        <v>-8.8491319771816568E-2</v>
      </c>
      <c r="O132" s="183">
        <f>(O94/O92)^0.5-1</f>
        <v>-0.1256376674898203</v>
      </c>
      <c r="P132" s="183">
        <f>(P94/P92)^0.5-1</f>
        <v>-0.20085699892898634</v>
      </c>
    </row>
    <row r="133" spans="1:16" s="181" customFormat="1" ht="15" customHeight="1">
      <c r="A133" s="48" t="s">
        <v>363</v>
      </c>
      <c r="B133" s="184">
        <f t="shared" ref="B133:H133" si="31">(B99/B92)^(1/7)-1</f>
        <v>3.5088396089100193E-3</v>
      </c>
      <c r="C133" s="184">
        <f t="shared" si="31"/>
        <v>9.8118976755252607E-3</v>
      </c>
      <c r="D133" s="184">
        <f t="shared" si="31"/>
        <v>1.139574367854812E-2</v>
      </c>
      <c r="E133" s="184">
        <f t="shared" si="31"/>
        <v>1.6218363578509587E-2</v>
      </c>
      <c r="F133" s="184">
        <f t="shared" si="31"/>
        <v>1.81226822154823E-2</v>
      </c>
      <c r="G133" s="184">
        <f t="shared" si="31"/>
        <v>2.0993482722067691E-2</v>
      </c>
      <c r="H133" s="184">
        <f t="shared" si="31"/>
        <v>2.8737766355944494E-2</v>
      </c>
      <c r="I133" s="184"/>
      <c r="J133" s="184">
        <f t="shared" ref="J133:P133" si="32">(J99/J92)^(1/7)-1</f>
        <v>-2.4319774460236365E-3</v>
      </c>
      <c r="K133" s="184">
        <f t="shared" si="32"/>
        <v>-1.5151176996819338E-4</v>
      </c>
      <c r="L133" s="184">
        <f t="shared" si="32"/>
        <v>4.431519852839072E-3</v>
      </c>
      <c r="M133" s="184">
        <f t="shared" si="32"/>
        <v>4.267387259325961E-3</v>
      </c>
      <c r="N133" s="184">
        <f t="shared" si="32"/>
        <v>7.7903614272734067E-3</v>
      </c>
      <c r="O133" s="184">
        <f t="shared" si="32"/>
        <v>1.3266407130001268E-2</v>
      </c>
      <c r="P133" s="184">
        <f t="shared" si="32"/>
        <v>1.3923391989681289E-2</v>
      </c>
    </row>
    <row r="134" spans="1:16" s="181" customFormat="1" ht="15" customHeight="1">
      <c r="A134" s="250" t="s">
        <v>513</v>
      </c>
      <c r="B134" s="251">
        <f>B109/B101-1</f>
        <v>0.13482487447502822</v>
      </c>
      <c r="C134" s="251">
        <f t="shared" ref="C134:P134" si="33">C109/C101-1</f>
        <v>0.22365465691640929</v>
      </c>
      <c r="D134" s="251">
        <f t="shared" si="33"/>
        <v>0.26888943180315428</v>
      </c>
      <c r="E134" s="251">
        <f t="shared" si="33"/>
        <v>0.34464127325483651</v>
      </c>
      <c r="F134" s="251">
        <f t="shared" si="33"/>
        <v>0.37579072720237816</v>
      </c>
      <c r="G134" s="251">
        <f t="shared" si="33"/>
        <v>0.42718421826684683</v>
      </c>
      <c r="H134" s="251">
        <f t="shared" si="33"/>
        <v>0.44140827661876947</v>
      </c>
      <c r="I134" s="251"/>
      <c r="J134" s="251">
        <f t="shared" si="33"/>
        <v>5.7611473168640792E-2</v>
      </c>
      <c r="K134" s="251">
        <f t="shared" si="33"/>
        <v>8.8395747699691496E-2</v>
      </c>
      <c r="L134" s="251">
        <f t="shared" si="33"/>
        <v>9.9101111375079487E-2</v>
      </c>
      <c r="M134" s="251">
        <f t="shared" si="33"/>
        <v>0.18307302469654996</v>
      </c>
      <c r="N134" s="251">
        <f t="shared" si="33"/>
        <v>0.2335177360061309</v>
      </c>
      <c r="O134" s="251">
        <f t="shared" si="33"/>
        <v>0.30300448708290317</v>
      </c>
      <c r="P134" s="251">
        <f t="shared" si="33"/>
        <v>0.41459878695069419</v>
      </c>
    </row>
    <row r="135" spans="1:16" s="181" customFormat="1" ht="15" customHeight="1">
      <c r="A135" s="234" t="s">
        <v>489</v>
      </c>
      <c r="B135" s="184">
        <f t="shared" ref="B135:H138" si="34">B106/B105-1</f>
        <v>4.6674433986688468E-2</v>
      </c>
      <c r="C135" s="184">
        <f t="shared" si="34"/>
        <v>7.3124845833986596E-2</v>
      </c>
      <c r="D135" s="184">
        <f t="shared" si="34"/>
        <v>8.8897579375284419E-2</v>
      </c>
      <c r="E135" s="184">
        <f t="shared" si="34"/>
        <v>0.1258839257919393</v>
      </c>
      <c r="F135" s="184">
        <f t="shared" si="34"/>
        <v>0.14089963292153129</v>
      </c>
      <c r="G135" s="184">
        <f t="shared" si="34"/>
        <v>0.173194299827514</v>
      </c>
      <c r="H135" s="184">
        <f t="shared" si="34"/>
        <v>0.20135538482215987</v>
      </c>
      <c r="I135" s="184"/>
      <c r="J135" s="184">
        <f t="shared" ref="J135:P138" si="35">J106/J105-1</f>
        <v>2.1631840894438037E-2</v>
      </c>
      <c r="K135" s="184">
        <f t="shared" si="35"/>
        <v>2.6864634588535496E-2</v>
      </c>
      <c r="L135" s="184">
        <f t="shared" si="35"/>
        <v>2.5986454113745339E-2</v>
      </c>
      <c r="M135" s="184">
        <f t="shared" si="35"/>
        <v>4.3872092797969442E-2</v>
      </c>
      <c r="N135" s="184">
        <f t="shared" si="35"/>
        <v>6.9357780853273265E-2</v>
      </c>
      <c r="O135" s="184">
        <f t="shared" si="35"/>
        <v>9.3131282295696005E-2</v>
      </c>
      <c r="P135" s="184">
        <f t="shared" si="35"/>
        <v>0.1478635031334381</v>
      </c>
    </row>
    <row r="136" spans="1:16" s="181" customFormat="1" ht="15" customHeight="1">
      <c r="A136" s="234" t="s">
        <v>491</v>
      </c>
      <c r="B136" s="184">
        <f t="shared" si="34"/>
        <v>2.9919942143215916E-2</v>
      </c>
      <c r="C136" s="184">
        <f t="shared" si="34"/>
        <v>3.2605145153095316E-2</v>
      </c>
      <c r="D136" s="184">
        <f t="shared" si="34"/>
        <v>3.3315879699741924E-2</v>
      </c>
      <c r="E136" s="184">
        <f t="shared" si="34"/>
        <v>3.336577094592541E-2</v>
      </c>
      <c r="F136" s="184">
        <f t="shared" si="34"/>
        <v>3.3685755048324273E-2</v>
      </c>
      <c r="G136" s="184">
        <f t="shared" si="34"/>
        <v>3.3524808083931212E-2</v>
      </c>
      <c r="H136" s="184">
        <f t="shared" si="34"/>
        <v>2.7910734296662243E-2</v>
      </c>
      <c r="I136" s="184"/>
      <c r="J136" s="184">
        <f t="shared" si="35"/>
        <v>2.7249520656945414E-2</v>
      </c>
      <c r="K136" s="184">
        <f t="shared" si="35"/>
        <v>2.8975061462350515E-2</v>
      </c>
      <c r="L136" s="184">
        <f t="shared" si="35"/>
        <v>3.0350798879386964E-2</v>
      </c>
      <c r="M136" s="184">
        <f t="shared" si="35"/>
        <v>3.3250372706583153E-2</v>
      </c>
      <c r="N136" s="184">
        <f t="shared" si="35"/>
        <v>3.2080613350509379E-2</v>
      </c>
      <c r="O136" s="184">
        <f t="shared" si="35"/>
        <v>3.3941254426700596E-2</v>
      </c>
      <c r="P136" s="184">
        <f t="shared" si="35"/>
        <v>3.8809976538207724E-2</v>
      </c>
    </row>
    <row r="137" spans="1:16" s="181" customFormat="1" ht="15" customHeight="1">
      <c r="A137" s="234" t="s">
        <v>501</v>
      </c>
      <c r="B137" s="184">
        <f t="shared" si="34"/>
        <v>-2.5627497355481199E-2</v>
      </c>
      <c r="C137" s="184">
        <f t="shared" si="34"/>
        <v>-3.4612649454199618E-2</v>
      </c>
      <c r="D137" s="184">
        <f t="shared" si="34"/>
        <v>-4.2407147394449618E-2</v>
      </c>
      <c r="E137" s="184">
        <f t="shared" si="34"/>
        <v>-6.5925507954849194E-2</v>
      </c>
      <c r="F137" s="184">
        <f t="shared" si="34"/>
        <v>-7.3633359395215758E-2</v>
      </c>
      <c r="G137" s="184">
        <f t="shared" si="34"/>
        <v>-9.2863608963304478E-2</v>
      </c>
      <c r="H137" s="184">
        <f t="shared" si="34"/>
        <v>-0.11076129498685316</v>
      </c>
      <c r="I137" s="184"/>
      <c r="J137" s="184">
        <f t="shared" si="35"/>
        <v>-1.6645220045468423E-2</v>
      </c>
      <c r="K137" s="184">
        <f t="shared" si="35"/>
        <v>-1.4530228647421373E-2</v>
      </c>
      <c r="L137" s="184">
        <f t="shared" si="35"/>
        <v>-9.8184929636575546E-3</v>
      </c>
      <c r="M137" s="184">
        <f t="shared" si="35"/>
        <v>-1.1524191655220006E-2</v>
      </c>
      <c r="N137" s="184">
        <f t="shared" si="35"/>
        <v>-3.4920186959674249E-2</v>
      </c>
      <c r="O137" s="184">
        <f t="shared" si="35"/>
        <v>-4.3118103236908678E-2</v>
      </c>
      <c r="P137" s="184">
        <f t="shared" si="35"/>
        <v>-7.6191256141658892E-2</v>
      </c>
    </row>
    <row r="138" spans="1:16" s="181" customFormat="1" ht="15" customHeight="1">
      <c r="A138" s="234" t="s">
        <v>512</v>
      </c>
      <c r="B138" s="184">
        <f t="shared" si="34"/>
        <v>4.026469797262533E-2</v>
      </c>
      <c r="C138" s="184">
        <f t="shared" si="34"/>
        <v>5.3097100517724094E-2</v>
      </c>
      <c r="D138" s="184">
        <f t="shared" si="34"/>
        <v>6.1498565403152794E-2</v>
      </c>
      <c r="E138" s="184">
        <f t="shared" si="34"/>
        <v>7.8962404018275922E-2</v>
      </c>
      <c r="F138" s="184">
        <f t="shared" si="34"/>
        <v>8.5567874406443201E-2</v>
      </c>
      <c r="G138" s="184">
        <f t="shared" si="34"/>
        <v>9.8829620215717728E-2</v>
      </c>
      <c r="H138" s="184">
        <f t="shared" si="34"/>
        <v>0.10198098011835599</v>
      </c>
      <c r="I138" s="184"/>
      <c r="J138" s="184">
        <f t="shared" si="35"/>
        <v>2.7670794180965519E-2</v>
      </c>
      <c r="K138" s="184">
        <f t="shared" si="35"/>
        <v>3.0163894484158238E-2</v>
      </c>
      <c r="L138" s="184">
        <f t="shared" si="35"/>
        <v>2.7251757960129241E-2</v>
      </c>
      <c r="M138" s="184">
        <f t="shared" si="35"/>
        <v>3.9828162220223673E-2</v>
      </c>
      <c r="N138" s="184">
        <f t="shared" si="35"/>
        <v>5.3457345621878982E-2</v>
      </c>
      <c r="O138" s="184">
        <f t="shared" si="35"/>
        <v>6.5617683757182688E-2</v>
      </c>
      <c r="P138" s="184">
        <f t="shared" si="35"/>
        <v>9.6003866540776306E-2</v>
      </c>
    </row>
    <row r="139" spans="1:16" s="181" customFormat="1" ht="15" customHeight="1">
      <c r="B139" s="183"/>
      <c r="C139" s="183"/>
      <c r="D139" s="183"/>
      <c r="E139" s="183"/>
      <c r="F139" s="183"/>
      <c r="G139" s="183"/>
      <c r="H139" s="183"/>
      <c r="I139" s="183"/>
      <c r="J139" s="183"/>
      <c r="K139" s="183"/>
      <c r="L139" s="183"/>
      <c r="M139" s="183"/>
      <c r="N139" s="183"/>
      <c r="O139" s="183"/>
      <c r="P139" s="183"/>
    </row>
    <row r="140" spans="1:16" s="181" customFormat="1" ht="15" customHeight="1">
      <c r="A140" s="48" t="s">
        <v>354</v>
      </c>
      <c r="B140" s="185">
        <f t="shared" ref="B140:H151" si="36">B90/B89-1</f>
        <v>6.0850165781763943E-2</v>
      </c>
      <c r="C140" s="185">
        <f t="shared" si="36"/>
        <v>7.8600705021952377E-2</v>
      </c>
      <c r="D140" s="185">
        <f t="shared" si="36"/>
        <v>9.1387900254345178E-2</v>
      </c>
      <c r="E140" s="185">
        <f t="shared" si="36"/>
        <v>0.12403596805119688</v>
      </c>
      <c r="F140" s="185">
        <f t="shared" si="36"/>
        <v>0.1372727358147745</v>
      </c>
      <c r="G140" s="185">
        <f t="shared" si="36"/>
        <v>0.16596311440106892</v>
      </c>
      <c r="H140" s="185">
        <f t="shared" si="36"/>
        <v>0.18029359057341487</v>
      </c>
      <c r="I140" s="183"/>
      <c r="J140" s="185">
        <f t="shared" ref="J140:P151" si="37">J90/J89-1</f>
        <v>4.6534552770726823E-2</v>
      </c>
      <c r="K140" s="185">
        <f t="shared" si="37"/>
        <v>4.6966013462634626E-2</v>
      </c>
      <c r="L140" s="185">
        <f t="shared" si="37"/>
        <v>4.1759842881927023E-2</v>
      </c>
      <c r="M140" s="185">
        <f t="shared" si="37"/>
        <v>5.2504193963171408E-2</v>
      </c>
      <c r="N140" s="185">
        <f t="shared" si="37"/>
        <v>7.5431353226378617E-2</v>
      </c>
      <c r="O140" s="185">
        <f t="shared" si="37"/>
        <v>9.7963939576271475E-2</v>
      </c>
      <c r="P140" s="185">
        <f t="shared" si="37"/>
        <v>0.15511759841401362</v>
      </c>
    </row>
    <row r="141" spans="1:16" s="181" customFormat="1" ht="15" customHeight="1">
      <c r="A141" s="48" t="s">
        <v>353</v>
      </c>
      <c r="B141" s="185">
        <f t="shared" si="36"/>
        <v>4.7346928228118701E-2</v>
      </c>
      <c r="C141" s="185">
        <f t="shared" si="36"/>
        <v>7.2220581345034285E-2</v>
      </c>
      <c r="D141" s="185">
        <f t="shared" si="36"/>
        <v>8.181307439242258E-2</v>
      </c>
      <c r="E141" s="185">
        <f t="shared" si="36"/>
        <v>9.9802065664522654E-2</v>
      </c>
      <c r="F141" s="185">
        <f t="shared" si="36"/>
        <v>0.10647969833757909</v>
      </c>
      <c r="G141" s="185">
        <f t="shared" si="36"/>
        <v>0.12022811732002636</v>
      </c>
      <c r="H141" s="185">
        <f t="shared" si="36"/>
        <v>0.1250369501792743</v>
      </c>
      <c r="I141" s="183"/>
      <c r="J141" s="185">
        <f t="shared" si="37"/>
        <v>2.667194812172724E-2</v>
      </c>
      <c r="K141" s="185">
        <f t="shared" si="37"/>
        <v>3.4972204288701958E-2</v>
      </c>
      <c r="L141" s="185">
        <f t="shared" si="37"/>
        <v>4.3267319088420297E-2</v>
      </c>
      <c r="M141" s="185">
        <f t="shared" si="37"/>
        <v>5.8932161125157867E-2</v>
      </c>
      <c r="N141" s="185">
        <f t="shared" si="37"/>
        <v>7.387221497526153E-2</v>
      </c>
      <c r="O141" s="185">
        <f t="shared" si="37"/>
        <v>8.6476337967840156E-2</v>
      </c>
      <c r="P141" s="185">
        <f t="shared" si="37"/>
        <v>0.11650940032676216</v>
      </c>
    </row>
    <row r="142" spans="1:16" s="181" customFormat="1" ht="15" customHeight="1">
      <c r="A142" s="48" t="s">
        <v>352</v>
      </c>
      <c r="B142" s="185">
        <f t="shared" si="36"/>
        <v>2.5414620512861141E-2</v>
      </c>
      <c r="C142" s="185">
        <f t="shared" si="36"/>
        <v>5.0526455029283435E-2</v>
      </c>
      <c r="D142" s="185">
        <f t="shared" si="36"/>
        <v>6.5858182085180461E-2</v>
      </c>
      <c r="E142" s="185">
        <f t="shared" si="36"/>
        <v>0.10097525683782105</v>
      </c>
      <c r="F142" s="185">
        <f t="shared" si="36"/>
        <v>0.11615192074407488</v>
      </c>
      <c r="G142" s="185">
        <f t="shared" si="36"/>
        <v>0.15915972015364677</v>
      </c>
      <c r="H142" s="185">
        <f t="shared" si="36"/>
        <v>0.23443957519263026</v>
      </c>
      <c r="I142" s="183"/>
      <c r="J142" s="185">
        <f t="shared" si="37"/>
        <v>3.6156285615873696E-3</v>
      </c>
      <c r="K142" s="185">
        <f t="shared" si="37"/>
        <v>6.472484907058984E-3</v>
      </c>
      <c r="L142" s="185">
        <f t="shared" si="37"/>
        <v>2.5405474815125562E-3</v>
      </c>
      <c r="M142" s="185">
        <f t="shared" si="37"/>
        <v>1.9467445491103463E-2</v>
      </c>
      <c r="N142" s="185">
        <f t="shared" si="37"/>
        <v>4.025345484164089E-2</v>
      </c>
      <c r="O142" s="185">
        <f t="shared" si="37"/>
        <v>5.1633516328904783E-2</v>
      </c>
      <c r="P142" s="185">
        <f t="shared" si="37"/>
        <v>0.10050045441136213</v>
      </c>
    </row>
    <row r="143" spans="1:16" s="181" customFormat="1" ht="15" customHeight="1">
      <c r="A143" s="48" t="s">
        <v>351</v>
      </c>
      <c r="B143" s="185">
        <f t="shared" si="36"/>
        <v>-6.9320621159971396E-2</v>
      </c>
      <c r="C143" s="185">
        <f t="shared" si="36"/>
        <v>-0.12374562989168381</v>
      </c>
      <c r="D143" s="185">
        <f t="shared" si="36"/>
        <v>-0.15200021849340783</v>
      </c>
      <c r="E143" s="185">
        <f t="shared" si="36"/>
        <v>-0.21207293887526968</v>
      </c>
      <c r="F143" s="185">
        <f t="shared" si="36"/>
        <v>-0.23626173460300359</v>
      </c>
      <c r="G143" s="185">
        <f t="shared" si="36"/>
        <v>-0.28391507570909258</v>
      </c>
      <c r="H143" s="185">
        <f t="shared" si="36"/>
        <v>-0.32120762828541172</v>
      </c>
      <c r="I143" s="183"/>
      <c r="J143" s="185">
        <f t="shared" si="37"/>
        <v>-1.9867232526172174E-2</v>
      </c>
      <c r="K143" s="185">
        <f t="shared" si="37"/>
        <v>-3.0174191802424311E-2</v>
      </c>
      <c r="L143" s="185">
        <f t="shared" si="37"/>
        <v>-2.9728043276402993E-2</v>
      </c>
      <c r="M143" s="185">
        <f t="shared" si="37"/>
        <v>-6.6297532690421379E-2</v>
      </c>
      <c r="N143" s="185">
        <f t="shared" si="37"/>
        <v>-0.1082324495915522</v>
      </c>
      <c r="O143" s="185">
        <f t="shared" si="37"/>
        <v>-0.15746492839884874</v>
      </c>
      <c r="P143" s="185">
        <f t="shared" si="37"/>
        <v>-0.25131943146035629</v>
      </c>
    </row>
    <row r="144" spans="1:16" s="181" customFormat="1" ht="15" customHeight="1">
      <c r="A144" s="48" t="s">
        <v>350</v>
      </c>
      <c r="B144" s="185">
        <f t="shared" si="36"/>
        <v>-5.1515062789448729E-2</v>
      </c>
      <c r="C144" s="185">
        <f t="shared" si="36"/>
        <v>-7.2739219852166248E-2</v>
      </c>
      <c r="D144" s="185">
        <f t="shared" si="36"/>
        <v>-8.8056501426960088E-2</v>
      </c>
      <c r="E144" s="185">
        <f t="shared" si="36"/>
        <v>-0.12205277354248378</v>
      </c>
      <c r="F144" s="185">
        <f t="shared" si="36"/>
        <v>-0.13666946304445915</v>
      </c>
      <c r="G144" s="185">
        <f t="shared" si="36"/>
        <v>-0.1680215170196373</v>
      </c>
      <c r="H144" s="185">
        <f t="shared" si="36"/>
        <v>-0.194556845212013</v>
      </c>
      <c r="I144" s="183"/>
      <c r="J144" s="185">
        <f t="shared" si="37"/>
        <v>-3.4273632627928707E-2</v>
      </c>
      <c r="K144" s="185">
        <f t="shared" si="37"/>
        <v>-3.5799764551245117E-2</v>
      </c>
      <c r="L144" s="185">
        <f t="shared" si="37"/>
        <v>-2.8193696297743043E-2</v>
      </c>
      <c r="M144" s="185">
        <f t="shared" si="37"/>
        <v>-4.712799092445985E-2</v>
      </c>
      <c r="N144" s="185">
        <f t="shared" si="37"/>
        <v>-6.8313178977212896E-2</v>
      </c>
      <c r="O144" s="185">
        <f t="shared" si="37"/>
        <v>-9.2608112965825384E-2</v>
      </c>
      <c r="P144" s="185">
        <f t="shared" si="37"/>
        <v>-0.14699330662944843</v>
      </c>
    </row>
    <row r="145" spans="1:16">
      <c r="A145" s="166" t="s">
        <v>291</v>
      </c>
      <c r="B145" s="185">
        <f t="shared" si="36"/>
        <v>-5.7712090486768952E-3</v>
      </c>
      <c r="C145" s="185">
        <f t="shared" si="36"/>
        <v>1.026986249862083E-2</v>
      </c>
      <c r="D145" s="185">
        <f t="shared" si="36"/>
        <v>1.5806739702519446E-2</v>
      </c>
      <c r="E145" s="185">
        <f t="shared" si="36"/>
        <v>3.331409711205402E-2</v>
      </c>
      <c r="F145" s="185">
        <f t="shared" si="36"/>
        <v>4.2498987658807774E-2</v>
      </c>
      <c r="G145" s="185">
        <f t="shared" si="36"/>
        <v>6.5467633621313137E-2</v>
      </c>
      <c r="H145" s="185">
        <f t="shared" si="36"/>
        <v>0.10497992934500955</v>
      </c>
      <c r="I145" s="185"/>
      <c r="J145" s="185">
        <f t="shared" si="37"/>
        <v>-1.8283130643596768E-2</v>
      </c>
      <c r="K145" s="185">
        <f t="shared" si="37"/>
        <v>-1.3700164222800071E-2</v>
      </c>
      <c r="L145" s="185">
        <f t="shared" si="37"/>
        <v>-4.8405208774177089E-3</v>
      </c>
      <c r="M145" s="185">
        <f t="shared" si="37"/>
        <v>-3.6132538986248797E-3</v>
      </c>
      <c r="N145" s="185">
        <f t="shared" si="37"/>
        <v>2.0225886331994847E-3</v>
      </c>
      <c r="O145" s="185">
        <f t="shared" si="37"/>
        <v>1.2902212161045812E-2</v>
      </c>
      <c r="P145" s="185">
        <f t="shared" si="37"/>
        <v>3.5901633820442536E-2</v>
      </c>
    </row>
    <row r="146" spans="1:16">
      <c r="A146" s="166" t="s">
        <v>290</v>
      </c>
      <c r="B146" s="185">
        <f t="shared" si="36"/>
        <v>5.1145050844957129E-2</v>
      </c>
      <c r="C146" s="185">
        <f t="shared" si="36"/>
        <v>9.5337193481599192E-2</v>
      </c>
      <c r="D146" s="185">
        <f t="shared" si="36"/>
        <v>0.12124277512685055</v>
      </c>
      <c r="E146" s="185">
        <f t="shared" si="36"/>
        <v>0.18457714453106133</v>
      </c>
      <c r="F146" s="185">
        <f t="shared" si="36"/>
        <v>0.21038149297061803</v>
      </c>
      <c r="G146" s="185">
        <f t="shared" si="36"/>
        <v>0.26466097702396318</v>
      </c>
      <c r="H146" s="185">
        <f t="shared" si="36"/>
        <v>0.30700796413768727</v>
      </c>
      <c r="I146" s="185"/>
      <c r="J146" s="185">
        <f t="shared" si="37"/>
        <v>1.5672955678267764E-2</v>
      </c>
      <c r="K146" s="185">
        <f t="shared" si="37"/>
        <v>2.2786362585547559E-2</v>
      </c>
      <c r="L146" s="185">
        <f t="shared" si="37"/>
        <v>2.3172903173262371E-2</v>
      </c>
      <c r="M146" s="185">
        <f t="shared" si="37"/>
        <v>4.838559675072629E-2</v>
      </c>
      <c r="N146" s="185">
        <f t="shared" si="37"/>
        <v>9.3114544708095215E-2</v>
      </c>
      <c r="O146" s="185">
        <f t="shared" si="37"/>
        <v>0.13680866370671918</v>
      </c>
      <c r="P146" s="185">
        <f t="shared" si="37"/>
        <v>0.23086082182370671</v>
      </c>
    </row>
    <row r="147" spans="1:16">
      <c r="A147" s="166" t="s">
        <v>289</v>
      </c>
      <c r="B147" s="185">
        <f t="shared" si="36"/>
        <v>4.3884965242332319E-2</v>
      </c>
      <c r="C147" s="185">
        <f t="shared" si="36"/>
        <v>8.7418606220454942E-2</v>
      </c>
      <c r="D147" s="185">
        <f t="shared" si="36"/>
        <v>0.10986327391816353</v>
      </c>
      <c r="E147" s="185">
        <f t="shared" si="36"/>
        <v>0.15819282631756959</v>
      </c>
      <c r="F147" s="185">
        <f t="shared" si="36"/>
        <v>0.17843220158312056</v>
      </c>
      <c r="G147" s="185">
        <f t="shared" si="36"/>
        <v>0.21141388887710288</v>
      </c>
      <c r="H147" s="185">
        <f t="shared" si="36"/>
        <v>0.23285170468970073</v>
      </c>
      <c r="I147" s="185"/>
      <c r="J147" s="185">
        <f t="shared" si="37"/>
        <v>6.2006420441844678E-3</v>
      </c>
      <c r="K147" s="185">
        <f t="shared" si="37"/>
        <v>1.5747798995379814E-2</v>
      </c>
      <c r="L147" s="185">
        <f t="shared" si="37"/>
        <v>1.8902479394101501E-2</v>
      </c>
      <c r="M147" s="185">
        <f t="shared" si="37"/>
        <v>4.7044714429747225E-2</v>
      </c>
      <c r="N147" s="185">
        <f t="shared" si="37"/>
        <v>7.8759207411983834E-2</v>
      </c>
      <c r="O147" s="185">
        <f t="shared" si="37"/>
        <v>0.12869957927349196</v>
      </c>
      <c r="P147" s="185">
        <f t="shared" si="37"/>
        <v>0.19324426243589632</v>
      </c>
    </row>
    <row r="148" spans="1:16">
      <c r="A148" s="166" t="s">
        <v>287</v>
      </c>
      <c r="B148" s="185">
        <f t="shared" si="36"/>
        <v>2.6298548638325592E-2</v>
      </c>
      <c r="C148" s="185">
        <f t="shared" si="36"/>
        <v>4.7234750255352731E-2</v>
      </c>
      <c r="D148" s="185">
        <f t="shared" si="36"/>
        <v>5.1818607276658435E-2</v>
      </c>
      <c r="E148" s="185">
        <f t="shared" si="36"/>
        <v>6.8772210967900538E-2</v>
      </c>
      <c r="F148" s="185">
        <f t="shared" si="36"/>
        <v>7.504065516304248E-2</v>
      </c>
      <c r="G148" s="185">
        <f t="shared" si="36"/>
        <v>8.2733756520476653E-2</v>
      </c>
      <c r="H148" s="185">
        <f t="shared" si="36"/>
        <v>9.2743774486204744E-2</v>
      </c>
      <c r="I148" s="185"/>
      <c r="J148" s="185">
        <f t="shared" si="37"/>
        <v>6.7125468391273646E-3</v>
      </c>
      <c r="K148" s="185">
        <f t="shared" si="37"/>
        <v>1.4377376777061635E-2</v>
      </c>
      <c r="L148" s="185">
        <f t="shared" si="37"/>
        <v>3.1992554008846597E-2</v>
      </c>
      <c r="M148" s="185">
        <f t="shared" si="37"/>
        <v>2.7443144539844422E-2</v>
      </c>
      <c r="N148" s="185">
        <f t="shared" si="37"/>
        <v>4.1897296180959609E-2</v>
      </c>
      <c r="O148" s="185">
        <f t="shared" si="37"/>
        <v>6.25902315134097E-2</v>
      </c>
      <c r="P148" s="185">
        <f t="shared" si="37"/>
        <v>7.3968153356499089E-2</v>
      </c>
    </row>
    <row r="149" spans="1:16">
      <c r="A149" s="166" t="s">
        <v>13</v>
      </c>
      <c r="B149" s="185">
        <f t="shared" si="36"/>
        <v>3.6913538158639625E-2</v>
      </c>
      <c r="C149" s="185">
        <f t="shared" si="36"/>
        <v>4.5743702108895778E-2</v>
      </c>
      <c r="D149" s="185">
        <f t="shared" si="36"/>
        <v>5.284175861981133E-2</v>
      </c>
      <c r="E149" s="185">
        <f t="shared" si="36"/>
        <v>6.7807864318560451E-2</v>
      </c>
      <c r="F149" s="185">
        <f t="shared" si="36"/>
        <v>7.5850017512542056E-2</v>
      </c>
      <c r="G149" s="185">
        <f t="shared" si="36"/>
        <v>9.8387442259000757E-2</v>
      </c>
      <c r="H149" s="185">
        <f t="shared" si="36"/>
        <v>0.14630221910724339</v>
      </c>
      <c r="I149" s="185"/>
      <c r="J149" s="185">
        <f t="shared" si="37"/>
        <v>2.8320332041302798E-2</v>
      </c>
      <c r="K149" s="185">
        <f t="shared" si="37"/>
        <v>2.7777380936307994E-2</v>
      </c>
      <c r="L149" s="185">
        <f t="shared" si="37"/>
        <v>2.168787883709733E-2</v>
      </c>
      <c r="M149" s="185">
        <f t="shared" si="37"/>
        <v>3.0458309710076792E-2</v>
      </c>
      <c r="N149" s="185">
        <f t="shared" si="37"/>
        <v>3.2231656688816335E-2</v>
      </c>
      <c r="O149" s="185">
        <f t="shared" si="37"/>
        <v>3.8684274242018812E-2</v>
      </c>
      <c r="P149" s="185">
        <f t="shared" si="37"/>
        <v>5.5695751398785021E-2</v>
      </c>
    </row>
    <row r="150" spans="1:16">
      <c r="A150" s="166" t="s">
        <v>3</v>
      </c>
      <c r="B150" s="185">
        <f t="shared" si="36"/>
        <v>-9.9032256634951632E-2</v>
      </c>
      <c r="C150" s="185">
        <f t="shared" si="36"/>
        <v>-0.12641993713290012</v>
      </c>
      <c r="D150" s="185">
        <f t="shared" si="36"/>
        <v>-0.14908084235824026</v>
      </c>
      <c r="E150" s="185">
        <f t="shared" si="36"/>
        <v>-0.19705270167534761</v>
      </c>
      <c r="F150" s="185">
        <f t="shared" si="36"/>
        <v>-0.21318096058101532</v>
      </c>
      <c r="G150" s="185">
        <f t="shared" si="36"/>
        <v>-0.23665462069274923</v>
      </c>
      <c r="H150" s="185">
        <f t="shared" si="36"/>
        <v>-0.24859648441026294</v>
      </c>
      <c r="I150" s="185"/>
      <c r="J150" s="185">
        <f t="shared" si="37"/>
        <v>-7.1927934550432227E-2</v>
      </c>
      <c r="K150" s="185">
        <f t="shared" si="37"/>
        <v>-6.8916376015000114E-2</v>
      </c>
      <c r="L150" s="185">
        <f t="shared" si="37"/>
        <v>-4.727869045177191E-2</v>
      </c>
      <c r="M150" s="185">
        <f t="shared" si="37"/>
        <v>-7.4733159566946039E-2</v>
      </c>
      <c r="N150" s="185">
        <f t="shared" si="37"/>
        <v>-0.12269099422629914</v>
      </c>
      <c r="O150" s="185">
        <f t="shared" si="37"/>
        <v>-0.17224628550337151</v>
      </c>
      <c r="P150" s="185">
        <f t="shared" si="37"/>
        <v>-0.22510131256662136</v>
      </c>
    </row>
    <row r="151" spans="1:16">
      <c r="A151" s="166" t="s">
        <v>385</v>
      </c>
      <c r="B151" s="185">
        <f t="shared" si="36"/>
        <v>-8.3530844847205077E-2</v>
      </c>
      <c r="C151" s="185">
        <f t="shared" si="36"/>
        <v>-0.11632975340227114</v>
      </c>
      <c r="D151" s="185">
        <f t="shared" si="36"/>
        <v>-0.14393449370954836</v>
      </c>
      <c r="E151" s="185">
        <f t="shared" si="36"/>
        <v>-0.2072231155249934</v>
      </c>
      <c r="F151" s="185">
        <f t="shared" si="36"/>
        <v>-0.23105048415709051</v>
      </c>
      <c r="G151" s="185">
        <f t="shared" si="36"/>
        <v>-0.26902772673149677</v>
      </c>
      <c r="H151" s="185">
        <f t="shared" si="36"/>
        <v>-0.29107451526321337</v>
      </c>
      <c r="I151" s="185"/>
      <c r="J151" s="185">
        <f t="shared" si="37"/>
        <v>-5.2977152469206756E-2</v>
      </c>
      <c r="K151" s="185">
        <f t="shared" si="37"/>
        <v>-5.0757572127077655E-2</v>
      </c>
      <c r="L151" s="185">
        <f t="shared" si="37"/>
        <v>-3.0224089239154539E-2</v>
      </c>
      <c r="M151" s="185">
        <f t="shared" si="37"/>
        <v>-5.8815483015679848E-2</v>
      </c>
      <c r="N151" s="185">
        <f t="shared" si="37"/>
        <v>-0.1086949893377942</v>
      </c>
      <c r="O151" s="185">
        <f t="shared" si="37"/>
        <v>-0.16997682979280671</v>
      </c>
      <c r="P151" s="185">
        <f t="shared" si="37"/>
        <v>-0.248344995932268</v>
      </c>
    </row>
    <row r="152" spans="1:16">
      <c r="A152" s="234" t="s">
        <v>478</v>
      </c>
      <c r="B152" s="166" t="s">
        <v>276</v>
      </c>
      <c r="C152" s="166" t="s">
        <v>43</v>
      </c>
      <c r="D152" s="166" t="s">
        <v>111</v>
      </c>
      <c r="E152" s="166" t="s">
        <v>46</v>
      </c>
      <c r="F152" s="166" t="s">
        <v>80</v>
      </c>
      <c r="G152" s="166" t="s">
        <v>81</v>
      </c>
      <c r="H152" s="166" t="s">
        <v>82</v>
      </c>
      <c r="I152" s="166"/>
      <c r="J152" s="166" t="s">
        <v>143</v>
      </c>
      <c r="K152" s="166" t="s">
        <v>277</v>
      </c>
      <c r="L152" s="166" t="s">
        <v>44</v>
      </c>
      <c r="M152" s="166" t="s">
        <v>45</v>
      </c>
      <c r="N152" s="166" t="s">
        <v>78</v>
      </c>
      <c r="O152" s="166" t="s">
        <v>79</v>
      </c>
      <c r="P152" s="166" t="s">
        <v>83</v>
      </c>
    </row>
    <row r="153" spans="1:16">
      <c r="A153" s="166" t="s">
        <v>386</v>
      </c>
      <c r="B153" s="185">
        <f t="shared" ref="B153:H155" si="38">B102/B101-1</f>
        <v>2.0872415999441563E-2</v>
      </c>
      <c r="C153" s="185">
        <f t="shared" si="38"/>
        <v>5.4702453267841733E-2</v>
      </c>
      <c r="D153" s="185">
        <f t="shared" si="38"/>
        <v>7.291407552581064E-2</v>
      </c>
      <c r="E153" s="185">
        <f t="shared" si="38"/>
        <v>0.11913399188679885</v>
      </c>
      <c r="F153" s="185">
        <f t="shared" si="38"/>
        <v>0.14184493166020085</v>
      </c>
      <c r="G153" s="185">
        <f t="shared" si="38"/>
        <v>0.18861793776041069</v>
      </c>
      <c r="H153" s="185">
        <f t="shared" si="38"/>
        <v>0.25288887418113259</v>
      </c>
      <c r="I153" s="185"/>
      <c r="J153" s="185">
        <f t="shared" ref="J153:P155" si="39">J102/J101-1</f>
        <v>-8.5336252180829852E-3</v>
      </c>
      <c r="K153" s="185">
        <f t="shared" si="39"/>
        <v>-8.7135231681023662E-4</v>
      </c>
      <c r="L153" s="185">
        <f t="shared" si="39"/>
        <v>4.556915283654206E-3</v>
      </c>
      <c r="M153" s="185">
        <f t="shared" si="39"/>
        <v>2.0553273691075846E-2</v>
      </c>
      <c r="N153" s="185">
        <f t="shared" si="39"/>
        <v>3.8114274298398199E-2</v>
      </c>
      <c r="O153" s="185">
        <f t="shared" si="39"/>
        <v>7.5602472107316965E-2</v>
      </c>
      <c r="P153" s="185">
        <f t="shared" si="39"/>
        <v>0.1317510833131732</v>
      </c>
    </row>
    <row r="154" spans="1:16">
      <c r="A154" s="166" t="s">
        <v>409</v>
      </c>
      <c r="B154" s="185">
        <f t="shared" si="38"/>
        <v>-7.5455902287594467E-3</v>
      </c>
      <c r="C154" s="185">
        <f t="shared" si="38"/>
        <v>-5.789691870402236E-3</v>
      </c>
      <c r="D154" s="185">
        <f t="shared" si="38"/>
        <v>-6.6320848309449065E-3</v>
      </c>
      <c r="E154" s="185">
        <f t="shared" si="38"/>
        <v>-1.8338026039593114E-2</v>
      </c>
      <c r="F154" s="185">
        <f t="shared" si="38"/>
        <v>-2.5226564614727498E-2</v>
      </c>
      <c r="G154" s="185">
        <f t="shared" si="38"/>
        <v>-4.7827442437324952E-2</v>
      </c>
      <c r="H154" s="185">
        <f t="shared" si="38"/>
        <v>-0.10245073048099973</v>
      </c>
      <c r="I154" s="185"/>
      <c r="J154" s="185">
        <f t="shared" si="39"/>
        <v>-9.1692140875381245E-3</v>
      </c>
      <c r="K154" s="185">
        <f t="shared" si="39"/>
        <v>-4.8705443384643443E-3</v>
      </c>
      <c r="L154" s="185">
        <f t="shared" si="39"/>
        <v>-3.3123337848169898E-3</v>
      </c>
      <c r="M154" s="185">
        <f t="shared" si="39"/>
        <v>7.9101073153673429E-3</v>
      </c>
      <c r="N154" s="185">
        <f t="shared" si="39"/>
        <v>8.6918889593667892E-3</v>
      </c>
      <c r="O154" s="185">
        <f t="shared" si="39"/>
        <v>1.0145219214578116E-2</v>
      </c>
      <c r="P154" s="185">
        <f t="shared" si="39"/>
        <v>5.6762865154775799E-3</v>
      </c>
    </row>
    <row r="155" spans="1:16">
      <c r="A155" s="166" t="s">
        <v>479</v>
      </c>
      <c r="B155" s="185">
        <f t="shared" si="38"/>
        <v>5.5379769222904329E-2</v>
      </c>
      <c r="C155" s="185">
        <f t="shared" si="38"/>
        <v>0.10963113119633894</v>
      </c>
      <c r="D155" s="185">
        <f t="shared" si="38"/>
        <v>0.14166886614083674</v>
      </c>
      <c r="E155" s="185">
        <f t="shared" si="38"/>
        <v>0.22625384902633772</v>
      </c>
      <c r="F155" s="185">
        <f t="shared" si="38"/>
        <v>0.26188039686656994</v>
      </c>
      <c r="G155" s="185">
        <f t="shared" si="38"/>
        <v>0.33397451512396437</v>
      </c>
      <c r="H155" s="185">
        <f t="shared" si="38"/>
        <v>0.41897543705559848</v>
      </c>
      <c r="I155" s="185"/>
      <c r="J155" s="185">
        <f t="shared" si="39"/>
        <v>5.0441440482924538E-3</v>
      </c>
      <c r="K155" s="185">
        <f t="shared" si="39"/>
        <v>1.3599586206737513E-2</v>
      </c>
      <c r="L155" s="185">
        <f t="shared" si="39"/>
        <v>1.572652297259447E-2</v>
      </c>
      <c r="M155" s="185">
        <f t="shared" si="39"/>
        <v>3.9326141744270515E-2</v>
      </c>
      <c r="N155" s="185">
        <f t="shared" si="39"/>
        <v>9.1159717496559489E-2</v>
      </c>
      <c r="O155" s="185">
        <f t="shared" si="39"/>
        <v>0.15552406829261445</v>
      </c>
      <c r="P155" s="185">
        <f t="shared" si="39"/>
        <v>0.25966747940622104</v>
      </c>
    </row>
    <row r="156" spans="1:16">
      <c r="A156" s="166" t="s">
        <v>484</v>
      </c>
      <c r="B156" s="185">
        <f t="shared" ref="B156:H156" si="40">B105/B104-1</f>
        <v>-2.869844740708738E-2</v>
      </c>
      <c r="C156" s="185">
        <f t="shared" si="40"/>
        <v>-6.6493253087800408E-2</v>
      </c>
      <c r="D156" s="185">
        <f t="shared" si="40"/>
        <v>-8.8224102205473387E-2</v>
      </c>
      <c r="E156" s="185">
        <f t="shared" si="40"/>
        <v>-0.14877085766717135</v>
      </c>
      <c r="F156" s="185">
        <f t="shared" si="40"/>
        <v>-0.17406188381106191</v>
      </c>
      <c r="G156" s="185">
        <f t="shared" si="40"/>
        <v>-0.21786672280534847</v>
      </c>
      <c r="H156" s="185">
        <f t="shared" si="40"/>
        <v>-0.25351355465841541</v>
      </c>
      <c r="I156" s="185"/>
      <c r="J156" s="185">
        <f t="shared" ref="J156:P156" si="41">J105/J104-1</f>
        <v>1.0017548322607039E-2</v>
      </c>
      <c r="K156" s="185">
        <f t="shared" si="41"/>
        <v>6.8197843533595037E-3</v>
      </c>
      <c r="L156" s="185">
        <f t="shared" si="41"/>
        <v>5.0988568925904865E-3</v>
      </c>
      <c r="M156" s="185">
        <f t="shared" si="41"/>
        <v>-1.7903998929447162E-3</v>
      </c>
      <c r="N156" s="185">
        <f t="shared" si="41"/>
        <v>-3.7863831248492796E-2</v>
      </c>
      <c r="O156" s="185">
        <f t="shared" si="41"/>
        <v>-9.9459255586387574E-2</v>
      </c>
      <c r="P156" s="185">
        <f t="shared" si="41"/>
        <v>-0.18276356403595817</v>
      </c>
    </row>
    <row r="157" spans="1:16">
      <c r="A157" s="166" t="s">
        <v>490</v>
      </c>
      <c r="B157" s="185">
        <f t="shared" ref="B157:H157" si="42">B106/B105-1</f>
        <v>4.6674433986688468E-2</v>
      </c>
      <c r="C157" s="185">
        <f t="shared" si="42"/>
        <v>7.3124845833986596E-2</v>
      </c>
      <c r="D157" s="185">
        <f t="shared" si="42"/>
        <v>8.8897579375284419E-2</v>
      </c>
      <c r="E157" s="185">
        <f t="shared" si="42"/>
        <v>0.1258839257919393</v>
      </c>
      <c r="F157" s="185">
        <f t="shared" si="42"/>
        <v>0.14089963292153129</v>
      </c>
      <c r="G157" s="185">
        <f t="shared" si="42"/>
        <v>0.173194299827514</v>
      </c>
      <c r="H157" s="185">
        <f t="shared" si="42"/>
        <v>0.20135538482215987</v>
      </c>
      <c r="I157" s="185"/>
      <c r="J157" s="185">
        <f t="shared" ref="J157:P157" si="43">J106/J105-1</f>
        <v>2.1631840894438037E-2</v>
      </c>
      <c r="K157" s="185">
        <f t="shared" si="43"/>
        <v>2.6864634588535496E-2</v>
      </c>
      <c r="L157" s="185">
        <f t="shared" si="43"/>
        <v>2.5986454113745339E-2</v>
      </c>
      <c r="M157" s="185">
        <f t="shared" si="43"/>
        <v>4.3872092797969442E-2</v>
      </c>
      <c r="N157" s="185">
        <f t="shared" si="43"/>
        <v>6.9357780853273265E-2</v>
      </c>
      <c r="O157" s="185">
        <f t="shared" si="43"/>
        <v>9.3131282295696005E-2</v>
      </c>
      <c r="P157" s="185">
        <f t="shared" si="43"/>
        <v>0.1478635031334381</v>
      </c>
    </row>
    <row r="158" spans="1:16">
      <c r="A158" s="166" t="s">
        <v>495</v>
      </c>
      <c r="B158" s="185">
        <f>B107/B105-1</f>
        <v>7.7990872494353436E-2</v>
      </c>
      <c r="C158" s="185">
        <f t="shared" ref="C158:P158" si="44">C107/C105-1</f>
        <v>0.10811423719979674</v>
      </c>
      <c r="D158" s="185">
        <f t="shared" si="44"/>
        <v>0.12517516013509167</v>
      </c>
      <c r="E158" s="185">
        <f t="shared" si="44"/>
        <v>0.16344991097161254</v>
      </c>
      <c r="F158" s="185">
        <f t="shared" si="44"/>
        <v>0.17933169849084907</v>
      </c>
      <c r="G158" s="185">
        <f t="shared" si="44"/>
        <v>0.21252541357439347</v>
      </c>
      <c r="H158" s="185">
        <f t="shared" si="44"/>
        <v>0.23488609576379571</v>
      </c>
      <c r="I158" s="185"/>
      <c r="J158" s="185">
        <f t="shared" si="44"/>
        <v>4.9470818846684361E-2</v>
      </c>
      <c r="K158" s="185">
        <f t="shared" si="44"/>
        <v>5.6618100489252532E-2</v>
      </c>
      <c r="L158" s="185">
        <f t="shared" si="44"/>
        <v>5.7125962635527161E-2</v>
      </c>
      <c r="M158" s="185">
        <f t="shared" si="44"/>
        <v>7.8581228941502879E-2</v>
      </c>
      <c r="N158" s="185">
        <f t="shared" si="44"/>
        <v>0.10366343435418579</v>
      </c>
      <c r="O158" s="185">
        <f t="shared" si="44"/>
        <v>0.13023352926987952</v>
      </c>
      <c r="P158" s="185">
        <f t="shared" si="44"/>
        <v>0.19241205875911183</v>
      </c>
    </row>
    <row r="160" spans="1:16" s="166" customFormat="1" ht="13">
      <c r="A160" s="166" t="s">
        <v>302</v>
      </c>
      <c r="B160" s="166" t="s">
        <v>276</v>
      </c>
      <c r="C160" s="166" t="s">
        <v>43</v>
      </c>
      <c r="D160" s="166" t="s">
        <v>111</v>
      </c>
      <c r="E160" s="166" t="s">
        <v>46</v>
      </c>
      <c r="F160" s="166" t="s">
        <v>80</v>
      </c>
      <c r="G160" s="166" t="s">
        <v>81</v>
      </c>
      <c r="H160" s="166" t="s">
        <v>82</v>
      </c>
      <c r="J160" s="166" t="s">
        <v>143</v>
      </c>
      <c r="K160" s="166" t="s">
        <v>277</v>
      </c>
      <c r="L160" s="166" t="s">
        <v>44</v>
      </c>
      <c r="M160" s="166" t="s">
        <v>45</v>
      </c>
      <c r="N160" s="166" t="s">
        <v>78</v>
      </c>
      <c r="O160" s="166" t="s">
        <v>79</v>
      </c>
      <c r="P160" s="166" t="s">
        <v>83</v>
      </c>
    </row>
    <row r="161" spans="1:16" s="166" customFormat="1" ht="13">
      <c r="A161" s="166" t="s">
        <v>303</v>
      </c>
      <c r="B161" s="166">
        <v>1</v>
      </c>
      <c r="C161" s="166">
        <v>0.1</v>
      </c>
      <c r="D161" s="166">
        <v>0.05</v>
      </c>
      <c r="E161" s="166">
        <v>0.01</v>
      </c>
      <c r="F161" s="166">
        <v>5.0000000000000001E-3</v>
      </c>
      <c r="G161" s="166">
        <v>1E-3</v>
      </c>
      <c r="H161" s="166">
        <v>1E-4</v>
      </c>
      <c r="J161" s="166">
        <v>0.9</v>
      </c>
      <c r="K161" s="166">
        <v>0.99</v>
      </c>
      <c r="L161" s="166">
        <v>0.05</v>
      </c>
      <c r="M161" s="166">
        <v>0.04</v>
      </c>
      <c r="N161" s="166">
        <v>5.0000000000000001E-3</v>
      </c>
      <c r="O161" s="166">
        <v>4.0000000000000001E-3</v>
      </c>
      <c r="P161" s="166">
        <v>8.9999999999999998E-4</v>
      </c>
    </row>
    <row r="162" spans="1:16">
      <c r="A162" s="252" t="s">
        <v>502</v>
      </c>
      <c r="B162" s="253">
        <f>B$161*(B108-B85)/($B108-$B85)</f>
        <v>1</v>
      </c>
      <c r="C162" s="253">
        <f t="shared" ref="C162:P162" si="45">C$161*(C108-C85)/($B108-$B85)</f>
        <v>0.90932897105868282</v>
      </c>
      <c r="D162" s="253">
        <f t="shared" si="45"/>
        <v>0.77382394777757346</v>
      </c>
      <c r="E162" s="253">
        <f t="shared" si="45"/>
        <v>0.50943147680185719</v>
      </c>
      <c r="F162" s="253">
        <f t="shared" si="45"/>
        <v>0.4295121327953883</v>
      </c>
      <c r="G162" s="253">
        <f t="shared" si="45"/>
        <v>0.29277027462272487</v>
      </c>
      <c r="H162" s="253">
        <f t="shared" si="45"/>
        <v>0.15672115903715195</v>
      </c>
      <c r="I162" s="253">
        <f t="shared" si="45"/>
        <v>0</v>
      </c>
      <c r="J162" s="253">
        <f t="shared" si="45"/>
        <v>9.0671028941316831E-2</v>
      </c>
      <c r="K162" s="253">
        <f t="shared" si="45"/>
        <v>0.49056852319814309</v>
      </c>
      <c r="L162" s="253">
        <f t="shared" si="45"/>
        <v>0.13550502328110961</v>
      </c>
      <c r="M162" s="253">
        <f t="shared" si="45"/>
        <v>0.2643924709757165</v>
      </c>
      <c r="N162" s="253">
        <f t="shared" si="45"/>
        <v>7.9919344006468732E-2</v>
      </c>
      <c r="O162" s="253">
        <f t="shared" si="45"/>
        <v>0.13674185817266346</v>
      </c>
      <c r="P162" s="253">
        <f t="shared" si="45"/>
        <v>0.13604911558557295</v>
      </c>
    </row>
    <row r="163" spans="1:16">
      <c r="A163" s="80" t="s">
        <v>280</v>
      </c>
      <c r="B163" s="196">
        <f t="shared" ref="B163:H163" si="46">B$161*(B92-B85)/($B92-$B85)</f>
        <v>1</v>
      </c>
      <c r="C163" s="196">
        <f t="shared" si="46"/>
        <v>0.69600481696740379</v>
      </c>
      <c r="D163" s="196">
        <f t="shared" si="46"/>
        <v>0.61303271099320744</v>
      </c>
      <c r="E163" s="197">
        <f t="shared" si="46"/>
        <v>0.44664613678260973</v>
      </c>
      <c r="F163" s="196">
        <f t="shared" si="46"/>
        <v>0.38673789746643478</v>
      </c>
      <c r="G163" s="196">
        <f t="shared" si="46"/>
        <v>0.27228261501075346</v>
      </c>
      <c r="H163" s="196">
        <f t="shared" si="46"/>
        <v>0.13826322745945452</v>
      </c>
      <c r="I163" s="196"/>
      <c r="J163" s="196">
        <f t="shared" ref="J163:P163" si="47">J$161*(J92-J85)/($B92-$B85)</f>
        <v>0.30399518303259615</v>
      </c>
      <c r="K163" s="197">
        <f t="shared" si="47"/>
        <v>0.55335386321739033</v>
      </c>
      <c r="L163" s="196">
        <f t="shared" si="47"/>
        <v>8.2972105974196297E-2</v>
      </c>
      <c r="M163" s="196">
        <f t="shared" si="47"/>
        <v>0.16638657421059783</v>
      </c>
      <c r="N163" s="196">
        <f t="shared" si="47"/>
        <v>5.9908239316174776E-2</v>
      </c>
      <c r="O163" s="196">
        <f t="shared" si="47"/>
        <v>0.11445528245568144</v>
      </c>
      <c r="P163" s="196">
        <f t="shared" si="47"/>
        <v>0.13401938755129891</v>
      </c>
    </row>
    <row r="164" spans="1:16">
      <c r="A164" s="80" t="s">
        <v>355</v>
      </c>
      <c r="B164" s="196">
        <f t="shared" ref="B164:H164" si="48">B$161*(B94-B92)/($B94-$B92)</f>
        <v>1</v>
      </c>
      <c r="C164" s="196">
        <f t="shared" si="48"/>
        <v>0.76114478489551118</v>
      </c>
      <c r="D164" s="196">
        <f t="shared" si="48"/>
        <v>0.70759269053893148</v>
      </c>
      <c r="E164" s="197">
        <f t="shared" si="48"/>
        <v>0.56570067823435466</v>
      </c>
      <c r="F164" s="196">
        <f t="shared" si="48"/>
        <v>0.50704942563598421</v>
      </c>
      <c r="G164" s="196">
        <f t="shared" si="48"/>
        <v>0.37495020580684668</v>
      </c>
      <c r="H164" s="196">
        <f t="shared" si="48"/>
        <v>0.19609028772992668</v>
      </c>
      <c r="I164" s="196"/>
      <c r="J164" s="196">
        <f t="shared" ref="J164:P164" si="49">J$161*(J94-J92)/($B94-$B92)</f>
        <v>0.23885521510448804</v>
      </c>
      <c r="K164" s="197">
        <f t="shared" si="49"/>
        <v>0.43429932176564512</v>
      </c>
      <c r="L164" s="196">
        <f t="shared" si="49"/>
        <v>5.3552094356579455E-2</v>
      </c>
      <c r="M164" s="196">
        <f t="shared" si="49"/>
        <v>0.14189201230457707</v>
      </c>
      <c r="N164" s="196">
        <f t="shared" si="49"/>
        <v>5.8651252598370347E-2</v>
      </c>
      <c r="O164" s="196">
        <f t="shared" si="49"/>
        <v>0.13209921982913769</v>
      </c>
      <c r="P164" s="196">
        <f t="shared" si="49"/>
        <v>0.17885991807691995</v>
      </c>
    </row>
    <row r="165" spans="1:16">
      <c r="A165" s="80" t="s">
        <v>12</v>
      </c>
      <c r="B165" s="196">
        <f t="shared" ref="B165:H165" si="50">B$161*(B99-B94)/($B99-$B94)</f>
        <v>1</v>
      </c>
      <c r="C165" s="196">
        <f t="shared" si="50"/>
        <v>0.86518938896475039</v>
      </c>
      <c r="D165" s="196">
        <f t="shared" si="50"/>
        <v>0.79665334084094297</v>
      </c>
      <c r="E165" s="197">
        <f t="shared" si="50"/>
        <v>0.64742627769392069</v>
      </c>
      <c r="F165" s="196">
        <f t="shared" si="50"/>
        <v>0.58304645357141405</v>
      </c>
      <c r="G165" s="196">
        <f t="shared" si="50"/>
        <v>0.4292825751946075</v>
      </c>
      <c r="H165" s="196">
        <f t="shared" si="50"/>
        <v>0.24015433980810583</v>
      </c>
      <c r="I165" s="196"/>
      <c r="J165" s="196">
        <f t="shared" ref="J165:P165" si="51">J$161*(J99-J94)/($B99-$B94)</f>
        <v>0.13481061103524988</v>
      </c>
      <c r="K165" s="197">
        <f t="shared" si="51"/>
        <v>0.35257372230607859</v>
      </c>
      <c r="L165" s="196">
        <f t="shared" si="51"/>
        <v>6.8536048123806981E-2</v>
      </c>
      <c r="M165" s="196">
        <f t="shared" si="51"/>
        <v>0.14922706314702253</v>
      </c>
      <c r="N165" s="196">
        <f t="shared" si="51"/>
        <v>6.4379824122506757E-2</v>
      </c>
      <c r="O165" s="196">
        <f t="shared" si="51"/>
        <v>0.15376387837680647</v>
      </c>
      <c r="P165" s="196">
        <f t="shared" si="51"/>
        <v>0.18912823538650173</v>
      </c>
    </row>
    <row r="166" spans="1:16">
      <c r="A166" s="80" t="s">
        <v>362</v>
      </c>
      <c r="B166" s="196">
        <f t="shared" ref="B166:H166" si="52">B$161*(B99-B92)/($B99-$B92)</f>
        <v>1</v>
      </c>
      <c r="C166" s="196">
        <f t="shared" si="52"/>
        <v>1.3567202276291008</v>
      </c>
      <c r="D166" s="196">
        <f t="shared" si="52"/>
        <v>1.217396506971963</v>
      </c>
      <c r="E166" s="197">
        <f t="shared" si="52"/>
        <v>1.0335169625695597</v>
      </c>
      <c r="F166" s="196">
        <f t="shared" si="52"/>
        <v>0.94207403805086565</v>
      </c>
      <c r="G166" s="196">
        <f t="shared" si="52"/>
        <v>0.6859612884320101</v>
      </c>
      <c r="H166" s="196">
        <f t="shared" si="52"/>
        <v>0.44832314074393864</v>
      </c>
      <c r="I166" s="196"/>
      <c r="J166" s="196">
        <f t="shared" ref="J166:P166" si="53">J$161*(J99-J92)/($B99-$B92)</f>
        <v>-0.35672022762909561</v>
      </c>
      <c r="K166" s="197">
        <f t="shared" si="53"/>
        <v>-3.3516962569562977E-2</v>
      </c>
      <c r="L166" s="196">
        <f t="shared" si="53"/>
        <v>0.13932372065713622</v>
      </c>
      <c r="M166" s="196">
        <f t="shared" si="53"/>
        <v>0.18387954440240356</v>
      </c>
      <c r="N166" s="196">
        <f t="shared" si="53"/>
        <v>9.1442924518695137E-2</v>
      </c>
      <c r="O166" s="196">
        <f t="shared" si="53"/>
        <v>0.25611274961885439</v>
      </c>
      <c r="P166" s="196">
        <f t="shared" si="53"/>
        <v>0.23763814768807201</v>
      </c>
    </row>
    <row r="167" spans="1:16">
      <c r="A167" s="80" t="s">
        <v>3</v>
      </c>
      <c r="B167" s="196">
        <f t="shared" ref="B167:H168" si="54">B$161*(B100-B99)/($B100-$B99)</f>
        <v>1</v>
      </c>
      <c r="C167" s="196">
        <f t="shared" si="54"/>
        <v>0.63495752663391969</v>
      </c>
      <c r="D167" s="196">
        <f t="shared" si="54"/>
        <v>0.58209902593231411</v>
      </c>
      <c r="E167" s="197">
        <f t="shared" si="54"/>
        <v>0.46765870079558985</v>
      </c>
      <c r="F167" s="196">
        <f t="shared" si="54"/>
        <v>0.41576120877857237</v>
      </c>
      <c r="G167" s="196">
        <f t="shared" si="54"/>
        <v>0.29333225029007881</v>
      </c>
      <c r="H167" s="196">
        <f t="shared" si="54"/>
        <v>0.15151915455501819</v>
      </c>
      <c r="I167" s="196"/>
      <c r="J167" s="196">
        <f t="shared" ref="J167:P168" si="55">J$161*(J100-J99)/($B100-$B99)</f>
        <v>0.36504247336608076</v>
      </c>
      <c r="K167" s="197">
        <f t="shared" si="55"/>
        <v>0.53234129920440931</v>
      </c>
      <c r="L167" s="196">
        <f t="shared" si="55"/>
        <v>5.285850070160563E-2</v>
      </c>
      <c r="M167" s="196">
        <f t="shared" si="55"/>
        <v>0.11444032513672404</v>
      </c>
      <c r="N167" s="196">
        <f t="shared" si="55"/>
        <v>5.189749201701787E-2</v>
      </c>
      <c r="O167" s="196">
        <f t="shared" si="55"/>
        <v>0.12242895848849335</v>
      </c>
      <c r="P167" s="196">
        <f t="shared" si="55"/>
        <v>0.14181309573506079</v>
      </c>
    </row>
    <row r="168" spans="1:16">
      <c r="A168" s="80" t="s">
        <v>385</v>
      </c>
      <c r="B168" s="196">
        <f t="shared" si="54"/>
        <v>1</v>
      </c>
      <c r="C168" s="196">
        <f t="shared" si="54"/>
        <v>0.67165025773978626</v>
      </c>
      <c r="D168" s="196">
        <f t="shared" si="54"/>
        <v>0.62928702802993242</v>
      </c>
      <c r="E168" s="197">
        <f t="shared" si="54"/>
        <v>0.51962785552165358</v>
      </c>
      <c r="F168" s="196">
        <f t="shared" si="54"/>
        <v>0.46654963485719436</v>
      </c>
      <c r="G168" s="196">
        <f t="shared" si="54"/>
        <v>0.33495271873826671</v>
      </c>
      <c r="H168" s="196">
        <f t="shared" si="54"/>
        <v>0.17541653176324176</v>
      </c>
      <c r="I168" s="196"/>
      <c r="J168" s="196">
        <f t="shared" si="55"/>
        <v>0.32834974226021463</v>
      </c>
      <c r="K168" s="197">
        <f t="shared" si="55"/>
        <v>0.48037214447834659</v>
      </c>
      <c r="L168" s="196">
        <f t="shared" si="55"/>
        <v>4.2363229709852658E-2</v>
      </c>
      <c r="M168" s="196">
        <f t="shared" si="55"/>
        <v>0.1096591725082795</v>
      </c>
      <c r="N168" s="196">
        <f t="shared" si="55"/>
        <v>5.3078220664458879E-2</v>
      </c>
      <c r="O168" s="196">
        <f t="shared" si="55"/>
        <v>0.13159691611892776</v>
      </c>
      <c r="P168" s="196">
        <f t="shared" si="55"/>
        <v>0.15953618697502495</v>
      </c>
    </row>
    <row r="169" spans="1:16">
      <c r="A169" s="80" t="s">
        <v>392</v>
      </c>
      <c r="B169" s="196">
        <f t="shared" ref="B169:H169" si="56">B$161*(B101-B99)/($B101-$B99)</f>
        <v>1</v>
      </c>
      <c r="C169" s="196">
        <f t="shared" si="56"/>
        <v>0.6508014071418029</v>
      </c>
      <c r="D169" s="196">
        <f t="shared" si="56"/>
        <v>0.60247475278903939</v>
      </c>
      <c r="E169" s="197">
        <f t="shared" si="56"/>
        <v>0.49009892404307109</v>
      </c>
      <c r="F169" s="196">
        <f t="shared" si="56"/>
        <v>0.4376915947084572</v>
      </c>
      <c r="G169" s="196">
        <f t="shared" si="56"/>
        <v>0.31130392230524201</v>
      </c>
      <c r="H169" s="196">
        <f t="shared" si="56"/>
        <v>0.1618380154718162</v>
      </c>
      <c r="I169" s="196"/>
      <c r="J169" s="196">
        <f t="shared" ref="J169:P169" si="57">J$161*(J101-J99)/($B101-$B99)</f>
        <v>0.34919859285819776</v>
      </c>
      <c r="K169" s="197">
        <f t="shared" si="57"/>
        <v>0.50990107595692846</v>
      </c>
      <c r="L169" s="196">
        <f t="shared" si="57"/>
        <v>4.8326654352762975E-2</v>
      </c>
      <c r="M169" s="196">
        <f t="shared" si="57"/>
        <v>0.11237582874596845</v>
      </c>
      <c r="N169" s="196">
        <f t="shared" si="57"/>
        <v>5.2407329334613971E-2</v>
      </c>
      <c r="O169" s="196">
        <f t="shared" si="57"/>
        <v>0.12638767240321513</v>
      </c>
      <c r="P169" s="196">
        <f t="shared" si="57"/>
        <v>0.14946590683342589</v>
      </c>
    </row>
    <row r="170" spans="1:16">
      <c r="A170" s="80" t="s">
        <v>494</v>
      </c>
      <c r="B170" s="196">
        <f>B$161*(B104-B101)/($B104-$B101)</f>
        <v>1</v>
      </c>
      <c r="C170" s="196">
        <f t="shared" ref="C170:P170" si="58">C$161*(C104-C101)/($B104-$B101)</f>
        <v>1.0978349269417145</v>
      </c>
      <c r="D170" s="196">
        <f t="shared" si="58"/>
        <v>1.0674780600457823</v>
      </c>
      <c r="E170" s="196">
        <f t="shared" si="58"/>
        <v>0.90800109535817797</v>
      </c>
      <c r="F170" s="196">
        <f t="shared" si="58"/>
        <v>0.82634922703423985</v>
      </c>
      <c r="G170" s="196">
        <f t="shared" si="58"/>
        <v>0.61034722081947224</v>
      </c>
      <c r="H170" s="196">
        <f t="shared" si="58"/>
        <v>0.33481956462128409</v>
      </c>
      <c r="I170" s="196">
        <f t="shared" si="58"/>
        <v>0</v>
      </c>
      <c r="J170" s="196">
        <f t="shared" si="58"/>
        <v>-9.7834926941712891E-2</v>
      </c>
      <c r="K170" s="196">
        <f t="shared" si="58"/>
        <v>9.1998904641822088E-2</v>
      </c>
      <c r="L170" s="196">
        <f t="shared" si="58"/>
        <v>3.0356866895930978E-2</v>
      </c>
      <c r="M170" s="196">
        <f t="shared" si="58"/>
        <v>0.15947696468760428</v>
      </c>
      <c r="N170" s="196">
        <f t="shared" si="58"/>
        <v>8.1651868323938129E-2</v>
      </c>
      <c r="O170" s="196">
        <f t="shared" si="58"/>
        <v>0.21600200621476773</v>
      </c>
      <c r="P170" s="196">
        <f t="shared" si="58"/>
        <v>0.27552765619818803</v>
      </c>
    </row>
    <row r="171" spans="1:16">
      <c r="A171" s="80" t="s">
        <v>488</v>
      </c>
      <c r="B171" s="196">
        <f>B$161*(B106-B101)/($B106-$B101)</f>
        <v>1</v>
      </c>
      <c r="C171" s="196">
        <f t="shared" ref="C171:P171" si="59">C$161*(C106-C101)/($B106-$B101)</f>
        <v>0.8845276267711949</v>
      </c>
      <c r="D171" s="196">
        <f t="shared" si="59"/>
        <v>0.81519858894351871</v>
      </c>
      <c r="E171" s="196">
        <f t="shared" si="59"/>
        <v>0.60581661864548542</v>
      </c>
      <c r="F171" s="196">
        <f t="shared" si="59"/>
        <v>0.52581895095289755</v>
      </c>
      <c r="G171" s="196">
        <f t="shared" si="59"/>
        <v>0.3671164757533445</v>
      </c>
      <c r="H171" s="196">
        <f t="shared" si="59"/>
        <v>0.19275946314943782</v>
      </c>
      <c r="I171" s="196">
        <f t="shared" si="59"/>
        <v>0</v>
      </c>
      <c r="J171" s="196">
        <f t="shared" si="59"/>
        <v>0.1154723732288066</v>
      </c>
      <c r="K171" s="196">
        <f t="shared" si="59"/>
        <v>0.39418338135451525</v>
      </c>
      <c r="L171" s="196">
        <f t="shared" si="59"/>
        <v>6.93290378276748E-2</v>
      </c>
      <c r="M171" s="196">
        <f t="shared" si="59"/>
        <v>0.20938197029803379</v>
      </c>
      <c r="N171" s="196">
        <f t="shared" si="59"/>
        <v>7.9997667692587926E-2</v>
      </c>
      <c r="O171" s="196">
        <f t="shared" si="59"/>
        <v>0.15870247519955283</v>
      </c>
      <c r="P171" s="196">
        <f t="shared" si="59"/>
        <v>0.17435701260390679</v>
      </c>
    </row>
    <row r="172" spans="1:16">
      <c r="A172" s="252" t="s">
        <v>513</v>
      </c>
      <c r="B172" s="253">
        <f>B$161*(B109-B101)/($B109-$B101)</f>
        <v>1</v>
      </c>
      <c r="C172" s="253">
        <f t="shared" ref="C172:P172" si="60">C$161*(C109-C101)/($B109-$B101)</f>
        <v>0.77139985454636517</v>
      </c>
      <c r="D172" s="253">
        <f t="shared" si="60"/>
        <v>0.68033626753347565</v>
      </c>
      <c r="E172" s="253">
        <f t="shared" si="60"/>
        <v>0.46316047053030862</v>
      </c>
      <c r="F172" s="253">
        <f t="shared" si="60"/>
        <v>0.39445172058017197</v>
      </c>
      <c r="G172" s="253">
        <f t="shared" si="60"/>
        <v>0.26282190911142361</v>
      </c>
      <c r="H172" s="253">
        <f t="shared" si="60"/>
        <v>0.12748714477548784</v>
      </c>
      <c r="I172" s="253">
        <f t="shared" si="60"/>
        <v>0</v>
      </c>
      <c r="J172" s="253">
        <f t="shared" si="60"/>
        <v>0.22860014545363483</v>
      </c>
      <c r="K172" s="253">
        <f t="shared" si="60"/>
        <v>0.53683952946969149</v>
      </c>
      <c r="L172" s="253">
        <f t="shared" si="60"/>
        <v>9.106358701288926E-2</v>
      </c>
      <c r="M172" s="253">
        <f t="shared" si="60"/>
        <v>0.21717579700316703</v>
      </c>
      <c r="N172" s="253">
        <f t="shared" si="60"/>
        <v>6.8708749950136247E-2</v>
      </c>
      <c r="O172" s="253">
        <f t="shared" si="60"/>
        <v>0.13162981146874853</v>
      </c>
      <c r="P172" s="253">
        <f t="shared" si="60"/>
        <v>0.13533476433593575</v>
      </c>
    </row>
    <row r="173" spans="1:16">
      <c r="A173" s="80" t="s">
        <v>484</v>
      </c>
      <c r="B173" s="196">
        <f t="shared" ref="B173:P173" si="61">B$161*(B105-B104)/($B105-$B104)</f>
        <v>1</v>
      </c>
      <c r="C173" s="196">
        <f t="shared" si="61"/>
        <v>1.1724298339282064</v>
      </c>
      <c r="D173" s="196">
        <f t="shared" si="61"/>
        <v>1.193364705391168</v>
      </c>
      <c r="E173" s="196">
        <f t="shared" si="61"/>
        <v>1.1833884567523605</v>
      </c>
      <c r="F173" s="196">
        <f t="shared" si="61"/>
        <v>1.1274604205120726</v>
      </c>
      <c r="G173" s="196">
        <f t="shared" si="61"/>
        <v>0.88912651660245823</v>
      </c>
      <c r="H173" s="196">
        <f t="shared" si="61"/>
        <v>0.51332646857970454</v>
      </c>
      <c r="I173" s="196">
        <f t="shared" si="61"/>
        <v>0</v>
      </c>
      <c r="J173" s="196">
        <f t="shared" si="61"/>
        <v>-0.17242983392820435</v>
      </c>
      <c r="K173" s="196">
        <f t="shared" si="61"/>
        <v>-0.18338845675236387</v>
      </c>
      <c r="L173" s="196">
        <f t="shared" si="61"/>
        <v>-2.0934871462961382E-2</v>
      </c>
      <c r="M173" s="196">
        <f t="shared" si="61"/>
        <v>9.9762486388056352E-3</v>
      </c>
      <c r="N173" s="196">
        <f t="shared" si="61"/>
        <v>5.5928036240289025E-2</v>
      </c>
      <c r="O173" s="196">
        <f t="shared" si="61"/>
        <v>0.23833390390961431</v>
      </c>
      <c r="P173" s="196">
        <f t="shared" si="61"/>
        <v>0.37580004802275374</v>
      </c>
    </row>
    <row r="174" spans="1:16">
      <c r="A174" s="80" t="s">
        <v>490</v>
      </c>
      <c r="B174" s="196">
        <f t="shared" ref="B174:P174" si="62">B$161*(B106-B105)/($B106-$B105)</f>
        <v>1</v>
      </c>
      <c r="C174" s="196">
        <f t="shared" si="62"/>
        <v>0.7619333163115618</v>
      </c>
      <c r="D174" s="196">
        <f t="shared" si="62"/>
        <v>0.69404757931488648</v>
      </c>
      <c r="E174" s="196">
        <f t="shared" si="62"/>
        <v>0.53957458168893702</v>
      </c>
      <c r="F174" s="196">
        <f t="shared" si="62"/>
        <v>0.47717782677896847</v>
      </c>
      <c r="G174" s="196">
        <f t="shared" si="62"/>
        <v>0.34995506150950362</v>
      </c>
      <c r="H174" s="196">
        <f t="shared" si="62"/>
        <v>0.19266503561076539</v>
      </c>
      <c r="I174" s="196">
        <f t="shared" si="62"/>
        <v>0</v>
      </c>
      <c r="J174" s="196">
        <f t="shared" si="62"/>
        <v>0.23806668368844014</v>
      </c>
      <c r="K174" s="196">
        <f t="shared" si="62"/>
        <v>0.46042541831106221</v>
      </c>
      <c r="L174" s="196">
        <f t="shared" si="62"/>
        <v>6.7885736996674217E-2</v>
      </c>
      <c r="M174" s="196">
        <f t="shared" si="62"/>
        <v>0.15447299762594971</v>
      </c>
      <c r="N174" s="196">
        <f t="shared" si="62"/>
        <v>6.239675490996921E-2</v>
      </c>
      <c r="O174" s="196">
        <f t="shared" si="62"/>
        <v>0.12722276526946422</v>
      </c>
      <c r="P174" s="196">
        <f t="shared" si="62"/>
        <v>0.15729002589873858</v>
      </c>
    </row>
    <row r="175" spans="1:16">
      <c r="B175" s="196"/>
      <c r="C175" s="196"/>
      <c r="D175" s="196"/>
      <c r="E175" s="196"/>
      <c r="F175" s="196"/>
      <c r="G175" s="196"/>
      <c r="H175" s="196"/>
      <c r="I175" s="196"/>
      <c r="J175" s="196"/>
      <c r="K175" s="196"/>
      <c r="L175" s="196"/>
      <c r="M175" s="196"/>
      <c r="N175" s="196"/>
      <c r="O175" s="196"/>
      <c r="P175" s="196"/>
    </row>
    <row r="176" spans="1:16">
      <c r="A176" s="80" t="s">
        <v>305</v>
      </c>
      <c r="B176" s="196"/>
      <c r="C176" s="196"/>
      <c r="D176" s="196"/>
      <c r="E176" s="196"/>
      <c r="F176" s="196"/>
      <c r="G176" s="196"/>
      <c r="H176" s="196"/>
      <c r="I176" s="196"/>
      <c r="J176" s="196"/>
      <c r="K176" s="196"/>
      <c r="L176" s="196"/>
      <c r="M176" s="196"/>
      <c r="N176" s="196"/>
      <c r="O176" s="196"/>
      <c r="P176" s="196"/>
    </row>
    <row r="177" spans="1:16">
      <c r="A177" s="80" t="s">
        <v>307</v>
      </c>
      <c r="B177" s="196">
        <f t="shared" ref="B177:H177" si="63">B$161*(B21-B15)/($B21-$B15)</f>
        <v>1</v>
      </c>
      <c r="C177" s="196">
        <f t="shared" si="63"/>
        <v>0.84252892985527339</v>
      </c>
      <c r="D177" s="196">
        <f t="shared" si="63"/>
        <v>0.8445479990076985</v>
      </c>
      <c r="E177" s="197">
        <f t="shared" si="63"/>
        <v>0.70354797791162704</v>
      </c>
      <c r="F177" s="196">
        <f t="shared" si="63"/>
        <v>0.62121506042611874</v>
      </c>
      <c r="G177" s="196">
        <f t="shared" si="63"/>
        <v>0.46732577591216334</v>
      </c>
      <c r="H177" s="196">
        <f t="shared" si="63"/>
        <v>0.26395274004516622</v>
      </c>
      <c r="I177" s="196"/>
      <c r="J177" s="196">
        <f t="shared" ref="J177:P177" si="64">J$161*(J21-J15)/($B21-$B15)</f>
        <v>0.1574710701447265</v>
      </c>
      <c r="K177" s="197">
        <f t="shared" si="64"/>
        <v>0.29645202208837301</v>
      </c>
      <c r="L177" s="196">
        <f t="shared" si="64"/>
        <v>-2.019069152424645E-3</v>
      </c>
      <c r="M177" s="196">
        <f t="shared" si="64"/>
        <v>0.14100002109607152</v>
      </c>
      <c r="N177" s="196">
        <f t="shared" si="64"/>
        <v>8.2332917485508375E-2</v>
      </c>
      <c r="O177" s="196">
        <f t="shared" si="64"/>
        <v>0.15388928451395514</v>
      </c>
      <c r="P177" s="196">
        <f t="shared" si="64"/>
        <v>0.20337303586699718</v>
      </c>
    </row>
    <row r="178" spans="1:16">
      <c r="B178" s="196"/>
      <c r="C178" s="196"/>
      <c r="D178" s="196"/>
      <c r="E178" s="197"/>
      <c r="F178" s="196"/>
      <c r="G178" s="196"/>
      <c r="H178" s="196"/>
      <c r="I178" s="196"/>
      <c r="J178" s="196"/>
      <c r="K178" s="197"/>
      <c r="L178" s="196"/>
      <c r="M178" s="196"/>
      <c r="N178" s="196"/>
      <c r="O178" s="196"/>
      <c r="P178" s="196"/>
    </row>
    <row r="179" spans="1:16">
      <c r="A179" s="80" t="s">
        <v>17</v>
      </c>
      <c r="B179" s="196">
        <f t="shared" ref="B179:H179" si="65">B$161*(B99-B65)/($B99-$B65)</f>
        <v>1</v>
      </c>
      <c r="C179" s="196">
        <f t="shared" si="65"/>
        <v>0.98244607257112337</v>
      </c>
      <c r="D179" s="196">
        <f t="shared" si="65"/>
        <v>0.8731178874894796</v>
      </c>
      <c r="E179" s="197">
        <f t="shared" si="65"/>
        <v>0.65897682779357214</v>
      </c>
      <c r="F179" s="196">
        <f t="shared" si="65"/>
        <v>0.57775681399102063</v>
      </c>
      <c r="G179" s="196">
        <f t="shared" si="65"/>
        <v>0.40403776367324878</v>
      </c>
      <c r="H179" s="196">
        <f t="shared" si="65"/>
        <v>0.21097090238096508</v>
      </c>
      <c r="I179" s="196"/>
      <c r="J179" s="196">
        <f t="shared" ref="J179:P179" si="66">J$161*(J99-J65)/($B99-$B65)</f>
        <v>1.7553927428876789E-2</v>
      </c>
      <c r="K179" s="197">
        <f t="shared" si="66"/>
        <v>0.34102317220642703</v>
      </c>
      <c r="L179" s="196">
        <f t="shared" si="66"/>
        <v>0.10932818508164352</v>
      </c>
      <c r="M179" s="196">
        <f t="shared" si="66"/>
        <v>0.21414105969590741</v>
      </c>
      <c r="N179" s="196">
        <f t="shared" si="66"/>
        <v>8.1220013802551658E-2</v>
      </c>
      <c r="O179" s="196">
        <f t="shared" si="66"/>
        <v>0.17371905031777177</v>
      </c>
      <c r="P179" s="196">
        <f t="shared" si="66"/>
        <v>0.19306686129228379</v>
      </c>
    </row>
    <row r="180" spans="1:16">
      <c r="A180" s="80" t="s">
        <v>356</v>
      </c>
      <c r="B180" s="196">
        <f t="shared" ref="B180:H180" si="67">B$161*(B99-B68)/($B99-$B68)</f>
        <v>1</v>
      </c>
      <c r="C180" s="196">
        <f t="shared" si="67"/>
        <v>0.87711082304344712</v>
      </c>
      <c r="D180" s="196">
        <f t="shared" si="67"/>
        <v>0.77492764342840614</v>
      </c>
      <c r="E180" s="197">
        <f t="shared" si="67"/>
        <v>0.57556888320020916</v>
      </c>
      <c r="F180" s="196">
        <f t="shared" si="67"/>
        <v>0.50118786217633193</v>
      </c>
      <c r="G180" s="196">
        <f t="shared" si="67"/>
        <v>0.34788847356863456</v>
      </c>
      <c r="H180" s="196">
        <f t="shared" si="67"/>
        <v>0.18074219413313081</v>
      </c>
      <c r="I180" s="196"/>
      <c r="J180" s="196">
        <f t="shared" ref="J180:P180" si="68">J$161*(J99-J68)/($B99-$B68)</f>
        <v>0.12288917695655309</v>
      </c>
      <c r="K180" s="197">
        <f t="shared" si="68"/>
        <v>0.42443111679979006</v>
      </c>
      <c r="L180" s="196">
        <f t="shared" si="68"/>
        <v>0.10218317961504071</v>
      </c>
      <c r="M180" s="196">
        <f t="shared" si="68"/>
        <v>0.19935876022819693</v>
      </c>
      <c r="N180" s="196">
        <f t="shared" si="68"/>
        <v>7.4381021023877447E-2</v>
      </c>
      <c r="O180" s="196">
        <f t="shared" si="68"/>
        <v>0.15329938860769723</v>
      </c>
      <c r="P180" s="196">
        <f t="shared" si="68"/>
        <v>0.16714627943550381</v>
      </c>
    </row>
    <row r="181" spans="1:16">
      <c r="A181" s="80" t="s">
        <v>374</v>
      </c>
      <c r="B181" s="196">
        <f t="shared" ref="B181:H181" si="69">B$161*(B99-B81)/($B99-$B81)</f>
        <v>1</v>
      </c>
      <c r="C181" s="196">
        <f t="shared" si="69"/>
        <v>0.84080318584683134</v>
      </c>
      <c r="D181" s="196">
        <f t="shared" si="69"/>
        <v>0.74660766737030149</v>
      </c>
      <c r="E181" s="197">
        <f t="shared" si="69"/>
        <v>0.55570612429486055</v>
      </c>
      <c r="F181" s="196">
        <f t="shared" si="69"/>
        <v>0.48602248840027201</v>
      </c>
      <c r="G181" s="196">
        <f t="shared" si="69"/>
        <v>0.34594305433375067</v>
      </c>
      <c r="H181" s="196">
        <f t="shared" si="69"/>
        <v>0.1877300208696577</v>
      </c>
      <c r="I181" s="196"/>
      <c r="J181" s="196">
        <f t="shared" ref="J181:P181" si="70">J$161*(J99-J81)/($B99-$B81)</f>
        <v>0.15919681415316891</v>
      </c>
      <c r="K181" s="196">
        <f t="shared" si="70"/>
        <v>0.44429387570513951</v>
      </c>
      <c r="L181" s="196">
        <f t="shared" si="70"/>
        <v>9.4195518476529835E-2</v>
      </c>
      <c r="M181" s="196">
        <f t="shared" si="70"/>
        <v>0.19090154307544102</v>
      </c>
      <c r="N181" s="196">
        <f t="shared" si="70"/>
        <v>6.9683635894588578E-2</v>
      </c>
      <c r="O181" s="196">
        <f t="shared" si="70"/>
        <v>0.14007943406652129</v>
      </c>
      <c r="P181" s="196">
        <f t="shared" si="70"/>
        <v>0.15821303346409299</v>
      </c>
    </row>
    <row r="182" spans="1:16">
      <c r="A182" s="80" t="s">
        <v>329</v>
      </c>
      <c r="B182" s="196">
        <f t="shared" ref="B182:H182" si="71">B$161*(B65-B25)/($B65-$B25)</f>
        <v>1</v>
      </c>
      <c r="C182" s="196">
        <f t="shared" si="71"/>
        <v>0.29447377504411376</v>
      </c>
      <c r="D182" s="196">
        <f t="shared" si="71"/>
        <v>0.1873871021262479</v>
      </c>
      <c r="E182" s="197">
        <f t="shared" si="71"/>
        <v>6.8514841026695278E-2</v>
      </c>
      <c r="F182" s="196">
        <f t="shared" si="71"/>
        <v>4.3528730018133011E-2</v>
      </c>
      <c r="G182" s="196">
        <f t="shared" si="71"/>
        <v>1.5412713165390118E-2</v>
      </c>
      <c r="H182" s="196">
        <f t="shared" si="71"/>
        <v>4.9714253647482809E-3</v>
      </c>
      <c r="I182" s="196"/>
      <c r="J182" s="196">
        <f t="shared" ref="J182:P182" si="72">J$161*(J65-J25)/($B65-$B25)</f>
        <v>0.70552622495588635</v>
      </c>
      <c r="K182" s="197">
        <f t="shared" si="72"/>
        <v>0.93148515897330486</v>
      </c>
      <c r="L182" s="196">
        <f t="shared" si="72"/>
        <v>0.10708667291786583</v>
      </c>
      <c r="M182" s="196">
        <f t="shared" si="72"/>
        <v>0.11887226109955266</v>
      </c>
      <c r="N182" s="196">
        <f t="shared" si="72"/>
        <v>2.4986111008562257E-2</v>
      </c>
      <c r="O182" s="196">
        <f t="shared" si="72"/>
        <v>2.8116016852742894E-2</v>
      </c>
      <c r="P182" s="196">
        <f t="shared" si="72"/>
        <v>1.0441287800641838E-2</v>
      </c>
    </row>
    <row r="183" spans="1:16">
      <c r="A183" s="80" t="s">
        <v>331</v>
      </c>
      <c r="B183" s="196">
        <f t="shared" ref="B183:H183" si="73">B$161*(B65-B20)/($B65-$B20)</f>
        <v>1</v>
      </c>
      <c r="C183" s="196">
        <f t="shared" si="73"/>
        <v>0.24092741717390193</v>
      </c>
      <c r="D183" s="196">
        <f t="shared" si="73"/>
        <v>0.12745470785682259</v>
      </c>
      <c r="E183" s="197">
        <f t="shared" si="73"/>
        <v>6.0479687460194267E-3</v>
      </c>
      <c r="F183" s="196">
        <f t="shared" si="73"/>
        <v>-1.2794245948739829E-2</v>
      </c>
      <c r="G183" s="196">
        <f t="shared" si="73"/>
        <v>-2.3247939731017048E-2</v>
      </c>
      <c r="H183" s="196">
        <f t="shared" si="73"/>
        <v>-1.4230970687162038E-2</v>
      </c>
      <c r="I183" s="196"/>
      <c r="J183" s="196">
        <f t="shared" ref="J183:P183" si="74">J$161*(J65-J20)/($B65-$B20)</f>
        <v>0.75907258282609824</v>
      </c>
      <c r="K183" s="197">
        <f t="shared" si="74"/>
        <v>0.99395203125398079</v>
      </c>
      <c r="L183" s="196">
        <f t="shared" si="74"/>
        <v>0.11347270931707928</v>
      </c>
      <c r="M183" s="196">
        <f t="shared" si="74"/>
        <v>0.12140673911080321</v>
      </c>
      <c r="N183" s="196">
        <f t="shared" si="74"/>
        <v>1.8842214694759243E-2</v>
      </c>
      <c r="O183" s="196">
        <f t="shared" si="74"/>
        <v>1.0453693782277226E-2</v>
      </c>
      <c r="P183" s="196">
        <f t="shared" si="74"/>
        <v>-9.0169690438550026E-3</v>
      </c>
    </row>
    <row r="185" spans="1:16" s="196" customFormat="1">
      <c r="A185" s="196" t="s">
        <v>384</v>
      </c>
      <c r="B185" s="196">
        <f t="shared" ref="B185:H185" si="75">B$161*(B100-B81)/($B100-$B81)</f>
        <v>1</v>
      </c>
      <c r="C185" s="196">
        <f t="shared" si="75"/>
        <v>1.0100701250608393</v>
      </c>
      <c r="D185" s="196">
        <f t="shared" si="75"/>
        <v>0.88188316609559203</v>
      </c>
      <c r="E185" s="196">
        <f t="shared" si="75"/>
        <v>0.62810754358340604</v>
      </c>
      <c r="F185" s="196">
        <f t="shared" si="75"/>
        <v>0.54379835694323464</v>
      </c>
      <c r="G185" s="196">
        <f t="shared" si="75"/>
        <v>0.38920493220919972</v>
      </c>
      <c r="H185" s="196">
        <f t="shared" si="75"/>
        <v>0.21750622567671152</v>
      </c>
      <c r="J185" s="196">
        <f t="shared" ref="J185:P185" si="76">J$161*(J100-J81)/($B100-$B81)</f>
        <v>-1.0070125060839255E-2</v>
      </c>
      <c r="K185" s="196">
        <f t="shared" si="76"/>
        <v>0.37189245641659469</v>
      </c>
      <c r="L185" s="196">
        <f t="shared" si="76"/>
        <v>0.12818695896524709</v>
      </c>
      <c r="M185" s="196">
        <f t="shared" si="76"/>
        <v>0.25377562251218644</v>
      </c>
      <c r="N185" s="196">
        <f t="shared" si="76"/>
        <v>8.4309186640171258E-2</v>
      </c>
      <c r="O185" s="196">
        <f t="shared" si="76"/>
        <v>0.1545934247340349</v>
      </c>
      <c r="P185" s="196">
        <f t="shared" si="76"/>
        <v>0.17169870653248814</v>
      </c>
    </row>
    <row r="186" spans="1:16">
      <c r="A186" s="80" t="s">
        <v>367</v>
      </c>
      <c r="B186" s="196">
        <f t="shared" ref="B186:H186" si="77">B$161*(B98-B67)/($B98-$B67)</f>
        <v>1</v>
      </c>
      <c r="C186" s="196">
        <f t="shared" si="77"/>
        <v>0.87154634525207952</v>
      </c>
      <c r="D186" s="196">
        <f t="shared" si="77"/>
        <v>0.76428793300095788</v>
      </c>
      <c r="E186" s="197">
        <f t="shared" si="77"/>
        <v>0.56045303103030475</v>
      </c>
      <c r="F186" s="196">
        <f t="shared" si="77"/>
        <v>0.48495555361773401</v>
      </c>
      <c r="G186" s="196">
        <f t="shared" si="77"/>
        <v>0.33077175614227494</v>
      </c>
      <c r="H186" s="196">
        <f t="shared" si="77"/>
        <v>0.16446723524277432</v>
      </c>
      <c r="J186" s="196">
        <f t="shared" ref="J186:P186" si="78">J$161*(J98-J67)/($B98-$B67)</f>
        <v>0.12845365474792064</v>
      </c>
      <c r="K186" s="196">
        <f t="shared" si="78"/>
        <v>0.43954696896969514</v>
      </c>
      <c r="L186" s="196">
        <f t="shared" si="78"/>
        <v>0.10725841225112136</v>
      </c>
      <c r="M186" s="196">
        <f t="shared" si="78"/>
        <v>0.20383490197065329</v>
      </c>
      <c r="N186" s="196">
        <f t="shared" si="78"/>
        <v>7.5497477412570749E-2</v>
      </c>
      <c r="O186" s="196">
        <f t="shared" si="78"/>
        <v>0.15418379747545904</v>
      </c>
      <c r="P186" s="196">
        <f t="shared" si="78"/>
        <v>0.1663045208995006</v>
      </c>
    </row>
    <row r="187" spans="1:16">
      <c r="A187" s="80" t="s">
        <v>399</v>
      </c>
      <c r="B187" s="196">
        <f t="shared" ref="B187:H187" si="79">B$161*(B102-B67)/($B102-$B67)</f>
        <v>1</v>
      </c>
      <c r="C187" s="196">
        <f t="shared" si="79"/>
        <v>1.0864442579079716</v>
      </c>
      <c r="D187" s="196">
        <f t="shared" si="79"/>
        <v>0.93386621129448966</v>
      </c>
      <c r="E187" s="196">
        <f t="shared" si="79"/>
        <v>0.65449971626924153</v>
      </c>
      <c r="F187" s="196">
        <f t="shared" si="79"/>
        <v>0.5631723412228572</v>
      </c>
      <c r="G187" s="196">
        <f t="shared" si="79"/>
        <v>0.39081200939537919</v>
      </c>
      <c r="H187" s="196">
        <f t="shared" si="79"/>
        <v>0.21090347920047189</v>
      </c>
      <c r="J187" s="196">
        <f t="shared" ref="J187:P187" si="80">J$161*(J102-J67)/($B102-$B67)</f>
        <v>-8.6444257907971236E-2</v>
      </c>
      <c r="K187" s="196">
        <f t="shared" si="80"/>
        <v>0.34550028373075853</v>
      </c>
      <c r="L187" s="196">
        <f t="shared" si="80"/>
        <v>0.15257804661348187</v>
      </c>
      <c r="M187" s="196">
        <f t="shared" si="80"/>
        <v>0.27936649502524807</v>
      </c>
      <c r="N187" s="196">
        <f t="shared" si="80"/>
        <v>9.1327375046384426E-2</v>
      </c>
      <c r="O187" s="196">
        <f t="shared" si="80"/>
        <v>0.1723603318274779</v>
      </c>
      <c r="P187" s="196">
        <f t="shared" si="80"/>
        <v>0.1799085301949073</v>
      </c>
    </row>
  </sheetData>
  <phoneticPr fontId="9" type="noConversion"/>
  <pageMargins left="0.75" right="0.75" top="1" bottom="1" header="0.5" footer="0.5"/>
  <pageSetup orientation="portrait"/>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148"/>
  <sheetViews>
    <sheetView topLeftCell="A46" zoomScale="75" workbookViewId="0">
      <selection activeCell="K101" sqref="K101"/>
    </sheetView>
  </sheetViews>
  <sheetFormatPr baseColWidth="10" defaultColWidth="8.85546875" defaultRowHeight="16"/>
  <cols>
    <col min="1" max="1" width="13.7109375" style="80" customWidth="1"/>
    <col min="2" max="8" width="8.85546875" style="80"/>
    <col min="9" max="9" width="5.42578125" style="80" customWidth="1"/>
    <col min="10" max="10" width="8.85546875" style="80"/>
    <col min="11" max="11" width="9.28515625" style="80" bestFit="1" customWidth="1"/>
    <col min="12" max="16384" width="8.85546875" style="80"/>
  </cols>
  <sheetData>
    <row r="1" spans="1:16" s="166" customFormat="1" ht="13">
      <c r="B1" s="166" t="s">
        <v>337</v>
      </c>
    </row>
    <row r="2" spans="1:16" s="166" customFormat="1" ht="13">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row r="4" spans="1:16" s="166" customFormat="1" ht="13">
      <c r="B4" s="180"/>
      <c r="C4" s="180"/>
      <c r="D4" s="180"/>
      <c r="E4" s="180"/>
      <c r="F4" s="180"/>
      <c r="G4" s="180"/>
      <c r="H4" s="180"/>
      <c r="I4" s="180"/>
      <c r="J4" s="180"/>
      <c r="K4" s="180"/>
      <c r="L4" s="180"/>
      <c r="M4" s="180"/>
      <c r="N4" s="180"/>
      <c r="O4" s="180"/>
      <c r="P4" s="180"/>
    </row>
    <row r="5" spans="1:16" s="166" customFormat="1" ht="13">
      <c r="A5" s="166">
        <f>'Table A6'!A6</f>
        <v>1913</v>
      </c>
      <c r="B5" s="180">
        <f>'Table A0'!G6</f>
        <v>16623.935669249106</v>
      </c>
      <c r="C5" s="180"/>
      <c r="D5" s="180"/>
      <c r="E5" s="180">
        <f>'Table A4'!D6</f>
        <v>298566.58052870934</v>
      </c>
      <c r="F5" s="180">
        <f>'Table A4'!E6</f>
        <v>489623.34533001686</v>
      </c>
      <c r="G5" s="180">
        <f>'Table A4'!F6</f>
        <v>1432419.3992940751</v>
      </c>
      <c r="H5" s="180">
        <f>'Table A4'!G6</f>
        <v>4579921.2167152362</v>
      </c>
      <c r="I5" s="180"/>
      <c r="J5" s="180"/>
      <c r="K5" s="180">
        <f>(1-'Table A1'!D6/100)*'Table A0'!J6/0.99</f>
        <v>13776.030165618195</v>
      </c>
      <c r="L5" s="180"/>
      <c r="M5" s="180"/>
      <c r="N5" s="180">
        <f>'Table A4'!L6</f>
        <v>107509.81572740186</v>
      </c>
      <c r="O5" s="180">
        <f>'Table A4'!M6</f>
        <v>253924.3318390022</v>
      </c>
      <c r="P5" s="180">
        <f>'Table A4'!N6</f>
        <v>1082696.9751361688</v>
      </c>
    </row>
    <row r="6" spans="1:16" s="166" customFormat="1" ht="13">
      <c r="A6" s="166">
        <f>'Table A6'!A7</f>
        <v>1914</v>
      </c>
      <c r="B6" s="180">
        <f>'Table A0'!G7</f>
        <v>16241.312888384744</v>
      </c>
      <c r="C6" s="180"/>
      <c r="D6" s="180"/>
      <c r="E6" s="180">
        <f>'Table A4'!D7</f>
        <v>294908.80215158057</v>
      </c>
      <c r="F6" s="180">
        <f>'Table A4'!E7</f>
        <v>489846.51505555696</v>
      </c>
      <c r="G6" s="180">
        <f>'Table A4'!F7</f>
        <v>1397295.5130276191</v>
      </c>
      <c r="H6" s="180">
        <f>'Table A4'!G7</f>
        <v>4432592.8758253027</v>
      </c>
      <c r="I6" s="180"/>
      <c r="J6" s="180"/>
      <c r="K6" s="180">
        <f>(1-'Table A1'!D7/100)*'Table A0'!J7/0.99</f>
        <v>13426.489764514079</v>
      </c>
      <c r="L6" s="180"/>
      <c r="M6" s="180"/>
      <c r="N6" s="180">
        <f>'Table A4'!L7</f>
        <v>99971.08924760409</v>
      </c>
      <c r="O6" s="180">
        <f>'Table A4'!M7</f>
        <v>262984.26556254143</v>
      </c>
      <c r="P6" s="180">
        <f>'Table A4'!N7</f>
        <v>1060040.2504945432</v>
      </c>
    </row>
    <row r="7" spans="1:16" s="166" customFormat="1" ht="13">
      <c r="A7" s="166">
        <f>'Table A6'!A8</f>
        <v>1915</v>
      </c>
      <c r="B7" s="180">
        <f>'Table A0'!G8</f>
        <v>16398.247624003139</v>
      </c>
      <c r="C7" s="180"/>
      <c r="D7" s="180"/>
      <c r="E7" s="180">
        <f>'Table A4'!D8</f>
        <v>288243.88721663057</v>
      </c>
      <c r="F7" s="180">
        <f>'Table A4'!E8</f>
        <v>478092.5493025739</v>
      </c>
      <c r="G7" s="180">
        <f>'Table A4'!F8</f>
        <v>1511729.8510854132</v>
      </c>
      <c r="H7" s="180">
        <f>'Table A4'!G8</f>
        <v>7150209.9027322084</v>
      </c>
      <c r="I7" s="180"/>
      <c r="J7" s="180"/>
      <c r="K7" s="180">
        <f>(1-'Table A1'!D8/100)*'Table A0'!J8/0.99</f>
        <v>13652.332072562458</v>
      </c>
      <c r="L7" s="180"/>
      <c r="M7" s="180"/>
      <c r="N7" s="180">
        <f>'Table A4'!L8</f>
        <v>98395.22513068722</v>
      </c>
      <c r="O7" s="180">
        <f>'Table A4'!M8</f>
        <v>219683.223856864</v>
      </c>
      <c r="P7" s="180">
        <f>'Table A4'!N8</f>
        <v>885232.06756910274</v>
      </c>
    </row>
    <row r="8" spans="1:16" s="166" customFormat="1" ht="13">
      <c r="A8" s="166">
        <f>'Table A6'!A9</f>
        <v>1916</v>
      </c>
      <c r="B8" s="180">
        <f>'Table A0'!G9</f>
        <v>17839.701158105061</v>
      </c>
      <c r="C8" s="180"/>
      <c r="D8" s="180"/>
      <c r="E8" s="180">
        <f>'Table A4'!D9</f>
        <v>331337.96086277743</v>
      </c>
      <c r="F8" s="180">
        <f>'Table A4'!E9</f>
        <v>556728.72563235718</v>
      </c>
      <c r="G8" s="180">
        <f>'Table A4'!F9</f>
        <v>1760159.5433883194</v>
      </c>
      <c r="H8" s="180">
        <f>'Table A4'!G9</f>
        <v>7858270.8044259762</v>
      </c>
      <c r="I8" s="180"/>
      <c r="J8" s="180"/>
      <c r="K8" s="180">
        <f>(1-'Table A1'!D9/100)*'Table A0'!J9/0.99</f>
        <v>14907.942705878735</v>
      </c>
      <c r="L8" s="180"/>
      <c r="M8" s="180"/>
      <c r="N8" s="180">
        <f>'Table A4'!L9</f>
        <v>105947.19609319774</v>
      </c>
      <c r="O8" s="180">
        <f>'Table A4'!M9</f>
        <v>255871.02119336664</v>
      </c>
      <c r="P8" s="180">
        <f>'Table A4'!N9</f>
        <v>1082591.6254952466</v>
      </c>
    </row>
    <row r="9" spans="1:16" s="166" customFormat="1" ht="13">
      <c r="A9" s="166">
        <f>'Table A6'!A10</f>
        <v>1917</v>
      </c>
      <c r="B9" s="180">
        <f>'Table A0'!G10</f>
        <v>18168.958035218391</v>
      </c>
      <c r="C9" s="180">
        <f>'Table A4'!B10</f>
        <v>73197.357319400515</v>
      </c>
      <c r="D9" s="180">
        <f>'Table A4'!C10</f>
        <v>110229.42722429181</v>
      </c>
      <c r="E9" s="180">
        <f>'Table A4'!D10</f>
        <v>319764.34906930156</v>
      </c>
      <c r="F9" s="180">
        <f>'Table A4'!E10</f>
        <v>517240.86611766421</v>
      </c>
      <c r="G9" s="180">
        <f>'Table A4'!F10</f>
        <v>1518539.8639175452</v>
      </c>
      <c r="H9" s="180">
        <f>'Table A4'!G10</f>
        <v>6051660.4694264252</v>
      </c>
      <c r="I9" s="180"/>
      <c r="J9" s="180">
        <f>'Table A4'!I10</f>
        <v>12054.691448087044</v>
      </c>
      <c r="K9" s="180">
        <f>('Table A4'!I10*0.9+'Table A4'!J10*0.05+'Table A4'!K10*0.04)/0.99</f>
        <v>15122.539943965026</v>
      </c>
      <c r="L9" s="180">
        <f>'Table A4'!J10</f>
        <v>36165.287414509236</v>
      </c>
      <c r="M9" s="180">
        <f>'Table A4'!K10</f>
        <v>57845.69676303937</v>
      </c>
      <c r="N9" s="180">
        <f>'Table A4'!L10</f>
        <v>122287.83202093885</v>
      </c>
      <c r="O9" s="180">
        <f>'Table A4'!M10</f>
        <v>266916.11666769389</v>
      </c>
      <c r="P9" s="180">
        <f>'Table A4'!N10</f>
        <v>1014859.7966387809</v>
      </c>
    </row>
    <row r="10" spans="1:16" s="166" customFormat="1" ht="13">
      <c r="A10" s="166">
        <f>'Table A6'!A11</f>
        <v>1918</v>
      </c>
      <c r="B10" s="180">
        <f>'Table A0'!G11</f>
        <v>17196.121836063881</v>
      </c>
      <c r="C10" s="180">
        <f>'Table A4'!B11</f>
        <v>68618.936000983449</v>
      </c>
      <c r="D10" s="180">
        <f>'Table A4'!C11</f>
        <v>100762.21770059396</v>
      </c>
      <c r="E10" s="180">
        <f>'Table A4'!D11</f>
        <v>273129.7937587495</v>
      </c>
      <c r="F10" s="180">
        <f>'Table A4'!E11</f>
        <v>425964.9645686968</v>
      </c>
      <c r="G10" s="180">
        <f>'Table A4'!F11</f>
        <v>1159218.8193600781</v>
      </c>
      <c r="H10" s="180">
        <f>'Table A4'!G11</f>
        <v>4209890.8026243206</v>
      </c>
      <c r="I10" s="180"/>
      <c r="J10" s="180">
        <f>'Table A4'!I11</f>
        <v>11482.475817739485</v>
      </c>
      <c r="K10" s="180">
        <f>('Table A4'!I11*0.9+'Table A4'!J11*0.05+'Table A4'!K11*0.04)/0.99</f>
        <v>14610.933230784229</v>
      </c>
      <c r="L10" s="180">
        <f>'Table A4'!J11</f>
        <v>36475.654301372946</v>
      </c>
      <c r="M10" s="180">
        <f>'Table A4'!K11</f>
        <v>57670.323686055053</v>
      </c>
      <c r="N10" s="180">
        <f>'Table A4'!L11</f>
        <v>120294.62294880221</v>
      </c>
      <c r="O10" s="180">
        <f>'Table A4'!M11</f>
        <v>242651.50087085145</v>
      </c>
      <c r="P10" s="180">
        <f>'Table A4'!N11</f>
        <v>820255.26566405129</v>
      </c>
    </row>
    <row r="11" spans="1:16" s="166" customFormat="1" ht="13">
      <c r="A11" s="166">
        <f>'Table A6'!A12</f>
        <v>1919</v>
      </c>
      <c r="B11" s="180">
        <f>'Table A0'!G12</f>
        <v>16841.940572410036</v>
      </c>
      <c r="C11" s="180">
        <f>'Table A4'!B12</f>
        <v>66494.211278641</v>
      </c>
      <c r="D11" s="180">
        <f>'Table A4'!C12</f>
        <v>98719.538426220781</v>
      </c>
      <c r="E11" s="180">
        <f>'Table A4'!D12</f>
        <v>267238.0580176473</v>
      </c>
      <c r="F11" s="180">
        <f>'Table A4'!E12</f>
        <v>412087.42931397655</v>
      </c>
      <c r="G11" s="180">
        <f>'Table A4'!F12</f>
        <v>1086975.282187839</v>
      </c>
      <c r="H11" s="180">
        <f>'Table A4'!G12</f>
        <v>3739258.7482833769</v>
      </c>
      <c r="I11" s="180"/>
      <c r="J11" s="180">
        <f>'Table A4'!I12</f>
        <v>11325.021605051039</v>
      </c>
      <c r="K11" s="180">
        <f>('Table A4'!I12*0.9+'Table A4'!J12*0.05+'Table A4'!K12*0.04)/0.99</f>
        <v>14312.686860841981</v>
      </c>
      <c r="L11" s="180">
        <f>'Table A4'!J12</f>
        <v>34268.884131061219</v>
      </c>
      <c r="M11" s="180">
        <f>'Table A4'!K12</f>
        <v>56589.908528364154</v>
      </c>
      <c r="N11" s="180">
        <f>'Table A4'!L12</f>
        <v>122388.68672131805</v>
      </c>
      <c r="O11" s="180">
        <f>'Table A4'!M12</f>
        <v>243365.46609551087</v>
      </c>
      <c r="P11" s="180">
        <f>'Table A4'!N12</f>
        <v>792277.11928833497</v>
      </c>
    </row>
    <row r="12" spans="1:16" s="166" customFormat="1" ht="13">
      <c r="A12" s="166">
        <f>'Table A6'!A13</f>
        <v>1920</v>
      </c>
      <c r="B12" s="180">
        <f>'Table A0'!G13</f>
        <v>15019.503948245267</v>
      </c>
      <c r="C12" s="180">
        <f>'Table A4'!B13</f>
        <v>57224.891955124956</v>
      </c>
      <c r="D12" s="180">
        <f>'Table A4'!C13</f>
        <v>82515.503543420302</v>
      </c>
      <c r="E12" s="180">
        <f>'Table A4'!D13</f>
        <v>217167.6392395162</v>
      </c>
      <c r="F12" s="180">
        <f>'Table A4'!E13</f>
        <v>329025.15230200032</v>
      </c>
      <c r="G12" s="180">
        <f>'Table A4'!F13</f>
        <v>806762.59668597858</v>
      </c>
      <c r="H12" s="180">
        <f>'Table A4'!G13</f>
        <v>2510718.2949594082</v>
      </c>
      <c r="I12" s="180"/>
      <c r="J12" s="180">
        <f>'Table A4'!I13</f>
        <v>10330.016391925301</v>
      </c>
      <c r="K12" s="180">
        <f>('Table A4'!I13*0.9+'Table A4'!J13*0.05+'Table A4'!K13*0.04)/0.99</f>
        <v>12977.603591767784</v>
      </c>
      <c r="L12" s="180">
        <f>'Table A4'!J13</f>
        <v>31934.280366829615</v>
      </c>
      <c r="M12" s="180">
        <f>'Table A4'!K13</f>
        <v>48852.469619396332</v>
      </c>
      <c r="N12" s="180">
        <f>'Table A4'!L13</f>
        <v>105310.12617703206</v>
      </c>
      <c r="O12" s="180">
        <f>'Table A4'!M13</f>
        <v>209590.79120600573</v>
      </c>
      <c r="P12" s="180">
        <f>'Table A4'!N13</f>
        <v>617434.1857667088</v>
      </c>
    </row>
    <row r="13" spans="1:16" s="166" customFormat="1" ht="13">
      <c r="A13" s="166">
        <f>'Table A6'!A14</f>
        <v>1921</v>
      </c>
      <c r="B13" s="180">
        <f>'Table A0'!G14</f>
        <v>13251.093433446526</v>
      </c>
      <c r="C13" s="180">
        <f>'Table A4'!B14</f>
        <v>56793.824223826829</v>
      </c>
      <c r="D13" s="180">
        <f>'Table A4'!C14</f>
        <v>80717.871828347823</v>
      </c>
      <c r="E13" s="180">
        <f>'Table A4'!D14</f>
        <v>205033.24093991105</v>
      </c>
      <c r="F13" s="180">
        <f>'Table A4'!E14</f>
        <v>307394.44019669073</v>
      </c>
      <c r="G13" s="180">
        <f>'Table A4'!F14</f>
        <v>742348.11955769162</v>
      </c>
      <c r="H13" s="180">
        <f>'Table A4'!G14</f>
        <v>2238388.46832383</v>
      </c>
      <c r="I13" s="180"/>
      <c r="J13" s="180">
        <f>'Table A4'!I14</f>
        <v>8413.0122345153814</v>
      </c>
      <c r="K13" s="180">
        <f>('Table A4'!I14*0.9+'Table A4'!J14*0.05+'Table A4'!K14*0.04)/0.99</f>
        <v>11313.900024290318</v>
      </c>
      <c r="L13" s="180">
        <f>'Table A4'!J14</f>
        <v>32869.77661930582</v>
      </c>
      <c r="M13" s="180">
        <f>'Table A4'!K14</f>
        <v>49639.029550457024</v>
      </c>
      <c r="N13" s="180">
        <f>'Table A4'!L14</f>
        <v>102672.04168313133</v>
      </c>
      <c r="O13" s="180">
        <f>'Table A4'!M14</f>
        <v>198656.02035644051</v>
      </c>
      <c r="P13" s="180">
        <f>'Table A4'!N14</f>
        <v>576121.4141392319</v>
      </c>
    </row>
    <row r="14" spans="1:16" s="166" customFormat="1" ht="13">
      <c r="A14" s="166">
        <f>'Table A6'!A15</f>
        <v>1922</v>
      </c>
      <c r="B14" s="180">
        <f>'Table A0'!G15</f>
        <v>14961.810552416302</v>
      </c>
      <c r="C14" s="180">
        <f>'Table A4'!B15</f>
        <v>64258.811988484798</v>
      </c>
      <c r="D14" s="180">
        <f>'Table A4'!C15</f>
        <v>92921.177482509142</v>
      </c>
      <c r="E14" s="180">
        <f>'Table A4'!D15</f>
        <v>243762.59767531464</v>
      </c>
      <c r="F14" s="180">
        <f>'Table A4'!E15</f>
        <v>370341.48227662366</v>
      </c>
      <c r="G14" s="180">
        <f>'Table A4'!F15</f>
        <v>922923.50396369619</v>
      </c>
      <c r="H14" s="180">
        <f>'Table A4'!G15</f>
        <v>3006307.0673823813</v>
      </c>
      <c r="I14" s="180"/>
      <c r="J14" s="180">
        <f>'Table A4'!I15</f>
        <v>9484.3659484086911</v>
      </c>
      <c r="K14" s="180">
        <f>('Table A4'!I15*0.9+'Table A4'!J15*0.05+'Table A4'!K15*0.04)/0.99</f>
        <v>12650.691490568846</v>
      </c>
      <c r="L14" s="180">
        <f>'Table A4'!J15</f>
        <v>35596.446494460455</v>
      </c>
      <c r="M14" s="180">
        <f>'Table A4'!K15</f>
        <v>55210.822434307782</v>
      </c>
      <c r="N14" s="180">
        <f>'Table A4'!L15</f>
        <v>117183.71307400557</v>
      </c>
      <c r="O14" s="180">
        <f>'Table A4'!M15</f>
        <v>232195.97685485554</v>
      </c>
      <c r="P14" s="180">
        <f>'Table A4'!N15</f>
        <v>691436.44136162021</v>
      </c>
    </row>
    <row r="15" spans="1:16" s="166" customFormat="1" ht="13">
      <c r="A15" s="166">
        <f>'Table A6'!A16</f>
        <v>1923</v>
      </c>
      <c r="B15" s="180">
        <f>'Table A0'!G16</f>
        <v>16642.568192285813</v>
      </c>
      <c r="C15" s="180">
        <f>'Table A4'!B16</f>
        <v>67551.43882157495</v>
      </c>
      <c r="D15" s="180">
        <f>'Table A4'!C16</f>
        <v>96356.003155744547</v>
      </c>
      <c r="E15" s="180">
        <f>'Table A4'!D16</f>
        <v>249488.81769158135</v>
      </c>
      <c r="F15" s="180">
        <f>'Table A4'!E16</f>
        <v>376892.30476563104</v>
      </c>
      <c r="G15" s="180">
        <f>'Table A4'!F16</f>
        <v>915984.52326162974</v>
      </c>
      <c r="H15" s="180">
        <f>'Table A4'!G16</f>
        <v>2915107.7817560011</v>
      </c>
      <c r="I15" s="180"/>
      <c r="J15" s="180">
        <f>'Table A4'!I16</f>
        <v>10986.027011253685</v>
      </c>
      <c r="K15" s="180">
        <f>('Table A4'!I16*0.9+'Table A4'!J16*0.05+'Table A4'!K16*0.04)/0.99</f>
        <v>14290.58587411111</v>
      </c>
      <c r="L15" s="180">
        <f>'Table A4'!J16</f>
        <v>38746.874487405374</v>
      </c>
      <c r="M15" s="180">
        <f>'Table A4'!K16</f>
        <v>58072.799521785339</v>
      </c>
      <c r="N15" s="180">
        <f>'Table A4'!L16</f>
        <v>122085.33061753171</v>
      </c>
      <c r="O15" s="180">
        <f>'Table A4'!M16</f>
        <v>242119.25014163135</v>
      </c>
      <c r="P15" s="180">
        <f>'Table A4'!N16</f>
        <v>693859.71676225518</v>
      </c>
    </row>
    <row r="16" spans="1:16" s="166" customFormat="1" ht="13">
      <c r="A16" s="166">
        <f>'Table A6'!A17</f>
        <v>1924</v>
      </c>
      <c r="B16" s="180">
        <f>'Table A0'!G17</f>
        <v>16443.055989321987</v>
      </c>
      <c r="C16" s="180">
        <f>'Table A4'!B17</f>
        <v>71139.097099593811</v>
      </c>
      <c r="D16" s="180">
        <f>'Table A4'!C17</f>
        <v>101709.76306032822</v>
      </c>
      <c r="E16" s="180">
        <f>'Table A4'!D17</f>
        <v>268283.37016500195</v>
      </c>
      <c r="F16" s="180">
        <f>'Table A4'!E17</f>
        <v>408326.86265369371</v>
      </c>
      <c r="G16" s="180">
        <f>'Table A4'!F17</f>
        <v>1009624.7663837045</v>
      </c>
      <c r="H16" s="180">
        <f>'Table A4'!G17</f>
        <v>3302938.9751618332</v>
      </c>
      <c r="I16" s="180"/>
      <c r="J16" s="180">
        <f>'Table A4'!I17</f>
        <v>10365.718088180673</v>
      </c>
      <c r="K16" s="180">
        <f>('Table A4'!I17*0.9+'Table A4'!J17*0.05+'Table A4'!K17*0.04)/0.99</f>
        <v>13899.214431991886</v>
      </c>
      <c r="L16" s="180">
        <f>'Table A4'!J17</f>
        <v>40568.431138859436</v>
      </c>
      <c r="M16" s="180">
        <f>'Table A4'!K17</f>
        <v>60066.361284159757</v>
      </c>
      <c r="N16" s="180">
        <f>'Table A4'!L17</f>
        <v>128239.87767631024</v>
      </c>
      <c r="O16" s="180">
        <f>'Table A4'!M17</f>
        <v>258002.386721191</v>
      </c>
      <c r="P16" s="180">
        <f>'Table A4'!N17</f>
        <v>754812.07651946798</v>
      </c>
    </row>
    <row r="17" spans="1:16" s="166" customFormat="1" ht="13">
      <c r="A17" s="166">
        <f>'Table A6'!A18</f>
        <v>1925</v>
      </c>
      <c r="B17" s="180">
        <f>'Table A0'!G18</f>
        <v>16605.310554764841</v>
      </c>
      <c r="C17" s="180">
        <f>'Table A4'!B18</f>
        <v>73340.358542504036</v>
      </c>
      <c r="D17" s="180">
        <f>'Table A4'!C18</f>
        <v>107819.96072495682</v>
      </c>
      <c r="E17" s="180">
        <f>'Table A4'!D18</f>
        <v>292300.07004374295</v>
      </c>
      <c r="F17" s="180">
        <f>'Table A4'!E18</f>
        <v>445470.38203070336</v>
      </c>
      <c r="G17" s="180">
        <f>'Table A4'!F18</f>
        <v>1121195.4140291209</v>
      </c>
      <c r="H17" s="180">
        <f>'Table A4'!G18</f>
        <v>3894075.4980457756</v>
      </c>
      <c r="I17" s="180"/>
      <c r="J17" s="180">
        <f>'Table A4'!I18</f>
        <v>10301.41633390493</v>
      </c>
      <c r="K17" s="180">
        <f>('Table A4'!I18*0.9+'Table A4'!J18*0.05+'Table A4'!K18*0.04)/0.99</f>
        <v>13820.515004371122</v>
      </c>
      <c r="L17" s="180">
        <f>'Table A4'!J18</f>
        <v>38860.756360051237</v>
      </c>
      <c r="M17" s="180">
        <f>'Table A4'!K18</f>
        <v>61699.933395260283</v>
      </c>
      <c r="N17" s="180">
        <f>'Table A4'!L18</f>
        <v>139129.75805678259</v>
      </c>
      <c r="O17" s="180">
        <f>'Table A4'!M18</f>
        <v>276539.12403109891</v>
      </c>
      <c r="P17" s="180">
        <f>'Table A4'!N18</f>
        <v>813097.62691615941</v>
      </c>
    </row>
    <row r="18" spans="1:16" s="166" customFormat="1" ht="13">
      <c r="A18" s="166">
        <f>'Table A6'!A19</f>
        <v>1926</v>
      </c>
      <c r="B18" s="180">
        <f>'Table A0'!G19</f>
        <v>16786.690202347239</v>
      </c>
      <c r="C18" s="180">
        <f>'Table A4'!B19</f>
        <v>73977.240342470788</v>
      </c>
      <c r="D18" s="180">
        <f>'Table A4'!C19</f>
        <v>109960.72147266878</v>
      </c>
      <c r="E18" s="180">
        <f>'Table A4'!D19</f>
        <v>302353.42045973206</v>
      </c>
      <c r="F18" s="180">
        <f>'Table A4'!E19</f>
        <v>461557.74700399151</v>
      </c>
      <c r="G18" s="180">
        <f>'Table A4'!F19</f>
        <v>1186512.4341844942</v>
      </c>
      <c r="H18" s="180">
        <f>'Table A4'!G19</f>
        <v>4261769.6059478754</v>
      </c>
      <c r="I18" s="180"/>
      <c r="J18" s="180">
        <f>'Table A4'!I19</f>
        <v>10432.184631222401</v>
      </c>
      <c r="K18" s="180">
        <f>('Table A4'!I19*0.9+'Table A4'!J19*0.05+'Table A4'!K19*0.04)/0.99</f>
        <v>13902.17777550497</v>
      </c>
      <c r="L18" s="180">
        <f>'Table A4'!J19</f>
        <v>37993.759212272809</v>
      </c>
      <c r="M18" s="180">
        <f>'Table A4'!K19</f>
        <v>61862.546725902946</v>
      </c>
      <c r="N18" s="180">
        <f>'Table A4'!L19</f>
        <v>143149.09391547271</v>
      </c>
      <c r="O18" s="180">
        <f>'Table A4'!M19</f>
        <v>280319.07520886586</v>
      </c>
      <c r="P18" s="180">
        <f>'Table A4'!N19</f>
        <v>844817.19287745177</v>
      </c>
    </row>
    <row r="19" spans="1:16" s="166" customFormat="1" ht="13">
      <c r="A19" s="166">
        <f>'Table A6'!A20</f>
        <v>1927</v>
      </c>
      <c r="B19" s="180">
        <f>'Table A0'!G20</f>
        <v>16910.239572471197</v>
      </c>
      <c r="C19" s="180">
        <f>'Table A4'!B20</f>
        <v>75530.825111419632</v>
      </c>
      <c r="D19" s="180">
        <f>'Table A4'!C20</f>
        <v>113067.43939269302</v>
      </c>
      <c r="E19" s="180">
        <f>'Table A4'!D20</f>
        <v>315864.43298329477</v>
      </c>
      <c r="F19" s="180">
        <f>'Table A4'!E20</f>
        <v>484749.89002184622</v>
      </c>
      <c r="G19" s="180">
        <f>'Table A4'!F20</f>
        <v>1263635.5584837773</v>
      </c>
      <c r="H19" s="180">
        <f>'Table A4'!G20</f>
        <v>4664072.1613488449</v>
      </c>
      <c r="I19" s="180"/>
      <c r="J19" s="180">
        <f>'Table A4'!I20</f>
        <v>10396.841179254703</v>
      </c>
      <c r="K19" s="180">
        <f>('Table A4'!I20*0.9+'Table A4'!J20*0.05+'Table A4'!K20*0.04)/0.99</f>
        <v>13890.500245089142</v>
      </c>
      <c r="L19" s="180">
        <f>'Table A4'!J20</f>
        <v>37994.210830146272</v>
      </c>
      <c r="M19" s="180">
        <f>'Table A4'!K20</f>
        <v>62368.190995042569</v>
      </c>
      <c r="N19" s="180">
        <f>'Table A4'!L20</f>
        <v>146978.97594474338</v>
      </c>
      <c r="O19" s="180">
        <f>'Table A4'!M20</f>
        <v>290028.47290636343</v>
      </c>
      <c r="P19" s="180">
        <f>'Table A4'!N20</f>
        <v>885809.26927654783</v>
      </c>
    </row>
    <row r="20" spans="1:16" s="166" customFormat="1" ht="13">
      <c r="A20" s="166">
        <f>'Table A6'!A21</f>
        <v>1928</v>
      </c>
      <c r="B20" s="180">
        <f>'Table A0'!G21</f>
        <v>17264.749869430041</v>
      </c>
      <c r="C20" s="180">
        <f>'Table A4'!B21</f>
        <v>79578.72605173364</v>
      </c>
      <c r="D20" s="180">
        <f>'Table A4'!C21</f>
        <v>120063.98113493403</v>
      </c>
      <c r="E20" s="180">
        <f>'Table A4'!D21</f>
        <v>338366.96338422137</v>
      </c>
      <c r="F20" s="180">
        <f>'Table A4'!E21</f>
        <v>523982.15853438328</v>
      </c>
      <c r="G20" s="180">
        <f>'Table A4'!F21</f>
        <v>1414270.0012962613</v>
      </c>
      <c r="H20" s="180">
        <f>'Table A4'!G21</f>
        <v>5568724.9726446643</v>
      </c>
      <c r="I20" s="180"/>
      <c r="J20" s="180">
        <f>'Table A4'!I21</f>
        <v>10340.974738062974</v>
      </c>
      <c r="K20" s="180">
        <f>('Table A4'!I21*0.9+'Table A4'!J21*0.05+'Table A4'!K21*0.04)/0.99</f>
        <v>14021.293167260432</v>
      </c>
      <c r="L20" s="180">
        <f>'Table A4'!J21</f>
        <v>39093.470968533249</v>
      </c>
      <c r="M20" s="180">
        <f>'Table A4'!K21</f>
        <v>65488.235572612197</v>
      </c>
      <c r="N20" s="180">
        <f>'Table A4'!L21</f>
        <v>152751.76823405942</v>
      </c>
      <c r="O20" s="180">
        <f>'Table A4'!M21</f>
        <v>301410.19784391369</v>
      </c>
      <c r="P20" s="180">
        <f>'Table A4'!N21</f>
        <v>952663.89336866129</v>
      </c>
    </row>
    <row r="21" spans="1:16" s="166" customFormat="1" ht="13">
      <c r="A21" s="166">
        <f>'Table A6'!A22</f>
        <v>1929</v>
      </c>
      <c r="B21" s="180">
        <f>'Table A0'!G22</f>
        <v>17999.766216296575</v>
      </c>
      <c r="C21" s="180">
        <f>'Table A4'!B22</f>
        <v>78764.103486079344</v>
      </c>
      <c r="D21" s="180">
        <f>'Table A4'!C22</f>
        <v>118972.57770382834</v>
      </c>
      <c r="E21" s="180">
        <f>'Table A4'!D22</f>
        <v>331517.97132981336</v>
      </c>
      <c r="F21" s="180">
        <f>'Table A4'!E22</f>
        <v>511665.86256828846</v>
      </c>
      <c r="G21" s="180">
        <f>'Table A4'!F22</f>
        <v>1371917.1332287011</v>
      </c>
      <c r="H21" s="180">
        <f>'Table A4'!G22</f>
        <v>5410335.999265587</v>
      </c>
      <c r="I21" s="180"/>
      <c r="J21" s="180">
        <f>'Table A4'!I22</f>
        <v>11248.173186320711</v>
      </c>
      <c r="K21" s="180">
        <f>('Table A4'!I22*0.9+'Table A4'!J22*0.05+'Table A4'!K22*0.04)/0.99</f>
        <v>14832.915659594388</v>
      </c>
      <c r="L21" s="180">
        <f>'Table A4'!J22</f>
        <v>38555.629268330362</v>
      </c>
      <c r="M21" s="180">
        <f>'Table A4'!K22</f>
        <v>65836.229297332087</v>
      </c>
      <c r="N21" s="180">
        <f>'Table A4'!L22</f>
        <v>151370.08009133826</v>
      </c>
      <c r="O21" s="180">
        <f>'Table A4'!M22</f>
        <v>296603.04490318528</v>
      </c>
      <c r="P21" s="180">
        <f>'Table A4'!N22</f>
        <v>923203.92589126911</v>
      </c>
    </row>
    <row r="22" spans="1:16" s="166" customFormat="1" ht="13">
      <c r="A22" s="166">
        <f>'Table A6'!A23</f>
        <v>1930</v>
      </c>
      <c r="B22" s="180">
        <f>'Table A0'!G23</f>
        <v>16314.2473774378</v>
      </c>
      <c r="C22" s="180">
        <f>'Table A4'!B23</f>
        <v>70271.13192697872</v>
      </c>
      <c r="D22" s="180">
        <f>'Table A4'!C23</f>
        <v>101737.87921048037</v>
      </c>
      <c r="E22" s="180">
        <f>'Table A4'!D23</f>
        <v>267925.92228069913</v>
      </c>
      <c r="F22" s="180">
        <f>'Table A4'!E23</f>
        <v>405156.39744006714</v>
      </c>
      <c r="G22" s="180">
        <f>'Table A4'!F23</f>
        <v>1044392.9319286413</v>
      </c>
      <c r="H22" s="180">
        <f>'Table A4'!G23</f>
        <v>3897072.1218214049</v>
      </c>
      <c r="I22" s="180"/>
      <c r="J22" s="180">
        <f>'Table A4'!I23</f>
        <v>10319.037983044365</v>
      </c>
      <c r="K22" s="180">
        <f>('Table A4'!I23*0.9+'Table A4'!J23*0.05+'Table A4'!K23*0.04)/0.99</f>
        <v>13772.715307707889</v>
      </c>
      <c r="L22" s="180">
        <f>'Table A4'!J23</f>
        <v>38804.384643477053</v>
      </c>
      <c r="M22" s="180">
        <f>'Table A4'!K23</f>
        <v>60190.868442925675</v>
      </c>
      <c r="N22" s="180">
        <f>'Table A4'!L23</f>
        <v>130695.4471213311</v>
      </c>
      <c r="O22" s="180">
        <f>'Table A4'!M23</f>
        <v>245347.26381792358</v>
      </c>
      <c r="P22" s="180">
        <f>'Table A4'!N23</f>
        <v>727428.57749611198</v>
      </c>
    </row>
    <row r="23" spans="1:16" s="166" customFormat="1" ht="13">
      <c r="A23" s="166">
        <f>'Table A6'!A24</f>
        <v>1931</v>
      </c>
      <c r="B23" s="180">
        <f>'Table A0'!G24</f>
        <v>14802.184388328829</v>
      </c>
      <c r="C23" s="180">
        <f>'Table A4'!B24</f>
        <v>65729.090657762732</v>
      </c>
      <c r="D23" s="180">
        <f>'Table A4'!C24</f>
        <v>91809.7262116028</v>
      </c>
      <c r="E23" s="180">
        <f>'Table A4'!D24</f>
        <v>226038.14876190861</v>
      </c>
      <c r="F23" s="180">
        <f>'Table A4'!E24</f>
        <v>335233.10262517497</v>
      </c>
      <c r="G23" s="180">
        <f>'Table A4'!F24</f>
        <v>840045.35825472907</v>
      </c>
      <c r="H23" s="180">
        <f>'Table A4'!G24</f>
        <v>3070584.8754058648</v>
      </c>
      <c r="I23" s="180"/>
      <c r="J23" s="180">
        <f>'Table A4'!I24</f>
        <v>9143.6392472806183</v>
      </c>
      <c r="K23" s="180">
        <f>('Table A4'!I24*0.9+'Table A4'!J24*0.05+'Table A4'!K24*0.04)/0.99</f>
        <v>12668.487778494691</v>
      </c>
      <c r="L23" s="180">
        <f>'Table A4'!J24</f>
        <v>39648.455103922672</v>
      </c>
      <c r="M23" s="180">
        <f>'Table A4'!K24</f>
        <v>58252.620574026347</v>
      </c>
      <c r="N23" s="180">
        <f>'Table A4'!L24</f>
        <v>116843.19489864226</v>
      </c>
      <c r="O23" s="180">
        <f>'Table A4'!M24</f>
        <v>209030.03871778643</v>
      </c>
      <c r="P23" s="180">
        <f>'Table A4'!N24</f>
        <v>592207.63412682514</v>
      </c>
    </row>
    <row r="24" spans="1:16" s="166" customFormat="1" ht="13">
      <c r="A24" s="166">
        <f>'Table A6'!A25</f>
        <v>1932</v>
      </c>
      <c r="B24" s="180">
        <f>'Table A0'!G25</f>
        <v>12450.610418708171</v>
      </c>
      <c r="C24" s="180">
        <f>'Table A4'!B25</f>
        <v>57646.980980176872</v>
      </c>
      <c r="D24" s="180">
        <f>'Table A4'!C25</f>
        <v>81155.083658202449</v>
      </c>
      <c r="E24" s="180">
        <f>'Table A4'!D25</f>
        <v>192716.37036321036</v>
      </c>
      <c r="F24" s="180">
        <f>'Table A4'!E25</f>
        <v>287583.2527633814</v>
      </c>
      <c r="G24" s="180">
        <f>'Table A4'!F25</f>
        <v>734115.94144356239</v>
      </c>
      <c r="H24" s="180">
        <f>'Table A4'!G25</f>
        <v>2398592.1052573207</v>
      </c>
      <c r="I24" s="180"/>
      <c r="J24" s="180">
        <f>'Table A4'!I25</f>
        <v>7428.7914674338717</v>
      </c>
      <c r="K24" s="180">
        <f>('Table A4'!I25*0.9+'Table A4'!J25*0.05+'Table A4'!K25*0.04)/0.99</f>
        <v>10629.744156642493</v>
      </c>
      <c r="L24" s="180">
        <f>'Table A4'!J25</f>
        <v>34138.878302151294</v>
      </c>
      <c r="M24" s="180">
        <f>'Table A4'!K25</f>
        <v>53264.761981950476</v>
      </c>
      <c r="N24" s="180">
        <f>'Table A4'!L25</f>
        <v>97849.487963039355</v>
      </c>
      <c r="O24" s="180">
        <f>'Table A4'!M25</f>
        <v>175950.08059333608</v>
      </c>
      <c r="P24" s="180">
        <f>'Table A4'!N25</f>
        <v>549174.14546425594</v>
      </c>
    </row>
    <row r="25" spans="1:16" s="166" customFormat="1" ht="13">
      <c r="A25" s="166">
        <f>'Table A6'!A26</f>
        <v>1933</v>
      </c>
      <c r="B25" s="180">
        <f>'Table A0'!G26</f>
        <v>12130.325304680395</v>
      </c>
      <c r="C25" s="180">
        <f>'Table A4'!B26</f>
        <v>54618.523721244324</v>
      </c>
      <c r="D25" s="180">
        <f>'Table A4'!C26</f>
        <v>78814.159468137892</v>
      </c>
      <c r="E25" s="180">
        <f>'Table A4'!D26</f>
        <v>191306.30719842733</v>
      </c>
      <c r="F25" s="180">
        <f>'Table A4'!E26</f>
        <v>285758.5223307992</v>
      </c>
      <c r="G25" s="180">
        <f>'Table A4'!F26</f>
        <v>734427.90718821727</v>
      </c>
      <c r="H25" s="180">
        <f>'Table A4'!G26</f>
        <v>2480183.7233299795</v>
      </c>
      <c r="I25" s="180"/>
      <c r="J25" s="180">
        <f>'Table A4'!I26</f>
        <v>7409.4143695066241</v>
      </c>
      <c r="K25" s="180">
        <f>('Table A4'!I26*0.9+'Table A4'!J26*0.05+'Table A4'!K26*0.04)/0.99</f>
        <v>10320.466901713253</v>
      </c>
      <c r="L25" s="180">
        <f>'Table A4'!J26</f>
        <v>30422.887974350764</v>
      </c>
      <c r="M25" s="180">
        <f>'Table A4'!K26</f>
        <v>50691.122535565526</v>
      </c>
      <c r="N25" s="180">
        <f>'Table A4'!L26</f>
        <v>96854.092066055498</v>
      </c>
      <c r="O25" s="180">
        <f>'Table A4'!M26</f>
        <v>173591.17611644461</v>
      </c>
      <c r="P25" s="180">
        <f>'Table A4'!N26</f>
        <v>540455.03872802167</v>
      </c>
    </row>
    <row r="26" spans="1:16" s="166" customFormat="1" ht="13">
      <c r="A26" s="166">
        <f>'Table A6'!A27</f>
        <v>1934</v>
      </c>
      <c r="B26" s="180">
        <f>'Table A0'!G27</f>
        <v>13329.528334040779</v>
      </c>
      <c r="C26" s="180">
        <f>'Table A4'!B27</f>
        <v>60189.587355010059</v>
      </c>
      <c r="D26" s="180">
        <f>'Table A4'!C27</f>
        <v>87960.605616823363</v>
      </c>
      <c r="E26" s="180">
        <f>'Table A4'!D27</f>
        <v>211515.42258591141</v>
      </c>
      <c r="F26" s="180">
        <f>'Table A4'!E27</f>
        <v>314469.99529223179</v>
      </c>
      <c r="G26" s="180">
        <f>'Table A4'!F27</f>
        <v>776269.1594907135</v>
      </c>
      <c r="H26" s="180">
        <f>'Table A4'!G27</f>
        <v>2561794.0293898326</v>
      </c>
      <c r="I26" s="180"/>
      <c r="J26" s="180">
        <f>'Table A4'!I27</f>
        <v>8122.8551094886352</v>
      </c>
      <c r="K26" s="180">
        <f>('Table A4'!I27*0.9+'Table A4'!J27*0.05+'Table A4'!K27*0.04)/0.99</f>
        <v>11327.650614324913</v>
      </c>
      <c r="L26" s="180">
        <f>'Table A4'!J27</f>
        <v>32418.569093196777</v>
      </c>
      <c r="M26" s="180">
        <f>'Table A4'!K27</f>
        <v>57071.901374551351</v>
      </c>
      <c r="N26" s="180">
        <f>'Table A4'!L27</f>
        <v>108560.84987959104</v>
      </c>
      <c r="O26" s="180">
        <f>'Table A4'!M27</f>
        <v>199020.20424261139</v>
      </c>
      <c r="P26" s="180">
        <f>'Table A4'!N27</f>
        <v>577877.50727970025</v>
      </c>
    </row>
    <row r="27" spans="1:16" s="166" customFormat="1" ht="13">
      <c r="A27" s="166">
        <f>'Table A6'!A28</f>
        <v>1935</v>
      </c>
      <c r="B27" s="180">
        <f>'Table A0'!G28</f>
        <v>14433.433180935501</v>
      </c>
      <c r="C27" s="180">
        <f>'Table A4'!B28</f>
        <v>62630.978232268906</v>
      </c>
      <c r="D27" s="180">
        <f>'Table A4'!C28</f>
        <v>89458.95539313936</v>
      </c>
      <c r="E27" s="180">
        <f>'Table A4'!D28</f>
        <v>225570.19684514962</v>
      </c>
      <c r="F27" s="180">
        <f>'Table A4'!E28</f>
        <v>336891.52975432726</v>
      </c>
      <c r="G27" s="180">
        <f>'Table A4'!F28</f>
        <v>836687.62595702906</v>
      </c>
      <c r="H27" s="180">
        <f>'Table A4'!G28</f>
        <v>2809232.6265462935</v>
      </c>
      <c r="I27" s="180"/>
      <c r="J27" s="180">
        <f>'Table A4'!I28</f>
        <v>9078.1503974540101</v>
      </c>
      <c r="K27" s="180">
        <f>('Table A4'!I28*0.9+'Table A4'!J28*0.05+'Table A4'!K28*0.04)/0.99</f>
        <v>12300.73859846869</v>
      </c>
      <c r="L27" s="180">
        <f>'Table A4'!J28</f>
        <v>35803.001071398467</v>
      </c>
      <c r="M27" s="180">
        <f>'Table A4'!K28</f>
        <v>55431.14503013678</v>
      </c>
      <c r="N27" s="180">
        <f>'Table A4'!L28</f>
        <v>114248.863935972</v>
      </c>
      <c r="O27" s="180">
        <f>'Table A4'!M28</f>
        <v>211942.50570365184</v>
      </c>
      <c r="P27" s="180">
        <f>'Table A4'!N28</f>
        <v>617515.95922488859</v>
      </c>
    </row>
    <row r="28" spans="1:16" s="166" customFormat="1" ht="13">
      <c r="A28" s="166">
        <f>'Table A6'!A29</f>
        <v>1936</v>
      </c>
      <c r="B28" s="180">
        <f>'Table A0'!G29</f>
        <v>15845.742307809378</v>
      </c>
      <c r="C28" s="180">
        <f>'Table A4'!B29</f>
        <v>70945.138971638255</v>
      </c>
      <c r="D28" s="180">
        <f>'Table A4'!C29</f>
        <v>103487.82264641229</v>
      </c>
      <c r="E28" s="180">
        <f>'Table A4'!D29</f>
        <v>279476.77911399759</v>
      </c>
      <c r="F28" s="180">
        <f>'Table A4'!E29</f>
        <v>423687.63121008757</v>
      </c>
      <c r="G28" s="180">
        <f>'Table A4'!F29</f>
        <v>1059676.0014997744</v>
      </c>
      <c r="H28" s="180">
        <f>'Table A4'!G29</f>
        <v>3540138.4412065269</v>
      </c>
      <c r="I28" s="180"/>
      <c r="J28" s="180">
        <f>'Table A4'!I29</f>
        <v>9723.5871229395034</v>
      </c>
      <c r="K28" s="180">
        <f>('Table A4'!I29*0.9+'Table A4'!J29*0.05+'Table A4'!K29*0.04)/0.99</f>
        <v>13182.802542090307</v>
      </c>
      <c r="L28" s="180">
        <f>'Table A4'!J29</f>
        <v>38402.455296864202</v>
      </c>
      <c r="M28" s="180">
        <f>'Table A4'!K29</f>
        <v>59490.583529515963</v>
      </c>
      <c r="N28" s="180">
        <f>'Table A4'!L29</f>
        <v>135265.92701790761</v>
      </c>
      <c r="O28" s="180">
        <f>'Table A4'!M29</f>
        <v>264690.53863766592</v>
      </c>
      <c r="P28" s="180">
        <f>'Table A4'!N29</f>
        <v>784069.06375457963</v>
      </c>
    </row>
    <row r="29" spans="1:16" s="166" customFormat="1" ht="13">
      <c r="A29" s="166">
        <f>'Table A6'!A30</f>
        <v>1937</v>
      </c>
      <c r="B29" s="180">
        <f>'Table A0'!G30</f>
        <v>16614.871815397535</v>
      </c>
      <c r="C29" s="180">
        <f>'Table A4'!B30</f>
        <v>72021.94672325853</v>
      </c>
      <c r="D29" s="180">
        <f>'Table A4'!C30</f>
        <v>104272.52466028492</v>
      </c>
      <c r="E29" s="180">
        <f>'Table A4'!D30</f>
        <v>273321.85698265798</v>
      </c>
      <c r="F29" s="180">
        <f>'Table A4'!E30</f>
        <v>412553.55030141131</v>
      </c>
      <c r="G29" s="180">
        <f>'Table A4'!F30</f>
        <v>1023672.4561620255</v>
      </c>
      <c r="H29" s="180">
        <f>'Table A4'!G30</f>
        <v>3348790.6469538044</v>
      </c>
      <c r="I29" s="180"/>
      <c r="J29" s="180">
        <f>'Table A4'!I30</f>
        <v>10458.530158968537</v>
      </c>
      <c r="K29" s="180">
        <f>('Table A4'!I30*0.9+'Table A4'!J30*0.05+'Table A4'!K30*0.04)/0.99</f>
        <v>14021.871965223188</v>
      </c>
      <c r="L29" s="180">
        <f>'Table A4'!J30</f>
        <v>39771.368786232153</v>
      </c>
      <c r="M29" s="180">
        <f>'Table A4'!K30</f>
        <v>62010.191579691651</v>
      </c>
      <c r="N29" s="180">
        <f>'Table A4'!L30</f>
        <v>134090.16366390465</v>
      </c>
      <c r="O29" s="180">
        <f>'Table A4'!M30</f>
        <v>259773.82383625774</v>
      </c>
      <c r="P29" s="180">
        <f>'Table A4'!N30</f>
        <v>765325.99051849439</v>
      </c>
    </row>
    <row r="30" spans="1:16" s="166" customFormat="1" ht="13">
      <c r="A30" s="166">
        <f>'Table A6'!A31</f>
        <v>1938</v>
      </c>
      <c r="B30" s="180">
        <f>'Table A0'!G31</f>
        <v>15276.511114186324</v>
      </c>
      <c r="C30" s="180">
        <f>'Table A4'!B31</f>
        <v>65690.358152880086</v>
      </c>
      <c r="D30" s="180">
        <f>'Table A4'!C31</f>
        <v>92215.718385282817</v>
      </c>
      <c r="E30" s="180">
        <f>'Table A4'!D31</f>
        <v>225013.58349301131</v>
      </c>
      <c r="F30" s="180">
        <f>'Table A4'!E31</f>
        <v>330472.69292445463</v>
      </c>
      <c r="G30" s="180">
        <f>'Table A4'!F31</f>
        <v>787614.18532287655</v>
      </c>
      <c r="H30" s="180">
        <f>'Table A4'!G31</f>
        <v>2545774.0940395351</v>
      </c>
      <c r="I30" s="180"/>
      <c r="J30" s="180">
        <f>'Table A4'!I31</f>
        <v>9674.9725543314598</v>
      </c>
      <c r="K30" s="180">
        <f>('Table A4'!I31*0.9+'Table A4'!J31*0.05+'Table A4'!K31*0.04)/0.99</f>
        <v>13157.954827531526</v>
      </c>
      <c r="L30" s="180">
        <f>'Table A4'!J31</f>
        <v>39164.997920477363</v>
      </c>
      <c r="M30" s="180">
        <f>'Table A4'!K31</f>
        <v>59016.252108350702</v>
      </c>
      <c r="N30" s="180">
        <f>'Table A4'!L31</f>
        <v>119554.47406156806</v>
      </c>
      <c r="O30" s="180">
        <f>'Table A4'!M31</f>
        <v>216187.31982484905</v>
      </c>
      <c r="P30" s="180">
        <f>'Table A4'!N31</f>
        <v>592263.08435435907</v>
      </c>
    </row>
    <row r="31" spans="1:16" s="166" customFormat="1" ht="13">
      <c r="A31" s="166">
        <f>'Table A6'!A32</f>
        <v>1939</v>
      </c>
      <c r="B31" s="180">
        <f>'Table A0'!G32</f>
        <v>16279.994935177318</v>
      </c>
      <c r="C31" s="180">
        <f>'Table A4'!B32</f>
        <v>72558.143652228027</v>
      </c>
      <c r="D31" s="180">
        <f>'Table A4'!C32</f>
        <v>101869.16950997106</v>
      </c>
      <c r="E31" s="180">
        <f>'Table A4'!D32</f>
        <v>250598.54735454521</v>
      </c>
      <c r="F31" s="180">
        <f>'Table A4'!E32</f>
        <v>370054.77991968626</v>
      </c>
      <c r="G31" s="180">
        <f>'Table A4'!F32</f>
        <v>887416.82470536791</v>
      </c>
      <c r="H31" s="180">
        <f>'Table A4'!G32</f>
        <v>2834770.8839545147</v>
      </c>
      <c r="I31" s="180"/>
      <c r="J31" s="180">
        <f>'Table A4'!I32</f>
        <v>10026.867299949461</v>
      </c>
      <c r="K31" s="180">
        <f>('Table A4'!I32*0.9+'Table A4'!J32*0.05+'Table A4'!K32*0.04)/0.99</f>
        <v>13913.140870335217</v>
      </c>
      <c r="L31" s="180">
        <f>'Table A4'!J32</f>
        <v>43247.117794484977</v>
      </c>
      <c r="M31" s="180">
        <f>'Table A4'!K32</f>
        <v>64686.825048827523</v>
      </c>
      <c r="N31" s="180">
        <f>'Table A4'!L32</f>
        <v>131142.31478940419</v>
      </c>
      <c r="O31" s="180">
        <f>'Table A4'!M32</f>
        <v>240714.26872326579</v>
      </c>
      <c r="P31" s="180">
        <f>'Table A4'!N32</f>
        <v>671044.15145546268</v>
      </c>
    </row>
    <row r="32" spans="1:16" s="166" customFormat="1" ht="13">
      <c r="A32" s="166">
        <f>'Table A6'!A33</f>
        <v>1940</v>
      </c>
      <c r="B32" s="180">
        <f>'Table A0'!G33</f>
        <v>17052.083905011033</v>
      </c>
      <c r="C32" s="180">
        <f>'Table A4'!B33</f>
        <v>75756.675034839005</v>
      </c>
      <c r="D32" s="180">
        <f>'Table A4'!C33</f>
        <v>106705.63078698213</v>
      </c>
      <c r="E32" s="180">
        <f>'Table A4'!D33</f>
        <v>268297.28480909986</v>
      </c>
      <c r="F32" s="180">
        <f>'Table A4'!E33</f>
        <v>397699.0734614809</v>
      </c>
      <c r="G32" s="180">
        <f>'Table A4'!F33</f>
        <v>950346.09359460254</v>
      </c>
      <c r="H32" s="180">
        <f>'Table A4'!G33</f>
        <v>3025104.2199078612</v>
      </c>
      <c r="I32" s="180"/>
      <c r="J32" s="180">
        <f>'Table A4'!I33</f>
        <v>10529.35155725237</v>
      </c>
      <c r="K32" s="180">
        <f>('Table A4'!I33*0.9+'Table A4'!J33*0.05+'Table A4'!K33*0.04)/0.99</f>
        <v>14514.253592848519</v>
      </c>
      <c r="L32" s="180">
        <f>'Table A4'!J33</f>
        <v>44807.719282695878</v>
      </c>
      <c r="M32" s="180">
        <f>'Table A4'!K33</f>
        <v>66307.717281452671</v>
      </c>
      <c r="N32" s="180">
        <f>'Table A4'!L33</f>
        <v>138895.49615671887</v>
      </c>
      <c r="O32" s="180">
        <f>'Table A4'!M33</f>
        <v>259537.31842820047</v>
      </c>
      <c r="P32" s="180">
        <f>'Table A4'!N33</f>
        <v>719817.41289312928</v>
      </c>
    </row>
    <row r="33" spans="1:16" s="166" customFormat="1" ht="13">
      <c r="A33" s="166">
        <f>'Table A6'!A34</f>
        <v>1941</v>
      </c>
      <c r="B33" s="180">
        <f>'Table A0'!G34</f>
        <v>19930.463143066227</v>
      </c>
      <c r="C33" s="180">
        <f>'Table A4'!B34</f>
        <v>81753.393731784468</v>
      </c>
      <c r="D33" s="180">
        <f>'Table A4'!C34</f>
        <v>115665.27141331253</v>
      </c>
      <c r="E33" s="180">
        <f>'Table A4'!D34</f>
        <v>299115.95991459856</v>
      </c>
      <c r="F33" s="180">
        <f>'Table A4'!E34</f>
        <v>444384.44755228522</v>
      </c>
      <c r="G33" s="180">
        <f>'Table A4'!F34</f>
        <v>1054199.7691985203</v>
      </c>
      <c r="H33" s="180">
        <f>'Table A4'!G34</f>
        <v>3246768.2620305428</v>
      </c>
      <c r="I33" s="180"/>
      <c r="J33" s="180">
        <f>'Table A4'!I34</f>
        <v>13061.248633208643</v>
      </c>
      <c r="K33" s="180">
        <f>('Table A4'!I34*0.9+'Table A4'!J34*0.05+'Table A4'!K34*0.04)/0.99</f>
        <v>17110.407620121459</v>
      </c>
      <c r="L33" s="180">
        <f>'Table A4'!J34</f>
        <v>47841.516050256425</v>
      </c>
      <c r="M33" s="180">
        <f>'Table A4'!K34</f>
        <v>69802.599287991005</v>
      </c>
      <c r="N33" s="180">
        <f>'Table A4'!L34</f>
        <v>153847.47227691193</v>
      </c>
      <c r="O33" s="180">
        <f>'Table A4'!M34</f>
        <v>291930.61714072636</v>
      </c>
      <c r="P33" s="180">
        <f>'Table A4'!N34</f>
        <v>810581.04777274025</v>
      </c>
    </row>
    <row r="34" spans="1:16" s="166" customFormat="1" ht="13">
      <c r="A34" s="166">
        <f>'Table A6'!A35</f>
        <v>1942</v>
      </c>
      <c r="B34" s="180">
        <f>'Table A0'!G35</f>
        <v>23163.868888050019</v>
      </c>
      <c r="C34" s="180">
        <f>'Table A4'!B35</f>
        <v>82218.26040654433</v>
      </c>
      <c r="D34" s="180">
        <f>'Table A4'!C35</f>
        <v>116316.89612386069</v>
      </c>
      <c r="E34" s="180">
        <f>'Table A4'!D35</f>
        <v>298939.94474058511</v>
      </c>
      <c r="F34" s="180">
        <f>'Table A4'!E35</f>
        <v>444515.58795549948</v>
      </c>
      <c r="G34" s="180">
        <f>'Table A4'!F35</f>
        <v>1037063.5219142595</v>
      </c>
      <c r="H34" s="180">
        <f>'Table A4'!G35</f>
        <v>3061566.4485213985</v>
      </c>
      <c r="I34" s="180"/>
      <c r="J34" s="180">
        <f>'Table A4'!I35</f>
        <v>16602.269830439538</v>
      </c>
      <c r="K34" s="180">
        <f>('Table A4'!I35*0.9+'Table A4'!J35*0.05+'Table A4'!K35*0.04)/0.99</f>
        <v>20378.251960246635</v>
      </c>
      <c r="L34" s="180">
        <f>'Table A4'!J35</f>
        <v>48119.624689227989</v>
      </c>
      <c r="M34" s="180">
        <f>'Table A4'!K35</f>
        <v>70661.133969679577</v>
      </c>
      <c r="N34" s="180">
        <f>'Table A4'!L35</f>
        <v>153364.30152567069</v>
      </c>
      <c r="O34" s="180">
        <f>'Table A4'!M35</f>
        <v>296378.60446580948</v>
      </c>
      <c r="P34" s="180">
        <f>'Table A4'!N35</f>
        <v>812118.75229124422</v>
      </c>
    </row>
    <row r="35" spans="1:16" s="166" customFormat="1" ht="13">
      <c r="A35" s="166">
        <f>'Table A6'!A36</f>
        <v>1943</v>
      </c>
      <c r="B35" s="180">
        <f>'Table A0'!G36</f>
        <v>26774.089325287576</v>
      </c>
      <c r="C35" s="180">
        <f>'Table A4'!B36</f>
        <v>87470.744197700682</v>
      </c>
      <c r="D35" s="180">
        <f>'Table A4'!C36</f>
        <v>123271.98903538128</v>
      </c>
      <c r="E35" s="180">
        <f>'Table A4'!D36</f>
        <v>307491.1446062458</v>
      </c>
      <c r="F35" s="180">
        <f>'Table A4'!E36</f>
        <v>451350.20459226536</v>
      </c>
      <c r="G35" s="180">
        <f>'Table A4'!F36</f>
        <v>1012935.7388271209</v>
      </c>
      <c r="H35" s="180">
        <f>'Table A4'!G36</f>
        <v>2604237.6826150687</v>
      </c>
      <c r="I35" s="180"/>
      <c r="J35" s="180">
        <f>'Table A4'!I36</f>
        <v>20030.01656168612</v>
      </c>
      <c r="K35" s="180">
        <f>('Table A4'!I36*0.9+'Table A4'!J36*0.05+'Table A4'!K36*0.04)/0.99</f>
        <v>23938.563514368809</v>
      </c>
      <c r="L35" s="180">
        <f>'Table A4'!J36</f>
        <v>51669.499360020069</v>
      </c>
      <c r="M35" s="180">
        <f>'Table A4'!K36</f>
        <v>77217.200142665155</v>
      </c>
      <c r="N35" s="180">
        <f>'Table A4'!L36</f>
        <v>163632.08462022629</v>
      </c>
      <c r="O35" s="180">
        <f>'Table A4'!M36</f>
        <v>310953.82103355147</v>
      </c>
      <c r="P35" s="180">
        <f>'Table A4'!N36</f>
        <v>836124.41173957114</v>
      </c>
    </row>
    <row r="36" spans="1:16" s="166" customFormat="1" ht="13">
      <c r="A36" s="166">
        <f>'Table A6'!A37</f>
        <v>1944</v>
      </c>
      <c r="B36" s="180">
        <f>'Table A0'!G37</f>
        <v>26455.516237296466</v>
      </c>
      <c r="C36" s="180">
        <f>'Table A4'!B37</f>
        <v>83464.164121016147</v>
      </c>
      <c r="D36" s="180">
        <f>'Table A4'!C37</f>
        <v>115125.32651279026</v>
      </c>
      <c r="E36" s="180">
        <f>'Table A4'!D37</f>
        <v>278805.95531133283</v>
      </c>
      <c r="F36" s="180">
        <f>'Table A4'!E37</f>
        <v>402315.30585488479</v>
      </c>
      <c r="G36" s="180">
        <f>'Table A4'!F37</f>
        <v>880286.90386781306</v>
      </c>
      <c r="H36" s="180">
        <f>'Table A4'!G37</f>
        <v>2444730.8055706243</v>
      </c>
      <c r="I36" s="180"/>
      <c r="J36" s="180">
        <f>'Table A4'!I37</f>
        <v>20121.222027994278</v>
      </c>
      <c r="K36" s="180">
        <f>('Table A4'!I37*0.9+'Table A4'!J37*0.05+'Table A4'!K37*0.04)/0.99</f>
        <v>23906.521903215289</v>
      </c>
      <c r="L36" s="180">
        <f>'Table A4'!J37</f>
        <v>51803.001729242031</v>
      </c>
      <c r="M36" s="180">
        <f>'Table A4'!K37</f>
        <v>74205.169313154634</v>
      </c>
      <c r="N36" s="180">
        <f>'Table A4'!L37</f>
        <v>155296.6047677809</v>
      </c>
      <c r="O36" s="180">
        <f>'Table A4'!M37</f>
        <v>282822.40635165264</v>
      </c>
      <c r="P36" s="180">
        <f>'Table A4'!N37</f>
        <v>706459.80367861199</v>
      </c>
    </row>
    <row r="37" spans="1:16" s="166" customFormat="1" ht="13">
      <c r="A37" s="166">
        <f>'Table A6'!A38</f>
        <v>1945</v>
      </c>
      <c r="B37" s="180">
        <f>'Table A0'!G38</f>
        <v>25895.516208035329</v>
      </c>
      <c r="C37" s="180">
        <f>'Table A4'!B38</f>
        <v>84534.847594624312</v>
      </c>
      <c r="D37" s="180">
        <f>'Table A4'!C38</f>
        <v>118619.23707351761</v>
      </c>
      <c r="E37" s="180">
        <f>'Table A4'!D38</f>
        <v>286694.28234371042</v>
      </c>
      <c r="F37" s="180">
        <f>'Table A4'!E38</f>
        <v>407534.75953712757</v>
      </c>
      <c r="G37" s="180">
        <f>'Table A4'!F38</f>
        <v>859438.44558164163</v>
      </c>
      <c r="H37" s="180">
        <f>'Table A4'!G38</f>
        <v>2187948.8670326583</v>
      </c>
      <c r="I37" s="180"/>
      <c r="J37" s="180">
        <f>'Table A4'!I38</f>
        <v>19380.034942858776</v>
      </c>
      <c r="K37" s="180">
        <f>('Table A4'!I38*0.9+'Table A4'!J38*0.05+'Table A4'!K38*0.04)/0.99</f>
        <v>23261.185236967911</v>
      </c>
      <c r="L37" s="180">
        <f>'Table A4'!J38</f>
        <v>50450.458115731046</v>
      </c>
      <c r="M37" s="180">
        <f>'Table A4'!K38</f>
        <v>76600.475755969412</v>
      </c>
      <c r="N37" s="180">
        <f>'Table A4'!L38</f>
        <v>165853.80515029325</v>
      </c>
      <c r="O37" s="180">
        <f>'Table A4'!M38</f>
        <v>294558.83802599902</v>
      </c>
      <c r="P37" s="180">
        <f>'Table A4'!N38</f>
        <v>711826.1765315287</v>
      </c>
    </row>
    <row r="38" spans="1:16" s="166" customFormat="1" ht="13">
      <c r="A38" s="166">
        <f>'Table A6'!A39</f>
        <v>1946</v>
      </c>
      <c r="B38" s="180">
        <f>'Table A0'!G39</f>
        <v>26061.778849938601</v>
      </c>
      <c r="C38" s="180">
        <f>'Table A4'!B39</f>
        <v>90216.480680678986</v>
      </c>
      <c r="D38" s="180">
        <f>'Table A4'!C39</f>
        <v>128524.91451123482</v>
      </c>
      <c r="E38" s="180">
        <f>'Table A4'!D39</f>
        <v>306549.73917083093</v>
      </c>
      <c r="F38" s="180">
        <f>'Table A4'!E39</f>
        <v>431622.11540483061</v>
      </c>
      <c r="G38" s="180">
        <f>'Table A4'!F39</f>
        <v>894470.68021269608</v>
      </c>
      <c r="H38" s="180">
        <f>'Table A4'!G39</f>
        <v>2388255.9804943246</v>
      </c>
      <c r="I38" s="180"/>
      <c r="J38" s="180">
        <f>'Table A4'!I39</f>
        <v>18933.478646523003</v>
      </c>
      <c r="K38" s="180">
        <f>('Table A4'!I39*0.9+'Table A4'!J39*0.05+'Table A4'!K39*0.04)/0.99</f>
        <v>23228.567129525549</v>
      </c>
      <c r="L38" s="180">
        <f>'Table A4'!J39</f>
        <v>51908.04685012313</v>
      </c>
      <c r="M38" s="180">
        <f>'Table A4'!K39</f>
        <v>84018.708346335814</v>
      </c>
      <c r="N38" s="180">
        <f>'Table A4'!L39</f>
        <v>181477.36293683128</v>
      </c>
      <c r="O38" s="180">
        <f>'Table A4'!M39</f>
        <v>315909.9742028641</v>
      </c>
      <c r="P38" s="180">
        <f>'Table A4'!N39</f>
        <v>728494.53573695978</v>
      </c>
    </row>
    <row r="39" spans="1:16" s="166" customFormat="1" ht="13">
      <c r="A39" s="166">
        <f>'Table A6'!A40</f>
        <v>1947</v>
      </c>
      <c r="B39" s="180">
        <f>'Table A0'!G40</f>
        <v>25168.634644981488</v>
      </c>
      <c r="C39" s="180">
        <f>'Table A4'!B40</f>
        <v>83099.727985764941</v>
      </c>
      <c r="D39" s="180">
        <f>'Table A4'!C40</f>
        <v>117283.13256159639</v>
      </c>
      <c r="E39" s="180">
        <f>'Table A4'!D40</f>
        <v>275693.09432906436</v>
      </c>
      <c r="F39" s="180">
        <f>'Table A4'!E40</f>
        <v>387974.43921024818</v>
      </c>
      <c r="G39" s="180">
        <f>'Table A4'!F40</f>
        <v>814380.64150442753</v>
      </c>
      <c r="H39" s="180">
        <f>'Table A4'!G40</f>
        <v>2272461.0441573835</v>
      </c>
      <c r="I39" s="180"/>
      <c r="J39" s="180">
        <f>'Table A4'!I40</f>
        <v>18731.846496005553</v>
      </c>
      <c r="K39" s="180">
        <f>('Table A4'!I40*0.9+'Table A4'!J40*0.05+'Table A4'!K40*0.04)/0.99</f>
        <v>22638.084547162467</v>
      </c>
      <c r="L39" s="180">
        <f>'Table A4'!J40</f>
        <v>48916.323409933495</v>
      </c>
      <c r="M39" s="180">
        <f>'Table A4'!K40</f>
        <v>77680.642119729368</v>
      </c>
      <c r="N39" s="180">
        <f>'Table A4'!L40</f>
        <v>163411.7494478806</v>
      </c>
      <c r="O39" s="180">
        <f>'Table A4'!M40</f>
        <v>281372.88863670325</v>
      </c>
      <c r="P39" s="180">
        <f>'Table A4'!N40</f>
        <v>652371.70787632151</v>
      </c>
    </row>
    <row r="40" spans="1:16" s="166" customFormat="1" ht="13">
      <c r="A40" s="166">
        <f>'Table A6'!A41</f>
        <v>1948</v>
      </c>
      <c r="B40" s="180">
        <f>'Table A0'!G41</f>
        <v>25619.188258433584</v>
      </c>
      <c r="C40" s="180">
        <f>'Table A4'!B41</f>
        <v>86389.536402687343</v>
      </c>
      <c r="D40" s="180">
        <f>'Table A4'!C41</f>
        <v>121414.3505548073</v>
      </c>
      <c r="E40" s="180">
        <f>'Table A4'!D41</f>
        <v>288724.9845636324</v>
      </c>
      <c r="F40" s="180">
        <f>'Table A4'!E41</f>
        <v>411241.70211544295</v>
      </c>
      <c r="G40" s="180">
        <f>'Table A4'!F41</f>
        <v>880568.38683543901</v>
      </c>
      <c r="H40" s="180">
        <f>'Table A4'!G41</f>
        <v>2443689.3095941707</v>
      </c>
      <c r="I40" s="180"/>
      <c r="J40" s="180">
        <f>'Table A4'!I41</f>
        <v>18866.927353516501</v>
      </c>
      <c r="K40" s="180">
        <f>('Table A4'!I41*0.9+'Table A4'!J41*0.05+'Table A4'!K41*0.04)/0.99</f>
        <v>22961.553952320464</v>
      </c>
      <c r="L40" s="180">
        <f>'Table A4'!J41</f>
        <v>51364.722250567385</v>
      </c>
      <c r="M40" s="180">
        <f>'Table A4'!K41</f>
        <v>79586.692052601036</v>
      </c>
      <c r="N40" s="180">
        <f>'Table A4'!L41</f>
        <v>166208.26701182185</v>
      </c>
      <c r="O40" s="180">
        <f>'Table A4'!M41</f>
        <v>293910.03093544388</v>
      </c>
      <c r="P40" s="180">
        <f>'Table A4'!N41</f>
        <v>706888.28430669103</v>
      </c>
    </row>
    <row r="41" spans="1:16" s="166" customFormat="1" ht="13">
      <c r="A41" s="166">
        <f>'Table A6'!A42</f>
        <v>1949</v>
      </c>
      <c r="B41" s="180">
        <f>'Table A0'!G42</f>
        <v>25299.47344423633</v>
      </c>
      <c r="C41" s="180">
        <f>'Table A4'!B42</f>
        <v>85418.86036545434</v>
      </c>
      <c r="D41" s="180">
        <f>'Table A4'!C42</f>
        <v>118714.81966264173</v>
      </c>
      <c r="E41" s="180">
        <f>'Table A4'!D42</f>
        <v>276929.67336321546</v>
      </c>
      <c r="F41" s="180">
        <f>'Table A4'!E42</f>
        <v>393154.92900370091</v>
      </c>
      <c r="G41" s="180">
        <f>'Table A4'!F42</f>
        <v>844180.76787287579</v>
      </c>
      <c r="H41" s="180">
        <f>'Table A4'!G42</f>
        <v>2414659.4534144867</v>
      </c>
      <c r="I41" s="180"/>
      <c r="J41" s="180">
        <f>'Table A4'!I42</f>
        <v>18619.541564100997</v>
      </c>
      <c r="K41" s="180">
        <f>('Table A4'!I42*0.9+'Table A4'!J42*0.05+'Table A4'!K42*0.04)/0.99</f>
        <v>22757.754253135532</v>
      </c>
      <c r="L41" s="180">
        <f>'Table A4'!J42</f>
        <v>52122.90106826694</v>
      </c>
      <c r="M41" s="180">
        <f>'Table A4'!K42</f>
        <v>79161.106237498301</v>
      </c>
      <c r="N41" s="180">
        <f>'Table A4'!L42</f>
        <v>160704.41772273002</v>
      </c>
      <c r="O41" s="180">
        <f>'Table A4'!M42</f>
        <v>280398.46928640717</v>
      </c>
      <c r="P41" s="180">
        <f>'Table A4'!N42</f>
        <v>669683.13614603027</v>
      </c>
    </row>
    <row r="42" spans="1:16" s="166" customFormat="1" ht="13">
      <c r="A42" s="166">
        <f>'Table A6'!A43</f>
        <v>1950</v>
      </c>
      <c r="B42" s="180">
        <f>'Table A0'!G43</f>
        <v>27312.521385522687</v>
      </c>
      <c r="C42" s="180">
        <f>'Table A4'!B43</f>
        <v>92510.515977271643</v>
      </c>
      <c r="D42" s="180">
        <f>'Table A4'!C43</f>
        <v>130397.02149950003</v>
      </c>
      <c r="E42" s="180">
        <f>'Table A4'!D43</f>
        <v>310272.03186279209</v>
      </c>
      <c r="F42" s="180">
        <f>'Table A4'!E43</f>
        <v>444393.0670073707</v>
      </c>
      <c r="G42" s="180">
        <f>'Table A4'!F43</f>
        <v>964624.01988230238</v>
      </c>
      <c r="H42" s="180">
        <f>'Table A4'!G43</f>
        <v>2258481.4231102332</v>
      </c>
      <c r="I42" s="180"/>
      <c r="J42" s="180">
        <f>'Table A4'!I43</f>
        <v>20068.299764217249</v>
      </c>
      <c r="K42" s="180">
        <f>('Table A4'!I43*0.9+'Table A4'!J43*0.05+'Table A4'!K43*0.04)/0.99</f>
        <v>24454.344512014919</v>
      </c>
      <c r="L42" s="180">
        <f>'Table A4'!J43</f>
        <v>54624.010455043252</v>
      </c>
      <c r="M42" s="180">
        <f>'Table A4'!K43</f>
        <v>85428.268908677011</v>
      </c>
      <c r="N42" s="180">
        <f>'Table A4'!L43</f>
        <v>176150.99671821349</v>
      </c>
      <c r="O42" s="180">
        <f>'Table A4'!M43</f>
        <v>314335.32878863771</v>
      </c>
      <c r="P42" s="180">
        <f>'Table A4'!N43</f>
        <v>820862.08619031019</v>
      </c>
    </row>
    <row r="43" spans="1:16" s="166" customFormat="1" ht="13">
      <c r="A43" s="166">
        <f>'Table A6'!A44</f>
        <v>1951</v>
      </c>
      <c r="B43" s="180">
        <f>'Table A0'!G44</f>
        <v>28139.738816538786</v>
      </c>
      <c r="C43" s="180">
        <f>'Table A4'!B44</f>
        <v>92354.524592917573</v>
      </c>
      <c r="D43" s="180">
        <f>'Table A4'!C44</f>
        <v>127586.50055111486</v>
      </c>
      <c r="E43" s="180">
        <f>'Table A4'!D44</f>
        <v>295983.21532264544</v>
      </c>
      <c r="F43" s="180">
        <f>'Table A4'!E44</f>
        <v>417071.39663379907</v>
      </c>
      <c r="G43" s="180">
        <f>'Table A4'!F44</f>
        <v>877141.30129202444</v>
      </c>
      <c r="H43" s="180">
        <f>'Table A4'!G44</f>
        <v>2434563.9079897106</v>
      </c>
      <c r="I43" s="180"/>
      <c r="J43" s="180">
        <f>'Table A4'!I44</f>
        <v>21004.762619163364</v>
      </c>
      <c r="K43" s="180">
        <f>('Table A4'!I44*0.9+'Table A4'!J44*0.05+'Table A4'!K44*0.04)/0.99</f>
        <v>25434.24915486094</v>
      </c>
      <c r="L43" s="180">
        <f>'Table A4'!J44</f>
        <v>57122.54863472029</v>
      </c>
      <c r="M43" s="180">
        <f>'Table A4'!K44</f>
        <v>85487.321858232201</v>
      </c>
      <c r="N43" s="180">
        <f>'Table A4'!L44</f>
        <v>174895.03401149187</v>
      </c>
      <c r="O43" s="180">
        <f>'Table A4'!M44</f>
        <v>302053.92046924267</v>
      </c>
      <c r="P43" s="180">
        <f>'Table A4'!N44</f>
        <v>704094.34499228152</v>
      </c>
    </row>
    <row r="44" spans="1:16" s="166" customFormat="1" ht="13">
      <c r="A44" s="166">
        <f>'Table A6'!A45</f>
        <v>1952</v>
      </c>
      <c r="B44" s="180">
        <f>'Table A0'!G45</f>
        <v>29037.896207675931</v>
      </c>
      <c r="C44" s="180">
        <f>'Table A4'!B45</f>
        <v>93136.03823583301</v>
      </c>
      <c r="D44" s="180">
        <f>'Table A4'!C45</f>
        <v>126877.54675993675</v>
      </c>
      <c r="E44" s="180">
        <f>'Table A4'!D45</f>
        <v>283361.08960958233</v>
      </c>
      <c r="F44" s="180">
        <f>'Table A4'!E45</f>
        <v>395368.68535255536</v>
      </c>
      <c r="G44" s="180">
        <f>'Table A4'!F45</f>
        <v>800259.02480831335</v>
      </c>
      <c r="H44" s="180">
        <f>'Table A4'!G45</f>
        <v>2165405.1282121367</v>
      </c>
      <c r="I44" s="180"/>
      <c r="J44" s="180">
        <f>'Table A4'!I45</f>
        <v>21915.880426769589</v>
      </c>
      <c r="K44" s="180">
        <f>('Table A4'!I45*0.9+'Table A4'!J45*0.05+'Table A4'!K45*0.04)/0.99</f>
        <v>26468.975062202131</v>
      </c>
      <c r="L44" s="180">
        <f>'Table A4'!J45</f>
        <v>59394.529711729265</v>
      </c>
      <c r="M44" s="180">
        <f>'Table A4'!K45</f>
        <v>87756.661047525355</v>
      </c>
      <c r="N44" s="180">
        <f>'Table A4'!L45</f>
        <v>171353.49386660921</v>
      </c>
      <c r="O44" s="180">
        <f>'Table A4'!M45</f>
        <v>294146.10048861586</v>
      </c>
      <c r="P44" s="180">
        <f>'Table A4'!N45</f>
        <v>648576.12443011079</v>
      </c>
    </row>
    <row r="45" spans="1:16" s="166" customFormat="1" ht="13">
      <c r="A45" s="166">
        <f>'Table A6'!A46</f>
        <v>1953</v>
      </c>
      <c r="B45" s="180">
        <f>'Table A0'!G46</f>
        <v>30331.522723109174</v>
      </c>
      <c r="C45" s="180">
        <f>'Table A4'!B46</f>
        <v>95181.628227602603</v>
      </c>
      <c r="D45" s="180">
        <f>'Table A4'!C46</f>
        <v>127436.93721273351</v>
      </c>
      <c r="E45" s="180">
        <f>'Table A4'!D46</f>
        <v>275443.28071598086</v>
      </c>
      <c r="F45" s="180">
        <f>'Table A4'!E46</f>
        <v>379929.41825655295</v>
      </c>
      <c r="G45" s="180">
        <f>'Table A4'!F46</f>
        <v>760205.41750254319</v>
      </c>
      <c r="H45" s="180">
        <f>'Table A4'!G46</f>
        <v>2040233.713939704</v>
      </c>
      <c r="I45" s="180"/>
      <c r="J45" s="180">
        <f>'Table A4'!I46</f>
        <v>23125.955444832125</v>
      </c>
      <c r="K45" s="180">
        <f>('Table A4'!I46*0.9+'Table A4'!J46*0.05+'Table A4'!K46*0.04)/0.99</f>
        <v>27855.646379746835</v>
      </c>
      <c r="L45" s="180">
        <f>'Table A4'!J46</f>
        <v>62926.319242471727</v>
      </c>
      <c r="M45" s="180">
        <f>'Table A4'!K46</f>
        <v>90435.351336921653</v>
      </c>
      <c r="N45" s="180">
        <f>'Table A4'!L46</f>
        <v>170957.1431754088</v>
      </c>
      <c r="O45" s="180">
        <f>'Table A4'!M46</f>
        <v>284860.41844505537</v>
      </c>
      <c r="P45" s="180">
        <f>'Table A4'!N46</f>
        <v>617980.05123174773</v>
      </c>
    </row>
    <row r="46" spans="1:16" s="166" customFormat="1" ht="13">
      <c r="A46" s="166">
        <f>'Table A6'!A47</f>
        <v>1954</v>
      </c>
      <c r="B46" s="180">
        <f>'Table A0'!G47</f>
        <v>29963.505724578172</v>
      </c>
      <c r="C46" s="180">
        <f>'Table A4'!B47</f>
        <v>96240.715097416236</v>
      </c>
      <c r="D46" s="180">
        <f>'Table A4'!C47</f>
        <v>129206.72779395981</v>
      </c>
      <c r="E46" s="180">
        <f>'Table A4'!D47</f>
        <v>281370.97955292591</v>
      </c>
      <c r="F46" s="180">
        <f>'Table A4'!E47</f>
        <v>387681.93134552496</v>
      </c>
      <c r="G46" s="180">
        <f>'Table A4'!F47</f>
        <v>768964.25112334581</v>
      </c>
      <c r="H46" s="180">
        <f>'Table A4'!G47</f>
        <v>2115071.398607458</v>
      </c>
      <c r="I46" s="180"/>
      <c r="J46" s="180">
        <f>'Table A4'!I47</f>
        <v>22599.37134981839</v>
      </c>
      <c r="K46" s="180">
        <f>('Table A4'!I47*0.9+'Table A4'!J47*0.05+'Table A4'!K47*0.04)/0.99</f>
        <v>27424.036291968601</v>
      </c>
      <c r="L46" s="180">
        <f>'Table A4'!J47</f>
        <v>63274.70240087268</v>
      </c>
      <c r="M46" s="180">
        <f>'Table A4'!K47</f>
        <v>91165.664854218267</v>
      </c>
      <c r="N46" s="180">
        <f>'Table A4'!L47</f>
        <v>175060.02776032683</v>
      </c>
      <c r="O46" s="180">
        <f>'Table A4'!M47</f>
        <v>292361.35140106973</v>
      </c>
      <c r="P46" s="180">
        <f>'Table A4'!N47</f>
        <v>619396.79029177793</v>
      </c>
    </row>
    <row r="47" spans="1:16" s="166" customFormat="1" ht="13">
      <c r="A47" s="166">
        <f>'Table A6'!A48</f>
        <v>1955</v>
      </c>
      <c r="B47" s="180">
        <f>'Table A0'!G48</f>
        <v>32022.771602840305</v>
      </c>
      <c r="C47" s="180">
        <f>'Table A4'!B48</f>
        <v>101742.98875424523</v>
      </c>
      <c r="D47" s="180">
        <f>'Table A4'!C48</f>
        <v>136915.5125389552</v>
      </c>
      <c r="E47" s="180">
        <f>'Table A4'!D48</f>
        <v>293985.95990585384</v>
      </c>
      <c r="F47" s="180">
        <f>'Table A4'!E48</f>
        <v>402524.14197726443</v>
      </c>
      <c r="G47" s="180">
        <f>'Table A4'!F48</f>
        <v>796441.17712832754</v>
      </c>
      <c r="H47" s="180">
        <f>'Table A4'!G48</f>
        <v>2307598.1795709594</v>
      </c>
      <c r="I47" s="180"/>
      <c r="J47" s="180">
        <f>'Table A4'!I48</f>
        <v>24276.080808239756</v>
      </c>
      <c r="K47" s="180">
        <f>('Table A4'!I48*0.9+'Table A4'!J48*0.05+'Table A4'!K48*0.04)/0.99</f>
        <v>29376.67879169876</v>
      </c>
      <c r="L47" s="180">
        <f>'Table A4'!J48</f>
        <v>66570.464969535271</v>
      </c>
      <c r="M47" s="180">
        <f>'Table A4'!K48</f>
        <v>97647.900697230536</v>
      </c>
      <c r="N47" s="180">
        <f>'Table A4'!L48</f>
        <v>185447.7778344432</v>
      </c>
      <c r="O47" s="180">
        <f>'Table A4'!M48</f>
        <v>304044.88318949862</v>
      </c>
      <c r="P47" s="180">
        <f>'Table A4'!N48</f>
        <v>628534.84352359071</v>
      </c>
    </row>
    <row r="48" spans="1:16" s="166" customFormat="1" ht="13">
      <c r="A48" s="166">
        <f>'Table A6'!A49</f>
        <v>1956</v>
      </c>
      <c r="B48" s="180">
        <f>'Table A0'!G49</f>
        <v>33686.631703357227</v>
      </c>
      <c r="C48" s="180">
        <f>'Table A4'!B49</f>
        <v>107143.78161054882</v>
      </c>
      <c r="D48" s="180">
        <f>'Table A4'!C49</f>
        <v>143825.40677510077</v>
      </c>
      <c r="E48" s="180">
        <f>'Table A4'!D49</f>
        <v>306109.60564558464</v>
      </c>
      <c r="F48" s="180">
        <f>'Table A4'!E49</f>
        <v>413941.08198998612</v>
      </c>
      <c r="G48" s="180">
        <f>'Table A4'!F49</f>
        <v>802723.91027797281</v>
      </c>
      <c r="H48" s="180">
        <f>'Table A4'!G49</f>
        <v>2294575.4072245643</v>
      </c>
      <c r="I48" s="180"/>
      <c r="J48" s="180">
        <f>'Table A4'!I49</f>
        <v>25524.726158113717</v>
      </c>
      <c r="K48" s="180">
        <f>('Table A4'!I49*0.9+'Table A4'!J49*0.05+'Table A4'!K49*0.04)/0.99</f>
        <v>30934.884491819579</v>
      </c>
      <c r="L48" s="180">
        <f>'Table A4'!J49</f>
        <v>70462.156445996865</v>
      </c>
      <c r="M48" s="180">
        <f>'Table A4'!K49</f>
        <v>103254.35705747979</v>
      </c>
      <c r="N48" s="180">
        <f>'Table A4'!L49</f>
        <v>198278.12930118313</v>
      </c>
      <c r="O48" s="180">
        <f>'Table A4'!M49</f>
        <v>316745.37491798942</v>
      </c>
      <c r="P48" s="180">
        <f>'Table A4'!N49</f>
        <v>636962.63283946272</v>
      </c>
    </row>
    <row r="49" spans="1:21" s="166" customFormat="1" ht="13">
      <c r="A49" s="166">
        <f>'Table A6'!A50</f>
        <v>1957</v>
      </c>
      <c r="B49" s="180">
        <f>'Table A0'!G50</f>
        <v>33840.540017853709</v>
      </c>
      <c r="C49" s="180">
        <f>'Table A4'!B50</f>
        <v>107231.56610154039</v>
      </c>
      <c r="D49" s="180">
        <f>'Table A4'!C50</f>
        <v>143263.92487581135</v>
      </c>
      <c r="E49" s="180">
        <f>'Table A4'!D50</f>
        <v>303951.84407776134</v>
      </c>
      <c r="F49" s="180">
        <f>'Table A4'!E50</f>
        <v>411497.51705821796</v>
      </c>
      <c r="G49" s="180">
        <f>'Table A4'!F50</f>
        <v>798345.20904061792</v>
      </c>
      <c r="H49" s="180">
        <f>'Table A4'!G50</f>
        <v>2243900.2953818915</v>
      </c>
      <c r="I49" s="180"/>
      <c r="J49" s="180">
        <f>'Table A4'!I50</f>
        <v>25685.981564110745</v>
      </c>
      <c r="K49" s="180">
        <f>('Table A4'!I50*0.9+'Table A4'!J50*0.05+'Table A4'!K50*0.04)/0.99</f>
        <v>31112.14300714757</v>
      </c>
      <c r="L49" s="180">
        <f>'Table A4'!J50</f>
        <v>71199.207327269425</v>
      </c>
      <c r="M49" s="180">
        <f>'Table A4'!K50</f>
        <v>103091.94507532383</v>
      </c>
      <c r="N49" s="180">
        <f>'Table A4'!L50</f>
        <v>196406.17109730476</v>
      </c>
      <c r="O49" s="180">
        <f>'Table A4'!M50</f>
        <v>314785.59406261792</v>
      </c>
      <c r="P49" s="180">
        <f>'Table A4'!N50</f>
        <v>637727.97722492088</v>
      </c>
    </row>
    <row r="50" spans="1:21" s="166" customFormat="1" ht="13">
      <c r="A50" s="166">
        <f>'Table A6'!A51</f>
        <v>1958</v>
      </c>
      <c r="B50" s="180">
        <f>'Table A0'!G51</f>
        <v>32803.860236770583</v>
      </c>
      <c r="C50" s="180">
        <f>'Table A4'!B51</f>
        <v>105340.63873411782</v>
      </c>
      <c r="D50" s="180">
        <f>'Table A4'!C51</f>
        <v>139482.13127263778</v>
      </c>
      <c r="E50" s="180">
        <f>'Table A4'!D51</f>
        <v>289775.31049165642</v>
      </c>
      <c r="F50" s="180">
        <f>'Table A4'!E51</f>
        <v>389858.70383516175</v>
      </c>
      <c r="G50" s="180">
        <f>'Table A4'!F51</f>
        <v>752105.40435980621</v>
      </c>
      <c r="H50" s="180">
        <f>'Table A4'!G51</f>
        <v>2107443.7335879263</v>
      </c>
      <c r="I50" s="180"/>
      <c r="J50" s="180">
        <f>'Table A4'!I51</f>
        <v>24744.218181509779</v>
      </c>
      <c r="K50" s="180">
        <f>('Table A4'!I51*0.9+'Table A4'!J51*0.05+'Table A4'!K51*0.04)/0.99</f>
        <v>30208.189022074766</v>
      </c>
      <c r="L50" s="180">
        <f>'Table A4'!J51</f>
        <v>71199.146195597859</v>
      </c>
      <c r="M50" s="180">
        <f>'Table A4'!K51</f>
        <v>101908.83646788311</v>
      </c>
      <c r="N50" s="180">
        <f>'Table A4'!L51</f>
        <v>189691.91714815109</v>
      </c>
      <c r="O50" s="180">
        <f>'Table A4'!M51</f>
        <v>299297.02870400064</v>
      </c>
      <c r="P50" s="180">
        <f>'Table A4'!N51</f>
        <v>601512.25666779291</v>
      </c>
    </row>
    <row r="51" spans="1:21" s="166" customFormat="1" ht="13">
      <c r="A51" s="166">
        <f>'Table A6'!A52</f>
        <v>1959</v>
      </c>
      <c r="B51" s="180">
        <f>'Table A0'!G52</f>
        <v>34776.214642083258</v>
      </c>
      <c r="C51" s="180">
        <f>'Table A4'!B52</f>
        <v>111399.64973721735</v>
      </c>
      <c r="D51" s="180">
        <f>'Table A4'!C52</f>
        <v>146232.74981219383</v>
      </c>
      <c r="E51" s="180">
        <f>'Table A4'!D52</f>
        <v>304217.18154003838</v>
      </c>
      <c r="F51" s="180">
        <f>'Table A4'!E52</f>
        <v>410383.36472531257</v>
      </c>
      <c r="G51" s="180">
        <f>'Table A4'!F52</f>
        <v>762041.42976610828</v>
      </c>
      <c r="H51" s="180">
        <f>'Table A4'!G52</f>
        <v>2142829.2385580433</v>
      </c>
      <c r="I51" s="180"/>
      <c r="J51" s="180">
        <f>'Table A4'!I52</f>
        <v>26262.499631512808</v>
      </c>
      <c r="K51" s="180">
        <f>('Table A4'!I52*0.9+'Table A4'!J52*0.05+'Table A4'!K52*0.04)/0.99</f>
        <v>32054.588713821089</v>
      </c>
      <c r="L51" s="180">
        <f>'Table A4'!J52</f>
        <v>76566.549662240868</v>
      </c>
      <c r="M51" s="180">
        <f>'Table A4'!K52</f>
        <v>106736.64188023267</v>
      </c>
      <c r="N51" s="180">
        <f>'Table A4'!L52</f>
        <v>198050.99835476416</v>
      </c>
      <c r="O51" s="180">
        <f>'Table A4'!M52</f>
        <v>322468.84846511367</v>
      </c>
      <c r="P51" s="180">
        <f>'Table A4'!N52</f>
        <v>608620.56212255999</v>
      </c>
    </row>
    <row r="52" spans="1:21" s="166" customFormat="1" ht="13">
      <c r="A52" s="166">
        <f>'Table A6'!A53</f>
        <v>1960</v>
      </c>
      <c r="B52" s="180">
        <f>'Table A0'!G53</f>
        <v>35169.409234542756</v>
      </c>
      <c r="C52" s="180">
        <f>'Table A4'!B53</f>
        <v>111337.33777837416</v>
      </c>
      <c r="D52" s="180">
        <f>'Table A4'!C53</f>
        <v>144275.69045820954</v>
      </c>
      <c r="E52" s="180">
        <f>'Table A4'!D53</f>
        <v>293896.33675564802</v>
      </c>
      <c r="F52" s="180">
        <f>'Table A4'!E53</f>
        <v>388339.16430056561</v>
      </c>
      <c r="G52" s="180">
        <f>'Table A4'!F53</f>
        <v>737310.76193288167</v>
      </c>
      <c r="H52" s="180">
        <f>'Table A4'!G53</f>
        <v>2097409.3784772898</v>
      </c>
      <c r="I52" s="180"/>
      <c r="J52" s="180">
        <f>'Table A4'!I53</f>
        <v>26706.306063005937</v>
      </c>
      <c r="K52" s="180">
        <f>('Table A4'!I53*0.9+'Table A4'!J53*0.05+'Table A4'!K53*0.04)/0.99</f>
        <v>32556.005926248767</v>
      </c>
      <c r="L52" s="180">
        <f>'Table A4'!J53</f>
        <v>78398.985098538746</v>
      </c>
      <c r="M52" s="180">
        <f>'Table A4'!K53</f>
        <v>106870.52888384994</v>
      </c>
      <c r="N52" s="180">
        <f>'Table A4'!L53</f>
        <v>199453.50921073035</v>
      </c>
      <c r="O52" s="180">
        <f>'Table A4'!M53</f>
        <v>301096.26489248662</v>
      </c>
      <c r="P52" s="180">
        <f>'Table A4'!N53</f>
        <v>586188.69342794747</v>
      </c>
    </row>
    <row r="53" spans="1:21" s="166" customFormat="1" ht="13">
      <c r="A53" s="166">
        <f>'Table A6'!A54</f>
        <v>1961</v>
      </c>
      <c r="B53" s="180">
        <f>'Table A0'!G54</f>
        <v>35580.712760044298</v>
      </c>
      <c r="C53" s="180">
        <f>'Table A4'!B54</f>
        <v>113488.99385883372</v>
      </c>
      <c r="D53" s="180">
        <f>'Table A4'!C54</f>
        <v>148776.20854009816</v>
      </c>
      <c r="E53" s="180">
        <f>'Table A4'!D54</f>
        <v>296657.76986448065</v>
      </c>
      <c r="F53" s="180">
        <f>'Table A4'!E54</f>
        <v>384934.6946949056</v>
      </c>
      <c r="G53" s="180">
        <f>'Table A4'!F54</f>
        <v>730614.29464050126</v>
      </c>
      <c r="H53" s="180">
        <f>'Table A4'!G54</f>
        <v>2088721.5027197765</v>
      </c>
      <c r="I53" s="180"/>
      <c r="J53" s="180">
        <f>'Table A4'!I54</f>
        <v>26924.237082401025</v>
      </c>
      <c r="K53" s="180">
        <f>('Table A4'!I54*0.9+'Table A4'!J54*0.05+'Table A4'!K54*0.04)/0.99</f>
        <v>32943.570769090395</v>
      </c>
      <c r="L53" s="180">
        <f>'Table A4'!J54</f>
        <v>78201.779177569289</v>
      </c>
      <c r="M53" s="180">
        <f>'Table A4'!K54</f>
        <v>111805.81820900254</v>
      </c>
      <c r="N53" s="180">
        <f>'Table A4'!L54</f>
        <v>208380.8450340557</v>
      </c>
      <c r="O53" s="180">
        <f>'Table A4'!M54</f>
        <v>298514.79470850667</v>
      </c>
      <c r="P53" s="180">
        <f>'Table A4'!N54</f>
        <v>579713.49374280404</v>
      </c>
    </row>
    <row r="54" spans="1:21" s="166" customFormat="1" ht="13">
      <c r="A54" s="166">
        <f>'Table A6'!A55</f>
        <v>1962</v>
      </c>
      <c r="B54" s="180">
        <f>'Table A0'!G55</f>
        <v>36879.602346907683</v>
      </c>
      <c r="C54" s="180">
        <f>'Table A4'!B55</f>
        <v>118176.35495656305</v>
      </c>
      <c r="D54" s="180">
        <f>'Table A4'!C55</f>
        <v>154472.51731987033</v>
      </c>
      <c r="E54" s="180">
        <f>'Table A4'!D55</f>
        <v>305129.86486103554</v>
      </c>
      <c r="F54" s="180">
        <f>'Table A4'!E55</f>
        <v>398237.56499904196</v>
      </c>
      <c r="G54" s="180">
        <f>'Table A4'!F55</f>
        <v>731734.5898982808</v>
      </c>
      <c r="H54" s="180">
        <f>'Table A4'!G55</f>
        <v>2071234.3687161196</v>
      </c>
      <c r="I54" s="180"/>
      <c r="J54" s="180">
        <f>'Table A4'!I55</f>
        <v>27846.629834723753</v>
      </c>
      <c r="K54" s="180">
        <f>('Table A4'!I55*0.9+'Table A4'!J55*0.05+'Table A4'!K55*0.04)/0.99</f>
        <v>34170.003735653867</v>
      </c>
      <c r="L54" s="180">
        <f>'Table A4'!J55</f>
        <v>81880.192593255808</v>
      </c>
      <c r="M54" s="180">
        <f>'Table A4'!K55</f>
        <v>116808.18043457902</v>
      </c>
      <c r="N54" s="180">
        <f>'Table A4'!L55</f>
        <v>212022.16472302907</v>
      </c>
      <c r="O54" s="180">
        <f>'Table A4'!M55</f>
        <v>314863.30877423228</v>
      </c>
      <c r="P54" s="180">
        <f>'Table A4'!N55</f>
        <v>582901.28114074317</v>
      </c>
    </row>
    <row r="55" spans="1:21" s="166" customFormat="1" ht="13">
      <c r="A55" s="166">
        <f>'Table A6'!A56</f>
        <v>1963</v>
      </c>
      <c r="B55" s="180">
        <f>'Table A0'!G56</f>
        <v>37804.927767640729</v>
      </c>
      <c r="C55" s="180">
        <f>'Table A4'!B56</f>
        <v>121012.14597527256</v>
      </c>
      <c r="D55" s="180">
        <f>'Table A4'!C56</f>
        <v>157987.2559892117</v>
      </c>
      <c r="E55" s="180">
        <f>'Table A4'!D56</f>
        <v>308637.03564067697</v>
      </c>
      <c r="F55" s="180">
        <f>'Table A4'!E56</f>
        <v>402977.4229737203</v>
      </c>
      <c r="G55" s="180">
        <f>'Table A4'!F56</f>
        <v>742321.19179994951</v>
      </c>
      <c r="H55" s="180">
        <f>'Table A4'!G56</f>
        <v>2147332.5410677991</v>
      </c>
      <c r="I55" s="180"/>
      <c r="J55" s="180">
        <f>'Table A4'!I56</f>
        <v>28559.681300126082</v>
      </c>
      <c r="K55" s="180">
        <f>('Table A4'!I56*0.9+'Table A4'!J56*0.05+'Table A4'!K56*0.04)/0.99</f>
        <v>35069.249910337334</v>
      </c>
      <c r="L55" s="180">
        <f>'Table A4'!J56</f>
        <v>84037.035961333415</v>
      </c>
      <c r="M55" s="180">
        <f>'Table A4'!K56</f>
        <v>120324.81107634537</v>
      </c>
      <c r="N55" s="180">
        <f>'Table A4'!L56</f>
        <v>214296.64830763364</v>
      </c>
      <c r="O55" s="180">
        <f>'Table A4'!M56</f>
        <v>318141.48076716298</v>
      </c>
      <c r="P55" s="180">
        <f>'Table A4'!N56</f>
        <v>586208.81965907745</v>
      </c>
    </row>
    <row r="56" spans="1:21" s="166" customFormat="1" ht="13">
      <c r="A56" s="166">
        <f>'Table A6'!A57</f>
        <v>1964</v>
      </c>
      <c r="B56" s="180">
        <f>'Table A0'!G57</f>
        <v>39626.946648844241</v>
      </c>
      <c r="C56" s="180">
        <f>'Table A4'!B57</f>
        <v>125376.95619222471</v>
      </c>
      <c r="D56" s="180">
        <f>'Table A4'!C57</f>
        <v>163445.813209029</v>
      </c>
      <c r="E56" s="180">
        <f>'Table A4'!D57</f>
        <v>317837.87379407504</v>
      </c>
      <c r="F56" s="180">
        <f>'Table A4'!E57</f>
        <v>422678.45244316012</v>
      </c>
      <c r="G56" s="180">
        <f>'Table A4'!F57</f>
        <v>780249.06225112639</v>
      </c>
      <c r="H56" s="180">
        <f>'Table A4'!G57</f>
        <v>2105336.5437253364</v>
      </c>
      <c r="I56" s="180"/>
      <c r="J56" s="180">
        <f>'Table A4'!I57</f>
        <v>30099.167810690855</v>
      </c>
      <c r="K56" s="180">
        <f>('Table A4'!I57*0.9+'Table A4'!J57*0.05+'Table A4'!K57*0.04)/0.99</f>
        <v>36816.735263538882</v>
      </c>
      <c r="L56" s="180">
        <f>'Table A4'!J57</f>
        <v>87308.09917542043</v>
      </c>
      <c r="M56" s="180">
        <f>'Table A4'!K57</f>
        <v>124847.7980627675</v>
      </c>
      <c r="N56" s="180">
        <f>'Table A4'!L57</f>
        <v>212997.29514498991</v>
      </c>
      <c r="O56" s="180">
        <f>'Table A4'!M57</f>
        <v>333285.79999116849</v>
      </c>
      <c r="P56" s="180">
        <f>'Table A4'!N57</f>
        <v>633017.11986510316</v>
      </c>
    </row>
    <row r="57" spans="1:21" s="166" customFormat="1" ht="13">
      <c r="A57" s="166">
        <f>'Table A6'!A58</f>
        <v>1965</v>
      </c>
      <c r="B57" s="180">
        <f>'Table A0'!G58</f>
        <v>41251.27009645402</v>
      </c>
      <c r="C57" s="180">
        <f>'Table A4'!B58</f>
        <v>130016.52982130328</v>
      </c>
      <c r="D57" s="180">
        <f>'Table A4'!C58</f>
        <v>170779.37611290894</v>
      </c>
      <c r="E57" s="180">
        <f>'Table A4'!D58</f>
        <v>332694.16205413116</v>
      </c>
      <c r="F57" s="180">
        <f>'Table A4'!E58</f>
        <v>447321.34449351049</v>
      </c>
      <c r="G57" s="180">
        <f>'Table A4'!F58</f>
        <v>840366.4406878131</v>
      </c>
      <c r="H57" s="180">
        <f>'Table A4'!G58</f>
        <v>2218767.697984939</v>
      </c>
      <c r="I57" s="180"/>
      <c r="J57" s="180">
        <f>'Table A4'!I58</f>
        <v>31388.463460359657</v>
      </c>
      <c r="K57" s="180">
        <f>('Table A4'!I58*0.9+'Table A4'!J58*0.05+'Table A4'!K58*0.04)/0.99</f>
        <v>38307.402500921926</v>
      </c>
      <c r="L57" s="180">
        <f>'Table A4'!J58</f>
        <v>89253.683529697621</v>
      </c>
      <c r="M57" s="180">
        <f>'Table A4'!K58</f>
        <v>130300.67962760339</v>
      </c>
      <c r="N57" s="180">
        <f>'Table A4'!L58</f>
        <v>218066.97961475182</v>
      </c>
      <c r="O57" s="180">
        <f>'Table A4'!M58</f>
        <v>349060.07044493483</v>
      </c>
      <c r="P57" s="180">
        <f>'Table A4'!N58</f>
        <v>687210.74543257698</v>
      </c>
    </row>
    <row r="58" spans="1:21" s="166" customFormat="1" ht="13">
      <c r="A58" s="166">
        <f>'Table A6'!A59</f>
        <v>1966</v>
      </c>
      <c r="B58" s="180">
        <f>'Table A0'!G59</f>
        <v>43076.930833469421</v>
      </c>
      <c r="C58" s="180">
        <f>'Table A4'!B59</f>
        <v>137766.68096987213</v>
      </c>
      <c r="D58" s="180">
        <f>'Table A4'!C59</f>
        <v>180854.6929736273</v>
      </c>
      <c r="E58" s="180">
        <f>'Table A4'!D59</f>
        <v>360475.69632424152</v>
      </c>
      <c r="F58" s="180">
        <f>'Table A4'!E59</f>
        <v>481209.04897637735</v>
      </c>
      <c r="G58" s="180">
        <f>'Table A4'!F59</f>
        <v>927951.89410982898</v>
      </c>
      <c r="H58" s="180">
        <f>'Table A4'!G59</f>
        <v>2597309.1940496867</v>
      </c>
      <c r="I58" s="180"/>
      <c r="J58" s="180">
        <f>'Table A4'!I59</f>
        <v>32555.847484980233</v>
      </c>
      <c r="K58" s="180">
        <f>('Table A4'!I59*0.9+'Table A4'!J59*0.05+'Table A4'!K59*0.04)/0.99</f>
        <v>39870.882697198998</v>
      </c>
      <c r="L58" s="180">
        <f>'Table A4'!J59</f>
        <v>94678.668966116951</v>
      </c>
      <c r="M58" s="180">
        <f>'Table A4'!K59</f>
        <v>135949.44213597375</v>
      </c>
      <c r="N58" s="180">
        <f>'Table A4'!L59</f>
        <v>239742.34367210569</v>
      </c>
      <c r="O58" s="180">
        <f>'Table A4'!M59</f>
        <v>369523.33769301447</v>
      </c>
      <c r="P58" s="180">
        <f>'Table A4'!N59</f>
        <v>742467.749672067</v>
      </c>
    </row>
    <row r="59" spans="1:21" s="166" customFormat="1" ht="13">
      <c r="A59" s="166">
        <f>'Table A6'!A60</f>
        <v>1967</v>
      </c>
      <c r="B59" s="180">
        <f>'Table A0'!G60</f>
        <v>44122.9743637547</v>
      </c>
      <c r="C59" s="180">
        <f>'Table A4'!B60</f>
        <v>141395.7643253344</v>
      </c>
      <c r="D59" s="180">
        <f>'Table A4'!C60</f>
        <v>185960.39989125397</v>
      </c>
      <c r="E59" s="180">
        <f>'Table A4'!D60</f>
        <v>371750.70575363043</v>
      </c>
      <c r="F59" s="180">
        <f>'Table A4'!E60</f>
        <v>496763.0132174787</v>
      </c>
      <c r="G59" s="180">
        <f>'Table A4'!F60</f>
        <v>953057.25508440938</v>
      </c>
      <c r="H59" s="180">
        <f>'Table A4'!G60</f>
        <v>2631810.4787331768</v>
      </c>
      <c r="I59" s="180"/>
      <c r="J59" s="180">
        <f>'Table A4'!I60</f>
        <v>33314.886590245842</v>
      </c>
      <c r="K59" s="180">
        <f>('Table A4'!I60*0.9+'Table A4'!J60*0.05+'Table A4'!K60*0.04)/0.99</f>
        <v>40813.603339614543</v>
      </c>
      <c r="L59" s="180">
        <f>'Table A4'!J60</f>
        <v>96831.128759414816</v>
      </c>
      <c r="M59" s="180">
        <f>'Table A4'!K60</f>
        <v>139512.82342565985</v>
      </c>
      <c r="N59" s="180">
        <f>'Table A4'!L60</f>
        <v>246738.3982897822</v>
      </c>
      <c r="O59" s="180">
        <f>'Table A4'!M60</f>
        <v>382689.45275074599</v>
      </c>
      <c r="P59" s="180">
        <f>'Table A4'!N60</f>
        <v>766529.11912343535</v>
      </c>
    </row>
    <row r="60" spans="1:21" s="166" customFormat="1" ht="13">
      <c r="A60" s="166">
        <f>'Table A6'!A61</f>
        <v>1968</v>
      </c>
      <c r="B60" s="180">
        <f>'Table A0'!G61</f>
        <v>45569.023946831141</v>
      </c>
      <c r="C60" s="180">
        <f>'Table A4'!B61</f>
        <v>145741.67238751976</v>
      </c>
      <c r="D60" s="180">
        <f>'Table A4'!C61</f>
        <v>191174.01451531821</v>
      </c>
      <c r="E60" s="180">
        <f>'Table A4'!D61</f>
        <v>380589.82157381327</v>
      </c>
      <c r="F60" s="180">
        <f>'Table A4'!E61</f>
        <v>508416.07894589705</v>
      </c>
      <c r="G60" s="180">
        <f>'Table A4'!F61</f>
        <v>977661.38730167784</v>
      </c>
      <c r="H60" s="180">
        <f>'Table A4'!G61</f>
        <v>2650167.6687573087</v>
      </c>
      <c r="I60" s="180"/>
      <c r="J60" s="180">
        <f>'Table A4'!I61</f>
        <v>34438.729675643517</v>
      </c>
      <c r="K60" s="180">
        <f>('Table A4'!I61*0.9+'Table A4'!J61*0.05+'Table A4'!K61*0.04)/0.99</f>
        <v>42184.975485952542</v>
      </c>
      <c r="L60" s="180">
        <f>'Table A4'!J61</f>
        <v>100309.3302597213</v>
      </c>
      <c r="M60" s="180">
        <f>'Table A4'!K61</f>
        <v>143820.06275069446</v>
      </c>
      <c r="N60" s="180">
        <f>'Table A4'!L61</f>
        <v>252763.56420172943</v>
      </c>
      <c r="O60" s="180">
        <f>'Table A4'!M61</f>
        <v>391104.7518569518</v>
      </c>
      <c r="P60" s="180">
        <f>'Table A4'!N61</f>
        <v>791827.35602883005</v>
      </c>
    </row>
    <row r="61" spans="1:21" s="166" customFormat="1" ht="13">
      <c r="A61" s="166">
        <f>'Table A6'!A62</f>
        <v>1969</v>
      </c>
      <c r="B61" s="180">
        <f>'Table A0'!G62</f>
        <v>46235.056218431739</v>
      </c>
      <c r="C61" s="180">
        <f>'Table A4'!B62</f>
        <v>147123.99771459831</v>
      </c>
      <c r="D61" s="180">
        <f>'Table A4'!C62</f>
        <v>191228.3111452999</v>
      </c>
      <c r="E61" s="180">
        <f>'Table A4'!D62</f>
        <v>370685.95788738638</v>
      </c>
      <c r="F61" s="180">
        <f>'Table A4'!E62</f>
        <v>490421.59889361152</v>
      </c>
      <c r="G61" s="180">
        <f>'Table A4'!F62</f>
        <v>925235.02995295939</v>
      </c>
      <c r="H61" s="180">
        <f>'Table A4'!G62</f>
        <v>2529656.6311108414</v>
      </c>
      <c r="I61" s="180"/>
      <c r="J61" s="180">
        <f>'Table A4'!I62</f>
        <v>35025.173829968793</v>
      </c>
      <c r="K61" s="180">
        <f>('Table A4'!I62*0.9+'Table A4'!J62*0.05+'Table A4'!K62*0.04)/0.99</f>
        <v>42957.774383391807</v>
      </c>
      <c r="L61" s="180">
        <f>'Table A4'!J62</f>
        <v>103019.68428389673</v>
      </c>
      <c r="M61" s="180">
        <f>'Table A4'!K62</f>
        <v>146363.8994597783</v>
      </c>
      <c r="N61" s="180">
        <f>'Table A4'!L62</f>
        <v>250950.31688116115</v>
      </c>
      <c r="O61" s="180">
        <f>'Table A4'!M62</f>
        <v>381718.24112877459</v>
      </c>
      <c r="P61" s="180">
        <f>'Table A4'!N62</f>
        <v>746965.96315763926</v>
      </c>
    </row>
    <row r="62" spans="1:21">
      <c r="A62" s="166">
        <f>'Table A6'!A63</f>
        <v>1970</v>
      </c>
      <c r="B62" s="180">
        <f>'Table A0'!G63</f>
        <v>46488.460015925688</v>
      </c>
      <c r="C62" s="180">
        <f>'Table A4'!B63</f>
        <v>146502.15203248593</v>
      </c>
      <c r="D62" s="180">
        <f>'Table A4'!C63</f>
        <v>189558.53167851377</v>
      </c>
      <c r="E62" s="180">
        <f>'Table A4'!D63</f>
        <v>362788.77746233431</v>
      </c>
      <c r="F62" s="180">
        <f>'Table A4'!E63</f>
        <v>479395.88860522024</v>
      </c>
      <c r="G62" s="180">
        <f>'Table A4'!F63</f>
        <v>900840.75749854464</v>
      </c>
      <c r="H62" s="180">
        <f>'Table A4'!G63</f>
        <v>2442221.545001321</v>
      </c>
      <c r="I62" s="180"/>
      <c r="J62" s="180">
        <f>'Table A4'!I63</f>
        <v>35375.827569641217</v>
      </c>
      <c r="K62" s="180">
        <f>('Table A4'!I63*0.9+'Table A4'!J63*0.05+'Table A4'!K63*0.04)/0.99</f>
        <v>43293.507314446812</v>
      </c>
      <c r="L62" s="180">
        <f>'Table A4'!J63</f>
        <v>103445.77238645812</v>
      </c>
      <c r="M62" s="180">
        <f>'Table A4'!K63</f>
        <v>146250.97023255861</v>
      </c>
      <c r="N62" s="180">
        <f>'Table A4'!L63</f>
        <v>246181.66631944841</v>
      </c>
      <c r="O62" s="180">
        <f>'Table A4'!M63</f>
        <v>374034.67138188909</v>
      </c>
      <c r="P62" s="180">
        <f>'Table A4'!N63</f>
        <v>729576.22555379174</v>
      </c>
      <c r="Q62" s="166"/>
      <c r="R62" s="166"/>
      <c r="S62" s="166"/>
      <c r="T62" s="166"/>
      <c r="U62" s="166"/>
    </row>
    <row r="63" spans="1:21">
      <c r="A63" s="166">
        <f>'Table A6'!A64</f>
        <v>1971</v>
      </c>
      <c r="B63" s="180">
        <f>'Table A0'!G64</f>
        <v>46361.851950156604</v>
      </c>
      <c r="C63" s="180">
        <f>'Table A4'!B64</f>
        <v>147216.88960475445</v>
      </c>
      <c r="D63" s="180">
        <f>'Table A4'!C64</f>
        <v>190046.69422684953</v>
      </c>
      <c r="E63" s="180">
        <f>'Table A4'!D64</f>
        <v>360977.16547517123</v>
      </c>
      <c r="F63" s="180">
        <f>'Table A4'!E64</f>
        <v>475020.95726160216</v>
      </c>
      <c r="G63" s="180">
        <f>'Table A4'!F64</f>
        <v>887560.65521525475</v>
      </c>
      <c r="H63" s="180">
        <f>'Table A4'!G64</f>
        <v>2401759.3253328903</v>
      </c>
      <c r="I63" s="180"/>
      <c r="J63" s="180">
        <f>'Table A4'!I64</f>
        <v>35155.73665520129</v>
      </c>
      <c r="K63" s="180">
        <f>('Table A4'!I64*0.9+'Table A4'!J64*0.05+'Table A4'!K64*0.04)/0.99</f>
        <v>43183.91949030797</v>
      </c>
      <c r="L63" s="180">
        <f>'Table A4'!J64</f>
        <v>104387.08498265939</v>
      </c>
      <c r="M63" s="180">
        <f>'Table A4'!K64</f>
        <v>147314.07641476914</v>
      </c>
      <c r="N63" s="180">
        <f>'Table A4'!L64</f>
        <v>246933.37368874031</v>
      </c>
      <c r="O63" s="180">
        <f>'Table A4'!M64</f>
        <v>371886.03277318907</v>
      </c>
      <c r="P63" s="180">
        <f>'Table A4'!N64</f>
        <v>719316.35853551747</v>
      </c>
      <c r="Q63" s="166"/>
      <c r="R63" s="166"/>
      <c r="S63" s="166"/>
      <c r="T63" s="166"/>
      <c r="U63" s="166"/>
    </row>
    <row r="64" spans="1:21">
      <c r="A64" s="166">
        <f>'Table A6'!A65</f>
        <v>1972</v>
      </c>
      <c r="B64" s="180">
        <f>'Table A0'!G65</f>
        <v>48284.397031644308</v>
      </c>
      <c r="C64" s="180">
        <f>'Table A4'!B65</f>
        <v>152691.52063570748</v>
      </c>
      <c r="D64" s="180">
        <f>'Table A4'!C65</f>
        <v>196704.30716494372</v>
      </c>
      <c r="E64" s="180">
        <f>'Table A4'!D65</f>
        <v>374403.34090051346</v>
      </c>
      <c r="F64" s="180">
        <f>'Table A4'!E65</f>
        <v>492401.91624079779</v>
      </c>
      <c r="G64" s="180">
        <f>'Table A4'!F65</f>
        <v>924945.13322226994</v>
      </c>
      <c r="H64" s="180">
        <f>'Table A4'!G65</f>
        <v>2512990.4223325104</v>
      </c>
      <c r="I64" s="180"/>
      <c r="J64" s="180">
        <f>'Table A4'!I65</f>
        <v>36683.605520081735</v>
      </c>
      <c r="K64" s="180">
        <f>('Table A4'!I65*0.9+'Table A4'!J65*0.05+'Table A4'!K65*0.04)/0.99</f>
        <v>44990.266285494123</v>
      </c>
      <c r="L64" s="180">
        <f>'Table A4'!J65</f>
        <v>108678.7341064713</v>
      </c>
      <c r="M64" s="180">
        <f>'Table A4'!K65</f>
        <v>152279.54873105127</v>
      </c>
      <c r="N64" s="180">
        <f>'Table A4'!L65</f>
        <v>256404.76556022916</v>
      </c>
      <c r="O64" s="180">
        <f>'Table A4'!M65</f>
        <v>384266.11199542973</v>
      </c>
      <c r="P64" s="180">
        <f>'Table A4'!N65</f>
        <v>748495.65665446536</v>
      </c>
      <c r="Q64" s="166"/>
      <c r="R64" s="166"/>
      <c r="S64" s="166"/>
      <c r="T64" s="166"/>
      <c r="U64" s="166"/>
    </row>
    <row r="65" spans="1:21">
      <c r="A65" s="166">
        <f>'Table A6'!A66</f>
        <v>1973</v>
      </c>
      <c r="B65" s="180">
        <f>'Table A0'!G66</f>
        <v>49287.581801105858</v>
      </c>
      <c r="C65" s="180">
        <f>'Table A4'!B66</f>
        <v>156998.75073474541</v>
      </c>
      <c r="D65" s="180">
        <f>'Table A4'!C66</f>
        <v>202775.71348783065</v>
      </c>
      <c r="E65" s="180">
        <f>'Table A4'!D66</f>
        <v>381584.26941216318</v>
      </c>
      <c r="F65" s="180">
        <f>'Table A4'!E66</f>
        <v>499827.72571557685</v>
      </c>
      <c r="G65" s="180">
        <f>'Table A4'!F66</f>
        <v>929736.68830334884</v>
      </c>
      <c r="H65" s="180">
        <f>'Table A4'!G66</f>
        <v>2440818.2027364871</v>
      </c>
      <c r="I65" s="180"/>
      <c r="J65" s="180">
        <f>'Table A4'!I66</f>
        <v>37319.674141812575</v>
      </c>
      <c r="K65" s="180">
        <f>('Table A4'!I66*0.9+'Table A4'!J66*0.05+'Table A4'!K66*0.04)/0.99</f>
        <v>45931.049603014369</v>
      </c>
      <c r="L65" s="180">
        <f>'Table A4'!J66</f>
        <v>111221.78798166018</v>
      </c>
      <c r="M65" s="180">
        <f>'Table A4'!K66</f>
        <v>158073.57450674754</v>
      </c>
      <c r="N65" s="180">
        <f>'Table A4'!L66</f>
        <v>263340.81310874945</v>
      </c>
      <c r="O65" s="180">
        <f>'Table A4'!M66</f>
        <v>392350.48506863386</v>
      </c>
      <c r="P65" s="180">
        <f>'Table A4'!N66</f>
        <v>761838.74225522263</v>
      </c>
      <c r="Q65" s="166"/>
      <c r="R65" s="166"/>
      <c r="S65" s="166"/>
      <c r="T65" s="166"/>
      <c r="U65" s="166"/>
    </row>
    <row r="66" spans="1:21">
      <c r="A66" s="166">
        <f>'Table A6'!A67</f>
        <v>1974</v>
      </c>
      <c r="B66" s="180">
        <f>'Table A0'!G67</f>
        <v>47811.34365765984</v>
      </c>
      <c r="C66" s="180">
        <f>'Table A4'!B67</f>
        <v>154715.53598852881</v>
      </c>
      <c r="D66" s="180">
        <f>'Table A4'!C67</f>
        <v>201157.06838204301</v>
      </c>
      <c r="E66" s="180">
        <f>'Table A4'!D67</f>
        <v>388401.13578865479</v>
      </c>
      <c r="F66" s="180">
        <f>'Table A4'!E67</f>
        <v>517236.54408861912</v>
      </c>
      <c r="G66" s="180">
        <f>'Table A4'!F67</f>
        <v>1007328.14221818</v>
      </c>
      <c r="H66" s="180">
        <f>'Table A4'!G67</f>
        <v>2691607.4081540308</v>
      </c>
      <c r="I66" s="180"/>
      <c r="J66" s="180">
        <f>'Table A4'!I67</f>
        <v>35933.100065341067</v>
      </c>
      <c r="K66" s="180">
        <f>('Table A4'!I67*0.9+'Table A4'!J67*0.05+'Table A4'!K67*0.04)/0.99</f>
        <v>44371.042727043736</v>
      </c>
      <c r="L66" s="180">
        <f>'Table A4'!J67</f>
        <v>108274.00359501464</v>
      </c>
      <c r="M66" s="180">
        <f>'Table A4'!K67</f>
        <v>154346.05153039008</v>
      </c>
      <c r="N66" s="180">
        <f>'Table A4'!L67</f>
        <v>259565.72748869049</v>
      </c>
      <c r="O66" s="180">
        <f>'Table A4'!M67</f>
        <v>394713.64455622889</v>
      </c>
      <c r="P66" s="180">
        <f>'Table A4'!N67</f>
        <v>820186.0015586412</v>
      </c>
      <c r="Q66" s="166"/>
      <c r="R66" s="166"/>
      <c r="S66" s="166"/>
      <c r="T66" s="166"/>
      <c r="U66" s="166"/>
    </row>
    <row r="67" spans="1:21">
      <c r="A67" s="166">
        <f>'Table A6'!A68</f>
        <v>1975</v>
      </c>
      <c r="B67" s="180">
        <f>'Table A0'!G68</f>
        <v>45290.23071169886</v>
      </c>
      <c r="C67" s="180">
        <f>'Table A4'!B68</f>
        <v>147741.72918394889</v>
      </c>
      <c r="D67" s="180">
        <f>'Table A4'!C68</f>
        <v>190447.42598843705</v>
      </c>
      <c r="E67" s="180">
        <f>'Table A4'!D68</f>
        <v>362588.15905102779</v>
      </c>
      <c r="F67" s="180">
        <f>'Table A4'!E68</f>
        <v>480841.91282074782</v>
      </c>
      <c r="G67" s="180">
        <f>'Table A4'!F68</f>
        <v>923029.74944971793</v>
      </c>
      <c r="H67" s="180">
        <f>'Table A4'!G68</f>
        <v>2534932.7861390198</v>
      </c>
      <c r="I67" s="180"/>
      <c r="J67" s="180">
        <f>'Table A4'!I68</f>
        <v>33906.730881448857</v>
      </c>
      <c r="K67" s="180">
        <f>('Table A4'!I68*0.9+'Table A4'!J68*0.05+'Table A4'!K68*0.04)/0.99</f>
        <v>42085.201132513721</v>
      </c>
      <c r="L67" s="180">
        <f>'Table A4'!J68</f>
        <v>105036.03237946075</v>
      </c>
      <c r="M67" s="180">
        <f>'Table A4'!K68</f>
        <v>147412.24272278935</v>
      </c>
      <c r="N67" s="180">
        <f>'Table A4'!L68</f>
        <v>244334.40528130779</v>
      </c>
      <c r="O67" s="180">
        <f>'Table A4'!M68</f>
        <v>370294.95366350526</v>
      </c>
      <c r="P67" s="180">
        <f>'Table A4'!N68</f>
        <v>743929.41203979542</v>
      </c>
      <c r="Q67" s="166"/>
      <c r="R67" s="166"/>
      <c r="S67" s="166"/>
      <c r="T67" s="166"/>
      <c r="U67" s="166"/>
    </row>
    <row r="68" spans="1:21">
      <c r="A68" s="166">
        <f>'Table A6'!A69</f>
        <v>1976</v>
      </c>
      <c r="B68" s="180">
        <f>'Table A0'!G69</f>
        <v>46379.101122642925</v>
      </c>
      <c r="C68" s="180">
        <f>'Table A4'!B69</f>
        <v>150350.21066297757</v>
      </c>
      <c r="D68" s="180">
        <f>'Table A4'!C69</f>
        <v>193362.51206473151</v>
      </c>
      <c r="E68" s="180">
        <f>'Table A4'!D69</f>
        <v>365893.82827965042</v>
      </c>
      <c r="F68" s="180">
        <f>'Table A4'!E69</f>
        <v>485196.11579366907</v>
      </c>
      <c r="G68" s="180">
        <f>'Table A4'!F69</f>
        <v>936479.767909755</v>
      </c>
      <c r="H68" s="180">
        <f>'Table A4'!G69</f>
        <v>2606197.5417909194</v>
      </c>
      <c r="I68" s="180"/>
      <c r="J68" s="180">
        <f>'Table A4'!I69</f>
        <v>34826.755618161296</v>
      </c>
      <c r="K68" s="180">
        <f>('Table A4'!I69*0.9+'Table A4'!J69*0.05+'Table A4'!K69*0.04)/0.99</f>
        <v>43151.679636208501</v>
      </c>
      <c r="L68" s="180">
        <f>'Table A4'!J69</f>
        <v>107337.90926122363</v>
      </c>
      <c r="M68" s="180">
        <f>'Table A4'!K69</f>
        <v>150229.68301100179</v>
      </c>
      <c r="N68" s="180">
        <f>'Table A4'!L69</f>
        <v>246591.54076563171</v>
      </c>
      <c r="O68" s="180">
        <f>'Table A4'!M69</f>
        <v>372375.20276464761</v>
      </c>
      <c r="P68" s="180">
        <f>'Table A4'!N69</f>
        <v>750955.57081184781</v>
      </c>
      <c r="Q68" s="166"/>
      <c r="R68" s="166"/>
      <c r="S68" s="166"/>
      <c r="T68" s="166"/>
      <c r="U68" s="166"/>
    </row>
    <row r="69" spans="1:21">
      <c r="A69" s="166">
        <f>'Table A6'!A70</f>
        <v>1977</v>
      </c>
      <c r="B69" s="180">
        <f>'Table A0'!G70</f>
        <v>46838.738813900163</v>
      </c>
      <c r="C69" s="180">
        <f>'Table A4'!B70</f>
        <v>151920.44341137543</v>
      </c>
      <c r="D69" s="180">
        <f>'Table A4'!C70</f>
        <v>195161.19803651833</v>
      </c>
      <c r="E69" s="180">
        <f>'Table A4'!D70</f>
        <v>369989.80018641928</v>
      </c>
      <c r="F69" s="180">
        <f>'Table A4'!E70</f>
        <v>491962.71659540327</v>
      </c>
      <c r="G69" s="180">
        <f>'Table A4'!F70</f>
        <v>956266.45617119537</v>
      </c>
      <c r="H69" s="180">
        <f>'Table A4'!G70</f>
        <v>2652036.675590096</v>
      </c>
      <c r="I69" s="180"/>
      <c r="J69" s="180">
        <f>'Table A4'!I70</f>
        <v>35162.993858625137</v>
      </c>
      <c r="K69" s="180">
        <f>('Table A4'!I70*0.9+'Table A4'!J70*0.05+'Table A4'!K70*0.04)/0.99</f>
        <v>43574.58667882422</v>
      </c>
      <c r="L69" s="180">
        <f>'Table A4'!J70</f>
        <v>108679.68878623252</v>
      </c>
      <c r="M69" s="180">
        <f>'Table A4'!K70</f>
        <v>151454.04749904308</v>
      </c>
      <c r="N69" s="180">
        <f>'Table A4'!L70</f>
        <v>248016.88377743535</v>
      </c>
      <c r="O69" s="180">
        <f>'Table A4'!M70</f>
        <v>375886.78170145518</v>
      </c>
      <c r="P69" s="180">
        <f>'Table A4'!N70</f>
        <v>767847.54290242877</v>
      </c>
      <c r="Q69" s="166"/>
      <c r="R69" s="166"/>
      <c r="S69" s="166"/>
      <c r="T69" s="166"/>
      <c r="U69" s="166"/>
    </row>
    <row r="70" spans="1:21">
      <c r="A70" s="166">
        <f>'Table A6'!A71</f>
        <v>1978</v>
      </c>
      <c r="B70" s="180">
        <f>'Table A0'!G71</f>
        <v>47715.123660961966</v>
      </c>
      <c r="C70" s="180">
        <f>'Table A4'!B71</f>
        <v>154789.51004436528</v>
      </c>
      <c r="D70" s="180">
        <f>'Table A4'!C71</f>
        <v>199087.31556835843</v>
      </c>
      <c r="E70" s="180">
        <f>'Table A4'!D71</f>
        <v>379459.72122526442</v>
      </c>
      <c r="F70" s="180">
        <f>'Table A4'!E71</f>
        <v>505980.23695497622</v>
      </c>
      <c r="G70" s="180">
        <f>'Table A4'!F71</f>
        <v>992114.94467551936</v>
      </c>
      <c r="H70" s="180">
        <f>'Table A4'!G71</f>
        <v>2770133.2122273664</v>
      </c>
      <c r="I70" s="180"/>
      <c r="J70" s="180">
        <f>'Table A4'!I71</f>
        <v>35817.969618361596</v>
      </c>
      <c r="K70" s="180">
        <f>('Table A4'!I71*0.9+'Table A4'!J71*0.05+'Table A4'!K71*0.04)/0.99</f>
        <v>44364.168130009421</v>
      </c>
      <c r="L70" s="180">
        <f>'Table A4'!J71</f>
        <v>110491.70452037214</v>
      </c>
      <c r="M70" s="180">
        <f>'Table A4'!K71</f>
        <v>153994.21415413194</v>
      </c>
      <c r="N70" s="180">
        <f>'Table A4'!L71</f>
        <v>252939.20549555257</v>
      </c>
      <c r="O70" s="180">
        <f>'Table A4'!M71</f>
        <v>384446.56002484047</v>
      </c>
      <c r="P70" s="180">
        <f>'Table A4'!N71</f>
        <v>794557.35939198057</v>
      </c>
      <c r="Q70" s="166"/>
      <c r="R70" s="166"/>
      <c r="S70" s="166"/>
      <c r="T70" s="166"/>
      <c r="U70" s="166"/>
    </row>
    <row r="71" spans="1:21">
      <c r="A71" s="166">
        <f>'Table A6'!A72</f>
        <v>1979</v>
      </c>
      <c r="B71" s="180">
        <f>'Table A0'!G72</f>
        <v>47667.61197537039</v>
      </c>
      <c r="C71" s="180">
        <f>'Table A4'!B72</f>
        <v>154183.78863010675</v>
      </c>
      <c r="D71" s="180">
        <f>'Table A4'!C72</f>
        <v>198582.93218156585</v>
      </c>
      <c r="E71" s="180">
        <f>'Table A4'!D72</f>
        <v>382885.7937515197</v>
      </c>
      <c r="F71" s="180">
        <f>'Table A4'!E72</f>
        <v>513375.10072568554</v>
      </c>
      <c r="G71" s="180">
        <f>'Table A4'!F72</f>
        <v>1028603.6336154873</v>
      </c>
      <c r="H71" s="180">
        <f>'Table A4'!G72</f>
        <v>2933106.0166374636</v>
      </c>
      <c r="I71" s="180"/>
      <c r="J71" s="180">
        <f>'Table A4'!I72</f>
        <v>35832.481235955245</v>
      </c>
      <c r="K71" s="180">
        <f>('Table A4'!I72*0.9+'Table A4'!J72*0.05+'Table A4'!K72*0.04)/0.99</f>
        <v>44281.569735207275</v>
      </c>
      <c r="L71" s="180">
        <f>'Table A4'!J72</f>
        <v>109784.64507864761</v>
      </c>
      <c r="M71" s="180">
        <f>'Table A4'!K72</f>
        <v>152507.21678907741</v>
      </c>
      <c r="N71" s="180">
        <f>'Table A4'!L72</f>
        <v>252396.48677735392</v>
      </c>
      <c r="O71" s="180">
        <f>'Table A4'!M72</f>
        <v>384567.96750323504</v>
      </c>
      <c r="P71" s="180">
        <f>'Table A4'!N72</f>
        <v>816992.25772415672</v>
      </c>
      <c r="Q71" s="166"/>
      <c r="R71" s="166"/>
      <c r="S71" s="166"/>
      <c r="T71" s="166"/>
      <c r="U71" s="166"/>
    </row>
    <row r="72" spans="1:21">
      <c r="A72" s="166">
        <f>'Table A6'!A73</f>
        <v>1980</v>
      </c>
      <c r="B72" s="180">
        <f>'Table A0'!G73</f>
        <v>46390.479645432737</v>
      </c>
      <c r="C72" s="180">
        <f>'Table A4'!B73</f>
        <v>152464.65604629106</v>
      </c>
      <c r="D72" s="180">
        <f>'Table A4'!C73</f>
        <v>196412.53768007708</v>
      </c>
      <c r="E72" s="180">
        <f>'Table A4'!D73</f>
        <v>379321.7133946488</v>
      </c>
      <c r="F72" s="180">
        <f>'Table A4'!E73</f>
        <v>510868.54944358533</v>
      </c>
      <c r="G72" s="180">
        <f>'Table A4'!F73</f>
        <v>1035035.8644592591</v>
      </c>
      <c r="H72" s="180">
        <f>'Table A4'!G73</f>
        <v>3037714.6940420386</v>
      </c>
      <c r="I72" s="180"/>
      <c r="J72" s="180">
        <f>'Table A4'!I73</f>
        <v>34604.460045337371</v>
      </c>
      <c r="K72" s="180">
        <f>('Table A4'!I73*0.9+'Table A4'!J73*0.05+'Table A4'!K73*0.04)/0.99</f>
        <v>43027.537890390158</v>
      </c>
      <c r="L72" s="180">
        <f>'Table A4'!J73</f>
        <v>108516.77441250502</v>
      </c>
      <c r="M72" s="180">
        <f>'Table A4'!K73</f>
        <v>150685.24375143411</v>
      </c>
      <c r="N72" s="180">
        <f>'Table A4'!L73</f>
        <v>247774.8773457123</v>
      </c>
      <c r="O72" s="180">
        <f>'Table A4'!M73</f>
        <v>379826.72068966681</v>
      </c>
      <c r="P72" s="180">
        <f>'Table A4'!N73</f>
        <v>812515.99450561707</v>
      </c>
      <c r="Q72" s="166"/>
      <c r="R72" s="166"/>
      <c r="S72" s="166"/>
      <c r="T72" s="166"/>
      <c r="U72" s="166"/>
    </row>
    <row r="73" spans="1:21">
      <c r="A73" s="166">
        <f>'Table A6'!A74</f>
        <v>1981</v>
      </c>
      <c r="B73" s="180">
        <f>'Table A0'!G74</f>
        <v>45989.862827019599</v>
      </c>
      <c r="C73" s="180">
        <f>'Table A4'!B74</f>
        <v>150466.55975427947</v>
      </c>
      <c r="D73" s="180">
        <f>'Table A4'!C74</f>
        <v>192872.62303353328</v>
      </c>
      <c r="E73" s="180">
        <f>'Table A4'!D74</f>
        <v>369118.11344251403</v>
      </c>
      <c r="F73" s="180">
        <f>'Table A4'!E74</f>
        <v>498808.69020838558</v>
      </c>
      <c r="G73" s="180">
        <f>'Table A4'!F74</f>
        <v>1023430.6865046974</v>
      </c>
      <c r="H73" s="180">
        <f>'Table A4'!G74</f>
        <v>3016761.5771903903</v>
      </c>
      <c r="I73" s="180"/>
      <c r="J73" s="180">
        <f>'Table A4'!I74</f>
        <v>34381.340946212949</v>
      </c>
      <c r="K73" s="180">
        <f>('Table A4'!I74*0.9+'Table A4'!J74*0.05+'Table A4'!K74*0.04)/0.99</f>
        <v>42725.941103630765</v>
      </c>
      <c r="L73" s="180">
        <f>'Table A4'!J74</f>
        <v>108060.49647502563</v>
      </c>
      <c r="M73" s="180">
        <f>'Table A4'!K74</f>
        <v>148811.25043128806</v>
      </c>
      <c r="N73" s="180">
        <f>'Table A4'!L74</f>
        <v>239427.53667664254</v>
      </c>
      <c r="O73" s="180">
        <f>'Table A4'!M74</f>
        <v>367653.19113430753</v>
      </c>
      <c r="P73" s="180">
        <f>'Table A4'!N74</f>
        <v>801949.47642850946</v>
      </c>
      <c r="Q73" s="166"/>
      <c r="R73" s="166"/>
      <c r="S73" s="166"/>
      <c r="T73" s="166"/>
      <c r="U73" s="166"/>
    </row>
    <row r="74" spans="1:21">
      <c r="A74" s="166">
        <f>'Table A6'!A75</f>
        <v>1982</v>
      </c>
      <c r="B74" s="180">
        <f>'Table A0'!G75</f>
        <v>45068.415666364177</v>
      </c>
      <c r="C74" s="180">
        <f>'Table A4'!B75</f>
        <v>149708.34853752589</v>
      </c>
      <c r="D74" s="180">
        <f>'Table A4'!C75</f>
        <v>192853.77680870245</v>
      </c>
      <c r="E74" s="180">
        <f>'Table A4'!D75</f>
        <v>378121.21643024875</v>
      </c>
      <c r="F74" s="180">
        <f>'Table A4'!E75</f>
        <v>516661.51852658775</v>
      </c>
      <c r="G74" s="180">
        <f>'Table A4'!F75</f>
        <v>1104305.9771453</v>
      </c>
      <c r="H74" s="180">
        <f>'Table A4'!G75</f>
        <v>3491579.4076568554</v>
      </c>
      <c r="I74" s="180"/>
      <c r="J74" s="180">
        <f>'Table A4'!I75</f>
        <v>33441.756458457319</v>
      </c>
      <c r="K74" s="180">
        <f>('Table A4'!I75*0.9+'Table A4'!J75*0.05+'Table A4'!K75*0.04)/0.99</f>
        <v>41704.245961678484</v>
      </c>
      <c r="L74" s="180">
        <f>'Table A4'!J75</f>
        <v>106562.92026634933</v>
      </c>
      <c r="M74" s="180">
        <f>'Table A4'!K75</f>
        <v>146536.9169033159</v>
      </c>
      <c r="N74" s="180">
        <f>'Table A4'!L75</f>
        <v>239580.91433390975</v>
      </c>
      <c r="O74" s="180">
        <f>'Table A4'!M75</f>
        <v>369750.40387190966</v>
      </c>
      <c r="P74" s="180">
        <f>'Table A4'!N75</f>
        <v>839053.37375512742</v>
      </c>
      <c r="Q74" s="166"/>
      <c r="R74" s="166"/>
      <c r="S74" s="166"/>
      <c r="T74" s="166"/>
      <c r="U74" s="166"/>
    </row>
    <row r="75" spans="1:21">
      <c r="A75" s="166">
        <f>'Table A6'!A76</f>
        <v>1983</v>
      </c>
      <c r="B75" s="180">
        <f>'Table A0'!G76</f>
        <v>44622.923245185768</v>
      </c>
      <c r="C75" s="180">
        <f>'Table A4'!B76</f>
        <v>150340.82269696947</v>
      </c>
      <c r="D75" s="180">
        <f>'Table A4'!C76</f>
        <v>194434.36721702141</v>
      </c>
      <c r="E75" s="180">
        <f>'Table A4'!D76</f>
        <v>383440.43535733834</v>
      </c>
      <c r="F75" s="180">
        <f>'Table A4'!E76</f>
        <v>529808.44331733079</v>
      </c>
      <c r="G75" s="180">
        <f>'Table A4'!F76</f>
        <v>1163997.5604509183</v>
      </c>
      <c r="H75" s="180">
        <f>'Table A4'!G76</f>
        <v>3888847.5528760967</v>
      </c>
      <c r="I75" s="180"/>
      <c r="J75" s="180">
        <f>'Table A4'!I76</f>
        <v>32876.489972765354</v>
      </c>
      <c r="K75" s="180">
        <f>('Table A4'!I76*0.9+'Table A4'!J76*0.05+'Table A4'!K76*0.04)/0.99</f>
        <v>41200.524132941799</v>
      </c>
      <c r="L75" s="180">
        <f>'Table A4'!J76</f>
        <v>106247.27817691751</v>
      </c>
      <c r="M75" s="180">
        <f>'Table A4'!K76</f>
        <v>147182.85018194217</v>
      </c>
      <c r="N75" s="180">
        <f>'Table A4'!L76</f>
        <v>237072.42739734586</v>
      </c>
      <c r="O75" s="180">
        <f>'Table A4'!M76</f>
        <v>371261.16403393389</v>
      </c>
      <c r="P75" s="180">
        <f>'Table A4'!N76</f>
        <v>861236.4501814543</v>
      </c>
      <c r="Q75" s="166"/>
      <c r="R75" s="166"/>
      <c r="S75" s="166"/>
      <c r="T75" s="166"/>
      <c r="U75" s="166"/>
    </row>
    <row r="76" spans="1:21">
      <c r="A76" s="166">
        <f>'Table A6'!A77</f>
        <v>1984</v>
      </c>
      <c r="B76" s="180">
        <f>'Table A0'!G77</f>
        <v>46124.621360761848</v>
      </c>
      <c r="C76" s="180">
        <f>'Table A4'!B77</f>
        <v>156580.06700841471</v>
      </c>
      <c r="D76" s="180">
        <f>'Table A4'!C77</f>
        <v>203841.18955170517</v>
      </c>
      <c r="E76" s="180">
        <f>'Table A4'!D77</f>
        <v>409880.48483569908</v>
      </c>
      <c r="F76" s="180">
        <f>'Table A4'!E77</f>
        <v>573483.09033103066</v>
      </c>
      <c r="G76" s="180">
        <f>'Table A4'!F77</f>
        <v>1305249.0725373139</v>
      </c>
      <c r="H76" s="180">
        <f>'Table A4'!G77</f>
        <v>4524275.1547551733</v>
      </c>
      <c r="I76" s="180"/>
      <c r="J76" s="180">
        <f>'Table A4'!I77</f>
        <v>33851.794066578193</v>
      </c>
      <c r="K76" s="180">
        <f>('Table A4'!I77*0.9+'Table A4'!J77*0.05+'Table A4'!K77*0.04)/0.99</f>
        <v>42450.319709499854</v>
      </c>
      <c r="L76" s="180">
        <f>'Table A4'!J77</f>
        <v>109318.94446512428</v>
      </c>
      <c r="M76" s="180">
        <f>'Table A4'!K77</f>
        <v>152331.36573070669</v>
      </c>
      <c r="N76" s="180">
        <f>'Table A4'!L77</f>
        <v>246277.87934036745</v>
      </c>
      <c r="O76" s="180">
        <f>'Table A4'!M77</f>
        <v>390541.59477945988</v>
      </c>
      <c r="P76" s="180">
        <f>'Table A4'!N77</f>
        <v>947579.50784644054</v>
      </c>
      <c r="Q76" s="166"/>
      <c r="R76" s="166"/>
      <c r="S76" s="166"/>
      <c r="T76" s="166"/>
      <c r="U76" s="166"/>
    </row>
    <row r="77" spans="1:21">
      <c r="A77" s="166">
        <f>'Table A6'!A78</f>
        <v>1985</v>
      </c>
      <c r="B77" s="180">
        <f>'Table A0'!G78</f>
        <v>46941.440173501142</v>
      </c>
      <c r="C77" s="180">
        <f>'Table A4'!B78</f>
        <v>160782.73875679821</v>
      </c>
      <c r="D77" s="180">
        <f>'Table A4'!C78</f>
        <v>210083.55010258718</v>
      </c>
      <c r="E77" s="180">
        <f>'Table A4'!D78</f>
        <v>426911.77134752442</v>
      </c>
      <c r="F77" s="180">
        <f>'Table A4'!E78</f>
        <v>600377.03343058168</v>
      </c>
      <c r="G77" s="180">
        <f>'Table A4'!F78</f>
        <v>1366384.9686179012</v>
      </c>
      <c r="H77" s="180">
        <f>'Table A4'!G78</f>
        <v>4555546.5572671834</v>
      </c>
      <c r="I77" s="180"/>
      <c r="J77" s="180">
        <f>'Table A4'!I78</f>
        <v>34292.406997579252</v>
      </c>
      <c r="K77" s="180">
        <f>('Table A4'!I78*0.9+'Table A4'!J78*0.05+'Table A4'!K78*0.04)/0.99</f>
        <v>43103.356020228188</v>
      </c>
      <c r="L77" s="180">
        <f>'Table A4'!J78</f>
        <v>111481.92741100921</v>
      </c>
      <c r="M77" s="180">
        <f>'Table A4'!K78</f>
        <v>155876.49479135289</v>
      </c>
      <c r="N77" s="180">
        <f>'Table A4'!L78</f>
        <v>253446.5092644672</v>
      </c>
      <c r="O77" s="180">
        <f>'Table A4'!M78</f>
        <v>408875.04963375174</v>
      </c>
      <c r="P77" s="180">
        <f>'Table A4'!N78</f>
        <v>1012033.6809902032</v>
      </c>
      <c r="Q77" s="166"/>
      <c r="R77" s="166"/>
      <c r="S77" s="166"/>
      <c r="T77" s="166"/>
      <c r="U77" s="166"/>
    </row>
    <row r="78" spans="1:21">
      <c r="A78" s="166">
        <f>'Table A6'!A79</f>
        <v>1986</v>
      </c>
      <c r="B78" s="180">
        <f>'Table A0'!G79</f>
        <v>47569.862095794939</v>
      </c>
      <c r="C78" s="180">
        <f>'Table A4'!B79</f>
        <v>164442.25279467026</v>
      </c>
      <c r="D78" s="180">
        <f>'Table A4'!C79</f>
        <v>214906.64596257295</v>
      </c>
      <c r="E78" s="180">
        <f>'Table A4'!D79</f>
        <v>434279.49774675758</v>
      </c>
      <c r="F78" s="180">
        <f>'Table A4'!E79</f>
        <v>606999.70609641564</v>
      </c>
      <c r="G78" s="180">
        <f>'Table A4'!F79</f>
        <v>1364090.9574840488</v>
      </c>
      <c r="H78" s="180">
        <f>'Table A4'!G79</f>
        <v>4742471.7217360334</v>
      </c>
      <c r="I78" s="180"/>
      <c r="J78" s="180">
        <f>'Table A4'!I79</f>
        <v>34584.040907031012</v>
      </c>
      <c r="K78" s="180">
        <f>('Table A4'!I79*0.9+'Table A4'!J79*0.05+'Table A4'!K79*0.04)/0.99</f>
        <v>43663.70415992663</v>
      </c>
      <c r="L78" s="180">
        <f>'Table A4'!J79</f>
        <v>113977.85962676757</v>
      </c>
      <c r="M78" s="180">
        <f>'Table A4'!K79</f>
        <v>160063.43301652677</v>
      </c>
      <c r="N78" s="180">
        <f>'Table A4'!L79</f>
        <v>261559.28939709958</v>
      </c>
      <c r="O78" s="180">
        <f>'Table A4'!M79</f>
        <v>417726.89324950724</v>
      </c>
      <c r="P78" s="180">
        <f>'Table A4'!N79</f>
        <v>988715.31701160618</v>
      </c>
      <c r="Q78" s="166"/>
      <c r="R78" s="166"/>
      <c r="S78" s="166"/>
      <c r="T78" s="166"/>
      <c r="U78" s="166"/>
    </row>
    <row r="79" spans="1:21">
      <c r="A79" s="166">
        <f>'Table A6'!A80</f>
        <v>1987</v>
      </c>
      <c r="B79" s="180">
        <f>'Table A0'!G80</f>
        <v>48907.77000848762</v>
      </c>
      <c r="C79" s="180">
        <f>'Table A4'!B80</f>
        <v>178429.64222052842</v>
      </c>
      <c r="D79" s="180">
        <f>'Table A4'!C80</f>
        <v>239543.32949968969</v>
      </c>
      <c r="E79" s="180">
        <f>'Table A4'!D80</f>
        <v>525575.64350498863</v>
      </c>
      <c r="F79" s="180">
        <f>'Table A4'!E80</f>
        <v>759267.02479945926</v>
      </c>
      <c r="G79" s="180">
        <f>'Table A4'!F80</f>
        <v>1822349.5887576968</v>
      </c>
      <c r="H79" s="180">
        <f>'Table A4'!G80</f>
        <v>6362979.7626867704</v>
      </c>
      <c r="I79" s="180"/>
      <c r="J79" s="180">
        <f>'Table A4'!I80</f>
        <v>34516.450873816415</v>
      </c>
      <c r="K79" s="180">
        <f>('Table A4'!I80*0.9+'Table A4'!J80*0.05+'Table A4'!K80*0.04)/0.99</f>
        <v>44092.943003472457</v>
      </c>
      <c r="L79" s="180">
        <f>'Table A4'!J80</f>
        <v>117315.95494136715</v>
      </c>
      <c r="M79" s="180">
        <f>'Table A4'!K80</f>
        <v>168035.25099836497</v>
      </c>
      <c r="N79" s="180">
        <f>'Table A4'!L80</f>
        <v>291884.26221051812</v>
      </c>
      <c r="O79" s="180">
        <f>'Table A4'!M80</f>
        <v>493496.38380989974</v>
      </c>
      <c r="P79" s="180">
        <f>'Table A4'!N80</f>
        <v>1317835.1249877997</v>
      </c>
      <c r="Q79" s="166"/>
      <c r="R79" s="166"/>
      <c r="S79" s="166"/>
      <c r="T79" s="166"/>
      <c r="U79" s="166"/>
    </row>
    <row r="80" spans="1:21">
      <c r="A80" s="166">
        <f>'Table A6'!A81</f>
        <v>1988</v>
      </c>
      <c r="B80" s="180">
        <f>'Table A0'!G81</f>
        <v>51332.439699225157</v>
      </c>
      <c r="C80" s="180">
        <f>'Table A4'!B81</f>
        <v>198280.14103570432</v>
      </c>
      <c r="D80" s="180">
        <f>'Table A4'!C81</f>
        <v>276666.90738554992</v>
      </c>
      <c r="E80" s="180">
        <f>'Table A4'!D81</f>
        <v>675816.24904319807</v>
      </c>
      <c r="F80" s="180">
        <f>'Table A4'!E81</f>
        <v>1022792.0568695265</v>
      </c>
      <c r="G80" s="180">
        <f>'Table A4'!F81</f>
        <v>2676055.9715057123</v>
      </c>
      <c r="H80" s="180">
        <f>'Table A4'!G81</f>
        <v>10216763.713462869</v>
      </c>
      <c r="I80" s="180"/>
      <c r="J80" s="180">
        <f>'Table A4'!I81</f>
        <v>35004.917328505246</v>
      </c>
      <c r="K80" s="180">
        <f>('Table A4'!I81*0.9+'Table A4'!J81*0.05+'Table A4'!K81*0.04)/0.99</f>
        <v>45024.522433124417</v>
      </c>
      <c r="L80" s="180">
        <f>'Table A4'!J81</f>
        <v>119893.37468585868</v>
      </c>
      <c r="M80" s="180">
        <f>'Table A4'!K81</f>
        <v>176879.57197113792</v>
      </c>
      <c r="N80" s="180">
        <f>'Table A4'!L81</f>
        <v>328840.44121686957</v>
      </c>
      <c r="O80" s="180">
        <f>'Table A4'!M81</f>
        <v>609476.07821048005</v>
      </c>
      <c r="P80" s="180">
        <f>'Table A4'!N81</f>
        <v>1838199.5557326949</v>
      </c>
      <c r="Q80" s="166"/>
      <c r="R80" s="166"/>
      <c r="S80" s="166"/>
      <c r="T80" s="166"/>
      <c r="U80" s="166"/>
    </row>
    <row r="81" spans="1:21">
      <c r="A81" s="166">
        <f>'Table A6'!A82</f>
        <v>1989</v>
      </c>
      <c r="B81" s="180">
        <f>'Table A0'!G82</f>
        <v>51173.20669631804</v>
      </c>
      <c r="C81" s="180">
        <f>'Table A4'!B82</f>
        <v>196867.06021773105</v>
      </c>
      <c r="D81" s="180">
        <f>'Table A4'!C82</f>
        <v>272890.8433445539</v>
      </c>
      <c r="E81" s="180">
        <f>'Table A4'!D82</f>
        <v>645370.61370744824</v>
      </c>
      <c r="F81" s="180">
        <f>'Table A4'!E82</f>
        <v>959179.46235886624</v>
      </c>
      <c r="G81" s="180">
        <f>'Table A4'!F82</f>
        <v>2425384.8080657697</v>
      </c>
      <c r="H81" s="180">
        <f>'Table A4'!G82</f>
        <v>8906487.0918099303</v>
      </c>
      <c r="I81" s="180"/>
      <c r="J81" s="180">
        <f>'Table A4'!I82</f>
        <v>34985.000749494371</v>
      </c>
      <c r="K81" s="180">
        <f>('Table A4'!I82*0.9+'Table A4'!J82*0.05+'Table A4'!K82*0.04)/0.99</f>
        <v>45171.212686104613</v>
      </c>
      <c r="L81" s="180">
        <f>'Table A4'!J82</f>
        <v>120843.27709090822</v>
      </c>
      <c r="M81" s="180">
        <f>'Table A4'!K82</f>
        <v>179770.9007538303</v>
      </c>
      <c r="N81" s="180">
        <f>'Table A4'!L82</f>
        <v>331561.76505603018</v>
      </c>
      <c r="O81" s="180">
        <f>'Table A4'!M82</f>
        <v>592628.12593214016</v>
      </c>
      <c r="P81" s="180">
        <f>'Table A4'!N82</f>
        <v>1705262.3320941967</v>
      </c>
      <c r="Q81" s="166"/>
      <c r="R81" s="166"/>
      <c r="S81" s="166"/>
      <c r="T81" s="166"/>
      <c r="U81" s="166"/>
    </row>
    <row r="82" spans="1:21">
      <c r="A82" s="166">
        <f>'Table A6'!A83</f>
        <v>1990</v>
      </c>
      <c r="B82" s="180">
        <f>'Table A0'!G83</f>
        <v>50813.278616865697</v>
      </c>
      <c r="C82" s="180">
        <f>'Table A4'!B83</f>
        <v>197342.74555564145</v>
      </c>
      <c r="D82" s="180">
        <f>'Table A4'!C83</f>
        <v>274940.1735739396</v>
      </c>
      <c r="E82" s="180">
        <f>'Table A4'!D83</f>
        <v>659640.05874679959</v>
      </c>
      <c r="F82" s="180">
        <f>'Table A4'!E83</f>
        <v>987165.38385567011</v>
      </c>
      <c r="G82" s="180">
        <f>'Table A4'!F83</f>
        <v>2489056.6097654062</v>
      </c>
      <c r="H82" s="180">
        <f>'Table A4'!G83</f>
        <v>9276862.8508030381</v>
      </c>
      <c r="I82" s="180"/>
      <c r="J82" s="180">
        <f>'Table A4'!I83</f>
        <v>34532.226734779499</v>
      </c>
      <c r="K82" s="180">
        <f>('Table A4'!I83*0.9+'Table A4'!J83*0.05+'Table A4'!K83*0.04)/0.99</f>
        <v>44663.513161007773</v>
      </c>
      <c r="L82" s="180">
        <f>'Table A4'!J83</f>
        <v>119745.31753734329</v>
      </c>
      <c r="M82" s="180">
        <f>'Table A4'!K83</f>
        <v>178765.20228072462</v>
      </c>
      <c r="N82" s="180">
        <f>'Table A4'!L83</f>
        <v>332114.73363792896</v>
      </c>
      <c r="O82" s="180">
        <f>'Table A4'!M83</f>
        <v>611692.57737823611</v>
      </c>
      <c r="P82" s="180">
        <f>'Table A4'!N83</f>
        <v>1734855.9163167805</v>
      </c>
      <c r="Q82" s="166"/>
      <c r="R82" s="166"/>
      <c r="S82" s="166"/>
      <c r="T82" s="166"/>
      <c r="U82" s="166"/>
    </row>
    <row r="83" spans="1:21">
      <c r="A83" s="166">
        <f>'Table A6'!A84</f>
        <v>1991</v>
      </c>
      <c r="B83" s="180">
        <f>'Table A0'!G84</f>
        <v>49359.307245644806</v>
      </c>
      <c r="C83" s="180">
        <f>'Table A4'!B84</f>
        <v>189445.86459983143</v>
      </c>
      <c r="D83" s="180">
        <f>'Table A4'!C84</f>
        <v>260910.48847588565</v>
      </c>
      <c r="E83" s="180">
        <f>'Table A4'!D84</f>
        <v>600573.42056675919</v>
      </c>
      <c r="F83" s="180">
        <f>'Table A4'!E84</f>
        <v>878684.1590371771</v>
      </c>
      <c r="G83" s="180">
        <f>'Table A4'!F84</f>
        <v>2150648.4471332533</v>
      </c>
      <c r="H83" s="180">
        <f>'Table A4'!G84</f>
        <v>7936730.3721080907</v>
      </c>
      <c r="I83" s="180"/>
      <c r="J83" s="180">
        <f>'Table A4'!I84</f>
        <v>33794.134206290742</v>
      </c>
      <c r="K83" s="180">
        <f>('Table A4'!I84*0.9+'Table A4'!J84*0.05+'Table A4'!K84*0.04)/0.99</f>
        <v>43791.487919168911</v>
      </c>
      <c r="L83" s="180">
        <f>'Table A4'!J84</f>
        <v>117981.24072377717</v>
      </c>
      <c r="M83" s="180">
        <f>'Table A4'!K84</f>
        <v>175994.75545316731</v>
      </c>
      <c r="N83" s="180">
        <f>'Table A4'!L84</f>
        <v>322462.6820963411</v>
      </c>
      <c r="O83" s="180">
        <f>'Table A4'!M84</f>
        <v>560693.08701315802</v>
      </c>
      <c r="P83" s="180">
        <f>'Table A4'!N84</f>
        <v>1507750.4554693827</v>
      </c>
      <c r="Q83" s="166"/>
      <c r="R83" s="166"/>
      <c r="S83" s="166"/>
      <c r="T83" s="166"/>
      <c r="U83" s="166"/>
    </row>
    <row r="84" spans="1:21">
      <c r="A84" s="166">
        <f>'Table A6'!A85</f>
        <v>1992</v>
      </c>
      <c r="B84" s="180">
        <f>'Table A0'!G85</f>
        <v>49772.653238729894</v>
      </c>
      <c r="C84" s="180">
        <f>'Table A4'!B85</f>
        <v>198184.25561589591</v>
      </c>
      <c r="D84" s="180">
        <f>'Table A4'!C85</f>
        <v>277537.60734668362</v>
      </c>
      <c r="E84" s="180">
        <f>'Table A4'!D85</f>
        <v>670922.66673649731</v>
      </c>
      <c r="F84" s="180">
        <f>'Table A4'!E85</f>
        <v>1006580.5709477286</v>
      </c>
      <c r="G84" s="180">
        <f>'Table A4'!F85</f>
        <v>2595080.6155183851</v>
      </c>
      <c r="H84" s="180">
        <f>'Table A4'!G85</f>
        <v>10038233.032185851</v>
      </c>
      <c r="I84" s="180"/>
      <c r="J84" s="180">
        <f>'Table A4'!I85</f>
        <v>33282.475196822554</v>
      </c>
      <c r="K84" s="180">
        <f>('Table A4'!I85*0.9+'Table A4'!J85*0.05+'Table A4'!K85*0.04)/0.99</f>
        <v>43498.410678146378</v>
      </c>
      <c r="L84" s="180">
        <f>'Table A4'!J85</f>
        <v>118830.90388510826</v>
      </c>
      <c r="M84" s="180">
        <f>'Table A4'!K85</f>
        <v>179191.34249923014</v>
      </c>
      <c r="N84" s="180">
        <f>'Table A4'!L85</f>
        <v>335264.76252526609</v>
      </c>
      <c r="O84" s="180">
        <f>'Table A4'!M85</f>
        <v>609455.55980506435</v>
      </c>
      <c r="P84" s="180">
        <f>'Table A4'!N85</f>
        <v>1768063.6803331112</v>
      </c>
      <c r="Q84" s="166"/>
      <c r="R84" s="166"/>
      <c r="S84" s="166"/>
      <c r="T84" s="166"/>
      <c r="U84" s="166"/>
    </row>
    <row r="85" spans="1:21">
      <c r="A85" s="166">
        <f>'Table A6'!A86</f>
        <v>1993</v>
      </c>
      <c r="B85" s="180">
        <f>'Table A0'!G86</f>
        <v>49039.077604828235</v>
      </c>
      <c r="C85" s="180">
        <f>'Table A4'!B86</f>
        <v>193614.56527728407</v>
      </c>
      <c r="D85" s="180">
        <f>'Table A4'!C86</f>
        <v>268848.89801949961</v>
      </c>
      <c r="E85" s="180">
        <f>'Table A4'!D86</f>
        <v>628742.76021732879</v>
      </c>
      <c r="F85" s="180">
        <f>'Table A4'!E86</f>
        <v>927031.68573111948</v>
      </c>
      <c r="G85" s="180">
        <f>'Table A4'!F86</f>
        <v>2312575.0081634768</v>
      </c>
      <c r="H85" s="180">
        <f>'Table A4'!G86</f>
        <v>8521019.2792887185</v>
      </c>
      <c r="I85" s="180"/>
      <c r="J85" s="180">
        <f>'Table A4'!I86</f>
        <v>32975.134530110918</v>
      </c>
      <c r="K85" s="180">
        <f>('Table A4'!I86*0.9+'Table A4'!J86*0.05+'Table A4'!K86*0.04)/0.99</f>
        <v>43183.484851166613</v>
      </c>
      <c r="L85" s="180">
        <f>'Table A4'!J86</f>
        <v>118380.23253506853</v>
      </c>
      <c r="M85" s="180">
        <f>'Table A4'!K86</f>
        <v>178875.43247004229</v>
      </c>
      <c r="N85" s="180">
        <f>'Table A4'!L86</f>
        <v>330453.83470353822</v>
      </c>
      <c r="O85" s="180">
        <f>'Table A4'!M86</f>
        <v>580645.85512303014</v>
      </c>
      <c r="P85" s="180">
        <f>'Table A4'!N86</f>
        <v>1622747.866927339</v>
      </c>
      <c r="Q85" s="166"/>
      <c r="R85" s="166"/>
      <c r="S85" s="166"/>
      <c r="T85" s="166"/>
      <c r="U85" s="166"/>
    </row>
    <row r="86" spans="1:21">
      <c r="A86" s="166">
        <f>'Table A6'!A87</f>
        <v>1994</v>
      </c>
      <c r="B86" s="180">
        <f>'Table A0'!G87</f>
        <v>49903.124244894636</v>
      </c>
      <c r="C86" s="180">
        <f>'Table A4'!B87</f>
        <v>197600.66239900916</v>
      </c>
      <c r="D86" s="180">
        <f>'Table A4'!C87</f>
        <v>274496.77452606952</v>
      </c>
      <c r="E86" s="180">
        <f>'Table A4'!D87</f>
        <v>641360.93385515886</v>
      </c>
      <c r="F86" s="180">
        <f>'Table A4'!E87</f>
        <v>942976.75304344075</v>
      </c>
      <c r="G86" s="180">
        <f>'Table A4'!F87</f>
        <v>2347819.7040332509</v>
      </c>
      <c r="H86" s="180">
        <f>'Table A4'!G87</f>
        <v>8644471.5555153918</v>
      </c>
      <c r="I86" s="180"/>
      <c r="J86" s="180">
        <f>'Table A4'!I87</f>
        <v>33492.286672215247</v>
      </c>
      <c r="K86" s="180">
        <f>('Table A4'!I87*0.9+'Table A4'!J87*0.05+'Table A4'!K87*0.04)/0.99</f>
        <v>43928.802935700056</v>
      </c>
      <c r="L86" s="180">
        <f>'Table A4'!J87</f>
        <v>120704.55027194884</v>
      </c>
      <c r="M86" s="180">
        <f>'Table A4'!K87</f>
        <v>182780.73469379716</v>
      </c>
      <c r="N86" s="180">
        <f>'Table A4'!L87</f>
        <v>339745.11466687697</v>
      </c>
      <c r="O86" s="180">
        <f>'Table A4'!M87</f>
        <v>591766.01529598818</v>
      </c>
      <c r="P86" s="180">
        <f>'Table A4'!N87</f>
        <v>1648191.7205352352</v>
      </c>
      <c r="Q86" s="166"/>
      <c r="R86" s="166"/>
      <c r="S86" s="166"/>
      <c r="T86" s="166"/>
      <c r="U86" s="166"/>
    </row>
    <row r="87" spans="1:21">
      <c r="A87" s="166">
        <f>'Table A6'!A88</f>
        <v>1995</v>
      </c>
      <c r="B87" s="180">
        <f>'Table A0'!G88</f>
        <v>51335.530424943798</v>
      </c>
      <c r="C87" s="180">
        <f>'Table A4'!B88</f>
        <v>208124.50744880716</v>
      </c>
      <c r="D87" s="180">
        <f>'Table A4'!C88</f>
        <v>292212.10628486506</v>
      </c>
      <c r="E87" s="180">
        <f>'Table A4'!D88</f>
        <v>694467.05558863969</v>
      </c>
      <c r="F87" s="180">
        <f>'Table A4'!E88</f>
        <v>1025478.5557686773</v>
      </c>
      <c r="G87" s="180">
        <f>'Table A4'!F88</f>
        <v>2558049.4810749488</v>
      </c>
      <c r="H87" s="180">
        <f>'Table A4'!G88</f>
        <v>9317398.7721272986</v>
      </c>
      <c r="I87" s="180"/>
      <c r="J87" s="180">
        <f>'Table A4'!I88</f>
        <v>33914.53297784787</v>
      </c>
      <c r="K87" s="180">
        <f>('Table A4'!I88*0.9+'Table A4'!J88*0.05+'Table A4'!K88*0.04)/0.99</f>
        <v>44839.25239298727</v>
      </c>
      <c r="L87" s="180">
        <f>'Table A4'!J88</f>
        <v>124036.90861274923</v>
      </c>
      <c r="M87" s="180">
        <f>'Table A4'!K88</f>
        <v>191648.3689589214</v>
      </c>
      <c r="N87" s="180">
        <f>'Table A4'!L88</f>
        <v>363455.55540860217</v>
      </c>
      <c r="O87" s="180">
        <f>'Table A4'!M88</f>
        <v>642335.82444210921</v>
      </c>
      <c r="P87" s="180">
        <f>'Table A4'!N88</f>
        <v>1807010.6709580217</v>
      </c>
      <c r="Q87" s="166"/>
      <c r="R87" s="166"/>
      <c r="S87" s="166"/>
      <c r="T87" s="166"/>
      <c r="U87" s="166"/>
    </row>
    <row r="88" spans="1:21">
      <c r="A88" s="166">
        <f>'Table A6'!A89</f>
        <v>1996</v>
      </c>
      <c r="B88" s="180">
        <f>'Table A0'!G89</f>
        <v>52526.470362630876</v>
      </c>
      <c r="C88" s="180">
        <f>'Table A4'!B89</f>
        <v>216172.6887774074</v>
      </c>
      <c r="D88" s="180">
        <f>'Table A4'!C89</f>
        <v>306334.37515486323</v>
      </c>
      <c r="E88" s="180">
        <f>'Table A4'!D89</f>
        <v>740990.91740563372</v>
      </c>
      <c r="F88" s="180">
        <f>'Table A4'!E89</f>
        <v>1101585.1364450948</v>
      </c>
      <c r="G88" s="180">
        <f>'Table A4'!F89</f>
        <v>2797034.5468100938</v>
      </c>
      <c r="H88" s="180">
        <f>'Table A4'!G89</f>
        <v>10363472.602547072</v>
      </c>
      <c r="I88" s="180"/>
      <c r="J88" s="180">
        <f>'Table A4'!I89</f>
        <v>34343.557205433484</v>
      </c>
      <c r="K88" s="180">
        <f>('Table A4'!I89*0.9+'Table A4'!J89*0.05+'Table A4'!K89*0.04)/0.99</f>
        <v>45572.284028863178</v>
      </c>
      <c r="L88" s="180">
        <f>'Table A4'!J89</f>
        <v>126011.00239995148</v>
      </c>
      <c r="M88" s="180">
        <f>'Table A4'!K89</f>
        <v>197670.23959217066</v>
      </c>
      <c r="N88" s="180">
        <f>'Table A4'!L89</f>
        <v>380396.69836617267</v>
      </c>
      <c r="O88" s="180">
        <f>'Table A4'!M89</f>
        <v>677722.78385384486</v>
      </c>
      <c r="P88" s="180">
        <f>'Table A4'!N89</f>
        <v>1956319.2072837637</v>
      </c>
      <c r="Q88" s="166"/>
      <c r="R88" s="166"/>
      <c r="S88" s="166"/>
      <c r="T88" s="166"/>
      <c r="U88" s="166"/>
    </row>
    <row r="89" spans="1:21">
      <c r="A89" s="166">
        <f>'Table A6'!A90</f>
        <v>1997</v>
      </c>
      <c r="B89" s="180">
        <f>'Table A0'!G90</f>
        <v>54605.984769556504</v>
      </c>
      <c r="C89" s="180">
        <f>'Table A4'!B90</f>
        <v>227843.47145097452</v>
      </c>
      <c r="D89" s="180">
        <f>'Table A4'!C90</f>
        <v>326019.57146816014</v>
      </c>
      <c r="E89" s="180">
        <f>'Table A4'!D90</f>
        <v>806585.00103111914</v>
      </c>
      <c r="F89" s="180">
        <f>'Table A4'!E90</f>
        <v>1214655.5252140148</v>
      </c>
      <c r="G89" s="180">
        <f>'Table A4'!F90</f>
        <v>3170423.4757204503</v>
      </c>
      <c r="H89" s="180">
        <f>'Table A4'!G90</f>
        <v>11986013.656917652</v>
      </c>
      <c r="I89" s="180"/>
      <c r="J89" s="180">
        <f>'Table A4'!I90</f>
        <v>35357.375138287833</v>
      </c>
      <c r="K89" s="180">
        <f>('Table A4'!I90*0.9+'Table A4'!J90*0.05+'Table A4'!K90*0.04)/0.99</f>
        <v>47010.23713055082</v>
      </c>
      <c r="L89" s="180">
        <f>'Table A4'!J90</f>
        <v>129667.37143378888</v>
      </c>
      <c r="M89" s="180">
        <f>'Table A4'!K90</f>
        <v>205878.21407742042</v>
      </c>
      <c r="N89" s="180">
        <f>'Table A4'!L90</f>
        <v>398514.47684822348</v>
      </c>
      <c r="O89" s="180">
        <f>'Table A4'!M90</f>
        <v>725713.53758740588</v>
      </c>
      <c r="P89" s="180">
        <f>'Table A4'!N90</f>
        <v>2190913.4555874285</v>
      </c>
      <c r="Q89" s="166"/>
      <c r="R89" s="166"/>
      <c r="S89" s="166"/>
      <c r="T89" s="166"/>
      <c r="U89" s="166"/>
    </row>
    <row r="90" spans="1:21">
      <c r="A90" s="166">
        <f>'Table A6'!A91</f>
        <v>1998</v>
      </c>
      <c r="B90" s="180">
        <f>'Table A0'!G91</f>
        <v>57261.20518421114</v>
      </c>
      <c r="C90" s="180">
        <f>'Table A4'!B91</f>
        <v>241207.10071797101</v>
      </c>
      <c r="D90" s="180">
        <f>'Table A4'!C91</f>
        <v>347667.13339645637</v>
      </c>
      <c r="E90" s="180">
        <f>'Table A4'!D91</f>
        <v>875752.8720873252</v>
      </c>
      <c r="F90" s="180">
        <f>'Table A4'!E91</f>
        <v>1329605.1843773825</v>
      </c>
      <c r="G90" s="180">
        <f>'Table A4'!F91</f>
        <v>3550194.7214210904</v>
      </c>
      <c r="H90" s="180">
        <f>'Table A4'!G91</f>
        <v>13777045.9673212</v>
      </c>
      <c r="I90" s="180"/>
      <c r="J90" s="180">
        <f>'Table A4'!I91</f>
        <v>36822.772347126709</v>
      </c>
      <c r="K90" s="180">
        <f>('Table A4'!I91*0.9+'Table A4'!J91*0.05+'Table A4'!K91*0.04)/0.99</f>
        <v>48993.612589230201</v>
      </c>
      <c r="L90" s="180">
        <f>'Table A4'!J91</f>
        <v>134747.06803948566</v>
      </c>
      <c r="M90" s="180">
        <f>'Table A4'!K91</f>
        <v>215645.69872373916</v>
      </c>
      <c r="N90" s="180">
        <f>'Table A4'!L91</f>
        <v>421900.55979726778</v>
      </c>
      <c r="O90" s="180">
        <f>'Table A4'!M91</f>
        <v>774457.80011645553</v>
      </c>
      <c r="P90" s="180">
        <f>'Table A4'!N91</f>
        <v>2413877.9163210788</v>
      </c>
      <c r="Q90" s="166"/>
      <c r="R90" s="166"/>
      <c r="S90" s="166"/>
      <c r="T90" s="166"/>
      <c r="U90" s="166"/>
    </row>
    <row r="91" spans="1:21">
      <c r="A91" s="166">
        <f>'Table A6'!A92</f>
        <v>1999</v>
      </c>
      <c r="B91" s="180">
        <f>'Table A0'!G92</f>
        <v>59512.810704854266</v>
      </c>
      <c r="C91" s="180">
        <f>'Table A4'!B92</f>
        <v>253929.26071547219</v>
      </c>
      <c r="D91" s="180">
        <f>'Table A4'!C92</f>
        <v>368598.54438158538</v>
      </c>
      <c r="E91" s="180">
        <f>'Table A4'!D92</f>
        <v>944646.84431815171</v>
      </c>
      <c r="F91" s="180">
        <f>'Table A4'!E92</f>
        <v>1446875.453856417</v>
      </c>
      <c r="G91" s="180">
        <f>'Table A4'!F92</f>
        <v>3948674.9902670798</v>
      </c>
      <c r="H91" s="180">
        <f>'Table A4'!G92</f>
        <v>15669723.058588127</v>
      </c>
      <c r="I91" s="180"/>
      <c r="J91" s="180">
        <f>'Table A4'!I92</f>
        <v>37910.982925896722</v>
      </c>
      <c r="K91" s="180">
        <f>('Table A4'!I92*0.9+'Table A4'!J92*0.05+'Table A4'!K92*0.04)/0.99</f>
        <v>50572.062890578542</v>
      </c>
      <c r="L91" s="180">
        <f>'Table A4'!J92</f>
        <v>139259.97704935897</v>
      </c>
      <c r="M91" s="180">
        <f>'Table A4'!K92</f>
        <v>224586.46939744378</v>
      </c>
      <c r="N91" s="180">
        <f>'Table A4'!L92</f>
        <v>442418.23477988649</v>
      </c>
      <c r="O91" s="180">
        <f>'Table A4'!M92</f>
        <v>821425.56975375116</v>
      </c>
      <c r="P91" s="180">
        <f>'Table A4'!N92</f>
        <v>2646336.3160091862</v>
      </c>
      <c r="Q91" s="166"/>
      <c r="R91" s="166"/>
      <c r="S91" s="166"/>
      <c r="T91" s="166"/>
      <c r="U91" s="166"/>
    </row>
    <row r="92" spans="1:21">
      <c r="A92" s="166">
        <f>'Table A6'!A93</f>
        <v>2000</v>
      </c>
      <c r="B92" s="180">
        <f>'Table A0'!G93</f>
        <v>60464.537644279626</v>
      </c>
      <c r="C92" s="180">
        <f>'Table A4'!B93</f>
        <v>260650.5288769606</v>
      </c>
      <c r="D92" s="180">
        <f>'Table A4'!C93</f>
        <v>381059.60914177902</v>
      </c>
      <c r="E92" s="180">
        <f>'Table A4'!D93</f>
        <v>997302.08390474808</v>
      </c>
      <c r="F92" s="180">
        <f>'Table A4'!E93</f>
        <v>1545836.3694136529</v>
      </c>
      <c r="G92" s="180">
        <f>'Table A4'!F93</f>
        <v>4309307.5979078086</v>
      </c>
      <c r="H92" s="180">
        <f>'Table A4'!G93</f>
        <v>17177975.14473984</v>
      </c>
      <c r="I92" s="180"/>
      <c r="J92" s="180">
        <f>'Table A4'!I93</f>
        <v>38221.649729537297</v>
      </c>
      <c r="K92" s="180">
        <f>('Table A4'!I93*0.9+'Table A4'!J93*0.05+'Table A4'!K93*0.04)/0.99</f>
        <v>51001.532126497121</v>
      </c>
      <c r="L92" s="180">
        <f>'Table A4'!J93</f>
        <v>140241.44861214215</v>
      </c>
      <c r="M92" s="180">
        <f>'Table A4'!K93</f>
        <v>226998.99045103678</v>
      </c>
      <c r="N92" s="180">
        <f>'Table A4'!L93</f>
        <v>448767.79839584342</v>
      </c>
      <c r="O92" s="180">
        <f>'Table A4'!M93</f>
        <v>854968.56229011388</v>
      </c>
      <c r="P92" s="180">
        <f>'Table A4'!N93</f>
        <v>2879455.648259805</v>
      </c>
      <c r="Q92" s="166"/>
      <c r="R92" s="166"/>
      <c r="S92" s="166"/>
      <c r="T92" s="166"/>
      <c r="U92" s="166"/>
    </row>
    <row r="93" spans="1:21">
      <c r="A93" s="166">
        <f>'Table A6'!A94</f>
        <v>2001</v>
      </c>
      <c r="B93" s="180">
        <f>'Table A0'!G94</f>
        <v>59045.006846764831</v>
      </c>
      <c r="C93" s="180">
        <f>'Table A4'!B94</f>
        <v>249341.15941320319</v>
      </c>
      <c r="D93" s="180">
        <f>'Table A4'!C94</f>
        <v>358981.83262696082</v>
      </c>
      <c r="E93" s="180">
        <f>'Table A4'!D94</f>
        <v>907580.80024162226</v>
      </c>
      <c r="F93" s="180">
        <f>'Table A4'!E94</f>
        <v>1382597.8803238452</v>
      </c>
      <c r="G93" s="180">
        <f>'Table A4'!F94</f>
        <v>3695036.5284705427</v>
      </c>
      <c r="H93" s="180">
        <f>'Table A4'!G94</f>
        <v>14182610.644592913</v>
      </c>
      <c r="I93" s="180"/>
      <c r="J93" s="180">
        <f>'Table A4'!I94</f>
        <v>37900.989894938342</v>
      </c>
      <c r="K93" s="180">
        <f>('Table A4'!I94*0.9+'Table A4'!J94*0.05+'Table A4'!K94*0.04)/0.99</f>
        <v>50473.938226614751</v>
      </c>
      <c r="L93" s="180">
        <f>'Table A4'!J94</f>
        <v>139700.48619944559</v>
      </c>
      <c r="M93" s="180">
        <f>'Table A4'!K94</f>
        <v>221832.09072329546</v>
      </c>
      <c r="N93" s="180">
        <f>'Table A4'!L94</f>
        <v>432563.72015939921</v>
      </c>
      <c r="O93" s="180">
        <f>'Table A4'!M94</f>
        <v>804488.21828717086</v>
      </c>
      <c r="P93" s="180">
        <f>'Table A4'!N94</f>
        <v>2529750.5155680575</v>
      </c>
      <c r="Q93" s="166"/>
      <c r="R93" s="166"/>
      <c r="S93" s="166"/>
      <c r="T93" s="166"/>
      <c r="U93" s="166"/>
    </row>
    <row r="94" spans="1:21">
      <c r="A94" s="166">
        <f>'Table A6'!A95</f>
        <v>2002</v>
      </c>
      <c r="B94" s="180">
        <f>'Table A0'!G95</f>
        <v>56793.394816871391</v>
      </c>
      <c r="C94" s="180">
        <f>'Table A4'!B95</f>
        <v>240599.53780219395</v>
      </c>
      <c r="D94" s="180">
        <f>'Table A4'!C95</f>
        <v>344872.2106859698</v>
      </c>
      <c r="E94" s="180">
        <f>'Table A4'!D95</f>
        <v>851276.19491008529</v>
      </c>
      <c r="F94" s="180">
        <f>'Table A4'!E95</f>
        <v>1279214.4248552113</v>
      </c>
      <c r="G94" s="180">
        <f>'Table A4'!F95</f>
        <v>3370687.9823813168</v>
      </c>
      <c r="H94" s="180">
        <f>'Table A4'!G95</f>
        <v>13068160.147362107</v>
      </c>
      <c r="I94" s="180"/>
      <c r="J94" s="180">
        <f>'Table A4'!I95</f>
        <v>36370.490040724442</v>
      </c>
      <c r="K94" s="180">
        <f>('Table A4'!I95*0.9+'Table A4'!J95*0.05+'Table A4'!K95*0.04)/0.99</f>
        <v>48768.316028051049</v>
      </c>
      <c r="L94" s="180">
        <f>'Table A4'!J95</f>
        <v>136326.86491841805</v>
      </c>
      <c r="M94" s="180">
        <f>'Table A4'!K95</f>
        <v>218271.21462994095</v>
      </c>
      <c r="N94" s="180">
        <f>'Table A4'!L95</f>
        <v>423337.96496495936</v>
      </c>
      <c r="O94" s="180">
        <f>'Table A4'!M95</f>
        <v>756346.0354736849</v>
      </c>
      <c r="P94" s="180">
        <f>'Table A4'!N95</f>
        <v>2293191.0751612289</v>
      </c>
      <c r="Q94" s="166"/>
      <c r="R94" s="166"/>
      <c r="S94" s="166"/>
      <c r="T94" s="166"/>
      <c r="U94" s="166"/>
    </row>
    <row r="95" spans="1:21">
      <c r="A95" s="166">
        <f>'Table A6'!A96</f>
        <v>2003</v>
      </c>
      <c r="B95" s="180">
        <f>'Table A0'!G96</f>
        <v>56014.374352603918</v>
      </c>
      <c r="C95" s="180">
        <f>'Table A4'!B96</f>
        <v>239528.6676066049</v>
      </c>
      <c r="D95" s="180">
        <f>'Table A4'!C96</f>
        <v>343424.12915581465</v>
      </c>
      <c r="E95" s="180">
        <f>'Table A4'!D96</f>
        <v>852202.69140051608</v>
      </c>
      <c r="F95" s="180">
        <f>'Table A4'!E96</f>
        <v>1284521.632653913</v>
      </c>
      <c r="G95" s="180">
        <f>'Table A4'!F96</f>
        <v>3421918.1292005731</v>
      </c>
      <c r="H95" s="180">
        <f>'Table A4'!G96</f>
        <v>13656304.467164835</v>
      </c>
      <c r="I95" s="180"/>
      <c r="J95" s="180">
        <f>'Table A4'!I96</f>
        <v>35623.897324381585</v>
      </c>
      <c r="K95" s="180">
        <f>('Table A4'!I96*0.9+'Table A4'!J96*0.05+'Table A4'!K96*0.04)/0.99</f>
        <v>47972.068119796721</v>
      </c>
      <c r="L95" s="180">
        <f>'Table A4'!J96</f>
        <v>135633.20605739512</v>
      </c>
      <c r="M95" s="180">
        <f>'Table A4'!K96</f>
        <v>216229.48859463929</v>
      </c>
      <c r="N95" s="180">
        <f>'Table A4'!L96</f>
        <v>419883.75014711911</v>
      </c>
      <c r="O95" s="180">
        <f>'Table A4'!M96</f>
        <v>750172.50851724786</v>
      </c>
      <c r="P95" s="180">
        <f>'Table A4'!N96</f>
        <v>2284764.0916489889</v>
      </c>
      <c r="Q95" s="166"/>
      <c r="R95" s="166"/>
      <c r="S95" s="166"/>
      <c r="T95" s="166"/>
      <c r="U95" s="166"/>
    </row>
    <row r="96" spans="1:21">
      <c r="A96" s="166">
        <f>'Table A6'!A97</f>
        <v>2004</v>
      </c>
      <c r="B96" s="180">
        <f>'Table A0'!G97</f>
        <v>57531.47708138849</v>
      </c>
      <c r="C96" s="180">
        <f>'Table A4'!B97</f>
        <v>251084.62542630377</v>
      </c>
      <c r="D96" s="180">
        <f>'Table A4'!C97</f>
        <v>364841.61505933327</v>
      </c>
      <c r="E96" s="180">
        <f>'Table A4'!D97</f>
        <v>939891.74107864371</v>
      </c>
      <c r="F96" s="180">
        <f>'Table A4'!E97</f>
        <v>1439322.4936221773</v>
      </c>
      <c r="G96" s="180">
        <f>'Table A4'!F97</f>
        <v>3972548.4924698751</v>
      </c>
      <c r="H96" s="180">
        <f>'Table A4'!G97</f>
        <v>16511533.922358498</v>
      </c>
      <c r="I96" s="180"/>
      <c r="J96" s="180">
        <f>'Table A4'!I97</f>
        <v>36025.571709731237</v>
      </c>
      <c r="K96" s="180">
        <f>('Table A4'!I97*0.9+'Table A4'!J97*0.05+'Table A4'!K97*0.04)/0.99</f>
        <v>48618.747142022279</v>
      </c>
      <c r="L96" s="180">
        <f>'Table A4'!J97</f>
        <v>137327.63579327436</v>
      </c>
      <c r="M96" s="180">
        <f>'Table A4'!K97</f>
        <v>221079.0835545056</v>
      </c>
      <c r="N96" s="180">
        <f>'Table A4'!L97</f>
        <v>440460.9885351102</v>
      </c>
      <c r="O96" s="180">
        <f>'Table A4'!M97</f>
        <v>806015.9939102527</v>
      </c>
      <c r="P96" s="180">
        <f>'Table A4'!N97</f>
        <v>2579327.8891489175</v>
      </c>
      <c r="Q96" s="166"/>
      <c r="R96" s="166"/>
      <c r="S96" s="166"/>
      <c r="T96" s="166"/>
      <c r="U96" s="166"/>
    </row>
    <row r="97" spans="1:21">
      <c r="A97" s="166">
        <f>'Table A6'!A98</f>
        <v>2005</v>
      </c>
      <c r="B97" s="180">
        <f>'Table A0'!G98</f>
        <v>58787.598413650492</v>
      </c>
      <c r="C97" s="180">
        <f>'Table A4'!B98</f>
        <v>264185.58851110394</v>
      </c>
      <c r="D97" s="180">
        <f>'Table A4'!C98</f>
        <v>389444.324451069</v>
      </c>
      <c r="E97" s="180">
        <f>'Table A4'!D98</f>
        <v>1039423.5275517544</v>
      </c>
      <c r="F97" s="180">
        <f>'Table A4'!E98</f>
        <v>1613366.8508642241</v>
      </c>
      <c r="G97" s="180">
        <f>'Table A4'!F98</f>
        <v>4562505.5128834145</v>
      </c>
      <c r="H97" s="180">
        <f>'Table A4'!G98</f>
        <v>19329362.35840828</v>
      </c>
      <c r="I97" s="180"/>
      <c r="J97" s="180">
        <f>'Table A4'!I98</f>
        <v>35965.599513933441</v>
      </c>
      <c r="K97" s="180">
        <f>('Table A4'!I98*0.9+'Table A4'!J98*0.05+'Table A4'!K98*0.04)/0.99</f>
        <v>48882.184988013076</v>
      </c>
      <c r="L97" s="180">
        <f>'Table A4'!J98</f>
        <v>138926.85257113888</v>
      </c>
      <c r="M97" s="180">
        <f>'Table A4'!K98</f>
        <v>226949.52367589768</v>
      </c>
      <c r="N97" s="180">
        <f>'Table A4'!L98</f>
        <v>465480.20423928474</v>
      </c>
      <c r="O97" s="180">
        <f>'Table A4'!M98</f>
        <v>876082.18535942631</v>
      </c>
      <c r="P97" s="180">
        <f>'Table A4'!N98</f>
        <v>2921743.6411584304</v>
      </c>
      <c r="Q97" s="166"/>
      <c r="R97" s="166"/>
      <c r="S97" s="166"/>
      <c r="T97" s="166"/>
      <c r="U97" s="166"/>
    </row>
    <row r="98" spans="1:21">
      <c r="A98" s="166">
        <f>'Table A6'!A99</f>
        <v>2006</v>
      </c>
      <c r="B98" s="180">
        <f>'Table A0'!G99</f>
        <v>59872.341106874424</v>
      </c>
      <c r="C98" s="180">
        <f>'Table A4'!B99</f>
        <v>272407.1775680572</v>
      </c>
      <c r="D98" s="180">
        <f>'Table A4'!C99</f>
        <v>402210.41308776097</v>
      </c>
      <c r="E98" s="180">
        <f>'Table A4'!D99</f>
        <v>1081234.6080490453</v>
      </c>
      <c r="F98" s="180">
        <f>'Table A4'!E99</f>
        <v>1680496.8701877515</v>
      </c>
      <c r="G98" s="180">
        <f>'Table A4'!F99</f>
        <v>4740691.9688423164</v>
      </c>
      <c r="H98" s="180">
        <f>'Table A4'!G99</f>
        <v>19895578.949814372</v>
      </c>
      <c r="I98" s="180"/>
      <c r="J98" s="180">
        <f>'Table A4'!I99</f>
        <v>36257.359277854106</v>
      </c>
      <c r="K98" s="180">
        <f>('Table A4'!I99*0.9+'Table A4'!J99*0.05+'Table A4'!K99*0.04)/0.99</f>
        <v>49555.550531700974</v>
      </c>
      <c r="L98" s="180">
        <f>'Table A4'!J99</f>
        <v>142603.94204835349</v>
      </c>
      <c r="M98" s="180">
        <f>'Table A4'!K99</f>
        <v>232454.36434743993</v>
      </c>
      <c r="N98" s="180">
        <f>'Table A4'!L99</f>
        <v>481972.34591033915</v>
      </c>
      <c r="O98" s="180">
        <f>'Table A4'!M99</f>
        <v>915448.09552411002</v>
      </c>
      <c r="P98" s="180">
        <f>'Table A4'!N99</f>
        <v>3056815.6376232007</v>
      </c>
      <c r="Q98" s="166">
        <f>E98/B98</f>
        <v>18.059000000000001</v>
      </c>
      <c r="R98" s="166"/>
      <c r="S98" s="166"/>
      <c r="T98" s="166"/>
      <c r="U98" s="166"/>
    </row>
    <row r="99" spans="1:21">
      <c r="A99" s="166">
        <f>'Table A6'!A100</f>
        <v>2007</v>
      </c>
      <c r="B99" s="180">
        <f>'Table A0'!G100</f>
        <v>61568.981373624265</v>
      </c>
      <c r="C99" s="180">
        <f>'Table A4'!B100</f>
        <v>281160.91034079256</v>
      </c>
      <c r="D99" s="180">
        <f>'Table A4'!C100</f>
        <v>416748.12112178793</v>
      </c>
      <c r="E99" s="180">
        <f>'Table A4'!D100</f>
        <v>1128374.721634412</v>
      </c>
      <c r="F99" s="180">
        <f>'Table A4'!E100</f>
        <v>1762719.9367268626</v>
      </c>
      <c r="G99" s="180">
        <f>'Table A4'!F100</f>
        <v>5024644.5699014757</v>
      </c>
      <c r="H99" s="180">
        <f>'Table A4'!G100</f>
        <v>21727693.526752003</v>
      </c>
      <c r="I99" s="180"/>
      <c r="J99" s="180">
        <f>'Table A4'!I100</f>
        <v>37169.878155050013</v>
      </c>
      <c r="K99" s="180">
        <f>('Table A4'!I100*0.9+'Table A4'!J100*0.05+'Table A4'!K100*0.04)/0.99</f>
        <v>50793.165815434491</v>
      </c>
      <c r="L99" s="180">
        <f>'Table A4'!J100</f>
        <v>145573.69955979715</v>
      </c>
      <c r="M99" s="180">
        <f>'Table A4'!K100</f>
        <v>238841.47099363193</v>
      </c>
      <c r="N99" s="180">
        <f>'Table A4'!L100</f>
        <v>494029.5065419614</v>
      </c>
      <c r="O99" s="180">
        <f>'Table A4'!M100</f>
        <v>947238.77843320929</v>
      </c>
      <c r="P99" s="180">
        <f>'Table A4'!N100</f>
        <v>3168750.2413625289</v>
      </c>
      <c r="Q99" s="166">
        <f>E99/B99</f>
        <v>18.327000000000002</v>
      </c>
      <c r="R99" s="166"/>
      <c r="S99" s="166"/>
      <c r="T99" s="166"/>
      <c r="U99" s="166"/>
    </row>
    <row r="100" spans="1:21">
      <c r="A100" s="166">
        <f>'Table A6'!A101</f>
        <v>2008</v>
      </c>
      <c r="B100" s="180">
        <f>'Table A0'!G101</f>
        <v>58352.88636025344</v>
      </c>
      <c r="C100" s="180">
        <f>'Table A4'!B101</f>
        <v>268207.3715776329</v>
      </c>
      <c r="D100" s="180">
        <f>'Table A4'!C101</f>
        <v>394197.08851805609</v>
      </c>
      <c r="E100" s="180">
        <f>'Table A4'!D101</f>
        <v>1044049.8427576545</v>
      </c>
      <c r="F100" s="180">
        <f>'Table A4'!E101</f>
        <v>1618008.8329971074</v>
      </c>
      <c r="G100" s="180">
        <f>'Table A4'!F101</f>
        <v>4560861.5979174087</v>
      </c>
      <c r="H100" s="180">
        <f>'Table A4'!G101</f>
        <v>19682428.569313489</v>
      </c>
      <c r="I100" s="180"/>
      <c r="J100" s="180">
        <f>'Table A4'!I101</f>
        <v>35035.72133610017</v>
      </c>
      <c r="K100" s="180">
        <f>('Table A4'!I101*0.9+'Table A4'!J101*0.05+'Table A4'!K101*0.04)/0.99</f>
        <v>48396.35144714838</v>
      </c>
      <c r="L100" s="180">
        <f>'Table A4'!J101</f>
        <v>142217.65463720966</v>
      </c>
      <c r="M100" s="180">
        <f>'Table A4'!K101</f>
        <v>231733.89995815649</v>
      </c>
      <c r="N100" s="180">
        <f>'Table A4'!L101</f>
        <v>470090.85251820157</v>
      </c>
      <c r="O100" s="180">
        <f>'Table A4'!M101</f>
        <v>882295.64176703221</v>
      </c>
      <c r="P100" s="180">
        <f>'Table A4'!N101</f>
        <v>2880687.4899845114</v>
      </c>
      <c r="Q100" s="166">
        <f>E100/B100</f>
        <v>17.891999999999999</v>
      </c>
      <c r="R100" s="166"/>
      <c r="S100" s="166"/>
      <c r="T100" s="166"/>
      <c r="U100" s="166"/>
    </row>
    <row r="101" spans="1:21">
      <c r="A101" s="166">
        <f>'Table A6'!A102</f>
        <v>2009</v>
      </c>
      <c r="B101" s="180">
        <f>'Table A0'!G102</f>
        <v>54951.377383086052</v>
      </c>
      <c r="C101" s="180">
        <f>'Table A4'!B102</f>
        <v>249852.92268541566</v>
      </c>
      <c r="D101" s="180">
        <f>'Table A4'!C102</f>
        <v>360568.95783685741</v>
      </c>
      <c r="E101" s="180">
        <f>'Table A4'!D102</f>
        <v>916534.02337249217</v>
      </c>
      <c r="F101" s="180">
        <f>'Table A4'!E102</f>
        <v>1396973.9158328136</v>
      </c>
      <c r="G101" s="180">
        <f>'Table A4'!F102</f>
        <v>3868027.4539954267</v>
      </c>
      <c r="H101" s="180">
        <f>'Table A4'!G102</f>
        <v>16842597.167915873</v>
      </c>
      <c r="I101" s="180"/>
      <c r="J101" s="180">
        <f>'Table A4'!I102</f>
        <v>33295.650127271649</v>
      </c>
      <c r="K101" s="180">
        <f>('Table A4'!I102*0.9+'Table A4'!J102*0.05+'Table A4'!K102*0.04)/0.99</f>
        <v>46248.522373092055</v>
      </c>
      <c r="L101" s="180">
        <f>'Table A4'!J102</f>
        <v>139136.88753397393</v>
      </c>
      <c r="M101" s="180">
        <f>'Table A4'!K102</f>
        <v>221577.69145294875</v>
      </c>
      <c r="N101" s="180">
        <f>'Table A4'!L102</f>
        <v>436094.13091217069</v>
      </c>
      <c r="O101" s="180">
        <f>'Table A4'!M102</f>
        <v>779210.53129216027</v>
      </c>
      <c r="P101" s="180">
        <f>'Table A4'!N102</f>
        <v>2426408.596893155</v>
      </c>
      <c r="Q101" s="166">
        <f>E101/B101</f>
        <v>16.678999999999998</v>
      </c>
      <c r="R101" s="166"/>
      <c r="S101" s="166"/>
      <c r="T101" s="166"/>
      <c r="U101" s="166"/>
    </row>
    <row r="102" spans="1:21">
      <c r="A102" s="166">
        <f>'Table A6'!A103</f>
        <v>2010</v>
      </c>
      <c r="B102" s="180">
        <f>'Table A0'!G103</f>
        <v>55235.829046198043</v>
      </c>
      <c r="C102" s="180">
        <f>'Table A4'!B103</f>
        <v>256029.11479493714</v>
      </c>
      <c r="D102" s="180">
        <f>'Table A4'!C103</f>
        <v>372642.99707727047</v>
      </c>
      <c r="E102" s="180">
        <f>'Table A4'!D103</f>
        <v>963920.45268520212</v>
      </c>
      <c r="F102" s="180">
        <f>'Table A4'!E103</f>
        <v>1479988.8034638304</v>
      </c>
      <c r="G102" s="180">
        <f>'Table A4'!F103</f>
        <v>4151524.9111122452</v>
      </c>
      <c r="H102" s="180">
        <f>'Table A4'!G103</f>
        <v>18283059.414291553</v>
      </c>
      <c r="I102" s="180"/>
      <c r="J102" s="180">
        <f>'Table A4'!I103</f>
        <v>32925.463963004804</v>
      </c>
      <c r="K102" s="180">
        <f>('Table A4'!I103*0.9+'Table A4'!J103*0.05+'Table A4'!K103*0.04)/0.99</f>
        <v>46057.196484187902</v>
      </c>
      <c r="L102" s="180">
        <f>'Table A4'!J103</f>
        <v>139415.23251260383</v>
      </c>
      <c r="M102" s="180">
        <f>'Table A4'!K103</f>
        <v>224823.63317528757</v>
      </c>
      <c r="N102" s="180">
        <f>'Table A4'!L103</f>
        <v>447852.10190657375</v>
      </c>
      <c r="O102" s="180">
        <f>'Table A4'!M103</f>
        <v>812104.77655172674</v>
      </c>
      <c r="P102" s="180">
        <f>'Table A4'!N103</f>
        <v>2581354.4107589885</v>
      </c>
      <c r="Q102" s="166">
        <f>E102/B102</f>
        <v>17.451000000000001</v>
      </c>
      <c r="R102" s="166"/>
      <c r="S102" s="166"/>
      <c r="T102" s="166"/>
      <c r="U102" s="166"/>
    </row>
    <row r="103" spans="1:21">
      <c r="A103" s="166">
        <f>'Table A6'!A104</f>
        <v>2011</v>
      </c>
      <c r="B103" s="180">
        <f>'Table A0'!G104</f>
        <v>54835.879315440026</v>
      </c>
      <c r="C103" s="180">
        <f>'Table A4'!B104</f>
        <v>255699.70524789687</v>
      </c>
      <c r="D103" s="180">
        <f>'Table A4'!C104</f>
        <v>372631.73430014111</v>
      </c>
      <c r="E103" s="180">
        <f>'Table A4'!D104</f>
        <v>957818.30400279083</v>
      </c>
      <c r="F103" s="180">
        <f>'Table A4'!E104</f>
        <v>1465982.3976189739</v>
      </c>
      <c r="G103" s="180">
        <f>'Table A4'!F104</f>
        <v>4046339.5346863195</v>
      </c>
      <c r="H103" s="180">
        <f>'Table A4'!G104</f>
        <v>17317170.68781596</v>
      </c>
      <c r="I103" s="180"/>
      <c r="J103" s="180">
        <f>'Table A4'!I104</f>
        <v>32517.676434055935</v>
      </c>
      <c r="K103" s="180">
        <f>('Table A4'!I104*0.9+'Table A4'!J104*0.05+'Table A4'!K104*0.04)/0.99</f>
        <v>45714.844722638503</v>
      </c>
      <c r="L103" s="180">
        <f>'Table A4'!J104</f>
        <v>138767.6761956526</v>
      </c>
      <c r="M103" s="180">
        <f>'Table A4'!K104</f>
        <v>226335.09187447868</v>
      </c>
      <c r="N103" s="180">
        <f>'Table A4'!L104</f>
        <v>449654.21038660797</v>
      </c>
      <c r="O103" s="180">
        <f>'Table A4'!M104</f>
        <v>820893.11335213738</v>
      </c>
      <c r="P103" s="180">
        <f>'Table A4'!N104</f>
        <v>2571802.7398941373</v>
      </c>
      <c r="Q103" s="166"/>
      <c r="R103" s="166"/>
      <c r="S103" s="166"/>
      <c r="T103" s="166"/>
      <c r="U103" s="166"/>
    </row>
    <row r="104" spans="1:21">
      <c r="A104" s="166">
        <f>'Table A6'!A105</f>
        <v>2012</v>
      </c>
      <c r="B104" s="180">
        <f>'Table A0'!G105</f>
        <v>56473.867666131584</v>
      </c>
      <c r="C104" s="180">
        <f>'Table A4'!B105</f>
        <v>269713.54458667786</v>
      </c>
      <c r="D104" s="180">
        <f>'Table A4'!C105</f>
        <v>399247.65485248383</v>
      </c>
      <c r="E104" s="180">
        <f>'Table A4'!D105</f>
        <v>1065944.2521982337</v>
      </c>
      <c r="F104" s="180">
        <f>'Table A4'!E105</f>
        <v>1660557.604854933</v>
      </c>
      <c r="G104" s="180">
        <f>'Table A4'!F105</f>
        <v>4718956.3821819546</v>
      </c>
      <c r="H104" s="180">
        <f>'Table A4'!G105</f>
        <v>20584724.764304962</v>
      </c>
      <c r="I104" s="180"/>
      <c r="J104" s="180">
        <f>'Table A4'!I105</f>
        <v>32780.570230515332</v>
      </c>
      <c r="K104" s="180">
        <f>('Table A4'!I105*0.9+'Table A4'!J105*0.05+'Table A4'!K105*0.04)/0.99</f>
        <v>46277.197115302268</v>
      </c>
      <c r="L104" s="180">
        <f>'Table A4'!J105</f>
        <v>140179.43432087183</v>
      </c>
      <c r="M104" s="180">
        <f>'Table A4'!K105</f>
        <v>232573.50551604637</v>
      </c>
      <c r="N104" s="180">
        <f>'Table A4'!L105</f>
        <v>471330.89954153419</v>
      </c>
      <c r="O104" s="180">
        <f>'Table A4'!M105</f>
        <v>895957.91052317747</v>
      </c>
      <c r="P104" s="180">
        <f>'Table A4'!N105</f>
        <v>2956093.2286127321</v>
      </c>
      <c r="Q104" s="166"/>
      <c r="R104" s="166"/>
      <c r="S104" s="166"/>
      <c r="T104" s="166"/>
      <c r="U104" s="166"/>
    </row>
    <row r="105" spans="1:21">
      <c r="A105" s="166">
        <f>'Table A6'!A106</f>
        <v>2013</v>
      </c>
      <c r="B105" s="180">
        <f>'Table A0'!G106</f>
        <v>55738.153521563785</v>
      </c>
      <c r="C105" s="180">
        <f>'Table A4'!B106</f>
        <v>260286.0293149986</v>
      </c>
      <c r="D105" s="180">
        <f>'Table A4'!C106</f>
        <v>380100.76412495208</v>
      </c>
      <c r="E105" s="180">
        <f>'Table A4'!D106</f>
        <v>971237.32511324901</v>
      </c>
      <c r="F105" s="180">
        <f>'Table A4'!E106</f>
        <v>1485310.3150426317</v>
      </c>
      <c r="G105" s="180">
        <f>'Table A4'!F106</f>
        <v>4079475.4562432533</v>
      </c>
      <c r="H105" s="180">
        <f>'Table A4'!G106</f>
        <v>17228663.253515366</v>
      </c>
      <c r="I105" s="180"/>
      <c r="J105" s="180">
        <f>'Table A4'!I106</f>
        <v>33010.611766737697</v>
      </c>
      <c r="K105" s="180">
        <f>('Table A4'!I106*0.9+'Table A4'!J106*0.05+'Table A4'!K106*0.04)/0.99</f>
        <v>46490.68714184979</v>
      </c>
      <c r="L105" s="180">
        <f>'Table A4'!J106</f>
        <v>140471.29450504505</v>
      </c>
      <c r="M105" s="180">
        <f>'Table A4'!K106</f>
        <v>232316.62387787786</v>
      </c>
      <c r="N105" s="180">
        <f>'Table A4'!L106</f>
        <v>457164.33518386626</v>
      </c>
      <c r="O105" s="180">
        <f>'Table A4'!M106</f>
        <v>836769.02974247618</v>
      </c>
      <c r="P105" s="180">
        <f>'Table A4'!N106</f>
        <v>2618454.5898796851</v>
      </c>
      <c r="Q105" s="166"/>
      <c r="R105" s="166"/>
      <c r="S105" s="166"/>
      <c r="T105" s="166"/>
      <c r="U105" s="166"/>
    </row>
    <row r="106" spans="1:21">
      <c r="A106" s="166">
        <f>'Table A6'!A107</f>
        <v>2014</v>
      </c>
      <c r="B106" s="180">
        <f>'Table A0'!G107</f>
        <v>57293.303398824661</v>
      </c>
      <c r="C106" s="180">
        <f>'Table A4'!B107</f>
        <v>268453.50240553281</v>
      </c>
      <c r="D106" s="180">
        <f>'Table A4'!C107</f>
        <v>394349.80729411013</v>
      </c>
      <c r="E106" s="180">
        <f>'Table A4'!D107</f>
        <v>1019935.3871058766</v>
      </c>
      <c r="F106" s="180">
        <f>'Table A4'!E107</f>
        <v>1566513.5015306638</v>
      </c>
      <c r="G106" s="180">
        <f>'Table A4'!F107</f>
        <v>4321633.8753733439</v>
      </c>
      <c r="H106" s="180">
        <f>'Table A4'!G107</f>
        <v>18110413.204368476</v>
      </c>
      <c r="I106" s="180"/>
      <c r="J106" s="180">
        <f>'Table A4'!I107</f>
        <v>33831.059064745976</v>
      </c>
      <c r="K106" s="180">
        <f>('Table A4'!I107*0.9+'Table A4'!J107*0.05+'Table A4'!K107*0.04)/0.99</f>
        <v>47569.645987642325</v>
      </c>
      <c r="L106" s="180">
        <f>'Table A4'!J107</f>
        <v>142557.19751695552</v>
      </c>
      <c r="M106" s="180">
        <f>'Table A4'!K107</f>
        <v>237953.41234116853</v>
      </c>
      <c r="N106" s="180">
        <f>'Table A4'!L107</f>
        <v>473357.27268108935</v>
      </c>
      <c r="O106" s="180">
        <f>'Table A4'!M107</f>
        <v>877733.40806999372</v>
      </c>
      <c r="P106" s="180">
        <f>'Table A4'!N107</f>
        <v>2789547.2832627739</v>
      </c>
      <c r="Q106" s="166"/>
      <c r="R106" s="166"/>
      <c r="S106" s="166"/>
      <c r="T106" s="166"/>
      <c r="U106" s="166"/>
    </row>
    <row r="107" spans="1:21">
      <c r="A107" s="166"/>
      <c r="B107" s="180"/>
      <c r="C107" s="180"/>
      <c r="D107" s="180"/>
      <c r="E107" s="180"/>
      <c r="F107" s="180"/>
      <c r="G107" s="180"/>
      <c r="H107" s="180"/>
      <c r="I107" s="180"/>
      <c r="J107" s="180"/>
      <c r="K107" s="180"/>
      <c r="L107" s="180"/>
      <c r="M107" s="180"/>
      <c r="N107" s="180"/>
      <c r="O107" s="180"/>
      <c r="P107" s="180"/>
      <c r="Q107" s="166"/>
      <c r="R107" s="166"/>
      <c r="S107" s="166"/>
      <c r="T107" s="166"/>
      <c r="U107" s="166"/>
    </row>
    <row r="108" spans="1:21" s="166" customFormat="1" ht="13">
      <c r="B108" s="166" t="s">
        <v>276</v>
      </c>
      <c r="C108" s="166" t="s">
        <v>43</v>
      </c>
      <c r="D108" s="166" t="s">
        <v>111</v>
      </c>
      <c r="E108" s="166" t="s">
        <v>46</v>
      </c>
      <c r="F108" s="166" t="s">
        <v>80</v>
      </c>
      <c r="G108" s="166" t="s">
        <v>81</v>
      </c>
      <c r="H108" s="166" t="s">
        <v>82</v>
      </c>
      <c r="J108" s="166" t="s">
        <v>143</v>
      </c>
      <c r="K108" s="166" t="s">
        <v>277</v>
      </c>
      <c r="L108" s="166" t="s">
        <v>44</v>
      </c>
      <c r="M108" s="166" t="s">
        <v>45</v>
      </c>
      <c r="N108" s="166" t="s">
        <v>78</v>
      </c>
      <c r="O108" s="166" t="s">
        <v>79</v>
      </c>
      <c r="P108" s="166" t="s">
        <v>83</v>
      </c>
    </row>
    <row r="109" spans="1:21" s="48" customFormat="1" ht="15" customHeight="1">
      <c r="B109" s="182">
        <f>B101/B99-1</f>
        <v>-0.10748275905979421</v>
      </c>
      <c r="C109" s="182"/>
      <c r="D109" s="182"/>
      <c r="E109" s="182"/>
      <c r="F109" s="182"/>
      <c r="G109" s="182"/>
      <c r="H109" s="182"/>
      <c r="I109" s="182"/>
      <c r="J109" s="182"/>
      <c r="K109" s="182"/>
      <c r="L109" s="182"/>
    </row>
    <row r="110" spans="1:21" s="48" customFormat="1" ht="15" customHeight="1">
      <c r="A110" s="181" t="s">
        <v>279</v>
      </c>
      <c r="B110" s="182"/>
      <c r="C110" s="182"/>
      <c r="D110" s="182"/>
      <c r="E110" s="182"/>
      <c r="F110" s="182"/>
      <c r="G110" s="182"/>
      <c r="H110" s="182"/>
      <c r="I110" s="182"/>
      <c r="J110" s="182"/>
      <c r="K110" s="182"/>
      <c r="L110" s="182"/>
    </row>
    <row r="111" spans="1:21" s="48" customFormat="1" ht="15" customHeight="1">
      <c r="A111" s="48" t="s">
        <v>307</v>
      </c>
      <c r="B111" s="182">
        <f t="shared" ref="B111:H111" si="0">B21/B15-1</f>
        <v>8.1549794979350221E-2</v>
      </c>
      <c r="C111" s="182">
        <f t="shared" si="0"/>
        <v>0.16598705904874422</v>
      </c>
      <c r="D111" s="182">
        <f t="shared" si="0"/>
        <v>0.23471889459266593</v>
      </c>
      <c r="E111" s="182">
        <f t="shared" si="0"/>
        <v>0.32878889882606543</v>
      </c>
      <c r="F111" s="182">
        <f t="shared" si="0"/>
        <v>0.35759169422805237</v>
      </c>
      <c r="G111" s="182">
        <f t="shared" si="0"/>
        <v>0.49775143399103561</v>
      </c>
      <c r="H111" s="182">
        <f t="shared" si="0"/>
        <v>0.85596430880730989</v>
      </c>
      <c r="I111" s="182"/>
      <c r="J111" s="182">
        <f t="shared" ref="J111:P111" si="1">J21/J15-1</f>
        <v>2.3861781406371296E-2</v>
      </c>
      <c r="K111" s="182">
        <f t="shared" si="1"/>
        <v>3.7950143560297578E-2</v>
      </c>
      <c r="L111" s="182">
        <f t="shared" si="1"/>
        <v>-4.9357586025984279E-3</v>
      </c>
      <c r="M111" s="182">
        <f t="shared" si="1"/>
        <v>0.13368444158843062</v>
      </c>
      <c r="N111" s="182">
        <f t="shared" si="1"/>
        <v>0.23987115672029136</v>
      </c>
      <c r="O111" s="182">
        <f t="shared" si="1"/>
        <v>0.22502876053714349</v>
      </c>
      <c r="P111" s="182">
        <f t="shared" si="1"/>
        <v>0.33053397335011558</v>
      </c>
    </row>
    <row r="112" spans="1:21" s="48" customFormat="1" ht="15" customHeight="1">
      <c r="A112" s="181" t="s">
        <v>306</v>
      </c>
      <c r="B112" s="182">
        <f t="shared" ref="B112:H112" si="2">(B21/B15)^(1/6)-1</f>
        <v>1.3151565637147478E-2</v>
      </c>
      <c r="C112" s="182">
        <f t="shared" si="2"/>
        <v>2.5925020742809224E-2</v>
      </c>
      <c r="D112" s="182">
        <f t="shared" si="2"/>
        <v>3.5765280291628176E-2</v>
      </c>
      <c r="E112" s="182">
        <f t="shared" si="2"/>
        <v>4.8518260981458949E-2</v>
      </c>
      <c r="F112" s="182">
        <f t="shared" si="2"/>
        <v>5.2272438580675651E-2</v>
      </c>
      <c r="G112" s="182">
        <f t="shared" si="2"/>
        <v>6.9645718992922045E-2</v>
      </c>
      <c r="H112" s="182">
        <f t="shared" si="2"/>
        <v>0.10856612465584914</v>
      </c>
      <c r="I112" s="182"/>
      <c r="J112" s="182">
        <f t="shared" ref="J112:P112" si="3">(J21/J15)^(1/6)-1</f>
        <v>3.9379899879448121E-3</v>
      </c>
      <c r="K112" s="182">
        <f t="shared" si="3"/>
        <v>6.2272680352177812E-3</v>
      </c>
      <c r="L112" s="182">
        <f t="shared" si="3"/>
        <v>-8.2432334022641829E-4</v>
      </c>
      <c r="M112" s="182">
        <f t="shared" si="3"/>
        <v>2.1132340604289146E-2</v>
      </c>
      <c r="N112" s="182">
        <f t="shared" si="3"/>
        <v>3.6484375050506834E-2</v>
      </c>
      <c r="O112" s="182">
        <f t="shared" si="3"/>
        <v>3.4406039337467886E-2</v>
      </c>
      <c r="P112" s="182">
        <f t="shared" si="3"/>
        <v>4.8747635523576305E-2</v>
      </c>
    </row>
    <row r="113" spans="1:16" s="48" customFormat="1" ht="15" customHeight="1">
      <c r="A113" s="181" t="s">
        <v>330</v>
      </c>
      <c r="B113" s="183">
        <f t="shared" ref="B113:H113" si="4">(B65/B25)^(1/40)-1</f>
        <v>3.5670549087247316E-2</v>
      </c>
      <c r="C113" s="183">
        <f t="shared" si="4"/>
        <v>2.6748095547969086E-2</v>
      </c>
      <c r="D113" s="183">
        <f t="shared" si="4"/>
        <v>2.3906481697096194E-2</v>
      </c>
      <c r="E113" s="183">
        <f t="shared" si="4"/>
        <v>1.7411235557440508E-2</v>
      </c>
      <c r="F113" s="183">
        <f t="shared" si="4"/>
        <v>1.4076056833798756E-2</v>
      </c>
      <c r="G113" s="183">
        <f t="shared" si="4"/>
        <v>5.9126505371458471E-3</v>
      </c>
      <c r="H113" s="183">
        <f t="shared" si="4"/>
        <v>-3.9990320078020503E-4</v>
      </c>
      <c r="I113" s="182"/>
      <c r="J113" s="183">
        <f t="shared" ref="J113:P113" si="5">(J65/J25)^(1/40)-1</f>
        <v>4.124720582999597E-2</v>
      </c>
      <c r="K113" s="183">
        <f t="shared" si="5"/>
        <v>3.8030646341474572E-2</v>
      </c>
      <c r="L113" s="183">
        <f t="shared" si="5"/>
        <v>3.2939144487684535E-2</v>
      </c>
      <c r="M113" s="183">
        <f t="shared" si="5"/>
        <v>2.8840813528755671E-2</v>
      </c>
      <c r="N113" s="183">
        <f t="shared" si="5"/>
        <v>2.5321360099966439E-2</v>
      </c>
      <c r="O113" s="183">
        <f t="shared" si="5"/>
        <v>2.0595534294541418E-2</v>
      </c>
      <c r="P113" s="183">
        <f t="shared" si="5"/>
        <v>8.6200267967111444E-3</v>
      </c>
    </row>
    <row r="114" spans="1:16" s="48" customFormat="1" ht="15" customHeight="1">
      <c r="A114" s="181" t="s">
        <v>332</v>
      </c>
      <c r="B114" s="183">
        <f t="shared" ref="B114:H114" si="6">(B65/B20)^(1/45)-1</f>
        <v>2.3585059579866563E-2</v>
      </c>
      <c r="C114" s="183">
        <f t="shared" si="6"/>
        <v>1.5214379122287625E-2</v>
      </c>
      <c r="D114" s="183">
        <f t="shared" si="6"/>
        <v>1.1714207547039557E-2</v>
      </c>
      <c r="E114" s="183">
        <f t="shared" si="6"/>
        <v>2.6746977268363725E-3</v>
      </c>
      <c r="F114" s="183">
        <f t="shared" si="6"/>
        <v>-1.0482090149472878E-3</v>
      </c>
      <c r="G114" s="183">
        <f t="shared" si="6"/>
        <v>-9.2781864494878574E-3</v>
      </c>
      <c r="H114" s="183">
        <f t="shared" si="6"/>
        <v>-1.816265215815438E-2</v>
      </c>
      <c r="I114" s="182"/>
      <c r="J114" s="183">
        <f t="shared" ref="J114:P114" si="7">(J65/J20)^(1/45)-1</f>
        <v>2.8930738119236299E-2</v>
      </c>
      <c r="K114" s="183">
        <f t="shared" si="7"/>
        <v>2.6718808086696688E-2</v>
      </c>
      <c r="L114" s="183">
        <f t="shared" si="7"/>
        <v>2.3506940540794607E-2</v>
      </c>
      <c r="M114" s="183">
        <f t="shared" si="7"/>
        <v>1.977498654796439E-2</v>
      </c>
      <c r="N114" s="183">
        <f t="shared" si="7"/>
        <v>1.2176535130203225E-2</v>
      </c>
      <c r="O114" s="183">
        <f t="shared" si="7"/>
        <v>5.8768326514877511E-3</v>
      </c>
      <c r="P114" s="183">
        <f t="shared" si="7"/>
        <v>-4.9549557221225671E-3</v>
      </c>
    </row>
    <row r="115" spans="1:16" s="181" customFormat="1" ht="15" customHeight="1">
      <c r="A115" s="181" t="s">
        <v>311</v>
      </c>
      <c r="B115" s="183">
        <f t="shared" ref="B115:H115" si="8">(B98/B65)^(1/33)-1</f>
        <v>5.912637970763468E-3</v>
      </c>
      <c r="C115" s="183">
        <f t="shared" si="8"/>
        <v>1.6838994276229924E-2</v>
      </c>
      <c r="D115" s="183">
        <f t="shared" si="8"/>
        <v>2.0970640971043064E-2</v>
      </c>
      <c r="E115" s="183">
        <f t="shared" si="8"/>
        <v>3.206477078547576E-2</v>
      </c>
      <c r="F115" s="183">
        <f t="shared" si="8"/>
        <v>3.7428326354521868E-2</v>
      </c>
      <c r="G115" s="183">
        <f t="shared" si="8"/>
        <v>5.0603495609116589E-2</v>
      </c>
      <c r="H115" s="183">
        <f t="shared" si="8"/>
        <v>6.5645516464945652E-2</v>
      </c>
      <c r="I115" s="195"/>
      <c r="J115" s="183">
        <f t="shared" ref="J115:P115" si="9">(J98/J65)^(1/33)-1</f>
        <v>-8.7471627977619981E-4</v>
      </c>
      <c r="K115" s="183">
        <f t="shared" si="9"/>
        <v>2.304254450289589E-3</v>
      </c>
      <c r="L115" s="183">
        <f t="shared" si="9"/>
        <v>7.5600965510884688E-3</v>
      </c>
      <c r="M115" s="183">
        <f t="shared" si="9"/>
        <v>1.1754405100806276E-2</v>
      </c>
      <c r="N115" s="183">
        <f t="shared" si="9"/>
        <v>1.8485065429768799E-2</v>
      </c>
      <c r="O115" s="183">
        <f t="shared" si="9"/>
        <v>2.6006917430145604E-2</v>
      </c>
      <c r="P115" s="183">
        <f t="shared" si="9"/>
        <v>4.3001747634396459E-2</v>
      </c>
    </row>
    <row r="116" spans="1:16" s="48" customFormat="1" ht="15" customHeight="1">
      <c r="A116" s="48" t="s">
        <v>280</v>
      </c>
      <c r="B116" s="182">
        <f t="shared" ref="B116:H116" si="10">B92/B85-1</f>
        <v>0.23298684635794364</v>
      </c>
      <c r="C116" s="182">
        <f t="shared" si="10"/>
        <v>0.34623409402939975</v>
      </c>
      <c r="D116" s="182">
        <f t="shared" si="10"/>
        <v>0.41737463664121388</v>
      </c>
      <c r="E116" s="182">
        <f t="shared" si="10"/>
        <v>0.58618460045571652</v>
      </c>
      <c r="F116" s="182">
        <f t="shared" si="10"/>
        <v>0.66751190192005416</v>
      </c>
      <c r="G116" s="182">
        <f t="shared" si="10"/>
        <v>0.86342392471413487</v>
      </c>
      <c r="H116" s="182">
        <f t="shared" si="10"/>
        <v>1.0159530898483955</v>
      </c>
      <c r="I116" s="182"/>
      <c r="J116" s="182">
        <f t="shared" ref="J116:P116" si="11">J92/J85-1</f>
        <v>0.15910519469255169</v>
      </c>
      <c r="K116" s="182">
        <f t="shared" si="11"/>
        <v>0.18104252823216282</v>
      </c>
      <c r="L116" s="182">
        <f t="shared" si="11"/>
        <v>0.18466948078174727</v>
      </c>
      <c r="M116" s="182">
        <f t="shared" si="11"/>
        <v>0.26903391548224009</v>
      </c>
      <c r="N116" s="182">
        <f t="shared" si="11"/>
        <v>0.35803477299166109</v>
      </c>
      <c r="O116" s="182">
        <f t="shared" si="11"/>
        <v>0.47244409780374452</v>
      </c>
      <c r="P116" s="182">
        <f t="shared" si="11"/>
        <v>0.77443194161273676</v>
      </c>
    </row>
    <row r="117" spans="1:16" s="181" customFormat="1" ht="15" customHeight="1">
      <c r="A117" s="181" t="s">
        <v>281</v>
      </c>
      <c r="B117" s="183">
        <f t="shared" ref="B117:H117" si="12">(B92/B85)^(1/7)-1</f>
        <v>3.0372035551815113E-2</v>
      </c>
      <c r="C117" s="183">
        <f t="shared" si="12"/>
        <v>4.3387904553334522E-2</v>
      </c>
      <c r="D117" s="183">
        <f t="shared" si="12"/>
        <v>5.1091841846823138E-2</v>
      </c>
      <c r="E117" s="183">
        <f t="shared" si="12"/>
        <v>6.8124707937335938E-2</v>
      </c>
      <c r="F117" s="183">
        <f t="shared" si="12"/>
        <v>7.5781656285842658E-2</v>
      </c>
      <c r="G117" s="183">
        <f t="shared" si="12"/>
        <v>9.2989405894460919E-2</v>
      </c>
      <c r="H117" s="183">
        <f t="shared" si="12"/>
        <v>0.10534335097989711</v>
      </c>
      <c r="I117" s="183"/>
      <c r="J117" s="183">
        <f t="shared" ref="J117:P117" si="13">(J92/J85)^(1/7)-1</f>
        <v>2.1316639206133692E-2</v>
      </c>
      <c r="K117" s="183">
        <f t="shared" si="13"/>
        <v>2.4055862274756645E-2</v>
      </c>
      <c r="L117" s="183">
        <f t="shared" si="13"/>
        <v>2.4504536442281344E-2</v>
      </c>
      <c r="M117" s="183">
        <f t="shared" si="13"/>
        <v>3.4622431023326961E-2</v>
      </c>
      <c r="N117" s="183">
        <f t="shared" si="13"/>
        <v>4.4689597050313834E-2</v>
      </c>
      <c r="O117" s="183">
        <f t="shared" si="13"/>
        <v>5.6831002754798687E-2</v>
      </c>
      <c r="P117" s="183">
        <f t="shared" si="13"/>
        <v>8.5375231498260762E-2</v>
      </c>
    </row>
    <row r="118" spans="1:16" s="48" customFormat="1" ht="15" customHeight="1">
      <c r="A118" s="48" t="s">
        <v>282</v>
      </c>
      <c r="B118" s="184">
        <f t="shared" ref="B118:H118" si="14">B98/B94-1</f>
        <v>5.4213105237519432E-2</v>
      </c>
      <c r="C118" s="184">
        <f t="shared" si="14"/>
        <v>0.13220158299727713</v>
      </c>
      <c r="D118" s="184">
        <f t="shared" si="14"/>
        <v>0.16625927118842765</v>
      </c>
      <c r="E118" s="184">
        <f t="shared" si="14"/>
        <v>0.27013372923372891</v>
      </c>
      <c r="F118" s="184">
        <f t="shared" si="14"/>
        <v>0.31369443428372823</v>
      </c>
      <c r="G118" s="184">
        <f t="shared" si="14"/>
        <v>0.40644639718124309</v>
      </c>
      <c r="H118" s="184">
        <f t="shared" si="14"/>
        <v>0.52244682690320587</v>
      </c>
      <c r="I118" s="184"/>
      <c r="J118" s="184">
        <f t="shared" ref="J118:P118" si="15">J98/J94-1</f>
        <v>-3.1105097221307831E-3</v>
      </c>
      <c r="K118" s="184">
        <f t="shared" si="15"/>
        <v>1.6142335183300549E-2</v>
      </c>
      <c r="L118" s="184">
        <f t="shared" si="15"/>
        <v>4.6044315136945402E-2</v>
      </c>
      <c r="M118" s="184">
        <f t="shared" si="15"/>
        <v>6.4979478588348183E-2</v>
      </c>
      <c r="N118" s="184">
        <f t="shared" si="15"/>
        <v>0.1385048963190274</v>
      </c>
      <c r="O118" s="184">
        <f t="shared" si="15"/>
        <v>0.21035617639058901</v>
      </c>
      <c r="P118" s="184">
        <f t="shared" si="15"/>
        <v>0.33299648281959371</v>
      </c>
    </row>
    <row r="119" spans="1:16" s="181" customFormat="1" ht="15" customHeight="1">
      <c r="A119" s="181" t="s">
        <v>283</v>
      </c>
      <c r="B119" s="183">
        <f t="shared" ref="B119:H119" si="16">(B98/B94)^(1/4)-1</f>
        <v>1.3286140918590927E-2</v>
      </c>
      <c r="C119" s="183">
        <f t="shared" si="16"/>
        <v>3.1527806175559947E-2</v>
      </c>
      <c r="D119" s="183">
        <f t="shared" si="16"/>
        <v>3.9199136742862573E-2</v>
      </c>
      <c r="E119" s="183">
        <f t="shared" si="16"/>
        <v>6.160355036598153E-2</v>
      </c>
      <c r="F119" s="183">
        <f t="shared" si="16"/>
        <v>7.0591004563132387E-2</v>
      </c>
      <c r="G119" s="183">
        <f t="shared" si="16"/>
        <v>8.9007313104273456E-2</v>
      </c>
      <c r="H119" s="183">
        <f t="shared" si="16"/>
        <v>0.11079913616774251</v>
      </c>
      <c r="I119" s="183"/>
      <c r="J119" s="183">
        <f t="shared" ref="J119:P119" si="17">(J98/J94)^(1/4)-1</f>
        <v>-7.7853613651313047E-4</v>
      </c>
      <c r="K119" s="183">
        <f t="shared" si="17"/>
        <v>4.011382400043173E-3</v>
      </c>
      <c r="L119" s="183">
        <f t="shared" si="17"/>
        <v>1.1317496483022271E-2</v>
      </c>
      <c r="M119" s="183">
        <f t="shared" si="17"/>
        <v>1.5863391073418498E-2</v>
      </c>
      <c r="N119" s="183">
        <f t="shared" si="17"/>
        <v>3.2960526373446264E-2</v>
      </c>
      <c r="O119" s="183">
        <f t="shared" si="17"/>
        <v>4.8886021666312951E-2</v>
      </c>
      <c r="P119" s="183">
        <f t="shared" si="17"/>
        <v>7.4502056123916471E-2</v>
      </c>
    </row>
    <row r="120" spans="1:16" s="48" customFormat="1" ht="15" customHeight="1">
      <c r="A120" s="48" t="s">
        <v>284</v>
      </c>
      <c r="B120" s="184">
        <f t="shared" ref="B120:H120" si="18">B98/B85-1</f>
        <v>0.22091083338361117</v>
      </c>
      <c r="C120" s="184">
        <f t="shared" si="18"/>
        <v>0.40695601685715488</v>
      </c>
      <c r="D120" s="184">
        <f t="shared" si="18"/>
        <v>0.49604635187527779</v>
      </c>
      <c r="E120" s="184">
        <f t="shared" si="18"/>
        <v>0.71967722964366221</v>
      </c>
      <c r="F120" s="184">
        <f t="shared" si="18"/>
        <v>0.81277177043026172</v>
      </c>
      <c r="G120" s="184">
        <f t="shared" si="18"/>
        <v>1.049962466993501</v>
      </c>
      <c r="H120" s="184">
        <f t="shared" si="18"/>
        <v>1.3348825178899406</v>
      </c>
      <c r="I120" s="184"/>
      <c r="J120" s="184">
        <f t="shared" ref="J120:P120" si="19">J98/J85-1</f>
        <v>9.9536356546053195E-2</v>
      </c>
      <c r="K120" s="184">
        <f t="shared" si="19"/>
        <v>0.14755793105850312</v>
      </c>
      <c r="L120" s="184">
        <f t="shared" si="19"/>
        <v>0.20462630453195829</v>
      </c>
      <c r="M120" s="184">
        <f t="shared" si="19"/>
        <v>0.29953208854642988</v>
      </c>
      <c r="N120" s="184">
        <f t="shared" si="19"/>
        <v>0.45851642588058783</v>
      </c>
      <c r="O120" s="184">
        <f t="shared" si="19"/>
        <v>0.57660316946573276</v>
      </c>
      <c r="P120" s="184">
        <f t="shared" si="19"/>
        <v>0.8837280269616119</v>
      </c>
    </row>
    <row r="121" spans="1:16" s="181" customFormat="1" ht="15" customHeight="1">
      <c r="A121" s="181" t="s">
        <v>285</v>
      </c>
      <c r="B121" s="183">
        <f t="shared" ref="B121:H121" si="20">(B98/B85)^(1/13)-1</f>
        <v>1.5472100570013136E-2</v>
      </c>
      <c r="C121" s="183">
        <f t="shared" si="20"/>
        <v>2.6611663232631866E-2</v>
      </c>
      <c r="D121" s="183">
        <f t="shared" si="20"/>
        <v>3.1471687067774257E-2</v>
      </c>
      <c r="E121" s="183">
        <f t="shared" si="20"/>
        <v>4.2584593890905076E-2</v>
      </c>
      <c r="F121" s="183">
        <f t="shared" si="20"/>
        <v>4.682129430695281E-2</v>
      </c>
      <c r="G121" s="183">
        <f t="shared" si="20"/>
        <v>5.6769948226937039E-2</v>
      </c>
      <c r="H121" s="183">
        <f t="shared" si="20"/>
        <v>6.7402165378066314E-2</v>
      </c>
      <c r="I121" s="183"/>
      <c r="J121" s="183">
        <f t="shared" ref="J121:P121" si="21">(J98/J85)^(1/13)-1</f>
        <v>7.3258263669380153E-3</v>
      </c>
      <c r="K121" s="183">
        <f t="shared" si="21"/>
        <v>1.0643640661885057E-2</v>
      </c>
      <c r="L121" s="183">
        <f t="shared" si="21"/>
        <v>1.4423755732554611E-2</v>
      </c>
      <c r="M121" s="183">
        <f t="shared" si="21"/>
        <v>2.0358641128057853E-2</v>
      </c>
      <c r="N121" s="183">
        <f t="shared" si="21"/>
        <v>2.9457835324865567E-2</v>
      </c>
      <c r="O121" s="183">
        <f t="shared" si="21"/>
        <v>3.5641428359265648E-2</v>
      </c>
      <c r="P121" s="183">
        <f t="shared" si="21"/>
        <v>4.9917672902820343E-2</v>
      </c>
    </row>
    <row r="122" spans="1:16" s="181" customFormat="1" ht="15" customHeight="1">
      <c r="A122" s="48" t="s">
        <v>286</v>
      </c>
      <c r="B122" s="184">
        <f t="shared" ref="B122:H122" si="22">(B94/B92)^0.5-1</f>
        <v>-3.0833159608461003E-2</v>
      </c>
      <c r="C122" s="184">
        <f t="shared" si="22"/>
        <v>-3.9232974729896175E-2</v>
      </c>
      <c r="D122" s="184">
        <f t="shared" si="22"/>
        <v>-4.8666825299714778E-2</v>
      </c>
      <c r="E122" s="184">
        <f t="shared" si="22"/>
        <v>-7.6106564777280727E-2</v>
      </c>
      <c r="F122" s="184">
        <f t="shared" si="22"/>
        <v>-9.031734601991992E-2</v>
      </c>
      <c r="G122" s="184">
        <f t="shared" si="22"/>
        <v>-0.11558616277793532</v>
      </c>
      <c r="H122" s="184">
        <f t="shared" si="22"/>
        <v>-0.1277896437336431</v>
      </c>
      <c r="I122" s="184"/>
      <c r="J122" s="184">
        <f t="shared" ref="J122:P122" si="23">(J94/J92)^0.5-1</f>
        <v>-2.4516647453485252E-2</v>
      </c>
      <c r="K122" s="184">
        <f t="shared" si="23"/>
        <v>-2.2138678291806158E-2</v>
      </c>
      <c r="L122" s="184">
        <f t="shared" si="23"/>
        <v>-1.4055362670814087E-2</v>
      </c>
      <c r="M122" s="184">
        <f t="shared" si="23"/>
        <v>-1.9412687533082229E-2</v>
      </c>
      <c r="N122" s="184">
        <f t="shared" si="23"/>
        <v>-2.8746122272778285E-2</v>
      </c>
      <c r="O122" s="184">
        <f t="shared" si="23"/>
        <v>-5.9442838523680042E-2</v>
      </c>
      <c r="P122" s="184">
        <f t="shared" si="23"/>
        <v>-0.10758897979196547</v>
      </c>
    </row>
    <row r="123" spans="1:16" s="181" customFormat="1" ht="15" customHeight="1">
      <c r="A123" s="181" t="s">
        <v>278</v>
      </c>
      <c r="B123" s="183">
        <f t="shared" ref="B123:H123" si="24">(1+B117)^7*(1+B122)^2*(1+B119)^4/(1+B121)^13</f>
        <v>1.0000000000000002</v>
      </c>
      <c r="C123" s="183">
        <f t="shared" si="24"/>
        <v>0.99999999999999989</v>
      </c>
      <c r="D123" s="183">
        <f t="shared" si="24"/>
        <v>1.0000000000000009</v>
      </c>
      <c r="E123" s="183">
        <f t="shared" si="24"/>
        <v>1.0000000000000002</v>
      </c>
      <c r="F123" s="183">
        <f t="shared" si="24"/>
        <v>1.0000000000000016</v>
      </c>
      <c r="G123" s="183">
        <f t="shared" si="24"/>
        <v>0.99999999999999889</v>
      </c>
      <c r="H123" s="183">
        <f t="shared" si="24"/>
        <v>0.999999999999999</v>
      </c>
      <c r="I123" s="183"/>
      <c r="J123" s="183">
        <f t="shared" ref="J123:P123" si="25">(1+J117)^7*(1+J122)^2*(1+J119)^4/(1+J121)^13</f>
        <v>1.0000000000000007</v>
      </c>
      <c r="K123" s="183">
        <f t="shared" si="25"/>
        <v>1.000000000000002</v>
      </c>
      <c r="L123" s="183">
        <f t="shared" si="25"/>
        <v>1.0000000000000007</v>
      </c>
      <c r="M123" s="183">
        <f t="shared" si="25"/>
        <v>1.0000000000000011</v>
      </c>
      <c r="N123" s="183">
        <f t="shared" si="25"/>
        <v>1.0000000000000009</v>
      </c>
      <c r="O123" s="183">
        <f t="shared" si="25"/>
        <v>1.0000000000000011</v>
      </c>
      <c r="P123" s="183">
        <f t="shared" si="25"/>
        <v>0.99999999999999878</v>
      </c>
    </row>
    <row r="124" spans="1:16">
      <c r="A124" s="166" t="s">
        <v>291</v>
      </c>
      <c r="B124" s="185">
        <f t="shared" ref="B124:H127" si="26">B95/B94-1</f>
        <v>-1.3716744117505231E-2</v>
      </c>
      <c r="C124" s="185">
        <f t="shared" si="26"/>
        <v>-4.4508406182786064E-3</v>
      </c>
      <c r="D124" s="185">
        <f t="shared" si="26"/>
        <v>-4.1988930545456826E-3</v>
      </c>
      <c r="E124" s="185">
        <f t="shared" si="26"/>
        <v>1.0883617984038807E-3</v>
      </c>
      <c r="F124" s="185">
        <f t="shared" si="26"/>
        <v>4.1488023396096807E-3</v>
      </c>
      <c r="G124" s="185">
        <f t="shared" si="26"/>
        <v>1.5198721177112073E-2</v>
      </c>
      <c r="H124" s="185">
        <f t="shared" si="26"/>
        <v>4.5005900843773095E-2</v>
      </c>
      <c r="I124" s="185"/>
      <c r="J124" s="185">
        <f t="shared" ref="J124:P127" si="27">J95/J94-1</f>
        <v>-2.052743076892527E-2</v>
      </c>
      <c r="K124" s="185">
        <f t="shared" si="27"/>
        <v>-1.6327156094467887E-2</v>
      </c>
      <c r="L124" s="185">
        <f t="shared" si="27"/>
        <v>-5.0882037185997486E-3</v>
      </c>
      <c r="M124" s="185">
        <f t="shared" si="27"/>
        <v>-9.3540783138226224E-3</v>
      </c>
      <c r="N124" s="185">
        <f t="shared" si="27"/>
        <v>-8.1594732901552058E-3</v>
      </c>
      <c r="O124" s="185">
        <f t="shared" si="27"/>
        <v>-8.1623049066036346E-3</v>
      </c>
      <c r="P124" s="185">
        <f t="shared" si="27"/>
        <v>-3.6747847152891477E-3</v>
      </c>
    </row>
    <row r="125" spans="1:16">
      <c r="A125" s="166" t="s">
        <v>290</v>
      </c>
      <c r="B125" s="185">
        <f t="shared" si="26"/>
        <v>2.7084168060765856E-2</v>
      </c>
      <c r="C125" s="185">
        <f t="shared" si="26"/>
        <v>4.8244571036808237E-2</v>
      </c>
      <c r="D125" s="185">
        <f t="shared" si="26"/>
        <v>6.2364534362119084E-2</v>
      </c>
      <c r="E125" s="185">
        <f t="shared" si="26"/>
        <v>0.10289694055532594</v>
      </c>
      <c r="F125" s="185">
        <f t="shared" si="26"/>
        <v>0.12051245929462051</v>
      </c>
      <c r="G125" s="185">
        <f t="shared" si="26"/>
        <v>0.16091278121780772</v>
      </c>
      <c r="H125" s="185">
        <f t="shared" si="26"/>
        <v>0.2090777532134529</v>
      </c>
      <c r="I125" s="185"/>
      <c r="J125" s="185">
        <f t="shared" si="27"/>
        <v>1.1275419466099112E-2</v>
      </c>
      <c r="K125" s="185">
        <f t="shared" si="27"/>
        <v>1.3480324021275525E-2</v>
      </c>
      <c r="L125" s="185">
        <f t="shared" si="27"/>
        <v>1.2492735261026011E-2</v>
      </c>
      <c r="M125" s="185">
        <f t="shared" si="27"/>
        <v>2.2427999952207012E-2</v>
      </c>
      <c r="N125" s="185">
        <f t="shared" si="27"/>
        <v>4.9006989150642832E-2</v>
      </c>
      <c r="O125" s="185">
        <f t="shared" si="27"/>
        <v>7.4440858281226818E-2</v>
      </c>
      <c r="P125" s="185">
        <f t="shared" si="27"/>
        <v>0.12892525691233714</v>
      </c>
    </row>
    <row r="126" spans="1:16">
      <c r="A126" s="166" t="s">
        <v>289</v>
      </c>
      <c r="B126" s="185">
        <f t="shared" si="26"/>
        <v>2.1833636054311656E-2</v>
      </c>
      <c r="C126" s="185">
        <f t="shared" si="26"/>
        <v>5.2177480252152852E-2</v>
      </c>
      <c r="D126" s="185">
        <f t="shared" si="26"/>
        <v>6.7433944967419945E-2</v>
      </c>
      <c r="E126" s="185">
        <f t="shared" si="26"/>
        <v>0.10589707529389014</v>
      </c>
      <c r="F126" s="185">
        <f t="shared" si="26"/>
        <v>0.12092102917397574</v>
      </c>
      <c r="G126" s="185">
        <f t="shared" si="26"/>
        <v>0.14850845031390469</v>
      </c>
      <c r="H126" s="185">
        <f t="shared" si="26"/>
        <v>0.1706581865319079</v>
      </c>
      <c r="I126" s="185"/>
      <c r="J126" s="185">
        <f t="shared" si="27"/>
        <v>-1.6647118408282813E-3</v>
      </c>
      <c r="K126" s="185">
        <f t="shared" si="27"/>
        <v>5.4184416809683889E-3</v>
      </c>
      <c r="L126" s="185">
        <f t="shared" si="27"/>
        <v>1.1645265489547141E-2</v>
      </c>
      <c r="M126" s="185">
        <f t="shared" si="27"/>
        <v>2.6553575431050414E-2</v>
      </c>
      <c r="N126" s="185">
        <f t="shared" si="27"/>
        <v>5.6802341990340066E-2</v>
      </c>
      <c r="O126" s="185">
        <f t="shared" si="27"/>
        <v>8.6929033640212428E-2</v>
      </c>
      <c r="P126" s="185">
        <f t="shared" si="27"/>
        <v>0.13275386717991</v>
      </c>
    </row>
    <row r="127" spans="1:16">
      <c r="A127" s="166" t="s">
        <v>287</v>
      </c>
      <c r="B127" s="185">
        <f t="shared" si="26"/>
        <v>1.8451896700921511E-2</v>
      </c>
      <c r="C127" s="185">
        <f t="shared" si="26"/>
        <v>3.1120505487405525E-2</v>
      </c>
      <c r="D127" s="185">
        <f t="shared" si="26"/>
        <v>3.2780266228519483E-2</v>
      </c>
      <c r="E127" s="185">
        <f t="shared" si="26"/>
        <v>4.0225258894968752E-2</v>
      </c>
      <c r="F127" s="185">
        <f t="shared" si="26"/>
        <v>4.1608651676193986E-2</v>
      </c>
      <c r="G127" s="185">
        <f t="shared" si="26"/>
        <v>3.9054518499922031E-2</v>
      </c>
      <c r="H127" s="185">
        <f t="shared" si="26"/>
        <v>2.9293081732713722E-2</v>
      </c>
      <c r="I127" s="185"/>
      <c r="J127" s="185">
        <f t="shared" si="27"/>
        <v>8.1121896440967678E-3</v>
      </c>
      <c r="K127" s="185">
        <f t="shared" si="27"/>
        <v>1.3775275058858893E-2</v>
      </c>
      <c r="L127" s="185">
        <f t="shared" si="27"/>
        <v>2.6467809564257649E-2</v>
      </c>
      <c r="M127" s="185">
        <f t="shared" si="27"/>
        <v>2.4255793016792593E-2</v>
      </c>
      <c r="N127" s="185">
        <f t="shared" si="27"/>
        <v>3.5430382475677646E-2</v>
      </c>
      <c r="O127" s="185">
        <f t="shared" si="27"/>
        <v>4.493403795048434E-2</v>
      </c>
      <c r="P127" s="185">
        <f t="shared" si="27"/>
        <v>4.6229927418004468E-2</v>
      </c>
    </row>
    <row r="128" spans="1:16">
      <c r="A128" s="166" t="s">
        <v>3</v>
      </c>
      <c r="B128" s="185">
        <f>B100/B99-1</f>
        <v>-5.2235637842606542E-2</v>
      </c>
      <c r="C128" s="185">
        <f t="shared" ref="C128:H128" si="28">C100/C99-1</f>
        <v>-4.6071620508906452E-2</v>
      </c>
      <c r="D128" s="185">
        <f t="shared" si="28"/>
        <v>-5.4111899876188474E-2</v>
      </c>
      <c r="E128" s="185">
        <f t="shared" si="28"/>
        <v>-7.4731272563972162E-2</v>
      </c>
      <c r="F128" s="185">
        <f t="shared" si="28"/>
        <v>-8.2095346353468046E-2</v>
      </c>
      <c r="G128" s="185">
        <f t="shared" si="28"/>
        <v>-9.23016475159677E-2</v>
      </c>
      <c r="H128" s="185">
        <f t="shared" si="28"/>
        <v>-9.4131710525109491E-2</v>
      </c>
      <c r="I128" s="185"/>
      <c r="J128" s="185">
        <f t="shared" ref="J128:P128" si="29">J100/J99-1</f>
        <v>-5.7416298488992767E-2</v>
      </c>
      <c r="K128" s="185">
        <f t="shared" si="29"/>
        <v>-4.7187733424518985E-2</v>
      </c>
      <c r="L128" s="185">
        <f t="shared" si="29"/>
        <v>-2.3053923426662237E-2</v>
      </c>
      <c r="M128" s="185">
        <f t="shared" si="29"/>
        <v>-2.9758529814384427E-2</v>
      </c>
      <c r="N128" s="185">
        <f t="shared" si="29"/>
        <v>-4.8455919548859083E-2</v>
      </c>
      <c r="O128" s="185">
        <f t="shared" si="29"/>
        <v>-6.8560470859941991E-2</v>
      </c>
      <c r="P128" s="185">
        <f t="shared" si="29"/>
        <v>-9.0907370236334439E-2</v>
      </c>
    </row>
    <row r="129" spans="1:16">
      <c r="A129" s="166" t="s">
        <v>385</v>
      </c>
      <c r="B129" s="185">
        <f t="shared" ref="B129:H129" si="30">B101/B100-1</f>
        <v>-5.8292043279015826E-2</v>
      </c>
      <c r="C129" s="185">
        <f t="shared" si="30"/>
        <v>-6.8433797267591245E-2</v>
      </c>
      <c r="D129" s="185">
        <f t="shared" si="30"/>
        <v>-8.5307912363381977E-2</v>
      </c>
      <c r="E129" s="185">
        <f t="shared" si="30"/>
        <v>-0.12213575843118185</v>
      </c>
      <c r="F129" s="185">
        <f t="shared" si="30"/>
        <v>-0.13660921538658188</v>
      </c>
      <c r="G129" s="185">
        <f t="shared" si="30"/>
        <v>-0.15190860960094588</v>
      </c>
      <c r="H129" s="185">
        <f t="shared" si="30"/>
        <v>-0.14428257119780152</v>
      </c>
      <c r="I129" s="185"/>
      <c r="J129" s="185">
        <f t="shared" ref="J129:P129" si="31">J101/J100-1</f>
        <v>-4.9665631032279722E-2</v>
      </c>
      <c r="K129" s="185">
        <f t="shared" si="31"/>
        <v>-4.4379979271823355E-2</v>
      </c>
      <c r="L129" s="185">
        <f t="shared" si="31"/>
        <v>-2.1662339398681674E-2</v>
      </c>
      <c r="M129" s="185">
        <f t="shared" si="31"/>
        <v>-4.382702965358809E-2</v>
      </c>
      <c r="N129" s="185">
        <f t="shared" si="31"/>
        <v>-7.2319470638315675E-2</v>
      </c>
      <c r="O129" s="185">
        <f t="shared" si="31"/>
        <v>-0.11683737921272797</v>
      </c>
      <c r="P129" s="185">
        <f t="shared" si="31"/>
        <v>-0.15769808237470384</v>
      </c>
    </row>
    <row r="130" spans="1:16">
      <c r="A130" s="166" t="s">
        <v>386</v>
      </c>
      <c r="B130" s="185">
        <f t="shared" ref="B130:H130" si="32">B102/B101-1</f>
        <v>5.1764246258829694E-3</v>
      </c>
      <c r="C130" s="185">
        <f t="shared" si="32"/>
        <v>2.4719311037629144E-2</v>
      </c>
      <c r="D130" s="185">
        <f t="shared" si="32"/>
        <v>3.3486075209713695E-2</v>
      </c>
      <c r="E130" s="185">
        <f t="shared" si="32"/>
        <v>5.1701767860560244E-2</v>
      </c>
      <c r="F130" s="185">
        <f t="shared" si="32"/>
        <v>5.9424794328766684E-2</v>
      </c>
      <c r="G130" s="185">
        <f t="shared" si="32"/>
        <v>7.3292514204878145E-2</v>
      </c>
      <c r="H130" s="185">
        <f t="shared" si="32"/>
        <v>8.5524947964656706E-2</v>
      </c>
      <c r="I130" s="185"/>
      <c r="J130" s="185">
        <f t="shared" ref="J130:P130" si="33">J102/J101-1</f>
        <v>-1.1118153958604715E-2</v>
      </c>
      <c r="K130" s="185">
        <f t="shared" si="33"/>
        <v>-4.1369081451014811E-3</v>
      </c>
      <c r="L130" s="185">
        <f t="shared" si="33"/>
        <v>2.0005117518668847E-3</v>
      </c>
      <c r="M130" s="185">
        <f t="shared" si="33"/>
        <v>1.4649226197160248E-2</v>
      </c>
      <c r="N130" s="185">
        <f t="shared" si="33"/>
        <v>2.6962002377351579E-2</v>
      </c>
      <c r="O130" s="185">
        <f t="shared" si="33"/>
        <v>4.2214836605221517E-2</v>
      </c>
      <c r="P130" s="185">
        <f t="shared" si="33"/>
        <v>6.3858088066548468E-2</v>
      </c>
    </row>
    <row r="132" spans="1:16" s="166" customFormat="1" ht="13">
      <c r="A132" s="166" t="s">
        <v>302</v>
      </c>
      <c r="B132" s="166" t="s">
        <v>276</v>
      </c>
      <c r="C132" s="166" t="s">
        <v>43</v>
      </c>
      <c r="D132" s="166" t="s">
        <v>111</v>
      </c>
      <c r="E132" s="166" t="s">
        <v>46</v>
      </c>
      <c r="F132" s="166" t="s">
        <v>80</v>
      </c>
      <c r="G132" s="166" t="s">
        <v>81</v>
      </c>
      <c r="H132" s="166" t="s">
        <v>82</v>
      </c>
      <c r="J132" s="166" t="s">
        <v>143</v>
      </c>
      <c r="K132" s="166" t="s">
        <v>277</v>
      </c>
      <c r="L132" s="166" t="s">
        <v>44</v>
      </c>
      <c r="M132" s="166" t="s">
        <v>45</v>
      </c>
      <c r="N132" s="166" t="s">
        <v>78</v>
      </c>
      <c r="O132" s="166" t="s">
        <v>79</v>
      </c>
      <c r="P132" s="166" t="s">
        <v>83</v>
      </c>
    </row>
    <row r="133" spans="1:16" s="166" customFormat="1" ht="13">
      <c r="A133" s="166" t="s">
        <v>303</v>
      </c>
      <c r="B133" s="166">
        <v>1</v>
      </c>
      <c r="C133" s="166">
        <v>0.1</v>
      </c>
      <c r="D133" s="166">
        <v>0.05</v>
      </c>
      <c r="E133" s="166">
        <v>0.01</v>
      </c>
      <c r="F133" s="166">
        <v>5.0000000000000001E-3</v>
      </c>
      <c r="G133" s="166">
        <v>1E-3</v>
      </c>
      <c r="H133" s="166">
        <v>1E-4</v>
      </c>
      <c r="J133" s="166">
        <v>0.9</v>
      </c>
      <c r="K133" s="166">
        <v>0.99</v>
      </c>
      <c r="L133" s="166">
        <v>0.05</v>
      </c>
      <c r="M133" s="166">
        <v>0.04</v>
      </c>
      <c r="N133" s="166">
        <v>5.0000000000000001E-3</v>
      </c>
      <c r="O133" s="166">
        <v>4.0000000000000001E-3</v>
      </c>
      <c r="P133" s="166">
        <v>8.9999999999999998E-4</v>
      </c>
    </row>
    <row r="134" spans="1:16">
      <c r="A134" s="80" t="s">
        <v>284</v>
      </c>
      <c r="B134" s="196">
        <f t="shared" ref="B134:H134" si="34">B$133*(B98-B85)/($B98-$B85)</f>
        <v>1</v>
      </c>
      <c r="C134" s="196">
        <f t="shared" si="34"/>
        <v>0.72732110943198947</v>
      </c>
      <c r="D134" s="196">
        <f t="shared" si="34"/>
        <v>0.61551865254210791</v>
      </c>
      <c r="E134" s="197">
        <f t="shared" si="34"/>
        <v>0.4176874750127233</v>
      </c>
      <c r="F134" s="196">
        <f t="shared" si="34"/>
        <v>0.34775540367605634</v>
      </c>
      <c r="G134" s="196">
        <f t="shared" si="34"/>
        <v>0.22413531806183951</v>
      </c>
      <c r="H134" s="196">
        <f t="shared" si="34"/>
        <v>0.10499661222472088</v>
      </c>
      <c r="I134" s="196"/>
      <c r="J134" s="196">
        <f t="shared" ref="J134:P134" si="35">J$133*(J98-J85)/($B98-$B85)</f>
        <v>0.27267889056800998</v>
      </c>
      <c r="K134" s="197">
        <f t="shared" si="35"/>
        <v>0.58231252498727604</v>
      </c>
      <c r="L134" s="196">
        <f t="shared" si="35"/>
        <v>0.11180245688988173</v>
      </c>
      <c r="M134" s="196">
        <f t="shared" si="35"/>
        <v>0.19783117752938492</v>
      </c>
      <c r="N134" s="196">
        <f t="shared" si="35"/>
        <v>6.9932071336666971E-2</v>
      </c>
      <c r="O134" s="196">
        <f t="shared" si="35"/>
        <v>0.12362008561421675</v>
      </c>
      <c r="P134" s="196">
        <f t="shared" si="35"/>
        <v>0.11913870583711872</v>
      </c>
    </row>
    <row r="135" spans="1:16">
      <c r="A135" s="80" t="s">
        <v>280</v>
      </c>
      <c r="B135" s="196">
        <f t="shared" ref="B135:H135" si="36">B$133*(B92-B85)/($B92-$B85)</f>
        <v>1</v>
      </c>
      <c r="C135" s="196">
        <f t="shared" si="36"/>
        <v>0.58672441519383545</v>
      </c>
      <c r="D135" s="196">
        <f t="shared" si="36"/>
        <v>0.49105554933815759</v>
      </c>
      <c r="E135" s="197">
        <f t="shared" si="36"/>
        <v>0.32257722876348721</v>
      </c>
      <c r="F135" s="196">
        <f t="shared" si="36"/>
        <v>0.27080077368694128</v>
      </c>
      <c r="G135" s="196">
        <f t="shared" si="36"/>
        <v>0.174761679866696</v>
      </c>
      <c r="H135" s="196">
        <f t="shared" si="36"/>
        <v>7.576899166912493E-2</v>
      </c>
      <c r="I135" s="196"/>
      <c r="J135" s="196">
        <f t="shared" ref="J135:P135" si="37">J$133*(J92-J85)/($B92-$B85)</f>
        <v>0.41327558480616494</v>
      </c>
      <c r="K135" s="197">
        <f t="shared" si="37"/>
        <v>0.67742277123651318</v>
      </c>
      <c r="L135" s="196">
        <f t="shared" si="37"/>
        <v>9.5668865855677701E-2</v>
      </c>
      <c r="M135" s="196">
        <f t="shared" si="37"/>
        <v>0.16847832057467058</v>
      </c>
      <c r="N135" s="196">
        <f t="shared" si="37"/>
        <v>5.1776455076545963E-2</v>
      </c>
      <c r="O135" s="196">
        <f t="shared" si="37"/>
        <v>9.6039093820245239E-2</v>
      </c>
      <c r="P135" s="196">
        <f t="shared" si="37"/>
        <v>9.8992688197571066E-2</v>
      </c>
    </row>
    <row r="136" spans="1:16">
      <c r="A136" s="80" t="s">
        <v>304</v>
      </c>
      <c r="B136" s="196">
        <f t="shared" ref="B136:H136" si="38">B$133*(B98-B94)/($B98-$B94)</f>
        <v>1</v>
      </c>
      <c r="C136" s="196">
        <f t="shared" si="38"/>
        <v>1.0330690038062309</v>
      </c>
      <c r="D136" s="196">
        <f t="shared" si="38"/>
        <v>0.93113352753117817</v>
      </c>
      <c r="E136" s="197">
        <f t="shared" si="38"/>
        <v>0.74687374016756047</v>
      </c>
      <c r="F136" s="196">
        <f t="shared" si="38"/>
        <v>0.65165548134999263</v>
      </c>
      <c r="G136" s="196">
        <f t="shared" si="38"/>
        <v>0.44495871555448591</v>
      </c>
      <c r="H136" s="196">
        <f t="shared" si="38"/>
        <v>0.22174530373004775</v>
      </c>
      <c r="I136" s="196"/>
      <c r="J136" s="196">
        <f t="shared" ref="J136:P136" si="39">J$133*(J98-J94)/($B98-$B94)</f>
        <v>-3.3069003806234711E-2</v>
      </c>
      <c r="K136" s="197">
        <f t="shared" si="39"/>
        <v>0.25312625983243681</v>
      </c>
      <c r="L136" s="196">
        <f t="shared" si="39"/>
        <v>0.10193547627505468</v>
      </c>
      <c r="M136" s="196">
        <f t="shared" si="39"/>
        <v>0.18425978736361787</v>
      </c>
      <c r="N136" s="196">
        <f t="shared" si="39"/>
        <v>9.5218258817567764E-2</v>
      </c>
      <c r="O136" s="196">
        <f t="shared" si="39"/>
        <v>0.20669676579550639</v>
      </c>
      <c r="P136" s="196">
        <f t="shared" si="39"/>
        <v>0.2232134118244386</v>
      </c>
    </row>
    <row r="137" spans="1:16">
      <c r="A137" s="80" t="s">
        <v>3</v>
      </c>
      <c r="B137" s="196">
        <f>B$133*(B100-B99)/($B100-$B99)</f>
        <v>1</v>
      </c>
      <c r="C137" s="196">
        <f t="shared" ref="C137:P137" si="40">C$133*(C100-C99)/($B100-$B99)</f>
        <v>0.40277226603398469</v>
      </c>
      <c r="D137" s="196">
        <f t="shared" si="40"/>
        <v>0.35059649217415162</v>
      </c>
      <c r="E137" s="197">
        <f t="shared" si="40"/>
        <v>0.26219647904113264</v>
      </c>
      <c r="F137" s="196">
        <f t="shared" si="40"/>
        <v>0.22497952194839207</v>
      </c>
      <c r="G137" s="196">
        <f t="shared" si="40"/>
        <v>0.14420686268779445</v>
      </c>
      <c r="H137" s="196">
        <f t="shared" si="40"/>
        <v>6.3594668345785241E-2</v>
      </c>
      <c r="I137" s="196"/>
      <c r="J137" s="196">
        <f t="shared" si="40"/>
        <v>0.59722773396601514</v>
      </c>
      <c r="K137" s="197">
        <f t="shared" si="40"/>
        <v>0.73780352095886759</v>
      </c>
      <c r="L137" s="196">
        <f t="shared" si="40"/>
        <v>5.2175773859833567E-2</v>
      </c>
      <c r="M137" s="196">
        <f t="shared" si="40"/>
        <v>8.8400013133018943E-2</v>
      </c>
      <c r="N137" s="196">
        <f t="shared" si="40"/>
        <v>3.7216957092740643E-2</v>
      </c>
      <c r="O137" s="196">
        <f t="shared" si="40"/>
        <v>8.0772659260597471E-2</v>
      </c>
      <c r="P137" s="196">
        <f t="shared" si="40"/>
        <v>8.0612194342009239E-2</v>
      </c>
    </row>
    <row r="138" spans="1:16">
      <c r="A138" s="80" t="s">
        <v>385</v>
      </c>
      <c r="B138" s="196">
        <f>B$133*(B101-B100)/($B101-$B100)</f>
        <v>1</v>
      </c>
      <c r="C138" s="196">
        <f t="shared" ref="C138:H138" si="41">C$133*(C101-C100)/($B101-$B100)</f>
        <v>0.53959724979182444</v>
      </c>
      <c r="D138" s="196">
        <f t="shared" si="41"/>
        <v>0.49431194959247982</v>
      </c>
      <c r="E138" s="197">
        <f t="shared" si="41"/>
        <v>0.37488014948986353</v>
      </c>
      <c r="F138" s="196">
        <f t="shared" si="41"/>
        <v>0.32490714951509692</v>
      </c>
      <c r="G138" s="196">
        <f t="shared" si="41"/>
        <v>0.20368434967322668</v>
      </c>
      <c r="H138" s="196">
        <f t="shared" si="41"/>
        <v>8.3487399870468368E-2</v>
      </c>
      <c r="I138" s="196"/>
      <c r="J138" s="196">
        <f t="shared" ref="J138:P138" si="42">J$133*(J101-J100)/($B101-$B100)</f>
        <v>0.46040275020817722</v>
      </c>
      <c r="K138" s="197">
        <f t="shared" si="42"/>
        <v>0.6251198505101353</v>
      </c>
      <c r="L138" s="196">
        <f t="shared" si="42"/>
        <v>4.5285300199343376E-2</v>
      </c>
      <c r="M138" s="196">
        <f t="shared" si="42"/>
        <v>0.11943180010261596</v>
      </c>
      <c r="N138" s="196">
        <f t="shared" si="42"/>
        <v>4.9972999974766653E-2</v>
      </c>
      <c r="O138" s="196">
        <f t="shared" si="42"/>
        <v>0.12122279984187044</v>
      </c>
      <c r="P138" s="196">
        <f t="shared" si="42"/>
        <v>0.12019694980275843</v>
      </c>
    </row>
    <row r="139" spans="1:16">
      <c r="A139" s="80" t="s">
        <v>386</v>
      </c>
      <c r="B139" s="196">
        <f t="shared" ref="B139:P139" si="43">B$133*(B102-B101)/($B102-$B101)</f>
        <v>1</v>
      </c>
      <c r="C139" s="196">
        <f t="shared" si="43"/>
        <v>2.1712624359274191</v>
      </c>
      <c r="D139" s="196">
        <f t="shared" si="43"/>
        <v>2.1223358493178135</v>
      </c>
      <c r="E139" s="197">
        <f t="shared" si="43"/>
        <v>1.6658868784343672</v>
      </c>
      <c r="F139" s="196">
        <f t="shared" si="43"/>
        <v>1.4592090396450421</v>
      </c>
      <c r="G139" s="196">
        <f t="shared" si="43"/>
        <v>0.9966454546803013</v>
      </c>
      <c r="H139" s="196">
        <f t="shared" si="43"/>
        <v>0.50639965701608713</v>
      </c>
      <c r="I139" s="196"/>
      <c r="J139" s="196">
        <f t="shared" si="43"/>
        <v>-1.1712624359274315</v>
      </c>
      <c r="K139" s="197">
        <f t="shared" si="43"/>
        <v>-0.66588687843438066</v>
      </c>
      <c r="L139" s="196">
        <f t="shared" si="43"/>
        <v>4.8926586609605333E-2</v>
      </c>
      <c r="M139" s="196">
        <f t="shared" si="43"/>
        <v>0.45644897088344422</v>
      </c>
      <c r="N139" s="196">
        <f t="shared" si="43"/>
        <v>0.20667783878932422</v>
      </c>
      <c r="O139" s="196">
        <f t="shared" si="43"/>
        <v>0.46256358496474231</v>
      </c>
      <c r="P139" s="196">
        <f t="shared" si="43"/>
        <v>0.49024579766421267</v>
      </c>
    </row>
    <row r="140" spans="1:16">
      <c r="A140" s="80" t="s">
        <v>305</v>
      </c>
      <c r="B140" s="196"/>
      <c r="C140" s="196"/>
      <c r="D140" s="196"/>
      <c r="E140" s="196"/>
      <c r="F140" s="196"/>
      <c r="G140" s="196"/>
      <c r="H140" s="196"/>
      <c r="I140" s="196"/>
      <c r="J140" s="196"/>
      <c r="K140" s="196"/>
      <c r="L140" s="196"/>
      <c r="M140" s="196"/>
      <c r="N140" s="196"/>
      <c r="O140" s="196"/>
      <c r="P140" s="196"/>
    </row>
    <row r="141" spans="1:16">
      <c r="A141" s="80" t="s">
        <v>307</v>
      </c>
      <c r="B141" s="196">
        <f t="shared" ref="B141:P141" si="44">B$133*(B21-B15)/($B21-$B15)</f>
        <v>1</v>
      </c>
      <c r="C141" s="196">
        <f t="shared" si="44"/>
        <v>0.82616276078629791</v>
      </c>
      <c r="D141" s="196">
        <f t="shared" si="44"/>
        <v>0.8332083508804331</v>
      </c>
      <c r="E141" s="197">
        <f t="shared" si="44"/>
        <v>0.60440077414658488</v>
      </c>
      <c r="F141" s="196">
        <f t="shared" si="44"/>
        <v>0.49651397739431391</v>
      </c>
      <c r="G141" s="196">
        <f t="shared" si="44"/>
        <v>0.33593668860473958</v>
      </c>
      <c r="H141" s="196">
        <f t="shared" si="44"/>
        <v>0.18385144786283592</v>
      </c>
      <c r="I141" s="196">
        <f t="shared" si="44"/>
        <v>0</v>
      </c>
      <c r="J141" s="196">
        <f t="shared" si="44"/>
        <v>0.17383723921370262</v>
      </c>
      <c r="K141" s="197">
        <f t="shared" si="44"/>
        <v>0.39559922585341739</v>
      </c>
      <c r="L141" s="196">
        <f t="shared" si="44"/>
        <v>-7.0455900941355674E-3</v>
      </c>
      <c r="M141" s="196">
        <f t="shared" si="44"/>
        <v>0.22880757673384841</v>
      </c>
      <c r="N141" s="196">
        <f t="shared" si="44"/>
        <v>0.10788679675227085</v>
      </c>
      <c r="O141" s="196">
        <f t="shared" si="44"/>
        <v>0.16057728878957425</v>
      </c>
      <c r="P141" s="196">
        <f t="shared" si="44"/>
        <v>0.15208524074190352</v>
      </c>
    </row>
    <row r="142" spans="1:16">
      <c r="B142" s="196"/>
      <c r="C142" s="196"/>
      <c r="D142" s="196"/>
      <c r="E142" s="197"/>
      <c r="F142" s="196"/>
      <c r="G142" s="196"/>
      <c r="H142" s="196"/>
      <c r="I142" s="196"/>
      <c r="J142" s="196"/>
      <c r="K142" s="197"/>
      <c r="L142" s="196"/>
      <c r="M142" s="196"/>
      <c r="N142" s="196"/>
      <c r="O142" s="196"/>
      <c r="P142" s="196"/>
    </row>
    <row r="143" spans="1:16">
      <c r="A143" s="80" t="s">
        <v>312</v>
      </c>
      <c r="B143" s="196">
        <f t="shared" ref="B143:H143" si="45">B$133*(B98-B65)/($B98-$B65)</f>
        <v>1</v>
      </c>
      <c r="C143" s="196">
        <f t="shared" si="45"/>
        <v>1.0903264164959858</v>
      </c>
      <c r="D143" s="196">
        <f t="shared" si="45"/>
        <v>0.9420842450864273</v>
      </c>
      <c r="E143" s="197">
        <f t="shared" si="45"/>
        <v>0.66099787290919421</v>
      </c>
      <c r="F143" s="196">
        <f t="shared" si="45"/>
        <v>0.55772130020411714</v>
      </c>
      <c r="G143" s="196">
        <f t="shared" si="45"/>
        <v>0.36004175158352852</v>
      </c>
      <c r="H143" s="196">
        <f t="shared" si="45"/>
        <v>0.16490465435114102</v>
      </c>
      <c r="I143" s="196"/>
      <c r="J143" s="196">
        <f t="shared" ref="J143:P143" si="46">J$133*(J98-J65)/($B98-$B65)</f>
        <v>-9.0326416495986633E-2</v>
      </c>
      <c r="K143" s="197">
        <f t="shared" si="46"/>
        <v>0.33900212709080518</v>
      </c>
      <c r="L143" s="196">
        <f t="shared" si="46"/>
        <v>0.14824217140955873</v>
      </c>
      <c r="M143" s="196">
        <f t="shared" si="46"/>
        <v>0.2810863721772332</v>
      </c>
      <c r="N143" s="196">
        <f t="shared" si="46"/>
        <v>0.10327657270507709</v>
      </c>
      <c r="O143" s="196">
        <f t="shared" si="46"/>
        <v>0.19767954862058856</v>
      </c>
      <c r="P143" s="196">
        <f t="shared" si="46"/>
        <v>0.19513709723238762</v>
      </c>
    </row>
    <row r="144" spans="1:16">
      <c r="B144" s="196"/>
      <c r="C144" s="196"/>
      <c r="D144" s="196"/>
      <c r="E144" s="196"/>
      <c r="F144" s="196"/>
      <c r="G144" s="196"/>
      <c r="H144" s="196"/>
      <c r="I144" s="196"/>
      <c r="J144" s="196"/>
      <c r="K144" s="196"/>
      <c r="L144" s="196"/>
      <c r="M144" s="196"/>
      <c r="N144" s="196"/>
      <c r="O144" s="196"/>
      <c r="P144" s="196"/>
    </row>
    <row r="145" spans="1:16">
      <c r="A145" s="80" t="s">
        <v>329</v>
      </c>
      <c r="B145" s="196">
        <f t="shared" ref="B145:H145" si="47">B$133*(B65-B25)/($B65-$B25)</f>
        <v>1</v>
      </c>
      <c r="C145" s="196">
        <f t="shared" si="47"/>
        <v>0.27553225578791074</v>
      </c>
      <c r="D145" s="196">
        <f t="shared" si="47"/>
        <v>0.16680665596451921</v>
      </c>
      <c r="E145" s="197">
        <f t="shared" si="47"/>
        <v>5.1208829756319775E-2</v>
      </c>
      <c r="F145" s="196">
        <f t="shared" si="47"/>
        <v>2.8805840846372926E-2</v>
      </c>
      <c r="G145" s="196">
        <f t="shared" si="47"/>
        <v>5.2562756115732152E-3</v>
      </c>
      <c r="H145" s="196">
        <f t="shared" si="47"/>
        <v>-1.0594302245452187E-4</v>
      </c>
      <c r="I145" s="196"/>
      <c r="J145" s="196">
        <f t="shared" ref="J145:P145" si="48">J$133*(J65-J25)/($B65-$B25)</f>
        <v>0.72446774421208937</v>
      </c>
      <c r="K145" s="197">
        <f t="shared" si="48"/>
        <v>0.9487911702436802</v>
      </c>
      <c r="L145" s="196">
        <f t="shared" si="48"/>
        <v>0.10872559982339156</v>
      </c>
      <c r="M145" s="196">
        <f t="shared" si="48"/>
        <v>0.11559782620819944</v>
      </c>
      <c r="N145" s="196">
        <f t="shared" si="48"/>
        <v>2.2402988909946835E-2</v>
      </c>
      <c r="O145" s="196">
        <f t="shared" si="48"/>
        <v>2.3549565234799716E-2</v>
      </c>
      <c r="P145" s="196">
        <f t="shared" si="48"/>
        <v>5.3622186340277385E-3</v>
      </c>
    </row>
    <row r="146" spans="1:16">
      <c r="A146" s="80" t="s">
        <v>331</v>
      </c>
      <c r="B146" s="196">
        <f t="shared" ref="B146:H146" si="49">B$133*(B65-B20)/($B65-$B20)</f>
        <v>1</v>
      </c>
      <c r="C146" s="196">
        <f t="shared" si="49"/>
        <v>0.24176507826726812</v>
      </c>
      <c r="D146" s="196">
        <f t="shared" si="49"/>
        <v>0.12914493716447545</v>
      </c>
      <c r="E146" s="197">
        <f t="shared" si="49"/>
        <v>1.3495778924284593E-2</v>
      </c>
      <c r="F146" s="196">
        <f t="shared" si="49"/>
        <v>-3.7714392141117528E-3</v>
      </c>
      <c r="G146" s="196">
        <f t="shared" si="49"/>
        <v>-1.5130870187456151E-2</v>
      </c>
      <c r="H146" s="196">
        <f t="shared" si="49"/>
        <v>-9.7677393947602931E-3</v>
      </c>
      <c r="I146" s="196"/>
      <c r="J146" s="196">
        <f t="shared" ref="J146:P146" si="50">J$133*(J65-J20)/($B65-$B20)</f>
        <v>0.75823492173273188</v>
      </c>
      <c r="K146" s="197">
        <f t="shared" si="50"/>
        <v>0.98650422107571534</v>
      </c>
      <c r="L146" s="196">
        <f t="shared" si="50"/>
        <v>0.11262014110279271</v>
      </c>
      <c r="M146" s="196">
        <f t="shared" si="50"/>
        <v>0.11564915824019087</v>
      </c>
      <c r="N146" s="196">
        <f t="shared" si="50"/>
        <v>1.726721813839634E-2</v>
      </c>
      <c r="O146" s="196">
        <f t="shared" si="50"/>
        <v>1.1359430973344411E-2</v>
      </c>
      <c r="P146" s="196">
        <f t="shared" si="50"/>
        <v>-5.3631307926958584E-3</v>
      </c>
    </row>
    <row r="148" spans="1:16" s="196" customFormat="1">
      <c r="A148" s="196" t="s">
        <v>336</v>
      </c>
      <c r="B148" s="196">
        <f t="shared" ref="B148:H148" si="51">B$133*(B97-B72)/($B97-$B72)</f>
        <v>1</v>
      </c>
      <c r="C148" s="196">
        <f t="shared" si="51"/>
        <v>0.90118465873884823</v>
      </c>
      <c r="D148" s="196">
        <f t="shared" si="51"/>
        <v>0.77853487725657533</v>
      </c>
      <c r="E148" s="197">
        <f t="shared" si="51"/>
        <v>0.53246389463444943</v>
      </c>
      <c r="F148" s="196">
        <f t="shared" si="51"/>
        <v>0.44465908653190106</v>
      </c>
      <c r="G148" s="196">
        <f t="shared" si="51"/>
        <v>0.28453947359667625</v>
      </c>
      <c r="H148" s="196">
        <f t="shared" si="51"/>
        <v>0.13141479055708341</v>
      </c>
      <c r="J148" s="196">
        <f t="shared" ref="J148:P148" si="52">J$133*(J97-J72)/($B97-$B72)</f>
        <v>9.8815341261151421E-2</v>
      </c>
      <c r="K148" s="197">
        <f t="shared" si="52"/>
        <v>0.46753610536554957</v>
      </c>
      <c r="L148" s="196">
        <f t="shared" si="52"/>
        <v>0.122649781482273</v>
      </c>
      <c r="M148" s="196">
        <f t="shared" si="52"/>
        <v>0.24607098262212598</v>
      </c>
      <c r="N148" s="196">
        <f t="shared" si="52"/>
        <v>8.7804808102548468E-2</v>
      </c>
      <c r="O148" s="196">
        <f t="shared" si="52"/>
        <v>0.16011961293522484</v>
      </c>
      <c r="P148" s="196">
        <f t="shared" si="52"/>
        <v>0.15312468303959287</v>
      </c>
    </row>
  </sheetData>
  <phoneticPr fontId="0" type="noConversion"/>
  <pageMargins left="0.75" right="0.75" top="1" bottom="1" header="0.5" footer="0.5"/>
  <pageSetup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21"/>
  <sheetViews>
    <sheetView workbookViewId="0">
      <selection activeCell="C28" sqref="C28"/>
    </sheetView>
  </sheetViews>
  <sheetFormatPr baseColWidth="10" defaultColWidth="8.7109375" defaultRowHeight="16"/>
  <cols>
    <col min="1" max="1" width="11.85546875" customWidth="1"/>
    <col min="2" max="2" width="12" customWidth="1"/>
    <col min="3" max="3" width="9.7109375" style="14" customWidth="1"/>
    <col min="4" max="4" width="11.28515625" style="14" customWidth="1"/>
    <col min="5" max="5" width="9.5703125" style="14" customWidth="1"/>
    <col min="6" max="6" width="10.28515625" style="14" customWidth="1"/>
  </cols>
  <sheetData>
    <row r="1" spans="1:6">
      <c r="A1" s="67"/>
      <c r="B1" s="67"/>
      <c r="C1" s="68"/>
      <c r="D1" s="68"/>
      <c r="E1" s="68"/>
      <c r="F1" s="68"/>
    </row>
    <row r="2" spans="1:6">
      <c r="A2" s="500" t="s">
        <v>206</v>
      </c>
      <c r="B2" s="504"/>
      <c r="C2" s="504"/>
      <c r="D2" s="504"/>
      <c r="E2" s="504"/>
      <c r="F2" s="505"/>
    </row>
    <row r="3" spans="1:6">
      <c r="A3" s="69"/>
      <c r="B3" s="69"/>
      <c r="C3" s="70"/>
      <c r="D3" s="70"/>
      <c r="E3" s="70"/>
      <c r="F3" s="70"/>
    </row>
    <row r="4" spans="1:6" ht="29">
      <c r="A4" s="39" t="s">
        <v>207</v>
      </c>
      <c r="B4" s="39" t="s">
        <v>93</v>
      </c>
      <c r="C4" s="39" t="s">
        <v>208</v>
      </c>
      <c r="D4" s="39" t="s">
        <v>209</v>
      </c>
      <c r="E4" s="39" t="s">
        <v>210</v>
      </c>
      <c r="F4" s="39" t="s">
        <v>211</v>
      </c>
    </row>
    <row r="5" spans="1:6">
      <c r="A5" s="40" t="s">
        <v>49</v>
      </c>
      <c r="B5" s="40" t="s">
        <v>50</v>
      </c>
      <c r="C5" s="40" t="s">
        <v>51</v>
      </c>
      <c r="D5" s="40" t="s">
        <v>53</v>
      </c>
      <c r="E5" s="40" t="s">
        <v>54</v>
      </c>
      <c r="F5" s="40" t="s">
        <v>56</v>
      </c>
    </row>
    <row r="6" spans="1:6" ht="19.5" customHeight="1">
      <c r="A6" s="147" t="s">
        <v>78</v>
      </c>
      <c r="B6" s="148">
        <f>397900*0.5</f>
        <v>198950</v>
      </c>
      <c r="C6" s="149">
        <v>0.30525395903626079</v>
      </c>
      <c r="D6" s="149">
        <v>0.18965073017149756</v>
      </c>
      <c r="E6" s="149">
        <v>0.30265953252424393</v>
      </c>
      <c r="F6" s="149">
        <v>0.20243577826799777</v>
      </c>
    </row>
    <row r="7" spans="1:6">
      <c r="A7" s="68" t="s">
        <v>79</v>
      </c>
      <c r="B7" s="148">
        <f>397900*0.4</f>
        <v>159160</v>
      </c>
      <c r="C7" s="149">
        <v>0.22127796933902991</v>
      </c>
      <c r="D7" s="149">
        <v>0.14009004775069112</v>
      </c>
      <c r="E7" s="149">
        <v>0.35761454134204573</v>
      </c>
      <c r="F7" s="149">
        <v>0.27891646644885648</v>
      </c>
    </row>
    <row r="8" spans="1:6">
      <c r="A8" s="68" t="s">
        <v>83</v>
      </c>
      <c r="B8" s="148">
        <f>397900*0.09</f>
        <v>35811</v>
      </c>
      <c r="C8" s="149">
        <v>0.16157522548937478</v>
      </c>
      <c r="D8" s="149">
        <v>8.0313088157270118E-2</v>
      </c>
      <c r="E8" s="149">
        <v>0.397461718466393</v>
      </c>
      <c r="F8" s="149">
        <v>0.45244129457429277</v>
      </c>
    </row>
    <row r="9" spans="1:6">
      <c r="A9" s="68" t="s">
        <v>212</v>
      </c>
      <c r="B9" s="148">
        <f>397900*0.009</f>
        <v>3581.1</v>
      </c>
      <c r="C9" s="149">
        <v>0.12020775739297984</v>
      </c>
      <c r="D9" s="149">
        <v>5.0554298958420611E-2</v>
      </c>
      <c r="E9" s="149">
        <v>0.4264231660662926</v>
      </c>
      <c r="F9" s="149">
        <v>0.65413755549970687</v>
      </c>
    </row>
    <row r="10" spans="1:6">
      <c r="A10" s="68" t="s">
        <v>213</v>
      </c>
      <c r="B10" s="148">
        <f>397900*0.001</f>
        <v>397.90000000000003</v>
      </c>
      <c r="C10" s="149">
        <v>8.0422216637346056E-2</v>
      </c>
      <c r="D10" s="149">
        <v>3.1414928373963306E-2</v>
      </c>
      <c r="E10" s="149">
        <v>0.33174164362905251</v>
      </c>
      <c r="F10" s="149">
        <v>0.94621764262377472</v>
      </c>
    </row>
    <row r="11" spans="1:6" ht="9" customHeight="1">
      <c r="A11" s="69"/>
      <c r="B11" s="69"/>
      <c r="C11" s="70"/>
      <c r="D11" s="70"/>
      <c r="E11" s="70"/>
      <c r="F11" s="70"/>
    </row>
    <row r="12" spans="1:6">
      <c r="A12" s="37" t="s">
        <v>223</v>
      </c>
      <c r="D12" s="37"/>
    </row>
    <row r="13" spans="1:6">
      <c r="A13" s="37" t="s">
        <v>214</v>
      </c>
      <c r="D13" s="37"/>
    </row>
    <row r="14" spans="1:6">
      <c r="A14" s="37" t="s">
        <v>215</v>
      </c>
    </row>
    <row r="15" spans="1:6">
      <c r="A15" s="37" t="s">
        <v>216</v>
      </c>
    </row>
    <row r="16" spans="1:6">
      <c r="A16" s="37" t="s">
        <v>217</v>
      </c>
    </row>
    <row r="17" spans="1:4">
      <c r="A17" s="37" t="s">
        <v>218</v>
      </c>
    </row>
    <row r="18" spans="1:4">
      <c r="A18" s="37" t="s">
        <v>219</v>
      </c>
    </row>
    <row r="19" spans="1:4">
      <c r="A19" s="37" t="s">
        <v>220</v>
      </c>
      <c r="B19" s="38"/>
    </row>
    <row r="20" spans="1:4">
      <c r="A20" s="37" t="s">
        <v>221</v>
      </c>
      <c r="D20" s="38"/>
    </row>
    <row r="21" spans="1:4">
      <c r="A21" s="37" t="s">
        <v>222</v>
      </c>
    </row>
  </sheetData>
  <mergeCells count="1">
    <mergeCell ref="A2:F2"/>
  </mergeCells>
  <phoneticPr fontId="0" type="noConversion"/>
  <pageMargins left="0.75" right="0.75" top="1" bottom="1" header="0.5" footer="0.5"/>
  <pageSetup orientation="portrait" verticalDpi="12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R186"/>
  <sheetViews>
    <sheetView zoomScale="150" zoomScaleNormal="150" workbookViewId="0">
      <selection activeCell="F22" sqref="F22"/>
    </sheetView>
  </sheetViews>
  <sheetFormatPr baseColWidth="10" defaultColWidth="8.85546875" defaultRowHeight="13.5" customHeight="1"/>
  <cols>
    <col min="1" max="1" width="7" style="81" customWidth="1"/>
    <col min="2" max="2" width="8.85546875" style="81"/>
    <col min="3" max="3" width="9" style="81" customWidth="1"/>
    <col min="4" max="4" width="7" style="81" customWidth="1"/>
    <col min="5" max="5" width="2.28515625" style="81" customWidth="1"/>
    <col min="6" max="6" width="10.5703125" style="81" customWidth="1"/>
    <col min="7" max="7" width="10.7109375" style="81" customWidth="1"/>
    <col min="8" max="8" width="2.28515625" style="81" customWidth="1"/>
    <col min="9" max="9" width="10.28515625" style="81" customWidth="1"/>
    <col min="10" max="10" width="10.5703125" style="81" customWidth="1"/>
    <col min="11" max="11" width="2.28515625" style="81" customWidth="1"/>
    <col min="12" max="12" width="9.5703125" style="81" customWidth="1"/>
    <col min="13" max="13" width="8.7109375" style="81" customWidth="1"/>
    <col min="14" max="14" width="6.42578125" style="81" customWidth="1"/>
    <col min="15" max="16" width="6.140625" style="81" customWidth="1"/>
    <col min="17" max="17" width="6.5703125" style="81" customWidth="1"/>
    <col min="18" max="18" width="6.140625" style="81" customWidth="1"/>
    <col min="19" max="75" width="3.7109375" style="81" customWidth="1"/>
    <col min="76" max="16384" width="8.85546875" style="81"/>
  </cols>
  <sheetData>
    <row r="1" spans="1:16" ht="17.25" customHeight="1">
      <c r="A1" s="506" t="s">
        <v>114</v>
      </c>
      <c r="B1" s="507"/>
      <c r="C1" s="507"/>
      <c r="D1" s="507"/>
      <c r="E1" s="507"/>
      <c r="F1" s="507"/>
      <c r="G1" s="507"/>
      <c r="H1" s="507"/>
      <c r="I1" s="507"/>
      <c r="J1" s="507"/>
      <c r="K1" s="507"/>
      <c r="L1" s="507"/>
    </row>
    <row r="2" spans="1:16" ht="18.75" customHeight="1">
      <c r="A2" s="58"/>
      <c r="B2" s="508" t="s">
        <v>119</v>
      </c>
      <c r="C2" s="508"/>
      <c r="D2" s="508"/>
      <c r="E2" s="83"/>
      <c r="F2" s="508" t="s">
        <v>120</v>
      </c>
      <c r="G2" s="508"/>
      <c r="H2" s="84"/>
      <c r="I2" s="508" t="s">
        <v>122</v>
      </c>
      <c r="J2" s="508"/>
      <c r="K2" s="84"/>
      <c r="L2" s="85" t="s">
        <v>59</v>
      </c>
      <c r="M2" s="83"/>
    </row>
    <row r="3" spans="1:16" ht="13.5" customHeight="1">
      <c r="A3" s="58"/>
      <c r="B3" s="86" t="s">
        <v>49</v>
      </c>
      <c r="C3" s="86" t="s">
        <v>50</v>
      </c>
      <c r="D3" s="86" t="s">
        <v>51</v>
      </c>
      <c r="E3" s="86"/>
      <c r="F3" s="86" t="s">
        <v>53</v>
      </c>
      <c r="G3" s="86" t="s">
        <v>54</v>
      </c>
      <c r="H3" s="87"/>
      <c r="I3" s="86" t="s">
        <v>56</v>
      </c>
      <c r="J3" s="86" t="s">
        <v>57</v>
      </c>
      <c r="K3" s="87"/>
      <c r="L3" s="86" t="s">
        <v>58</v>
      </c>
    </row>
    <row r="4" spans="1:16" ht="13.5" customHeight="1">
      <c r="A4" s="83" t="s">
        <v>85</v>
      </c>
      <c r="B4" s="83" t="s">
        <v>115</v>
      </c>
      <c r="C4" s="83" t="s">
        <v>116</v>
      </c>
      <c r="D4" s="83" t="s">
        <v>118</v>
      </c>
      <c r="E4" s="83"/>
      <c r="F4" s="83" t="s">
        <v>121</v>
      </c>
      <c r="G4" s="83" t="s">
        <v>55</v>
      </c>
      <c r="I4" s="83" t="s">
        <v>121</v>
      </c>
      <c r="J4" s="83" t="s">
        <v>55</v>
      </c>
      <c r="K4" s="83"/>
      <c r="L4" s="83" t="s">
        <v>308</v>
      </c>
    </row>
    <row r="5" spans="1:16" ht="13.5" customHeight="1">
      <c r="A5" s="88"/>
      <c r="B5" s="82" t="s">
        <v>52</v>
      </c>
      <c r="C5" s="82" t="s">
        <v>52</v>
      </c>
      <c r="D5" s="82" t="s">
        <v>117</v>
      </c>
      <c r="E5" s="82"/>
      <c r="F5" s="82" t="s">
        <v>233</v>
      </c>
      <c r="G5" s="236" t="s">
        <v>412</v>
      </c>
      <c r="H5" s="88"/>
      <c r="I5" s="82" t="s">
        <v>233</v>
      </c>
      <c r="J5" s="236" t="s">
        <v>412</v>
      </c>
      <c r="K5" s="82"/>
      <c r="L5" s="236" t="s">
        <v>413</v>
      </c>
    </row>
    <row r="6" spans="1:16" ht="13.5" customHeight="1">
      <c r="A6" s="83">
        <v>1913</v>
      </c>
      <c r="B6" s="89">
        <v>37700.727969294756</v>
      </c>
      <c r="C6" s="89">
        <v>358</v>
      </c>
      <c r="D6" s="90">
        <v>0.94958378599896542</v>
      </c>
      <c r="E6" s="66"/>
      <c r="F6" s="89">
        <v>27630.889464312328</v>
      </c>
      <c r="G6" s="89">
        <f>$L6*F6*1000/$B6</f>
        <v>16623.935669249106</v>
      </c>
      <c r="I6" s="89">
        <v>27630.889464312328</v>
      </c>
      <c r="J6" s="89">
        <f>$L6*I6*1000/$B6</f>
        <v>16623.935669249106</v>
      </c>
      <c r="K6" s="66"/>
      <c r="L6" s="91">
        <v>22.682385134756448</v>
      </c>
      <c r="M6" s="220"/>
    </row>
    <row r="7" spans="1:16" ht="13.5" customHeight="1">
      <c r="A7" s="83">
        <v>1914</v>
      </c>
      <c r="B7" s="89">
        <v>38513.304544443956</v>
      </c>
      <c r="C7" s="89">
        <v>358</v>
      </c>
      <c r="D7" s="90">
        <v>0.92954890325464468</v>
      </c>
      <c r="E7" s="66"/>
      <c r="F7" s="89">
        <v>27948.16142199462</v>
      </c>
      <c r="G7" s="89">
        <f t="shared" ref="G7:G70" si="0">$L7*F7*1000/$B7</f>
        <v>16241.312888384744</v>
      </c>
      <c r="I7" s="89">
        <v>27948.16142199462</v>
      </c>
      <c r="J7" s="89">
        <f>$L7*I7*1000/$B7</f>
        <v>16241.312888384744</v>
      </c>
      <c r="K7" s="66"/>
      <c r="L7" s="91">
        <v>22.380958089776296</v>
      </c>
      <c r="M7" s="225"/>
      <c r="P7" s="225"/>
    </row>
    <row r="8" spans="1:16" ht="13.5" customHeight="1">
      <c r="A8" s="83">
        <v>1915</v>
      </c>
      <c r="B8" s="89">
        <v>39154.052433920922</v>
      </c>
      <c r="C8" s="89">
        <v>337</v>
      </c>
      <c r="D8" s="90">
        <v>0.8607027345860162</v>
      </c>
      <c r="E8" s="66"/>
      <c r="F8" s="89">
        <v>28973.607489945232</v>
      </c>
      <c r="G8" s="89">
        <f t="shared" si="0"/>
        <v>16398.247624003139</v>
      </c>
      <c r="I8" s="89">
        <v>28973.607489945232</v>
      </c>
      <c r="J8" s="89">
        <f>$L8*I8*1000/$B8</f>
        <v>16398.247624003139</v>
      </c>
      <c r="K8" s="66"/>
      <c r="L8" s="91">
        <v>22.160093371785084</v>
      </c>
      <c r="M8" s="225"/>
      <c r="P8" s="225"/>
    </row>
    <row r="9" spans="1:16" ht="13.5" customHeight="1">
      <c r="A9" s="83">
        <v>1916</v>
      </c>
      <c r="B9" s="89">
        <v>39790.08915667882</v>
      </c>
      <c r="C9" s="89">
        <v>437</v>
      </c>
      <c r="D9" s="90">
        <v>1.0982634350962468</v>
      </c>
      <c r="E9" s="66"/>
      <c r="F9" s="89">
        <v>34456.016788412504</v>
      </c>
      <c r="G9" s="89">
        <f t="shared" si="0"/>
        <v>17839.701158105061</v>
      </c>
      <c r="I9" s="89">
        <v>35007.599080112879</v>
      </c>
      <c r="J9" s="89">
        <f t="shared" ref="J9:J72" si="1">$L9*I9*1000/$B9</f>
        <v>18125.284465904777</v>
      </c>
      <c r="K9" s="66"/>
      <c r="L9" s="91">
        <v>20.601432370099893</v>
      </c>
      <c r="M9" s="225"/>
      <c r="P9" s="225"/>
    </row>
    <row r="10" spans="1:16" ht="13.5" customHeight="1">
      <c r="A10" s="83">
        <v>1917</v>
      </c>
      <c r="B10" s="89">
        <v>40386.988274838346</v>
      </c>
      <c r="C10" s="89">
        <v>3473</v>
      </c>
      <c r="D10" s="90">
        <v>8.5993042520670624</v>
      </c>
      <c r="E10" s="66"/>
      <c r="F10" s="89">
        <v>41827.079800761137</v>
      </c>
      <c r="G10" s="89">
        <f t="shared" si="0"/>
        <v>18168.958035218391</v>
      </c>
      <c r="I10" s="89">
        <v>42193.265249513533</v>
      </c>
      <c r="J10" s="89">
        <f t="shared" si="1"/>
        <v>18328.022643199194</v>
      </c>
      <c r="K10" s="66"/>
      <c r="L10" s="91">
        <v>17.543407252663194</v>
      </c>
      <c r="M10" s="225"/>
      <c r="P10" s="225"/>
    </row>
    <row r="11" spans="1:16" ht="13.5" customHeight="1">
      <c r="A11" s="83">
        <v>1918</v>
      </c>
      <c r="B11" s="89">
        <v>40451.066003008054</v>
      </c>
      <c r="C11" s="89">
        <v>4425</v>
      </c>
      <c r="D11" s="90">
        <v>10.939143111014539</v>
      </c>
      <c r="E11" s="66"/>
      <c r="F11" s="89">
        <v>46568.457916190804</v>
      </c>
      <c r="G11" s="89">
        <f t="shared" si="0"/>
        <v>17196.121836063881</v>
      </c>
      <c r="I11" s="89">
        <v>46912.265562543223</v>
      </c>
      <c r="J11" s="89">
        <f t="shared" si="1"/>
        <v>17323.078115902197</v>
      </c>
      <c r="K11" s="66"/>
      <c r="L11" s="91">
        <v>14.93718045459571</v>
      </c>
      <c r="M11" s="225"/>
      <c r="P11" s="225"/>
    </row>
    <row r="12" spans="1:16" ht="13.5" customHeight="1">
      <c r="A12" s="83">
        <v>1919</v>
      </c>
      <c r="B12" s="89">
        <v>41052.355021208234</v>
      </c>
      <c r="C12" s="89">
        <v>5333</v>
      </c>
      <c r="D12" s="90">
        <v>12.990728539799717</v>
      </c>
      <c r="E12" s="66"/>
      <c r="F12" s="89">
        <v>53163.650809030129</v>
      </c>
      <c r="G12" s="89">
        <f t="shared" si="0"/>
        <v>16841.940572410036</v>
      </c>
      <c r="I12" s="89">
        <v>54237.82428603241</v>
      </c>
      <c r="J12" s="89">
        <f t="shared" si="1"/>
        <v>17182.232587514813</v>
      </c>
      <c r="K12" s="66"/>
      <c r="L12" s="91">
        <v>13.005151322437579</v>
      </c>
      <c r="M12" s="225"/>
      <c r="P12" s="225"/>
    </row>
    <row r="13" spans="1:16" ht="13.5" customHeight="1">
      <c r="A13" s="83">
        <v>1920</v>
      </c>
      <c r="B13" s="89">
        <v>41909</v>
      </c>
      <c r="C13" s="89">
        <v>7260</v>
      </c>
      <c r="D13" s="90">
        <v>17.32324798969195</v>
      </c>
      <c r="E13" s="66"/>
      <c r="F13" s="89">
        <v>56062.049220036817</v>
      </c>
      <c r="G13" s="89">
        <f t="shared" si="0"/>
        <v>15019.503948245267</v>
      </c>
      <c r="I13" s="89">
        <v>57199.787188285394</v>
      </c>
      <c r="J13" s="89">
        <f t="shared" si="1"/>
        <v>15324.313710712364</v>
      </c>
      <c r="K13" s="66"/>
      <c r="L13" s="91">
        <v>11.22778064170444</v>
      </c>
      <c r="M13" s="225"/>
      <c r="P13" s="225"/>
    </row>
    <row r="14" spans="1:16" ht="13.5" customHeight="1">
      <c r="A14" s="83">
        <v>1921</v>
      </c>
      <c r="B14" s="89">
        <v>42835.194914792832</v>
      </c>
      <c r="C14" s="89">
        <v>6662</v>
      </c>
      <c r="D14" s="90">
        <v>15.552631459368767</v>
      </c>
      <c r="E14" s="66"/>
      <c r="F14" s="89">
        <v>45161.887414010263</v>
      </c>
      <c r="G14" s="89">
        <f t="shared" si="0"/>
        <v>13251.093433446526</v>
      </c>
      <c r="I14" s="89">
        <v>45615.62560300617</v>
      </c>
      <c r="J14" s="89">
        <f t="shared" si="1"/>
        <v>13384.226202712549</v>
      </c>
      <c r="K14" s="66"/>
      <c r="L14" s="91">
        <v>12.56841116608706</v>
      </c>
      <c r="M14" s="225"/>
      <c r="P14" s="225"/>
    </row>
    <row r="15" spans="1:16" ht="13.5" customHeight="1">
      <c r="A15" s="83">
        <v>1922</v>
      </c>
      <c r="B15" s="89">
        <v>43542.908902835123</v>
      </c>
      <c r="C15" s="89">
        <v>6787</v>
      </c>
      <c r="D15" s="90">
        <v>15.586923728832668</v>
      </c>
      <c r="E15" s="66"/>
      <c r="F15" s="89">
        <v>48546.747408196876</v>
      </c>
      <c r="G15" s="89">
        <f t="shared" si="0"/>
        <v>14961.810552416302</v>
      </c>
      <c r="I15" s="89">
        <v>49599.872927548247</v>
      </c>
      <c r="J15" s="89">
        <f t="shared" si="1"/>
        <v>15286.37739467997</v>
      </c>
      <c r="K15" s="66"/>
      <c r="L15" s="91">
        <v>13.419658137495347</v>
      </c>
      <c r="M15" s="225"/>
      <c r="P15" s="225"/>
    </row>
    <row r="16" spans="1:16" ht="13.5" customHeight="1">
      <c r="A16" s="83">
        <v>1923</v>
      </c>
      <c r="B16" s="89">
        <v>44408.548690457501</v>
      </c>
      <c r="C16" s="89">
        <v>7698</v>
      </c>
      <c r="D16" s="90">
        <v>17.334500286549883</v>
      </c>
      <c r="E16" s="66"/>
      <c r="F16" s="89">
        <v>56061.234376513916</v>
      </c>
      <c r="G16" s="89">
        <f t="shared" si="0"/>
        <v>16642.568192285813</v>
      </c>
      <c r="I16" s="89">
        <v>57315.111374212662</v>
      </c>
      <c r="J16" s="89">
        <f t="shared" si="1"/>
        <v>17014.799265522441</v>
      </c>
      <c r="K16" s="66"/>
      <c r="L16" s="91">
        <v>13.183304080279189</v>
      </c>
      <c r="M16" s="225"/>
      <c r="P16" s="225"/>
    </row>
    <row r="17" spans="1:16" ht="13.5" customHeight="1">
      <c r="A17" s="83">
        <v>1924</v>
      </c>
      <c r="B17" s="89">
        <v>45384.476316701766</v>
      </c>
      <c r="C17" s="89">
        <v>7370</v>
      </c>
      <c r="D17" s="90">
        <v>16.239032810626032</v>
      </c>
      <c r="E17" s="66"/>
      <c r="F17" s="89">
        <v>56717.183412460028</v>
      </c>
      <c r="G17" s="89">
        <f t="shared" si="0"/>
        <v>16443.055989321987</v>
      </c>
      <c r="I17" s="89">
        <v>58413.664336683782</v>
      </c>
      <c r="J17" s="89">
        <f t="shared" si="1"/>
        <v>16934.888078707783</v>
      </c>
      <c r="K17" s="66"/>
      <c r="L17" s="91">
        <v>13.157555439497392</v>
      </c>
      <c r="M17" s="225"/>
      <c r="P17" s="225"/>
    </row>
    <row r="18" spans="1:16" ht="13.5" customHeight="1">
      <c r="A18" s="83">
        <v>1925</v>
      </c>
      <c r="B18" s="89">
        <v>46190.080965008812</v>
      </c>
      <c r="C18" s="89">
        <v>4171</v>
      </c>
      <c r="D18" s="90">
        <v>9.0300772652027419</v>
      </c>
      <c r="E18" s="66"/>
      <c r="F18" s="89">
        <v>59773.661466912105</v>
      </c>
      <c r="G18" s="89">
        <f t="shared" si="0"/>
        <v>16605.310554764841</v>
      </c>
      <c r="I18" s="89">
        <v>63292.017530463352</v>
      </c>
      <c r="J18" s="89">
        <f t="shared" si="1"/>
        <v>17582.720899785261</v>
      </c>
      <c r="K18" s="66"/>
      <c r="L18" s="91">
        <v>12.831749304805076</v>
      </c>
      <c r="M18" s="225"/>
      <c r="P18" s="225"/>
    </row>
    <row r="19" spans="1:16" ht="13.5" customHeight="1">
      <c r="A19" s="83">
        <v>1926</v>
      </c>
      <c r="B19" s="89">
        <v>46940.016465398301</v>
      </c>
      <c r="C19" s="89">
        <v>4138</v>
      </c>
      <c r="D19" s="90">
        <v>8.815506068367732</v>
      </c>
      <c r="E19" s="66"/>
      <c r="F19" s="89">
        <v>61992.480379808163</v>
      </c>
      <c r="G19" s="89">
        <f t="shared" si="0"/>
        <v>16786.690202347239</v>
      </c>
      <c r="I19" s="89">
        <v>64894.565862962234</v>
      </c>
      <c r="J19" s="89">
        <f t="shared" si="1"/>
        <v>17572.534060311409</v>
      </c>
      <c r="K19" s="66"/>
      <c r="L19" s="91">
        <v>12.710695066080499</v>
      </c>
      <c r="M19" s="225"/>
      <c r="P19" s="225"/>
    </row>
    <row r="20" spans="1:16" ht="13.5" customHeight="1">
      <c r="A20" s="83">
        <v>1927</v>
      </c>
      <c r="B20" s="89">
        <v>47722.889407422103</v>
      </c>
      <c r="C20" s="89">
        <v>4102</v>
      </c>
      <c r="D20" s="90">
        <v>8.5954560818399148</v>
      </c>
      <c r="E20" s="66"/>
      <c r="F20" s="89">
        <v>62292.342796240686</v>
      </c>
      <c r="G20" s="89">
        <f t="shared" si="0"/>
        <v>16910.239572471197</v>
      </c>
      <c r="I20" s="89">
        <v>65813.859373005296</v>
      </c>
      <c r="J20" s="89">
        <f t="shared" si="1"/>
        <v>17866.21082509058</v>
      </c>
      <c r="K20" s="66"/>
      <c r="L20" s="91">
        <v>12.955131509658971</v>
      </c>
      <c r="M20" s="225"/>
      <c r="P20" s="225"/>
    </row>
    <row r="21" spans="1:16" ht="13.5" customHeight="1">
      <c r="A21" s="83">
        <v>1928</v>
      </c>
      <c r="B21" s="89">
        <v>48444.949505004595</v>
      </c>
      <c r="C21" s="89">
        <v>4071</v>
      </c>
      <c r="D21" s="90">
        <v>8.4033527572971174</v>
      </c>
      <c r="E21" s="66"/>
      <c r="F21" s="89">
        <v>63691.429125084789</v>
      </c>
      <c r="G21" s="89">
        <f t="shared" si="0"/>
        <v>17264.749869430041</v>
      </c>
      <c r="I21" s="89">
        <v>69383.714512257458</v>
      </c>
      <c r="J21" s="89">
        <f t="shared" si="1"/>
        <v>18807.749999038406</v>
      </c>
      <c r="K21" s="66"/>
      <c r="L21" s="91">
        <v>13.131907183280049</v>
      </c>
      <c r="M21" s="225"/>
      <c r="P21" s="225"/>
    </row>
    <row r="22" spans="1:16" ht="13.5" customHeight="1">
      <c r="A22" s="83">
        <v>1929</v>
      </c>
      <c r="B22" s="89">
        <v>49084.788361927036</v>
      </c>
      <c r="C22" s="89">
        <v>4044.3270000000002</v>
      </c>
      <c r="D22" s="90">
        <v>8.2394711986514562</v>
      </c>
      <c r="E22" s="66"/>
      <c r="F22" s="89">
        <v>67280</v>
      </c>
      <c r="G22" s="89">
        <f t="shared" si="0"/>
        <v>17999.766216296575</v>
      </c>
      <c r="I22" s="89">
        <v>72489.048824256068</v>
      </c>
      <c r="J22" s="89">
        <f t="shared" si="1"/>
        <v>19393.369977382841</v>
      </c>
      <c r="K22" s="66"/>
      <c r="L22" s="91">
        <v>13.131907183280049</v>
      </c>
      <c r="M22" s="225"/>
      <c r="P22" s="225"/>
    </row>
    <row r="23" spans="1:16" ht="13.5" customHeight="1">
      <c r="A23" s="83">
        <v>1930</v>
      </c>
      <c r="B23" s="89">
        <v>49750</v>
      </c>
      <c r="C23" s="89">
        <v>3708</v>
      </c>
      <c r="D23" s="90">
        <v>7.4532663316582912</v>
      </c>
      <c r="E23" s="66"/>
      <c r="F23" s="89">
        <v>60240</v>
      </c>
      <c r="G23" s="89">
        <f t="shared" si="0"/>
        <v>16314.2473774378</v>
      </c>
      <c r="I23" s="89">
        <v>61813.907021299354</v>
      </c>
      <c r="J23" s="89">
        <f t="shared" si="1"/>
        <v>16740.494198396696</v>
      </c>
      <c r="K23" s="66"/>
      <c r="L23" s="91">
        <v>13.473336770045327</v>
      </c>
      <c r="M23" s="225"/>
      <c r="P23" s="225"/>
    </row>
    <row r="24" spans="1:16" ht="13.5" customHeight="1">
      <c r="A24" s="83">
        <v>1931</v>
      </c>
      <c r="B24" s="89">
        <v>50461.665723737082</v>
      </c>
      <c r="C24" s="89">
        <v>3226</v>
      </c>
      <c r="D24" s="90">
        <v>6.3929716820316838</v>
      </c>
      <c r="E24" s="66"/>
      <c r="F24" s="89">
        <v>50560</v>
      </c>
      <c r="G24" s="89">
        <f t="shared" si="0"/>
        <v>14802.184388328829</v>
      </c>
      <c r="I24" s="89">
        <v>51113.245982413107</v>
      </c>
      <c r="J24" s="89">
        <f t="shared" si="1"/>
        <v>14964.155295049182</v>
      </c>
      <c r="K24" s="66"/>
      <c r="L24" s="91">
        <v>14.773395581190053</v>
      </c>
      <c r="M24" s="225"/>
      <c r="P24" s="225"/>
    </row>
    <row r="25" spans="1:16" ht="13.5" customHeight="1">
      <c r="A25" s="83">
        <v>1932</v>
      </c>
      <c r="B25" s="89">
        <v>51117.350453271472</v>
      </c>
      <c r="C25" s="89">
        <v>3877</v>
      </c>
      <c r="D25" s="90">
        <v>7.5845089106175978</v>
      </c>
      <c r="E25" s="66"/>
      <c r="F25" s="89">
        <v>38640</v>
      </c>
      <c r="G25" s="89">
        <f t="shared" si="0"/>
        <v>12450.610418708171</v>
      </c>
      <c r="I25" s="89">
        <v>38777.613788847921</v>
      </c>
      <c r="J25" s="89">
        <f t="shared" si="1"/>
        <v>12494.952439235805</v>
      </c>
      <c r="K25" s="66"/>
      <c r="L25" s="91">
        <v>16.471071846021186</v>
      </c>
      <c r="M25" s="225"/>
      <c r="P25" s="225"/>
    </row>
    <row r="26" spans="1:16" ht="13.5" customHeight="1">
      <c r="A26" s="83">
        <v>1933</v>
      </c>
      <c r="B26" s="89">
        <v>51757.038466730541</v>
      </c>
      <c r="C26" s="89">
        <v>3724</v>
      </c>
      <c r="D26" s="90">
        <v>7.1951566595020493</v>
      </c>
      <c r="E26" s="66"/>
      <c r="F26" s="89">
        <v>36160</v>
      </c>
      <c r="G26" s="89">
        <f t="shared" si="0"/>
        <v>12130.325304680395</v>
      </c>
      <c r="I26" s="89">
        <v>36769.636523922498</v>
      </c>
      <c r="J26" s="89">
        <f t="shared" si="1"/>
        <v>12334.835519082895</v>
      </c>
      <c r="K26" s="66"/>
      <c r="L26" s="91">
        <v>17.362547384079036</v>
      </c>
      <c r="M26" s="225"/>
      <c r="P26" s="225"/>
    </row>
    <row r="27" spans="1:16" ht="13.5" customHeight="1">
      <c r="A27" s="83">
        <v>1934</v>
      </c>
      <c r="B27" s="89">
        <v>52429.938154087497</v>
      </c>
      <c r="C27" s="89">
        <v>4094</v>
      </c>
      <c r="D27" s="90">
        <v>7.8085157910506275</v>
      </c>
      <c r="E27" s="66"/>
      <c r="F27" s="89">
        <v>41600</v>
      </c>
      <c r="G27" s="89">
        <f t="shared" si="0"/>
        <v>13329.528334040779</v>
      </c>
      <c r="I27" s="89">
        <v>42030.151753627659</v>
      </c>
      <c r="J27" s="89">
        <f t="shared" si="1"/>
        <v>13467.358141442633</v>
      </c>
      <c r="K27" s="66"/>
      <c r="L27" s="91">
        <v>16.799671783098916</v>
      </c>
      <c r="M27" s="225"/>
      <c r="P27" s="225"/>
    </row>
    <row r="28" spans="1:16" ht="13.5" customHeight="1">
      <c r="A28" s="83">
        <v>1935</v>
      </c>
      <c r="B28" s="89">
        <v>53147.097891511097</v>
      </c>
      <c r="C28" s="89">
        <v>4575</v>
      </c>
      <c r="D28" s="90">
        <v>8.6081840429724394</v>
      </c>
      <c r="E28" s="66"/>
      <c r="F28" s="89">
        <v>46800</v>
      </c>
      <c r="G28" s="89">
        <f t="shared" si="0"/>
        <v>14433.433180935501</v>
      </c>
      <c r="I28" s="89">
        <v>47761.430610559022</v>
      </c>
      <c r="J28" s="89">
        <f t="shared" si="1"/>
        <v>14729.944815029723</v>
      </c>
      <c r="K28" s="66"/>
      <c r="L28" s="91">
        <v>16.390920644824003</v>
      </c>
      <c r="M28" s="225"/>
      <c r="P28" s="225"/>
    </row>
    <row r="29" spans="1:16" ht="13.5" customHeight="1">
      <c r="A29" s="83">
        <v>1936</v>
      </c>
      <c r="B29" s="89">
        <v>53844.313041528949</v>
      </c>
      <c r="C29" s="89">
        <v>5413</v>
      </c>
      <c r="D29" s="90">
        <v>10.053057963289588</v>
      </c>
      <c r="E29" s="66"/>
      <c r="F29" s="89">
        <v>52560</v>
      </c>
      <c r="G29" s="89">
        <f t="shared" si="0"/>
        <v>15845.742307809378</v>
      </c>
      <c r="I29" s="89">
        <v>54483.577517663914</v>
      </c>
      <c r="J29" s="89">
        <f t="shared" si="1"/>
        <v>16425.660756325324</v>
      </c>
      <c r="K29" s="66"/>
      <c r="L29" s="91">
        <v>16.232935867524496</v>
      </c>
      <c r="M29" s="225"/>
      <c r="P29" s="225"/>
    </row>
    <row r="30" spans="1:16" ht="13.5" customHeight="1">
      <c r="A30" s="83">
        <v>1937</v>
      </c>
      <c r="B30" s="89">
        <v>54539.104556864208</v>
      </c>
      <c r="C30" s="89">
        <v>6350</v>
      </c>
      <c r="D30" s="90">
        <v>11.643022106054726</v>
      </c>
      <c r="E30" s="66"/>
      <c r="F30" s="89">
        <v>57840</v>
      </c>
      <c r="G30" s="89">
        <f t="shared" si="0"/>
        <v>16614.871815397535</v>
      </c>
      <c r="I30" s="89">
        <v>58544.471612270187</v>
      </c>
      <c r="J30" s="89">
        <f t="shared" si="1"/>
        <v>16817.235327421316</v>
      </c>
      <c r="K30" s="66"/>
      <c r="L30" s="91">
        <v>15.666670662843403</v>
      </c>
      <c r="M30" s="225"/>
      <c r="P30" s="225"/>
    </row>
    <row r="31" spans="1:16" ht="13.5" customHeight="1">
      <c r="A31" s="83">
        <v>1938</v>
      </c>
      <c r="B31" s="89">
        <v>55342.212127616192</v>
      </c>
      <c r="C31" s="89">
        <v>6204</v>
      </c>
      <c r="D31" s="90">
        <v>11.210249394610223</v>
      </c>
      <c r="E31" s="66"/>
      <c r="F31" s="89">
        <v>52960</v>
      </c>
      <c r="G31" s="89">
        <f t="shared" si="0"/>
        <v>15276.511114186324</v>
      </c>
      <c r="I31" s="89">
        <v>53870.774518341306</v>
      </c>
      <c r="J31" s="89">
        <f t="shared" si="1"/>
        <v>15539.227448248983</v>
      </c>
      <c r="K31" s="66"/>
      <c r="L31" s="91">
        <v>15.963669158821483</v>
      </c>
      <c r="M31" s="225"/>
      <c r="P31" s="225"/>
    </row>
    <row r="32" spans="1:16" ht="13.5" customHeight="1">
      <c r="A32" s="83">
        <v>1939</v>
      </c>
      <c r="B32" s="89">
        <v>56181.361740206303</v>
      </c>
      <c r="C32" s="89">
        <v>7633</v>
      </c>
      <c r="D32" s="90">
        <v>13.586356335213976</v>
      </c>
      <c r="E32" s="66"/>
      <c r="F32" s="89">
        <v>56480</v>
      </c>
      <c r="G32" s="89">
        <f t="shared" si="0"/>
        <v>16279.994935177318</v>
      </c>
      <c r="I32" s="89">
        <v>57272.849491057175</v>
      </c>
      <c r="J32" s="89">
        <f t="shared" si="1"/>
        <v>16508.528676302831</v>
      </c>
      <c r="K32" s="66"/>
      <c r="L32" s="91">
        <v>16.193914387073715</v>
      </c>
      <c r="M32" s="225"/>
      <c r="P32" s="225"/>
    </row>
    <row r="33" spans="1:16" ht="13.5" customHeight="1">
      <c r="A33" s="83">
        <v>1940</v>
      </c>
      <c r="B33" s="89">
        <v>57115</v>
      </c>
      <c r="C33" s="89">
        <v>14665</v>
      </c>
      <c r="D33" s="90">
        <v>25.67626718025037</v>
      </c>
      <c r="E33" s="66"/>
      <c r="F33" s="89">
        <v>60720</v>
      </c>
      <c r="G33" s="89">
        <f t="shared" si="0"/>
        <v>17052.083905011033</v>
      </c>
      <c r="I33" s="89">
        <v>61477.874213457864</v>
      </c>
      <c r="J33" s="89">
        <f t="shared" si="1"/>
        <v>17264.918797588896</v>
      </c>
      <c r="K33" s="66"/>
      <c r="L33" s="91">
        <v>16.039686631006344</v>
      </c>
      <c r="M33" s="225"/>
      <c r="P33" s="225"/>
    </row>
    <row r="34" spans="1:16" ht="13.5" customHeight="1">
      <c r="A34" s="83">
        <v>1941</v>
      </c>
      <c r="B34" s="89">
        <v>57392.484407425414</v>
      </c>
      <c r="C34" s="89">
        <v>25855</v>
      </c>
      <c r="D34" s="90">
        <v>45.049452497050105</v>
      </c>
      <c r="E34" s="66"/>
      <c r="F34" s="89">
        <v>74880</v>
      </c>
      <c r="G34" s="89">
        <f t="shared" si="0"/>
        <v>19930.463143066227</v>
      </c>
      <c r="I34" s="89">
        <v>75833.651102494012</v>
      </c>
      <c r="J34" s="89">
        <f t="shared" si="1"/>
        <v>20184.292044636757</v>
      </c>
      <c r="K34" s="66"/>
      <c r="L34" s="91">
        <v>15.275892029529851</v>
      </c>
      <c r="M34" s="225"/>
      <c r="P34" s="225"/>
    </row>
    <row r="35" spans="1:16" ht="13.5" customHeight="1">
      <c r="A35" s="83">
        <v>1942</v>
      </c>
      <c r="B35" s="89">
        <v>57736.224318594097</v>
      </c>
      <c r="C35" s="89">
        <v>36538</v>
      </c>
      <c r="D35" s="90">
        <v>63.284359916540033</v>
      </c>
      <c r="E35" s="66"/>
      <c r="F35" s="89">
        <v>96880</v>
      </c>
      <c r="G35" s="89">
        <f t="shared" si="0"/>
        <v>23163.868888050019</v>
      </c>
      <c r="I35" s="89">
        <v>97611.172347961474</v>
      </c>
      <c r="J35" s="89">
        <f t="shared" si="1"/>
        <v>23338.691146542456</v>
      </c>
      <c r="K35" s="66"/>
      <c r="L35" s="91">
        <v>13.804648329964481</v>
      </c>
      <c r="M35" s="225"/>
      <c r="P35" s="225"/>
    </row>
    <row r="36" spans="1:16" ht="13.5" customHeight="1">
      <c r="A36" s="83">
        <v>1943</v>
      </c>
      <c r="B36" s="89">
        <v>58249.516076489876</v>
      </c>
      <c r="C36" s="89">
        <v>43602</v>
      </c>
      <c r="D36" s="90">
        <v>74.853840747353829</v>
      </c>
      <c r="E36" s="66"/>
      <c r="F36" s="89">
        <v>119920</v>
      </c>
      <c r="G36" s="89">
        <f t="shared" si="0"/>
        <v>26774.089325287576</v>
      </c>
      <c r="I36" s="89">
        <v>121642.8668382102</v>
      </c>
      <c r="J36" s="89">
        <f t="shared" si="1"/>
        <v>27158.747352487502</v>
      </c>
      <c r="K36" s="66"/>
      <c r="L36" s="91">
        <v>13.005151322437579</v>
      </c>
      <c r="M36" s="225"/>
      <c r="P36" s="225"/>
    </row>
    <row r="37" spans="1:16" ht="13.5" customHeight="1">
      <c r="A37" s="83">
        <v>1944</v>
      </c>
      <c r="B37" s="89">
        <v>58656.203693425334</v>
      </c>
      <c r="C37" s="89">
        <v>46920</v>
      </c>
      <c r="D37" s="90">
        <v>79.991538909053503</v>
      </c>
      <c r="E37" s="66"/>
      <c r="F37" s="89">
        <v>121393.55715684955</v>
      </c>
      <c r="G37" s="89">
        <f t="shared" si="0"/>
        <v>26455.516237296466</v>
      </c>
      <c r="I37" s="89">
        <v>123166.55715684955</v>
      </c>
      <c r="J37" s="89">
        <f t="shared" si="1"/>
        <v>26841.909316033922</v>
      </c>
      <c r="K37" s="66"/>
      <c r="L37" s="91">
        <v>12.783051963989875</v>
      </c>
      <c r="M37" s="225"/>
      <c r="P37" s="225"/>
    </row>
    <row r="38" spans="1:16" ht="13.5" customHeight="1">
      <c r="A38" s="83">
        <v>1945</v>
      </c>
      <c r="B38" s="89">
        <v>58997.355903064556</v>
      </c>
      <c r="C38" s="89">
        <v>49933</v>
      </c>
      <c r="D38" s="90">
        <v>84.635996369129288</v>
      </c>
      <c r="E38" s="66"/>
      <c r="F38" s="89">
        <v>122236.44662323545</v>
      </c>
      <c r="G38" s="89">
        <f t="shared" si="0"/>
        <v>25895.516208035329</v>
      </c>
      <c r="I38" s="89">
        <v>126405.44662323545</v>
      </c>
      <c r="J38" s="89">
        <f t="shared" si="1"/>
        <v>26778.709478566623</v>
      </c>
      <c r="K38" s="66"/>
      <c r="L38" s="91">
        <v>12.498457115069883</v>
      </c>
      <c r="M38" s="225"/>
      <c r="P38" s="225"/>
    </row>
    <row r="39" spans="1:16" ht="13.5" customHeight="1">
      <c r="A39" s="83">
        <v>1946</v>
      </c>
      <c r="B39" s="89">
        <v>59297.344988542332</v>
      </c>
      <c r="C39" s="89">
        <v>52817</v>
      </c>
      <c r="D39" s="90">
        <v>89.071441580066548</v>
      </c>
      <c r="E39" s="66"/>
      <c r="F39" s="89">
        <v>134199.22264923877</v>
      </c>
      <c r="G39" s="89">
        <f t="shared" si="0"/>
        <v>26061.778849938601</v>
      </c>
      <c r="I39" s="89">
        <v>140365.22264923877</v>
      </c>
      <c r="J39" s="89">
        <f t="shared" si="1"/>
        <v>27259.229365793974</v>
      </c>
      <c r="K39" s="66"/>
      <c r="L39" s="91">
        <v>11.515672453030199</v>
      </c>
      <c r="M39" s="225"/>
      <c r="P39" s="225"/>
    </row>
    <row r="40" spans="1:16" ht="13.5" customHeight="1">
      <c r="A40" s="83">
        <v>1947</v>
      </c>
      <c r="B40" s="89">
        <v>60118.457600747046</v>
      </c>
      <c r="C40" s="89">
        <v>55099</v>
      </c>
      <c r="D40" s="90">
        <v>91.650721257551567</v>
      </c>
      <c r="E40" s="66"/>
      <c r="F40" s="89">
        <v>150261.74722414216</v>
      </c>
      <c r="G40" s="89">
        <f t="shared" si="0"/>
        <v>25168.634644981488</v>
      </c>
      <c r="I40" s="89">
        <v>154579.74722414216</v>
      </c>
      <c r="J40" s="89">
        <f t="shared" si="1"/>
        <v>25891.893667352084</v>
      </c>
      <c r="K40" s="66"/>
      <c r="L40" s="91">
        <v>10.06975842305331</v>
      </c>
      <c r="M40" s="225"/>
      <c r="P40" s="225"/>
    </row>
    <row r="41" spans="1:16" ht="13.5" customHeight="1">
      <c r="A41" s="83">
        <v>1948</v>
      </c>
      <c r="B41" s="89">
        <v>60825.465619867253</v>
      </c>
      <c r="C41" s="89">
        <v>52072</v>
      </c>
      <c r="D41" s="90">
        <v>85.608880210514769</v>
      </c>
      <c r="E41" s="66"/>
      <c r="F41" s="89">
        <v>166778.82213714879</v>
      </c>
      <c r="G41" s="89">
        <f t="shared" si="0"/>
        <v>25619.188258433584</v>
      </c>
      <c r="I41" s="89">
        <v>171141.82213714879</v>
      </c>
      <c r="J41" s="89">
        <f t="shared" si="1"/>
        <v>26289.396363630705</v>
      </c>
      <c r="K41" s="66"/>
      <c r="L41" s="91">
        <v>9.3435067753435028</v>
      </c>
      <c r="M41" s="225"/>
      <c r="P41" s="225"/>
    </row>
    <row r="42" spans="1:16" ht="13.5" customHeight="1">
      <c r="A42" s="83">
        <v>1949</v>
      </c>
      <c r="B42" s="89">
        <v>61536.661793876156</v>
      </c>
      <c r="C42" s="89">
        <v>51814</v>
      </c>
      <c r="D42" s="90">
        <v>84.200212506743895</v>
      </c>
      <c r="E42" s="66"/>
      <c r="F42" s="89">
        <v>165005.5141610865</v>
      </c>
      <c r="G42" s="89">
        <f t="shared" si="0"/>
        <v>25299.47344423633</v>
      </c>
      <c r="I42" s="89">
        <v>168146.5141610865</v>
      </c>
      <c r="J42" s="89">
        <f t="shared" si="1"/>
        <v>25781.067326067259</v>
      </c>
      <c r="K42" s="66"/>
      <c r="L42" s="91">
        <v>9.4351097829449095</v>
      </c>
      <c r="M42" s="225"/>
      <c r="P42" s="225"/>
    </row>
    <row r="43" spans="1:16" ht="13.5" customHeight="1">
      <c r="A43" s="83">
        <v>1950</v>
      </c>
      <c r="B43" s="89">
        <v>62446</v>
      </c>
      <c r="C43" s="89">
        <v>53060</v>
      </c>
      <c r="D43" s="90">
        <v>84.969413573327358</v>
      </c>
      <c r="E43" s="66"/>
      <c r="F43" s="89">
        <v>182539.35609498681</v>
      </c>
      <c r="G43" s="89">
        <f t="shared" si="0"/>
        <v>27312.521385522687</v>
      </c>
      <c r="I43" s="89">
        <v>188313.35609498681</v>
      </c>
      <c r="J43" s="89">
        <f t="shared" si="1"/>
        <v>28176.458356999377</v>
      </c>
      <c r="K43" s="66"/>
      <c r="L43" s="91">
        <v>9.3435067753435028</v>
      </c>
      <c r="M43" s="225"/>
      <c r="P43" s="225"/>
    </row>
    <row r="44" spans="1:16" ht="13.5" customHeight="1">
      <c r="A44" s="83">
        <v>1951</v>
      </c>
      <c r="B44" s="89">
        <v>63059.890213245293</v>
      </c>
      <c r="C44" s="89">
        <v>55447</v>
      </c>
      <c r="D44" s="90">
        <v>87.927523838843825</v>
      </c>
      <c r="E44" s="66"/>
      <c r="F44" s="89">
        <v>204931.01915195637</v>
      </c>
      <c r="G44" s="89">
        <f t="shared" si="0"/>
        <v>28139.738816538786</v>
      </c>
      <c r="I44" s="89">
        <v>210812.01915195637</v>
      </c>
      <c r="J44" s="89">
        <f t="shared" si="1"/>
        <v>28947.2778834155</v>
      </c>
      <c r="K44" s="66"/>
      <c r="L44" s="91">
        <v>8.6589567930882598</v>
      </c>
      <c r="M44" s="225"/>
      <c r="P44" s="225"/>
    </row>
    <row r="45" spans="1:16" ht="13.5" customHeight="1">
      <c r="A45" s="83">
        <v>1952</v>
      </c>
      <c r="B45" s="89">
        <v>63684.1301574846</v>
      </c>
      <c r="C45" s="89">
        <v>56528</v>
      </c>
      <c r="D45" s="90">
        <v>88.763087224732132</v>
      </c>
      <c r="E45" s="66"/>
      <c r="F45" s="89">
        <v>218231.94781739844</v>
      </c>
      <c r="G45" s="89">
        <f t="shared" si="0"/>
        <v>29037.896207675931</v>
      </c>
      <c r="I45" s="89">
        <v>223148.94781739844</v>
      </c>
      <c r="J45" s="89">
        <f t="shared" si="1"/>
        <v>29692.151173922259</v>
      </c>
      <c r="K45" s="66"/>
      <c r="L45" s="91">
        <v>8.4737967107203342</v>
      </c>
      <c r="M45" s="225"/>
      <c r="P45" s="225"/>
    </row>
    <row r="46" spans="1:16" ht="13.5" customHeight="1">
      <c r="A46" s="83">
        <v>1953</v>
      </c>
      <c r="B46" s="89">
        <v>64273.150689587965</v>
      </c>
      <c r="C46" s="89">
        <v>57838</v>
      </c>
      <c r="D46" s="90">
        <v>89.987808874242049</v>
      </c>
      <c r="E46" s="66"/>
      <c r="F46" s="89">
        <v>231798.78209590973</v>
      </c>
      <c r="G46" s="89">
        <f t="shared" si="0"/>
        <v>30331.522723109174</v>
      </c>
      <c r="I46" s="89">
        <v>235828.78209590973</v>
      </c>
      <c r="J46" s="89">
        <f t="shared" si="1"/>
        <v>30858.859560123066</v>
      </c>
      <c r="K46" s="66"/>
      <c r="L46" s="91">
        <v>8.4103225780557622</v>
      </c>
      <c r="M46" s="225"/>
      <c r="P46" s="225"/>
    </row>
    <row r="47" spans="1:16" ht="13.5" customHeight="1">
      <c r="A47" s="83">
        <v>1954</v>
      </c>
      <c r="B47" s="89">
        <v>64928.229507237309</v>
      </c>
      <c r="C47" s="89">
        <v>56747</v>
      </c>
      <c r="D47" s="90">
        <v>87.399580168245038</v>
      </c>
      <c r="E47" s="66"/>
      <c r="F47" s="89">
        <v>232475.34220119246</v>
      </c>
      <c r="G47" s="89">
        <f t="shared" si="0"/>
        <v>29963.505724578172</v>
      </c>
      <c r="I47" s="89">
        <v>239088.34220119246</v>
      </c>
      <c r="J47" s="89">
        <f t="shared" si="1"/>
        <v>30815.848435338226</v>
      </c>
      <c r="K47" s="66"/>
      <c r="L47" s="91">
        <v>8.3685321553076584</v>
      </c>
      <c r="M47" s="225"/>
      <c r="P47" s="225"/>
    </row>
    <row r="48" spans="1:16" ht="13.5" customHeight="1">
      <c r="A48" s="83">
        <v>1955</v>
      </c>
      <c r="B48" s="89">
        <v>65589.450007413092</v>
      </c>
      <c r="C48" s="89">
        <v>58250</v>
      </c>
      <c r="D48" s="90">
        <v>88.810014405390547</v>
      </c>
      <c r="E48" s="66"/>
      <c r="F48" s="89">
        <v>250047.26333479164</v>
      </c>
      <c r="G48" s="89">
        <f t="shared" si="0"/>
        <v>32022.771602840305</v>
      </c>
      <c r="I48" s="89">
        <v>259426.26333479164</v>
      </c>
      <c r="J48" s="89">
        <f t="shared" si="1"/>
        <v>33223.910822912098</v>
      </c>
      <c r="K48" s="66"/>
      <c r="L48" s="91">
        <v>8.3998358915494578</v>
      </c>
      <c r="M48" s="225"/>
      <c r="P48" s="225"/>
    </row>
    <row r="49" spans="1:18" ht="13.5" customHeight="1">
      <c r="A49" s="83">
        <v>1956</v>
      </c>
      <c r="B49" s="89">
        <v>66257.212286740687</v>
      </c>
      <c r="C49" s="89">
        <v>59197</v>
      </c>
      <c r="D49" s="90">
        <v>89.34423583022739</v>
      </c>
      <c r="E49" s="66"/>
      <c r="F49" s="89">
        <v>269693.19177813188</v>
      </c>
      <c r="G49" s="89">
        <f t="shared" si="0"/>
        <v>33686.631703357227</v>
      </c>
      <c r="I49" s="89">
        <v>278560.19177813188</v>
      </c>
      <c r="J49" s="89">
        <f t="shared" si="1"/>
        <v>34794.184183063131</v>
      </c>
      <c r="K49" s="66"/>
      <c r="L49" s="91">
        <v>8.2760053870057302</v>
      </c>
      <c r="M49" s="225"/>
      <c r="P49" s="225"/>
    </row>
    <row r="50" spans="1:18" ht="13.5" customHeight="1">
      <c r="A50" s="83">
        <v>1957</v>
      </c>
      <c r="B50" s="89">
        <v>66947.445008315946</v>
      </c>
      <c r="C50" s="89">
        <v>59825</v>
      </c>
      <c r="D50" s="90">
        <v>89.36113990992304</v>
      </c>
      <c r="E50" s="66"/>
      <c r="F50" s="89">
        <v>283500.41372308478</v>
      </c>
      <c r="G50" s="89">
        <f t="shared" si="0"/>
        <v>33840.540017853709</v>
      </c>
      <c r="I50" s="89">
        <v>290399.41372308478</v>
      </c>
      <c r="J50" s="89">
        <f t="shared" si="1"/>
        <v>34664.051639996236</v>
      </c>
      <c r="K50" s="66"/>
      <c r="L50" s="91">
        <v>7.9913029478323434</v>
      </c>
      <c r="M50" s="225"/>
      <c r="P50" s="225"/>
    </row>
    <row r="51" spans="1:18" ht="13.5" customHeight="1">
      <c r="A51" s="83">
        <v>1958</v>
      </c>
      <c r="B51" s="89">
        <v>67546.014388339216</v>
      </c>
      <c r="C51" s="89">
        <v>59085</v>
      </c>
      <c r="D51" s="90">
        <v>87.473702978691392</v>
      </c>
      <c r="E51" s="66"/>
      <c r="F51" s="89">
        <v>284837.65621132893</v>
      </c>
      <c r="G51" s="89">
        <f t="shared" si="0"/>
        <v>32803.860236770583</v>
      </c>
      <c r="I51" s="89">
        <v>293414.65621132893</v>
      </c>
      <c r="J51" s="89">
        <f t="shared" si="1"/>
        <v>33791.646448022206</v>
      </c>
      <c r="K51" s="66"/>
      <c r="L51" s="91">
        <v>7.779062800257118</v>
      </c>
      <c r="M51" s="225"/>
      <c r="P51" s="225"/>
    </row>
    <row r="52" spans="1:18" ht="13.5" customHeight="1">
      <c r="A52" s="83">
        <v>1959</v>
      </c>
      <c r="B52" s="89">
        <v>68143.847453790891</v>
      </c>
      <c r="C52" s="89">
        <v>60272</v>
      </c>
      <c r="D52" s="90">
        <v>88.448190485386263</v>
      </c>
      <c r="E52" s="66"/>
      <c r="F52" s="89">
        <v>306744.52996564389</v>
      </c>
      <c r="G52" s="89">
        <f t="shared" si="0"/>
        <v>34776.214642083258</v>
      </c>
      <c r="I52" s="89">
        <v>319177.52996564389</v>
      </c>
      <c r="J52" s="89">
        <f t="shared" si="1"/>
        <v>36185.767655770076</v>
      </c>
      <c r="K52" s="66"/>
      <c r="L52" s="91">
        <v>7.7255984511144575</v>
      </c>
      <c r="M52" s="225"/>
      <c r="P52" s="225"/>
    </row>
    <row r="53" spans="1:18" ht="13.5" customHeight="1">
      <c r="A53" s="83">
        <v>1960</v>
      </c>
      <c r="B53" s="89">
        <v>68681</v>
      </c>
      <c r="C53" s="89">
        <v>61028</v>
      </c>
      <c r="D53" s="90">
        <v>88.857180297316575</v>
      </c>
      <c r="E53" s="66"/>
      <c r="F53" s="89">
        <v>318030.13520679035</v>
      </c>
      <c r="G53" s="89">
        <f t="shared" si="0"/>
        <v>35169.409234542756</v>
      </c>
      <c r="I53" s="89">
        <v>328547.13520679035</v>
      </c>
      <c r="J53" s="89">
        <f t="shared" si="1"/>
        <v>36332.433224955428</v>
      </c>
      <c r="K53" s="66"/>
      <c r="L53" s="91">
        <v>7.5950984772780661</v>
      </c>
      <c r="M53" s="225"/>
      <c r="P53" s="225"/>
    </row>
    <row r="54" spans="1:18" ht="13.5" customHeight="1">
      <c r="A54" s="83">
        <v>1961</v>
      </c>
      <c r="B54" s="89">
        <v>69997.277539357485</v>
      </c>
      <c r="C54" s="89">
        <v>61499</v>
      </c>
      <c r="D54" s="90">
        <v>87.859131328958981</v>
      </c>
      <c r="E54" s="66"/>
      <c r="F54" s="89">
        <v>331239.30191560392</v>
      </c>
      <c r="G54" s="89">
        <f t="shared" si="0"/>
        <v>35580.712760044298</v>
      </c>
      <c r="I54" s="89">
        <v>346390.30191560392</v>
      </c>
      <c r="J54" s="89">
        <f t="shared" si="1"/>
        <v>37208.186842708506</v>
      </c>
      <c r="K54" s="66"/>
      <c r="L54" s="91">
        <v>7.5188934758338064</v>
      </c>
      <c r="M54" s="225"/>
      <c r="P54" s="225"/>
    </row>
    <row r="55" spans="1:18" ht="13.5" customHeight="1">
      <c r="A55" s="83">
        <v>1962</v>
      </c>
      <c r="B55" s="89">
        <v>71254.48789333165</v>
      </c>
      <c r="C55" s="89">
        <v>62712</v>
      </c>
      <c r="D55" s="90">
        <v>88.011298451657112</v>
      </c>
      <c r="E55" s="66"/>
      <c r="F55" s="89">
        <v>353004.52743343828</v>
      </c>
      <c r="G55" s="89">
        <f t="shared" si="0"/>
        <v>36879.602346907683</v>
      </c>
      <c r="I55" s="89">
        <v>364330.52743343828</v>
      </c>
      <c r="J55" s="89">
        <f t="shared" si="1"/>
        <v>38062.868689744711</v>
      </c>
      <c r="K55" s="66"/>
      <c r="L55" s="91">
        <v>7.4442024810407519</v>
      </c>
      <c r="M55" s="225"/>
      <c r="P55" s="225"/>
    </row>
    <row r="56" spans="1:18" ht="13.5" customHeight="1">
      <c r="A56" s="83">
        <v>1963</v>
      </c>
      <c r="B56" s="89">
        <v>72464.471041222045</v>
      </c>
      <c r="C56" s="89">
        <v>63943</v>
      </c>
      <c r="D56" s="90">
        <v>88.240484034756108</v>
      </c>
      <c r="E56" s="66"/>
      <c r="F56" s="89">
        <v>372880.64844866132</v>
      </c>
      <c r="G56" s="89">
        <f t="shared" si="0"/>
        <v>37804.927767640729</v>
      </c>
      <c r="I56" s="89">
        <v>385710.64844866132</v>
      </c>
      <c r="J56" s="89">
        <f t="shared" si="1"/>
        <v>39105.711879867493</v>
      </c>
      <c r="K56" s="66"/>
      <c r="L56" s="91">
        <v>7.34689264468728</v>
      </c>
      <c r="M56" s="225"/>
    </row>
    <row r="57" spans="1:18" ht="13.5" customHeight="1">
      <c r="A57" s="83">
        <v>1964</v>
      </c>
      <c r="B57" s="89">
        <v>73659.622212014569</v>
      </c>
      <c r="C57" s="89">
        <v>65376</v>
      </c>
      <c r="D57" s="90">
        <v>88.754188572713815</v>
      </c>
      <c r="E57" s="66"/>
      <c r="F57" s="89">
        <v>402491.46074611519</v>
      </c>
      <c r="G57" s="89">
        <f t="shared" si="0"/>
        <v>39626.946648844241</v>
      </c>
      <c r="I57" s="89">
        <v>418457.46074611519</v>
      </c>
      <c r="J57" s="89">
        <f t="shared" si="1"/>
        <v>41198.865290354341</v>
      </c>
      <c r="K57" s="66"/>
      <c r="L57" s="91">
        <v>7.2520940299171217</v>
      </c>
      <c r="M57" s="220"/>
      <c r="P57" s="220"/>
    </row>
    <row r="58" spans="1:18" ht="13.5" customHeight="1">
      <c r="A58" s="83">
        <v>1965</v>
      </c>
      <c r="B58" s="89">
        <v>74772.263448492304</v>
      </c>
      <c r="C58" s="89">
        <v>67596</v>
      </c>
      <c r="D58" s="90">
        <v>90.402506066389506</v>
      </c>
      <c r="E58" s="66"/>
      <c r="F58" s="89">
        <v>432178.62721131073</v>
      </c>
      <c r="G58" s="89">
        <f t="shared" si="0"/>
        <v>41251.27009645402</v>
      </c>
      <c r="I58" s="89">
        <v>452695.62721131073</v>
      </c>
      <c r="J58" s="89">
        <f t="shared" si="1"/>
        <v>43209.609207367823</v>
      </c>
      <c r="K58" s="66"/>
      <c r="L58" s="91">
        <v>7.136981426267643</v>
      </c>
      <c r="M58" s="225"/>
    </row>
    <row r="59" spans="1:18" ht="13.5" customHeight="1">
      <c r="A59" s="83">
        <v>1966</v>
      </c>
      <c r="B59" s="89">
        <v>75831.168722140283</v>
      </c>
      <c r="C59" s="89">
        <v>70160</v>
      </c>
      <c r="D59" s="90">
        <v>92.521322277228094</v>
      </c>
      <c r="E59" s="66"/>
      <c r="F59" s="89">
        <v>470773.91622465447</v>
      </c>
      <c r="G59" s="89">
        <f t="shared" si="0"/>
        <v>43076.930833469421</v>
      </c>
      <c r="I59" s="89">
        <v>490886.91622465447</v>
      </c>
      <c r="J59" s="89">
        <f t="shared" si="1"/>
        <v>44917.318076674543</v>
      </c>
      <c r="K59" s="66"/>
      <c r="L59" s="91">
        <v>6.9387319422046518</v>
      </c>
      <c r="M59" s="225"/>
      <c r="N59" s="225"/>
      <c r="O59" s="225"/>
      <c r="P59" s="225"/>
      <c r="Q59" s="225"/>
      <c r="R59" s="225"/>
    </row>
    <row r="60" spans="1:18" ht="13.5" customHeight="1">
      <c r="A60" s="83">
        <v>1967</v>
      </c>
      <c r="B60" s="89">
        <v>76855.772597697025</v>
      </c>
      <c r="C60" s="89">
        <v>71652</v>
      </c>
      <c r="D60" s="90">
        <v>93.229171444367267</v>
      </c>
      <c r="E60" s="66"/>
      <c r="F60" s="89">
        <v>503805.17023668694</v>
      </c>
      <c r="G60" s="89">
        <f t="shared" si="0"/>
        <v>44122.9743637547</v>
      </c>
      <c r="I60" s="89">
        <v>531405.17023668694</v>
      </c>
      <c r="J60" s="89">
        <f t="shared" si="1"/>
        <v>46540.166890515611</v>
      </c>
      <c r="K60" s="66"/>
      <c r="L60" s="91">
        <v>6.7309854768691837</v>
      </c>
      <c r="M60" s="225"/>
      <c r="N60" s="225"/>
      <c r="O60" s="225"/>
      <c r="P60" s="225"/>
      <c r="Q60" s="225"/>
      <c r="R60" s="225"/>
    </row>
    <row r="61" spans="1:18" ht="13.5" customHeight="1">
      <c r="A61" s="83">
        <v>1968</v>
      </c>
      <c r="B61" s="89">
        <v>77825.685517022051</v>
      </c>
      <c r="C61" s="89">
        <v>73729</v>
      </c>
      <c r="D61" s="90">
        <v>94.73607525612347</v>
      </c>
      <c r="E61" s="66"/>
      <c r="F61" s="89">
        <v>548967.71586337092</v>
      </c>
      <c r="G61" s="89">
        <f t="shared" si="0"/>
        <v>45569.023946831141</v>
      </c>
      <c r="I61" s="89">
        <v>585267.71586337092</v>
      </c>
      <c r="J61" s="89">
        <f t="shared" si="1"/>
        <v>48582.234963563613</v>
      </c>
      <c r="K61" s="66"/>
      <c r="L61" s="91">
        <v>6.460198704811229</v>
      </c>
      <c r="M61" s="225"/>
      <c r="N61" s="225"/>
      <c r="O61" s="225"/>
      <c r="P61" s="225"/>
      <c r="Q61" s="225"/>
      <c r="R61" s="225"/>
    </row>
    <row r="62" spans="1:18" ht="13.5" customHeight="1">
      <c r="A62" s="83">
        <v>1969</v>
      </c>
      <c r="B62" s="89">
        <v>78792.880570712965</v>
      </c>
      <c r="C62" s="89">
        <v>75834</v>
      </c>
      <c r="D62" s="90">
        <v>96.244736136969252</v>
      </c>
      <c r="E62" s="66"/>
      <c r="F62" s="89">
        <v>594701.88082442724</v>
      </c>
      <c r="G62" s="89">
        <f t="shared" si="0"/>
        <v>46235.056218431739</v>
      </c>
      <c r="I62" s="89">
        <v>624278.88082442724</v>
      </c>
      <c r="J62" s="89">
        <f t="shared" si="1"/>
        <v>48534.518019152492</v>
      </c>
      <c r="K62" s="66"/>
      <c r="L62" s="91">
        <v>6.1257470007474319</v>
      </c>
      <c r="M62" s="225"/>
      <c r="N62" s="225"/>
      <c r="O62" s="225"/>
      <c r="P62" s="225"/>
      <c r="Q62" s="225"/>
      <c r="R62" s="225"/>
    </row>
    <row r="63" spans="1:18" ht="13.5" customHeight="1">
      <c r="A63" s="83">
        <v>1970</v>
      </c>
      <c r="B63" s="89">
        <v>79924</v>
      </c>
      <c r="C63" s="89">
        <v>74280</v>
      </c>
      <c r="D63" s="90">
        <v>92.938291376807967</v>
      </c>
      <c r="E63" s="66"/>
      <c r="F63" s="89">
        <v>641252.35981373186</v>
      </c>
      <c r="G63" s="89">
        <f t="shared" si="0"/>
        <v>46488.460015925688</v>
      </c>
      <c r="I63" s="89">
        <v>659499.35981373186</v>
      </c>
      <c r="J63" s="89">
        <f t="shared" si="1"/>
        <v>47811.301042439794</v>
      </c>
      <c r="K63" s="66"/>
      <c r="L63" s="91">
        <v>5.7941988383358449</v>
      </c>
      <c r="M63" s="225"/>
      <c r="N63" s="225"/>
      <c r="O63" s="225"/>
      <c r="P63" s="225"/>
      <c r="Q63" s="225"/>
      <c r="R63" s="225"/>
    </row>
    <row r="64" spans="1:18" ht="13.5" customHeight="1">
      <c r="A64" s="83">
        <v>1971</v>
      </c>
      <c r="B64" s="89">
        <v>81849.283100873465</v>
      </c>
      <c r="C64" s="89">
        <v>74576</v>
      </c>
      <c r="D64" s="90">
        <v>91.113809644600479</v>
      </c>
      <c r="E64" s="66"/>
      <c r="F64" s="89">
        <v>683605.51628102292</v>
      </c>
      <c r="G64" s="89">
        <f t="shared" si="0"/>
        <v>46361.851950156604</v>
      </c>
      <c r="I64" s="89">
        <v>709905.51628102292</v>
      </c>
      <c r="J64" s="89">
        <f t="shared" si="1"/>
        <v>48145.507402386553</v>
      </c>
      <c r="K64" s="66"/>
      <c r="L64" s="91">
        <v>5.5509855537637236</v>
      </c>
      <c r="M64" s="225"/>
      <c r="N64" s="225"/>
      <c r="O64" s="225"/>
      <c r="P64" s="225"/>
      <c r="Q64" s="225"/>
      <c r="R64" s="225"/>
    </row>
    <row r="65" spans="1:18" ht="13.5" customHeight="1">
      <c r="A65" s="83">
        <v>1972</v>
      </c>
      <c r="B65" s="89">
        <v>83669.52931419824</v>
      </c>
      <c r="C65" s="89">
        <v>77573</v>
      </c>
      <c r="D65" s="90">
        <v>92.713560881519513</v>
      </c>
      <c r="E65" s="66"/>
      <c r="F65" s="89">
        <v>751147.6271934883</v>
      </c>
      <c r="G65" s="89">
        <f t="shared" si="0"/>
        <v>48284.397031644308</v>
      </c>
      <c r="I65" s="89">
        <v>785496.6271934883</v>
      </c>
      <c r="J65" s="89">
        <f t="shared" si="1"/>
        <v>50492.379448944455</v>
      </c>
      <c r="K65" s="66"/>
      <c r="L65" s="91">
        <v>5.3783472470677225</v>
      </c>
      <c r="M65" s="225"/>
      <c r="N65" s="225"/>
      <c r="O65" s="225"/>
      <c r="P65" s="225"/>
      <c r="Q65" s="225"/>
      <c r="R65" s="225"/>
    </row>
    <row r="66" spans="1:18" ht="13.5" customHeight="1">
      <c r="A66" s="83">
        <v>1973</v>
      </c>
      <c r="B66" s="89">
        <v>85441.835116484566</v>
      </c>
      <c r="C66" s="89">
        <v>80693</v>
      </c>
      <c r="D66" s="90">
        <v>94.442025841310198</v>
      </c>
      <c r="E66" s="66"/>
      <c r="F66" s="89">
        <v>831698.51914472133</v>
      </c>
      <c r="G66" s="89">
        <f t="shared" si="0"/>
        <v>49287.581801105858</v>
      </c>
      <c r="I66" s="89">
        <v>865418.51914472133</v>
      </c>
      <c r="J66" s="89">
        <f t="shared" si="1"/>
        <v>51285.874716238592</v>
      </c>
      <c r="K66" s="66"/>
      <c r="L66" s="91">
        <v>5.0633989848520455</v>
      </c>
      <c r="M66" s="225"/>
      <c r="N66" s="225"/>
      <c r="O66" s="225"/>
      <c r="P66" s="225"/>
      <c r="Q66" s="225"/>
      <c r="R66" s="225"/>
    </row>
    <row r="67" spans="1:18" ht="13.5" customHeight="1">
      <c r="A67" s="83">
        <v>1974</v>
      </c>
      <c r="B67" s="89">
        <v>87227.731585466507</v>
      </c>
      <c r="C67" s="89">
        <v>83340</v>
      </c>
      <c r="D67" s="90">
        <v>95.543009642916971</v>
      </c>
      <c r="E67" s="66"/>
      <c r="F67" s="89">
        <v>914549.7312577907</v>
      </c>
      <c r="G67" s="89">
        <f t="shared" si="0"/>
        <v>47811.34365765984</v>
      </c>
      <c r="I67" s="89">
        <v>941900.7312577907</v>
      </c>
      <c r="J67" s="89">
        <f t="shared" si="1"/>
        <v>49241.214571931705</v>
      </c>
      <c r="K67" s="66"/>
      <c r="L67" s="91">
        <v>4.5601402622196909</v>
      </c>
      <c r="M67" s="225"/>
      <c r="N67" s="225"/>
      <c r="O67" s="225"/>
      <c r="P67" s="225"/>
      <c r="Q67" s="225"/>
      <c r="R67" s="225"/>
    </row>
    <row r="68" spans="1:18" ht="13.5" customHeight="1">
      <c r="A68" s="83">
        <v>1975</v>
      </c>
      <c r="B68" s="89">
        <v>89127.466196003021</v>
      </c>
      <c r="C68" s="89">
        <v>82229</v>
      </c>
      <c r="D68" s="90">
        <v>92.259999649454429</v>
      </c>
      <c r="E68" s="66"/>
      <c r="F68" s="89">
        <v>965991.37443402468</v>
      </c>
      <c r="G68" s="89">
        <f t="shared" si="0"/>
        <v>45290.23071169886</v>
      </c>
      <c r="I68" s="89">
        <v>994271.37443402468</v>
      </c>
      <c r="J68" s="89">
        <f t="shared" si="1"/>
        <v>46616.130464455222</v>
      </c>
      <c r="K68" s="66"/>
      <c r="L68" s="91">
        <v>4.1787158908444377</v>
      </c>
      <c r="M68" s="225"/>
      <c r="N68" s="225"/>
      <c r="O68" s="225"/>
      <c r="P68" s="225"/>
      <c r="Q68" s="225"/>
      <c r="R68" s="225"/>
    </row>
    <row r="69" spans="1:18" ht="13.5" customHeight="1">
      <c r="A69" s="83">
        <v>1976</v>
      </c>
      <c r="B69" s="89">
        <v>91048.45550544768</v>
      </c>
      <c r="C69" s="89">
        <v>84670</v>
      </c>
      <c r="D69" s="90">
        <v>92.994438543698266</v>
      </c>
      <c r="E69" s="66"/>
      <c r="F69" s="89">
        <v>1068764.5899609402</v>
      </c>
      <c r="G69" s="89">
        <f t="shared" si="0"/>
        <v>46379.101122642925</v>
      </c>
      <c r="I69" s="89">
        <v>1106043.5899609402</v>
      </c>
      <c r="J69" s="89">
        <f t="shared" si="1"/>
        <v>47996.825481207416</v>
      </c>
      <c r="K69" s="66"/>
      <c r="L69" s="91">
        <v>3.9510529864223325</v>
      </c>
      <c r="M69" s="225"/>
      <c r="N69" s="225"/>
      <c r="O69" s="225"/>
      <c r="P69" s="225"/>
      <c r="Q69" s="225"/>
      <c r="R69" s="225"/>
    </row>
    <row r="70" spans="1:18" ht="13.5" customHeight="1">
      <c r="A70" s="83">
        <v>1977</v>
      </c>
      <c r="B70" s="89">
        <v>93075.821147921553</v>
      </c>
      <c r="C70" s="89">
        <v>86635</v>
      </c>
      <c r="D70" s="90">
        <v>93.080027585590216</v>
      </c>
      <c r="E70" s="66"/>
      <c r="F70" s="89">
        <v>1175139.9017697203</v>
      </c>
      <c r="G70" s="89">
        <f t="shared" si="0"/>
        <v>46838.738813900163</v>
      </c>
      <c r="I70" s="89">
        <v>1217277.9017697203</v>
      </c>
      <c r="J70" s="89">
        <f t="shared" si="1"/>
        <v>48518.275670037736</v>
      </c>
      <c r="K70" s="66"/>
      <c r="L70" s="91">
        <v>3.7098170780104089</v>
      </c>
      <c r="M70" s="225"/>
      <c r="N70" s="225"/>
      <c r="O70" s="225"/>
      <c r="P70" s="225"/>
      <c r="Q70" s="225"/>
      <c r="R70" s="225"/>
    </row>
    <row r="71" spans="1:18" ht="13.5" customHeight="1">
      <c r="A71" s="83">
        <v>1978</v>
      </c>
      <c r="B71" s="89">
        <v>95212.836116289182</v>
      </c>
      <c r="C71" s="89">
        <v>89771</v>
      </c>
      <c r="D71" s="90">
        <v>94.284556223445819</v>
      </c>
      <c r="E71" s="66"/>
      <c r="F71" s="89">
        <v>1317571.0106087574</v>
      </c>
      <c r="G71" s="89">
        <f t="shared" ref="G71:G103" si="2">$L71*F71*1000/$B71</f>
        <v>47715.123660961966</v>
      </c>
      <c r="I71" s="89">
        <v>1365290.0106087574</v>
      </c>
      <c r="J71" s="89">
        <f t="shared" si="1"/>
        <v>49443.241513923414</v>
      </c>
      <c r="K71" s="66"/>
      <c r="L71" s="91">
        <v>3.4480815172918833</v>
      </c>
      <c r="M71" s="225"/>
      <c r="N71" s="225"/>
      <c r="O71" s="225"/>
      <c r="P71" s="225"/>
      <c r="Q71" s="225"/>
      <c r="R71" s="225"/>
    </row>
    <row r="72" spans="1:18" ht="13.5" customHeight="1">
      <c r="A72" s="83">
        <v>1979</v>
      </c>
      <c r="B72" s="89">
        <v>97457.045574318821</v>
      </c>
      <c r="C72" s="89">
        <v>92694</v>
      </c>
      <c r="D72" s="90">
        <v>95.112671899450703</v>
      </c>
      <c r="E72" s="66"/>
      <c r="F72" s="89">
        <v>1476334.0561135008</v>
      </c>
      <c r="G72" s="89">
        <f t="shared" si="2"/>
        <v>47667.61197537039</v>
      </c>
      <c r="I72" s="89">
        <v>1548415.0561135008</v>
      </c>
      <c r="J72" s="89">
        <f t="shared" si="1"/>
        <v>49994.950510011979</v>
      </c>
      <c r="K72" s="66"/>
      <c r="L72" s="91">
        <v>3.1466757902558791</v>
      </c>
      <c r="M72" s="225"/>
      <c r="N72" s="225"/>
      <c r="O72" s="225"/>
      <c r="P72" s="225"/>
      <c r="Q72" s="225"/>
      <c r="R72" s="225"/>
    </row>
    <row r="73" spans="1:18" ht="13.5" customHeight="1">
      <c r="A73" s="83">
        <v>1980</v>
      </c>
      <c r="B73" s="89">
        <v>99625</v>
      </c>
      <c r="C73" s="89">
        <v>93902</v>
      </c>
      <c r="D73" s="90">
        <v>94.255457967377666</v>
      </c>
      <c r="E73" s="66"/>
      <c r="F73" s="89">
        <v>1631791.7179166269</v>
      </c>
      <c r="G73" s="89">
        <f t="shared" si="2"/>
        <v>46390.479645432737</v>
      </c>
      <c r="I73" s="89">
        <v>1706017.7179166269</v>
      </c>
      <c r="J73" s="89">
        <f t="shared" ref="J73:J103" si="3">$L73*I73*1000/$B73</f>
        <v>48500.66301280402</v>
      </c>
      <c r="K73" s="66"/>
      <c r="L73" s="91">
        <v>2.8322557860367628</v>
      </c>
      <c r="M73" s="225"/>
      <c r="N73" s="225"/>
      <c r="O73" s="225"/>
      <c r="P73" s="225"/>
      <c r="Q73" s="225"/>
      <c r="R73" s="225"/>
    </row>
    <row r="74" spans="1:18" ht="13.5" customHeight="1">
      <c r="A74" s="83">
        <v>1981</v>
      </c>
      <c r="B74" s="89">
        <v>101432.20736241926</v>
      </c>
      <c r="C74" s="89">
        <v>95396</v>
      </c>
      <c r="D74" s="90">
        <v>94.049022968758067</v>
      </c>
      <c r="E74" s="66"/>
      <c r="F74" s="89">
        <v>1803844.9417724272</v>
      </c>
      <c r="G74" s="89">
        <f t="shared" si="2"/>
        <v>45989.862827019599</v>
      </c>
      <c r="I74" s="89">
        <v>1881124.4417724272</v>
      </c>
      <c r="J74" s="89">
        <f t="shared" si="3"/>
        <v>47960.139496614313</v>
      </c>
      <c r="K74" s="66"/>
      <c r="L74" s="91">
        <v>2.5860611379689122</v>
      </c>
      <c r="M74" s="225"/>
      <c r="N74" s="225"/>
      <c r="O74" s="225"/>
      <c r="P74" s="225"/>
      <c r="Q74" s="225"/>
      <c r="R74" s="225"/>
    </row>
    <row r="75" spans="1:18" ht="13.5" customHeight="1">
      <c r="A75" s="83">
        <v>1982</v>
      </c>
      <c r="B75" s="89">
        <v>103250.43781266264</v>
      </c>
      <c r="C75" s="89">
        <v>95337</v>
      </c>
      <c r="D75" s="90">
        <v>92.335685949321814</v>
      </c>
      <c r="E75" s="66"/>
      <c r="F75" s="89">
        <v>1907974.3295260852</v>
      </c>
      <c r="G75" s="89">
        <f t="shared" si="2"/>
        <v>45068.415666364177</v>
      </c>
      <c r="I75" s="89">
        <v>1994598.3295260852</v>
      </c>
      <c r="J75" s="89">
        <f t="shared" si="3"/>
        <v>47114.568163422569</v>
      </c>
      <c r="K75" s="66"/>
      <c r="L75" s="91">
        <v>2.4388869268649902</v>
      </c>
      <c r="M75" s="225"/>
      <c r="N75" s="225"/>
      <c r="O75" s="225"/>
      <c r="P75" s="225"/>
      <c r="Q75" s="225"/>
      <c r="R75" s="225"/>
    </row>
    <row r="76" spans="1:18" ht="13.5" customHeight="1">
      <c r="A76" s="83">
        <v>1983</v>
      </c>
      <c r="B76" s="89">
        <v>105066.9706211951</v>
      </c>
      <c r="C76" s="89">
        <v>96321</v>
      </c>
      <c r="D76" s="90">
        <v>91.675813464987471</v>
      </c>
      <c r="E76" s="66"/>
      <c r="F76" s="89">
        <v>2004401.9868750633</v>
      </c>
      <c r="G76" s="89">
        <f t="shared" si="2"/>
        <v>44622.923245185768</v>
      </c>
      <c r="I76" s="89">
        <v>2127821.9868750633</v>
      </c>
      <c r="J76" s="89">
        <f t="shared" si="3"/>
        <v>47370.556316287941</v>
      </c>
      <c r="K76" s="66"/>
      <c r="L76" s="91">
        <v>2.3390494503266575</v>
      </c>
      <c r="M76" s="225"/>
      <c r="N76" s="225"/>
      <c r="O76" s="225"/>
      <c r="P76" s="225"/>
      <c r="Q76" s="225"/>
      <c r="R76" s="225"/>
    </row>
    <row r="77" spans="1:18" ht="13.5" customHeight="1">
      <c r="A77" s="83">
        <v>1984</v>
      </c>
      <c r="B77" s="89">
        <v>106871.14951319493</v>
      </c>
      <c r="C77" s="89">
        <v>99439</v>
      </c>
      <c r="D77" s="90">
        <v>93.045691426499232</v>
      </c>
      <c r="E77" s="66"/>
      <c r="F77" s="89">
        <v>2193702.7680859203</v>
      </c>
      <c r="G77" s="89">
        <f t="shared" si="2"/>
        <v>46124.621360761848</v>
      </c>
      <c r="I77" s="89">
        <v>2331723.2680859203</v>
      </c>
      <c r="J77" s="89">
        <f t="shared" si="3"/>
        <v>49026.629506595433</v>
      </c>
      <c r="K77" s="66"/>
      <c r="L77" s="91">
        <v>2.2470643595834745</v>
      </c>
      <c r="M77" s="225"/>
      <c r="N77" s="225"/>
      <c r="O77" s="225"/>
      <c r="P77" s="225"/>
      <c r="Q77" s="225"/>
      <c r="R77" s="225"/>
    </row>
    <row r="78" spans="1:18" ht="13.5" customHeight="1">
      <c r="A78" s="83">
        <v>1985</v>
      </c>
      <c r="B78" s="89">
        <v>108736.06385144978</v>
      </c>
      <c r="C78" s="89">
        <v>101660</v>
      </c>
      <c r="D78" s="90">
        <v>93.492440685441053</v>
      </c>
      <c r="E78" s="66"/>
      <c r="F78" s="89">
        <v>2349494.8790044314</v>
      </c>
      <c r="G78" s="89">
        <f t="shared" si="2"/>
        <v>46941.440173501142</v>
      </c>
      <c r="I78" s="89">
        <v>2521716.8790044314</v>
      </c>
      <c r="J78" s="89">
        <f t="shared" si="3"/>
        <v>50382.328162576618</v>
      </c>
      <c r="K78" s="66"/>
      <c r="L78" s="91">
        <v>2.1724786385351393</v>
      </c>
      <c r="M78" s="225"/>
      <c r="N78" s="225"/>
      <c r="O78" s="225"/>
      <c r="P78" s="225"/>
      <c r="Q78" s="225"/>
      <c r="R78" s="225"/>
    </row>
    <row r="79" spans="1:18" ht="13.5" customHeight="1">
      <c r="A79" s="83">
        <v>1986</v>
      </c>
      <c r="B79" s="89">
        <v>110683.65034819435</v>
      </c>
      <c r="C79" s="89">
        <v>103045</v>
      </c>
      <c r="D79" s="90">
        <v>93.098664234361365</v>
      </c>
      <c r="E79" s="66"/>
      <c r="F79" s="89">
        <v>2467473.0928211357</v>
      </c>
      <c r="G79" s="89">
        <f t="shared" si="2"/>
        <v>47569.862095794939</v>
      </c>
      <c r="I79" s="89">
        <v>2800382.0928211357</v>
      </c>
      <c r="J79" s="89">
        <f t="shared" si="3"/>
        <v>53987.940277284943</v>
      </c>
      <c r="K79" s="66"/>
      <c r="L79" s="91">
        <v>2.1338453491717404</v>
      </c>
      <c r="M79" s="225"/>
      <c r="N79" s="225"/>
      <c r="O79" s="225"/>
      <c r="P79" s="225"/>
      <c r="Q79" s="225"/>
      <c r="R79" s="225"/>
    </row>
    <row r="80" spans="1:18" ht="13.5" customHeight="1">
      <c r="A80" s="83">
        <v>1987</v>
      </c>
      <c r="B80" s="89">
        <v>112640.14745716355</v>
      </c>
      <c r="C80" s="89">
        <v>106996</v>
      </c>
      <c r="D80" s="90">
        <v>94.989222240400579</v>
      </c>
      <c r="E80" s="66"/>
      <c r="F80" s="89">
        <v>2668944.414493544</v>
      </c>
      <c r="G80" s="89">
        <f t="shared" si="2"/>
        <v>48907.77000848762</v>
      </c>
      <c r="I80" s="89">
        <v>2806993.414493544</v>
      </c>
      <c r="J80" s="89">
        <f t="shared" si="3"/>
        <v>51437.485016877137</v>
      </c>
      <c r="K80" s="66"/>
      <c r="L80" s="91">
        <v>2.0641038440669299</v>
      </c>
      <c r="M80" s="225"/>
      <c r="N80" s="225"/>
      <c r="O80" s="225"/>
      <c r="P80" s="225"/>
      <c r="Q80" s="225"/>
      <c r="R80" s="225"/>
    </row>
    <row r="81" spans="1:18" ht="13.5" customHeight="1">
      <c r="A81" s="83">
        <v>1988</v>
      </c>
      <c r="B81" s="89">
        <v>114656.00857399579</v>
      </c>
      <c r="C81" s="89">
        <v>109708</v>
      </c>
      <c r="D81" s="90">
        <v>95.684475122119323</v>
      </c>
      <c r="E81" s="66"/>
      <c r="F81" s="89">
        <v>2956031.9753831429</v>
      </c>
      <c r="G81" s="89">
        <f t="shared" si="2"/>
        <v>51332.439699225157</v>
      </c>
      <c r="I81" s="89">
        <v>3111659.9753831429</v>
      </c>
      <c r="J81" s="89">
        <f t="shared" si="3"/>
        <v>54034.969642080585</v>
      </c>
      <c r="K81" s="66"/>
      <c r="L81" s="91">
        <v>1.9910382212681004</v>
      </c>
      <c r="M81" s="225"/>
      <c r="N81" s="225"/>
      <c r="O81" s="225"/>
      <c r="P81" s="225"/>
      <c r="Q81" s="225"/>
      <c r="R81" s="225"/>
    </row>
    <row r="82" spans="1:18" ht="13.5" customHeight="1">
      <c r="A82" s="83">
        <v>1989</v>
      </c>
      <c r="B82" s="89">
        <v>116759.35846722893</v>
      </c>
      <c r="C82" s="89">
        <v>112136</v>
      </c>
      <c r="D82" s="90">
        <v>96.040267325957799</v>
      </c>
      <c r="E82" s="66"/>
      <c r="F82" s="89">
        <v>3130386.7562474776</v>
      </c>
      <c r="G82" s="89">
        <f t="shared" si="2"/>
        <v>51173.20669631804</v>
      </c>
      <c r="I82" s="89">
        <v>3277076.7562474776</v>
      </c>
      <c r="J82" s="89">
        <f t="shared" si="3"/>
        <v>53571.184414343319</v>
      </c>
      <c r="K82" s="66"/>
      <c r="L82" s="91">
        <v>1.9086941166769487</v>
      </c>
      <c r="M82" s="225"/>
      <c r="N82" s="225"/>
      <c r="O82" s="225"/>
      <c r="P82" s="225"/>
      <c r="Q82" s="225"/>
      <c r="R82" s="225"/>
    </row>
    <row r="83" spans="1:18" ht="13.5" customHeight="1">
      <c r="A83" s="83">
        <v>1990</v>
      </c>
      <c r="B83" s="89">
        <v>119055</v>
      </c>
      <c r="C83" s="89">
        <v>113717</v>
      </c>
      <c r="D83" s="90">
        <v>95.516357985804873</v>
      </c>
      <c r="E83" s="66"/>
      <c r="F83" s="89">
        <v>3327453.7223950801</v>
      </c>
      <c r="G83" s="89">
        <f t="shared" si="2"/>
        <v>50813.278616865697</v>
      </c>
      <c r="I83" s="89">
        <v>3443155.7223950801</v>
      </c>
      <c r="J83" s="89">
        <f t="shared" si="3"/>
        <v>52580.154568575934</v>
      </c>
      <c r="K83" s="66"/>
      <c r="L83" s="91">
        <v>1.8180793454811746</v>
      </c>
      <c r="M83" s="225"/>
      <c r="N83" s="225"/>
      <c r="O83" s="225"/>
      <c r="P83" s="225"/>
      <c r="Q83" s="225"/>
      <c r="R83" s="225"/>
    </row>
    <row r="84" spans="1:18" ht="13.5" customHeight="1">
      <c r="A84" s="83">
        <v>1991</v>
      </c>
      <c r="B84" s="89">
        <v>120453.26162647238</v>
      </c>
      <c r="C84" s="89">
        <v>114730</v>
      </c>
      <c r="D84" s="90">
        <v>95.248562347593122</v>
      </c>
      <c r="E84" s="66"/>
      <c r="F84" s="89">
        <v>3387468.4359324332</v>
      </c>
      <c r="G84" s="89">
        <f t="shared" si="2"/>
        <v>49359.307245644806</v>
      </c>
      <c r="I84" s="89">
        <v>3488042.4359324332</v>
      </c>
      <c r="J84" s="89">
        <f t="shared" si="3"/>
        <v>50824.785983177906</v>
      </c>
      <c r="K84" s="66"/>
      <c r="L84" s="91">
        <v>1.7551424203084962</v>
      </c>
      <c r="M84" s="225"/>
      <c r="N84" s="225"/>
      <c r="O84" s="225"/>
      <c r="P84" s="225"/>
      <c r="Q84" s="225"/>
      <c r="R84" s="225"/>
    </row>
    <row r="85" spans="1:18" ht="13.5" customHeight="1">
      <c r="A85" s="83">
        <v>1992</v>
      </c>
      <c r="B85" s="89">
        <v>121944.05147316495</v>
      </c>
      <c r="C85" s="89">
        <v>113605</v>
      </c>
      <c r="D85" s="90">
        <v>93.161575843656436</v>
      </c>
      <c r="E85" s="66"/>
      <c r="F85" s="89">
        <v>3545787.1496270443</v>
      </c>
      <c r="G85" s="89">
        <f t="shared" si="2"/>
        <v>49772.653238729894</v>
      </c>
      <c r="I85" s="89">
        <v>3661363.1496270443</v>
      </c>
      <c r="J85" s="89">
        <f t="shared" si="3"/>
        <v>51395.007860699952</v>
      </c>
      <c r="K85" s="66"/>
      <c r="L85" s="91">
        <v>1.7117437489551715</v>
      </c>
      <c r="M85" s="225"/>
      <c r="N85" s="225"/>
      <c r="O85" s="225"/>
      <c r="P85" s="225"/>
      <c r="Q85" s="225"/>
      <c r="R85" s="225"/>
    </row>
    <row r="86" spans="1:18" ht="13.5" customHeight="1">
      <c r="A86" s="83">
        <v>1993</v>
      </c>
      <c r="B86" s="89">
        <v>123378.49496791861</v>
      </c>
      <c r="C86" s="89">
        <v>114602</v>
      </c>
      <c r="D86" s="90">
        <v>92.886527777631983</v>
      </c>
      <c r="E86" s="66"/>
      <c r="F86" s="89">
        <v>3622021.4024536484</v>
      </c>
      <c r="G86" s="89">
        <f t="shared" si="2"/>
        <v>49039.077604828235</v>
      </c>
      <c r="I86" s="89">
        <v>3762368.4024536484</v>
      </c>
      <c r="J86" s="89">
        <f t="shared" si="3"/>
        <v>50939.256168086438</v>
      </c>
      <c r="K86" s="66"/>
      <c r="L86" s="91">
        <v>1.67043949143978</v>
      </c>
      <c r="M86" s="225"/>
      <c r="N86" s="225"/>
      <c r="O86" s="225"/>
      <c r="P86" s="225"/>
      <c r="Q86" s="225"/>
      <c r="R86" s="225"/>
    </row>
    <row r="87" spans="1:18" ht="13.5" customHeight="1">
      <c r="A87" s="83">
        <v>1994</v>
      </c>
      <c r="B87" s="89">
        <v>124715.80547807975</v>
      </c>
      <c r="C87" s="89">
        <v>115943</v>
      </c>
      <c r="D87" s="90">
        <v>92.965762884302848</v>
      </c>
      <c r="E87" s="66"/>
      <c r="F87" s="89">
        <v>3805320.5921740835</v>
      </c>
      <c r="G87" s="89">
        <f t="shared" si="2"/>
        <v>49903.124244894636</v>
      </c>
      <c r="I87" s="89">
        <v>3944421.5921740835</v>
      </c>
      <c r="J87" s="89">
        <f t="shared" si="3"/>
        <v>51727.30024201428</v>
      </c>
      <c r="K87" s="66"/>
      <c r="L87" s="91">
        <v>1.6355279891198209</v>
      </c>
      <c r="M87" s="225"/>
      <c r="N87" s="225"/>
      <c r="O87" s="225"/>
      <c r="P87" s="225"/>
      <c r="Q87" s="225"/>
      <c r="R87" s="225"/>
    </row>
    <row r="88" spans="1:18" ht="13.5" customHeight="1">
      <c r="A88" s="83">
        <v>1995</v>
      </c>
      <c r="B88" s="89">
        <v>126023</v>
      </c>
      <c r="C88" s="89">
        <v>118218</v>
      </c>
      <c r="D88" s="90">
        <v>93.806686081112176</v>
      </c>
      <c r="E88" s="66"/>
      <c r="F88" s="89">
        <v>4050827.5599636263</v>
      </c>
      <c r="G88" s="89">
        <f t="shared" si="2"/>
        <v>51335.530424943798</v>
      </c>
      <c r="I88" s="89">
        <v>4218232.5599636268</v>
      </c>
      <c r="J88" s="89">
        <f t="shared" si="3"/>
        <v>53457.028894966286</v>
      </c>
      <c r="K88" s="66"/>
      <c r="L88" s="91">
        <v>1.5970705874235693</v>
      </c>
      <c r="M88" s="225"/>
      <c r="N88" s="225"/>
      <c r="O88" s="225"/>
      <c r="P88" s="225"/>
      <c r="Q88" s="225"/>
      <c r="R88" s="225"/>
    </row>
    <row r="89" spans="1:18" ht="13.5" customHeight="1">
      <c r="A89" s="83">
        <v>1996</v>
      </c>
      <c r="B89" s="89">
        <v>127625.25324638988</v>
      </c>
      <c r="C89" s="89">
        <v>120351</v>
      </c>
      <c r="D89" s="90">
        <v>94.172975276506207</v>
      </c>
      <c r="E89" s="66"/>
      <c r="F89" s="89">
        <v>4309234.881231687</v>
      </c>
      <c r="G89" s="89">
        <f t="shared" si="2"/>
        <v>52526.470362630876</v>
      </c>
      <c r="I89" s="89">
        <v>4558766.881231687</v>
      </c>
      <c r="J89" s="89">
        <f t="shared" si="3"/>
        <v>55568.085768561512</v>
      </c>
      <c r="K89" s="66"/>
      <c r="L89" s="91">
        <v>1.5556599412500978</v>
      </c>
      <c r="M89" s="245"/>
      <c r="N89" s="173"/>
      <c r="O89" s="225"/>
      <c r="P89" s="225"/>
      <c r="Q89" s="225"/>
      <c r="R89" s="225"/>
    </row>
    <row r="90" spans="1:18" ht="13.5" customHeight="1">
      <c r="A90" s="83">
        <v>1997</v>
      </c>
      <c r="B90" s="89">
        <v>129301.25716290172</v>
      </c>
      <c r="C90" s="89">
        <v>122421.99099999999</v>
      </c>
      <c r="D90" s="90">
        <v>94.510638748148168</v>
      </c>
      <c r="E90" s="66"/>
      <c r="F90" s="89">
        <v>4636736.7545036357</v>
      </c>
      <c r="G90" s="89">
        <f t="shared" si="2"/>
        <v>54605.984769556504</v>
      </c>
      <c r="I90" s="89">
        <v>4991358.7545036357</v>
      </c>
      <c r="J90" s="89">
        <f t="shared" si="3"/>
        <v>58782.301984921614</v>
      </c>
      <c r="K90" s="66"/>
      <c r="L90" s="91">
        <v>1.5227568122050446</v>
      </c>
      <c r="M90" s="245"/>
      <c r="N90" s="173"/>
      <c r="O90" s="225"/>
      <c r="P90" s="225"/>
      <c r="Q90" s="225"/>
      <c r="R90" s="225"/>
    </row>
    <row r="91" spans="1:18" ht="13.5" customHeight="1">
      <c r="A91" s="92">
        <v>1998</v>
      </c>
      <c r="B91" s="89">
        <v>130945</v>
      </c>
      <c r="C91" s="89">
        <v>124771</v>
      </c>
      <c r="D91" s="90">
        <v>94.724298740525043</v>
      </c>
      <c r="E91" s="93"/>
      <c r="F91" s="89">
        <v>4992745.3425246943</v>
      </c>
      <c r="G91" s="89">
        <f t="shared" si="2"/>
        <v>57261.20518421114</v>
      </c>
      <c r="I91" s="89">
        <v>5437253.3425246943</v>
      </c>
      <c r="J91" s="89">
        <f t="shared" si="3"/>
        <v>62359.214805737807</v>
      </c>
      <c r="K91" s="93"/>
      <c r="L91" s="91">
        <v>1.5017927008980916</v>
      </c>
      <c r="M91" s="245"/>
      <c r="N91" s="173"/>
      <c r="O91" s="225"/>
      <c r="P91" s="225"/>
      <c r="Q91" s="225"/>
      <c r="R91" s="225"/>
    </row>
    <row r="92" spans="1:18" ht="13.5" customHeight="1">
      <c r="A92" s="83">
        <v>1999</v>
      </c>
      <c r="B92" s="89">
        <v>132267</v>
      </c>
      <c r="C92" s="89">
        <v>127074.94</v>
      </c>
      <c r="D92" s="90">
        <v>95.377668296265213</v>
      </c>
      <c r="E92" s="66"/>
      <c r="F92" s="89">
        <v>5350790.054969117</v>
      </c>
      <c r="G92" s="89">
        <f t="shared" si="2"/>
        <v>59512.810704854266</v>
      </c>
      <c r="I92" s="89">
        <v>5872170.4169691168</v>
      </c>
      <c r="J92" s="89">
        <f t="shared" si="3"/>
        <v>65311.732073506908</v>
      </c>
      <c r="K92" s="66"/>
      <c r="L92" s="91">
        <v>1.4711062950767169</v>
      </c>
      <c r="M92" s="245"/>
      <c r="N92" s="173"/>
      <c r="O92" s="225"/>
      <c r="P92" s="225"/>
      <c r="Q92" s="225"/>
      <c r="R92" s="225"/>
    </row>
    <row r="93" spans="1:18" ht="13.5" customHeight="1">
      <c r="A93" s="83">
        <v>2000</v>
      </c>
      <c r="B93" s="89">
        <v>134473</v>
      </c>
      <c r="C93" s="89">
        <v>129373.503</v>
      </c>
      <c r="D93" s="90">
        <v>96.207573668180572</v>
      </c>
      <c r="E93" s="66"/>
      <c r="F93" s="89">
        <v>5712242.5007777316</v>
      </c>
      <c r="G93" s="89">
        <f t="shared" si="2"/>
        <v>60464.537644279626</v>
      </c>
      <c r="I93" s="89">
        <v>6326982.1137777315</v>
      </c>
      <c r="J93" s="89">
        <f t="shared" si="3"/>
        <v>66971.604959192744</v>
      </c>
      <c r="K93" s="66"/>
      <c r="L93" s="91">
        <v>1.4234073167468269</v>
      </c>
      <c r="M93" s="245"/>
      <c r="N93" s="173"/>
      <c r="O93" s="225"/>
      <c r="P93" s="225"/>
      <c r="Q93" s="225"/>
      <c r="R93" s="225"/>
    </row>
    <row r="94" spans="1:18" ht="13.5" customHeight="1">
      <c r="A94" s="83">
        <v>2001</v>
      </c>
      <c r="B94" s="89">
        <v>137088</v>
      </c>
      <c r="C94" s="89">
        <v>130255.23699999999</v>
      </c>
      <c r="D94" s="90">
        <v>95.015677944843318</v>
      </c>
      <c r="E94" s="66"/>
      <c r="F94" s="89">
        <v>5846257.532873421</v>
      </c>
      <c r="G94" s="89">
        <f t="shared" si="2"/>
        <v>59045.006846764831</v>
      </c>
      <c r="I94" s="89">
        <v>6171426.532873421</v>
      </c>
      <c r="J94" s="89">
        <f t="shared" si="3"/>
        <v>62329.091703341284</v>
      </c>
      <c r="K94" s="66"/>
      <c r="L94" s="91">
        <v>1.3845373477125866</v>
      </c>
      <c r="M94" s="245"/>
      <c r="N94" s="173"/>
      <c r="O94" s="225"/>
      <c r="P94" s="225"/>
      <c r="Q94" s="225"/>
      <c r="R94" s="225"/>
    </row>
    <row r="95" spans="1:18" ht="13.5" customHeight="1">
      <c r="A95" s="83">
        <v>2002</v>
      </c>
      <c r="B95" s="89">
        <v>139703</v>
      </c>
      <c r="C95" s="89">
        <v>130076.443</v>
      </c>
      <c r="D95" s="90">
        <v>93.1987258684495</v>
      </c>
      <c r="E95" s="66"/>
      <c r="F95" s="89">
        <v>5823155.0192037784</v>
      </c>
      <c r="G95" s="89">
        <f t="shared" si="2"/>
        <v>56793.394816871391</v>
      </c>
      <c r="I95" s="89">
        <v>6061523.0192037784</v>
      </c>
      <c r="J95" s="89">
        <f t="shared" si="3"/>
        <v>59118.204630634347</v>
      </c>
      <c r="K95" s="66"/>
      <c r="L95" s="91">
        <v>1.3625272914658311</v>
      </c>
      <c r="M95" s="245"/>
      <c r="N95" s="173"/>
      <c r="O95" s="225"/>
      <c r="P95" s="225"/>
      <c r="Q95" s="225"/>
      <c r="R95" s="225"/>
    </row>
    <row r="96" spans="1:18" ht="13.5" customHeight="1">
      <c r="A96" s="83">
        <v>2003</v>
      </c>
      <c r="B96" s="89">
        <v>141843</v>
      </c>
      <c r="C96" s="89">
        <v>130423.625</v>
      </c>
      <c r="D96" s="90">
        <f t="shared" ref="D96:D103" si="4">100*C96/B96</f>
        <v>91.949285477605528</v>
      </c>
      <c r="E96" s="66"/>
      <c r="F96" s="89">
        <v>5961478.1778232278</v>
      </c>
      <c r="G96" s="89">
        <f t="shared" si="2"/>
        <v>56014.374352603918</v>
      </c>
      <c r="I96" s="89">
        <v>6255500.1778232278</v>
      </c>
      <c r="J96" s="89">
        <f t="shared" si="3"/>
        <v>58777.021113128496</v>
      </c>
      <c r="K96" s="66"/>
      <c r="L96" s="91">
        <v>1.3327645701787207</v>
      </c>
      <c r="M96" s="245"/>
      <c r="N96" s="173"/>
      <c r="O96" s="225"/>
      <c r="P96" s="225"/>
      <c r="Q96" s="225"/>
      <c r="R96" s="225"/>
    </row>
    <row r="97" spans="1:18" ht="13.5" customHeight="1">
      <c r="A97" s="83">
        <v>2004</v>
      </c>
      <c r="B97" s="89">
        <v>143982</v>
      </c>
      <c r="C97" s="89">
        <v>132226.04199999999</v>
      </c>
      <c r="D97" s="90">
        <f t="shared" si="4"/>
        <v>91.835119667736237</v>
      </c>
      <c r="E97" s="66"/>
      <c r="F97" s="89">
        <v>6383254.4954936244</v>
      </c>
      <c r="G97" s="89">
        <f t="shared" si="2"/>
        <v>57531.47708138849</v>
      </c>
      <c r="I97" s="89">
        <v>6854990.4954936244</v>
      </c>
      <c r="J97" s="89">
        <f t="shared" si="3"/>
        <v>61783.174846474576</v>
      </c>
      <c r="K97" s="66"/>
      <c r="L97" s="91">
        <v>1.2976918183319128</v>
      </c>
      <c r="M97" s="245"/>
      <c r="N97" s="173"/>
      <c r="O97" s="225"/>
      <c r="P97" s="225"/>
      <c r="Q97" s="225"/>
      <c r="R97" s="225"/>
    </row>
    <row r="98" spans="1:18" ht="13.5" customHeight="1">
      <c r="A98" s="83">
        <v>2005</v>
      </c>
      <c r="B98" s="89">
        <v>145881</v>
      </c>
      <c r="C98" s="89">
        <v>134373</v>
      </c>
      <c r="D98" s="90">
        <f t="shared" si="4"/>
        <v>92.111378452300158</v>
      </c>
      <c r="E98" s="66"/>
      <c r="F98" s="89">
        <v>6830211</v>
      </c>
      <c r="G98" s="89">
        <f t="shared" si="2"/>
        <v>58787.598413650492</v>
      </c>
      <c r="I98" s="89">
        <v>7493268</v>
      </c>
      <c r="J98" s="89">
        <f t="shared" si="3"/>
        <v>64494.527327173048</v>
      </c>
      <c r="K98" s="66"/>
      <c r="L98" s="91">
        <v>1.2555971761606994</v>
      </c>
      <c r="M98" s="245"/>
      <c r="N98" s="173"/>
      <c r="O98" s="225"/>
      <c r="P98" s="233"/>
      <c r="Q98" s="225"/>
      <c r="R98" s="225"/>
    </row>
    <row r="99" spans="1:18" ht="13.5" customHeight="1">
      <c r="A99" s="83">
        <v>2006</v>
      </c>
      <c r="B99" s="89">
        <v>148361</v>
      </c>
      <c r="C99" s="89">
        <v>138395</v>
      </c>
      <c r="D99" s="90">
        <f t="shared" si="4"/>
        <v>93.282601222693302</v>
      </c>
      <c r="E99" s="66"/>
      <c r="F99" s="89">
        <v>7306449.3195187682</v>
      </c>
      <c r="G99" s="89">
        <f t="shared" si="2"/>
        <v>59872.341106874424</v>
      </c>
      <c r="I99" s="89">
        <v>8077495.3195187682</v>
      </c>
      <c r="J99" s="89">
        <f t="shared" si="3"/>
        <v>66190.639790992529</v>
      </c>
      <c r="K99" s="66"/>
      <c r="L99" s="91">
        <v>1.215736948346074</v>
      </c>
      <c r="M99" s="245"/>
      <c r="N99" s="173"/>
      <c r="O99" s="225"/>
      <c r="P99" s="225"/>
      <c r="Q99" s="225"/>
      <c r="R99" s="225"/>
    </row>
    <row r="100" spans="1:18" ht="13.5" customHeight="1">
      <c r="A100" s="83">
        <v>2007</v>
      </c>
      <c r="B100" s="89">
        <v>149875</v>
      </c>
      <c r="C100" s="89">
        <v>142979</v>
      </c>
      <c r="D100" s="90">
        <f t="shared" si="4"/>
        <v>95.398832360300247</v>
      </c>
      <c r="E100" s="66"/>
      <c r="F100" s="89">
        <v>7805494.7922576042</v>
      </c>
      <c r="G100" s="89">
        <f t="shared" si="2"/>
        <v>61568.981373624265</v>
      </c>
      <c r="I100" s="89">
        <v>8701168.7922576033</v>
      </c>
      <c r="J100" s="89">
        <f t="shared" si="3"/>
        <v>68633.970498662107</v>
      </c>
      <c r="K100" s="66"/>
      <c r="L100" s="91">
        <v>1.1821993773572168</v>
      </c>
      <c r="M100" s="245"/>
      <c r="N100" s="173"/>
      <c r="O100" s="226"/>
      <c r="P100" s="226"/>
      <c r="Q100" s="226"/>
      <c r="R100" s="226"/>
    </row>
    <row r="101" spans="1:18" ht="13.5" customHeight="1">
      <c r="A101" s="83">
        <v>2008</v>
      </c>
      <c r="B101" s="89">
        <v>152462</v>
      </c>
      <c r="C101" s="89">
        <v>142451</v>
      </c>
      <c r="D101" s="90">
        <f t="shared" si="4"/>
        <v>93.433773661633722</v>
      </c>
      <c r="E101" s="66"/>
      <c r="F101" s="89">
        <v>7814407</v>
      </c>
      <c r="G101" s="89">
        <f t="shared" si="2"/>
        <v>58352.88636025344</v>
      </c>
      <c r="I101" s="89">
        <v>8280986</v>
      </c>
      <c r="J101" s="89">
        <f t="shared" si="3"/>
        <v>61836.993518362899</v>
      </c>
      <c r="K101" s="66"/>
      <c r="L101" s="91">
        <v>1.1384866132845344</v>
      </c>
      <c r="M101" s="245"/>
      <c r="N101" s="173"/>
      <c r="O101" s="226"/>
      <c r="P101" s="226"/>
      <c r="Q101" s="226"/>
      <c r="R101" s="226"/>
    </row>
    <row r="102" spans="1:18" ht="13.5" customHeight="1">
      <c r="A102" s="83">
        <v>2009</v>
      </c>
      <c r="B102" s="89">
        <v>153543</v>
      </c>
      <c r="C102" s="89">
        <v>140494</v>
      </c>
      <c r="D102" s="90">
        <f t="shared" si="4"/>
        <v>91.501403515627544</v>
      </c>
      <c r="E102" s="66"/>
      <c r="F102" s="89">
        <v>7384699</v>
      </c>
      <c r="G102" s="89">
        <f t="shared" si="2"/>
        <v>54951.377383086052</v>
      </c>
      <c r="I102" s="89">
        <v>7615886</v>
      </c>
      <c r="J102" s="89">
        <f t="shared" si="3"/>
        <v>56671.697206962905</v>
      </c>
      <c r="K102" s="66"/>
      <c r="L102" s="91">
        <v>1.1425515566079514</v>
      </c>
      <c r="M102" s="245"/>
      <c r="N102" s="173"/>
      <c r="O102" s="226"/>
      <c r="P102" s="226"/>
      <c r="Q102" s="226"/>
      <c r="R102" s="226"/>
    </row>
    <row r="103" spans="1:18" ht="13.5" customHeight="1">
      <c r="A103" s="83">
        <v>2010</v>
      </c>
      <c r="B103" s="89">
        <v>156167</v>
      </c>
      <c r="C103" s="89">
        <v>142892</v>
      </c>
      <c r="D103" s="90">
        <f t="shared" si="4"/>
        <v>91.499484526180311</v>
      </c>
      <c r="E103" s="66"/>
      <c r="F103" s="89">
        <v>7673618</v>
      </c>
      <c r="G103" s="89">
        <f t="shared" si="2"/>
        <v>55235.829046198043</v>
      </c>
      <c r="I103" s="89">
        <v>8037426</v>
      </c>
      <c r="J103" s="89">
        <f t="shared" si="3"/>
        <v>57854.572446461025</v>
      </c>
      <c r="K103" s="66"/>
      <c r="L103" s="91">
        <v>1.124112995285615</v>
      </c>
      <c r="M103" s="245"/>
      <c r="N103" s="173"/>
      <c r="O103" s="226"/>
      <c r="P103" s="226"/>
      <c r="Q103" s="226"/>
      <c r="R103" s="226"/>
    </row>
    <row r="104" spans="1:18" ht="13.5" customHeight="1">
      <c r="A104" s="83">
        <f t="shared" ref="A104:A110" si="5">A103+1</f>
        <v>2011</v>
      </c>
      <c r="B104" s="89">
        <v>158367</v>
      </c>
      <c r="C104" s="89">
        <v>145370</v>
      </c>
      <c r="D104" s="90">
        <f t="shared" ref="D104:D110" si="6">100*C104/B104</f>
        <v>91.793113464294962</v>
      </c>
      <c r="E104" s="66"/>
      <c r="F104" s="89">
        <v>7969228</v>
      </c>
      <c r="G104" s="89">
        <f t="shared" ref="G104:G110" si="7">$L104*F104*1000/$B104</f>
        <v>54835.879315440026</v>
      </c>
      <c r="I104" s="89">
        <v>8344488</v>
      </c>
      <c r="J104" s="89">
        <f t="shared" ref="J104:J110" si="8">$L104*I104*1000/$B104</f>
        <v>57418.025549919956</v>
      </c>
      <c r="K104" s="66"/>
      <c r="L104" s="91">
        <v>1.0897158042847175</v>
      </c>
      <c r="M104" s="245"/>
      <c r="N104" s="173"/>
      <c r="O104" s="226"/>
      <c r="P104" s="226"/>
      <c r="Q104" s="226"/>
      <c r="R104" s="226"/>
    </row>
    <row r="105" spans="1:18" ht="13.5" customHeight="1">
      <c r="A105" s="83">
        <f t="shared" si="5"/>
        <v>2012</v>
      </c>
      <c r="B105" s="89">
        <v>160681</v>
      </c>
      <c r="C105" s="89">
        <v>144928.47099999999</v>
      </c>
      <c r="D105" s="90">
        <f t="shared" si="6"/>
        <v>90.196395964675347</v>
      </c>
      <c r="E105" s="66"/>
      <c r="F105" s="89">
        <v>8499523.568375865</v>
      </c>
      <c r="G105" s="89">
        <f t="shared" si="7"/>
        <v>56473.867666131584</v>
      </c>
      <c r="I105" s="89">
        <v>9120193.8573758658</v>
      </c>
      <c r="J105" s="89">
        <f t="shared" si="8"/>
        <v>60597.822554109342</v>
      </c>
      <c r="K105" s="66"/>
      <c r="L105" s="91">
        <v>1.0676219034469543</v>
      </c>
      <c r="M105" s="245"/>
      <c r="N105" s="173"/>
      <c r="O105" s="226"/>
      <c r="P105" s="226"/>
      <c r="Q105" s="226"/>
      <c r="R105" s="226"/>
    </row>
    <row r="106" spans="1:18" ht="13.5" customHeight="1">
      <c r="A106" s="83">
        <f t="shared" si="5"/>
        <v>2013</v>
      </c>
      <c r="B106" s="89">
        <v>162998</v>
      </c>
      <c r="C106" s="89">
        <v>147351</v>
      </c>
      <c r="D106" s="90">
        <f t="shared" si="6"/>
        <v>90.400495711603824</v>
      </c>
      <c r="E106" s="66"/>
      <c r="F106" s="89">
        <v>8634408.8309788574</v>
      </c>
      <c r="G106" s="89">
        <f t="shared" si="7"/>
        <v>55738.153521563785</v>
      </c>
      <c r="I106" s="89">
        <v>9117822.487978857</v>
      </c>
      <c r="J106" s="89">
        <f t="shared" si="8"/>
        <v>58858.759130556224</v>
      </c>
      <c r="K106" s="66"/>
      <c r="L106" s="91">
        <v>1.0522095635675257</v>
      </c>
      <c r="M106" s="245"/>
      <c r="N106" s="173"/>
      <c r="O106" s="226"/>
      <c r="P106" s="226"/>
      <c r="Q106" s="226"/>
      <c r="R106" s="226"/>
    </row>
    <row r="107" spans="1:18" ht="13.5" customHeight="1">
      <c r="A107" s="83">
        <f t="shared" si="5"/>
        <v>2014</v>
      </c>
      <c r="B107" s="89">
        <v>165033</v>
      </c>
      <c r="C107" s="89">
        <v>148607</v>
      </c>
      <c r="D107" s="90">
        <f t="shared" si="6"/>
        <v>90.046839117025087</v>
      </c>
      <c r="E107" s="66"/>
      <c r="F107" s="89">
        <v>9131895.9291883241</v>
      </c>
      <c r="G107" s="89">
        <f t="shared" si="7"/>
        <v>57293.303398824661</v>
      </c>
      <c r="I107" s="89">
        <v>9819283.7091883235</v>
      </c>
      <c r="J107" s="89">
        <f t="shared" si="8"/>
        <v>61605.958398133771</v>
      </c>
      <c r="K107" s="66"/>
      <c r="L107" s="91">
        <v>1.0354132168322521</v>
      </c>
      <c r="M107" s="245"/>
      <c r="N107" s="173"/>
      <c r="O107" s="226"/>
      <c r="P107" s="226"/>
      <c r="Q107" s="226"/>
      <c r="R107" s="226"/>
    </row>
    <row r="108" spans="1:18" ht="13.5" customHeight="1">
      <c r="A108" s="83">
        <f t="shared" si="5"/>
        <v>2015</v>
      </c>
      <c r="B108" s="89">
        <v>167314</v>
      </c>
      <c r="C108" s="89">
        <v>150493</v>
      </c>
      <c r="D108" s="90">
        <f t="shared" si="6"/>
        <v>89.946447995983604</v>
      </c>
      <c r="E108" s="66"/>
      <c r="F108" s="89">
        <v>9570071.8904250059</v>
      </c>
      <c r="G108" s="89">
        <f t="shared" si="7"/>
        <v>59153.634145802549</v>
      </c>
      <c r="I108" s="89">
        <v>10265023.663425006</v>
      </c>
      <c r="J108" s="89">
        <f t="shared" si="8"/>
        <v>63449.205109083297</v>
      </c>
      <c r="K108" s="66"/>
      <c r="L108" s="91">
        <v>1.034185663053705</v>
      </c>
      <c r="M108" s="245"/>
      <c r="N108" s="173"/>
      <c r="O108" s="226"/>
      <c r="P108" s="226"/>
      <c r="Q108" s="226"/>
      <c r="R108" s="226"/>
    </row>
    <row r="109" spans="1:18" ht="13.5" customHeight="1">
      <c r="A109" s="83">
        <f t="shared" si="5"/>
        <v>2016</v>
      </c>
      <c r="B109" s="89">
        <v>169645</v>
      </c>
      <c r="C109" s="89">
        <v>150808</v>
      </c>
      <c r="D109" s="90">
        <f t="shared" si="6"/>
        <v>88.896224468743554</v>
      </c>
      <c r="E109" s="66"/>
      <c r="F109" s="89">
        <v>9629515.2805324327</v>
      </c>
      <c r="G109" s="89">
        <f t="shared" si="7"/>
        <v>57971.890576779311</v>
      </c>
      <c r="I109" s="89">
        <v>10269236.787532432</v>
      </c>
      <c r="J109" s="89">
        <f t="shared" si="8"/>
        <v>61823.16077294288</v>
      </c>
      <c r="K109" s="66"/>
      <c r="L109" s="91">
        <v>1.0213018091139008</v>
      </c>
      <c r="M109" s="245"/>
      <c r="N109" s="173"/>
      <c r="O109" s="226"/>
      <c r="P109" s="226"/>
      <c r="Q109" s="226"/>
      <c r="R109" s="226"/>
    </row>
    <row r="110" spans="1:18" ht="13.5" customHeight="1">
      <c r="A110" s="83">
        <f t="shared" si="5"/>
        <v>2017</v>
      </c>
      <c r="B110" s="89">
        <v>170531</v>
      </c>
      <c r="C110" s="89">
        <v>152771</v>
      </c>
      <c r="D110" s="90">
        <f t="shared" si="6"/>
        <v>89.585471263289378</v>
      </c>
      <c r="E110" s="66"/>
      <c r="F110" s="89">
        <v>10121196.695596676</v>
      </c>
      <c r="G110" s="89">
        <f t="shared" si="7"/>
        <v>59351.066349207336</v>
      </c>
      <c r="I110" s="89">
        <v>10967266.695596676</v>
      </c>
      <c r="J110" s="89">
        <f t="shared" si="8"/>
        <v>64312.451669178481</v>
      </c>
      <c r="K110" s="66"/>
      <c r="L110" s="91">
        <v>1</v>
      </c>
      <c r="M110" s="245"/>
      <c r="N110" s="173"/>
      <c r="O110" s="226"/>
      <c r="P110" s="226"/>
      <c r="Q110" s="226"/>
      <c r="R110" s="226"/>
    </row>
    <row r="111" spans="1:18" ht="6.75" customHeight="1">
      <c r="A111" s="82"/>
      <c r="B111" s="94"/>
      <c r="C111" s="94"/>
      <c r="D111" s="95"/>
      <c r="E111" s="96"/>
      <c r="F111" s="94"/>
      <c r="G111" s="94"/>
      <c r="H111" s="88"/>
      <c r="I111" s="94"/>
      <c r="J111" s="94"/>
      <c r="K111" s="96"/>
      <c r="L111" s="97"/>
    </row>
    <row r="112" spans="1:18" ht="13.5" customHeight="1">
      <c r="A112" s="98"/>
      <c r="B112" s="98"/>
      <c r="C112" s="98"/>
      <c r="D112" s="98"/>
      <c r="E112" s="98"/>
      <c r="F112" s="98"/>
      <c r="G112" s="98"/>
      <c r="I112" s="66"/>
      <c r="J112" s="66"/>
      <c r="K112" s="66"/>
      <c r="L112" s="66"/>
      <c r="O112" s="173"/>
    </row>
    <row r="113" spans="1:12" ht="13.5" customHeight="1">
      <c r="A113" s="27" t="s">
        <v>155</v>
      </c>
      <c r="I113" s="66"/>
      <c r="J113" s="66"/>
      <c r="K113" s="66"/>
      <c r="L113" s="66"/>
    </row>
    <row r="114" spans="1:12" ht="13.5" customHeight="1">
      <c r="A114" s="27" t="s">
        <v>8</v>
      </c>
      <c r="I114" s="66"/>
      <c r="J114" s="66"/>
      <c r="K114" s="66"/>
      <c r="L114" s="66"/>
    </row>
    <row r="115" spans="1:12" ht="13.5" customHeight="1">
      <c r="A115" s="27" t="s">
        <v>228</v>
      </c>
      <c r="I115" s="66"/>
      <c r="J115" s="66"/>
      <c r="K115" s="66"/>
      <c r="L115" s="66"/>
    </row>
    <row r="116" spans="1:12" ht="13.5" customHeight="1">
      <c r="A116" s="27" t="s">
        <v>9</v>
      </c>
      <c r="I116" s="66"/>
      <c r="J116" s="66"/>
      <c r="K116" s="66"/>
      <c r="L116" s="66"/>
    </row>
    <row r="117" spans="1:12" ht="13.5" customHeight="1">
      <c r="A117" s="27" t="s">
        <v>10</v>
      </c>
      <c r="I117" s="66"/>
      <c r="J117" s="66"/>
      <c r="K117" s="66"/>
      <c r="L117" s="66"/>
    </row>
    <row r="118" spans="1:12" ht="13.5" customHeight="1">
      <c r="A118" s="27" t="s">
        <v>7</v>
      </c>
      <c r="I118" s="66"/>
      <c r="J118" s="66"/>
      <c r="K118" s="66"/>
      <c r="L118" s="66"/>
    </row>
    <row r="119" spans="1:12" ht="13.5" customHeight="1">
      <c r="A119" s="27" t="s">
        <v>232</v>
      </c>
      <c r="I119" s="66"/>
      <c r="J119" s="66"/>
      <c r="K119" s="66"/>
      <c r="L119" s="66"/>
    </row>
    <row r="120" spans="1:12" ht="13.5" customHeight="1">
      <c r="A120" s="27" t="s">
        <v>309</v>
      </c>
      <c r="I120" s="66"/>
      <c r="J120" s="66"/>
      <c r="K120" s="66"/>
      <c r="L120" s="66"/>
    </row>
    <row r="121" spans="1:12" ht="13.5" customHeight="1">
      <c r="A121" s="27" t="s">
        <v>325</v>
      </c>
      <c r="I121" s="66"/>
      <c r="J121" s="66"/>
      <c r="K121" s="66"/>
      <c r="L121" s="66"/>
    </row>
    <row r="122" spans="1:12" ht="13.5" customHeight="1">
      <c r="I122" s="66"/>
      <c r="J122" s="66"/>
      <c r="K122" s="66"/>
      <c r="L122" s="66"/>
    </row>
    <row r="123" spans="1:12" ht="13.5" customHeight="1">
      <c r="I123" s="66"/>
      <c r="J123" s="66"/>
      <c r="K123" s="66"/>
      <c r="L123" s="66"/>
    </row>
    <row r="124" spans="1:12" ht="13.5" customHeight="1">
      <c r="B124" s="199"/>
      <c r="C124" s="199"/>
      <c r="I124" s="66"/>
      <c r="J124" s="66"/>
      <c r="K124" s="66"/>
      <c r="L124" s="66"/>
    </row>
    <row r="125" spans="1:12" ht="13.5" customHeight="1">
      <c r="I125" s="66"/>
      <c r="J125" s="66"/>
      <c r="K125" s="66"/>
      <c r="L125" s="66"/>
    </row>
    <row r="126" spans="1:12" ht="13.5" customHeight="1">
      <c r="I126" s="66"/>
      <c r="J126" s="66"/>
      <c r="K126" s="66"/>
      <c r="L126" s="66"/>
    </row>
    <row r="127" spans="1:12" ht="13.5" customHeight="1">
      <c r="I127" s="66"/>
      <c r="J127" s="66"/>
      <c r="K127" s="66"/>
      <c r="L127" s="66"/>
    </row>
    <row r="128" spans="1:12" ht="13.5" customHeight="1">
      <c r="I128" s="66"/>
      <c r="J128" s="66"/>
      <c r="K128" s="66"/>
      <c r="L128" s="66"/>
    </row>
    <row r="129" spans="9:12" ht="13.5" customHeight="1">
      <c r="I129" s="66"/>
      <c r="J129" s="66"/>
      <c r="K129" s="66"/>
      <c r="L129" s="66"/>
    </row>
    <row r="130" spans="9:12" ht="13.5" customHeight="1">
      <c r="I130" s="66"/>
      <c r="J130" s="66"/>
      <c r="K130" s="66"/>
      <c r="L130" s="66"/>
    </row>
    <row r="131" spans="9:12" ht="13.5" customHeight="1">
      <c r="I131" s="66"/>
      <c r="J131" s="66"/>
      <c r="K131" s="66"/>
      <c r="L131" s="66"/>
    </row>
    <row r="132" spans="9:12" ht="13.5" customHeight="1">
      <c r="I132" s="66"/>
      <c r="J132" s="66"/>
      <c r="K132" s="66"/>
      <c r="L132" s="66"/>
    </row>
    <row r="133" spans="9:12" ht="13.5" customHeight="1">
      <c r="I133" s="66"/>
      <c r="J133" s="66"/>
      <c r="K133" s="66"/>
      <c r="L133" s="66"/>
    </row>
    <row r="134" spans="9:12" ht="13.5" customHeight="1">
      <c r="I134" s="66"/>
      <c r="J134" s="66"/>
      <c r="K134" s="66"/>
      <c r="L134" s="66"/>
    </row>
    <row r="135" spans="9:12" ht="13.5" customHeight="1">
      <c r="I135" s="66"/>
      <c r="J135" s="66"/>
      <c r="K135" s="66"/>
      <c r="L135" s="66"/>
    </row>
    <row r="136" spans="9:12" ht="13.5" customHeight="1">
      <c r="I136" s="66"/>
      <c r="J136" s="66"/>
      <c r="K136" s="66"/>
      <c r="L136" s="66"/>
    </row>
    <row r="137" spans="9:12" ht="13.5" customHeight="1">
      <c r="I137" s="66"/>
      <c r="J137" s="66"/>
      <c r="K137" s="66"/>
      <c r="L137" s="66"/>
    </row>
    <row r="138" spans="9:12" ht="13.5" customHeight="1">
      <c r="I138" s="66"/>
      <c r="J138" s="66"/>
      <c r="K138" s="66"/>
      <c r="L138" s="66"/>
    </row>
    <row r="139" spans="9:12" ht="13.5" customHeight="1">
      <c r="I139" s="66"/>
      <c r="J139" s="66"/>
      <c r="K139" s="66"/>
      <c r="L139" s="66"/>
    </row>
    <row r="140" spans="9:12" ht="13.5" customHeight="1">
      <c r="I140" s="66"/>
      <c r="J140" s="66"/>
      <c r="K140" s="66"/>
      <c r="L140" s="66"/>
    </row>
    <row r="141" spans="9:12" ht="13.5" customHeight="1">
      <c r="I141" s="66"/>
      <c r="J141" s="66"/>
      <c r="K141" s="66"/>
      <c r="L141" s="66"/>
    </row>
    <row r="142" spans="9:12" ht="13.5" customHeight="1">
      <c r="I142" s="66"/>
      <c r="J142" s="66"/>
      <c r="K142" s="66"/>
      <c r="L142" s="66"/>
    </row>
    <row r="143" spans="9:12" ht="13.5" customHeight="1">
      <c r="I143" s="66"/>
      <c r="J143" s="66"/>
      <c r="K143" s="66"/>
      <c r="L143" s="66"/>
    </row>
    <row r="144" spans="9:12" ht="13.5" customHeight="1">
      <c r="I144" s="66"/>
      <c r="J144" s="66"/>
      <c r="K144" s="66"/>
      <c r="L144" s="66"/>
    </row>
    <row r="145" spans="9:12" ht="13.5" customHeight="1">
      <c r="I145" s="66"/>
      <c r="J145" s="66"/>
      <c r="K145" s="66"/>
      <c r="L145" s="66"/>
    </row>
    <row r="146" spans="9:12" ht="13.5" customHeight="1">
      <c r="I146" s="66"/>
      <c r="J146" s="66"/>
      <c r="K146" s="66"/>
      <c r="L146" s="66"/>
    </row>
    <row r="147" spans="9:12" ht="13.5" customHeight="1">
      <c r="I147" s="66"/>
      <c r="J147" s="66"/>
      <c r="K147" s="66"/>
      <c r="L147" s="66"/>
    </row>
    <row r="148" spans="9:12" ht="13.5" customHeight="1">
      <c r="I148" s="66"/>
      <c r="J148" s="66"/>
      <c r="K148" s="66"/>
      <c r="L148" s="66"/>
    </row>
    <row r="149" spans="9:12" ht="13.5" customHeight="1">
      <c r="I149" s="66"/>
      <c r="J149" s="66"/>
      <c r="K149" s="66"/>
      <c r="L149" s="66"/>
    </row>
    <row r="150" spans="9:12" ht="13.5" customHeight="1">
      <c r="I150" s="66"/>
      <c r="J150" s="66"/>
      <c r="K150" s="66"/>
      <c r="L150" s="66"/>
    </row>
    <row r="151" spans="9:12" ht="13.5" customHeight="1">
      <c r="I151" s="66"/>
      <c r="J151" s="66"/>
      <c r="K151" s="66"/>
      <c r="L151" s="66"/>
    </row>
    <row r="152" spans="9:12" ht="13.5" customHeight="1">
      <c r="I152" s="66"/>
      <c r="J152" s="66"/>
      <c r="K152" s="66"/>
      <c r="L152" s="66"/>
    </row>
    <row r="153" spans="9:12" ht="13.5" customHeight="1">
      <c r="I153" s="66"/>
      <c r="J153" s="66"/>
      <c r="K153" s="66"/>
      <c r="L153" s="66"/>
    </row>
    <row r="154" spans="9:12" ht="13.5" customHeight="1">
      <c r="I154" s="66"/>
      <c r="J154" s="66"/>
      <c r="K154" s="66"/>
      <c r="L154" s="66"/>
    </row>
    <row r="155" spans="9:12" ht="13.5" customHeight="1">
      <c r="I155" s="66"/>
      <c r="J155" s="66"/>
      <c r="K155" s="66"/>
      <c r="L155" s="66"/>
    </row>
    <row r="156" spans="9:12" ht="13.5" customHeight="1">
      <c r="I156" s="66"/>
      <c r="J156" s="66"/>
      <c r="K156" s="66"/>
      <c r="L156" s="66"/>
    </row>
    <row r="157" spans="9:12" ht="13.5" customHeight="1">
      <c r="I157" s="66"/>
      <c r="J157" s="66"/>
      <c r="K157" s="66"/>
      <c r="L157" s="66"/>
    </row>
    <row r="158" spans="9:12" ht="13.5" customHeight="1">
      <c r="I158" s="66"/>
      <c r="J158" s="66"/>
      <c r="K158" s="66"/>
      <c r="L158" s="66"/>
    </row>
    <row r="159" spans="9:12" ht="13.5" customHeight="1">
      <c r="I159" s="66"/>
      <c r="J159" s="66"/>
      <c r="K159" s="66"/>
      <c r="L159" s="66"/>
    </row>
    <row r="160" spans="9:12" ht="13.5" customHeight="1">
      <c r="I160" s="66"/>
      <c r="J160" s="66"/>
      <c r="K160" s="66"/>
      <c r="L160" s="66"/>
    </row>
    <row r="161" spans="9:12" ht="13.5" customHeight="1">
      <c r="I161" s="66"/>
      <c r="J161" s="66"/>
      <c r="K161" s="66"/>
      <c r="L161" s="66"/>
    </row>
    <row r="162" spans="9:12" ht="13.5" customHeight="1">
      <c r="I162" s="66"/>
      <c r="J162" s="66"/>
      <c r="K162" s="66"/>
      <c r="L162" s="66"/>
    </row>
    <row r="163" spans="9:12" ht="13.5" customHeight="1">
      <c r="I163" s="66"/>
      <c r="J163" s="66"/>
      <c r="K163" s="66"/>
      <c r="L163" s="66"/>
    </row>
    <row r="164" spans="9:12" ht="13.5" customHeight="1">
      <c r="I164" s="66"/>
      <c r="J164" s="66"/>
      <c r="K164" s="66"/>
      <c r="L164" s="66"/>
    </row>
    <row r="165" spans="9:12" ht="13.5" customHeight="1">
      <c r="I165" s="66"/>
      <c r="J165" s="66"/>
      <c r="K165" s="66"/>
      <c r="L165" s="66"/>
    </row>
    <row r="166" spans="9:12" ht="13.5" customHeight="1">
      <c r="I166" s="66"/>
      <c r="J166" s="66"/>
      <c r="K166" s="66"/>
      <c r="L166" s="66"/>
    </row>
    <row r="167" spans="9:12" ht="13.5" customHeight="1">
      <c r="I167" s="66"/>
      <c r="J167" s="66"/>
      <c r="K167" s="66"/>
      <c r="L167" s="66"/>
    </row>
    <row r="168" spans="9:12" ht="13.5" customHeight="1">
      <c r="I168" s="66"/>
      <c r="J168" s="66"/>
      <c r="K168" s="66"/>
      <c r="L168" s="66"/>
    </row>
    <row r="169" spans="9:12" ht="13.5" customHeight="1">
      <c r="I169" s="66"/>
      <c r="J169" s="66"/>
      <c r="K169" s="66"/>
      <c r="L169" s="66"/>
    </row>
    <row r="170" spans="9:12" ht="13.5" customHeight="1">
      <c r="I170" s="66"/>
      <c r="J170" s="66"/>
      <c r="K170" s="66"/>
      <c r="L170" s="66"/>
    </row>
    <row r="171" spans="9:12" ht="13.5" customHeight="1">
      <c r="I171" s="66"/>
      <c r="J171" s="66"/>
      <c r="K171" s="66"/>
      <c r="L171" s="66"/>
    </row>
    <row r="172" spans="9:12" ht="13.5" customHeight="1">
      <c r="I172" s="66"/>
      <c r="J172" s="66"/>
      <c r="K172" s="66"/>
      <c r="L172" s="66"/>
    </row>
    <row r="173" spans="9:12" ht="13.5" customHeight="1">
      <c r="I173" s="66"/>
      <c r="J173" s="66"/>
      <c r="K173" s="66"/>
      <c r="L173" s="66"/>
    </row>
    <row r="174" spans="9:12" ht="13.5" customHeight="1">
      <c r="I174" s="66"/>
      <c r="J174" s="66"/>
      <c r="K174" s="66"/>
      <c r="L174" s="66"/>
    </row>
    <row r="175" spans="9:12" ht="13.5" customHeight="1">
      <c r="I175" s="66"/>
      <c r="J175" s="66"/>
      <c r="K175" s="66"/>
      <c r="L175" s="66"/>
    </row>
    <row r="176" spans="9:12" ht="13.5" customHeight="1">
      <c r="I176" s="66"/>
      <c r="J176" s="66"/>
      <c r="K176" s="66"/>
      <c r="L176" s="66"/>
    </row>
    <row r="177" spans="9:12" ht="13.5" customHeight="1">
      <c r="I177" s="66"/>
      <c r="J177" s="66"/>
      <c r="K177" s="66"/>
      <c r="L177" s="66"/>
    </row>
    <row r="178" spans="9:12" ht="13.5" customHeight="1">
      <c r="I178" s="66"/>
      <c r="J178" s="66"/>
      <c r="K178" s="66"/>
      <c r="L178" s="66"/>
    </row>
    <row r="179" spans="9:12" ht="13.5" customHeight="1">
      <c r="I179" s="66"/>
      <c r="J179" s="66"/>
      <c r="K179" s="66"/>
      <c r="L179" s="66"/>
    </row>
    <row r="180" spans="9:12" ht="13.5" customHeight="1">
      <c r="I180" s="66"/>
      <c r="J180" s="66"/>
      <c r="K180" s="66"/>
      <c r="L180" s="66"/>
    </row>
    <row r="181" spans="9:12" ht="13.5" customHeight="1">
      <c r="I181" s="66"/>
      <c r="J181" s="66"/>
      <c r="K181" s="66"/>
      <c r="L181" s="66"/>
    </row>
    <row r="182" spans="9:12" ht="13.5" customHeight="1">
      <c r="I182" s="66"/>
      <c r="J182" s="66"/>
      <c r="K182" s="66"/>
      <c r="L182" s="66"/>
    </row>
    <row r="183" spans="9:12" ht="13.5" customHeight="1">
      <c r="I183" s="66"/>
      <c r="J183" s="66"/>
      <c r="K183" s="66"/>
      <c r="L183" s="66"/>
    </row>
    <row r="184" spans="9:12" ht="13.5" customHeight="1">
      <c r="I184" s="66"/>
      <c r="J184" s="66"/>
      <c r="K184" s="66"/>
      <c r="L184" s="66"/>
    </row>
    <row r="185" spans="9:12" ht="13.5" customHeight="1">
      <c r="I185" s="66"/>
      <c r="J185" s="66"/>
      <c r="K185" s="66"/>
      <c r="L185" s="66"/>
    </row>
    <row r="186" spans="9:12" ht="13.5" customHeight="1">
      <c r="I186" s="66"/>
      <c r="J186" s="66"/>
      <c r="K186" s="66"/>
      <c r="L186" s="66"/>
    </row>
  </sheetData>
  <mergeCells count="4">
    <mergeCell ref="A1:L1"/>
    <mergeCell ref="B2:D2"/>
    <mergeCell ref="F2:G2"/>
    <mergeCell ref="I2:J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A187"/>
  <sheetViews>
    <sheetView zoomScaleNormal="100" workbookViewId="0">
      <selection activeCell="F73" sqref="F73"/>
    </sheetView>
  </sheetViews>
  <sheetFormatPr baseColWidth="10" defaultColWidth="6.7109375" defaultRowHeight="13.5" customHeight="1"/>
  <cols>
    <col min="1" max="6" width="6.7109375" style="81" customWidth="1"/>
    <col min="7" max="7" width="7.28515625" style="81" customWidth="1"/>
    <col min="8" max="8" width="3.42578125" style="81" customWidth="1"/>
    <col min="9" max="11" width="6.7109375" style="81" customWidth="1"/>
    <col min="12" max="12" width="7" style="81" customWidth="1"/>
    <col min="13" max="13" width="7.5703125" style="81" customWidth="1"/>
    <col min="14" max="16384" width="6.7109375" style="81"/>
  </cols>
  <sheetData>
    <row r="1" spans="1:13" ht="13.5" customHeight="1">
      <c r="A1" s="509" t="s">
        <v>340</v>
      </c>
      <c r="B1" s="510"/>
      <c r="C1" s="510"/>
      <c r="D1" s="510"/>
      <c r="E1" s="510"/>
      <c r="F1" s="510"/>
      <c r="G1" s="510"/>
      <c r="H1" s="510"/>
      <c r="I1" s="510"/>
      <c r="J1" s="510"/>
      <c r="K1" s="510"/>
      <c r="L1" s="510"/>
      <c r="M1" s="510"/>
    </row>
    <row r="2" spans="1:13" ht="13.5" customHeight="1">
      <c r="A2" s="506" t="s">
        <v>112</v>
      </c>
      <c r="B2" s="507"/>
      <c r="C2" s="507"/>
      <c r="D2" s="507"/>
      <c r="E2" s="507"/>
      <c r="F2" s="507"/>
      <c r="G2" s="507"/>
      <c r="H2" s="507"/>
      <c r="I2" s="507"/>
      <c r="J2" s="507"/>
      <c r="K2" s="507"/>
      <c r="L2" s="507"/>
      <c r="M2" s="507"/>
    </row>
    <row r="3" spans="1:13" ht="7.5" customHeight="1">
      <c r="A3" s="511"/>
      <c r="B3" s="512"/>
      <c r="C3" s="512"/>
      <c r="D3" s="512"/>
      <c r="E3" s="512"/>
      <c r="F3" s="512"/>
      <c r="G3" s="512"/>
      <c r="H3" s="513"/>
      <c r="I3" s="513"/>
      <c r="J3" s="513"/>
      <c r="K3" s="513"/>
      <c r="L3" s="513"/>
      <c r="M3" s="513"/>
    </row>
    <row r="4" spans="1:13" ht="13.5" customHeight="1">
      <c r="B4" s="83" t="s">
        <v>43</v>
      </c>
      <c r="C4" s="83" t="s">
        <v>111</v>
      </c>
      <c r="D4" s="83" t="s">
        <v>46</v>
      </c>
      <c r="E4" s="83" t="s">
        <v>80</v>
      </c>
      <c r="F4" s="83" t="s">
        <v>81</v>
      </c>
      <c r="G4" s="83" t="s">
        <v>82</v>
      </c>
      <c r="I4" s="83" t="s">
        <v>44</v>
      </c>
      <c r="J4" s="83" t="s">
        <v>45</v>
      </c>
      <c r="K4" s="83" t="s">
        <v>78</v>
      </c>
      <c r="L4" s="83" t="s">
        <v>79</v>
      </c>
      <c r="M4" s="83" t="s">
        <v>83</v>
      </c>
    </row>
    <row r="5" spans="1:13" ht="13.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c r="A6" s="83">
        <v>1913</v>
      </c>
      <c r="B6" s="66"/>
      <c r="C6" s="66"/>
      <c r="D6" s="66">
        <v>17.960041861867687</v>
      </c>
      <c r="E6" s="66">
        <v>14.726456931487057</v>
      </c>
      <c r="F6" s="66">
        <v>8.6166081714558089</v>
      </c>
      <c r="G6" s="66">
        <v>2.7550162054507692</v>
      </c>
      <c r="I6" s="66"/>
      <c r="J6" s="66"/>
      <c r="K6" s="66">
        <v>3.2335849303806294</v>
      </c>
      <c r="L6" s="66">
        <v>6.1098487600312481</v>
      </c>
      <c r="M6" s="66">
        <v>5.8615919660050411</v>
      </c>
    </row>
    <row r="7" spans="1:13" ht="13.5" customHeight="1">
      <c r="A7" s="83">
        <v>1914</v>
      </c>
      <c r="B7" s="66"/>
      <c r="C7" s="66"/>
      <c r="D7" s="66">
        <v>18.15794105921632</v>
      </c>
      <c r="E7" s="66">
        <v>15.080262243019749</v>
      </c>
      <c r="F7" s="66">
        <v>8.6033408914061322</v>
      </c>
      <c r="G7" s="66">
        <v>2.7292084736544595</v>
      </c>
      <c r="I7" s="66"/>
      <c r="J7" s="66"/>
      <c r="K7" s="66">
        <v>3.0776788161965696</v>
      </c>
      <c r="L7" s="66">
        <v>6.4769213516136181</v>
      </c>
      <c r="M7" s="66">
        <v>5.8741324177516727</v>
      </c>
    </row>
    <row r="8" spans="1:13" ht="13.5" customHeight="1">
      <c r="A8" s="83">
        <v>1915</v>
      </c>
      <c r="B8" s="66"/>
      <c r="C8" s="66"/>
      <c r="D8" s="100">
        <v>17.577725000000001</v>
      </c>
      <c r="E8" s="100">
        <v>14.577549999999999</v>
      </c>
      <c r="F8" s="100">
        <v>9.2188499999999998</v>
      </c>
      <c r="G8" s="100">
        <v>4.3603499999999995</v>
      </c>
      <c r="H8" s="66"/>
      <c r="I8" s="66"/>
      <c r="J8" s="66"/>
      <c r="K8" s="100">
        <v>3.0001749999999996</v>
      </c>
      <c r="L8" s="100">
        <v>5.3586999999999989</v>
      </c>
      <c r="M8" s="100">
        <v>4.8584999999999994</v>
      </c>
    </row>
    <row r="9" spans="1:13" ht="13.5" customHeight="1">
      <c r="A9" s="83">
        <v>1916</v>
      </c>
      <c r="B9" s="66"/>
      <c r="C9" s="66"/>
      <c r="D9" s="66">
        <v>18.573066775406247</v>
      </c>
      <c r="E9" s="66">
        <v>15.603644946132414</v>
      </c>
      <c r="F9" s="66">
        <v>9.8665304300158141</v>
      </c>
      <c r="G9" s="66">
        <v>4.4049341044346759</v>
      </c>
      <c r="I9" s="66"/>
      <c r="J9" s="66"/>
      <c r="K9" s="66">
        <v>2.9694218292738341</v>
      </c>
      <c r="L9" s="66">
        <v>5.7371145161165993</v>
      </c>
      <c r="M9" s="66">
        <v>5.4615963255811391</v>
      </c>
    </row>
    <row r="10" spans="1:13" ht="13.5" customHeight="1">
      <c r="A10" s="83">
        <v>1917</v>
      </c>
      <c r="B10" s="66">
        <v>40.287041875222585</v>
      </c>
      <c r="C10" s="66">
        <v>30.334548357320493</v>
      </c>
      <c r="D10" s="66">
        <v>17.599487458195231</v>
      </c>
      <c r="E10" s="66">
        <v>14.234191776849656</v>
      </c>
      <c r="F10" s="66">
        <v>8.3578808480598283</v>
      </c>
      <c r="G10" s="66">
        <v>3.3307691380518309</v>
      </c>
      <c r="I10" s="66">
        <v>9.9524935179020932</v>
      </c>
      <c r="J10" s="66">
        <v>12.735060899125262</v>
      </c>
      <c r="K10" s="66">
        <v>3.3652956813455743</v>
      </c>
      <c r="L10" s="66">
        <v>5.8763109287898265</v>
      </c>
      <c r="M10" s="66">
        <v>5.0271117100079978</v>
      </c>
    </row>
    <row r="11" spans="1:13" ht="13.5" customHeight="1">
      <c r="A11" s="83">
        <v>1918</v>
      </c>
      <c r="B11" s="66">
        <v>39.903727512022577</v>
      </c>
      <c r="C11" s="66">
        <v>29.297948299387599</v>
      </c>
      <c r="D11" s="66">
        <v>15.883220435548376</v>
      </c>
      <c r="E11" s="66">
        <v>12.385495073527531</v>
      </c>
      <c r="F11" s="66">
        <v>6.7411642602400779</v>
      </c>
      <c r="G11" s="66">
        <v>2.4481629304319621</v>
      </c>
      <c r="I11" s="66">
        <v>10.605779212634976</v>
      </c>
      <c r="J11" s="66">
        <v>13.414727863839222</v>
      </c>
      <c r="K11" s="66">
        <v>3.4977253620208453</v>
      </c>
      <c r="L11" s="66">
        <v>5.6443308132874535</v>
      </c>
      <c r="M11" s="66">
        <v>4.2930013298081153</v>
      </c>
    </row>
    <row r="12" spans="1:13" ht="13.5" customHeight="1">
      <c r="A12" s="83">
        <v>1919</v>
      </c>
      <c r="B12" s="66">
        <v>39.481324015339318</v>
      </c>
      <c r="C12" s="66">
        <v>29.307649555520989</v>
      </c>
      <c r="D12" s="66">
        <v>15.867414854522684</v>
      </c>
      <c r="E12" s="66">
        <v>12.233965187748193</v>
      </c>
      <c r="F12" s="66">
        <v>6.4539788483073588</v>
      </c>
      <c r="G12" s="66">
        <v>2.2202065921126208</v>
      </c>
      <c r="I12" s="66">
        <v>10.173674459818331</v>
      </c>
      <c r="J12" s="66">
        <v>13.440234700998305</v>
      </c>
      <c r="K12" s="66">
        <v>3.6334496667744909</v>
      </c>
      <c r="L12" s="66">
        <v>5.7799863394408346</v>
      </c>
      <c r="M12" s="66">
        <v>4.2337722561947384</v>
      </c>
    </row>
    <row r="13" spans="1:13" ht="13.5" customHeight="1">
      <c r="A13" s="83">
        <v>1920</v>
      </c>
      <c r="B13" s="66">
        <v>38.10038743776925</v>
      </c>
      <c r="C13" s="66">
        <v>27.469450331966726</v>
      </c>
      <c r="D13" s="66">
        <v>14.459042055439385</v>
      </c>
      <c r="E13" s="66">
        <v>10.953262951818074</v>
      </c>
      <c r="F13" s="66">
        <v>5.3714330344460741</v>
      </c>
      <c r="G13" s="66">
        <v>1.6716386264226366</v>
      </c>
      <c r="I13" s="66">
        <v>10.630937105802522</v>
      </c>
      <c r="J13" s="66">
        <v>13.010408276527343</v>
      </c>
      <c r="K13" s="66">
        <v>3.5057791036213106</v>
      </c>
      <c r="L13" s="66">
        <v>5.5818299173719996</v>
      </c>
      <c r="M13" s="66">
        <v>3.699794408023438</v>
      </c>
    </row>
    <row r="14" spans="1:13" ht="13.5" customHeight="1">
      <c r="A14" s="83">
        <v>1921</v>
      </c>
      <c r="B14" s="66">
        <v>42.859726639973672</v>
      </c>
      <c r="C14" s="66">
        <v>30.45706085831802</v>
      </c>
      <c r="D14" s="66">
        <v>15.472929986471554</v>
      </c>
      <c r="E14" s="66">
        <v>11.598833022368154</v>
      </c>
      <c r="F14" s="66">
        <v>5.6021650083906449</v>
      </c>
      <c r="G14" s="66">
        <v>1.6892103882340819</v>
      </c>
      <c r="I14" s="66">
        <v>12.402665781655651</v>
      </c>
      <c r="J14" s="66">
        <v>14.984130871846467</v>
      </c>
      <c r="K14" s="66">
        <v>3.8740969641033987</v>
      </c>
      <c r="L14" s="66">
        <v>5.9966680139775104</v>
      </c>
      <c r="M14" s="66">
        <v>3.9129546201565626</v>
      </c>
    </row>
    <row r="15" spans="1:13" ht="13.5" customHeight="1">
      <c r="A15" s="83">
        <v>1922</v>
      </c>
      <c r="B15" s="66">
        <v>42.948553427651262</v>
      </c>
      <c r="C15" s="66">
        <v>31.052785074698921</v>
      </c>
      <c r="D15" s="66">
        <v>16.292319490434096</v>
      </c>
      <c r="E15" s="66">
        <v>12.376225490196916</v>
      </c>
      <c r="F15" s="66">
        <v>6.1685282053958774</v>
      </c>
      <c r="G15" s="66">
        <v>2.0093203672445035</v>
      </c>
      <c r="I15" s="66">
        <v>11.895768352952343</v>
      </c>
      <c r="J15" s="66">
        <v>14.760465584264825</v>
      </c>
      <c r="K15" s="66">
        <v>3.9160940002371785</v>
      </c>
      <c r="L15" s="66">
        <v>6.2076972848010392</v>
      </c>
      <c r="M15" s="66">
        <v>4.1592078381513735</v>
      </c>
    </row>
    <row r="16" spans="1:13" ht="13.5" customHeight="1">
      <c r="A16" s="83">
        <v>1923</v>
      </c>
      <c r="B16" s="66">
        <v>40.589552069786016</v>
      </c>
      <c r="C16" s="66">
        <v>28.948658056395292</v>
      </c>
      <c r="D16" s="66">
        <v>14.991004682031273</v>
      </c>
      <c r="E16" s="66">
        <v>11.323141368900284</v>
      </c>
      <c r="F16" s="66">
        <v>5.5038652248768205</v>
      </c>
      <c r="G16" s="66">
        <v>1.7515973184398406</v>
      </c>
      <c r="I16" s="66">
        <v>11.640894013390728</v>
      </c>
      <c r="J16" s="66">
        <v>13.957653374364018</v>
      </c>
      <c r="K16" s="66">
        <v>3.6678633131309888</v>
      </c>
      <c r="L16" s="66">
        <v>5.8192761440234637</v>
      </c>
      <c r="M16" s="66">
        <v>3.7522679064369799</v>
      </c>
    </row>
    <row r="17" spans="1:13" ht="13.5" customHeight="1">
      <c r="A17" s="83">
        <v>1924</v>
      </c>
      <c r="B17" s="66">
        <v>43.263914655396832</v>
      </c>
      <c r="C17" s="66">
        <v>30.9278771313489</v>
      </c>
      <c r="D17" s="66">
        <v>16.315906869089506</v>
      </c>
      <c r="E17" s="66">
        <v>12.41639215115665</v>
      </c>
      <c r="F17" s="66">
        <v>6.1401284958182245</v>
      </c>
      <c r="G17" s="66">
        <v>2.0087135732595818</v>
      </c>
      <c r="I17" s="66">
        <v>12.336037524047935</v>
      </c>
      <c r="J17" s="66">
        <v>14.611970262259391</v>
      </c>
      <c r="K17" s="66">
        <v>3.899514717932858</v>
      </c>
      <c r="L17" s="66">
        <v>6.2762636553384255</v>
      </c>
      <c r="M17" s="66">
        <v>4.1314149225586423</v>
      </c>
    </row>
    <row r="18" spans="1:13" ht="13.5" customHeight="1">
      <c r="A18" s="83">
        <v>1925</v>
      </c>
      <c r="B18" s="66">
        <v>44.166809347301999</v>
      </c>
      <c r="C18" s="66">
        <v>32.465505649341267</v>
      </c>
      <c r="D18" s="66">
        <v>17.602806588875772</v>
      </c>
      <c r="E18" s="66">
        <v>13.413491441835065</v>
      </c>
      <c r="F18" s="66">
        <v>6.7520291796493837</v>
      </c>
      <c r="G18" s="66">
        <v>2.3450783923630882</v>
      </c>
      <c r="I18" s="66">
        <v>11.701303697960732</v>
      </c>
      <c r="J18" s="66">
        <v>14.862699060465493</v>
      </c>
      <c r="K18" s="66">
        <v>4.1893151470407082</v>
      </c>
      <c r="L18" s="66">
        <v>6.6614622621856814</v>
      </c>
      <c r="M18" s="66">
        <v>4.406950787286295</v>
      </c>
    </row>
    <row r="19" spans="1:13" ht="13.5" customHeight="1">
      <c r="A19" s="83">
        <v>1926</v>
      </c>
      <c r="B19" s="66">
        <v>44.068985279853884</v>
      </c>
      <c r="C19" s="66">
        <v>32.752353247483313</v>
      </c>
      <c r="D19" s="66">
        <v>18.011497014310468</v>
      </c>
      <c r="E19" s="66">
        <v>13.747729345105002</v>
      </c>
      <c r="F19" s="66">
        <v>7.0681737726868112</v>
      </c>
      <c r="G19" s="66">
        <v>2.538778969872193</v>
      </c>
      <c r="I19" s="66">
        <v>11.316632032370574</v>
      </c>
      <c r="J19" s="66">
        <v>14.740856233172842</v>
      </c>
      <c r="K19" s="66">
        <v>4.2637676692054676</v>
      </c>
      <c r="L19" s="66">
        <v>6.6795555724181908</v>
      </c>
      <c r="M19" s="66">
        <v>4.5293948028146183</v>
      </c>
    </row>
    <row r="20" spans="1:13" ht="13.5" customHeight="1">
      <c r="A20" s="83">
        <v>1927</v>
      </c>
      <c r="B20" s="66">
        <v>44.665733319579374</v>
      </c>
      <c r="C20" s="66">
        <v>33.431649181588078</v>
      </c>
      <c r="D20" s="66">
        <v>18.67888575023515</v>
      </c>
      <c r="E20" s="66">
        <v>14.333028457236894</v>
      </c>
      <c r="F20" s="66">
        <v>7.4726058910537043</v>
      </c>
      <c r="G20" s="66">
        <v>2.7581348811531092</v>
      </c>
      <c r="I20" s="66">
        <v>11.234084137991294</v>
      </c>
      <c r="J20" s="66">
        <v>14.75276343135293</v>
      </c>
      <c r="K20" s="66">
        <v>4.3458572929982573</v>
      </c>
      <c r="L20" s="66">
        <v>6.860422566183189</v>
      </c>
      <c r="M20" s="66">
        <v>4.7144710099005955</v>
      </c>
    </row>
    <row r="21" spans="1:13" ht="13.5" customHeight="1">
      <c r="A21" s="83">
        <v>1928</v>
      </c>
      <c r="B21" s="66">
        <v>46.093182150666607</v>
      </c>
      <c r="C21" s="66">
        <v>34.771422129759962</v>
      </c>
      <c r="D21" s="66">
        <v>19.598717962508879</v>
      </c>
      <c r="E21" s="66">
        <v>15.174913117686582</v>
      </c>
      <c r="F21" s="66">
        <v>8.1916622713454377</v>
      </c>
      <c r="G21" s="66">
        <v>3.2254883590899679</v>
      </c>
      <c r="I21" s="66">
        <v>11.321760020906645</v>
      </c>
      <c r="J21" s="66">
        <v>15.172704167251084</v>
      </c>
      <c r="K21" s="66">
        <v>4.4238048448222953</v>
      </c>
      <c r="L21" s="66">
        <v>6.9832508463411438</v>
      </c>
      <c r="M21" s="66">
        <v>4.9661739122554707</v>
      </c>
    </row>
    <row r="22" spans="1:13" ht="13.5" customHeight="1">
      <c r="A22" s="83">
        <v>1929</v>
      </c>
      <c r="B22" s="66">
        <v>43.758403603469105</v>
      </c>
      <c r="C22" s="66">
        <v>33.048367482715776</v>
      </c>
      <c r="D22" s="66">
        <v>18.417904285315917</v>
      </c>
      <c r="E22" s="66">
        <v>14.213125226733165</v>
      </c>
      <c r="F22" s="66">
        <v>7.6218608438736206</v>
      </c>
      <c r="G22" s="66">
        <v>3.0057812608517063</v>
      </c>
      <c r="I22" s="66">
        <v>10.710036120753328</v>
      </c>
      <c r="J22" s="66">
        <v>14.630463197399859</v>
      </c>
      <c r="K22" s="66">
        <v>4.2047790585827514</v>
      </c>
      <c r="L22" s="66">
        <v>6.5912643828595439</v>
      </c>
      <c r="M22" s="66">
        <v>4.6160795830219135</v>
      </c>
    </row>
    <row r="23" spans="1:13" ht="13.5" customHeight="1">
      <c r="A23" s="83">
        <v>1930</v>
      </c>
      <c r="B23" s="66">
        <v>43.073474553390646</v>
      </c>
      <c r="C23" s="66">
        <v>31.180684237748331</v>
      </c>
      <c r="D23" s="66">
        <v>16.422818416449541</v>
      </c>
      <c r="E23" s="66">
        <v>12.417256771537877</v>
      </c>
      <c r="F23" s="66">
        <v>6.4017230324275385</v>
      </c>
      <c r="G23" s="66">
        <v>2.3887538491116418</v>
      </c>
      <c r="I23" s="66">
        <v>11.892790315642312</v>
      </c>
      <c r="J23" s="66">
        <v>14.75786582129879</v>
      </c>
      <c r="K23" s="66">
        <v>4.0055616449116638</v>
      </c>
      <c r="L23" s="66">
        <v>6.0155337391103387</v>
      </c>
      <c r="M23" s="66">
        <v>4.0129691833158967</v>
      </c>
    </row>
    <row r="24" spans="1:13" ht="13.5" customHeight="1">
      <c r="A24" s="83">
        <v>1931</v>
      </c>
      <c r="B24" s="66">
        <v>44.404993839685282</v>
      </c>
      <c r="C24" s="66">
        <v>31.012222183907056</v>
      </c>
      <c r="D24" s="66">
        <v>15.270594044223252</v>
      </c>
      <c r="E24" s="66">
        <v>11.323771337745876</v>
      </c>
      <c r="F24" s="66">
        <v>5.6751445341883793</v>
      </c>
      <c r="G24" s="66">
        <v>2.0744133398493183</v>
      </c>
      <c r="I24" s="66">
        <v>13.39277165577823</v>
      </c>
      <c r="J24" s="66">
        <v>15.741628139683803</v>
      </c>
      <c r="K24" s="66">
        <v>3.9468227064773749</v>
      </c>
      <c r="L24" s="66">
        <v>5.648626803557498</v>
      </c>
      <c r="M24" s="66">
        <v>3.6007311943390605</v>
      </c>
    </row>
    <row r="25" spans="1:13" ht="13.5" customHeight="1">
      <c r="A25" s="83">
        <v>1932</v>
      </c>
      <c r="B25" s="66">
        <v>46.30052587105051</v>
      </c>
      <c r="C25" s="66">
        <v>32.590805160950012</v>
      </c>
      <c r="D25" s="66">
        <v>15.478467631887071</v>
      </c>
      <c r="E25" s="66">
        <v>11.548961982268013</v>
      </c>
      <c r="F25" s="66">
        <v>5.8962244962743897</v>
      </c>
      <c r="G25" s="66">
        <v>1.9264855493777389</v>
      </c>
      <c r="I25" s="66">
        <v>13.7097207101005</v>
      </c>
      <c r="J25" s="66">
        <v>17.112337529062941</v>
      </c>
      <c r="K25" s="66">
        <v>3.9295056496190592</v>
      </c>
      <c r="L25" s="66">
        <v>5.6527374859936232</v>
      </c>
      <c r="M25" s="66">
        <v>3.9697389468966504</v>
      </c>
    </row>
    <row r="26" spans="1:13" ht="13.5" customHeight="1">
      <c r="A26" s="83">
        <v>1933</v>
      </c>
      <c r="B26" s="66">
        <v>45.026429505703511</v>
      </c>
      <c r="C26" s="66">
        <v>32.486416270191881</v>
      </c>
      <c r="D26" s="66">
        <v>15.770913177787016</v>
      </c>
      <c r="E26" s="66">
        <v>11.778683388669775</v>
      </c>
      <c r="F26" s="66">
        <v>6.0544782496875325</v>
      </c>
      <c r="G26" s="66">
        <v>2.0446143537247261</v>
      </c>
      <c r="I26" s="66">
        <v>12.540013235511633</v>
      </c>
      <c r="J26" s="66">
        <v>16.715503092404862</v>
      </c>
      <c r="K26" s="66">
        <v>3.9922297891172414</v>
      </c>
      <c r="L26" s="66">
        <v>5.7242051389822421</v>
      </c>
      <c r="M26" s="66">
        <v>4.0098638959628063</v>
      </c>
    </row>
    <row r="27" spans="1:13" ht="13.5" customHeight="1">
      <c r="A27" s="83">
        <v>1934</v>
      </c>
      <c r="B27" s="66">
        <v>45.155076643858933</v>
      </c>
      <c r="C27" s="66">
        <v>32.994642950790201</v>
      </c>
      <c r="D27" s="66">
        <v>15.868185076417598</v>
      </c>
      <c r="E27" s="66">
        <v>11.79599110379406</v>
      </c>
      <c r="F27" s="66">
        <v>5.8236806287307799</v>
      </c>
      <c r="G27" s="66">
        <v>1.9218939824356394</v>
      </c>
      <c r="I27" s="66">
        <v>12.160433693068736</v>
      </c>
      <c r="J27" s="66">
        <v>17.126457874372601</v>
      </c>
      <c r="K27" s="66">
        <v>4.0721939726235377</v>
      </c>
      <c r="L27" s="66">
        <v>5.9723104750632814</v>
      </c>
      <c r="M27" s="66">
        <v>3.9017866462951409</v>
      </c>
    </row>
    <row r="28" spans="1:13" ht="13.5" customHeight="1">
      <c r="A28" s="83">
        <v>1935</v>
      </c>
      <c r="B28" s="66">
        <v>43.392987272768522</v>
      </c>
      <c r="C28" s="66">
        <v>30.990185866278104</v>
      </c>
      <c r="D28" s="66">
        <v>15.628311990462226</v>
      </c>
      <c r="E28" s="66">
        <v>11.67052653139077</v>
      </c>
      <c r="F28" s="66">
        <v>5.7968718562550565</v>
      </c>
      <c r="G28" s="66">
        <v>1.9463370851066035</v>
      </c>
      <c r="I28" s="66">
        <v>12.40280140649042</v>
      </c>
      <c r="J28" s="66">
        <v>15.361873875815876</v>
      </c>
      <c r="K28" s="66">
        <v>3.9577854590714563</v>
      </c>
      <c r="L28" s="66">
        <v>5.8736546751357137</v>
      </c>
      <c r="M28" s="66">
        <v>3.8505347711484532</v>
      </c>
    </row>
    <row r="29" spans="1:13" ht="13.5" customHeight="1">
      <c r="A29" s="83">
        <v>1936</v>
      </c>
      <c r="B29" s="66">
        <v>44.772366982564023</v>
      </c>
      <c r="C29" s="66">
        <v>32.654772694179684</v>
      </c>
      <c r="D29" s="66">
        <v>17.637342175901782</v>
      </c>
      <c r="E29" s="66">
        <v>13.369131687862877</v>
      </c>
      <c r="F29" s="66">
        <v>6.6874494164752774</v>
      </c>
      <c r="G29" s="66">
        <v>2.2341259705213141</v>
      </c>
      <c r="I29" s="66">
        <v>12.117594288384341</v>
      </c>
      <c r="J29" s="66">
        <v>15.017430518277902</v>
      </c>
      <c r="K29" s="66">
        <v>4.268210488038906</v>
      </c>
      <c r="L29" s="66">
        <v>6.6816822713876007</v>
      </c>
      <c r="M29" s="66">
        <v>4.4533234459539628</v>
      </c>
    </row>
    <row r="30" spans="1:13" ht="13.5" customHeight="1">
      <c r="A30" s="83">
        <v>1937</v>
      </c>
      <c r="B30" s="66">
        <v>43.34787985334529</v>
      </c>
      <c r="C30" s="66">
        <v>31.379274489392156</v>
      </c>
      <c r="D30" s="66">
        <v>16.450434286791296</v>
      </c>
      <c r="E30" s="66">
        <v>12.415189081359168</v>
      </c>
      <c r="F30" s="66">
        <v>6.1611817866289851</v>
      </c>
      <c r="G30" s="66">
        <v>2.0155380578081696</v>
      </c>
      <c r="I30" s="66">
        <v>11.968605363953138</v>
      </c>
      <c r="J30" s="66">
        <v>14.928840202600856</v>
      </c>
      <c r="K30" s="66">
        <v>4.0352452054321297</v>
      </c>
      <c r="L30" s="66">
        <v>6.254007294730183</v>
      </c>
      <c r="M30" s="66">
        <v>4.145643728820815</v>
      </c>
    </row>
    <row r="31" spans="1:13" ht="13.5" customHeight="1">
      <c r="A31" s="83">
        <v>1938</v>
      </c>
      <c r="B31" s="66">
        <v>43.000890492514117</v>
      </c>
      <c r="C31" s="66">
        <v>30.182192025392485</v>
      </c>
      <c r="D31" s="66">
        <v>14.72938302542493</v>
      </c>
      <c r="E31" s="66">
        <v>10.816366723209649</v>
      </c>
      <c r="F31" s="66">
        <v>5.1557203044317461</v>
      </c>
      <c r="G31" s="66">
        <v>1.6664630261522455</v>
      </c>
      <c r="I31" s="66">
        <v>12.818698467121632</v>
      </c>
      <c r="J31" s="66">
        <v>15.452808999967555</v>
      </c>
      <c r="K31" s="66">
        <v>3.9130163022152824</v>
      </c>
      <c r="L31" s="66">
        <v>5.660646418777902</v>
      </c>
      <c r="M31" s="66">
        <v>3.4892572782795011</v>
      </c>
    </row>
    <row r="32" spans="1:13" ht="13.5" customHeight="1">
      <c r="A32" s="83">
        <v>1939</v>
      </c>
      <c r="B32" s="66">
        <v>44.56889817296355</v>
      </c>
      <c r="C32" s="66">
        <v>31.286609705834508</v>
      </c>
      <c r="D32" s="66">
        <v>15.393035953166024</v>
      </c>
      <c r="E32" s="66">
        <v>11.365322329433996</v>
      </c>
      <c r="F32" s="66">
        <v>5.4509649925496273</v>
      </c>
      <c r="G32" s="66">
        <v>1.7412602984471626</v>
      </c>
      <c r="I32" s="66">
        <v>13.282288467129041</v>
      </c>
      <c r="J32" s="66">
        <v>15.893573752668486</v>
      </c>
      <c r="K32" s="66">
        <v>4.0277136237320281</v>
      </c>
      <c r="L32" s="66">
        <v>5.9143573368843683</v>
      </c>
      <c r="M32" s="66">
        <v>3.7097046941024643</v>
      </c>
    </row>
    <row r="33" spans="1:13" ht="13.5" customHeight="1">
      <c r="A33" s="83">
        <v>1940</v>
      </c>
      <c r="B33" s="66">
        <v>44.426637504743141</v>
      </c>
      <c r="C33" s="66">
        <v>31.288149701053527</v>
      </c>
      <c r="D33" s="66">
        <v>15.733988074633878</v>
      </c>
      <c r="E33" s="66">
        <v>11.661304145489529</v>
      </c>
      <c r="F33" s="66">
        <v>5.5731962080911872</v>
      </c>
      <c r="G33" s="66">
        <v>1.7740378459074349</v>
      </c>
      <c r="I33" s="66">
        <v>13.138487803689612</v>
      </c>
      <c r="J33" s="66">
        <v>15.554161626419647</v>
      </c>
      <c r="K33" s="66">
        <v>4.0726839291443486</v>
      </c>
      <c r="L33" s="66">
        <v>6.088107937398342</v>
      </c>
      <c r="M33" s="66">
        <v>3.7991583621837521</v>
      </c>
    </row>
    <row r="34" spans="1:13" ht="13.5" customHeight="1">
      <c r="A34" s="83">
        <v>1941</v>
      </c>
      <c r="B34" s="66">
        <v>41.019314576353104</v>
      </c>
      <c r="C34" s="66">
        <v>29.017206118853355</v>
      </c>
      <c r="D34" s="66">
        <v>15.007978377996723</v>
      </c>
      <c r="E34" s="66">
        <v>11.148372327385824</v>
      </c>
      <c r="F34" s="66">
        <v>5.2893892210692295</v>
      </c>
      <c r="G34" s="66">
        <v>1.6290480751623115</v>
      </c>
      <c r="I34" s="66">
        <v>12.002108457499745</v>
      </c>
      <c r="J34" s="66">
        <v>14.009227740856632</v>
      </c>
      <c r="K34" s="66">
        <v>3.8596060506109011</v>
      </c>
      <c r="L34" s="66">
        <v>5.858983106316594</v>
      </c>
      <c r="M34" s="66">
        <v>3.6603411459069175</v>
      </c>
    </row>
    <row r="35" spans="1:13" ht="13.5" customHeight="1">
      <c r="A35" s="83">
        <v>1942</v>
      </c>
      <c r="B35" s="66">
        <v>35.494183119366475</v>
      </c>
      <c r="C35" s="66">
        <v>25.107398225662394</v>
      </c>
      <c r="D35" s="66">
        <v>12.905441063638763</v>
      </c>
      <c r="E35" s="66">
        <v>9.5950203764281383</v>
      </c>
      <c r="F35" s="66">
        <v>4.477073872790176</v>
      </c>
      <c r="G35" s="66">
        <v>1.3216990923743428</v>
      </c>
      <c r="I35" s="66">
        <v>10.386784893704084</v>
      </c>
      <c r="J35" s="66">
        <v>12.201957162023632</v>
      </c>
      <c r="K35" s="66">
        <v>3.3104206872106241</v>
      </c>
      <c r="L35" s="66">
        <v>5.1179465036379632</v>
      </c>
      <c r="M35" s="66">
        <v>3.155374780415833</v>
      </c>
    </row>
    <row r="36" spans="1:13" ht="13.5" customHeight="1">
      <c r="A36" s="83">
        <v>1943</v>
      </c>
      <c r="B36" s="66">
        <v>32.669923198876596</v>
      </c>
      <c r="C36" s="66">
        <v>23.020762263415889</v>
      </c>
      <c r="D36" s="66">
        <v>11.484653721380797</v>
      </c>
      <c r="E36" s="66">
        <v>8.4288619326815795</v>
      </c>
      <c r="F36" s="66">
        <v>3.7832686913105351</v>
      </c>
      <c r="G36" s="66">
        <v>0.97267087256462537</v>
      </c>
      <c r="I36" s="66">
        <v>9.6491609354607046</v>
      </c>
      <c r="J36" s="66">
        <v>11.536108542035093</v>
      </c>
      <c r="K36" s="66">
        <v>3.0557917886992176</v>
      </c>
      <c r="L36" s="66">
        <v>4.6455932413710448</v>
      </c>
      <c r="M36" s="66">
        <v>2.8105978187459097</v>
      </c>
    </row>
    <row r="37" spans="1:13" ht="13.5" customHeight="1">
      <c r="A37" s="83">
        <v>1944</v>
      </c>
      <c r="B37" s="66">
        <v>31.548869949228212</v>
      </c>
      <c r="C37" s="66">
        <v>21.758283883058166</v>
      </c>
      <c r="D37" s="66">
        <v>10.53867000025793</v>
      </c>
      <c r="E37" s="66">
        <v>7.6036185090145505</v>
      </c>
      <c r="F37" s="66">
        <v>3.3274228934788352</v>
      </c>
      <c r="G37" s="66">
        <v>0.92409113609512228</v>
      </c>
      <c r="I37" s="66">
        <v>9.7905860661700448</v>
      </c>
      <c r="J37" s="66">
        <v>11.219613882800237</v>
      </c>
      <c r="K37" s="66">
        <v>2.9350514912433803</v>
      </c>
      <c r="L37" s="66">
        <v>4.2761956155357153</v>
      </c>
      <c r="M37" s="66">
        <v>2.4033317573837132</v>
      </c>
    </row>
    <row r="38" spans="1:13" ht="13.5" customHeight="1">
      <c r="A38" s="83">
        <v>1945</v>
      </c>
      <c r="B38" s="66">
        <v>32.644588706207493</v>
      </c>
      <c r="C38" s="66">
        <v>22.903431644415392</v>
      </c>
      <c r="D38" s="66">
        <v>11.071193948809938</v>
      </c>
      <c r="E38" s="66">
        <v>7.8688286470742437</v>
      </c>
      <c r="F38" s="66">
        <v>3.31886971735655</v>
      </c>
      <c r="G38" s="66">
        <v>0.84491417334779451</v>
      </c>
      <c r="I38" s="66">
        <v>9.7411570617921033</v>
      </c>
      <c r="J38" s="66">
        <v>11.832237695605455</v>
      </c>
      <c r="K38" s="66">
        <v>3.2023653017356946</v>
      </c>
      <c r="L38" s="66">
        <v>4.5499589297176932</v>
      </c>
      <c r="M38" s="66">
        <v>2.4739555440087551</v>
      </c>
    </row>
    <row r="39" spans="1:13" ht="13.5" customHeight="1">
      <c r="A39" s="83">
        <v>1946</v>
      </c>
      <c r="B39" s="66">
        <v>34.616394068930383</v>
      </c>
      <c r="C39" s="66">
        <v>24.657740220126538</v>
      </c>
      <c r="D39" s="66">
        <v>11.762425770547628</v>
      </c>
      <c r="E39" s="66">
        <v>8.2807493281650544</v>
      </c>
      <c r="F39" s="66">
        <v>3.4321167613422654</v>
      </c>
      <c r="G39" s="66">
        <v>0.91638256707099308</v>
      </c>
      <c r="I39" s="66">
        <v>9.9586538488038432</v>
      </c>
      <c r="J39" s="66">
        <v>12.89531444957891</v>
      </c>
      <c r="K39" s="66">
        <v>3.4816764423825739</v>
      </c>
      <c r="L39" s="66">
        <v>4.8486325668227881</v>
      </c>
      <c r="M39" s="66">
        <v>2.5157341942712721</v>
      </c>
    </row>
    <row r="40" spans="1:13" ht="13.5" customHeight="1">
      <c r="A40" s="83">
        <v>1947</v>
      </c>
      <c r="B40" s="66">
        <v>33.017177593435584</v>
      </c>
      <c r="C40" s="66">
        <v>23.29946264784413</v>
      </c>
      <c r="D40" s="66">
        <v>10.953835923874255</v>
      </c>
      <c r="E40" s="66">
        <v>7.7074987317122607</v>
      </c>
      <c r="F40" s="66">
        <v>3.2356965444957559</v>
      </c>
      <c r="G40" s="66">
        <v>0.90289404896681669</v>
      </c>
      <c r="H40" s="101"/>
      <c r="I40" s="66">
        <v>9.7177149455914549</v>
      </c>
      <c r="J40" s="66">
        <v>12.345626723969874</v>
      </c>
      <c r="K40" s="66">
        <v>3.2463371921619948</v>
      </c>
      <c r="L40" s="66">
        <v>4.4718021872165048</v>
      </c>
      <c r="M40" s="66">
        <v>2.3328024955289393</v>
      </c>
    </row>
    <row r="41" spans="1:13" ht="13.5" customHeight="1">
      <c r="A41" s="83">
        <v>1948</v>
      </c>
      <c r="B41" s="66">
        <v>33.720637645202814</v>
      </c>
      <c r="C41" s="66">
        <v>23.695979226593742</v>
      </c>
      <c r="D41" s="66">
        <v>11.269872474143945</v>
      </c>
      <c r="E41" s="66">
        <v>8.0260486391497246</v>
      </c>
      <c r="F41" s="66">
        <v>3.4371439795543273</v>
      </c>
      <c r="G41" s="66">
        <v>0.95385118565953486</v>
      </c>
      <c r="I41" s="66">
        <v>10.024658418609071</v>
      </c>
      <c r="J41" s="66">
        <v>12.426106752449797</v>
      </c>
      <c r="K41" s="66">
        <v>3.2438238349942203</v>
      </c>
      <c r="L41" s="66">
        <v>4.5889046595953973</v>
      </c>
      <c r="M41" s="66">
        <v>2.4832927938947922</v>
      </c>
    </row>
    <row r="42" spans="1:13" ht="13.5" customHeight="1">
      <c r="A42" s="83">
        <v>1949</v>
      </c>
      <c r="B42" s="66">
        <v>33.763098095195446</v>
      </c>
      <c r="C42" s="66">
        <v>23.461915111456022</v>
      </c>
      <c r="D42" s="66">
        <v>10.946064706587993</v>
      </c>
      <c r="E42" s="66">
        <v>7.7700219704230369</v>
      </c>
      <c r="F42" s="66">
        <v>3.336752323061472</v>
      </c>
      <c r="G42" s="66">
        <v>0.95443071522288514</v>
      </c>
      <c r="I42" s="66">
        <v>10.301182983739423</v>
      </c>
      <c r="J42" s="66">
        <v>12.515850404868029</v>
      </c>
      <c r="K42" s="66">
        <v>3.1760427361649564</v>
      </c>
      <c r="L42" s="66">
        <v>4.4332696473615645</v>
      </c>
      <c r="M42" s="66">
        <v>2.3823216078385867</v>
      </c>
    </row>
    <row r="43" spans="1:13" ht="13.5" customHeight="1">
      <c r="A43" s="83">
        <v>1950</v>
      </c>
      <c r="B43" s="66">
        <v>33.871100610399118</v>
      </c>
      <c r="C43" s="66">
        <v>23.871289592585629</v>
      </c>
      <c r="D43" s="66">
        <v>11.360065498282971</v>
      </c>
      <c r="E43" s="66">
        <v>8.1353358178590991</v>
      </c>
      <c r="F43" s="66">
        <v>3.5318014264095456</v>
      </c>
      <c r="G43" s="66">
        <v>0.82690330608120532</v>
      </c>
      <c r="I43" s="66">
        <v>9.9998110178134887</v>
      </c>
      <c r="J43" s="66">
        <v>12.511224094302658</v>
      </c>
      <c r="K43" s="66">
        <v>3.2247296804238719</v>
      </c>
      <c r="L43" s="66">
        <v>4.6035343914495535</v>
      </c>
      <c r="M43" s="66">
        <v>2.7048981203283402</v>
      </c>
    </row>
    <row r="44" spans="1:13" ht="13.5" customHeight="1">
      <c r="A44" s="83">
        <v>1951</v>
      </c>
      <c r="B44" s="66">
        <v>32.819965101679387</v>
      </c>
      <c r="C44" s="66">
        <v>22.670164315122829</v>
      </c>
      <c r="D44" s="66">
        <v>10.518335555718981</v>
      </c>
      <c r="E44" s="66">
        <v>7.4107190431467416</v>
      </c>
      <c r="F44" s="66">
        <v>3.1170911251546349</v>
      </c>
      <c r="G44" s="66">
        <v>0.86516933361116533</v>
      </c>
      <c r="I44" s="66">
        <v>10.149800786556558</v>
      </c>
      <c r="J44" s="66">
        <v>12.151828759403848</v>
      </c>
      <c r="K44" s="66">
        <v>3.107616512572239</v>
      </c>
      <c r="L44" s="66">
        <v>4.2936279179921062</v>
      </c>
      <c r="M44" s="66">
        <v>2.2519217915434697</v>
      </c>
    </row>
    <row r="45" spans="1:13" ht="13.5" customHeight="1">
      <c r="A45" s="83">
        <v>1952</v>
      </c>
      <c r="B45" s="66">
        <v>32.073962097575532</v>
      </c>
      <c r="C45" s="66">
        <v>21.846890327818876</v>
      </c>
      <c r="D45" s="66">
        <v>9.7583202165547416</v>
      </c>
      <c r="E45" s="66">
        <v>6.8078052646259355</v>
      </c>
      <c r="F45" s="66">
        <v>2.7559125464356864</v>
      </c>
      <c r="G45" s="66">
        <v>0.74571694613321526</v>
      </c>
      <c r="I45" s="66">
        <v>10.227071769756655</v>
      </c>
      <c r="J45" s="66">
        <v>12.088570111264135</v>
      </c>
      <c r="K45" s="66">
        <v>2.9505149519288061</v>
      </c>
      <c r="L45" s="66">
        <v>4.0518927181902491</v>
      </c>
      <c r="M45" s="66">
        <v>2.0101956003024712</v>
      </c>
    </row>
    <row r="46" spans="1:13" ht="13.5" customHeight="1">
      <c r="A46" s="83">
        <v>1953</v>
      </c>
      <c r="B46" s="66">
        <v>31.380431868356226</v>
      </c>
      <c r="C46" s="66">
        <v>21.007342489211897</v>
      </c>
      <c r="D46" s="66">
        <v>9.0810897702186377</v>
      </c>
      <c r="E46" s="66">
        <v>6.2629466664904676</v>
      </c>
      <c r="F46" s="66">
        <v>2.5063213094915051</v>
      </c>
      <c r="G46" s="66">
        <v>0.67264467154010632</v>
      </c>
      <c r="I46" s="66">
        <v>10.373089379144329</v>
      </c>
      <c r="J46" s="66">
        <v>11.926252718993259</v>
      </c>
      <c r="K46" s="66">
        <v>2.8181431037281701</v>
      </c>
      <c r="L46" s="66">
        <v>3.7566253569989625</v>
      </c>
      <c r="M46" s="66">
        <v>1.8336766379513989</v>
      </c>
    </row>
    <row r="47" spans="1:13" ht="13.5" customHeight="1">
      <c r="A47" s="83">
        <v>1954</v>
      </c>
      <c r="B47" s="66">
        <v>32.119310731545291</v>
      </c>
      <c r="C47" s="66">
        <v>21.560682682062694</v>
      </c>
      <c r="D47" s="66">
        <v>9.3904559145803042</v>
      </c>
      <c r="E47" s="66">
        <v>6.4692351907861205</v>
      </c>
      <c r="F47" s="66">
        <v>2.5663360562398658</v>
      </c>
      <c r="G47" s="66">
        <v>0.70588248853421987</v>
      </c>
      <c r="I47" s="66">
        <v>10.558628049482596</v>
      </c>
      <c r="J47" s="66">
        <v>12.17022676748239</v>
      </c>
      <c r="K47" s="66">
        <v>2.9212207237941836</v>
      </c>
      <c r="L47" s="66">
        <v>3.9028991345462547</v>
      </c>
      <c r="M47" s="66">
        <v>1.860453567705646</v>
      </c>
    </row>
    <row r="48" spans="1:13" ht="13.5" customHeight="1">
      <c r="A48" s="83">
        <v>1955</v>
      </c>
      <c r="B48" s="66">
        <v>31.772074577461307</v>
      </c>
      <c r="C48" s="66">
        <v>21.377836096924739</v>
      </c>
      <c r="D48" s="66">
        <v>9.1805282675712654</v>
      </c>
      <c r="E48" s="66">
        <v>6.2849672565750367</v>
      </c>
      <c r="F48" s="66">
        <v>2.4871088205796843</v>
      </c>
      <c r="G48" s="66">
        <v>0.72061163480499102</v>
      </c>
      <c r="I48" s="66">
        <v>10.394238480536568</v>
      </c>
      <c r="J48" s="66">
        <v>12.197307829353473</v>
      </c>
      <c r="K48" s="66">
        <v>2.8955610109962286</v>
      </c>
      <c r="L48" s="66">
        <v>3.7978584359953524</v>
      </c>
      <c r="M48" s="66">
        <v>1.7664971857746932</v>
      </c>
    </row>
    <row r="49" spans="1:13" ht="13.5" customHeight="1">
      <c r="A49" s="83">
        <v>1956</v>
      </c>
      <c r="B49" s="66">
        <v>31.806023990184453</v>
      </c>
      <c r="C49" s="66">
        <v>21.347549384221612</v>
      </c>
      <c r="D49" s="66">
        <v>9.0869757576587151</v>
      </c>
      <c r="E49" s="66">
        <v>6.1439963133614892</v>
      </c>
      <c r="F49" s="66">
        <v>2.3829153277974449</v>
      </c>
      <c r="G49" s="66">
        <v>0.68115311362396791</v>
      </c>
      <c r="I49" s="66">
        <v>10.458474605962842</v>
      </c>
      <c r="J49" s="66">
        <v>12.260573626562897</v>
      </c>
      <c r="K49" s="66">
        <v>2.9429794442972259</v>
      </c>
      <c r="L49" s="66">
        <v>3.7610809855640444</v>
      </c>
      <c r="M49" s="66">
        <v>1.701762214173477</v>
      </c>
    </row>
    <row r="50" spans="1:13" ht="13.5" customHeight="1">
      <c r="A50" s="83">
        <v>1957</v>
      </c>
      <c r="B50" s="66">
        <v>31.687309376554506</v>
      </c>
      <c r="C50" s="66">
        <v>21.167499809433842</v>
      </c>
      <c r="D50" s="66">
        <v>8.9818851566021518</v>
      </c>
      <c r="E50" s="66">
        <v>6.0799490321537224</v>
      </c>
      <c r="F50" s="66">
        <v>2.359138502575385</v>
      </c>
      <c r="G50" s="66">
        <v>0.6630805224142543</v>
      </c>
      <c r="I50" s="66">
        <v>10.519809567120664</v>
      </c>
      <c r="J50" s="66">
        <v>12.18561465283169</v>
      </c>
      <c r="K50" s="66">
        <v>2.9019361244484294</v>
      </c>
      <c r="L50" s="66">
        <v>3.7208105295783374</v>
      </c>
      <c r="M50" s="66">
        <v>1.6960579801611306</v>
      </c>
    </row>
    <row r="51" spans="1:13" ht="13.5" customHeight="1">
      <c r="A51" s="83">
        <v>1958</v>
      </c>
      <c r="B51" s="66">
        <v>32.112269096927541</v>
      </c>
      <c r="C51" s="66">
        <v>21.260017916472087</v>
      </c>
      <c r="D51" s="66">
        <v>8.8335735001955893</v>
      </c>
      <c r="E51" s="66">
        <v>5.9422686998001595</v>
      </c>
      <c r="F51" s="66">
        <v>2.2927344493339672</v>
      </c>
      <c r="G51" s="66">
        <v>0.64243772482167971</v>
      </c>
      <c r="I51" s="66">
        <v>10.852251180455454</v>
      </c>
      <c r="J51" s="66">
        <v>12.426444416276498</v>
      </c>
      <c r="K51" s="66">
        <v>2.8913048003954298</v>
      </c>
      <c r="L51" s="66">
        <v>3.6495342504661923</v>
      </c>
      <c r="M51" s="66">
        <v>1.6502967245122875</v>
      </c>
    </row>
    <row r="52" spans="1:13" ht="13.5" customHeight="1">
      <c r="A52" s="83">
        <v>1959</v>
      </c>
      <c r="B52" s="66">
        <v>32.03328794802492</v>
      </c>
      <c r="C52" s="66">
        <v>21.024822758488959</v>
      </c>
      <c r="D52" s="66">
        <v>8.7478520785266909</v>
      </c>
      <c r="E52" s="66">
        <v>5.9003455227801167</v>
      </c>
      <c r="F52" s="66">
        <v>2.1912719299930639</v>
      </c>
      <c r="G52" s="66">
        <v>0.61617667725255265</v>
      </c>
      <c r="I52" s="66">
        <v>11.008465189535961</v>
      </c>
      <c r="J52" s="66">
        <v>12.276970679962268</v>
      </c>
      <c r="K52" s="66">
        <v>2.8475065557465742</v>
      </c>
      <c r="L52" s="66">
        <v>3.7090735927870528</v>
      </c>
      <c r="M52" s="66">
        <v>1.5750952527405113</v>
      </c>
    </row>
    <row r="53" spans="1:13" ht="13.5" customHeight="1">
      <c r="A53" s="83">
        <v>1960</v>
      </c>
      <c r="B53" s="66">
        <v>31.657437586133984</v>
      </c>
      <c r="C53" s="66">
        <v>20.511531697340054</v>
      </c>
      <c r="D53" s="66">
        <v>8.3565900921357628</v>
      </c>
      <c r="E53" s="66">
        <v>5.5209793504172078</v>
      </c>
      <c r="F53" s="66">
        <v>2.0964547826658073</v>
      </c>
      <c r="G53" s="66">
        <v>0.59637321869406112</v>
      </c>
      <c r="I53" s="66">
        <v>11.14590588879393</v>
      </c>
      <c r="J53" s="66">
        <v>12.154941605204291</v>
      </c>
      <c r="K53" s="66">
        <v>2.835610741718555</v>
      </c>
      <c r="L53" s="66">
        <v>3.4245245677514005</v>
      </c>
      <c r="M53" s="66">
        <v>1.5000815639717462</v>
      </c>
    </row>
    <row r="54" spans="1:13" ht="13.5" customHeight="1">
      <c r="A54" s="83">
        <v>1961</v>
      </c>
      <c r="B54" s="66">
        <v>31.896211473952619</v>
      </c>
      <c r="C54" s="66">
        <v>20.906861751680228</v>
      </c>
      <c r="D54" s="66">
        <v>8.3376005383909941</v>
      </c>
      <c r="E54" s="66">
        <v>5.4093168016461393</v>
      </c>
      <c r="F54" s="66">
        <v>2.0533998280690757</v>
      </c>
      <c r="G54" s="66">
        <v>0.58703756633715509</v>
      </c>
      <c r="I54" s="66">
        <v>10.98934972227239</v>
      </c>
      <c r="J54" s="66">
        <v>12.569261213289234</v>
      </c>
      <c r="K54" s="66">
        <v>2.9282837367448549</v>
      </c>
      <c r="L54" s="66">
        <v>3.3559169735770635</v>
      </c>
      <c r="M54" s="66">
        <v>1.4663622617319207</v>
      </c>
    </row>
    <row r="55" spans="1:13" ht="13.5" customHeight="1">
      <c r="A55" s="83">
        <v>1962</v>
      </c>
      <c r="B55" s="66">
        <v>32.043825702061028</v>
      </c>
      <c r="C55" s="66">
        <v>20.942812217282853</v>
      </c>
      <c r="D55" s="66">
        <v>8.2736755670745552</v>
      </c>
      <c r="E55" s="66">
        <v>5.399157524165032</v>
      </c>
      <c r="F55" s="66">
        <v>1.9841173530430867</v>
      </c>
      <c r="G55" s="66">
        <v>0.56162058072998455</v>
      </c>
      <c r="I55" s="66">
        <v>11.101013484778175</v>
      </c>
      <c r="J55" s="66">
        <v>12.669136650208298</v>
      </c>
      <c r="K55" s="66">
        <v>2.8745180429095232</v>
      </c>
      <c r="L55" s="66">
        <v>3.4150401711219454</v>
      </c>
      <c r="M55" s="66">
        <v>1.4224967723131021</v>
      </c>
    </row>
    <row r="56" spans="1:13" ht="13.5" customHeight="1">
      <c r="A56" s="83">
        <v>1963</v>
      </c>
      <c r="B56" s="66">
        <v>32.009622322001462</v>
      </c>
      <c r="C56" s="66">
        <v>20.895061215332024</v>
      </c>
      <c r="D56" s="66">
        <v>8.1639366576136148</v>
      </c>
      <c r="E56" s="66">
        <v>5.3296943913043311</v>
      </c>
      <c r="F56" s="66">
        <v>1.9635566991754505</v>
      </c>
      <c r="G56" s="66">
        <v>0.56800334450204049</v>
      </c>
      <c r="I56" s="66">
        <v>11.114561106669438</v>
      </c>
      <c r="J56" s="66">
        <v>12.73112455771841</v>
      </c>
      <c r="K56" s="66">
        <v>2.8342422663092837</v>
      </c>
      <c r="L56" s="66">
        <v>3.3661376921288806</v>
      </c>
      <c r="M56" s="66">
        <v>1.39555335467341</v>
      </c>
    </row>
    <row r="57" spans="1:13" ht="13.5" customHeight="1">
      <c r="A57" s="83">
        <v>1964</v>
      </c>
      <c r="B57" s="66">
        <v>31.639317887208819</v>
      </c>
      <c r="C57" s="66">
        <v>20.623064231697001</v>
      </c>
      <c r="D57" s="66">
        <v>8.0207510462667724</v>
      </c>
      <c r="E57" s="66">
        <v>5.333220045802948</v>
      </c>
      <c r="F57" s="66">
        <v>1.9689860769877994</v>
      </c>
      <c r="G57" s="66">
        <v>0.5312891155561037</v>
      </c>
      <c r="I57" s="66">
        <v>11.016253655511818</v>
      </c>
      <c r="J57" s="66">
        <v>12.602313185430228</v>
      </c>
      <c r="K57" s="66">
        <v>2.6875310004638244</v>
      </c>
      <c r="L57" s="66">
        <v>3.3642339688151486</v>
      </c>
      <c r="M57" s="66">
        <v>1.4376969614316957</v>
      </c>
    </row>
    <row r="58" spans="1:13" ht="13.5" customHeight="1">
      <c r="A58" s="83">
        <v>1965</v>
      </c>
      <c r="B58" s="66">
        <v>31.518188292699275</v>
      </c>
      <c r="C58" s="66">
        <v>20.699893083727041</v>
      </c>
      <c r="D58" s="66">
        <v>8.065064694401487</v>
      </c>
      <c r="E58" s="66">
        <v>5.4219099611670192</v>
      </c>
      <c r="F58" s="66">
        <v>2.037189251925728</v>
      </c>
      <c r="G58" s="66">
        <v>0.53786651727255919</v>
      </c>
      <c r="I58" s="66">
        <v>10.818295208972234</v>
      </c>
      <c r="J58" s="66">
        <v>12.634828389325554</v>
      </c>
      <c r="K58" s="66">
        <v>2.6431547332344678</v>
      </c>
      <c r="L58" s="66">
        <v>3.3847207092412912</v>
      </c>
      <c r="M58" s="66">
        <v>1.4993227346531688</v>
      </c>
    </row>
    <row r="59" spans="1:13" ht="13.5" customHeight="1">
      <c r="A59" s="83">
        <v>1966</v>
      </c>
      <c r="B59" s="66">
        <v>31.98154518075177</v>
      </c>
      <c r="C59" s="66">
        <v>20.992058797409598</v>
      </c>
      <c r="D59" s="66">
        <v>8.3681843007293182</v>
      </c>
      <c r="E59" s="66">
        <v>5.5854611698855416</v>
      </c>
      <c r="F59" s="66">
        <v>2.1541736520115298</v>
      </c>
      <c r="G59" s="66">
        <v>0.60294666862191093</v>
      </c>
      <c r="I59" s="66">
        <v>10.989486383342172</v>
      </c>
      <c r="J59" s="66">
        <v>12.62387449668028</v>
      </c>
      <c r="K59" s="66">
        <v>2.7827231308437765</v>
      </c>
      <c r="L59" s="66">
        <v>3.4312875178740119</v>
      </c>
      <c r="M59" s="66">
        <v>1.5512269833896188</v>
      </c>
    </row>
    <row r="60" spans="1:13" ht="13.5" customHeight="1">
      <c r="A60" s="83">
        <v>1967</v>
      </c>
      <c r="B60" s="66">
        <v>32.045836973648242</v>
      </c>
      <c r="C60" s="66">
        <v>21.072967379553312</v>
      </c>
      <c r="D60" s="66">
        <v>8.4253319526665713</v>
      </c>
      <c r="E60" s="66">
        <v>5.6293010657226921</v>
      </c>
      <c r="F60" s="66">
        <v>2.1600022863991435</v>
      </c>
      <c r="G60" s="66">
        <v>0.5964716832179624</v>
      </c>
      <c r="I60" s="66">
        <v>10.972869594094931</v>
      </c>
      <c r="J60" s="66">
        <v>12.64763542688674</v>
      </c>
      <c r="K60" s="66">
        <v>2.7960308869438792</v>
      </c>
      <c r="L60" s="66">
        <v>3.4692987793235486</v>
      </c>
      <c r="M60" s="66">
        <v>1.5635306031811811</v>
      </c>
    </row>
    <row r="61" spans="1:13" ht="13.5" customHeight="1">
      <c r="A61" s="83">
        <v>1968</v>
      </c>
      <c r="B61" s="66">
        <v>31.982618841598999</v>
      </c>
      <c r="C61" s="66">
        <v>20.976312191629948</v>
      </c>
      <c r="D61" s="66">
        <v>8.3519414859066643</v>
      </c>
      <c r="E61" s="66">
        <v>5.5785271979832718</v>
      </c>
      <c r="F61" s="66">
        <v>2.1454516744584877</v>
      </c>
      <c r="G61" s="66">
        <v>0.58157218198253746</v>
      </c>
      <c r="I61" s="66">
        <v>11.006306649969051</v>
      </c>
      <c r="J61" s="66">
        <v>12.624370705723283</v>
      </c>
      <c r="K61" s="66">
        <v>2.7734142879233925</v>
      </c>
      <c r="L61" s="66">
        <v>3.4330755235247841</v>
      </c>
      <c r="M61" s="66">
        <v>1.5638794924759503</v>
      </c>
    </row>
    <row r="62" spans="1:13" ht="13.5" customHeight="1">
      <c r="A62" s="83">
        <v>1969</v>
      </c>
      <c r="B62" s="66">
        <v>31.820875705120677</v>
      </c>
      <c r="C62" s="66">
        <v>20.680012828562994</v>
      </c>
      <c r="D62" s="66">
        <v>8.0174220214230285</v>
      </c>
      <c r="E62" s="66">
        <v>5.3035687528601247</v>
      </c>
      <c r="F62" s="66">
        <v>2.0011547635668534</v>
      </c>
      <c r="G62" s="66">
        <v>0.54712956747793173</v>
      </c>
      <c r="I62" s="66">
        <v>11.140862876557684</v>
      </c>
      <c r="J62" s="66">
        <v>12.662590807139965</v>
      </c>
      <c r="K62" s="66">
        <v>2.7138532685629038</v>
      </c>
      <c r="L62" s="66">
        <v>3.3024139892932713</v>
      </c>
      <c r="M62" s="66">
        <v>1.4540251960889217</v>
      </c>
    </row>
    <row r="63" spans="1:13" ht="13.5" customHeight="1">
      <c r="A63" s="83">
        <v>1970</v>
      </c>
      <c r="B63" s="66">
        <v>31.513659945349506</v>
      </c>
      <c r="C63" s="66">
        <v>20.387697464443448</v>
      </c>
      <c r="D63" s="66">
        <v>7.8038458864426294</v>
      </c>
      <c r="E63" s="66">
        <v>5.1560740928070343</v>
      </c>
      <c r="F63" s="66">
        <v>1.9377728519936797</v>
      </c>
      <c r="G63" s="66">
        <v>0.52533930875849233</v>
      </c>
      <c r="I63" s="66">
        <v>11.125962480906058</v>
      </c>
      <c r="J63" s="66">
        <v>12.583851578000818</v>
      </c>
      <c r="K63" s="66">
        <v>2.6477717936355951</v>
      </c>
      <c r="L63" s="66">
        <v>3.2183012408133544</v>
      </c>
      <c r="M63" s="66">
        <v>1.4124335432351873</v>
      </c>
    </row>
    <row r="64" spans="1:13" ht="13.5" customHeight="1">
      <c r="A64" s="83">
        <v>1971</v>
      </c>
      <c r="B64" s="66">
        <v>31.753884586626654</v>
      </c>
      <c r="C64" s="66">
        <v>20.496020567854774</v>
      </c>
      <c r="D64" s="66">
        <v>7.7860816660916825</v>
      </c>
      <c r="E64" s="66">
        <v>5.1229721989136117</v>
      </c>
      <c r="F64" s="66">
        <v>1.9144201922077375</v>
      </c>
      <c r="G64" s="66">
        <v>0.51804645938540372</v>
      </c>
      <c r="I64" s="66">
        <v>11.25786401877188</v>
      </c>
      <c r="J64" s="66">
        <v>12.709938901763092</v>
      </c>
      <c r="K64" s="66">
        <v>2.6631094671780708</v>
      </c>
      <c r="L64" s="66">
        <v>3.2085520067058741</v>
      </c>
      <c r="M64" s="66">
        <v>1.3963737328223338</v>
      </c>
    </row>
    <row r="65" spans="1:13" ht="13.5" customHeight="1">
      <c r="A65" s="83">
        <v>1972</v>
      </c>
      <c r="B65" s="66">
        <v>31.623366972075377</v>
      </c>
      <c r="C65" s="66">
        <v>20.369344887545033</v>
      </c>
      <c r="D65" s="66">
        <v>7.7541268798518805</v>
      </c>
      <c r="E65" s="66">
        <v>5.0989755129187042</v>
      </c>
      <c r="F65" s="66">
        <v>1.9156191028254645</v>
      </c>
      <c r="G65" s="66">
        <v>0.52045600169461848</v>
      </c>
      <c r="I65" s="66">
        <v>11.254022084530344</v>
      </c>
      <c r="J65" s="66">
        <v>12.615218007693151</v>
      </c>
      <c r="K65" s="66">
        <v>2.6551513669331763</v>
      </c>
      <c r="L65" s="66">
        <v>3.1833564100932397</v>
      </c>
      <c r="M65" s="66">
        <v>1.3951631011308461</v>
      </c>
    </row>
    <row r="66" spans="1:13" ht="13.5" customHeight="1">
      <c r="A66" s="83">
        <v>1973</v>
      </c>
      <c r="B66" s="66">
        <v>31.853612004803786</v>
      </c>
      <c r="C66" s="66">
        <v>20.570669738485833</v>
      </c>
      <c r="D66" s="66">
        <v>7.7419961675539462</v>
      </c>
      <c r="E66" s="66">
        <v>5.0705239276352803</v>
      </c>
      <c r="F66" s="66">
        <v>1.8863507892417815</v>
      </c>
      <c r="G66" s="66">
        <v>0.4952197112420969</v>
      </c>
      <c r="I66" s="66">
        <v>11.282942266317953</v>
      </c>
      <c r="J66" s="66">
        <v>12.828673570931887</v>
      </c>
      <c r="K66" s="66">
        <v>2.6714722399186659</v>
      </c>
      <c r="L66" s="66">
        <v>3.1841731383934988</v>
      </c>
      <c r="M66" s="66">
        <v>1.3911310779996846</v>
      </c>
    </row>
    <row r="67" spans="1:13" ht="13.5" customHeight="1">
      <c r="A67" s="83">
        <v>1974</v>
      </c>
      <c r="B67" s="66">
        <v>32.359587527246141</v>
      </c>
      <c r="C67" s="66">
        <v>21.03654206231618</v>
      </c>
      <c r="D67" s="66">
        <v>8.123618917085782</v>
      </c>
      <c r="E67" s="66">
        <v>5.4091404311093108</v>
      </c>
      <c r="F67" s="66">
        <v>2.1068810561587226</v>
      </c>
      <c r="G67" s="66">
        <v>0.56296418427947892</v>
      </c>
      <c r="I67" s="66">
        <v>11.323045464929962</v>
      </c>
      <c r="J67" s="66">
        <v>12.912923145230398</v>
      </c>
      <c r="K67" s="66">
        <v>2.7144784859764712</v>
      </c>
      <c r="L67" s="66">
        <v>3.3022593749505882</v>
      </c>
      <c r="M67" s="66">
        <v>1.5439168718792438</v>
      </c>
    </row>
    <row r="68" spans="1:13" ht="13.5" customHeight="1">
      <c r="A68" s="83">
        <v>1975</v>
      </c>
      <c r="B68" s="66">
        <v>32.621103240656694</v>
      </c>
      <c r="C68" s="66">
        <v>21.025221443533386</v>
      </c>
      <c r="D68" s="66">
        <v>8.0058801501615697</v>
      </c>
      <c r="E68" s="66">
        <v>5.3084506886442311</v>
      </c>
      <c r="F68" s="66">
        <v>2.0380327831081049</v>
      </c>
      <c r="G68" s="66">
        <v>0.55970851689307577</v>
      </c>
      <c r="I68" s="66">
        <v>11.595881797123308</v>
      </c>
      <c r="J68" s="66">
        <v>13.019341293371816</v>
      </c>
      <c r="K68" s="66">
        <v>2.6974294615173386</v>
      </c>
      <c r="L68" s="66">
        <v>3.2704179055361262</v>
      </c>
      <c r="M68" s="66">
        <v>1.4783242662150291</v>
      </c>
    </row>
    <row r="69" spans="1:13" ht="13.5" customHeight="1">
      <c r="A69" s="83">
        <v>1976</v>
      </c>
      <c r="B69" s="66">
        <v>32.417663780373374</v>
      </c>
      <c r="C69" s="66">
        <v>20.845866714127542</v>
      </c>
      <c r="D69" s="66">
        <v>7.8891961987813497</v>
      </c>
      <c r="E69" s="66">
        <v>5.2307623913477439</v>
      </c>
      <c r="F69" s="66">
        <v>2.019184816526236</v>
      </c>
      <c r="G69" s="66">
        <v>0.56193360343470244</v>
      </c>
      <c r="I69" s="66">
        <v>11.571797066245832</v>
      </c>
      <c r="J69" s="66">
        <v>12.956670515346193</v>
      </c>
      <c r="K69" s="66">
        <v>2.6584338074336058</v>
      </c>
      <c r="L69" s="66">
        <v>3.2115775748215079</v>
      </c>
      <c r="M69" s="66">
        <v>1.4572512130915336</v>
      </c>
    </row>
    <row r="70" spans="1:13" ht="13.5" customHeight="1">
      <c r="A70" s="83">
        <v>1977</v>
      </c>
      <c r="B70" s="66">
        <v>32.434785235141845</v>
      </c>
      <c r="C70" s="66">
        <v>20.833310522293679</v>
      </c>
      <c r="D70" s="66">
        <v>7.8992263574060786</v>
      </c>
      <c r="E70" s="66">
        <v>5.2516648510762769</v>
      </c>
      <c r="F70" s="66">
        <v>2.0416144422048523</v>
      </c>
      <c r="G70" s="66">
        <v>0.56620582508149453</v>
      </c>
      <c r="I70" s="66">
        <v>11.601474712848166</v>
      </c>
      <c r="J70" s="66">
        <v>12.934084164887601</v>
      </c>
      <c r="K70" s="66">
        <v>2.6475615063298017</v>
      </c>
      <c r="L70" s="66">
        <v>3.2100504088714246</v>
      </c>
      <c r="M70" s="66">
        <v>1.4754086171233578</v>
      </c>
    </row>
    <row r="71" spans="1:13" ht="13.5" customHeight="1">
      <c r="A71" s="83">
        <v>1978</v>
      </c>
      <c r="B71" s="66">
        <v>32.440345569303432</v>
      </c>
      <c r="C71" s="66">
        <v>20.862076873463216</v>
      </c>
      <c r="D71" s="66">
        <v>7.9526089866496275</v>
      </c>
      <c r="E71" s="66">
        <v>5.3020949977013574</v>
      </c>
      <c r="F71" s="66">
        <v>2.0792463029645591</v>
      </c>
      <c r="G71" s="66">
        <v>0.58055664529142692</v>
      </c>
      <c r="I71" s="66">
        <v>11.578268695840215</v>
      </c>
      <c r="J71" s="66">
        <v>12.909467886813589</v>
      </c>
      <c r="K71" s="66">
        <v>2.6505139889482701</v>
      </c>
      <c r="L71" s="66">
        <v>3.2228486947367982</v>
      </c>
      <c r="M71" s="66">
        <v>1.4986896576731321</v>
      </c>
    </row>
    <row r="72" spans="1:13" ht="13.5" customHeight="1">
      <c r="A72" s="83">
        <v>1979</v>
      </c>
      <c r="B72" s="66">
        <v>32.345607896148167</v>
      </c>
      <c r="C72" s="66">
        <v>20.829964408975705</v>
      </c>
      <c r="D72" s="66">
        <v>8.0324098037332945</v>
      </c>
      <c r="E72" s="66">
        <v>5.3849467117310574</v>
      </c>
      <c r="F72" s="66">
        <v>2.1578669268075807</v>
      </c>
      <c r="G72" s="66">
        <v>0.6153247236620506</v>
      </c>
      <c r="I72" s="66">
        <v>11.515643487172461</v>
      </c>
      <c r="J72" s="66">
        <v>12.797554605242411</v>
      </c>
      <c r="K72" s="66">
        <v>2.6474630920022371</v>
      </c>
      <c r="L72" s="66">
        <v>3.2270797849234767</v>
      </c>
      <c r="M72" s="66">
        <v>1.5425422031455303</v>
      </c>
    </row>
    <row r="73" spans="1:13" ht="13.5" customHeight="1">
      <c r="A73" s="83">
        <v>1980</v>
      </c>
      <c r="B73" s="66">
        <v>32.865505425163583</v>
      </c>
      <c r="C73" s="66">
        <v>21.169487703218259</v>
      </c>
      <c r="D73" s="66">
        <v>8.1767146253680529</v>
      </c>
      <c r="E73" s="66">
        <v>5.506178782243758</v>
      </c>
      <c r="F73" s="66">
        <v>2.2311385274956113</v>
      </c>
      <c r="G73" s="66">
        <v>0.65481424578051528</v>
      </c>
      <c r="I73" s="66">
        <v>11.696017721945324</v>
      </c>
      <c r="J73" s="66">
        <v>12.992773077850206</v>
      </c>
      <c r="K73" s="66">
        <v>2.6705358431242949</v>
      </c>
      <c r="L73" s="66">
        <v>3.2750402547481468</v>
      </c>
      <c r="M73" s="66">
        <v>1.576324281715096</v>
      </c>
    </row>
    <row r="74" spans="1:13" ht="13.5" customHeight="1">
      <c r="A74" s="83">
        <v>1981</v>
      </c>
      <c r="B74" s="66">
        <v>32.71733171290925</v>
      </c>
      <c r="C74" s="66">
        <v>20.969036563446572</v>
      </c>
      <c r="D74" s="66">
        <v>8.026075546927979</v>
      </c>
      <c r="E74" s="66">
        <v>5.4230286800869676</v>
      </c>
      <c r="F74" s="66">
        <v>2.225339724004177</v>
      </c>
      <c r="G74" s="66">
        <v>0.65596229076334767</v>
      </c>
      <c r="I74" s="66">
        <v>11.748295149462678</v>
      </c>
      <c r="J74" s="66">
        <v>12.942961016518593</v>
      </c>
      <c r="K74" s="66">
        <v>2.6030468668410114</v>
      </c>
      <c r="L74" s="66">
        <v>3.1976889560827906</v>
      </c>
      <c r="M74" s="66">
        <v>1.5693774332408292</v>
      </c>
    </row>
    <row r="75" spans="1:13" ht="13.5" customHeight="1">
      <c r="A75" s="83">
        <v>1982</v>
      </c>
      <c r="B75" s="66">
        <v>33.218018943864813</v>
      </c>
      <c r="C75" s="66">
        <v>21.395668558262038</v>
      </c>
      <c r="D75" s="66">
        <v>8.3899380716959886</v>
      </c>
      <c r="E75" s="66">
        <v>5.7319689508431813</v>
      </c>
      <c r="F75" s="66">
        <v>2.4502879917508942</v>
      </c>
      <c r="G75" s="66">
        <v>0.77472867772956111</v>
      </c>
      <c r="I75" s="66">
        <v>11.822350385602775</v>
      </c>
      <c r="J75" s="66">
        <v>13.005730486566049</v>
      </c>
      <c r="K75" s="66">
        <v>2.6579691208528073</v>
      </c>
      <c r="L75" s="66">
        <v>3.2816809590922871</v>
      </c>
      <c r="M75" s="66">
        <v>1.6755593140213332</v>
      </c>
    </row>
    <row r="76" spans="1:13" ht="13.5" customHeight="1">
      <c r="A76" s="83">
        <v>1983</v>
      </c>
      <c r="B76" s="66">
        <v>33.691388139433307</v>
      </c>
      <c r="C76" s="66">
        <v>21.786377166359035</v>
      </c>
      <c r="D76" s="66">
        <v>8.5929026489475131</v>
      </c>
      <c r="E76" s="66">
        <v>5.9365053294047723</v>
      </c>
      <c r="F76" s="66">
        <v>2.6085192896377505</v>
      </c>
      <c r="G76" s="66">
        <v>0.87149098939761926</v>
      </c>
      <c r="I76" s="66">
        <v>11.905010973074273</v>
      </c>
      <c r="J76" s="66">
        <v>13.193474517411522</v>
      </c>
      <c r="K76" s="66">
        <v>2.6563973195427408</v>
      </c>
      <c r="L76" s="66">
        <v>3.3279860397670218</v>
      </c>
      <c r="M76" s="66">
        <v>1.7370283002401312</v>
      </c>
    </row>
    <row r="77" spans="1:13" ht="13.5" customHeight="1">
      <c r="A77" s="83">
        <v>1984</v>
      </c>
      <c r="B77" s="66">
        <v>33.94717666812484</v>
      </c>
      <c r="C77" s="66">
        <v>22.09678730556611</v>
      </c>
      <c r="D77" s="66">
        <v>8.8863707222620985</v>
      </c>
      <c r="E77" s="66">
        <v>6.2166698979006902</v>
      </c>
      <c r="F77" s="66">
        <v>2.8298315173762867</v>
      </c>
      <c r="G77" s="66">
        <v>0.98088071430846868</v>
      </c>
      <c r="I77" s="66">
        <v>11.85038936255873</v>
      </c>
      <c r="J77" s="66">
        <v>13.210416583304012</v>
      </c>
      <c r="K77" s="66">
        <v>2.6697008243614082</v>
      </c>
      <c r="L77" s="66">
        <v>3.3868383805244036</v>
      </c>
      <c r="M77" s="66">
        <v>1.8489508030678179</v>
      </c>
    </row>
    <row r="78" spans="1:13" ht="13.5" customHeight="1">
      <c r="A78" s="83">
        <v>1985</v>
      </c>
      <c r="B78" s="66">
        <v>34.251769473311022</v>
      </c>
      <c r="C78" s="66">
        <v>22.377194790583058</v>
      </c>
      <c r="D78" s="66">
        <v>9.0945605795137041</v>
      </c>
      <c r="E78" s="66">
        <v>6.3949575387069162</v>
      </c>
      <c r="F78" s="66">
        <v>2.9108288189871891</v>
      </c>
      <c r="G78" s="66">
        <v>0.97047439116255096</v>
      </c>
      <c r="I78" s="66">
        <v>11.874574682727964</v>
      </c>
      <c r="J78" s="66">
        <v>13.282634211069354</v>
      </c>
      <c r="K78" s="66">
        <v>2.6996030408067879</v>
      </c>
      <c r="L78" s="66">
        <v>3.484128719719727</v>
      </c>
      <c r="M78" s="66">
        <v>1.9403544278246381</v>
      </c>
    </row>
    <row r="79" spans="1:13" ht="13.5" customHeight="1">
      <c r="A79" s="83">
        <v>1986</v>
      </c>
      <c r="B79" s="66">
        <v>34.568578833279098</v>
      </c>
      <c r="C79" s="66">
        <v>22.588529427497559</v>
      </c>
      <c r="D79" s="66">
        <v>9.1292990690663967</v>
      </c>
      <c r="E79" s="66">
        <v>6.3800868801559227</v>
      </c>
      <c r="F79" s="66">
        <v>2.8675528945975888</v>
      </c>
      <c r="G79" s="66">
        <v>0.99694880598681768</v>
      </c>
      <c r="I79" s="66">
        <v>11.980049405781539</v>
      </c>
      <c r="J79" s="66">
        <v>13.459230358431162</v>
      </c>
      <c r="K79" s="66">
        <v>2.7492121889104739</v>
      </c>
      <c r="L79" s="66">
        <v>3.512533985558334</v>
      </c>
      <c r="M79" s="66">
        <v>1.8706040886107711</v>
      </c>
    </row>
    <row r="80" spans="1:13" ht="13.5" customHeight="1">
      <c r="A80" s="83">
        <v>1987</v>
      </c>
      <c r="B80" s="66">
        <v>36.482882411028584</v>
      </c>
      <c r="C80" s="66">
        <v>24.48929172789094</v>
      </c>
      <c r="D80" s="66">
        <v>10.746260633305884</v>
      </c>
      <c r="E80" s="66">
        <v>7.7622331243858946</v>
      </c>
      <c r="F80" s="66">
        <v>3.7260942145623082</v>
      </c>
      <c r="G80" s="66">
        <v>1.3010161292535967</v>
      </c>
      <c r="I80" s="66">
        <v>11.993590683137644</v>
      </c>
      <c r="J80" s="66">
        <v>13.743031094585056</v>
      </c>
      <c r="K80" s="66">
        <v>2.984027508919989</v>
      </c>
      <c r="L80" s="66">
        <v>4.0361389098235865</v>
      </c>
      <c r="M80" s="66">
        <v>2.4250780853087113</v>
      </c>
    </row>
    <row r="81" spans="1:27" ht="13.5" customHeight="1">
      <c r="A81" s="83">
        <v>1988</v>
      </c>
      <c r="B81" s="66">
        <v>38.626673931240653</v>
      </c>
      <c r="C81" s="66">
        <v>26.948544527265682</v>
      </c>
      <c r="D81" s="66">
        <v>13.165480795439365</v>
      </c>
      <c r="E81" s="66">
        <v>9.9624337247793537</v>
      </c>
      <c r="F81" s="66">
        <v>5.2131868019242154</v>
      </c>
      <c r="G81" s="66">
        <v>1.9903132937624797</v>
      </c>
      <c r="I81" s="66">
        <v>11.678129403974971</v>
      </c>
      <c r="J81" s="66">
        <v>13.783063731826317</v>
      </c>
      <c r="K81" s="66">
        <v>3.2030470706600109</v>
      </c>
      <c r="L81" s="66">
        <v>4.7492469228551384</v>
      </c>
      <c r="M81" s="66">
        <v>3.2228735081617357</v>
      </c>
    </row>
    <row r="82" spans="1:27" ht="13.5" customHeight="1">
      <c r="A82" s="83">
        <v>1989</v>
      </c>
      <c r="B82" s="66">
        <v>38.470729689858544</v>
      </c>
      <c r="C82" s="66">
        <v>26.663449582512545</v>
      </c>
      <c r="D82" s="66">
        <v>12.611494478689435</v>
      </c>
      <c r="E82" s="66">
        <v>9.3718913107303869</v>
      </c>
      <c r="F82" s="66">
        <v>4.7395599467880887</v>
      </c>
      <c r="G82" s="66">
        <v>1.7404590540249962</v>
      </c>
      <c r="I82" s="66">
        <v>11.807280107345999</v>
      </c>
      <c r="J82" s="66">
        <v>14.05195510382311</v>
      </c>
      <c r="K82" s="66">
        <v>3.2396031679590482</v>
      </c>
      <c r="L82" s="66">
        <v>4.6323313639422983</v>
      </c>
      <c r="M82" s="66">
        <v>2.9991008927630922</v>
      </c>
    </row>
    <row r="83" spans="1:27" ht="13.5" customHeight="1">
      <c r="A83" s="83">
        <v>1990</v>
      </c>
      <c r="B83" s="66">
        <v>38.836845589833757</v>
      </c>
      <c r="C83" s="66">
        <v>27.053969066530851</v>
      </c>
      <c r="D83" s="66">
        <v>12.981647252493072</v>
      </c>
      <c r="E83" s="66">
        <v>9.7136556696030141</v>
      </c>
      <c r="F83" s="66">
        <v>4.8984373327550852</v>
      </c>
      <c r="G83" s="66">
        <v>1.8256768906314789</v>
      </c>
      <c r="I83" s="66">
        <v>11.782876523302907</v>
      </c>
      <c r="J83" s="66">
        <v>14.072321814037778</v>
      </c>
      <c r="K83" s="66">
        <v>3.2679915828900583</v>
      </c>
      <c r="L83" s="66">
        <v>4.8152183368479289</v>
      </c>
      <c r="M83" s="66">
        <v>3.0727604421236063</v>
      </c>
    </row>
    <row r="84" spans="1:27" ht="13.5" customHeight="1">
      <c r="A84" s="83">
        <v>1991</v>
      </c>
      <c r="B84" s="66">
        <v>38.380981251828061</v>
      </c>
      <c r="C84" s="66">
        <v>26.429715390597078</v>
      </c>
      <c r="D84" s="66">
        <v>12.167379448376485</v>
      </c>
      <c r="E84" s="66">
        <v>8.9008963868177808</v>
      </c>
      <c r="F84" s="66">
        <v>4.3571285075582473</v>
      </c>
      <c r="G84" s="66">
        <v>1.6079501141719093</v>
      </c>
      <c r="I84" s="66">
        <v>11.951265861230983</v>
      </c>
      <c r="J84" s="66">
        <v>14.262335942220593</v>
      </c>
      <c r="K84" s="66">
        <v>3.2664830615587039</v>
      </c>
      <c r="L84" s="66">
        <v>4.5437678792595335</v>
      </c>
      <c r="M84" s="66">
        <v>2.7491783933863383</v>
      </c>
    </row>
    <row r="85" spans="1:27" ht="13.5" customHeight="1">
      <c r="A85" s="83">
        <v>1992</v>
      </c>
      <c r="B85" s="66">
        <v>39.817900537735774</v>
      </c>
      <c r="C85" s="66">
        <v>27.880531706387071</v>
      </c>
      <c r="D85" s="66">
        <v>13.479744861469998</v>
      </c>
      <c r="E85" s="66">
        <v>10.111783333307134</v>
      </c>
      <c r="F85" s="66">
        <v>5.2138683527103185</v>
      </c>
      <c r="G85" s="66">
        <v>2.0168169424359199</v>
      </c>
      <c r="I85" s="66">
        <v>11.937368831348703</v>
      </c>
      <c r="J85" s="66">
        <v>14.400786844917073</v>
      </c>
      <c r="K85" s="66">
        <v>3.3679615281628639</v>
      </c>
      <c r="L85" s="66">
        <v>4.8979149805968154</v>
      </c>
      <c r="M85" s="66">
        <v>3.1970514102743985</v>
      </c>
    </row>
    <row r="86" spans="1:27" ht="13.5" customHeight="1">
      <c r="A86" s="83">
        <v>1993</v>
      </c>
      <c r="B86" s="66">
        <v>39.481689855076183</v>
      </c>
      <c r="C86" s="66">
        <v>27.411700132898662</v>
      </c>
      <c r="D86" s="66">
        <v>12.821259920178939</v>
      </c>
      <c r="E86" s="66">
        <v>9.4519690317324283</v>
      </c>
      <c r="F86" s="66">
        <v>4.7157799883572604</v>
      </c>
      <c r="G86" s="66">
        <v>1.7375977884318456</v>
      </c>
      <c r="I86" s="66">
        <v>12.069989722177521</v>
      </c>
      <c r="J86" s="66">
        <v>14.590440212719724</v>
      </c>
      <c r="K86" s="66">
        <v>3.3692908884465105</v>
      </c>
      <c r="L86" s="66">
        <v>4.7361890433751679</v>
      </c>
      <c r="M86" s="66">
        <v>2.9781821999254148</v>
      </c>
    </row>
    <row r="87" spans="1:27" ht="13.5" customHeight="1">
      <c r="A87" s="83">
        <v>1994</v>
      </c>
      <c r="B87" s="66">
        <v>39.596851978506095</v>
      </c>
      <c r="C87" s="66">
        <v>27.502964862380537</v>
      </c>
      <c r="D87" s="66">
        <v>12.852119853413258</v>
      </c>
      <c r="E87" s="66">
        <v>9.4480733151683634</v>
      </c>
      <c r="F87" s="66">
        <v>4.7047549418179884</v>
      </c>
      <c r="G87" s="66">
        <v>1.7322505727484125</v>
      </c>
      <c r="I87" s="66">
        <v>12.093887116125558</v>
      </c>
      <c r="J87" s="66">
        <v>14.650845008967279</v>
      </c>
      <c r="K87" s="66">
        <v>3.404046538244895</v>
      </c>
      <c r="L87" s="66">
        <v>4.743318373350375</v>
      </c>
      <c r="M87" s="66">
        <v>2.9725043690695756</v>
      </c>
    </row>
    <row r="88" spans="1:27" ht="13.5" customHeight="1">
      <c r="A88" s="83">
        <v>1995</v>
      </c>
      <c r="B88" s="66">
        <v>40.542000000000002</v>
      </c>
      <c r="C88" s="66">
        <v>28.460999999999999</v>
      </c>
      <c r="D88" s="66">
        <v>13.528</v>
      </c>
      <c r="E88" s="66">
        <v>9.9879999999999995</v>
      </c>
      <c r="F88" s="66">
        <v>4.9829999999999997</v>
      </c>
      <c r="G88" s="66">
        <v>1.8149999999999999</v>
      </c>
      <c r="I88" s="66">
        <f>B88-C88</f>
        <v>12.081000000000003</v>
      </c>
      <c r="J88" s="66">
        <f t="shared" ref="J88:J97" si="0">C88-D88</f>
        <v>14.932999999999998</v>
      </c>
      <c r="K88" s="66">
        <f t="shared" ref="K88:K97" si="1">D88-E88</f>
        <v>3.5400000000000009</v>
      </c>
      <c r="L88" s="66">
        <f t="shared" ref="L88:L97" si="2">E88-F88</f>
        <v>5.0049999999999999</v>
      </c>
      <c r="M88" s="66">
        <f t="shared" ref="M88:M97" si="3">F88-G88</f>
        <v>3.1679999999999997</v>
      </c>
    </row>
    <row r="89" spans="1:27" ht="13.5" customHeight="1">
      <c r="A89" s="83">
        <v>1996</v>
      </c>
      <c r="B89" s="66">
        <v>41.155000000000001</v>
      </c>
      <c r="C89" s="66">
        <v>29.16</v>
      </c>
      <c r="D89" s="66">
        <v>14.106999999999999</v>
      </c>
      <c r="E89" s="66">
        <v>10.486000000000001</v>
      </c>
      <c r="F89" s="66">
        <v>5.3250000000000002</v>
      </c>
      <c r="G89" s="66">
        <v>1.9730000000000001</v>
      </c>
      <c r="I89" s="66">
        <f t="shared" ref="I89:I97" si="4">B89-C89</f>
        <v>11.995000000000001</v>
      </c>
      <c r="J89" s="66">
        <f t="shared" si="0"/>
        <v>15.053000000000001</v>
      </c>
      <c r="K89" s="66">
        <f t="shared" si="1"/>
        <v>3.6209999999999987</v>
      </c>
      <c r="L89" s="66">
        <f t="shared" si="2"/>
        <v>5.1610000000000005</v>
      </c>
      <c r="M89" s="66">
        <f t="shared" si="3"/>
        <v>3.3520000000000003</v>
      </c>
    </row>
    <row r="90" spans="1:27" ht="13.5" customHeight="1">
      <c r="A90" s="83">
        <v>1997</v>
      </c>
      <c r="B90" s="66">
        <v>41.725000000000001</v>
      </c>
      <c r="C90" s="66">
        <v>29.852</v>
      </c>
      <c r="D90" s="66">
        <v>14.771000000000001</v>
      </c>
      <c r="E90" s="66">
        <v>11.122</v>
      </c>
      <c r="F90" s="66">
        <v>5.806</v>
      </c>
      <c r="G90" s="66">
        <v>2.1949999999999998</v>
      </c>
      <c r="I90" s="66">
        <f t="shared" si="4"/>
        <v>11.873000000000001</v>
      </c>
      <c r="J90" s="66">
        <f t="shared" si="0"/>
        <v>15.081</v>
      </c>
      <c r="K90" s="66">
        <f t="shared" si="1"/>
        <v>3.6490000000000009</v>
      </c>
      <c r="L90" s="66">
        <f t="shared" si="2"/>
        <v>5.3159999999999998</v>
      </c>
      <c r="M90" s="66">
        <f t="shared" si="3"/>
        <v>3.6110000000000002</v>
      </c>
    </row>
    <row r="91" spans="1:27" ht="13.5" customHeight="1">
      <c r="A91" s="83">
        <v>1998</v>
      </c>
      <c r="B91" s="66">
        <v>42.124000000000002</v>
      </c>
      <c r="C91" s="66">
        <v>30.358000000000001</v>
      </c>
      <c r="D91" s="66">
        <v>15.294</v>
      </c>
      <c r="E91" s="66">
        <v>11.61</v>
      </c>
      <c r="F91" s="66">
        <v>6.2</v>
      </c>
      <c r="G91" s="66">
        <v>2.4060000000000001</v>
      </c>
      <c r="I91" s="66">
        <f t="shared" si="4"/>
        <v>11.766000000000002</v>
      </c>
      <c r="J91" s="66">
        <f t="shared" si="0"/>
        <v>15.064</v>
      </c>
      <c r="K91" s="66">
        <f t="shared" si="1"/>
        <v>3.6840000000000011</v>
      </c>
      <c r="L91" s="66">
        <f t="shared" si="2"/>
        <v>5.4099999999999993</v>
      </c>
      <c r="M91" s="66">
        <f t="shared" si="3"/>
        <v>3.794</v>
      </c>
    </row>
    <row r="92" spans="1:27" ht="13.5" customHeight="1">
      <c r="A92" s="83">
        <v>1999</v>
      </c>
      <c r="B92" s="66">
        <v>42.667999999999999</v>
      </c>
      <c r="C92" s="66">
        <v>30.968</v>
      </c>
      <c r="D92" s="66">
        <v>15.872999999999999</v>
      </c>
      <c r="E92" s="66">
        <v>12.156000000000001</v>
      </c>
      <c r="F92" s="66">
        <v>6.6349999999999998</v>
      </c>
      <c r="G92" s="66">
        <v>2.633</v>
      </c>
      <c r="I92" s="66">
        <f t="shared" si="4"/>
        <v>11.7</v>
      </c>
      <c r="J92" s="66">
        <f t="shared" si="0"/>
        <v>15.095000000000001</v>
      </c>
      <c r="K92" s="66">
        <f t="shared" si="1"/>
        <v>3.7169999999999987</v>
      </c>
      <c r="L92" s="66">
        <f t="shared" si="2"/>
        <v>5.5210000000000008</v>
      </c>
      <c r="M92" s="66">
        <f t="shared" si="3"/>
        <v>4.0019999999999998</v>
      </c>
    </row>
    <row r="93" spans="1:27" ht="13.5" customHeight="1">
      <c r="A93" s="83">
        <v>2000</v>
      </c>
      <c r="B93" s="66">
        <v>43.107999999999997</v>
      </c>
      <c r="C93" s="66">
        <v>31.510999999999999</v>
      </c>
      <c r="D93" s="66">
        <v>16.494</v>
      </c>
      <c r="E93" s="66">
        <v>12.782999999999999</v>
      </c>
      <c r="F93" s="66">
        <v>7.1269999999999998</v>
      </c>
      <c r="G93" s="66">
        <v>2.8410000000000002</v>
      </c>
      <c r="I93" s="66">
        <f t="shared" si="4"/>
        <v>11.596999999999998</v>
      </c>
      <c r="J93" s="66">
        <f t="shared" si="0"/>
        <v>15.016999999999999</v>
      </c>
      <c r="K93" s="66">
        <f t="shared" si="1"/>
        <v>3.7110000000000003</v>
      </c>
      <c r="L93" s="66">
        <f t="shared" si="2"/>
        <v>5.6559999999999997</v>
      </c>
      <c r="M93" s="66">
        <f t="shared" si="3"/>
        <v>4.2859999999999996</v>
      </c>
    </row>
    <row r="94" spans="1:27" ht="13.5" customHeight="1">
      <c r="A94" s="83">
        <v>2001</v>
      </c>
      <c r="B94" s="66">
        <v>42.228999999999999</v>
      </c>
      <c r="C94" s="66">
        <v>30.399000000000001</v>
      </c>
      <c r="D94" s="66">
        <v>15.371</v>
      </c>
      <c r="E94" s="66">
        <v>11.708</v>
      </c>
      <c r="F94" s="66">
        <v>6.258</v>
      </c>
      <c r="G94" s="66">
        <v>2.4020000000000001</v>
      </c>
      <c r="I94" s="66">
        <f t="shared" si="4"/>
        <v>11.829999999999998</v>
      </c>
      <c r="J94" s="66">
        <f t="shared" si="0"/>
        <v>15.028</v>
      </c>
      <c r="K94" s="66">
        <f t="shared" si="1"/>
        <v>3.6630000000000003</v>
      </c>
      <c r="L94" s="66">
        <f t="shared" si="2"/>
        <v>5.45</v>
      </c>
      <c r="M94" s="66">
        <f t="shared" si="3"/>
        <v>3.8559999999999999</v>
      </c>
    </row>
    <row r="95" spans="1:27" ht="13.5" customHeight="1">
      <c r="A95" s="83">
        <v>2002</v>
      </c>
      <c r="B95" s="66">
        <v>42.363999999999997</v>
      </c>
      <c r="C95" s="66">
        <v>30.361999999999998</v>
      </c>
      <c r="D95" s="66">
        <v>14.989000000000001</v>
      </c>
      <c r="E95" s="66">
        <v>11.262</v>
      </c>
      <c r="F95" s="66">
        <v>5.9349999999999996</v>
      </c>
      <c r="G95" s="66">
        <v>2.3010000000000002</v>
      </c>
      <c r="H95" s="66"/>
      <c r="I95" s="66">
        <f t="shared" si="4"/>
        <v>12.001999999999999</v>
      </c>
      <c r="J95" s="66">
        <f t="shared" si="0"/>
        <v>15.372999999999998</v>
      </c>
      <c r="K95" s="66">
        <f t="shared" si="1"/>
        <v>3.7270000000000003</v>
      </c>
      <c r="L95" s="66">
        <f t="shared" si="2"/>
        <v>5.3270000000000008</v>
      </c>
      <c r="M95" s="66">
        <f t="shared" si="3"/>
        <v>3.6339999999999995</v>
      </c>
      <c r="V95" s="225"/>
      <c r="W95" s="225"/>
      <c r="X95" s="225"/>
      <c r="Y95" s="225"/>
      <c r="Z95" s="225"/>
      <c r="AA95" s="225"/>
    </row>
    <row r="96" spans="1:27" ht="13.5" customHeight="1">
      <c r="A96" s="83">
        <f>A95+1</f>
        <v>2003</v>
      </c>
      <c r="B96" s="66">
        <v>42.762</v>
      </c>
      <c r="C96" s="66">
        <v>30.655000000000001</v>
      </c>
      <c r="D96" s="66">
        <v>15.214</v>
      </c>
      <c r="E96" s="66">
        <v>11.465999999999999</v>
      </c>
      <c r="F96" s="66">
        <v>6.109</v>
      </c>
      <c r="G96" s="66">
        <v>2.4380000000000002</v>
      </c>
      <c r="H96" s="66"/>
      <c r="I96" s="66">
        <f t="shared" si="4"/>
        <v>12.106999999999999</v>
      </c>
      <c r="J96" s="66">
        <f t="shared" si="0"/>
        <v>15.441000000000001</v>
      </c>
      <c r="K96" s="66">
        <f t="shared" si="1"/>
        <v>3.7480000000000011</v>
      </c>
      <c r="L96" s="66">
        <f t="shared" si="2"/>
        <v>5.3569999999999993</v>
      </c>
      <c r="M96" s="66">
        <f t="shared" si="3"/>
        <v>3.6709999999999998</v>
      </c>
      <c r="V96" s="225"/>
      <c r="W96" s="225"/>
      <c r="X96" s="225"/>
      <c r="Y96" s="225"/>
      <c r="Z96" s="225"/>
      <c r="AA96" s="225"/>
    </row>
    <row r="97" spans="1:27" ht="13.5" customHeight="1">
      <c r="A97" s="83">
        <f>A96+1</f>
        <v>2004</v>
      </c>
      <c r="B97" s="66">
        <v>43.643000000000001</v>
      </c>
      <c r="C97" s="66">
        <v>31.707999999999998</v>
      </c>
      <c r="D97" s="66">
        <v>16.337</v>
      </c>
      <c r="E97" s="66">
        <v>12.509</v>
      </c>
      <c r="F97" s="66">
        <v>6.9050000000000002</v>
      </c>
      <c r="G97" s="66">
        <v>2.87</v>
      </c>
      <c r="H97" s="66"/>
      <c r="I97" s="66">
        <f t="shared" si="4"/>
        <v>11.935000000000002</v>
      </c>
      <c r="J97" s="66">
        <f t="shared" si="0"/>
        <v>15.370999999999999</v>
      </c>
      <c r="K97" s="66">
        <f t="shared" si="1"/>
        <v>3.8279999999999994</v>
      </c>
      <c r="L97" s="66">
        <f t="shared" si="2"/>
        <v>5.6040000000000001</v>
      </c>
      <c r="M97" s="66">
        <f t="shared" si="3"/>
        <v>4.0350000000000001</v>
      </c>
      <c r="V97" s="225"/>
      <c r="W97" s="225"/>
      <c r="X97" s="225"/>
      <c r="Y97" s="225"/>
      <c r="Z97" s="225"/>
      <c r="AA97" s="225"/>
    </row>
    <row r="98" spans="1:27" ht="13.5" customHeight="1">
      <c r="A98" s="83">
        <v>2005</v>
      </c>
      <c r="B98" s="66">
        <v>44.939</v>
      </c>
      <c r="C98" s="66">
        <v>33.122999999999998</v>
      </c>
      <c r="D98" s="66">
        <v>17.681000000000001</v>
      </c>
      <c r="E98" s="66">
        <v>13.722</v>
      </c>
      <c r="F98" s="66">
        <v>7.7610000000000001</v>
      </c>
      <c r="G98" s="66">
        <v>3.2879999999999998</v>
      </c>
      <c r="H98" s="66"/>
      <c r="I98" s="66">
        <f t="shared" ref="I98:M99" si="5">B98-C98</f>
        <v>11.816000000000003</v>
      </c>
      <c r="J98" s="66">
        <f t="shared" si="5"/>
        <v>15.441999999999997</v>
      </c>
      <c r="K98" s="66">
        <f t="shared" si="5"/>
        <v>3.9590000000000014</v>
      </c>
      <c r="L98" s="66">
        <f t="shared" si="5"/>
        <v>5.9609999999999994</v>
      </c>
      <c r="M98" s="66">
        <f t="shared" si="5"/>
        <v>4.4730000000000008</v>
      </c>
      <c r="V98" s="225"/>
      <c r="W98" s="225"/>
      <c r="X98" s="225"/>
      <c r="Y98" s="225"/>
      <c r="Z98" s="225"/>
      <c r="AA98" s="225"/>
    </row>
    <row r="99" spans="1:27" ht="13.5" customHeight="1">
      <c r="A99" s="83">
        <v>2006</v>
      </c>
      <c r="B99" s="66">
        <v>45.497999999999998</v>
      </c>
      <c r="C99" s="66">
        <v>33.588999999999999</v>
      </c>
      <c r="D99" s="66">
        <v>18.059000000000001</v>
      </c>
      <c r="E99" s="66">
        <v>14.034000000000001</v>
      </c>
      <c r="F99" s="66">
        <v>7.9180000000000001</v>
      </c>
      <c r="G99" s="66">
        <v>3.323</v>
      </c>
      <c r="H99" s="66"/>
      <c r="I99" s="66">
        <f t="shared" si="5"/>
        <v>11.908999999999999</v>
      </c>
      <c r="J99" s="66">
        <f t="shared" si="5"/>
        <v>15.529999999999998</v>
      </c>
      <c r="K99" s="66">
        <f t="shared" si="5"/>
        <v>4.0250000000000004</v>
      </c>
      <c r="L99" s="66">
        <f t="shared" si="5"/>
        <v>6.1160000000000005</v>
      </c>
      <c r="M99" s="66">
        <f t="shared" si="5"/>
        <v>4.5950000000000006</v>
      </c>
      <c r="V99" s="225"/>
      <c r="W99" s="225"/>
      <c r="X99" s="225"/>
      <c r="Y99" s="225"/>
      <c r="Z99" s="225"/>
      <c r="AA99" s="225"/>
    </row>
    <row r="100" spans="1:27" ht="13.5" customHeight="1">
      <c r="A100" s="83">
        <v>2007</v>
      </c>
      <c r="B100" s="66">
        <v>45.665999999999997</v>
      </c>
      <c r="C100" s="66">
        <v>33.844000000000001</v>
      </c>
      <c r="D100" s="66">
        <v>18.327000000000002</v>
      </c>
      <c r="E100" s="66">
        <v>14.315</v>
      </c>
      <c r="F100" s="66">
        <v>8.1609999999999996</v>
      </c>
      <c r="G100" s="66">
        <v>3.5289999999999999</v>
      </c>
      <c r="H100" s="66"/>
      <c r="I100" s="66">
        <f t="shared" ref="I100:M101" si="6">B100-C100</f>
        <v>11.821999999999996</v>
      </c>
      <c r="J100" s="66">
        <f t="shared" si="6"/>
        <v>15.516999999999999</v>
      </c>
      <c r="K100" s="66">
        <f t="shared" si="6"/>
        <v>4.0120000000000022</v>
      </c>
      <c r="L100" s="66">
        <f t="shared" si="6"/>
        <v>6.1539999999999999</v>
      </c>
      <c r="M100" s="66">
        <f t="shared" si="6"/>
        <v>4.6319999999999997</v>
      </c>
      <c r="V100" s="225"/>
      <c r="W100" s="225"/>
      <c r="X100" s="225"/>
      <c r="Y100" s="225"/>
      <c r="Z100" s="225"/>
      <c r="AA100" s="225"/>
    </row>
    <row r="101" spans="1:27" ht="13.5" customHeight="1">
      <c r="A101" s="83">
        <v>2008</v>
      </c>
      <c r="B101" s="66">
        <v>45.963000000000001</v>
      </c>
      <c r="C101" s="66">
        <v>33.777000000000001</v>
      </c>
      <c r="D101" s="66">
        <v>17.891999999999999</v>
      </c>
      <c r="E101" s="66">
        <v>13.864000000000001</v>
      </c>
      <c r="F101" s="66">
        <v>7.8159999999999998</v>
      </c>
      <c r="G101" s="66">
        <v>3.3730000000000002</v>
      </c>
      <c r="H101" s="66"/>
      <c r="I101" s="66">
        <f t="shared" si="6"/>
        <v>12.186</v>
      </c>
      <c r="J101" s="66">
        <f t="shared" si="6"/>
        <v>15.885000000000002</v>
      </c>
      <c r="K101" s="66">
        <f t="shared" si="6"/>
        <v>4.0279999999999987</v>
      </c>
      <c r="L101" s="66">
        <f t="shared" si="6"/>
        <v>6.0480000000000009</v>
      </c>
      <c r="M101" s="66">
        <f t="shared" si="6"/>
        <v>4.4429999999999996</v>
      </c>
      <c r="V101" s="225"/>
      <c r="W101" s="225"/>
      <c r="X101" s="225"/>
      <c r="Y101" s="225"/>
      <c r="Z101" s="225"/>
      <c r="AA101" s="225"/>
    </row>
    <row r="102" spans="1:27" ht="13.5" customHeight="1">
      <c r="A102" s="83">
        <v>2009</v>
      </c>
      <c r="B102" s="66">
        <v>45.468000000000004</v>
      </c>
      <c r="C102" s="66">
        <v>32.808</v>
      </c>
      <c r="D102" s="66">
        <v>16.678999999999998</v>
      </c>
      <c r="E102" s="66">
        <v>12.711</v>
      </c>
      <c r="F102" s="66">
        <v>7.0389999999999997</v>
      </c>
      <c r="G102" s="66">
        <v>3.0649999999999999</v>
      </c>
      <c r="H102" s="66"/>
      <c r="I102" s="66">
        <f t="shared" ref="I102:M103" si="7">B102-C102</f>
        <v>12.660000000000004</v>
      </c>
      <c r="J102" s="66">
        <f t="shared" si="7"/>
        <v>16.129000000000001</v>
      </c>
      <c r="K102" s="66">
        <f t="shared" si="7"/>
        <v>3.9679999999999982</v>
      </c>
      <c r="L102" s="66">
        <f t="shared" si="7"/>
        <v>5.6720000000000006</v>
      </c>
      <c r="M102" s="66">
        <f t="shared" si="7"/>
        <v>3.9739999999999998</v>
      </c>
      <c r="V102" s="225"/>
      <c r="W102" s="225"/>
      <c r="X102" s="225"/>
      <c r="Y102" s="225"/>
      <c r="Z102" s="225"/>
      <c r="AA102" s="225"/>
    </row>
    <row r="103" spans="1:27" ht="13.5" customHeight="1">
      <c r="A103" s="83">
        <v>2010</v>
      </c>
      <c r="B103" s="66">
        <v>46.351999999999997</v>
      </c>
      <c r="C103" s="66">
        <v>33.731999999999999</v>
      </c>
      <c r="D103" s="66">
        <v>17.451000000000001</v>
      </c>
      <c r="E103" s="66">
        <v>13.397</v>
      </c>
      <c r="F103" s="66">
        <v>7.516</v>
      </c>
      <c r="G103" s="66">
        <v>3.31</v>
      </c>
      <c r="H103" s="66"/>
      <c r="I103" s="66">
        <f t="shared" si="7"/>
        <v>12.619999999999997</v>
      </c>
      <c r="J103" s="66">
        <f t="shared" si="7"/>
        <v>16.280999999999999</v>
      </c>
      <c r="K103" s="66">
        <f t="shared" si="7"/>
        <v>4.0540000000000003</v>
      </c>
      <c r="L103" s="66">
        <f t="shared" si="7"/>
        <v>5.8810000000000002</v>
      </c>
      <c r="M103" s="66">
        <f t="shared" si="7"/>
        <v>4.2059999999999995</v>
      </c>
      <c r="V103" s="225"/>
      <c r="W103" s="225"/>
      <c r="X103" s="225"/>
      <c r="Y103" s="225"/>
      <c r="Z103" s="225"/>
      <c r="AA103" s="225"/>
    </row>
    <row r="104" spans="1:27" ht="13.5" customHeight="1">
      <c r="A104" s="83">
        <f>A103+1</f>
        <v>2011</v>
      </c>
      <c r="B104" s="66">
        <v>46.63</v>
      </c>
      <c r="C104" s="66">
        <v>33.976999999999997</v>
      </c>
      <c r="D104" s="66">
        <v>17.466999999999999</v>
      </c>
      <c r="E104" s="66">
        <v>13.367000000000001</v>
      </c>
      <c r="F104" s="66">
        <v>7.3789999999999996</v>
      </c>
      <c r="G104" s="66">
        <v>3.1579999999999999</v>
      </c>
      <c r="H104" s="66"/>
      <c r="I104" s="66">
        <f t="shared" ref="I104:M105" si="8">B104-C104</f>
        <v>12.653000000000006</v>
      </c>
      <c r="J104" s="66">
        <f t="shared" si="8"/>
        <v>16.509999999999998</v>
      </c>
      <c r="K104" s="66">
        <f t="shared" si="8"/>
        <v>4.0999999999999979</v>
      </c>
      <c r="L104" s="66">
        <f t="shared" si="8"/>
        <v>5.9880000000000013</v>
      </c>
      <c r="M104" s="66">
        <f t="shared" si="8"/>
        <v>4.2210000000000001</v>
      </c>
      <c r="V104" s="225"/>
      <c r="W104" s="225"/>
      <c r="X104" s="225"/>
      <c r="Y104" s="225"/>
      <c r="Z104" s="225"/>
      <c r="AA104" s="225"/>
    </row>
    <row r="105" spans="1:27" ht="13.5" customHeight="1">
      <c r="A105" s="83">
        <f>A104+1</f>
        <v>2012</v>
      </c>
      <c r="B105" s="66">
        <v>47.759</v>
      </c>
      <c r="C105" s="66">
        <v>35.347999999999999</v>
      </c>
      <c r="D105" s="66">
        <v>18.875</v>
      </c>
      <c r="E105" s="66">
        <v>14.702</v>
      </c>
      <c r="F105" s="66">
        <v>8.3559999999999999</v>
      </c>
      <c r="G105" s="66">
        <v>3.645</v>
      </c>
      <c r="H105" s="66"/>
      <c r="I105" s="66">
        <f t="shared" si="8"/>
        <v>12.411000000000001</v>
      </c>
      <c r="J105" s="66">
        <f t="shared" si="8"/>
        <v>16.472999999999999</v>
      </c>
      <c r="K105" s="66">
        <f t="shared" si="8"/>
        <v>4.173</v>
      </c>
      <c r="L105" s="66">
        <f t="shared" si="8"/>
        <v>6.3460000000000001</v>
      </c>
      <c r="M105" s="66">
        <f t="shared" si="8"/>
        <v>4.7110000000000003</v>
      </c>
      <c r="V105" s="225"/>
      <c r="W105" s="225"/>
      <c r="X105" s="225"/>
      <c r="Y105" s="225"/>
      <c r="Z105" s="225"/>
      <c r="AA105" s="225"/>
    </row>
    <row r="106" spans="1:27" ht="13.5" customHeight="1">
      <c r="A106" s="83">
        <f>A105+1</f>
        <v>2013</v>
      </c>
      <c r="B106" s="66">
        <v>46.698</v>
      </c>
      <c r="C106" s="66">
        <v>34.097000000000001</v>
      </c>
      <c r="D106" s="66">
        <v>17.425000000000001</v>
      </c>
      <c r="E106" s="66">
        <v>13.324</v>
      </c>
      <c r="F106" s="66">
        <v>7.319</v>
      </c>
      <c r="G106" s="66">
        <v>3.0910000000000002</v>
      </c>
      <c r="H106" s="66"/>
      <c r="I106" s="66">
        <f>B106-C106</f>
        <v>12.600999999999999</v>
      </c>
      <c r="J106" s="66">
        <f>C106-D106</f>
        <v>16.672000000000001</v>
      </c>
      <c r="K106" s="66">
        <f>D106-E106</f>
        <v>4.1010000000000009</v>
      </c>
      <c r="L106" s="66">
        <f>E106-F106</f>
        <v>6.0049999999999999</v>
      </c>
      <c r="M106" s="66">
        <f>F106-G106</f>
        <v>4.2279999999999998</v>
      </c>
      <c r="V106" s="225"/>
      <c r="W106" s="225"/>
      <c r="X106" s="225"/>
      <c r="Y106" s="225"/>
      <c r="Z106" s="225"/>
      <c r="AA106" s="225"/>
    </row>
    <row r="107" spans="1:27" ht="13.5" customHeight="1">
      <c r="A107" s="83">
        <v>2014</v>
      </c>
      <c r="B107" s="66">
        <v>46.856000000000002</v>
      </c>
      <c r="C107" s="66">
        <v>34.414999999999999</v>
      </c>
      <c r="D107" s="66">
        <v>17.802</v>
      </c>
      <c r="E107" s="66">
        <v>13.670999999999999</v>
      </c>
      <c r="F107" s="66">
        <v>7.5430000000000001</v>
      </c>
      <c r="G107" s="66">
        <v>3.161</v>
      </c>
      <c r="H107" s="66"/>
      <c r="I107" s="66">
        <v>12.441000000000001</v>
      </c>
      <c r="J107" s="66">
        <v>16.613</v>
      </c>
      <c r="K107" s="66">
        <v>4.1310000000000002</v>
      </c>
      <c r="L107" s="66">
        <v>6.1280000000000001</v>
      </c>
      <c r="M107" s="66">
        <v>4.3819999999999997</v>
      </c>
      <c r="V107" s="225"/>
      <c r="W107" s="225"/>
      <c r="X107" s="225"/>
      <c r="Y107" s="225"/>
      <c r="Z107" s="225"/>
      <c r="AA107" s="225"/>
    </row>
    <row r="108" spans="1:27" ht="13.5" customHeight="1">
      <c r="A108" s="83">
        <v>2015</v>
      </c>
      <c r="B108" s="66">
        <v>47.168999999999997</v>
      </c>
      <c r="C108" s="66">
        <v>34.75</v>
      </c>
      <c r="D108" s="66">
        <v>18.053999999999998</v>
      </c>
      <c r="E108" s="66">
        <v>13.893000000000001</v>
      </c>
      <c r="F108" s="66">
        <v>7.718</v>
      </c>
      <c r="G108" s="66">
        <v>3.294</v>
      </c>
      <c r="H108" s="66"/>
      <c r="I108" s="66">
        <v>12.419</v>
      </c>
      <c r="J108" s="66">
        <v>16.696000000000002</v>
      </c>
      <c r="K108" s="66">
        <v>4.1609999999999996</v>
      </c>
      <c r="L108" s="66">
        <v>6.1749999999999998</v>
      </c>
      <c r="M108" s="66">
        <v>4.4240000000000004</v>
      </c>
      <c r="V108" s="225"/>
      <c r="W108" s="225"/>
      <c r="X108" s="225"/>
      <c r="Y108" s="225"/>
      <c r="Z108" s="225"/>
      <c r="AA108" s="225"/>
    </row>
    <row r="109" spans="1:27" ht="13.5" customHeight="1">
      <c r="A109" s="83">
        <v>2016</v>
      </c>
      <c r="B109" s="66">
        <v>47.387999999999998</v>
      </c>
      <c r="C109" s="66">
        <v>34.762</v>
      </c>
      <c r="D109" s="66">
        <v>17.776</v>
      </c>
      <c r="E109" s="66">
        <v>13.586</v>
      </c>
      <c r="F109" s="66">
        <v>7.4489999999999998</v>
      </c>
      <c r="G109" s="66">
        <v>3.13</v>
      </c>
      <c r="H109" s="66"/>
      <c r="I109" s="66">
        <v>12.625999999999999</v>
      </c>
      <c r="J109" s="66">
        <v>16.986000000000001</v>
      </c>
      <c r="K109" s="66">
        <v>4.1900000000000004</v>
      </c>
      <c r="L109" s="66">
        <v>6.1369999999999996</v>
      </c>
      <c r="M109" s="66">
        <v>4.319</v>
      </c>
      <c r="V109" s="225"/>
      <c r="W109" s="225"/>
      <c r="X109" s="225"/>
      <c r="Y109" s="225"/>
      <c r="Z109" s="225"/>
      <c r="AA109" s="225"/>
    </row>
    <row r="110" spans="1:27" ht="13.5" customHeight="1">
      <c r="A110" s="83">
        <v>2017</v>
      </c>
      <c r="B110" s="66">
        <v>47.563000000000002</v>
      </c>
      <c r="C110" s="66">
        <v>35.03</v>
      </c>
      <c r="D110" s="66">
        <v>18.062999999999999</v>
      </c>
      <c r="E110" s="66">
        <v>13.863</v>
      </c>
      <c r="F110" s="66">
        <v>7.673</v>
      </c>
      <c r="G110" s="66">
        <v>3.2410000000000001</v>
      </c>
      <c r="H110" s="66"/>
      <c r="I110" s="66">
        <f>B110-C110</f>
        <v>12.533000000000001</v>
      </c>
      <c r="J110" s="66">
        <f>C110-D110</f>
        <v>16.967000000000002</v>
      </c>
      <c r="K110" s="66">
        <f>D110-E110</f>
        <v>4.1999999999999993</v>
      </c>
      <c r="L110" s="66">
        <f>E110-F110</f>
        <v>6.1899999999999995</v>
      </c>
      <c r="M110" s="66">
        <f>F110-G110</f>
        <v>4.4320000000000004</v>
      </c>
      <c r="V110" s="225"/>
      <c r="W110" s="225"/>
      <c r="X110" s="225"/>
      <c r="Y110" s="225"/>
      <c r="Z110" s="225"/>
      <c r="AA110" s="225"/>
    </row>
    <row r="111" spans="1:27" ht="13.5" customHeight="1">
      <c r="A111" s="102"/>
      <c r="B111" s="96"/>
      <c r="C111" s="102"/>
      <c r="D111" s="102"/>
      <c r="E111" s="102"/>
      <c r="F111" s="102"/>
      <c r="G111" s="102"/>
      <c r="H111" s="88"/>
      <c r="I111" s="96"/>
      <c r="J111" s="96"/>
      <c r="K111" s="96"/>
      <c r="L111" s="96"/>
      <c r="M111" s="96"/>
    </row>
    <row r="112" spans="1:27" ht="13.5" customHeight="1">
      <c r="A112" s="103"/>
      <c r="I112" s="66"/>
      <c r="J112" s="66"/>
      <c r="K112" s="66"/>
      <c r="L112" s="66"/>
      <c r="M112" s="66"/>
    </row>
    <row r="113" spans="1:13" ht="13.5" customHeight="1">
      <c r="A113" s="104" t="s">
        <v>156</v>
      </c>
      <c r="I113" s="66"/>
      <c r="J113" s="66"/>
      <c r="K113" s="66"/>
      <c r="L113" s="66"/>
      <c r="M113" s="66"/>
    </row>
    <row r="114" spans="1:13" ht="13.5" customHeight="1">
      <c r="A114" s="104" t="s">
        <v>159</v>
      </c>
      <c r="I114" s="66"/>
      <c r="J114" s="66"/>
      <c r="K114" s="66"/>
      <c r="L114" s="66"/>
      <c r="M114" s="66"/>
    </row>
    <row r="115" spans="1:13" ht="13.5" customHeight="1">
      <c r="A115" s="104" t="s">
        <v>157</v>
      </c>
      <c r="I115" s="66"/>
      <c r="J115" s="66"/>
      <c r="K115" s="66"/>
      <c r="L115" s="66"/>
      <c r="M115" s="66"/>
    </row>
    <row r="116" spans="1:13" ht="13.5" customHeight="1">
      <c r="A116" s="104" t="s">
        <v>158</v>
      </c>
      <c r="I116" s="66"/>
      <c r="J116" s="66"/>
      <c r="K116" s="66"/>
      <c r="L116" s="66"/>
      <c r="M116" s="66"/>
    </row>
    <row r="117" spans="1:13" ht="13.5" customHeight="1">
      <c r="I117" s="66"/>
      <c r="J117" s="66"/>
      <c r="K117" s="66"/>
      <c r="L117" s="66"/>
      <c r="M117" s="66"/>
    </row>
    <row r="118" spans="1:13" ht="13.5" customHeight="1">
      <c r="I118" s="66"/>
      <c r="J118" s="66"/>
      <c r="K118" s="66"/>
      <c r="L118" s="66"/>
      <c r="M118" s="66"/>
    </row>
    <row r="119" spans="1:13" ht="13.5" customHeight="1">
      <c r="I119" s="66"/>
      <c r="J119" s="66"/>
      <c r="K119" s="66"/>
      <c r="L119" s="66"/>
      <c r="M119" s="66"/>
    </row>
    <row r="120" spans="1:13" ht="13.5" customHeight="1">
      <c r="I120" s="66"/>
      <c r="J120" s="66"/>
      <c r="K120" s="66"/>
      <c r="L120" s="66"/>
      <c r="M120" s="66"/>
    </row>
    <row r="121" spans="1:13" ht="13.5" customHeight="1">
      <c r="I121" s="66"/>
      <c r="J121" s="66"/>
      <c r="K121" s="66"/>
      <c r="L121" s="66"/>
      <c r="M121" s="66"/>
    </row>
    <row r="122" spans="1:13" ht="13.5" customHeight="1">
      <c r="I122" s="66"/>
      <c r="J122" s="66"/>
      <c r="K122" s="66"/>
      <c r="L122" s="66"/>
      <c r="M122" s="66"/>
    </row>
    <row r="123" spans="1:13" ht="13.5" customHeight="1">
      <c r="I123" s="66"/>
      <c r="J123" s="66"/>
      <c r="K123" s="66"/>
      <c r="L123" s="66"/>
      <c r="M123" s="66"/>
    </row>
    <row r="124" spans="1:13" ht="13.5" customHeight="1">
      <c r="I124" s="66"/>
      <c r="J124" s="66"/>
      <c r="K124" s="66"/>
      <c r="L124" s="66"/>
      <c r="M124" s="66"/>
    </row>
    <row r="125" spans="1:13" ht="13.5" customHeight="1">
      <c r="I125" s="66"/>
      <c r="J125" s="66"/>
      <c r="K125" s="66"/>
      <c r="L125" s="66"/>
      <c r="M125" s="66"/>
    </row>
    <row r="126" spans="1:13" ht="13.5" customHeight="1">
      <c r="I126" s="66"/>
      <c r="J126" s="66"/>
      <c r="K126" s="66"/>
      <c r="L126" s="66"/>
      <c r="M126" s="66"/>
    </row>
    <row r="127" spans="1:13" ht="13.5" customHeight="1">
      <c r="I127" s="66"/>
      <c r="J127" s="66"/>
      <c r="K127" s="66"/>
      <c r="L127" s="66"/>
      <c r="M127" s="66"/>
    </row>
    <row r="128" spans="1:13" ht="13.5" customHeight="1">
      <c r="I128" s="66"/>
      <c r="J128" s="66"/>
      <c r="K128" s="66"/>
      <c r="L128" s="66"/>
      <c r="M128" s="66"/>
    </row>
    <row r="129" spans="9:13" ht="13.5" customHeight="1">
      <c r="I129" s="66"/>
      <c r="J129" s="66"/>
      <c r="K129" s="66"/>
      <c r="L129" s="66"/>
      <c r="M129" s="66"/>
    </row>
    <row r="130" spans="9:13" ht="13.5" customHeight="1">
      <c r="I130" s="66"/>
      <c r="J130" s="66"/>
      <c r="K130" s="66"/>
      <c r="L130" s="66"/>
      <c r="M130" s="66"/>
    </row>
    <row r="131" spans="9:13" ht="13.5" customHeight="1">
      <c r="I131" s="66"/>
      <c r="J131" s="66"/>
      <c r="K131" s="66"/>
      <c r="L131" s="66"/>
      <c r="M131" s="66"/>
    </row>
    <row r="132" spans="9:13" ht="13.5" customHeight="1">
      <c r="I132" s="66"/>
      <c r="J132" s="66"/>
      <c r="K132" s="66"/>
      <c r="L132" s="66"/>
      <c r="M132" s="66"/>
    </row>
    <row r="133" spans="9:13" ht="13.5" customHeight="1">
      <c r="I133" s="66"/>
      <c r="J133" s="66"/>
      <c r="K133" s="66"/>
      <c r="L133" s="66"/>
      <c r="M133" s="66"/>
    </row>
    <row r="134" spans="9:13" ht="13.5" customHeight="1">
      <c r="I134" s="66"/>
      <c r="J134" s="66"/>
      <c r="K134" s="66"/>
      <c r="L134" s="66"/>
      <c r="M134" s="66"/>
    </row>
    <row r="135" spans="9:13" ht="13.5" customHeight="1">
      <c r="I135" s="66"/>
      <c r="J135" s="66"/>
      <c r="K135" s="66"/>
      <c r="L135" s="66"/>
      <c r="M135" s="66"/>
    </row>
    <row r="136" spans="9:13" ht="13.5" customHeight="1">
      <c r="I136" s="66"/>
      <c r="J136" s="66"/>
      <c r="K136" s="66"/>
      <c r="L136" s="66"/>
      <c r="M136" s="66"/>
    </row>
    <row r="137" spans="9:13" ht="13.5" customHeight="1">
      <c r="I137" s="66"/>
      <c r="J137" s="66"/>
      <c r="K137" s="66"/>
      <c r="L137" s="66"/>
      <c r="M137" s="66"/>
    </row>
    <row r="138" spans="9:13" ht="13.5" customHeight="1">
      <c r="I138" s="66"/>
      <c r="J138" s="66"/>
      <c r="K138" s="66"/>
      <c r="L138" s="66"/>
      <c r="M138" s="66"/>
    </row>
    <row r="139" spans="9:13" ht="13.5" customHeight="1">
      <c r="I139" s="66"/>
      <c r="J139" s="66"/>
      <c r="K139" s="66"/>
      <c r="L139" s="66"/>
      <c r="M139" s="66"/>
    </row>
    <row r="140" spans="9:13" ht="13.5" customHeight="1">
      <c r="I140" s="66"/>
      <c r="J140" s="66"/>
      <c r="K140" s="66"/>
      <c r="L140" s="66"/>
      <c r="M140" s="66"/>
    </row>
    <row r="141" spans="9:13" ht="13.5" customHeight="1">
      <c r="I141" s="66"/>
      <c r="J141" s="66"/>
      <c r="K141" s="66"/>
      <c r="L141" s="66"/>
      <c r="M141" s="66"/>
    </row>
    <row r="142" spans="9:13" ht="13.5" customHeight="1">
      <c r="I142" s="66"/>
      <c r="J142" s="66"/>
      <c r="K142" s="66"/>
      <c r="L142" s="66"/>
      <c r="M142" s="66"/>
    </row>
    <row r="143" spans="9:13" ht="13.5" customHeight="1">
      <c r="I143" s="66"/>
      <c r="J143" s="66"/>
      <c r="K143" s="66"/>
      <c r="L143" s="66"/>
      <c r="M143" s="66"/>
    </row>
    <row r="144" spans="9:13" ht="13.5" customHeight="1">
      <c r="I144" s="66"/>
      <c r="J144" s="66"/>
      <c r="K144" s="66"/>
      <c r="L144" s="66"/>
      <c r="M144" s="66"/>
    </row>
    <row r="145" spans="9:13" ht="13.5" customHeight="1">
      <c r="I145" s="66"/>
      <c r="J145" s="66"/>
      <c r="K145" s="66"/>
      <c r="L145" s="66"/>
      <c r="M145" s="66"/>
    </row>
    <row r="146" spans="9:13" ht="13.5" customHeight="1">
      <c r="I146" s="66"/>
      <c r="J146" s="66"/>
      <c r="K146" s="66"/>
      <c r="L146" s="66"/>
      <c r="M146" s="66"/>
    </row>
    <row r="147" spans="9:13" ht="13.5" customHeight="1">
      <c r="I147" s="66"/>
      <c r="J147" s="66"/>
      <c r="K147" s="66"/>
      <c r="L147" s="66"/>
      <c r="M147" s="66"/>
    </row>
    <row r="148" spans="9:13" ht="13.5" customHeight="1">
      <c r="I148" s="66"/>
      <c r="J148" s="66"/>
      <c r="K148" s="66"/>
      <c r="L148" s="66"/>
      <c r="M148" s="66"/>
    </row>
    <row r="149" spans="9:13" ht="13.5" customHeight="1">
      <c r="I149" s="66"/>
      <c r="J149" s="66"/>
      <c r="K149" s="66"/>
      <c r="L149" s="66"/>
      <c r="M149" s="66"/>
    </row>
    <row r="150" spans="9:13" ht="13.5" customHeight="1">
      <c r="I150" s="66"/>
      <c r="J150" s="66"/>
      <c r="K150" s="66"/>
      <c r="L150" s="66"/>
      <c r="M150" s="66"/>
    </row>
    <row r="151" spans="9:13" ht="13.5" customHeight="1">
      <c r="I151" s="66"/>
      <c r="J151" s="66"/>
      <c r="K151" s="66"/>
      <c r="L151" s="66"/>
      <c r="M151" s="66"/>
    </row>
    <row r="152" spans="9:13" ht="13.5" customHeight="1">
      <c r="I152" s="66"/>
      <c r="J152" s="66"/>
      <c r="K152" s="66"/>
      <c r="L152" s="66"/>
      <c r="M152" s="66"/>
    </row>
    <row r="153" spans="9:13" ht="13.5" customHeight="1">
      <c r="I153" s="66"/>
      <c r="J153" s="66"/>
      <c r="K153" s="66"/>
      <c r="L153" s="66"/>
      <c r="M153" s="66"/>
    </row>
    <row r="154" spans="9:13" ht="13.5" customHeight="1">
      <c r="I154" s="66"/>
      <c r="J154" s="66"/>
      <c r="K154" s="66"/>
      <c r="L154" s="66"/>
      <c r="M154" s="66"/>
    </row>
    <row r="155" spans="9:13" ht="13.5" customHeight="1">
      <c r="I155" s="66"/>
      <c r="J155" s="66"/>
      <c r="K155" s="66"/>
      <c r="L155" s="66"/>
      <c r="M155" s="66"/>
    </row>
    <row r="156" spans="9:13" ht="13.5" customHeight="1">
      <c r="I156" s="66"/>
      <c r="J156" s="66"/>
      <c r="K156" s="66"/>
      <c r="L156" s="66"/>
      <c r="M156" s="66"/>
    </row>
    <row r="157" spans="9:13" ht="13.5" customHeight="1">
      <c r="I157" s="66"/>
      <c r="J157" s="66"/>
      <c r="K157" s="66"/>
      <c r="L157" s="66"/>
      <c r="M157" s="66"/>
    </row>
    <row r="158" spans="9:13" ht="13.5" customHeight="1">
      <c r="I158" s="66"/>
      <c r="J158" s="66"/>
      <c r="K158" s="66"/>
      <c r="L158" s="66"/>
      <c r="M158" s="66"/>
    </row>
    <row r="159" spans="9:13" ht="13.5" customHeight="1">
      <c r="I159" s="66"/>
      <c r="J159" s="66"/>
      <c r="K159" s="66"/>
      <c r="L159" s="66"/>
      <c r="M159" s="66"/>
    </row>
    <row r="160" spans="9:13" ht="13.5" customHeight="1">
      <c r="I160" s="66"/>
      <c r="J160" s="66"/>
      <c r="K160" s="66"/>
      <c r="L160" s="66"/>
      <c r="M160" s="66"/>
    </row>
    <row r="161" spans="9:13" ht="13.5" customHeight="1">
      <c r="I161" s="66"/>
      <c r="J161" s="66"/>
      <c r="K161" s="66"/>
      <c r="L161" s="66"/>
      <c r="M161" s="66"/>
    </row>
    <row r="162" spans="9:13" ht="13.5" customHeight="1">
      <c r="I162" s="66"/>
      <c r="J162" s="66"/>
      <c r="K162" s="66"/>
      <c r="L162" s="66"/>
      <c r="M162" s="66"/>
    </row>
    <row r="163" spans="9:13" ht="13.5" customHeight="1">
      <c r="I163" s="66"/>
      <c r="J163" s="66"/>
      <c r="K163" s="66"/>
      <c r="L163" s="66"/>
      <c r="M163" s="66"/>
    </row>
    <row r="164" spans="9:13" ht="13.5" customHeight="1">
      <c r="I164" s="66"/>
      <c r="J164" s="66"/>
      <c r="K164" s="66"/>
      <c r="L164" s="66"/>
      <c r="M164" s="66"/>
    </row>
    <row r="165" spans="9:13" ht="13.5" customHeight="1">
      <c r="I165" s="66"/>
      <c r="J165" s="66"/>
      <c r="K165" s="66"/>
      <c r="L165" s="66"/>
      <c r="M165" s="66"/>
    </row>
    <row r="166" spans="9:13" ht="13.5" customHeight="1">
      <c r="I166" s="66"/>
      <c r="J166" s="66"/>
      <c r="K166" s="66"/>
      <c r="L166" s="66"/>
      <c r="M166" s="66"/>
    </row>
    <row r="167" spans="9:13" ht="13.5" customHeight="1">
      <c r="I167" s="66"/>
      <c r="J167" s="66"/>
      <c r="K167" s="66"/>
      <c r="L167" s="66"/>
      <c r="M167" s="66"/>
    </row>
    <row r="168" spans="9:13" ht="13.5" customHeight="1">
      <c r="I168" s="66"/>
      <c r="J168" s="66"/>
      <c r="K168" s="66"/>
      <c r="L168" s="66"/>
      <c r="M168" s="66"/>
    </row>
    <row r="169" spans="9:13" ht="13.5" customHeight="1">
      <c r="I169" s="66"/>
      <c r="J169" s="66"/>
      <c r="K169" s="66"/>
      <c r="L169" s="66"/>
      <c r="M169" s="66"/>
    </row>
    <row r="170" spans="9:13" ht="13.5" customHeight="1">
      <c r="I170" s="66"/>
      <c r="J170" s="66"/>
      <c r="K170" s="66"/>
      <c r="L170" s="66"/>
      <c r="M170" s="66"/>
    </row>
    <row r="171" spans="9:13" ht="13.5" customHeight="1">
      <c r="I171" s="66"/>
      <c r="J171" s="66"/>
      <c r="K171" s="66"/>
      <c r="L171" s="66"/>
      <c r="M171" s="66"/>
    </row>
    <row r="172" spans="9:13" ht="13.5" customHeight="1">
      <c r="I172" s="66"/>
      <c r="J172" s="66"/>
      <c r="K172" s="66"/>
      <c r="L172" s="66"/>
      <c r="M172" s="66"/>
    </row>
    <row r="173" spans="9:13" ht="13.5" customHeight="1">
      <c r="I173" s="66"/>
      <c r="J173" s="66"/>
      <c r="K173" s="66"/>
      <c r="L173" s="66"/>
      <c r="M173" s="66"/>
    </row>
    <row r="174" spans="9:13" ht="13.5" customHeight="1">
      <c r="I174" s="66"/>
      <c r="J174" s="66"/>
      <c r="K174" s="66"/>
      <c r="L174" s="66"/>
      <c r="M174" s="66"/>
    </row>
    <row r="175" spans="9:13" ht="13.5" customHeight="1">
      <c r="I175" s="66"/>
      <c r="J175" s="66"/>
      <c r="K175" s="66"/>
      <c r="L175" s="66"/>
      <c r="M175" s="66"/>
    </row>
    <row r="176" spans="9:13" ht="13.5" customHeight="1">
      <c r="I176" s="66"/>
      <c r="J176" s="66"/>
      <c r="K176" s="66"/>
      <c r="L176" s="66"/>
      <c r="M176" s="66"/>
    </row>
    <row r="177" spans="9:13" ht="13.5" customHeight="1">
      <c r="I177" s="66"/>
      <c r="J177" s="66"/>
      <c r="K177" s="66"/>
      <c r="L177" s="66"/>
      <c r="M177" s="66"/>
    </row>
    <row r="178" spans="9:13" ht="13.5" customHeight="1">
      <c r="I178" s="66"/>
      <c r="J178" s="66"/>
      <c r="K178" s="66"/>
      <c r="L178" s="66"/>
      <c r="M178" s="66"/>
    </row>
    <row r="179" spans="9:13" ht="13.5" customHeight="1">
      <c r="I179" s="66"/>
      <c r="J179" s="66"/>
      <c r="K179" s="66"/>
      <c r="L179" s="66"/>
      <c r="M179" s="66"/>
    </row>
    <row r="180" spans="9:13" ht="13.5" customHeight="1">
      <c r="I180" s="66"/>
      <c r="J180" s="66"/>
      <c r="K180" s="66"/>
      <c r="L180" s="66"/>
      <c r="M180" s="66"/>
    </row>
    <row r="181" spans="9:13" ht="13.5" customHeight="1">
      <c r="I181" s="66"/>
      <c r="J181" s="66"/>
      <c r="K181" s="66"/>
      <c r="L181" s="66"/>
      <c r="M181" s="66"/>
    </row>
    <row r="182" spans="9:13" ht="13.5" customHeight="1">
      <c r="I182" s="66"/>
      <c r="J182" s="66"/>
      <c r="K182" s="66"/>
      <c r="L182" s="66"/>
      <c r="M182" s="66"/>
    </row>
    <row r="183" spans="9:13" ht="13.5" customHeight="1">
      <c r="I183" s="66"/>
      <c r="J183" s="66"/>
      <c r="K183" s="66"/>
      <c r="L183" s="66"/>
      <c r="M183" s="66"/>
    </row>
    <row r="184" spans="9:13" ht="13.5" customHeight="1">
      <c r="I184" s="66"/>
      <c r="J184" s="66"/>
      <c r="K184" s="66"/>
      <c r="L184" s="66"/>
      <c r="M184" s="66"/>
    </row>
    <row r="185" spans="9:13" ht="13.5" customHeight="1">
      <c r="I185" s="66"/>
      <c r="J185" s="66"/>
      <c r="K185" s="66"/>
      <c r="L185" s="66"/>
      <c r="M185" s="66"/>
    </row>
    <row r="186" spans="9:13" ht="13.5" customHeight="1">
      <c r="I186" s="66"/>
      <c r="J186" s="66"/>
      <c r="K186" s="66"/>
      <c r="L186" s="66"/>
      <c r="M186" s="66"/>
    </row>
    <row r="187" spans="9:13" ht="13.5" customHeight="1">
      <c r="I187" s="66"/>
      <c r="J187" s="66"/>
      <c r="K187" s="66"/>
      <c r="L187" s="66"/>
      <c r="M187"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A185"/>
  <sheetViews>
    <sheetView zoomScaleNormal="100" workbookViewId="0">
      <selection activeCell="H111" sqref="H111"/>
    </sheetView>
  </sheetViews>
  <sheetFormatPr baseColWidth="10" defaultColWidth="7.28515625" defaultRowHeight="14.25" customHeight="1"/>
  <cols>
    <col min="1" max="6" width="7.28515625" style="81" customWidth="1"/>
    <col min="7" max="7" width="7.85546875" style="81" customWidth="1"/>
    <col min="8" max="8" width="3" style="81" customWidth="1"/>
    <col min="9" max="12" width="7.28515625" style="81" customWidth="1"/>
    <col min="13" max="13" width="8.140625" style="81" customWidth="1"/>
    <col min="14" max="16384" width="7.28515625" style="81"/>
  </cols>
  <sheetData>
    <row r="1" spans="1:13" ht="14.25" customHeight="1">
      <c r="A1" s="509" t="s">
        <v>347</v>
      </c>
      <c r="B1" s="510"/>
      <c r="C1" s="510"/>
      <c r="D1" s="510"/>
      <c r="E1" s="510"/>
      <c r="F1" s="510"/>
      <c r="G1" s="510"/>
      <c r="H1" s="510"/>
      <c r="I1" s="510"/>
      <c r="J1" s="510"/>
      <c r="K1" s="510"/>
      <c r="L1" s="510"/>
      <c r="M1" s="510"/>
    </row>
    <row r="2" spans="1:13" ht="14.25" customHeight="1">
      <c r="A2" s="506" t="s">
        <v>112</v>
      </c>
      <c r="B2" s="507"/>
      <c r="C2" s="507"/>
      <c r="D2" s="507"/>
      <c r="E2" s="507"/>
      <c r="F2" s="507"/>
      <c r="G2" s="507"/>
      <c r="H2" s="507"/>
      <c r="I2" s="507"/>
      <c r="J2" s="507"/>
      <c r="K2" s="507"/>
      <c r="L2" s="507"/>
      <c r="M2" s="507"/>
    </row>
    <row r="3" spans="1:13" ht="6" customHeight="1">
      <c r="A3" s="511"/>
      <c r="B3" s="512"/>
      <c r="C3" s="512"/>
      <c r="D3" s="512"/>
      <c r="E3" s="512"/>
      <c r="F3" s="512"/>
      <c r="G3" s="512"/>
      <c r="H3" s="513"/>
      <c r="I3" s="513"/>
      <c r="J3" s="513"/>
      <c r="K3" s="513"/>
      <c r="L3" s="513"/>
      <c r="M3" s="513"/>
    </row>
    <row r="4" spans="1:13" ht="14.25" customHeight="1">
      <c r="B4" s="83" t="s">
        <v>43</v>
      </c>
      <c r="C4" s="83" t="s">
        <v>111</v>
      </c>
      <c r="D4" s="83" t="s">
        <v>46</v>
      </c>
      <c r="E4" s="83" t="s">
        <v>80</v>
      </c>
      <c r="F4" s="83" t="s">
        <v>81</v>
      </c>
      <c r="G4" s="83" t="s">
        <v>82</v>
      </c>
      <c r="I4" s="83" t="s">
        <v>44</v>
      </c>
      <c r="J4" s="83" t="s">
        <v>45</v>
      </c>
      <c r="K4" s="83" t="s">
        <v>78</v>
      </c>
      <c r="L4" s="83" t="s">
        <v>79</v>
      </c>
      <c r="M4" s="83" t="s">
        <v>83</v>
      </c>
    </row>
    <row r="5" spans="1:13" ht="14.2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4.25" customHeight="1">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4.25" customHeight="1">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4.25" customHeight="1">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4.25" customHeight="1">
      <c r="A9" s="83">
        <v>1916</v>
      </c>
      <c r="B9" s="66"/>
      <c r="C9" s="66"/>
      <c r="D9" s="66">
        <v>18.889374566570748</v>
      </c>
      <c r="E9" s="66">
        <v>15.934809118867367</v>
      </c>
      <c r="F9" s="66">
        <v>10.126638446222421</v>
      </c>
      <c r="G9" s="66">
        <v>4.5148184602104671</v>
      </c>
      <c r="I9" s="66"/>
      <c r="J9" s="66"/>
      <c r="K9" s="66">
        <v>2.9545654477033807</v>
      </c>
      <c r="L9" s="66">
        <v>5.8081706726449465</v>
      </c>
      <c r="M9" s="66">
        <v>5.6118199860119535</v>
      </c>
    </row>
    <row r="10" spans="1:13" ht="14.25" customHeight="1">
      <c r="A10" s="83">
        <v>1917</v>
      </c>
      <c r="B10" s="66">
        <v>40.434034322940434</v>
      </c>
      <c r="C10" s="66">
        <v>30.567916160998742</v>
      </c>
      <c r="D10" s="66">
        <v>17.719495951948279</v>
      </c>
      <c r="E10" s="66">
        <v>14.318716672589861</v>
      </c>
      <c r="F10" s="66">
        <v>8.3883137990618781</v>
      </c>
      <c r="G10" s="66">
        <v>3.3280421889743645</v>
      </c>
      <c r="I10" s="66">
        <v>9.8661181619416922</v>
      </c>
      <c r="J10" s="66">
        <v>12.848420209050463</v>
      </c>
      <c r="K10" s="66">
        <v>3.4007792793584173</v>
      </c>
      <c r="L10" s="66">
        <v>5.9304028735279832</v>
      </c>
      <c r="M10" s="66">
        <v>5.0602716100875131</v>
      </c>
    </row>
    <row r="11" spans="1:13" ht="14.25" customHeight="1">
      <c r="A11" s="83">
        <v>1918</v>
      </c>
      <c r="B11" s="66">
        <v>40.080617368760073</v>
      </c>
      <c r="C11" s="66">
        <v>29.47552467535078</v>
      </c>
      <c r="D11" s="66">
        <v>15.986705670687723</v>
      </c>
      <c r="E11" s="66">
        <v>12.447986298408512</v>
      </c>
      <c r="F11" s="66">
        <v>6.744700623879611</v>
      </c>
      <c r="G11" s="66">
        <v>2.440180961587223</v>
      </c>
      <c r="I11" s="66">
        <v>10.605092693409294</v>
      </c>
      <c r="J11" s="66">
        <v>13.488819004663057</v>
      </c>
      <c r="K11" s="66">
        <v>3.5387193722792105</v>
      </c>
      <c r="L11" s="66">
        <v>5.7032856745289013</v>
      </c>
      <c r="M11" s="66">
        <v>4.304519662292388</v>
      </c>
    </row>
    <row r="12" spans="1:13" ht="14.25" customHeight="1">
      <c r="A12" s="83">
        <v>1919</v>
      </c>
      <c r="B12" s="66">
        <v>39.92499398575066</v>
      </c>
      <c r="C12" s="66">
        <v>29.79463053367262</v>
      </c>
      <c r="D12" s="66">
        <v>16.15428336358654</v>
      </c>
      <c r="E12" s="66">
        <v>12.41868938930774</v>
      </c>
      <c r="F12" s="66">
        <v>6.5112867558762959</v>
      </c>
      <c r="G12" s="66">
        <v>2.2212995893613185</v>
      </c>
      <c r="I12" s="66">
        <v>10.13036345207804</v>
      </c>
      <c r="J12" s="66">
        <v>13.640347170086081</v>
      </c>
      <c r="K12" s="66">
        <v>3.7355939742787996</v>
      </c>
      <c r="L12" s="66">
        <v>5.9074026334314444</v>
      </c>
      <c r="M12" s="66">
        <v>4.2899871665149778</v>
      </c>
    </row>
    <row r="13" spans="1:13" ht="14.25" customHeight="1">
      <c r="A13" s="83">
        <v>1920</v>
      </c>
      <c r="B13" s="66">
        <v>38.686359380954137</v>
      </c>
      <c r="C13" s="66">
        <v>28.023326636641659</v>
      </c>
      <c r="D13" s="66">
        <v>14.677641724981248</v>
      </c>
      <c r="E13" s="66">
        <v>11.040242632315817</v>
      </c>
      <c r="F13" s="66">
        <v>5.3457444777239624</v>
      </c>
      <c r="G13" s="66">
        <v>1.6485362020141345</v>
      </c>
      <c r="I13" s="66">
        <v>10.663032744312478</v>
      </c>
      <c r="J13" s="66">
        <v>13.345684911660411</v>
      </c>
      <c r="K13" s="66">
        <v>3.6373990926654312</v>
      </c>
      <c r="L13" s="66">
        <v>5.6944981545918543</v>
      </c>
      <c r="M13" s="66">
        <v>3.6972082757098281</v>
      </c>
    </row>
    <row r="14" spans="1:13" ht="14.25" customHeight="1">
      <c r="A14" s="83">
        <v>1921</v>
      </c>
      <c r="B14" s="66">
        <v>43.084315648353048</v>
      </c>
      <c r="C14" s="66">
        <v>30.717146796053328</v>
      </c>
      <c r="D14" s="66">
        <v>15.617163349565791</v>
      </c>
      <c r="E14" s="66">
        <v>11.681044905687362</v>
      </c>
      <c r="F14" s="66">
        <v>5.6119721348351188</v>
      </c>
      <c r="G14" s="66">
        <v>1.679042695419152</v>
      </c>
      <c r="I14" s="66">
        <v>12.36716885229972</v>
      </c>
      <c r="J14" s="66">
        <v>15.099983446487537</v>
      </c>
      <c r="K14" s="66">
        <v>3.9361184438784296</v>
      </c>
      <c r="L14" s="66">
        <v>6.0690727708522427</v>
      </c>
      <c r="M14" s="66">
        <v>3.9329294394159668</v>
      </c>
    </row>
    <row r="15" spans="1:13" ht="14.25" customHeight="1">
      <c r="A15" s="83">
        <v>1922</v>
      </c>
      <c r="B15" s="66">
        <v>43.211012670664168</v>
      </c>
      <c r="C15" s="66">
        <v>31.4478498473058</v>
      </c>
      <c r="D15" s="66">
        <v>16.648551726860948</v>
      </c>
      <c r="E15" s="66">
        <v>12.670791752385295</v>
      </c>
      <c r="F15" s="66">
        <v>6.3484879133767578</v>
      </c>
      <c r="G15" s="66">
        <v>2.0887819198388446</v>
      </c>
      <c r="I15" s="66">
        <v>11.763162823358368</v>
      </c>
      <c r="J15" s="66">
        <v>14.799298120444853</v>
      </c>
      <c r="K15" s="66">
        <v>3.9777599744756529</v>
      </c>
      <c r="L15" s="66">
        <v>6.3223038390085371</v>
      </c>
      <c r="M15" s="66">
        <v>4.2597059935379136</v>
      </c>
    </row>
    <row r="16" spans="1:13" ht="14.25" customHeight="1">
      <c r="A16" s="83">
        <v>1923</v>
      </c>
      <c r="B16" s="66">
        <v>40.977370533150108</v>
      </c>
      <c r="C16" s="66">
        <v>29.322791771457975</v>
      </c>
      <c r="D16" s="66">
        <v>15.284841614401538</v>
      </c>
      <c r="E16" s="66">
        <v>11.568171687473511</v>
      </c>
      <c r="F16" s="66">
        <v>5.6545040638163782</v>
      </c>
      <c r="G16" s="66">
        <v>1.8261077453431791</v>
      </c>
      <c r="I16" s="66">
        <v>11.654578761692132</v>
      </c>
      <c r="J16" s="66">
        <v>14.037950157056438</v>
      </c>
      <c r="K16" s="66">
        <v>3.7166699269280272</v>
      </c>
      <c r="L16" s="66">
        <v>5.9136676236571324</v>
      </c>
      <c r="M16" s="66">
        <v>3.8283963184731991</v>
      </c>
    </row>
    <row r="17" spans="1:13" ht="14.25" customHeight="1">
      <c r="A17" s="83">
        <v>1924</v>
      </c>
      <c r="B17" s="66">
        <v>43.656594612566586</v>
      </c>
      <c r="C17" s="66">
        <v>31.393347565839139</v>
      </c>
      <c r="D17" s="66">
        <v>16.804630840540568</v>
      </c>
      <c r="E17" s="66">
        <v>12.824895711027498</v>
      </c>
      <c r="F17" s="66">
        <v>6.3794415947871936</v>
      </c>
      <c r="G17" s="66">
        <v>2.0980707836779153</v>
      </c>
      <c r="I17" s="66">
        <v>12.263247046727447</v>
      </c>
      <c r="J17" s="66">
        <v>14.588716725298571</v>
      </c>
      <c r="K17" s="66">
        <v>3.9797351295130703</v>
      </c>
      <c r="L17" s="66">
        <v>6.4454541162403043</v>
      </c>
      <c r="M17" s="66">
        <v>4.2813708111092783</v>
      </c>
    </row>
    <row r="18" spans="1:13" ht="14.25" customHeight="1">
      <c r="A18" s="83">
        <v>1925</v>
      </c>
      <c r="B18" s="66">
        <v>44.553790806461571</v>
      </c>
      <c r="C18" s="66">
        <v>33.238608743090651</v>
      </c>
      <c r="D18" s="66">
        <v>18.619295545598177</v>
      </c>
      <c r="E18" s="66">
        <v>14.332980692598163</v>
      </c>
      <c r="F18" s="66">
        <v>7.370449417347686</v>
      </c>
      <c r="G18" s="66">
        <v>2.6308051760179443</v>
      </c>
      <c r="I18" s="66">
        <v>11.315182063370919</v>
      </c>
      <c r="J18" s="66">
        <v>14.619313197492474</v>
      </c>
      <c r="K18" s="66">
        <v>4.2863148530000146</v>
      </c>
      <c r="L18" s="66">
        <v>6.9625312752504769</v>
      </c>
      <c r="M18" s="66">
        <v>4.7396442413297422</v>
      </c>
    </row>
    <row r="19" spans="1:13" ht="14.25" customHeight="1">
      <c r="A19" s="83">
        <v>1926</v>
      </c>
      <c r="B19" s="66">
        <v>44.348775886909976</v>
      </c>
      <c r="C19" s="66">
        <v>33.280735870198242</v>
      </c>
      <c r="D19" s="66">
        <v>18.700619184333572</v>
      </c>
      <c r="E19" s="66">
        <v>14.395253373778184</v>
      </c>
      <c r="F19" s="66">
        <v>7.5471338463855151</v>
      </c>
      <c r="G19" s="66">
        <v>2.7852702967074805</v>
      </c>
      <c r="I19" s="66">
        <v>11.068040016711734</v>
      </c>
      <c r="J19" s="66">
        <v>14.58011668586467</v>
      </c>
      <c r="K19" s="66">
        <v>4.3053658105553883</v>
      </c>
      <c r="L19" s="66">
        <v>6.8481195273926687</v>
      </c>
      <c r="M19" s="66">
        <v>4.7618635496780346</v>
      </c>
    </row>
    <row r="20" spans="1:13" ht="14.25" customHeight="1">
      <c r="A20" s="83">
        <v>1927</v>
      </c>
      <c r="B20" s="66">
        <v>44.963173431428636</v>
      </c>
      <c r="C20" s="66">
        <v>34.020190484278984</v>
      </c>
      <c r="D20" s="66">
        <v>19.49471810002813</v>
      </c>
      <c r="E20" s="66">
        <v>15.130046605577201</v>
      </c>
      <c r="F20" s="66">
        <v>8.0828641126156509</v>
      </c>
      <c r="G20" s="66">
        <v>3.0468965534128589</v>
      </c>
      <c r="I20" s="66">
        <v>10.942982947149652</v>
      </c>
      <c r="J20" s="66">
        <v>14.525472384250854</v>
      </c>
      <c r="K20" s="66">
        <v>4.3646714944509295</v>
      </c>
      <c r="L20" s="66">
        <v>7.0471824929615501</v>
      </c>
      <c r="M20" s="66">
        <v>5.0359675592027919</v>
      </c>
    </row>
    <row r="21" spans="1:13" ht="14.25" customHeight="1">
      <c r="A21" s="83">
        <v>1928</v>
      </c>
      <c r="B21" s="66">
        <v>46.267313467666497</v>
      </c>
      <c r="C21" s="66">
        <v>35.575496112300023</v>
      </c>
      <c r="D21" s="66">
        <v>21.091164267741028</v>
      </c>
      <c r="E21" s="66">
        <v>16.662247265650901</v>
      </c>
      <c r="F21" s="66">
        <v>9.3360951503904257</v>
      </c>
      <c r="G21" s="66">
        <v>3.7333662969452019</v>
      </c>
      <c r="I21" s="66">
        <v>10.691817355366474</v>
      </c>
      <c r="J21" s="66">
        <v>14.484331844558994</v>
      </c>
      <c r="K21" s="66">
        <v>4.4289170020901274</v>
      </c>
      <c r="L21" s="66">
        <v>7.3261521152604754</v>
      </c>
      <c r="M21" s="66">
        <v>5.6027288534452238</v>
      </c>
    </row>
    <row r="22" spans="1:13" ht="14.25" customHeight="1">
      <c r="A22" s="83">
        <v>1929</v>
      </c>
      <c r="B22" s="66">
        <v>43.973459543652446</v>
      </c>
      <c r="C22" s="66">
        <v>33.775517108278002</v>
      </c>
      <c r="D22" s="66">
        <v>19.755574736048818</v>
      </c>
      <c r="E22" s="66">
        <v>15.554313369097301</v>
      </c>
      <c r="F22" s="66">
        <v>8.7726612125805747</v>
      </c>
      <c r="G22" s="66">
        <v>3.6095318092467736</v>
      </c>
      <c r="I22" s="66">
        <v>10.197942435374443</v>
      </c>
      <c r="J22" s="66">
        <v>14.019942372229185</v>
      </c>
      <c r="K22" s="66">
        <v>4.2012613669515169</v>
      </c>
      <c r="L22" s="66">
        <v>6.781652156516726</v>
      </c>
      <c r="M22" s="66">
        <v>5.1631294033338015</v>
      </c>
    </row>
    <row r="23" spans="1:13" ht="14.25" customHeight="1">
      <c r="A23" s="83">
        <v>1930</v>
      </c>
      <c r="B23" s="66">
        <v>43.244736927172944</v>
      </c>
      <c r="C23" s="66">
        <v>31.463600620038033</v>
      </c>
      <c r="D23" s="66">
        <v>16.715336087223566</v>
      </c>
      <c r="E23" s="66">
        <v>12.702785493477055</v>
      </c>
      <c r="F23" s="66">
        <v>6.6430881114153495</v>
      </c>
      <c r="G23" s="66">
        <v>2.5305437662697106</v>
      </c>
      <c r="I23" s="66">
        <v>11.781136307134911</v>
      </c>
      <c r="J23" s="66">
        <v>14.748264532814467</v>
      </c>
      <c r="K23" s="66">
        <v>4.0125505937465107</v>
      </c>
      <c r="L23" s="66">
        <v>6.0596973820617057</v>
      </c>
      <c r="M23" s="66">
        <v>4.1125443451456389</v>
      </c>
    </row>
    <row r="24" spans="1:13" ht="14.25" customHeight="1">
      <c r="A24" s="83">
        <v>1931</v>
      </c>
      <c r="B24" s="66">
        <v>44.400930269610427</v>
      </c>
      <c r="C24" s="66">
        <v>31.095049645214242</v>
      </c>
      <c r="D24" s="66">
        <v>15.394874651702928</v>
      </c>
      <c r="E24" s="66">
        <v>11.443239008581852</v>
      </c>
      <c r="F24" s="66">
        <v>5.7707810529042334</v>
      </c>
      <c r="G24" s="66">
        <v>2.1317198079347173</v>
      </c>
      <c r="I24" s="66">
        <v>13.305880624396185</v>
      </c>
      <c r="J24" s="66">
        <v>15.700174993511315</v>
      </c>
      <c r="K24" s="66">
        <v>3.951635643121076</v>
      </c>
      <c r="L24" s="66">
        <v>5.6724579556776185</v>
      </c>
      <c r="M24" s="66">
        <v>3.6390612449695161</v>
      </c>
    </row>
    <row r="25" spans="1:13" ht="14.25" customHeight="1">
      <c r="A25" s="83">
        <v>1932</v>
      </c>
      <c r="B25" s="66">
        <v>46.360832971445497</v>
      </c>
      <c r="C25" s="66">
        <v>32.662846579628166</v>
      </c>
      <c r="D25" s="66">
        <v>15.562770096061632</v>
      </c>
      <c r="E25" s="66">
        <v>11.635055500707143</v>
      </c>
      <c r="F25" s="66">
        <v>5.9559651708921875</v>
      </c>
      <c r="G25" s="66">
        <v>1.9483188767247481</v>
      </c>
      <c r="I25" s="66">
        <v>13.697986391817331</v>
      </c>
      <c r="J25" s="66">
        <v>17.100076483566532</v>
      </c>
      <c r="K25" s="66">
        <v>3.9277145953544892</v>
      </c>
      <c r="L25" s="66">
        <v>5.6790903298149553</v>
      </c>
      <c r="M25" s="66">
        <v>4.0076462941674391</v>
      </c>
    </row>
    <row r="26" spans="1:13" ht="14.25" customHeight="1">
      <c r="A26" s="83">
        <v>1933</v>
      </c>
      <c r="B26" s="66">
        <v>45.168236739527096</v>
      </c>
      <c r="C26" s="66">
        <v>32.761451006499939</v>
      </c>
      <c r="D26" s="66">
        <v>16.0924641754773</v>
      </c>
      <c r="E26" s="66">
        <v>12.089884953915357</v>
      </c>
      <c r="F26" s="66">
        <v>6.289555262916072</v>
      </c>
      <c r="G26" s="66">
        <v>2.1429163380583245</v>
      </c>
      <c r="I26" s="66">
        <v>12.406785733027156</v>
      </c>
      <c r="J26" s="66">
        <v>16.668986831022639</v>
      </c>
      <c r="K26" s="66">
        <v>4.0025792215619429</v>
      </c>
      <c r="L26" s="66">
        <v>5.800329690999285</v>
      </c>
      <c r="M26" s="66">
        <v>4.1466389248577471</v>
      </c>
    </row>
    <row r="27" spans="1:13" ht="14.25" customHeight="1">
      <c r="A27" s="83">
        <v>1934</v>
      </c>
      <c r="B27" s="66">
        <v>45.173997198902711</v>
      </c>
      <c r="C27" s="66">
        <v>33.107340603396196</v>
      </c>
      <c r="D27" s="66">
        <v>16.001074812598322</v>
      </c>
      <c r="E27" s="66">
        <v>11.920567188018621</v>
      </c>
      <c r="F27" s="66">
        <v>5.8927968438780605</v>
      </c>
      <c r="G27" s="66">
        <v>1.9339340189978573</v>
      </c>
      <c r="I27" s="66">
        <v>12.066656595506515</v>
      </c>
      <c r="J27" s="66">
        <v>17.106265790797874</v>
      </c>
      <c r="K27" s="66">
        <v>4.0805076245797007</v>
      </c>
      <c r="L27" s="66">
        <v>6.0277703441405608</v>
      </c>
      <c r="M27" s="66">
        <v>3.9588628248802031</v>
      </c>
    </row>
    <row r="28" spans="1:13" ht="14.25" customHeight="1">
      <c r="A28" s="83">
        <v>1935</v>
      </c>
      <c r="B28" s="66">
        <v>43.544972431210994</v>
      </c>
      <c r="C28" s="66">
        <v>31.341366460781558</v>
      </c>
      <c r="D28" s="66">
        <v>15.967682755047051</v>
      </c>
      <c r="E28" s="66">
        <v>11.974742079711374</v>
      </c>
      <c r="F28" s="66">
        <v>5.9641835390475384</v>
      </c>
      <c r="G28" s="66">
        <v>1.9755016645628289</v>
      </c>
      <c r="I28" s="66">
        <v>12.203605970429436</v>
      </c>
      <c r="J28" s="66">
        <v>15.373683705734507</v>
      </c>
      <c r="K28" s="66">
        <v>3.9929406753356762</v>
      </c>
      <c r="L28" s="66">
        <v>6.010558540663836</v>
      </c>
      <c r="M28" s="66">
        <v>3.9886818744847092</v>
      </c>
    </row>
    <row r="29" spans="1:13" ht="14.25" customHeight="1">
      <c r="A29" s="83">
        <v>1936</v>
      </c>
      <c r="B29" s="66">
        <v>45.148456484514654</v>
      </c>
      <c r="C29" s="66">
        <v>33.219928237784558</v>
      </c>
      <c r="D29" s="66">
        <v>18.163690434639353</v>
      </c>
      <c r="E29" s="66">
        <v>13.827449454981052</v>
      </c>
      <c r="F29" s="66">
        <v>6.916217674902092</v>
      </c>
      <c r="G29" s="66">
        <v>2.2540123001462402</v>
      </c>
      <c r="I29" s="66">
        <v>11.928528246730096</v>
      </c>
      <c r="J29" s="66">
        <v>15.056237803145205</v>
      </c>
      <c r="K29" s="66">
        <v>4.3362409796583012</v>
      </c>
      <c r="L29" s="66">
        <v>6.9112317800789596</v>
      </c>
      <c r="M29" s="66">
        <v>4.6622053747558514</v>
      </c>
    </row>
    <row r="30" spans="1:13" ht="14.25" customHeight="1">
      <c r="A30" s="83">
        <v>1937</v>
      </c>
      <c r="B30" s="66">
        <v>43.542824607292985</v>
      </c>
      <c r="C30" s="66">
        <v>31.59392970480507</v>
      </c>
      <c r="D30" s="66">
        <v>16.668356532238626</v>
      </c>
      <c r="E30" s="66">
        <v>12.584364745543965</v>
      </c>
      <c r="F30" s="66">
        <v>6.2337584623255031</v>
      </c>
      <c r="G30" s="66">
        <v>2.0258395638993152</v>
      </c>
      <c r="I30" s="66">
        <v>11.948894902487915</v>
      </c>
      <c r="J30" s="66">
        <v>14.925573172566445</v>
      </c>
      <c r="K30" s="66">
        <v>4.0839917866946607</v>
      </c>
      <c r="L30" s="66">
        <v>6.350606283218462</v>
      </c>
      <c r="M30" s="66">
        <v>4.2079188984261879</v>
      </c>
    </row>
    <row r="31" spans="1:13" ht="14.25" customHeight="1">
      <c r="A31" s="83">
        <v>1938</v>
      </c>
      <c r="B31" s="66">
        <v>43.125500055513115</v>
      </c>
      <c r="C31" s="66">
        <v>30.408192427626425</v>
      </c>
      <c r="D31" s="66">
        <v>15.021531373925681</v>
      </c>
      <c r="E31" s="66">
        <v>11.082141869361022</v>
      </c>
      <c r="F31" s="66">
        <v>5.3556141157958894</v>
      </c>
      <c r="G31" s="66">
        <v>1.79580584983998</v>
      </c>
      <c r="I31" s="66">
        <v>12.71730762788669</v>
      </c>
      <c r="J31" s="66">
        <v>15.386661053700744</v>
      </c>
      <c r="K31" s="66">
        <v>3.9393895045646588</v>
      </c>
      <c r="L31" s="66">
        <v>5.7265277535651329</v>
      </c>
      <c r="M31" s="66">
        <v>3.5598082659559092</v>
      </c>
    </row>
    <row r="32" spans="1:13" ht="14.25" customHeight="1">
      <c r="A32" s="83">
        <v>1939</v>
      </c>
      <c r="B32" s="66">
        <v>44.754055297410588</v>
      </c>
      <c r="C32" s="66">
        <v>31.528958464470467</v>
      </c>
      <c r="D32" s="66">
        <v>15.639193731154668</v>
      </c>
      <c r="E32" s="66">
        <v>11.565221695063732</v>
      </c>
      <c r="F32" s="66">
        <v>5.5569379512862209</v>
      </c>
      <c r="G32" s="66">
        <v>1.7736677858619527</v>
      </c>
      <c r="I32" s="66">
        <v>13.225096832940121</v>
      </c>
      <c r="J32" s="66">
        <v>15.889764733315799</v>
      </c>
      <c r="K32" s="66">
        <v>4.0739720360909359</v>
      </c>
      <c r="L32" s="66">
        <v>6.0082837437775112</v>
      </c>
      <c r="M32" s="66">
        <v>3.783270165424268</v>
      </c>
    </row>
    <row r="33" spans="1:13" ht="14.25" customHeight="1">
      <c r="A33" s="83">
        <v>1940</v>
      </c>
      <c r="B33" s="66">
        <v>44.557152056538008</v>
      </c>
      <c r="C33" s="66">
        <v>31.495697802987983</v>
      </c>
      <c r="D33" s="66">
        <v>15.952586818017743</v>
      </c>
      <c r="E33" s="66">
        <v>11.844515276781348</v>
      </c>
      <c r="F33" s="66">
        <v>5.679631700839824</v>
      </c>
      <c r="G33" s="66">
        <v>1.8226883191697698</v>
      </c>
      <c r="I33" s="66">
        <v>13.061454253550025</v>
      </c>
      <c r="J33" s="66">
        <v>15.543110984970241</v>
      </c>
      <c r="K33" s="66">
        <v>4.1080715412363951</v>
      </c>
      <c r="L33" s="66">
        <v>6.1648835759415235</v>
      </c>
      <c r="M33" s="66">
        <v>3.856943381670054</v>
      </c>
    </row>
    <row r="34" spans="1:13" ht="14.25" customHeight="1">
      <c r="A34" s="83">
        <v>1941</v>
      </c>
      <c r="B34" s="66">
        <v>41.172218919881956</v>
      </c>
      <c r="C34" s="66">
        <v>29.248413255124838</v>
      </c>
      <c r="D34" s="66">
        <v>15.229235442857444</v>
      </c>
      <c r="E34" s="66">
        <v>11.339341139940748</v>
      </c>
      <c r="F34" s="66">
        <v>5.4276060882364643</v>
      </c>
      <c r="G34" s="66">
        <v>1.7057896107671058</v>
      </c>
      <c r="I34" s="66">
        <v>11.923805664757118</v>
      </c>
      <c r="J34" s="66">
        <v>14.019177812267394</v>
      </c>
      <c r="K34" s="66">
        <v>3.8898943029166961</v>
      </c>
      <c r="L34" s="66">
        <v>5.9117350517042837</v>
      </c>
      <c r="M34" s="66">
        <v>3.7218164774693587</v>
      </c>
    </row>
    <row r="35" spans="1:13" ht="14.25" customHeight="1">
      <c r="A35" s="83">
        <v>1942</v>
      </c>
      <c r="B35" s="66">
        <v>35.604828773283977</v>
      </c>
      <c r="C35" s="66">
        <v>25.282318729363801</v>
      </c>
      <c r="D35" s="66">
        <v>13.058792446021688</v>
      </c>
      <c r="E35" s="66">
        <v>9.7197743292825098</v>
      </c>
      <c r="F35" s="66">
        <v>4.5657389606007062</v>
      </c>
      <c r="G35" s="66">
        <v>1.3669587236697949</v>
      </c>
      <c r="I35" s="66">
        <v>10.322510043920175</v>
      </c>
      <c r="J35" s="66">
        <v>12.223526283342114</v>
      </c>
      <c r="K35" s="66">
        <v>3.3390181167391777</v>
      </c>
      <c r="L35" s="66">
        <v>5.1540353686818037</v>
      </c>
      <c r="M35" s="66">
        <v>3.1987802369309115</v>
      </c>
    </row>
    <row r="36" spans="1:13" ht="14.25" customHeight="1">
      <c r="A36" s="83">
        <v>1943</v>
      </c>
      <c r="B36" s="66">
        <v>32.979685582044809</v>
      </c>
      <c r="C36" s="66">
        <v>23.381862604396964</v>
      </c>
      <c r="D36" s="66">
        <v>11.782071941477495</v>
      </c>
      <c r="E36" s="66">
        <v>8.665166101298162</v>
      </c>
      <c r="F36" s="66">
        <v>3.9310095641289449</v>
      </c>
      <c r="G36" s="66">
        <v>1.0317402983818911</v>
      </c>
      <c r="I36" s="66">
        <v>9.5978229776478443</v>
      </c>
      <c r="J36" s="66">
        <v>11.599790662919469</v>
      </c>
      <c r="K36" s="66">
        <v>3.1169058401793333</v>
      </c>
      <c r="L36" s="66">
        <v>4.7341565371692171</v>
      </c>
      <c r="M36" s="66">
        <v>2.899269265747054</v>
      </c>
    </row>
    <row r="37" spans="1:13" ht="14.25" customHeight="1">
      <c r="A37" s="83">
        <v>1944</v>
      </c>
      <c r="B37" s="66">
        <v>31.854891267316852</v>
      </c>
      <c r="C37" s="66">
        <v>22.116313052566237</v>
      </c>
      <c r="D37" s="66">
        <v>10.806195806441325</v>
      </c>
      <c r="E37" s="66">
        <v>7.8211131824731837</v>
      </c>
      <c r="F37" s="66">
        <v>3.4589877878167115</v>
      </c>
      <c r="G37" s="66">
        <v>0.97779607487633258</v>
      </c>
      <c r="I37" s="66">
        <v>9.7385782147506141</v>
      </c>
      <c r="J37" s="66">
        <v>11.310117246124912</v>
      </c>
      <c r="K37" s="66">
        <v>2.9850826239681414</v>
      </c>
      <c r="L37" s="66">
        <v>4.3621253946564718</v>
      </c>
      <c r="M37" s="66">
        <v>2.4811917129403787</v>
      </c>
    </row>
    <row r="38" spans="1:13" ht="14.25" customHeight="1">
      <c r="A38" s="83">
        <v>1945</v>
      </c>
      <c r="B38" s="66">
        <v>33.239659257443918</v>
      </c>
      <c r="C38" s="66">
        <v>23.629777354147652</v>
      </c>
      <c r="D38" s="66">
        <v>11.610649729298242</v>
      </c>
      <c r="E38" s="66">
        <v>8.3152050447938404</v>
      </c>
      <c r="F38" s="66">
        <v>3.5933960869653556</v>
      </c>
      <c r="G38" s="66">
        <v>0.9467315967219424</v>
      </c>
      <c r="I38" s="66">
        <v>9.6098819032962659</v>
      </c>
      <c r="J38" s="66">
        <v>12.019127624849411</v>
      </c>
      <c r="K38" s="66">
        <v>3.2954446845044014</v>
      </c>
      <c r="L38" s="66">
        <v>4.7218089578284843</v>
      </c>
      <c r="M38" s="66">
        <v>2.6466644902434133</v>
      </c>
    </row>
    <row r="39" spans="1:13" ht="14.25" customHeight="1">
      <c r="A39" s="83">
        <v>1946</v>
      </c>
      <c r="B39" s="66">
        <v>35.278104631685501</v>
      </c>
      <c r="C39" s="66">
        <v>25.38498852524129</v>
      </c>
      <c r="D39" s="66">
        <v>12.23474568676558</v>
      </c>
      <c r="E39" s="66">
        <v>8.6706303923042878</v>
      </c>
      <c r="F39" s="66">
        <v>3.7141841712114947</v>
      </c>
      <c r="G39" s="66">
        <v>1.0518070035309315</v>
      </c>
      <c r="I39" s="66">
        <v>9.8931161064442108</v>
      </c>
      <c r="J39" s="66">
        <v>13.150242838475711</v>
      </c>
      <c r="K39" s="66">
        <v>3.5641152944612919</v>
      </c>
      <c r="L39" s="66">
        <v>4.9564462210927935</v>
      </c>
      <c r="M39" s="66">
        <v>2.662377167680563</v>
      </c>
    </row>
    <row r="40" spans="1:13" ht="14.25" customHeight="1">
      <c r="A40" s="83">
        <v>1947</v>
      </c>
      <c r="B40" s="66">
        <v>33.379159498676451</v>
      </c>
      <c r="C40" s="66">
        <v>23.731889010861828</v>
      </c>
      <c r="D40" s="66">
        <v>11.253937148418819</v>
      </c>
      <c r="E40" s="66">
        <v>7.9682647595007445</v>
      </c>
      <c r="F40" s="66">
        <v>3.4398597441028747</v>
      </c>
      <c r="G40" s="66">
        <v>0.998693333853508</v>
      </c>
      <c r="I40" s="66">
        <v>9.6472704878146232</v>
      </c>
      <c r="J40" s="66">
        <v>12.477951862443009</v>
      </c>
      <c r="K40" s="66">
        <v>3.2856723889180746</v>
      </c>
      <c r="L40" s="66">
        <v>4.5284050153978699</v>
      </c>
      <c r="M40" s="66">
        <v>2.4411664102493669</v>
      </c>
    </row>
    <row r="41" spans="1:13" ht="14.25" customHeight="1">
      <c r="A41" s="83">
        <v>1948</v>
      </c>
      <c r="B41" s="66">
        <v>34.083977605292091</v>
      </c>
      <c r="C41" s="66">
        <v>24.144607153693066</v>
      </c>
      <c r="D41" s="66">
        <v>11.574134122992028</v>
      </c>
      <c r="E41" s="66">
        <v>8.2861899737117124</v>
      </c>
      <c r="F41" s="66">
        <v>3.6188260890355997</v>
      </c>
      <c r="G41" s="66">
        <v>1.0340117838447793</v>
      </c>
      <c r="I41" s="66">
        <v>9.9393704515990251</v>
      </c>
      <c r="J41" s="66">
        <v>12.570473030701038</v>
      </c>
      <c r="K41" s="66">
        <v>3.2879441492803156</v>
      </c>
      <c r="L41" s="66">
        <v>4.6673638846761127</v>
      </c>
      <c r="M41" s="66">
        <v>2.5848143051908203</v>
      </c>
    </row>
    <row r="42" spans="1:13" ht="14.25" customHeight="1">
      <c r="A42" s="83">
        <v>1949</v>
      </c>
      <c r="B42" s="66">
        <v>34.002517098322642</v>
      </c>
      <c r="C42" s="66">
        <v>23.770614153806875</v>
      </c>
      <c r="D42" s="66">
        <v>11.192658949013406</v>
      </c>
      <c r="E42" s="66">
        <v>7.9820859935227118</v>
      </c>
      <c r="F42" s="66">
        <v>3.4823507410375814</v>
      </c>
      <c r="G42" s="66">
        <v>1.0190062763423666</v>
      </c>
      <c r="I42" s="66">
        <v>10.231902944515767</v>
      </c>
      <c r="J42" s="66">
        <v>12.577955204793469</v>
      </c>
      <c r="K42" s="66">
        <v>3.2105729554906945</v>
      </c>
      <c r="L42" s="66">
        <v>4.4997352524851308</v>
      </c>
      <c r="M42" s="66">
        <v>2.463344464695215</v>
      </c>
    </row>
    <row r="43" spans="1:13" ht="14.25" customHeight="1">
      <c r="A43" s="83">
        <v>1950</v>
      </c>
      <c r="B43" s="66">
        <v>34.405713572783938</v>
      </c>
      <c r="C43" s="66">
        <v>24.409462152187839</v>
      </c>
      <c r="D43" s="66">
        <v>11.913518019239614</v>
      </c>
      <c r="E43" s="66">
        <v>8.5610390952871622</v>
      </c>
      <c r="F43" s="66">
        <v>3.8176867059995456</v>
      </c>
      <c r="G43" s="66">
        <v>0.92137555546295624</v>
      </c>
      <c r="I43" s="66">
        <v>9.9962514205960993</v>
      </c>
      <c r="J43" s="66">
        <v>12.495944132948225</v>
      </c>
      <c r="K43" s="66">
        <v>3.352478923952452</v>
      </c>
      <c r="L43" s="66">
        <v>4.743352389287617</v>
      </c>
      <c r="M43" s="66">
        <v>2.8963111505365893</v>
      </c>
    </row>
    <row r="44" spans="1:13" ht="14.25" customHeight="1">
      <c r="A44" s="83">
        <v>1951</v>
      </c>
      <c r="B44" s="66">
        <v>33.175634176407684</v>
      </c>
      <c r="C44" s="66">
        <v>23.174045922150025</v>
      </c>
      <c r="D44" s="66">
        <v>10.978715248937217</v>
      </c>
      <c r="E44" s="66">
        <v>7.7918094569034215</v>
      </c>
      <c r="F44" s="66">
        <v>3.3663611377226266</v>
      </c>
      <c r="G44" s="66">
        <v>0.96714295647257187</v>
      </c>
      <c r="I44" s="66">
        <v>10.001588254257658</v>
      </c>
      <c r="J44" s="66">
        <v>12.195330673212808</v>
      </c>
      <c r="K44" s="66">
        <v>3.1869057920337953</v>
      </c>
      <c r="L44" s="66">
        <v>4.425448319180795</v>
      </c>
      <c r="M44" s="66">
        <v>2.3992181812500548</v>
      </c>
    </row>
    <row r="45" spans="1:13" ht="14.25" customHeight="1">
      <c r="A45" s="83">
        <v>1952</v>
      </c>
      <c r="B45" s="66">
        <v>32.350877249795978</v>
      </c>
      <c r="C45" s="66">
        <v>22.222485710948177</v>
      </c>
      <c r="D45" s="66">
        <v>10.13276417274024</v>
      </c>
      <c r="E45" s="66">
        <v>7.1289595745237708</v>
      </c>
      <c r="F45" s="66">
        <v>2.9843367461157606</v>
      </c>
      <c r="G45" s="66">
        <v>0.83153620290664776</v>
      </c>
      <c r="I45" s="66">
        <v>10.128391538847801</v>
      </c>
      <c r="J45" s="66">
        <v>12.089721538207938</v>
      </c>
      <c r="K45" s="66">
        <v>3.0038045982164689</v>
      </c>
      <c r="L45" s="66">
        <v>4.1446228284080107</v>
      </c>
      <c r="M45" s="66">
        <v>2.1528005432091128</v>
      </c>
    </row>
    <row r="46" spans="1:13" ht="14.25" customHeight="1">
      <c r="A46" s="83">
        <v>1953</v>
      </c>
      <c r="B46" s="66">
        <v>31.595099776826348</v>
      </c>
      <c r="C46" s="66">
        <v>21.311005094506466</v>
      </c>
      <c r="D46" s="66">
        <v>9.3735142511489329</v>
      </c>
      <c r="E46" s="66">
        <v>6.5267684606164655</v>
      </c>
      <c r="F46" s="66">
        <v>2.692880363454214</v>
      </c>
      <c r="G46" s="66">
        <v>0.74751014430452645</v>
      </c>
      <c r="I46" s="66">
        <v>10.284094682319882</v>
      </c>
      <c r="J46" s="66">
        <v>11.937490843357534</v>
      </c>
      <c r="K46" s="66">
        <v>2.8467457905324673</v>
      </c>
      <c r="L46" s="66">
        <v>3.8338880971622515</v>
      </c>
      <c r="M46" s="66">
        <v>1.9453702191496876</v>
      </c>
    </row>
    <row r="47" spans="1:13" ht="14.25" customHeight="1">
      <c r="A47" s="83">
        <v>1954</v>
      </c>
      <c r="B47" s="66">
        <v>32.533228762438391</v>
      </c>
      <c r="C47" s="66">
        <v>22.201984404309428</v>
      </c>
      <c r="D47" s="66">
        <v>9.9151678274066306</v>
      </c>
      <c r="E47" s="66">
        <v>6.920537326173025</v>
      </c>
      <c r="F47" s="66">
        <v>2.8942464129096646</v>
      </c>
      <c r="G47" s="66">
        <v>0.82865765418522919</v>
      </c>
      <c r="I47" s="66">
        <v>10.331244358128963</v>
      </c>
      <c r="J47" s="66">
        <v>12.286816576902797</v>
      </c>
      <c r="K47" s="66">
        <v>2.9946305012336056</v>
      </c>
      <c r="L47" s="66">
        <v>4.0262909132633604</v>
      </c>
      <c r="M47" s="66">
        <v>2.0655887587244353</v>
      </c>
    </row>
    <row r="48" spans="1:13" ht="14.25" customHeight="1">
      <c r="A48" s="83">
        <v>1955</v>
      </c>
      <c r="B48" s="66">
        <v>32.515991432809166</v>
      </c>
      <c r="C48" s="66">
        <v>22.206609773775625</v>
      </c>
      <c r="D48" s="66">
        <v>9.9238198902372812</v>
      </c>
      <c r="E48" s="66">
        <v>6.9199631161902468</v>
      </c>
      <c r="F48" s="66">
        <v>2.9322599891399288</v>
      </c>
      <c r="G48" s="66">
        <v>0.88172834284829082</v>
      </c>
      <c r="I48" s="66">
        <v>10.309381659033541</v>
      </c>
      <c r="J48" s="66">
        <v>12.282789883538344</v>
      </c>
      <c r="K48" s="66">
        <v>3.0038567740470343</v>
      </c>
      <c r="L48" s="66">
        <v>3.987703127050318</v>
      </c>
      <c r="M48" s="66">
        <v>2.0505316462916379</v>
      </c>
    </row>
    <row r="49" spans="1:13" ht="14.25" customHeight="1">
      <c r="A49" s="83">
        <v>1956</v>
      </c>
      <c r="B49" s="66">
        <v>32.236701637565083</v>
      </c>
      <c r="C49" s="66">
        <v>21.922432584812434</v>
      </c>
      <c r="D49" s="66">
        <v>9.683166972187065</v>
      </c>
      <c r="E49" s="66">
        <v>6.7507709038711168</v>
      </c>
      <c r="F49" s="66">
        <v>2.7883791752470639</v>
      </c>
      <c r="G49" s="66">
        <v>0.82023123562254086</v>
      </c>
      <c r="I49" s="66">
        <v>10.31426905275265</v>
      </c>
      <c r="J49" s="66">
        <v>12.239265612625369</v>
      </c>
      <c r="K49" s="66">
        <v>2.9323960683159482</v>
      </c>
      <c r="L49" s="66">
        <v>3.9623917286240529</v>
      </c>
      <c r="M49" s="66">
        <v>1.9681479396245232</v>
      </c>
    </row>
    <row r="50" spans="1:13" ht="14.25" customHeight="1">
      <c r="A50" s="83">
        <v>1957</v>
      </c>
      <c r="B50" s="66">
        <v>32.025824698974056</v>
      </c>
      <c r="C50" s="66">
        <v>21.653139746804175</v>
      </c>
      <c r="D50" s="66">
        <v>9.4176669132721873</v>
      </c>
      <c r="E50" s="66">
        <v>6.5153549966548159</v>
      </c>
      <c r="F50" s="66">
        <v>2.6588038057969303</v>
      </c>
      <c r="G50" s="66">
        <v>0.76569892599078726</v>
      </c>
      <c r="I50" s="66">
        <v>10.37268495216988</v>
      </c>
      <c r="J50" s="66">
        <v>12.235472833531988</v>
      </c>
      <c r="K50" s="66">
        <v>2.9023119166173714</v>
      </c>
      <c r="L50" s="66">
        <v>3.8565511908578856</v>
      </c>
      <c r="M50" s="66">
        <v>1.8931048798061432</v>
      </c>
    </row>
    <row r="51" spans="1:13" ht="14.25" customHeight="1">
      <c r="A51" s="83">
        <v>1958</v>
      </c>
      <c r="B51" s="66">
        <v>32.463720258444823</v>
      </c>
      <c r="C51" s="66">
        <v>21.838846438027648</v>
      </c>
      <c r="D51" s="66">
        <v>9.3502204205012927</v>
      </c>
      <c r="E51" s="66">
        <v>6.4519477208187599</v>
      </c>
      <c r="F51" s="66">
        <v>2.6287400747211498</v>
      </c>
      <c r="G51" s="66">
        <v>0.75921937481321555</v>
      </c>
      <c r="I51" s="66">
        <v>10.624873820417175</v>
      </c>
      <c r="J51" s="66">
        <v>12.488626017526355</v>
      </c>
      <c r="K51" s="66">
        <v>2.8982726996825328</v>
      </c>
      <c r="L51" s="66">
        <v>3.8232076460976101</v>
      </c>
      <c r="M51" s="66">
        <v>1.8695206999079343</v>
      </c>
    </row>
    <row r="52" spans="1:13" ht="14.25" customHeight="1">
      <c r="A52" s="83">
        <v>1959</v>
      </c>
      <c r="B52" s="66">
        <v>32.556309397658332</v>
      </c>
      <c r="C52" s="66">
        <v>21.945906270180313</v>
      </c>
      <c r="D52" s="66">
        <v>9.4931982856731878</v>
      </c>
      <c r="E52" s="66">
        <v>6.620030228907269</v>
      </c>
      <c r="F52" s="66">
        <v>2.6597274609292527</v>
      </c>
      <c r="G52" s="66">
        <v>0.77501496768143996</v>
      </c>
      <c r="I52" s="66">
        <v>10.610403127478019</v>
      </c>
      <c r="J52" s="66">
        <v>12.452707984507125</v>
      </c>
      <c r="K52" s="66">
        <v>2.8731680567659188</v>
      </c>
      <c r="L52" s="66">
        <v>3.9603027679780163</v>
      </c>
      <c r="M52" s="66">
        <v>1.8847124932478128</v>
      </c>
    </row>
    <row r="53" spans="1:13" ht="14.25" customHeight="1">
      <c r="A53" s="83">
        <v>1960</v>
      </c>
      <c r="B53" s="66">
        <v>32.185832553689217</v>
      </c>
      <c r="C53" s="66">
        <v>21.296215338243282</v>
      </c>
      <c r="D53" s="66">
        <v>9.0105832408147997</v>
      </c>
      <c r="E53" s="66">
        <v>6.1534036436215613</v>
      </c>
      <c r="F53" s="66">
        <v>2.522141240236349</v>
      </c>
      <c r="G53" s="66">
        <v>0.759048925558092</v>
      </c>
      <c r="I53" s="66">
        <v>10.889617215445934</v>
      </c>
      <c r="J53" s="66">
        <v>12.285632097428483</v>
      </c>
      <c r="K53" s="66">
        <v>2.8571795971932383</v>
      </c>
      <c r="L53" s="66">
        <v>3.6312624033852123</v>
      </c>
      <c r="M53" s="66">
        <v>1.7630923146782571</v>
      </c>
    </row>
    <row r="54" spans="1:13" ht="14.25" customHeight="1">
      <c r="A54" s="83">
        <v>1961</v>
      </c>
      <c r="B54" s="66">
        <v>32.563952632825981</v>
      </c>
      <c r="C54" s="66">
        <v>21.835019316644864</v>
      </c>
      <c r="D54" s="66">
        <v>9.2444206572269625</v>
      </c>
      <c r="E54" s="66">
        <v>6.3153397176018746</v>
      </c>
      <c r="F54" s="66">
        <v>2.652211161842382</v>
      </c>
      <c r="G54" s="66">
        <v>0.81660469384059686</v>
      </c>
      <c r="I54" s="66">
        <v>10.728933316181116</v>
      </c>
      <c r="J54" s="66">
        <v>12.590598659417902</v>
      </c>
      <c r="K54" s="66">
        <v>2.9290809396250879</v>
      </c>
      <c r="L54" s="66">
        <v>3.6631285557594926</v>
      </c>
      <c r="M54" s="66">
        <v>1.8356064680017852</v>
      </c>
    </row>
    <row r="55" spans="1:13" ht="14.25" customHeight="1">
      <c r="A55" s="83">
        <v>1962</v>
      </c>
      <c r="B55" s="66">
        <v>32.436758339982816</v>
      </c>
      <c r="C55" s="66">
        <v>21.555698186154743</v>
      </c>
      <c r="D55" s="66">
        <v>8.9177964232870739</v>
      </c>
      <c r="E55" s="66">
        <v>6.056325295613731</v>
      </c>
      <c r="F55" s="66">
        <v>2.4387097658957733</v>
      </c>
      <c r="G55" s="66">
        <v>0.73283424297339661</v>
      </c>
      <c r="I55" s="66">
        <v>10.881060153828074</v>
      </c>
      <c r="J55" s="66">
        <v>12.637901762867669</v>
      </c>
      <c r="K55" s="66">
        <v>2.8614711276733429</v>
      </c>
      <c r="L55" s="66">
        <v>3.6176155297179577</v>
      </c>
      <c r="M55" s="66">
        <v>1.7058755229223768</v>
      </c>
    </row>
    <row r="56" spans="1:13" ht="14.25" customHeight="1">
      <c r="A56" s="83">
        <v>1963</v>
      </c>
      <c r="B56" s="66">
        <v>32.482890170911574</v>
      </c>
      <c r="C56" s="66">
        <v>21.561633416571308</v>
      </c>
      <c r="D56" s="66">
        <v>8.8607620182328191</v>
      </c>
      <c r="E56" s="66">
        <v>5.9957131708473481</v>
      </c>
      <c r="F56" s="66">
        <v>2.405661041372932</v>
      </c>
      <c r="G56" s="66">
        <v>0.73133675793346431</v>
      </c>
      <c r="I56" s="66">
        <v>10.921256754340266</v>
      </c>
      <c r="J56" s="66">
        <v>12.700871398338489</v>
      </c>
      <c r="K56" s="66">
        <v>2.8650488473854709</v>
      </c>
      <c r="L56" s="66">
        <v>3.5900521294744161</v>
      </c>
      <c r="M56" s="66">
        <v>1.6743242834394678</v>
      </c>
    </row>
    <row r="57" spans="1:13" ht="14.25" customHeight="1">
      <c r="A57" s="83">
        <v>1964</v>
      </c>
      <c r="B57" s="66">
        <v>32.731582757280719</v>
      </c>
      <c r="C57" s="66">
        <v>21.842355794473658</v>
      </c>
      <c r="D57" s="66">
        <v>9.1037087301424737</v>
      </c>
      <c r="E57" s="66">
        <v>6.1625884024856035</v>
      </c>
      <c r="F57" s="66">
        <v>2.4842850186318599</v>
      </c>
      <c r="G57" s="66">
        <v>0.75777188685290553</v>
      </c>
      <c r="I57" s="66">
        <v>10.889226962807061</v>
      </c>
      <c r="J57" s="66">
        <v>12.738647064331184</v>
      </c>
      <c r="K57" s="66">
        <v>2.9411203276568703</v>
      </c>
      <c r="L57" s="66">
        <v>3.6783033838537436</v>
      </c>
      <c r="M57" s="66">
        <v>1.7265131317789544</v>
      </c>
    </row>
    <row r="58" spans="1:13" ht="14.25" customHeight="1">
      <c r="A58" s="83">
        <v>1965</v>
      </c>
      <c r="B58" s="66">
        <v>32.847576917648148</v>
      </c>
      <c r="C58" s="66">
        <v>22.000715032386456</v>
      </c>
      <c r="D58" s="66">
        <v>9.3038000414193718</v>
      </c>
      <c r="E58" s="66">
        <v>6.3300608240144518</v>
      </c>
      <c r="F58" s="66">
        <v>2.6196736711012361</v>
      </c>
      <c r="G58" s="66">
        <v>0.82116836682279992</v>
      </c>
      <c r="I58" s="66">
        <v>10.846861885261692</v>
      </c>
      <c r="J58" s="66">
        <v>12.696914990967084</v>
      </c>
      <c r="K58" s="66">
        <v>2.97373921740492</v>
      </c>
      <c r="L58" s="66">
        <v>3.7103871529132157</v>
      </c>
      <c r="M58" s="66">
        <v>1.7985053042784362</v>
      </c>
    </row>
    <row r="59" spans="1:13" ht="14.25" customHeight="1">
      <c r="A59" s="83">
        <v>1966</v>
      </c>
      <c r="B59" s="66">
        <v>32.818476173093984</v>
      </c>
      <c r="C59" s="66">
        <v>22.082097069396134</v>
      </c>
      <c r="D59" s="66">
        <v>9.4211121977307091</v>
      </c>
      <c r="E59" s="66">
        <v>6.481461795368034</v>
      </c>
      <c r="F59" s="66">
        <v>2.7506071164949328</v>
      </c>
      <c r="G59" s="66">
        <v>0.83468033124296537</v>
      </c>
      <c r="I59" s="66">
        <v>10.73637910369785</v>
      </c>
      <c r="J59" s="66">
        <v>12.660984871665425</v>
      </c>
      <c r="K59" s="66">
        <v>2.9396504023626751</v>
      </c>
      <c r="L59" s="66">
        <v>3.7308546788731012</v>
      </c>
      <c r="M59" s="66">
        <v>1.9159267852519675</v>
      </c>
    </row>
    <row r="60" spans="1:13" ht="14.25" customHeight="1">
      <c r="A60" s="83">
        <v>1967</v>
      </c>
      <c r="B60" s="66">
        <v>33.389184478120079</v>
      </c>
      <c r="C60" s="66">
        <v>22.661436256207669</v>
      </c>
      <c r="D60" s="66">
        <v>9.8315522231585604</v>
      </c>
      <c r="E60" s="66">
        <v>6.8145831616220951</v>
      </c>
      <c r="F60" s="66">
        <v>2.8737618816344686</v>
      </c>
      <c r="G60" s="66">
        <v>0.83844975355604978</v>
      </c>
      <c r="I60" s="66">
        <v>10.72774822191241</v>
      </c>
      <c r="J60" s="66">
        <v>12.829884033049108</v>
      </c>
      <c r="K60" s="66">
        <v>3.0169690615364653</v>
      </c>
      <c r="L60" s="66">
        <v>3.9408212799876265</v>
      </c>
      <c r="M60" s="66">
        <v>2.0353121280784188</v>
      </c>
    </row>
    <row r="61" spans="1:13" ht="14.25" customHeight="1">
      <c r="A61" s="83">
        <v>1968</v>
      </c>
      <c r="B61" s="66">
        <v>33.586725874472563</v>
      </c>
      <c r="C61" s="66">
        <v>22.863536780097441</v>
      </c>
      <c r="D61" s="66">
        <v>10.071040556088343</v>
      </c>
      <c r="E61" s="66">
        <v>7.0340031078827723</v>
      </c>
      <c r="F61" s="66">
        <v>3.0000312471159072</v>
      </c>
      <c r="G61" s="66">
        <v>0.87123036046293356</v>
      </c>
      <c r="I61" s="66">
        <v>10.723189094375122</v>
      </c>
      <c r="J61" s="66">
        <v>12.792496224009097</v>
      </c>
      <c r="K61" s="66">
        <v>3.0370374482055711</v>
      </c>
      <c r="L61" s="66">
        <v>4.0339718607668651</v>
      </c>
      <c r="M61" s="66">
        <v>2.1288008866529737</v>
      </c>
    </row>
    <row r="62" spans="1:13" ht="14.25" customHeight="1">
      <c r="A62" s="83">
        <v>1969</v>
      </c>
      <c r="B62" s="66">
        <v>32.918162758885735</v>
      </c>
      <c r="C62" s="66">
        <v>22.082435733694666</v>
      </c>
      <c r="D62" s="66">
        <v>9.4004230313392867</v>
      </c>
      <c r="E62" s="66">
        <v>6.5382519926555407</v>
      </c>
      <c r="F62" s="66">
        <v>2.7860595319203556</v>
      </c>
      <c r="G62" s="66">
        <v>0.86781690622207885</v>
      </c>
      <c r="I62" s="66">
        <v>10.835727025191069</v>
      </c>
      <c r="J62" s="66">
        <v>12.682012702355379</v>
      </c>
      <c r="K62" s="66">
        <v>2.862171038683746</v>
      </c>
      <c r="L62" s="66">
        <v>3.7521924607351851</v>
      </c>
      <c r="M62" s="66">
        <v>1.9182426256982767</v>
      </c>
    </row>
    <row r="63" spans="1:13" ht="14.25" customHeight="1">
      <c r="A63" s="83">
        <v>1970</v>
      </c>
      <c r="B63" s="66">
        <v>31.908310857482856</v>
      </c>
      <c r="C63" s="66">
        <v>20.971548682654337</v>
      </c>
      <c r="D63" s="66">
        <v>8.4378963453325913</v>
      </c>
      <c r="E63" s="66">
        <v>5.7061020585064632</v>
      </c>
      <c r="F63" s="66">
        <v>2.2868032397756908</v>
      </c>
      <c r="G63" s="66">
        <v>0.66486297650338189</v>
      </c>
      <c r="I63" s="66">
        <v>10.93676217482852</v>
      </c>
      <c r="J63" s="66">
        <v>12.533652337321746</v>
      </c>
      <c r="K63" s="66">
        <v>2.731794286826128</v>
      </c>
      <c r="L63" s="66">
        <v>3.4192988187307725</v>
      </c>
      <c r="M63" s="66">
        <v>1.6219402632723088</v>
      </c>
    </row>
    <row r="64" spans="1:13" ht="14.25" customHeight="1">
      <c r="A64" s="83">
        <v>1971</v>
      </c>
      <c r="B64" s="66">
        <v>32.419576567028741</v>
      </c>
      <c r="C64" s="66">
        <v>21.385266055692533</v>
      </c>
      <c r="D64" s="66">
        <v>8.653216295056458</v>
      </c>
      <c r="E64" s="66">
        <v>5.8632207205384859</v>
      </c>
      <c r="F64" s="66">
        <v>2.378753959543519</v>
      </c>
      <c r="G64" s="66">
        <v>0.69296874165233147</v>
      </c>
      <c r="I64" s="66">
        <v>11.034310511336209</v>
      </c>
      <c r="J64" s="66">
        <v>12.732049760636075</v>
      </c>
      <c r="K64" s="66">
        <v>2.7899955745179721</v>
      </c>
      <c r="L64" s="66">
        <v>3.4844667609949669</v>
      </c>
      <c r="M64" s="66">
        <v>1.6857852178911874</v>
      </c>
    </row>
    <row r="65" spans="1:13" ht="14.25" customHeight="1">
      <c r="A65" s="83">
        <v>1972</v>
      </c>
      <c r="B65" s="66">
        <v>32.449152238235477</v>
      </c>
      <c r="C65" s="66">
        <v>21.400620583507099</v>
      </c>
      <c r="D65" s="66">
        <v>8.7008334911934551</v>
      </c>
      <c r="E65" s="66">
        <v>5.8920459387326511</v>
      </c>
      <c r="F65" s="66">
        <v>2.3938827439958899</v>
      </c>
      <c r="G65" s="66">
        <v>0.7171544679640689</v>
      </c>
      <c r="I65" s="66">
        <v>11.048531654728379</v>
      </c>
      <c r="J65" s="66">
        <v>12.699787092313644</v>
      </c>
      <c r="K65" s="66">
        <v>2.8087875524608039</v>
      </c>
      <c r="L65" s="66">
        <v>3.4981631947367613</v>
      </c>
      <c r="M65" s="66">
        <v>1.676728276031821</v>
      </c>
    </row>
    <row r="66" spans="1:13" ht="14.25" customHeight="1">
      <c r="A66" s="83">
        <v>1973</v>
      </c>
      <c r="B66" s="66">
        <v>32.273123150329006</v>
      </c>
      <c r="C66" s="66">
        <v>21.220141811349766</v>
      </c>
      <c r="D66" s="66">
        <v>8.3408372023335957</v>
      </c>
      <c r="E66" s="66">
        <v>5.5860294490485671</v>
      </c>
      <c r="F66" s="66">
        <v>2.1882629661278163</v>
      </c>
      <c r="G66" s="66">
        <v>0.59829613227305334</v>
      </c>
      <c r="I66" s="66">
        <v>11.05298133897924</v>
      </c>
      <c r="J66" s="66">
        <v>12.87930460901617</v>
      </c>
      <c r="K66" s="66">
        <v>2.7548077532850286</v>
      </c>
      <c r="L66" s="66">
        <v>3.3977664829207508</v>
      </c>
      <c r="M66" s="66">
        <v>1.589966833854763</v>
      </c>
    </row>
    <row r="67" spans="1:13" ht="14.25" customHeight="1">
      <c r="A67" s="83">
        <v>1974</v>
      </c>
      <c r="B67" s="66">
        <v>32.549459694630222</v>
      </c>
      <c r="C67" s="66">
        <v>21.400451214419558</v>
      </c>
      <c r="D67" s="66">
        <v>8.5290385295910305</v>
      </c>
      <c r="E67" s="66">
        <v>5.7524649957198326</v>
      </c>
      <c r="F67" s="66">
        <v>2.3066216574268754</v>
      </c>
      <c r="G67" s="66">
        <v>0.63670152783517997</v>
      </c>
      <c r="I67" s="66">
        <v>11.149008480210664</v>
      </c>
      <c r="J67" s="66">
        <v>12.871412684828528</v>
      </c>
      <c r="K67" s="66">
        <v>2.7765735338711979</v>
      </c>
      <c r="L67" s="66">
        <v>3.4458433382929572</v>
      </c>
      <c r="M67" s="66">
        <v>1.6699201295916954</v>
      </c>
    </row>
    <row r="68" spans="1:13" ht="14.25" customHeight="1">
      <c r="A68" s="83">
        <v>1975</v>
      </c>
      <c r="B68" s="66">
        <v>32.749847967703587</v>
      </c>
      <c r="C68" s="66">
        <v>21.325567232234715</v>
      </c>
      <c r="D68" s="66">
        <v>8.3664366142884585</v>
      </c>
      <c r="E68" s="66">
        <v>5.6122337696207163</v>
      </c>
      <c r="F68" s="66">
        <v>2.2298094810769404</v>
      </c>
      <c r="G68" s="66">
        <v>0.64307291763488494</v>
      </c>
      <c r="I68" s="66">
        <v>11.424280735468873</v>
      </c>
      <c r="J68" s="66">
        <v>12.959130617946256</v>
      </c>
      <c r="K68" s="66">
        <v>2.7542028446677422</v>
      </c>
      <c r="L68" s="66">
        <v>3.3824242885437759</v>
      </c>
      <c r="M68" s="66">
        <v>1.5867365634420554</v>
      </c>
    </row>
    <row r="69" spans="1:13" ht="14.25" customHeight="1">
      <c r="A69" s="83">
        <v>1976</v>
      </c>
      <c r="B69" s="66">
        <v>32.634352954001166</v>
      </c>
      <c r="C69" s="66">
        <v>21.240494953376864</v>
      </c>
      <c r="D69" s="66">
        <v>8.3258655587151509</v>
      </c>
      <c r="E69" s="66">
        <v>5.6028904367587877</v>
      </c>
      <c r="F69" s="66">
        <v>2.2432738210389851</v>
      </c>
      <c r="G69" s="66">
        <v>0.6513018003111688</v>
      </c>
      <c r="I69" s="66">
        <v>11.393858000624302</v>
      </c>
      <c r="J69" s="66">
        <v>12.914629394661713</v>
      </c>
      <c r="K69" s="66">
        <v>2.7229751219563632</v>
      </c>
      <c r="L69" s="66">
        <v>3.3596166157198026</v>
      </c>
      <c r="M69" s="66">
        <v>1.5919720207278163</v>
      </c>
    </row>
    <row r="70" spans="1:13" ht="14.25" customHeight="1">
      <c r="A70" s="83">
        <v>1977</v>
      </c>
      <c r="B70" s="66">
        <v>32.688275703477132</v>
      </c>
      <c r="C70" s="66">
        <v>21.270184256979451</v>
      </c>
      <c r="D70" s="66">
        <v>8.363771442793098</v>
      </c>
      <c r="E70" s="66">
        <v>5.6346374381578235</v>
      </c>
      <c r="F70" s="66">
        <v>2.2667596757527644</v>
      </c>
      <c r="G70" s="66">
        <v>0.6473193904594613</v>
      </c>
      <c r="I70" s="66">
        <v>11.41809144649768</v>
      </c>
      <c r="J70" s="66">
        <v>12.906412814186353</v>
      </c>
      <c r="K70" s="66">
        <v>2.7291340046352746</v>
      </c>
      <c r="L70" s="66">
        <v>3.3678777624050591</v>
      </c>
      <c r="M70" s="66">
        <v>1.6194402852933032</v>
      </c>
    </row>
    <row r="71" spans="1:13" ht="14.25" customHeight="1">
      <c r="A71" s="83">
        <v>1978</v>
      </c>
      <c r="B71" s="66">
        <v>32.630370615684498</v>
      </c>
      <c r="C71" s="66">
        <v>21.227849158099158</v>
      </c>
      <c r="D71" s="66">
        <v>8.3597660274637846</v>
      </c>
      <c r="E71" s="66">
        <v>5.6442019632002758</v>
      </c>
      <c r="F71" s="66">
        <v>2.2758458534052295</v>
      </c>
      <c r="G71" s="66">
        <v>0.64733187317758711</v>
      </c>
      <c r="I71" s="66">
        <v>11.40252145758534</v>
      </c>
      <c r="J71" s="66">
        <v>12.868083130635373</v>
      </c>
      <c r="K71" s="66">
        <v>2.7155640642635088</v>
      </c>
      <c r="L71" s="66">
        <v>3.3683561097950463</v>
      </c>
      <c r="M71" s="66">
        <v>1.6285139802276425</v>
      </c>
    </row>
    <row r="72" spans="1:13" ht="14.25" customHeight="1">
      <c r="A72" s="83">
        <v>1979</v>
      </c>
      <c r="B72" s="66">
        <v>33.011451464707633</v>
      </c>
      <c r="C72" s="66">
        <v>21.767959248176929</v>
      </c>
      <c r="D72" s="66">
        <v>8.9960423031537946</v>
      </c>
      <c r="E72" s="66">
        <v>6.2404887289623643</v>
      </c>
      <c r="F72" s="66">
        <v>2.744790605929714</v>
      </c>
      <c r="G72" s="66">
        <v>0.89882181822639573</v>
      </c>
      <c r="I72" s="66">
        <v>11.243492216530704</v>
      </c>
      <c r="J72" s="66">
        <v>12.771916945023134</v>
      </c>
      <c r="K72" s="66">
        <v>2.7555535741914303</v>
      </c>
      <c r="L72" s="66">
        <v>3.4956981230326503</v>
      </c>
      <c r="M72" s="66">
        <v>1.8459687877033182</v>
      </c>
    </row>
    <row r="73" spans="1:13" ht="14.25" customHeight="1">
      <c r="A73" s="83">
        <v>1980</v>
      </c>
      <c r="B73" s="66">
        <v>33.543732482458516</v>
      </c>
      <c r="C73" s="66">
        <v>22.101705183315545</v>
      </c>
      <c r="D73" s="66">
        <v>9.1534435937670189</v>
      </c>
      <c r="E73" s="66">
        <v>6.3633363332921222</v>
      </c>
      <c r="F73" s="66">
        <v>2.76872076555038</v>
      </c>
      <c r="G73" s="66">
        <v>0.87416637010065712</v>
      </c>
      <c r="I73" s="66">
        <v>11.442027299142971</v>
      </c>
      <c r="J73" s="66">
        <v>12.948261589548526</v>
      </c>
      <c r="K73" s="66">
        <v>2.7901072604748967</v>
      </c>
      <c r="L73" s="66">
        <v>3.5946155677417422</v>
      </c>
      <c r="M73" s="66">
        <v>1.894554395449723</v>
      </c>
    </row>
    <row r="74" spans="1:13" ht="14.25" customHeight="1">
      <c r="A74" s="83">
        <v>1981</v>
      </c>
      <c r="B74" s="66">
        <v>33.322739527638134</v>
      </c>
      <c r="C74" s="66">
        <v>21.82290641888461</v>
      </c>
      <c r="D74" s="66">
        <v>8.9310266913414242</v>
      </c>
      <c r="E74" s="66">
        <v>6.2166928881294314</v>
      </c>
      <c r="F74" s="66">
        <v>2.722301978824635</v>
      </c>
      <c r="G74" s="66">
        <v>0.85882793795773005</v>
      </c>
      <c r="I74" s="66">
        <v>11.499833108753524</v>
      </c>
      <c r="J74" s="66">
        <v>12.891879727543186</v>
      </c>
      <c r="K74" s="66">
        <v>2.7143338032119928</v>
      </c>
      <c r="L74" s="66">
        <v>3.4943909093047965</v>
      </c>
      <c r="M74" s="66">
        <v>1.863474040866905</v>
      </c>
    </row>
    <row r="75" spans="1:13" ht="14.25" customHeight="1">
      <c r="A75" s="83">
        <v>1982</v>
      </c>
      <c r="B75" s="66">
        <v>34.272148200520135</v>
      </c>
      <c r="C75" s="66">
        <v>22.752139127569436</v>
      </c>
      <c r="D75" s="66">
        <v>9.7572076572603699</v>
      </c>
      <c r="E75" s="66">
        <v>6.9651497944954093</v>
      </c>
      <c r="F75" s="66">
        <v>3.2823450408407453</v>
      </c>
      <c r="G75" s="66">
        <v>1.1331624395765354</v>
      </c>
      <c r="I75" s="66">
        <v>11.5200090729507</v>
      </c>
      <c r="J75" s="66">
        <v>12.994931470309066</v>
      </c>
      <c r="K75" s="66">
        <v>2.7920578627649606</v>
      </c>
      <c r="L75" s="66">
        <v>3.682804753654664</v>
      </c>
      <c r="M75" s="66">
        <v>2.1491826012642097</v>
      </c>
    </row>
    <row r="76" spans="1:13" ht="14.25" customHeight="1">
      <c r="A76" s="83">
        <v>1983</v>
      </c>
      <c r="B76" s="66">
        <v>34.981760082848062</v>
      </c>
      <c r="C76" s="66">
        <v>23.455071793360236</v>
      </c>
      <c r="D76" s="66">
        <v>10.282245251280001</v>
      </c>
      <c r="E76" s="66">
        <v>7.4065901599731694</v>
      </c>
      <c r="F76" s="66">
        <v>3.5414063667141962</v>
      </c>
      <c r="G76" s="66">
        <v>1.2441848253439531</v>
      </c>
      <c r="I76" s="66">
        <v>11.526688289487826</v>
      </c>
      <c r="J76" s="66">
        <v>13.172826542080236</v>
      </c>
      <c r="K76" s="66">
        <v>2.8756550913068315</v>
      </c>
      <c r="L76" s="66">
        <v>3.8651837932589732</v>
      </c>
      <c r="M76" s="66">
        <v>2.2972215413702433</v>
      </c>
    </row>
    <row r="77" spans="1:13" ht="14.25" customHeight="1">
      <c r="A77" s="83">
        <v>1984</v>
      </c>
      <c r="B77" s="66">
        <v>35.333576515705317</v>
      </c>
      <c r="C77" s="66">
        <v>23.835970314327437</v>
      </c>
      <c r="D77" s="66">
        <v>10.629430295039832</v>
      </c>
      <c r="E77" s="66">
        <v>7.7858075586973134</v>
      </c>
      <c r="F77" s="66">
        <v>3.8673054887381735</v>
      </c>
      <c r="G77" s="66">
        <v>1.3848098987091739</v>
      </c>
      <c r="I77" s="66">
        <v>11.497606201377881</v>
      </c>
      <c r="J77" s="66">
        <v>13.206540019287605</v>
      </c>
      <c r="K77" s="66">
        <v>2.8436227363425184</v>
      </c>
      <c r="L77" s="66">
        <v>3.91850206995914</v>
      </c>
      <c r="M77" s="66">
        <v>2.4824955900289996</v>
      </c>
    </row>
    <row r="78" spans="1:13" ht="14.25" customHeight="1">
      <c r="A78" s="83">
        <v>1985</v>
      </c>
      <c r="B78" s="66">
        <v>35.970763059564689</v>
      </c>
      <c r="C78" s="66">
        <v>24.456723493695094</v>
      </c>
      <c r="D78" s="66">
        <v>11.093374495182488</v>
      </c>
      <c r="E78" s="66">
        <v>8.1736166678351498</v>
      </c>
      <c r="F78" s="66">
        <v>4.0709515097490545</v>
      </c>
      <c r="G78" s="66">
        <v>1.4210807878367386</v>
      </c>
      <c r="I78" s="66">
        <v>11.514039565869595</v>
      </c>
      <c r="J78" s="66">
        <v>13.363348998512606</v>
      </c>
      <c r="K78" s="66">
        <v>2.9197578273473379</v>
      </c>
      <c r="L78" s="66">
        <v>4.1026651580860953</v>
      </c>
      <c r="M78" s="66">
        <v>2.6498707219123157</v>
      </c>
    </row>
    <row r="79" spans="1:13" ht="14.25" customHeight="1">
      <c r="A79" s="83">
        <v>1986</v>
      </c>
      <c r="B79" s="66">
        <v>37.863731617617077</v>
      </c>
      <c r="C79" s="66">
        <v>26.629074344314891</v>
      </c>
      <c r="D79" s="66">
        <v>13.142622084123539</v>
      </c>
      <c r="E79" s="66">
        <v>9.9856992274578822</v>
      </c>
      <c r="F79" s="66">
        <v>4.8919275208926756</v>
      </c>
      <c r="G79" s="66">
        <v>1.9359340757611314</v>
      </c>
      <c r="I79" s="66">
        <v>11.234657273302187</v>
      </c>
      <c r="J79" s="66">
        <v>13.486452260191351</v>
      </c>
      <c r="K79" s="66">
        <v>3.1569228566656573</v>
      </c>
      <c r="L79" s="66">
        <v>5.0937717065652066</v>
      </c>
      <c r="M79" s="66">
        <v>2.9559934451315444</v>
      </c>
    </row>
    <row r="80" spans="1:13" ht="14.25" customHeight="1">
      <c r="A80" s="83">
        <v>1987</v>
      </c>
      <c r="B80" s="66">
        <v>37.304580019867586</v>
      </c>
      <c r="C80" s="66">
        <v>25.566338062459636</v>
      </c>
      <c r="D80" s="66">
        <v>11.750102422462874</v>
      </c>
      <c r="E80" s="66">
        <v>8.6357453238715074</v>
      </c>
      <c r="F80" s="66">
        <v>4.2452021853704194</v>
      </c>
      <c r="G80" s="66">
        <v>1.5039419472849178</v>
      </c>
      <c r="I80" s="66">
        <v>11.738241957407951</v>
      </c>
      <c r="J80" s="66">
        <v>13.816235639996762</v>
      </c>
      <c r="K80" s="66">
        <v>3.1143570985913662</v>
      </c>
      <c r="L80" s="66">
        <v>4.390543138501088</v>
      </c>
      <c r="M80" s="66">
        <v>2.7412602380855016</v>
      </c>
    </row>
    <row r="81" spans="1:27" ht="14.25" customHeight="1">
      <c r="A81" s="83">
        <v>1988</v>
      </c>
      <c r="B81" s="66">
        <v>39.779173031059578</v>
      </c>
      <c r="C81" s="66">
        <v>28.40626763805837</v>
      </c>
      <c r="D81" s="66">
        <v>14.65324910007307</v>
      </c>
      <c r="E81" s="66">
        <v>11.298715834103833</v>
      </c>
      <c r="F81" s="66">
        <v>6.0999488667388313</v>
      </c>
      <c r="G81" s="66">
        <v>2.3884587328892781</v>
      </c>
      <c r="I81" s="66">
        <v>11.372905393001208</v>
      </c>
      <c r="J81" s="66">
        <v>13.7530185379853</v>
      </c>
      <c r="K81" s="66">
        <v>3.3545332659692377</v>
      </c>
      <c r="L81" s="66">
        <v>5.1987669673650014</v>
      </c>
      <c r="M81" s="66">
        <v>3.7114901338495532</v>
      </c>
    </row>
    <row r="82" spans="1:27" ht="14.25" customHeight="1">
      <c r="A82" s="83">
        <v>1989</v>
      </c>
      <c r="B82" s="66">
        <v>39.343024784438427</v>
      </c>
      <c r="C82" s="66">
        <v>27.795194198464358</v>
      </c>
      <c r="D82" s="66">
        <v>13.81328299421444</v>
      </c>
      <c r="E82" s="66">
        <v>10.435862727962666</v>
      </c>
      <c r="F82" s="66">
        <v>5.4703204788940356</v>
      </c>
      <c r="G82" s="66">
        <v>2.0985826987158833</v>
      </c>
      <c r="I82" s="66">
        <v>11.547830585974069</v>
      </c>
      <c r="J82" s="66">
        <v>13.981911204249919</v>
      </c>
      <c r="K82" s="66">
        <v>3.3774202662517734</v>
      </c>
      <c r="L82" s="66">
        <v>4.9655422490686307</v>
      </c>
      <c r="M82" s="66">
        <v>3.3717377801781523</v>
      </c>
    </row>
    <row r="83" spans="1:27" ht="14.25" customHeight="1">
      <c r="A83" s="83">
        <v>1990</v>
      </c>
      <c r="B83" s="66">
        <v>39.379740742159278</v>
      </c>
      <c r="C83" s="66">
        <v>27.811424373765888</v>
      </c>
      <c r="D83" s="66">
        <v>13.809777272165718</v>
      </c>
      <c r="E83" s="66">
        <v>10.459071082353661</v>
      </c>
      <c r="F83" s="66">
        <v>5.3985926784496483</v>
      </c>
      <c r="G83" s="66">
        <v>2.0801831907503567</v>
      </c>
      <c r="I83" s="66">
        <v>11.56831636839339</v>
      </c>
      <c r="J83" s="66">
        <v>14.00164710160017</v>
      </c>
      <c r="K83" s="66">
        <v>3.3507061898120565</v>
      </c>
      <c r="L83" s="66">
        <v>5.0604784039040132</v>
      </c>
      <c r="M83" s="66">
        <v>3.3184094876992916</v>
      </c>
    </row>
    <row r="84" spans="1:27" ht="14.25" customHeight="1">
      <c r="A84" s="83">
        <v>1991</v>
      </c>
      <c r="B84" s="66">
        <v>38.779603176544697</v>
      </c>
      <c r="C84" s="66">
        <v>26.978166293476498</v>
      </c>
      <c r="D84" s="66">
        <v>12.717120147558649</v>
      </c>
      <c r="E84" s="66">
        <v>9.3789153908089862</v>
      </c>
      <c r="F84" s="66">
        <v>4.6662719309980973</v>
      </c>
      <c r="G84" s="66">
        <v>1.7162571837456375</v>
      </c>
      <c r="I84" s="66">
        <v>11.801436883068199</v>
      </c>
      <c r="J84" s="66">
        <v>14.261046145917849</v>
      </c>
      <c r="K84" s="66">
        <v>3.3382047567496631</v>
      </c>
      <c r="L84" s="66">
        <v>4.7126434598108888</v>
      </c>
      <c r="M84" s="66">
        <v>2.9500147472524598</v>
      </c>
    </row>
    <row r="85" spans="1:27" ht="14.25" customHeight="1">
      <c r="A85" s="83">
        <v>1992</v>
      </c>
      <c r="B85" s="66">
        <v>40.314083088873488</v>
      </c>
      <c r="C85" s="66">
        <v>28.561730916329999</v>
      </c>
      <c r="D85" s="66">
        <v>14.224378100303566</v>
      </c>
      <c r="E85" s="66">
        <v>10.778533314302974</v>
      </c>
      <c r="F85" s="66">
        <v>5.6669144449461255</v>
      </c>
      <c r="G85" s="66">
        <v>2.199168135390428</v>
      </c>
      <c r="I85" s="66">
        <v>11.752352172543489</v>
      </c>
      <c r="J85" s="66">
        <v>14.337352816026433</v>
      </c>
      <c r="K85" s="66">
        <v>3.4458447860005919</v>
      </c>
      <c r="L85" s="66">
        <v>5.1116188693568487</v>
      </c>
      <c r="M85" s="66">
        <v>3.4677463095556975</v>
      </c>
    </row>
    <row r="86" spans="1:27" ht="14.25" customHeight="1">
      <c r="A86" s="83">
        <v>1993</v>
      </c>
      <c r="B86" s="66">
        <v>40.052688123875321</v>
      </c>
      <c r="C86" s="66">
        <v>28.221284584160447</v>
      </c>
      <c r="D86" s="66">
        <v>13.684379989648173</v>
      </c>
      <c r="E86" s="66">
        <v>10.249643357667548</v>
      </c>
      <c r="F86" s="66">
        <v>5.2709349326827102</v>
      </c>
      <c r="G86" s="66">
        <v>1.9683332467271371</v>
      </c>
      <c r="I86" s="66">
        <v>11.831403539714874</v>
      </c>
      <c r="J86" s="66">
        <v>14.536904594512274</v>
      </c>
      <c r="K86" s="66">
        <v>3.4347366319806252</v>
      </c>
      <c r="L86" s="66">
        <v>4.9787084249848377</v>
      </c>
      <c r="M86" s="66">
        <v>3.3026016859555734</v>
      </c>
    </row>
    <row r="87" spans="1:27" ht="14.25" customHeight="1">
      <c r="A87" s="83">
        <v>1994</v>
      </c>
      <c r="B87" s="66">
        <v>40.13268446519757</v>
      </c>
      <c r="C87" s="66">
        <v>28.227077321181802</v>
      </c>
      <c r="D87" s="66">
        <v>13.645119009690641</v>
      </c>
      <c r="E87" s="66">
        <v>10.170420700724218</v>
      </c>
      <c r="F87" s="66">
        <v>5.1760269187222381</v>
      </c>
      <c r="G87" s="66">
        <v>1.9325345473267939</v>
      </c>
      <c r="I87" s="66">
        <v>11.905607144015768</v>
      </c>
      <c r="J87" s="66">
        <v>14.581958311491162</v>
      </c>
      <c r="K87" s="66">
        <v>3.4746983089664223</v>
      </c>
      <c r="L87" s="66">
        <v>4.9943937820019801</v>
      </c>
      <c r="M87" s="66">
        <v>3.243492371395444</v>
      </c>
    </row>
    <row r="88" spans="1:27" ht="14.25" customHeight="1">
      <c r="A88" s="83">
        <v>1995</v>
      </c>
      <c r="B88" s="66">
        <v>41.497999999999998</v>
      </c>
      <c r="C88" s="66">
        <v>29.577999999999999</v>
      </c>
      <c r="D88" s="66">
        <v>14.617000000000001</v>
      </c>
      <c r="E88" s="66">
        <v>10.939</v>
      </c>
      <c r="F88" s="66">
        <v>5.5819999999999999</v>
      </c>
      <c r="G88" s="66">
        <v>2.0289999999999999</v>
      </c>
      <c r="I88" s="66">
        <f>B88-C88</f>
        <v>11.919999999999998</v>
      </c>
      <c r="J88" s="66">
        <f t="shared" ref="J88:J97" si="0">C88-D88</f>
        <v>14.960999999999999</v>
      </c>
      <c r="K88" s="66">
        <f t="shared" ref="K88:K97" si="1">D88-E88</f>
        <v>3.6780000000000008</v>
      </c>
      <c r="L88" s="66">
        <f t="shared" ref="L88:L97" si="2">E88-F88</f>
        <v>5.3570000000000002</v>
      </c>
      <c r="M88" s="66">
        <f t="shared" ref="M88:M97" si="3">F88-G88</f>
        <v>3.5529999999999999</v>
      </c>
    </row>
    <row r="89" spans="1:27" ht="14.25" customHeight="1">
      <c r="A89" s="83">
        <f>A88+1</f>
        <v>1996</v>
      </c>
      <c r="B89" s="66">
        <v>42.692</v>
      </c>
      <c r="C89" s="66">
        <v>30.934999999999999</v>
      </c>
      <c r="D89" s="66">
        <v>15.836</v>
      </c>
      <c r="E89" s="66">
        <v>12.029</v>
      </c>
      <c r="F89" s="66">
        <v>6.3470000000000004</v>
      </c>
      <c r="G89" s="66">
        <v>2.4140000000000001</v>
      </c>
      <c r="I89" s="66">
        <f t="shared" ref="I89:I97" si="4">B89-C89</f>
        <v>11.757000000000001</v>
      </c>
      <c r="J89" s="66">
        <f t="shared" si="0"/>
        <v>15.098999999999998</v>
      </c>
      <c r="K89" s="66">
        <f t="shared" si="1"/>
        <v>3.8070000000000004</v>
      </c>
      <c r="L89" s="66">
        <f t="shared" si="2"/>
        <v>5.6819999999999995</v>
      </c>
      <c r="M89" s="66">
        <f t="shared" si="3"/>
        <v>3.9330000000000003</v>
      </c>
    </row>
    <row r="90" spans="1:27" ht="14.25" customHeight="1">
      <c r="A90" s="83">
        <f t="shared" ref="A90:A97" si="5">A89+1</f>
        <v>1997</v>
      </c>
      <c r="B90" s="66">
        <v>43.767000000000003</v>
      </c>
      <c r="C90" s="66">
        <v>32.207999999999998</v>
      </c>
      <c r="D90" s="66">
        <v>16.984999999999999</v>
      </c>
      <c r="E90" s="66">
        <v>13.087999999999999</v>
      </c>
      <c r="F90" s="66">
        <v>7.1459999999999999</v>
      </c>
      <c r="G90" s="66">
        <v>2.6840000000000002</v>
      </c>
      <c r="I90" s="66">
        <f t="shared" si="4"/>
        <v>11.559000000000005</v>
      </c>
      <c r="J90" s="66">
        <f t="shared" si="0"/>
        <v>15.222999999999999</v>
      </c>
      <c r="K90" s="66">
        <f t="shared" si="1"/>
        <v>3.8970000000000002</v>
      </c>
      <c r="L90" s="66">
        <f t="shared" si="2"/>
        <v>5.9419999999999993</v>
      </c>
      <c r="M90" s="66">
        <f t="shared" si="3"/>
        <v>4.4619999999999997</v>
      </c>
    </row>
    <row r="91" spans="1:27" ht="14.25" customHeight="1">
      <c r="A91" s="83">
        <f t="shared" si="5"/>
        <v>1998</v>
      </c>
      <c r="B91" s="66">
        <v>44.353000000000002</v>
      </c>
      <c r="C91" s="66">
        <v>32.915999999999997</v>
      </c>
      <c r="D91" s="66">
        <v>17.693999999999999</v>
      </c>
      <c r="E91" s="66">
        <v>13.722</v>
      </c>
      <c r="F91" s="66">
        <v>7.5830000000000002</v>
      </c>
      <c r="G91" s="66">
        <v>2.9169999999999998</v>
      </c>
      <c r="I91" s="66">
        <f t="shared" si="4"/>
        <v>11.437000000000005</v>
      </c>
      <c r="J91" s="66">
        <f t="shared" si="0"/>
        <v>15.221999999999998</v>
      </c>
      <c r="K91" s="66">
        <f t="shared" si="1"/>
        <v>3.9719999999999995</v>
      </c>
      <c r="L91" s="66">
        <f t="shared" si="2"/>
        <v>6.1389999999999993</v>
      </c>
      <c r="M91" s="66">
        <f t="shared" si="3"/>
        <v>4.6660000000000004</v>
      </c>
    </row>
    <row r="92" spans="1:27" ht="14.25" customHeight="1">
      <c r="A92" s="83">
        <f t="shared" si="5"/>
        <v>1999</v>
      </c>
      <c r="B92" s="66">
        <v>45.009</v>
      </c>
      <c r="C92" s="66">
        <v>33.674999999999997</v>
      </c>
      <c r="D92" s="66">
        <v>18.366</v>
      </c>
      <c r="E92" s="66">
        <v>14.337</v>
      </c>
      <c r="F92" s="66">
        <v>7.9960000000000004</v>
      </c>
      <c r="G92" s="66">
        <v>3.0990000000000002</v>
      </c>
      <c r="I92" s="66">
        <f t="shared" si="4"/>
        <v>11.334000000000003</v>
      </c>
      <c r="J92" s="66">
        <f t="shared" si="0"/>
        <v>15.308999999999997</v>
      </c>
      <c r="K92" s="66">
        <f t="shared" si="1"/>
        <v>4.0289999999999999</v>
      </c>
      <c r="L92" s="66">
        <f t="shared" si="2"/>
        <v>6.3409999999999993</v>
      </c>
      <c r="M92" s="66">
        <f t="shared" si="3"/>
        <v>4.8970000000000002</v>
      </c>
    </row>
    <row r="93" spans="1:27" ht="14.25" customHeight="1">
      <c r="A93" s="83">
        <f t="shared" si="5"/>
        <v>2000</v>
      </c>
      <c r="B93" s="66">
        <v>45.293999999999997</v>
      </c>
      <c r="C93" s="66">
        <v>34.256999999999998</v>
      </c>
      <c r="D93" s="66">
        <v>19.295000000000002</v>
      </c>
      <c r="E93" s="66">
        <v>15.276</v>
      </c>
      <c r="F93" s="66">
        <v>8.7810000000000006</v>
      </c>
      <c r="G93" s="66">
        <v>3.4350000000000001</v>
      </c>
      <c r="I93" s="66">
        <f t="shared" si="4"/>
        <v>11.036999999999999</v>
      </c>
      <c r="J93" s="66">
        <f t="shared" si="0"/>
        <v>14.961999999999996</v>
      </c>
      <c r="K93" s="66">
        <f t="shared" si="1"/>
        <v>4.0190000000000019</v>
      </c>
      <c r="L93" s="66">
        <f t="shared" si="2"/>
        <v>6.4949999999999992</v>
      </c>
      <c r="M93" s="66">
        <f t="shared" si="3"/>
        <v>5.3460000000000001</v>
      </c>
    </row>
    <row r="94" spans="1:27" ht="14.25" customHeight="1">
      <c r="A94" s="83">
        <f t="shared" si="5"/>
        <v>2001</v>
      </c>
      <c r="B94" s="66">
        <v>43.148000000000003</v>
      </c>
      <c r="C94" s="66">
        <v>31.654</v>
      </c>
      <c r="D94" s="66">
        <v>16.760000000000002</v>
      </c>
      <c r="E94" s="66">
        <v>12.981999999999999</v>
      </c>
      <c r="F94" s="66">
        <v>7.0910000000000002</v>
      </c>
      <c r="G94" s="66">
        <v>2.7440000000000002</v>
      </c>
      <c r="I94" s="66">
        <f t="shared" si="4"/>
        <v>11.494000000000003</v>
      </c>
      <c r="J94" s="66">
        <f t="shared" si="0"/>
        <v>14.893999999999998</v>
      </c>
      <c r="K94" s="66">
        <f t="shared" si="1"/>
        <v>3.7780000000000022</v>
      </c>
      <c r="L94" s="66">
        <f t="shared" si="2"/>
        <v>5.8909999999999991</v>
      </c>
      <c r="M94" s="66">
        <f t="shared" si="3"/>
        <v>4.3469999999999995</v>
      </c>
    </row>
    <row r="95" spans="1:27" ht="14.25" customHeight="1">
      <c r="A95" s="83">
        <f t="shared" si="5"/>
        <v>2002</v>
      </c>
      <c r="B95" s="66">
        <v>42.948999999999998</v>
      </c>
      <c r="C95" s="66">
        <v>31.175000000000001</v>
      </c>
      <c r="D95" s="66">
        <v>15.913</v>
      </c>
      <c r="E95" s="66">
        <v>12.112</v>
      </c>
      <c r="F95" s="66">
        <v>6.5609999999999999</v>
      </c>
      <c r="G95" s="66">
        <v>2.5790000000000002</v>
      </c>
      <c r="I95" s="66">
        <f t="shared" si="4"/>
        <v>11.773999999999997</v>
      </c>
      <c r="J95" s="66">
        <f t="shared" si="0"/>
        <v>15.262</v>
      </c>
      <c r="K95" s="66">
        <f t="shared" si="1"/>
        <v>3.8010000000000002</v>
      </c>
      <c r="L95" s="66">
        <f t="shared" si="2"/>
        <v>5.5510000000000002</v>
      </c>
      <c r="M95" s="66">
        <f t="shared" si="3"/>
        <v>3.9819999999999998</v>
      </c>
      <c r="V95" s="225"/>
      <c r="W95" s="225"/>
      <c r="X95" s="225"/>
      <c r="Y95" s="225"/>
      <c r="Z95" s="225"/>
      <c r="AA95" s="225"/>
    </row>
    <row r="96" spans="1:27" ht="14.25" customHeight="1">
      <c r="A96" s="83">
        <f t="shared" si="5"/>
        <v>2003</v>
      </c>
      <c r="B96" s="66">
        <v>43.518999999999998</v>
      </c>
      <c r="C96" s="66">
        <v>31.690999999999999</v>
      </c>
      <c r="D96" s="66">
        <v>16.390999999999998</v>
      </c>
      <c r="E96" s="66">
        <v>12.553000000000001</v>
      </c>
      <c r="F96" s="66">
        <v>6.915</v>
      </c>
      <c r="G96" s="66">
        <v>2.81</v>
      </c>
      <c r="I96" s="66">
        <f t="shared" si="4"/>
        <v>11.827999999999999</v>
      </c>
      <c r="J96" s="66">
        <f t="shared" si="0"/>
        <v>15.3</v>
      </c>
      <c r="K96" s="66">
        <f t="shared" si="1"/>
        <v>3.8379999999999974</v>
      </c>
      <c r="L96" s="66">
        <f t="shared" si="2"/>
        <v>5.6380000000000008</v>
      </c>
      <c r="M96" s="66">
        <f t="shared" si="3"/>
        <v>4.1050000000000004</v>
      </c>
      <c r="V96" s="225"/>
      <c r="W96" s="225"/>
      <c r="X96" s="225"/>
      <c r="Y96" s="225"/>
      <c r="Z96" s="225"/>
      <c r="AA96" s="225"/>
    </row>
    <row r="97" spans="1:27" ht="14.25" customHeight="1">
      <c r="A97" s="83">
        <f t="shared" si="5"/>
        <v>2004</v>
      </c>
      <c r="B97" s="66">
        <v>44.871000000000002</v>
      </c>
      <c r="C97" s="66">
        <v>33.317</v>
      </c>
      <c r="D97" s="66">
        <v>18.119</v>
      </c>
      <c r="E97" s="66">
        <v>14.177</v>
      </c>
      <c r="F97" s="66">
        <v>8.1430000000000007</v>
      </c>
      <c r="G97" s="66">
        <v>3.47</v>
      </c>
      <c r="I97" s="66">
        <f t="shared" si="4"/>
        <v>11.554000000000002</v>
      </c>
      <c r="J97" s="66">
        <f t="shared" si="0"/>
        <v>15.198</v>
      </c>
      <c r="K97" s="66">
        <f t="shared" si="1"/>
        <v>3.9420000000000002</v>
      </c>
      <c r="L97" s="66">
        <f t="shared" si="2"/>
        <v>6.0339999999999989</v>
      </c>
      <c r="M97" s="66">
        <f t="shared" si="3"/>
        <v>4.673</v>
      </c>
      <c r="V97" s="225"/>
      <c r="W97" s="225"/>
      <c r="X97" s="225"/>
      <c r="Y97" s="225"/>
      <c r="Z97" s="225"/>
      <c r="AA97" s="225"/>
    </row>
    <row r="98" spans="1:27" ht="14.25" customHeight="1">
      <c r="A98" s="83">
        <v>2005</v>
      </c>
      <c r="B98" s="66">
        <v>46.582000000000001</v>
      </c>
      <c r="C98" s="66">
        <v>35.243000000000002</v>
      </c>
      <c r="D98" s="66">
        <v>20.036999999999999</v>
      </c>
      <c r="E98" s="66">
        <v>15.978</v>
      </c>
      <c r="F98" s="66">
        <v>9.4320000000000004</v>
      </c>
      <c r="G98" s="66">
        <v>4.1029999999999998</v>
      </c>
      <c r="I98" s="66">
        <f t="shared" ref="I98:M99" si="6">B98-C98</f>
        <v>11.338999999999999</v>
      </c>
      <c r="J98" s="66">
        <f t="shared" si="6"/>
        <v>15.206000000000003</v>
      </c>
      <c r="K98" s="66">
        <f t="shared" si="6"/>
        <v>4.0589999999999993</v>
      </c>
      <c r="L98" s="66">
        <f t="shared" si="6"/>
        <v>6.5459999999999994</v>
      </c>
      <c r="M98" s="66">
        <f t="shared" si="6"/>
        <v>5.3290000000000006</v>
      </c>
      <c r="V98" s="225"/>
      <c r="W98" s="225"/>
      <c r="X98" s="225"/>
      <c r="Y98" s="225"/>
      <c r="Z98" s="225"/>
      <c r="AA98" s="225"/>
    </row>
    <row r="99" spans="1:27" ht="14.25" customHeight="1">
      <c r="A99" s="83">
        <f>A98+1</f>
        <v>2006</v>
      </c>
      <c r="B99" s="66">
        <v>47.555</v>
      </c>
      <c r="C99" s="66">
        <v>36.161999999999999</v>
      </c>
      <c r="D99" s="66">
        <v>20.864000000000001</v>
      </c>
      <c r="E99" s="66">
        <v>16.745999999999999</v>
      </c>
      <c r="F99" s="66">
        <v>9.9250000000000007</v>
      </c>
      <c r="G99" s="66">
        <v>4.3570000000000002</v>
      </c>
      <c r="I99" s="66">
        <f t="shared" si="6"/>
        <v>11.393000000000001</v>
      </c>
      <c r="J99" s="66">
        <f t="shared" si="6"/>
        <v>15.297999999999998</v>
      </c>
      <c r="K99" s="66">
        <f t="shared" si="6"/>
        <v>4.1180000000000021</v>
      </c>
      <c r="L99" s="66">
        <f t="shared" si="6"/>
        <v>6.820999999999998</v>
      </c>
      <c r="M99" s="66">
        <f t="shared" si="6"/>
        <v>5.5680000000000005</v>
      </c>
      <c r="V99" s="225"/>
      <c r="W99" s="225"/>
      <c r="X99" s="225"/>
      <c r="Y99" s="225"/>
      <c r="Z99" s="225"/>
      <c r="AA99" s="225"/>
    </row>
    <row r="100" spans="1:27" ht="14.25" customHeight="1">
      <c r="A100" s="83">
        <f>A99+1</f>
        <v>2007</v>
      </c>
      <c r="B100" s="66">
        <v>48.027000000000001</v>
      </c>
      <c r="C100" s="66">
        <v>36.792999999999999</v>
      </c>
      <c r="D100" s="66">
        <v>21.513000000000002</v>
      </c>
      <c r="E100" s="66">
        <v>17.393999999999998</v>
      </c>
      <c r="F100" s="66">
        <v>10.49</v>
      </c>
      <c r="G100" s="66">
        <v>4.7709999999999999</v>
      </c>
      <c r="I100" s="66">
        <f t="shared" ref="I100:M101" si="7">B100-C100</f>
        <v>11.234000000000002</v>
      </c>
      <c r="J100" s="66">
        <f t="shared" si="7"/>
        <v>15.279999999999998</v>
      </c>
      <c r="K100" s="66">
        <f t="shared" si="7"/>
        <v>4.1190000000000033</v>
      </c>
      <c r="L100" s="66">
        <f t="shared" si="7"/>
        <v>6.9039999999999981</v>
      </c>
      <c r="M100" s="66">
        <f t="shared" si="7"/>
        <v>5.7190000000000003</v>
      </c>
      <c r="V100" s="225"/>
      <c r="W100" s="225"/>
      <c r="X100" s="225"/>
      <c r="Y100" s="225"/>
      <c r="Z100" s="225"/>
      <c r="AA100" s="225"/>
    </row>
    <row r="101" spans="1:27" ht="14.25" customHeight="1">
      <c r="A101" s="83">
        <f>A100+1</f>
        <v>2008</v>
      </c>
      <c r="B101" s="66">
        <v>46.973999999999997</v>
      </c>
      <c r="C101" s="66">
        <v>35.201999999999998</v>
      </c>
      <c r="D101" s="66">
        <v>19.574000000000002</v>
      </c>
      <c r="E101" s="66">
        <v>15.535</v>
      </c>
      <c r="F101" s="66">
        <v>9.125</v>
      </c>
      <c r="G101" s="66">
        <v>4.0970000000000004</v>
      </c>
      <c r="I101" s="66">
        <f t="shared" si="7"/>
        <v>11.771999999999998</v>
      </c>
      <c r="J101" s="66">
        <f t="shared" si="7"/>
        <v>15.627999999999997</v>
      </c>
      <c r="K101" s="66">
        <f t="shared" si="7"/>
        <v>4.0390000000000015</v>
      </c>
      <c r="L101" s="66">
        <f t="shared" si="7"/>
        <v>6.41</v>
      </c>
      <c r="M101" s="66">
        <f t="shared" si="7"/>
        <v>5.0279999999999996</v>
      </c>
      <c r="V101" s="225"/>
      <c r="W101" s="225"/>
      <c r="X101" s="225"/>
      <c r="Y101" s="225"/>
      <c r="Z101" s="225"/>
      <c r="AA101" s="225"/>
    </row>
    <row r="102" spans="1:27" ht="14.25" customHeight="1">
      <c r="A102" s="83">
        <v>2009</v>
      </c>
      <c r="B102" s="66">
        <v>45.851999999999997</v>
      </c>
      <c r="C102" s="66">
        <v>33.438000000000002</v>
      </c>
      <c r="D102" s="66">
        <v>17.478000000000002</v>
      </c>
      <c r="E102" s="66">
        <v>13.507</v>
      </c>
      <c r="F102" s="66">
        <v>7.673</v>
      </c>
      <c r="G102" s="66">
        <v>3.4359999999999999</v>
      </c>
      <c r="I102" s="66">
        <f t="shared" ref="I102:M103" si="8">B102-C102</f>
        <v>12.413999999999994</v>
      </c>
      <c r="J102" s="66">
        <f t="shared" si="8"/>
        <v>15.96</v>
      </c>
      <c r="K102" s="66">
        <f t="shared" si="8"/>
        <v>3.9710000000000019</v>
      </c>
      <c r="L102" s="66">
        <f t="shared" si="8"/>
        <v>5.8339999999999996</v>
      </c>
      <c r="M102" s="66">
        <f t="shared" si="8"/>
        <v>4.2370000000000001</v>
      </c>
      <c r="V102" s="225"/>
      <c r="W102" s="225"/>
      <c r="X102" s="225"/>
      <c r="Y102" s="225"/>
      <c r="Z102" s="225"/>
      <c r="AA102" s="225"/>
    </row>
    <row r="103" spans="1:27" ht="14.25" customHeight="1">
      <c r="A103" s="83">
        <v>2010</v>
      </c>
      <c r="B103" s="66">
        <v>47.076999999999998</v>
      </c>
      <c r="C103" s="66">
        <v>34.835999999999999</v>
      </c>
      <c r="D103" s="66">
        <v>18.827000000000002</v>
      </c>
      <c r="E103" s="66">
        <v>14.785</v>
      </c>
      <c r="F103" s="66">
        <v>8.6389999999999993</v>
      </c>
      <c r="G103" s="66">
        <v>3.93</v>
      </c>
      <c r="I103" s="66">
        <f t="shared" si="8"/>
        <v>12.241</v>
      </c>
      <c r="J103" s="66">
        <f t="shared" si="8"/>
        <v>16.008999999999997</v>
      </c>
      <c r="K103" s="66">
        <f t="shared" si="8"/>
        <v>4.0420000000000016</v>
      </c>
      <c r="L103" s="66">
        <f t="shared" si="8"/>
        <v>6.1460000000000008</v>
      </c>
      <c r="M103" s="66">
        <f t="shared" si="8"/>
        <v>4.7089999999999996</v>
      </c>
      <c r="V103" s="225"/>
      <c r="W103" s="225"/>
      <c r="X103" s="225"/>
      <c r="Y103" s="225"/>
      <c r="Z103" s="225"/>
      <c r="AA103" s="225"/>
    </row>
    <row r="104" spans="1:27" ht="14.25" customHeight="1">
      <c r="A104" s="83">
        <f>A103+1</f>
        <v>2011</v>
      </c>
      <c r="B104" s="66">
        <v>47.41</v>
      </c>
      <c r="C104" s="66">
        <v>35.119999999999997</v>
      </c>
      <c r="D104" s="66">
        <v>18.846</v>
      </c>
      <c r="E104" s="66">
        <v>14.750999999999999</v>
      </c>
      <c r="F104" s="66">
        <v>8.4540000000000006</v>
      </c>
      <c r="G104" s="66">
        <v>3.7450000000000001</v>
      </c>
      <c r="I104" s="66">
        <f t="shared" ref="I104:M105" si="9">B104-C104</f>
        <v>12.29</v>
      </c>
      <c r="J104" s="66">
        <f t="shared" si="9"/>
        <v>16.273999999999997</v>
      </c>
      <c r="K104" s="66">
        <f t="shared" si="9"/>
        <v>4.0950000000000006</v>
      </c>
      <c r="L104" s="66">
        <f t="shared" si="9"/>
        <v>6.2969999999999988</v>
      </c>
      <c r="M104" s="66">
        <f t="shared" si="9"/>
        <v>4.7090000000000005</v>
      </c>
      <c r="V104" s="225"/>
      <c r="W104" s="225"/>
      <c r="X104" s="225"/>
      <c r="Y104" s="225"/>
      <c r="Z104" s="225"/>
      <c r="AA104" s="225"/>
    </row>
    <row r="105" spans="1:27" ht="14.25" customHeight="1">
      <c r="A105" s="83">
        <f>A104+1</f>
        <v>2012</v>
      </c>
      <c r="B105" s="66">
        <v>49.182000000000002</v>
      </c>
      <c r="C105" s="66">
        <v>37.32</v>
      </c>
      <c r="D105" s="66">
        <v>21.22</v>
      </c>
      <c r="E105" s="66">
        <v>16.974</v>
      </c>
      <c r="F105" s="66">
        <v>10.11</v>
      </c>
      <c r="G105" s="66">
        <v>4.5250000000000004</v>
      </c>
      <c r="I105" s="66">
        <f t="shared" si="9"/>
        <v>11.862000000000002</v>
      </c>
      <c r="J105" s="66">
        <f t="shared" si="9"/>
        <v>16.100000000000001</v>
      </c>
      <c r="K105" s="66">
        <f t="shared" si="9"/>
        <v>4.2459999999999987</v>
      </c>
      <c r="L105" s="66">
        <f t="shared" si="9"/>
        <v>6.8640000000000008</v>
      </c>
      <c r="M105" s="66">
        <f t="shared" si="9"/>
        <v>5.5849999999999991</v>
      </c>
      <c r="V105" s="225"/>
      <c r="W105" s="225"/>
      <c r="X105" s="225"/>
      <c r="Y105" s="225"/>
      <c r="Z105" s="225"/>
      <c r="AA105" s="225"/>
    </row>
    <row r="106" spans="1:27" ht="14.25" customHeight="1">
      <c r="A106" s="83">
        <f>A105+1</f>
        <v>2013</v>
      </c>
      <c r="B106" s="66">
        <v>47.609000000000002</v>
      </c>
      <c r="C106" s="66">
        <v>35.369</v>
      </c>
      <c r="D106" s="66">
        <v>18.914999999999999</v>
      </c>
      <c r="E106" s="66">
        <v>14.768000000000001</v>
      </c>
      <c r="F106" s="66">
        <v>8.4499999999999993</v>
      </c>
      <c r="G106" s="66">
        <v>3.6909999999999998</v>
      </c>
      <c r="I106" s="66">
        <f>B106-C106</f>
        <v>12.240000000000002</v>
      </c>
      <c r="J106" s="66">
        <f>C106-D106</f>
        <v>16.454000000000001</v>
      </c>
      <c r="K106" s="66">
        <f>D106-E106</f>
        <v>4.1469999999999985</v>
      </c>
      <c r="L106" s="66">
        <f>E106-F106</f>
        <v>6.3180000000000014</v>
      </c>
      <c r="M106" s="66">
        <f>F106-G106</f>
        <v>4.7589999999999995</v>
      </c>
      <c r="V106" s="225"/>
      <c r="W106" s="225"/>
      <c r="X106" s="225"/>
      <c r="Y106" s="225"/>
      <c r="Z106" s="225"/>
      <c r="AA106" s="225"/>
    </row>
    <row r="107" spans="1:27" ht="14.25" customHeight="1">
      <c r="A107" s="83">
        <v>2014</v>
      </c>
      <c r="B107" s="66">
        <v>48.207999999999998</v>
      </c>
      <c r="C107" s="66">
        <v>36.234000000000002</v>
      </c>
      <c r="D107" s="66">
        <v>19.872</v>
      </c>
      <c r="E107" s="66">
        <v>15.657</v>
      </c>
      <c r="F107" s="66">
        <v>9.0990000000000002</v>
      </c>
      <c r="G107" s="66">
        <v>3.9929999999999999</v>
      </c>
      <c r="I107" s="66">
        <v>11.974</v>
      </c>
      <c r="J107" s="66">
        <v>16.361999999999998</v>
      </c>
      <c r="K107" s="66">
        <v>4.2149999999999999</v>
      </c>
      <c r="L107" s="66">
        <v>6.5579999999999998</v>
      </c>
      <c r="M107" s="66">
        <v>5.1059999999999999</v>
      </c>
      <c r="V107" s="225"/>
      <c r="W107" s="225"/>
      <c r="X107" s="225"/>
      <c r="Y107" s="225"/>
      <c r="Z107" s="225"/>
      <c r="AA107" s="225"/>
    </row>
    <row r="108" spans="1:27" ht="14.25" customHeight="1">
      <c r="A108" s="83">
        <v>2015</v>
      </c>
      <c r="B108" s="66">
        <v>48.201000000000001</v>
      </c>
      <c r="C108" s="66">
        <v>36.262999999999998</v>
      </c>
      <c r="D108" s="66">
        <v>19.821000000000002</v>
      </c>
      <c r="E108" s="66">
        <v>15.567</v>
      </c>
      <c r="F108" s="66">
        <v>8.9730000000000008</v>
      </c>
      <c r="G108" s="66">
        <v>3.8730000000000002</v>
      </c>
      <c r="I108" s="66">
        <v>11.938000000000001</v>
      </c>
      <c r="J108" s="66">
        <v>16.442</v>
      </c>
      <c r="K108" s="66">
        <v>4.2539999999999996</v>
      </c>
      <c r="L108" s="66">
        <v>6.5940000000000003</v>
      </c>
      <c r="M108" s="66">
        <v>5.0999999999999996</v>
      </c>
      <c r="V108" s="225"/>
      <c r="W108" s="225"/>
      <c r="X108" s="225"/>
      <c r="Y108" s="225"/>
      <c r="Z108" s="225"/>
      <c r="AA108" s="225"/>
    </row>
    <row r="109" spans="1:27" ht="14.25" customHeight="1">
      <c r="A109" s="83">
        <v>2016</v>
      </c>
      <c r="B109" s="66">
        <v>48.137999999999998</v>
      </c>
      <c r="C109" s="66">
        <v>35.976999999999997</v>
      </c>
      <c r="D109" s="66">
        <v>19.268000000000001</v>
      </c>
      <c r="E109" s="66">
        <v>15.015000000000001</v>
      </c>
      <c r="F109" s="66">
        <v>8.5289999999999999</v>
      </c>
      <c r="G109" s="66">
        <v>3.66</v>
      </c>
      <c r="I109" s="66">
        <v>12.16</v>
      </c>
      <c r="J109" s="66">
        <v>16.71</v>
      </c>
      <c r="K109" s="66">
        <v>4.2530000000000001</v>
      </c>
      <c r="L109" s="66">
        <v>6.4859999999999998</v>
      </c>
      <c r="M109" s="66">
        <v>4.8689999999999998</v>
      </c>
      <c r="V109" s="225"/>
      <c r="W109" s="225"/>
      <c r="X109" s="225"/>
      <c r="Y109" s="225"/>
      <c r="Z109" s="225"/>
      <c r="AA109" s="225"/>
    </row>
    <row r="110" spans="1:27" ht="14.25" customHeight="1">
      <c r="A110" s="83">
        <v>2017</v>
      </c>
      <c r="B110" s="66">
        <v>48.493000000000002</v>
      </c>
      <c r="C110" s="66">
        <v>36.488999999999997</v>
      </c>
      <c r="D110" s="66">
        <v>19.777999999999999</v>
      </c>
      <c r="E110" s="66">
        <v>15.459</v>
      </c>
      <c r="F110" s="66">
        <v>8.7780000000000005</v>
      </c>
      <c r="G110" s="66">
        <v>3.6869999999999998</v>
      </c>
      <c r="I110" s="66">
        <v>12.004</v>
      </c>
      <c r="J110" s="66">
        <v>16.710999999999999</v>
      </c>
      <c r="K110" s="66">
        <v>4.319</v>
      </c>
      <c r="L110" s="66">
        <v>6.681</v>
      </c>
      <c r="M110" s="66">
        <v>5.09</v>
      </c>
      <c r="V110" s="225"/>
      <c r="W110" s="225"/>
      <c r="X110" s="225"/>
      <c r="Y110" s="225"/>
      <c r="Z110" s="225"/>
      <c r="AA110" s="225"/>
    </row>
    <row r="111" spans="1:27" ht="14.25" customHeight="1">
      <c r="A111" s="102"/>
      <c r="B111" s="96"/>
      <c r="C111" s="102"/>
      <c r="D111" s="102"/>
      <c r="E111" s="102"/>
      <c r="F111" s="102"/>
      <c r="G111" s="102"/>
      <c r="H111" s="88"/>
      <c r="I111" s="96"/>
      <c r="J111" s="96"/>
      <c r="K111" s="96"/>
      <c r="L111" s="96"/>
      <c r="M111" s="96"/>
    </row>
    <row r="112" spans="1:27" ht="14.25" customHeight="1">
      <c r="A112" s="103"/>
      <c r="I112" s="66"/>
      <c r="J112" s="66"/>
      <c r="K112" s="66"/>
      <c r="L112" s="66"/>
      <c r="M112" s="66"/>
    </row>
    <row r="113" spans="1:13" ht="14.25" customHeight="1">
      <c r="A113" s="104" t="s">
        <v>156</v>
      </c>
      <c r="I113" s="66"/>
      <c r="J113" s="66"/>
      <c r="K113" s="66"/>
      <c r="L113" s="66"/>
      <c r="M113" s="66"/>
    </row>
    <row r="114" spans="1:13" ht="14.25" customHeight="1">
      <c r="A114" s="104" t="s">
        <v>160</v>
      </c>
      <c r="I114" s="66"/>
      <c r="J114" s="66"/>
      <c r="K114" s="66"/>
      <c r="L114" s="66"/>
      <c r="M114" s="66"/>
    </row>
    <row r="115" spans="1:13" ht="14.25" customHeight="1">
      <c r="A115" s="104" t="s">
        <v>157</v>
      </c>
      <c r="I115" s="66"/>
      <c r="J115" s="66"/>
      <c r="K115" s="66"/>
      <c r="L115" s="66"/>
      <c r="M115" s="66"/>
    </row>
    <row r="116" spans="1:13" ht="14.25" customHeight="1">
      <c r="A116" s="104" t="s">
        <v>158</v>
      </c>
      <c r="I116" s="66"/>
      <c r="J116" s="66"/>
      <c r="K116" s="66"/>
      <c r="L116" s="66"/>
      <c r="M116" s="66"/>
    </row>
    <row r="117" spans="1:13" ht="14.25" customHeight="1">
      <c r="A117" s="81" t="s">
        <v>231</v>
      </c>
      <c r="I117" s="66"/>
      <c r="J117" s="66"/>
      <c r="K117" s="66"/>
      <c r="L117" s="66"/>
      <c r="M117" s="66"/>
    </row>
    <row r="118" spans="1:13" ht="14.25" customHeight="1">
      <c r="A118" s="81" t="s">
        <v>230</v>
      </c>
      <c r="I118" s="66"/>
      <c r="J118" s="66"/>
      <c r="K118" s="66"/>
      <c r="L118" s="66"/>
      <c r="M118" s="66"/>
    </row>
    <row r="119" spans="1:13" ht="14.25" customHeight="1">
      <c r="I119" s="66"/>
      <c r="J119" s="66"/>
      <c r="K119" s="66"/>
      <c r="L119" s="66"/>
      <c r="M119" s="66"/>
    </row>
    <row r="120" spans="1:13" ht="14.25" customHeight="1">
      <c r="I120" s="66"/>
      <c r="J120" s="66"/>
      <c r="K120" s="66"/>
      <c r="L120" s="66"/>
      <c r="M120" s="66"/>
    </row>
    <row r="121" spans="1:13" ht="14.25" customHeight="1">
      <c r="I121" s="66"/>
      <c r="J121" s="66"/>
      <c r="K121" s="66"/>
      <c r="L121" s="66"/>
      <c r="M121" s="66"/>
    </row>
    <row r="122" spans="1:13" ht="14.25" customHeight="1">
      <c r="I122" s="66"/>
      <c r="J122" s="66"/>
      <c r="K122" s="66"/>
      <c r="L122" s="66"/>
      <c r="M122" s="66"/>
    </row>
    <row r="123" spans="1:13" ht="14.25" customHeight="1">
      <c r="I123" s="66"/>
      <c r="J123" s="66"/>
      <c r="K123" s="66"/>
      <c r="L123" s="66"/>
      <c r="M123" s="66"/>
    </row>
    <row r="124" spans="1:13" ht="14.25" customHeight="1">
      <c r="I124" s="66"/>
      <c r="J124" s="66"/>
      <c r="K124" s="66"/>
      <c r="L124" s="66"/>
      <c r="M124" s="66"/>
    </row>
    <row r="125" spans="1:13" ht="14.25" customHeight="1">
      <c r="I125" s="66"/>
      <c r="J125" s="66"/>
      <c r="K125" s="66"/>
      <c r="L125" s="66"/>
      <c r="M125" s="66"/>
    </row>
    <row r="126" spans="1:13" ht="14.25" customHeight="1">
      <c r="I126" s="66"/>
      <c r="J126" s="66"/>
      <c r="K126" s="66"/>
      <c r="L126" s="66"/>
      <c r="M126" s="66"/>
    </row>
    <row r="127" spans="1:13" ht="14.25" customHeight="1">
      <c r="I127" s="66"/>
      <c r="J127" s="66"/>
      <c r="K127" s="66"/>
      <c r="L127" s="66"/>
      <c r="M127" s="66"/>
    </row>
    <row r="128" spans="1:13" ht="14.25" customHeight="1">
      <c r="I128" s="66"/>
      <c r="J128" s="66"/>
      <c r="K128" s="66"/>
      <c r="L128" s="66"/>
      <c r="M128" s="66"/>
    </row>
    <row r="129" spans="9:13" ht="14.25" customHeight="1">
      <c r="I129" s="66"/>
      <c r="J129" s="66"/>
      <c r="K129" s="66"/>
      <c r="L129" s="66"/>
      <c r="M129" s="66"/>
    </row>
    <row r="130" spans="9:13" ht="14.25" customHeight="1">
      <c r="I130" s="66"/>
      <c r="J130" s="66"/>
      <c r="K130" s="66"/>
      <c r="L130" s="66"/>
      <c r="M130" s="66"/>
    </row>
    <row r="131" spans="9:13" ht="14.25" customHeight="1">
      <c r="I131" s="66"/>
      <c r="J131" s="66"/>
      <c r="K131" s="66"/>
      <c r="L131" s="66"/>
      <c r="M131" s="66"/>
    </row>
    <row r="132" spans="9:13" ht="14.25" customHeight="1">
      <c r="I132" s="66"/>
      <c r="J132" s="66"/>
      <c r="K132" s="66"/>
      <c r="L132" s="66"/>
      <c r="M132" s="66"/>
    </row>
    <row r="133" spans="9:13" ht="14.25" customHeight="1">
      <c r="I133" s="66"/>
      <c r="J133" s="66"/>
      <c r="K133" s="66"/>
      <c r="L133" s="66"/>
      <c r="M133" s="66"/>
    </row>
    <row r="134" spans="9:13" ht="14.25" customHeight="1">
      <c r="I134" s="66"/>
      <c r="J134" s="66"/>
      <c r="K134" s="66"/>
      <c r="L134" s="66"/>
      <c r="M134" s="66"/>
    </row>
    <row r="135" spans="9:13" ht="14.25" customHeight="1">
      <c r="I135" s="66"/>
      <c r="J135" s="66"/>
      <c r="K135" s="66"/>
      <c r="L135" s="66"/>
      <c r="M135" s="66"/>
    </row>
    <row r="136" spans="9:13" ht="14.25" customHeight="1">
      <c r="I136" s="66"/>
      <c r="J136" s="66"/>
      <c r="K136" s="66"/>
      <c r="L136" s="66"/>
      <c r="M136" s="66"/>
    </row>
    <row r="137" spans="9:13" ht="14.25" customHeight="1">
      <c r="I137" s="66"/>
      <c r="J137" s="66"/>
      <c r="K137" s="66"/>
      <c r="L137" s="66"/>
      <c r="M137" s="66"/>
    </row>
    <row r="138" spans="9:13" ht="14.25" customHeight="1">
      <c r="I138" s="66"/>
      <c r="J138" s="66"/>
      <c r="K138" s="66"/>
      <c r="L138" s="66"/>
      <c r="M138" s="66"/>
    </row>
    <row r="139" spans="9:13" ht="14.25" customHeight="1">
      <c r="I139" s="66"/>
      <c r="J139" s="66"/>
      <c r="K139" s="66"/>
      <c r="L139" s="66"/>
      <c r="M139" s="66"/>
    </row>
    <row r="140" spans="9:13" ht="14.25" customHeight="1">
      <c r="I140" s="66"/>
      <c r="J140" s="66"/>
      <c r="K140" s="66"/>
      <c r="L140" s="66"/>
      <c r="M140" s="66"/>
    </row>
    <row r="141" spans="9:13" ht="14.25" customHeight="1">
      <c r="I141" s="66"/>
      <c r="J141" s="66"/>
      <c r="K141" s="66"/>
      <c r="L141" s="66"/>
      <c r="M141" s="66"/>
    </row>
    <row r="142" spans="9:13" ht="14.25" customHeight="1">
      <c r="I142" s="66"/>
      <c r="J142" s="66"/>
      <c r="K142" s="66"/>
      <c r="L142" s="66"/>
      <c r="M142" s="66"/>
    </row>
    <row r="143" spans="9:13" ht="14.25" customHeight="1">
      <c r="I143" s="66"/>
      <c r="J143" s="66"/>
      <c r="K143" s="66"/>
      <c r="L143" s="66"/>
      <c r="M143" s="66"/>
    </row>
    <row r="144" spans="9:13" ht="14.25" customHeight="1">
      <c r="I144" s="66"/>
      <c r="J144" s="66"/>
      <c r="K144" s="66"/>
      <c r="L144" s="66"/>
      <c r="M144" s="66"/>
    </row>
    <row r="145" spans="9:13" ht="14.25" customHeight="1">
      <c r="I145" s="66"/>
      <c r="J145" s="66"/>
      <c r="K145" s="66"/>
      <c r="L145" s="66"/>
      <c r="M145" s="66"/>
    </row>
    <row r="146" spans="9:13" ht="14.25" customHeight="1">
      <c r="I146" s="66"/>
      <c r="J146" s="66"/>
      <c r="K146" s="66"/>
      <c r="L146" s="66"/>
      <c r="M146" s="66"/>
    </row>
    <row r="147" spans="9:13" ht="14.25" customHeight="1">
      <c r="I147" s="66"/>
      <c r="J147" s="66"/>
      <c r="K147" s="66"/>
      <c r="L147" s="66"/>
      <c r="M147" s="66"/>
    </row>
    <row r="148" spans="9:13" ht="14.25" customHeight="1">
      <c r="I148" s="66"/>
      <c r="J148" s="66"/>
      <c r="K148" s="66"/>
      <c r="L148" s="66"/>
      <c r="M148" s="66"/>
    </row>
    <row r="149" spans="9:13" ht="14.25" customHeight="1">
      <c r="I149" s="66"/>
      <c r="J149" s="66"/>
      <c r="K149" s="66"/>
      <c r="L149" s="66"/>
      <c r="M149" s="66"/>
    </row>
    <row r="150" spans="9:13" ht="14.25" customHeight="1">
      <c r="I150" s="66"/>
      <c r="J150" s="66"/>
      <c r="K150" s="66"/>
      <c r="L150" s="66"/>
      <c r="M150" s="66"/>
    </row>
    <row r="151" spans="9:13" ht="14.25" customHeight="1">
      <c r="I151" s="66"/>
      <c r="J151" s="66"/>
      <c r="K151" s="66"/>
      <c r="L151" s="66"/>
      <c r="M151" s="66"/>
    </row>
    <row r="152" spans="9:13" ht="14.25" customHeight="1">
      <c r="I152" s="66"/>
      <c r="J152" s="66"/>
      <c r="K152" s="66"/>
      <c r="L152" s="66"/>
      <c r="M152" s="66"/>
    </row>
    <row r="153" spans="9:13" ht="14.25" customHeight="1">
      <c r="I153" s="66"/>
      <c r="J153" s="66"/>
      <c r="K153" s="66"/>
      <c r="L153" s="66"/>
      <c r="M153" s="66"/>
    </row>
    <row r="154" spans="9:13" ht="14.25" customHeight="1">
      <c r="I154" s="66"/>
      <c r="J154" s="66"/>
      <c r="K154" s="66"/>
      <c r="L154" s="66"/>
      <c r="M154" s="66"/>
    </row>
    <row r="155" spans="9:13" ht="14.25" customHeight="1">
      <c r="I155" s="66"/>
      <c r="J155" s="66"/>
      <c r="K155" s="66"/>
      <c r="L155" s="66"/>
      <c r="M155" s="66"/>
    </row>
    <row r="156" spans="9:13" ht="14.25" customHeight="1">
      <c r="I156" s="66"/>
      <c r="J156" s="66"/>
      <c r="K156" s="66"/>
      <c r="L156" s="66"/>
      <c r="M156" s="66"/>
    </row>
    <row r="157" spans="9:13" ht="14.25" customHeight="1">
      <c r="I157" s="66"/>
      <c r="J157" s="66"/>
      <c r="K157" s="66"/>
      <c r="L157" s="66"/>
      <c r="M157" s="66"/>
    </row>
    <row r="158" spans="9:13" ht="14.25" customHeight="1">
      <c r="I158" s="66"/>
      <c r="J158" s="66"/>
      <c r="K158" s="66"/>
      <c r="L158" s="66"/>
      <c r="M158" s="66"/>
    </row>
    <row r="159" spans="9:13" ht="14.25" customHeight="1">
      <c r="I159" s="66"/>
      <c r="J159" s="66"/>
      <c r="K159" s="66"/>
      <c r="L159" s="66"/>
      <c r="M159" s="66"/>
    </row>
    <row r="160" spans="9:13" ht="14.25" customHeight="1">
      <c r="I160" s="66"/>
      <c r="J160" s="66"/>
      <c r="K160" s="66"/>
      <c r="L160" s="66"/>
      <c r="M160" s="66"/>
    </row>
    <row r="161" spans="9:13" ht="14.25" customHeight="1">
      <c r="I161" s="66"/>
      <c r="J161" s="66"/>
      <c r="K161" s="66"/>
      <c r="L161" s="66"/>
      <c r="M161" s="66"/>
    </row>
    <row r="162" spans="9:13" ht="14.25" customHeight="1">
      <c r="I162" s="66"/>
      <c r="J162" s="66"/>
      <c r="K162" s="66"/>
      <c r="L162" s="66"/>
      <c r="M162" s="66"/>
    </row>
    <row r="163" spans="9:13" ht="14.25" customHeight="1">
      <c r="I163" s="66"/>
      <c r="J163" s="66"/>
      <c r="K163" s="66"/>
      <c r="L163" s="66"/>
      <c r="M163" s="66"/>
    </row>
    <row r="164" spans="9:13" ht="14.25" customHeight="1">
      <c r="I164" s="66"/>
      <c r="J164" s="66"/>
      <c r="K164" s="66"/>
      <c r="L164" s="66"/>
      <c r="M164" s="66"/>
    </row>
    <row r="165" spans="9:13" ht="14.25" customHeight="1">
      <c r="I165" s="66"/>
      <c r="J165" s="66"/>
      <c r="K165" s="66"/>
      <c r="L165" s="66"/>
      <c r="M165" s="66"/>
    </row>
    <row r="166" spans="9:13" ht="14.25" customHeight="1">
      <c r="I166" s="66"/>
      <c r="J166" s="66"/>
      <c r="K166" s="66"/>
      <c r="L166" s="66"/>
      <c r="M166" s="66"/>
    </row>
    <row r="167" spans="9:13" ht="14.25" customHeight="1">
      <c r="I167" s="66"/>
      <c r="J167" s="66"/>
      <c r="K167" s="66"/>
      <c r="L167" s="66"/>
      <c r="M167" s="66"/>
    </row>
    <row r="168" spans="9:13" ht="14.25" customHeight="1">
      <c r="I168" s="66"/>
      <c r="J168" s="66"/>
      <c r="K168" s="66"/>
      <c r="L168" s="66"/>
      <c r="M168" s="66"/>
    </row>
    <row r="169" spans="9:13" ht="14.25" customHeight="1">
      <c r="I169" s="66"/>
      <c r="J169" s="66"/>
      <c r="K169" s="66"/>
      <c r="L169" s="66"/>
      <c r="M169" s="66"/>
    </row>
    <row r="170" spans="9:13" ht="14.25" customHeight="1">
      <c r="I170" s="66"/>
      <c r="J170" s="66"/>
      <c r="K170" s="66"/>
      <c r="L170" s="66"/>
      <c r="M170" s="66"/>
    </row>
    <row r="171" spans="9:13" ht="14.25" customHeight="1">
      <c r="I171" s="66"/>
      <c r="J171" s="66"/>
      <c r="K171" s="66"/>
      <c r="L171" s="66"/>
      <c r="M171" s="66"/>
    </row>
    <row r="172" spans="9:13" ht="14.25" customHeight="1">
      <c r="I172" s="66"/>
      <c r="J172" s="66"/>
      <c r="K172" s="66"/>
      <c r="L172" s="66"/>
      <c r="M172" s="66"/>
    </row>
    <row r="173" spans="9:13" ht="14.25" customHeight="1">
      <c r="I173" s="66"/>
      <c r="J173" s="66"/>
      <c r="K173" s="66"/>
      <c r="L173" s="66"/>
      <c r="M173" s="66"/>
    </row>
    <row r="174" spans="9:13" ht="14.25" customHeight="1">
      <c r="I174" s="66"/>
      <c r="J174" s="66"/>
      <c r="K174" s="66"/>
      <c r="L174" s="66"/>
      <c r="M174" s="66"/>
    </row>
    <row r="175" spans="9:13" ht="14.25" customHeight="1">
      <c r="I175" s="66"/>
      <c r="J175" s="66"/>
      <c r="K175" s="66"/>
      <c r="L175" s="66"/>
      <c r="M175" s="66"/>
    </row>
    <row r="176" spans="9:13" ht="14.25" customHeight="1">
      <c r="I176" s="66"/>
      <c r="J176" s="66"/>
      <c r="K176" s="66"/>
      <c r="L176" s="66"/>
      <c r="M176" s="66"/>
    </row>
    <row r="177" spans="9:13" ht="14.25" customHeight="1">
      <c r="I177" s="66"/>
      <c r="J177" s="66"/>
      <c r="K177" s="66"/>
      <c r="L177" s="66"/>
      <c r="M177" s="66"/>
    </row>
    <row r="178" spans="9:13" ht="14.25" customHeight="1">
      <c r="I178" s="66"/>
      <c r="J178" s="66"/>
      <c r="K178" s="66"/>
      <c r="L178" s="66"/>
      <c r="M178" s="66"/>
    </row>
    <row r="179" spans="9:13" ht="14.25" customHeight="1">
      <c r="I179" s="66"/>
      <c r="J179" s="66"/>
      <c r="K179" s="66"/>
      <c r="L179" s="66"/>
      <c r="M179" s="66"/>
    </row>
    <row r="180" spans="9:13" ht="14.25" customHeight="1">
      <c r="I180" s="66"/>
      <c r="J180" s="66"/>
      <c r="K180" s="66"/>
      <c r="L180" s="66"/>
      <c r="M180" s="66"/>
    </row>
    <row r="181" spans="9:13" ht="14.25" customHeight="1">
      <c r="I181" s="66"/>
      <c r="J181" s="66"/>
      <c r="K181" s="66"/>
      <c r="L181" s="66"/>
      <c r="M181" s="66"/>
    </row>
    <row r="182" spans="9:13" ht="14.25" customHeight="1">
      <c r="I182" s="66"/>
      <c r="J182" s="66"/>
      <c r="K182" s="66"/>
      <c r="L182" s="66"/>
      <c r="M182" s="66"/>
    </row>
    <row r="183" spans="9:13" ht="14.25" customHeight="1">
      <c r="I183" s="66"/>
      <c r="J183" s="66"/>
      <c r="K183" s="66"/>
      <c r="L183" s="66"/>
      <c r="M183" s="66"/>
    </row>
    <row r="184" spans="9:13" ht="14.25" customHeight="1">
      <c r="I184" s="66"/>
      <c r="J184" s="66"/>
      <c r="K184" s="66"/>
      <c r="L184" s="66"/>
      <c r="M184" s="66"/>
    </row>
    <row r="185" spans="9:13" ht="14.25" customHeight="1">
      <c r="I185" s="66"/>
      <c r="J185" s="66"/>
      <c r="K185" s="66"/>
      <c r="L185" s="66"/>
      <c r="M185"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N186"/>
  <sheetViews>
    <sheetView zoomScaleNormal="100" workbookViewId="0">
      <selection activeCell="H111" sqref="H111"/>
    </sheetView>
  </sheetViews>
  <sheetFormatPr baseColWidth="10" defaultColWidth="7.85546875" defaultRowHeight="13.5" customHeight="1"/>
  <cols>
    <col min="1" max="6" width="7.85546875" style="81" customWidth="1"/>
    <col min="7" max="7" width="8.28515625" style="81" customWidth="1"/>
    <col min="8" max="8" width="3.85546875" style="81" customWidth="1"/>
    <col min="9" max="12" width="7.85546875" style="81" customWidth="1"/>
    <col min="13" max="13" width="8.7109375" style="81" customWidth="1"/>
    <col min="14" max="16384" width="7.85546875" style="81"/>
  </cols>
  <sheetData>
    <row r="1" spans="1:13" ht="13.5" customHeight="1">
      <c r="A1" s="509" t="s">
        <v>339</v>
      </c>
      <c r="B1" s="510"/>
      <c r="C1" s="510"/>
      <c r="D1" s="510"/>
      <c r="E1" s="510"/>
      <c r="F1" s="510"/>
      <c r="G1" s="510"/>
      <c r="H1" s="510"/>
      <c r="I1" s="510"/>
      <c r="J1" s="510"/>
      <c r="K1" s="510"/>
      <c r="L1" s="510"/>
      <c r="M1" s="510"/>
    </row>
    <row r="2" spans="1:13" ht="13.5" customHeight="1">
      <c r="A2" s="506" t="s">
        <v>113</v>
      </c>
      <c r="B2" s="507"/>
      <c r="C2" s="507"/>
      <c r="D2" s="507"/>
      <c r="E2" s="507"/>
      <c r="F2" s="507"/>
      <c r="G2" s="507"/>
      <c r="H2" s="507"/>
      <c r="I2" s="507"/>
      <c r="J2" s="507"/>
      <c r="K2" s="507"/>
      <c r="L2" s="507"/>
      <c r="M2" s="507"/>
    </row>
    <row r="3" spans="1:13" ht="6.75" customHeight="1">
      <c r="A3" s="511"/>
      <c r="B3" s="512"/>
      <c r="C3" s="512"/>
      <c r="D3" s="512"/>
      <c r="E3" s="512"/>
      <c r="F3" s="512"/>
      <c r="G3" s="512"/>
      <c r="H3" s="513"/>
      <c r="I3" s="513"/>
      <c r="J3" s="513"/>
      <c r="K3" s="513"/>
      <c r="L3" s="513"/>
      <c r="M3" s="513"/>
    </row>
    <row r="4" spans="1:13" ht="13.5" customHeight="1">
      <c r="B4" s="83" t="s">
        <v>43</v>
      </c>
      <c r="C4" s="83" t="s">
        <v>111</v>
      </c>
      <c r="D4" s="83" t="s">
        <v>46</v>
      </c>
      <c r="E4" s="83" t="s">
        <v>80</v>
      </c>
      <c r="F4" s="83" t="s">
        <v>81</v>
      </c>
      <c r="G4" s="83" t="s">
        <v>82</v>
      </c>
      <c r="I4" s="83" t="s">
        <v>44</v>
      </c>
      <c r="J4" s="83" t="s">
        <v>45</v>
      </c>
      <c r="K4" s="83" t="s">
        <v>78</v>
      </c>
      <c r="L4" s="83" t="s">
        <v>79</v>
      </c>
      <c r="M4" s="83" t="s">
        <v>83</v>
      </c>
    </row>
    <row r="5" spans="1:13" ht="13.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3.5" customHeight="1">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3.5" customHeight="1">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3.5" customHeight="1">
      <c r="A9" s="83">
        <v>1916</v>
      </c>
      <c r="B9" s="66"/>
      <c r="C9" s="66"/>
      <c r="D9" s="66">
        <v>19.310755788605956</v>
      </c>
      <c r="E9" s="66">
        <v>16.371894646905229</v>
      </c>
      <c r="F9" s="66">
        <v>10.514662593144882</v>
      </c>
      <c r="G9" s="66">
        <v>4.7812342033102109</v>
      </c>
      <c r="I9" s="66"/>
      <c r="J9" s="66"/>
      <c r="K9" s="66">
        <v>2.9388611417007269</v>
      </c>
      <c r="L9" s="66">
        <v>5.8572320537603471</v>
      </c>
      <c r="M9" s="66">
        <v>5.7334283898346712</v>
      </c>
    </row>
    <row r="10" spans="1:13" ht="13.5" customHeight="1">
      <c r="A10" s="83">
        <v>1917</v>
      </c>
      <c r="B10" s="66">
        <v>40.507657450090065</v>
      </c>
      <c r="C10" s="66">
        <v>30.641539288148373</v>
      </c>
      <c r="D10" s="66">
        <v>17.737148100278475</v>
      </c>
      <c r="E10" s="66">
        <v>14.342590026123615</v>
      </c>
      <c r="F10" s="66">
        <v>8.401536970845239</v>
      </c>
      <c r="G10" s="66">
        <v>3.3652030168037186</v>
      </c>
      <c r="I10" s="66">
        <v>9.8661181619416922</v>
      </c>
      <c r="J10" s="66">
        <v>12.904391187869898</v>
      </c>
      <c r="K10" s="66">
        <v>3.39455807415486</v>
      </c>
      <c r="L10" s="66">
        <v>5.9410530552783758</v>
      </c>
      <c r="M10" s="66">
        <v>5.0363339540415204</v>
      </c>
    </row>
    <row r="11" spans="1:13" ht="13.5" customHeight="1">
      <c r="A11" s="83">
        <v>1918</v>
      </c>
      <c r="B11" s="66">
        <v>40.107045446727192</v>
      </c>
      <c r="C11" s="66">
        <v>29.493392703869436</v>
      </c>
      <c r="D11" s="66">
        <v>15.961472661607251</v>
      </c>
      <c r="E11" s="66">
        <v>12.429518013472086</v>
      </c>
      <c r="F11" s="66">
        <v>6.7164822458815596</v>
      </c>
      <c r="G11" s="66">
        <v>2.4542270776995521</v>
      </c>
      <c r="I11" s="66">
        <v>10.613652742857756</v>
      </c>
      <c r="J11" s="66">
        <v>13.531920042262184</v>
      </c>
      <c r="K11" s="66">
        <v>3.5319546481351658</v>
      </c>
      <c r="L11" s="66">
        <v>5.7130357675905259</v>
      </c>
      <c r="M11" s="66">
        <v>4.2622551681820076</v>
      </c>
    </row>
    <row r="12" spans="1:13" ht="13.5" customHeight="1">
      <c r="A12" s="83">
        <v>1919</v>
      </c>
      <c r="B12" s="66">
        <v>40.315637882022621</v>
      </c>
      <c r="C12" s="66">
        <v>30.167699166527587</v>
      </c>
      <c r="D12" s="66">
        <v>16.41077832802263</v>
      </c>
      <c r="E12" s="66">
        <v>12.638293063331796</v>
      </c>
      <c r="F12" s="66">
        <v>6.6297173757209711</v>
      </c>
      <c r="G12" s="66">
        <v>2.2865297104244195</v>
      </c>
      <c r="I12" s="66">
        <v>10.147938715495034</v>
      </c>
      <c r="J12" s="66">
        <v>13.756920838504957</v>
      </c>
      <c r="K12" s="66">
        <v>3.7724852646908342</v>
      </c>
      <c r="L12" s="66">
        <v>6.0085756876108247</v>
      </c>
      <c r="M12" s="66">
        <v>4.3431876652965515</v>
      </c>
    </row>
    <row r="13" spans="1:13" ht="13.5" customHeight="1">
      <c r="A13" s="83">
        <v>1920</v>
      </c>
      <c r="B13" s="66">
        <v>39.014113640373459</v>
      </c>
      <c r="C13" s="66">
        <v>28.324019636724628</v>
      </c>
      <c r="D13" s="66">
        <v>14.829819366320033</v>
      </c>
      <c r="E13" s="66">
        <v>11.142994791572887</v>
      </c>
      <c r="F13" s="66">
        <v>5.3572248881608973</v>
      </c>
      <c r="G13" s="66">
        <v>1.6628981564311756</v>
      </c>
      <c r="I13" s="66">
        <v>10.690094003648831</v>
      </c>
      <c r="J13" s="66">
        <v>13.494200270404596</v>
      </c>
      <c r="K13" s="66">
        <v>3.6868245747471455</v>
      </c>
      <c r="L13" s="66">
        <v>5.7857699034119898</v>
      </c>
      <c r="M13" s="66">
        <v>3.6943267317297215</v>
      </c>
    </row>
    <row r="14" spans="1:13" ht="13.5" customHeight="1">
      <c r="A14" s="83">
        <v>1921</v>
      </c>
      <c r="B14" s="66">
        <v>43.181056663800774</v>
      </c>
      <c r="C14" s="66">
        <v>30.804124226184879</v>
      </c>
      <c r="D14" s="66">
        <v>15.637915884632855</v>
      </c>
      <c r="E14" s="66">
        <v>11.698099708938438</v>
      </c>
      <c r="F14" s="66">
        <v>5.6019527041906061</v>
      </c>
      <c r="G14" s="66">
        <v>1.6883974290585058</v>
      </c>
      <c r="I14" s="66">
        <v>12.376932437615896</v>
      </c>
      <c r="J14" s="66">
        <v>15.166208341552023</v>
      </c>
      <c r="K14" s="66">
        <v>3.9398161756944177</v>
      </c>
      <c r="L14" s="66">
        <v>6.0961470047478317</v>
      </c>
      <c r="M14" s="66">
        <v>3.9135552751321003</v>
      </c>
    </row>
    <row r="15" spans="1:13" ht="13.5" customHeight="1">
      <c r="A15" s="83">
        <v>1922</v>
      </c>
      <c r="B15" s="66">
        <v>43.721477661517703</v>
      </c>
      <c r="C15" s="66">
        <v>31.944984786518706</v>
      </c>
      <c r="D15" s="66">
        <v>17.057628417064823</v>
      </c>
      <c r="E15" s="66">
        <v>13.057803488397468</v>
      </c>
      <c r="F15" s="66">
        <v>6.635449183507184</v>
      </c>
      <c r="G15" s="66">
        <v>2.274160740214322</v>
      </c>
      <c r="I15" s="66">
        <v>11.776492874998997</v>
      </c>
      <c r="J15" s="66">
        <v>14.887356369453883</v>
      </c>
      <c r="K15" s="66">
        <v>3.9998249286673548</v>
      </c>
      <c r="L15" s="66">
        <v>6.422354304890284</v>
      </c>
      <c r="M15" s="66">
        <v>4.361288443292862</v>
      </c>
    </row>
    <row r="16" spans="1:13" ht="13.5" customHeight="1">
      <c r="A16" s="83">
        <v>1923</v>
      </c>
      <c r="B16" s="66">
        <v>41.461250579837895</v>
      </c>
      <c r="C16" s="66">
        <v>29.776854992568527</v>
      </c>
      <c r="D16" s="66">
        <v>15.642493090768797</v>
      </c>
      <c r="E16" s="66">
        <v>11.907863136898126</v>
      </c>
      <c r="F16" s="66">
        <v>5.906410568436165</v>
      </c>
      <c r="G16" s="66">
        <v>1.997966722614291</v>
      </c>
      <c r="I16" s="66">
        <v>11.684395587269368</v>
      </c>
      <c r="J16" s="66">
        <v>14.13436190179973</v>
      </c>
      <c r="K16" s="66">
        <v>3.7346299538706713</v>
      </c>
      <c r="L16" s="66">
        <v>6.0014525684619606</v>
      </c>
      <c r="M16" s="66">
        <v>3.908443845821874</v>
      </c>
    </row>
    <row r="17" spans="1:13" ht="13.5" customHeight="1">
      <c r="A17" s="83">
        <v>1924</v>
      </c>
      <c r="B17" s="66">
        <v>44.407042747847463</v>
      </c>
      <c r="C17" s="66">
        <v>32.112075775425097</v>
      </c>
      <c r="D17" s="66">
        <v>17.423080267847396</v>
      </c>
      <c r="E17" s="66">
        <v>13.400652753557946</v>
      </c>
      <c r="F17" s="66">
        <v>6.7870222283341901</v>
      </c>
      <c r="G17" s="66">
        <v>2.3249502043152432</v>
      </c>
      <c r="I17" s="66">
        <v>12.294966972422365</v>
      </c>
      <c r="J17" s="66">
        <v>14.688995507577701</v>
      </c>
      <c r="K17" s="66">
        <v>4.0224275142894506</v>
      </c>
      <c r="L17" s="66">
        <v>6.6136305252237557</v>
      </c>
      <c r="M17" s="66">
        <v>4.4620720240189469</v>
      </c>
    </row>
    <row r="18" spans="1:13" ht="13.5" customHeight="1">
      <c r="A18" s="83">
        <v>1925</v>
      </c>
      <c r="B18" s="66">
        <v>46.354076918824084</v>
      </c>
      <c r="C18" s="66">
        <v>35.009523176185766</v>
      </c>
      <c r="D18" s="66">
        <v>20.244504854676585</v>
      </c>
      <c r="E18" s="66">
        <v>15.860651133997282</v>
      </c>
      <c r="F18" s="66">
        <v>8.5239041727676064</v>
      </c>
      <c r="G18" s="66">
        <v>3.3108484827819593</v>
      </c>
      <c r="I18" s="66">
        <v>11.344553742638318</v>
      </c>
      <c r="J18" s="66">
        <v>14.765018321509181</v>
      </c>
      <c r="K18" s="66">
        <v>4.3838537206793031</v>
      </c>
      <c r="L18" s="66">
        <v>7.3367469612296752</v>
      </c>
      <c r="M18" s="66">
        <v>5.2130556899856471</v>
      </c>
    </row>
    <row r="19" spans="1:13" ht="13.5" customHeight="1">
      <c r="A19" s="83">
        <v>1926</v>
      </c>
      <c r="B19" s="66">
        <v>45.710435768237389</v>
      </c>
      <c r="C19" s="66">
        <v>34.61378598978888</v>
      </c>
      <c r="D19" s="66">
        <v>19.90905138979759</v>
      </c>
      <c r="E19" s="66">
        <v>15.547752625080262</v>
      </c>
      <c r="F19" s="66">
        <v>8.4590047554456902</v>
      </c>
      <c r="G19" s="66">
        <v>3.3640176310679935</v>
      </c>
      <c r="I19" s="66">
        <v>11.096649778448509</v>
      </c>
      <c r="J19" s="66">
        <v>14.704734599991291</v>
      </c>
      <c r="K19" s="66">
        <v>4.3612987647173274</v>
      </c>
      <c r="L19" s="66">
        <v>7.088747869634572</v>
      </c>
      <c r="M19" s="66">
        <v>5.0949871243776972</v>
      </c>
    </row>
    <row r="20" spans="1:13" ht="13.5" customHeight="1">
      <c r="A20" s="83">
        <v>1927</v>
      </c>
      <c r="B20" s="66">
        <v>46.668456108833972</v>
      </c>
      <c r="C20" s="66">
        <v>35.691028338606849</v>
      </c>
      <c r="D20" s="66">
        <v>21.025033880744509</v>
      </c>
      <c r="E20" s="66">
        <v>16.596922526104812</v>
      </c>
      <c r="F20" s="66">
        <v>9.2539418014410213</v>
      </c>
      <c r="G20" s="66">
        <v>3.7542140165501308</v>
      </c>
      <c r="I20" s="66">
        <v>10.977427770227123</v>
      </c>
      <c r="J20" s="66">
        <v>14.66599445786234</v>
      </c>
      <c r="K20" s="66">
        <v>4.4281113546396966</v>
      </c>
      <c r="L20" s="66">
        <v>7.342980724663791</v>
      </c>
      <c r="M20" s="66">
        <v>5.4997277848908901</v>
      </c>
    </row>
    <row r="21" spans="1:13" ht="13.5" customHeight="1">
      <c r="A21" s="83">
        <v>1928</v>
      </c>
      <c r="B21" s="66">
        <v>49.288711598739553</v>
      </c>
      <c r="C21" s="66">
        <v>38.563682916406897</v>
      </c>
      <c r="D21" s="66">
        <v>23.94024950539707</v>
      </c>
      <c r="E21" s="66">
        <v>19.399011736224548</v>
      </c>
      <c r="F21" s="66">
        <v>11.540899580778978</v>
      </c>
      <c r="G21" s="66">
        <v>5.0245153107773435</v>
      </c>
      <c r="I21" s="66">
        <v>10.725028682332656</v>
      </c>
      <c r="J21" s="66">
        <v>14.623433411009827</v>
      </c>
      <c r="K21" s="66">
        <v>4.5412377691725219</v>
      </c>
      <c r="L21" s="66">
        <v>7.8581121554455695</v>
      </c>
      <c r="M21" s="66">
        <v>6.5163842700016348</v>
      </c>
    </row>
    <row r="22" spans="1:13" ht="13.5" customHeight="1">
      <c r="A22" s="83">
        <v>1929</v>
      </c>
      <c r="B22" s="66">
        <v>46.709587896007235</v>
      </c>
      <c r="C22" s="66">
        <v>36.483031304114114</v>
      </c>
      <c r="D22" s="66">
        <v>22.352883584556572</v>
      </c>
      <c r="E22" s="66">
        <v>18.066498819641161</v>
      </c>
      <c r="F22" s="66">
        <v>10.913684975677205</v>
      </c>
      <c r="G22" s="66">
        <v>4.9902636063775878</v>
      </c>
      <c r="I22" s="66">
        <v>10.226556591893122</v>
      </c>
      <c r="J22" s="66">
        <v>14.130147719557542</v>
      </c>
      <c r="K22" s="66">
        <v>4.286384764915411</v>
      </c>
      <c r="L22" s="66">
        <v>7.1528138439639566</v>
      </c>
      <c r="M22" s="66">
        <v>5.9234213692996169</v>
      </c>
    </row>
    <row r="23" spans="1:13" ht="13.5" customHeight="1">
      <c r="A23" s="83">
        <v>1930</v>
      </c>
      <c r="B23" s="66">
        <v>43.86545498443467</v>
      </c>
      <c r="C23" s="66">
        <v>32.063078624787295</v>
      </c>
      <c r="D23" s="66">
        <v>17.223273140378865</v>
      </c>
      <c r="E23" s="66">
        <v>13.204208063817591</v>
      </c>
      <c r="F23" s="66">
        <v>7.0742560079510968</v>
      </c>
      <c r="G23" s="66">
        <v>2.8445522686741045</v>
      </c>
      <c r="I23" s="66">
        <v>11.802376359647376</v>
      </c>
      <c r="J23" s="66">
        <v>14.83980548440843</v>
      </c>
      <c r="K23" s="66">
        <v>4.0190650765612741</v>
      </c>
      <c r="L23" s="66">
        <v>6.1299520558664939</v>
      </c>
      <c r="M23" s="66">
        <v>4.2297037392769923</v>
      </c>
    </row>
    <row r="24" spans="1:13" ht="13.5" customHeight="1">
      <c r="A24" s="83">
        <v>1931</v>
      </c>
      <c r="B24" s="66">
        <v>44.543200012431981</v>
      </c>
      <c r="C24" s="66">
        <v>31.230867017434903</v>
      </c>
      <c r="D24" s="66">
        <v>15.498458756689251</v>
      </c>
      <c r="E24" s="66">
        <v>11.565778606723622</v>
      </c>
      <c r="F24" s="66">
        <v>5.8933968225086639</v>
      </c>
      <c r="G24" s="66">
        <v>2.2499013882845174</v>
      </c>
      <c r="I24" s="66">
        <v>13.312332994997078</v>
      </c>
      <c r="J24" s="66">
        <v>15.732408260745652</v>
      </c>
      <c r="K24" s="66">
        <v>3.9326801499656288</v>
      </c>
      <c r="L24" s="66">
        <v>5.6723817842149584</v>
      </c>
      <c r="M24" s="66">
        <v>3.6434954342241466</v>
      </c>
    </row>
    <row r="25" spans="1:13" ht="13.5" customHeight="1">
      <c r="A25" s="83">
        <v>1932</v>
      </c>
      <c r="B25" s="66">
        <v>46.37021177726151</v>
      </c>
      <c r="C25" s="66">
        <v>32.66812331151079</v>
      </c>
      <c r="D25" s="66">
        <v>15.555930046295794</v>
      </c>
      <c r="E25" s="66">
        <v>11.623006613336145</v>
      </c>
      <c r="F25" s="66">
        <v>5.9695090930959029</v>
      </c>
      <c r="G25" s="66">
        <v>1.9894684756199468</v>
      </c>
      <c r="I25" s="66">
        <v>13.70208846575072</v>
      </c>
      <c r="J25" s="66">
        <v>17.112193265214998</v>
      </c>
      <c r="K25" s="66">
        <v>3.9329234329596492</v>
      </c>
      <c r="L25" s="66">
        <v>5.6534975202402418</v>
      </c>
      <c r="M25" s="66">
        <v>3.9800406174759564</v>
      </c>
    </row>
    <row r="26" spans="1:13" ht="13.5" customHeight="1">
      <c r="A26" s="83">
        <v>1933</v>
      </c>
      <c r="B26" s="66">
        <v>45.60181443056176</v>
      </c>
      <c r="C26" s="66">
        <v>33.186730415772487</v>
      </c>
      <c r="D26" s="66">
        <v>16.460087350020167</v>
      </c>
      <c r="E26" s="66">
        <v>12.464659480300346</v>
      </c>
      <c r="F26" s="66">
        <v>6.6088668867149893</v>
      </c>
      <c r="G26" s="66">
        <v>2.3442619303236287</v>
      </c>
      <c r="I26" s="66">
        <v>12.415084014789272</v>
      </c>
      <c r="J26" s="66">
        <v>16.72664306575232</v>
      </c>
      <c r="K26" s="66">
        <v>3.9954278697198209</v>
      </c>
      <c r="L26" s="66">
        <v>5.855792593585357</v>
      </c>
      <c r="M26" s="66">
        <v>4.2646049563913611</v>
      </c>
    </row>
    <row r="27" spans="1:13" ht="13.5" customHeight="1">
      <c r="A27" s="83">
        <v>1934</v>
      </c>
      <c r="B27" s="66">
        <v>45.783541972143638</v>
      </c>
      <c r="C27" s="66">
        <v>33.713476801859791</v>
      </c>
      <c r="D27" s="66">
        <v>16.396989069448942</v>
      </c>
      <c r="E27" s="66">
        <v>12.29505717806367</v>
      </c>
      <c r="F27" s="66">
        <v>6.129114649256171</v>
      </c>
      <c r="G27" s="66">
        <v>2.0732433519932787</v>
      </c>
      <c r="I27" s="66">
        <v>12.070065170283847</v>
      </c>
      <c r="J27" s="66">
        <v>17.316487732410849</v>
      </c>
      <c r="K27" s="66">
        <v>4.1019318913852718</v>
      </c>
      <c r="L27" s="66">
        <v>6.1659425288074994</v>
      </c>
      <c r="M27" s="66">
        <v>4.0558712972628923</v>
      </c>
    </row>
    <row r="28" spans="1:13" ht="13.5" customHeight="1">
      <c r="A28" s="83">
        <v>1935</v>
      </c>
      <c r="B28" s="66">
        <v>44.493982712429755</v>
      </c>
      <c r="C28" s="66">
        <v>32.284768837368439</v>
      </c>
      <c r="D28" s="66">
        <v>16.676285163429341</v>
      </c>
      <c r="E28" s="66">
        <v>12.634133834442153</v>
      </c>
      <c r="F28" s="66">
        <v>6.3922876063773257</v>
      </c>
      <c r="G28" s="66">
        <v>2.1879479269571975</v>
      </c>
      <c r="I28" s="66">
        <v>12.209213875061316</v>
      </c>
      <c r="J28" s="66">
        <v>15.608483673939098</v>
      </c>
      <c r="K28" s="66">
        <v>4.0421513289871882</v>
      </c>
      <c r="L28" s="66">
        <v>6.2418462280648273</v>
      </c>
      <c r="M28" s="66">
        <v>4.2043396794201282</v>
      </c>
    </row>
    <row r="29" spans="1:13" ht="13.5" customHeight="1">
      <c r="A29" s="83">
        <v>1936</v>
      </c>
      <c r="B29" s="66">
        <v>46.593775094476257</v>
      </c>
      <c r="C29" s="66">
        <v>34.638718695803568</v>
      </c>
      <c r="D29" s="66">
        <v>19.288244180211549</v>
      </c>
      <c r="E29" s="66">
        <v>14.858265033341596</v>
      </c>
      <c r="F29" s="66">
        <v>7.565232554387479</v>
      </c>
      <c r="G29" s="66">
        <v>2.5369178210276937</v>
      </c>
      <c r="I29" s="66">
        <v>11.955056398672689</v>
      </c>
      <c r="J29" s="66">
        <v>15.350474515592019</v>
      </c>
      <c r="K29" s="66">
        <v>4.4299791468699539</v>
      </c>
      <c r="L29" s="66">
        <v>7.2930324789541165</v>
      </c>
      <c r="M29" s="66">
        <v>5.0283147333597853</v>
      </c>
    </row>
    <row r="30" spans="1:13" ht="13.5" customHeight="1">
      <c r="A30" s="83">
        <v>1937</v>
      </c>
      <c r="B30" s="66">
        <v>44.231411760580173</v>
      </c>
      <c r="C30" s="66">
        <v>32.268704748036349</v>
      </c>
      <c r="D30" s="66">
        <v>17.149341603070713</v>
      </c>
      <c r="E30" s="66">
        <v>13.02364848807577</v>
      </c>
      <c r="F30" s="66">
        <v>6.4944611660107627</v>
      </c>
      <c r="G30" s="66">
        <v>2.1743821431557628</v>
      </c>
      <c r="I30" s="66">
        <v>11.962707012543824</v>
      </c>
      <c r="J30" s="66">
        <v>15.119363144965636</v>
      </c>
      <c r="K30" s="66">
        <v>4.1256931149949434</v>
      </c>
      <c r="L30" s="66">
        <v>6.529187322065007</v>
      </c>
      <c r="M30" s="66">
        <v>4.3200790228549995</v>
      </c>
    </row>
    <row r="31" spans="1:13" ht="13.5" customHeight="1">
      <c r="A31" s="83">
        <v>1938</v>
      </c>
      <c r="B31" s="66">
        <v>44.074837570771869</v>
      </c>
      <c r="C31" s="66">
        <v>31.34471544799429</v>
      </c>
      <c r="D31" s="66">
        <v>15.754923180145182</v>
      </c>
      <c r="E31" s="66">
        <v>11.775878298539793</v>
      </c>
      <c r="F31" s="66">
        <v>5.883863074939498</v>
      </c>
      <c r="G31" s="66">
        <v>2.1945121575450073</v>
      </c>
      <c r="I31" s="66">
        <v>12.73012212277758</v>
      </c>
      <c r="J31" s="66">
        <v>15.589792267849107</v>
      </c>
      <c r="K31" s="66">
        <v>3.9790448816053896</v>
      </c>
      <c r="L31" s="66">
        <v>5.8920152236002945</v>
      </c>
      <c r="M31" s="66">
        <v>3.6893509173944907</v>
      </c>
    </row>
    <row r="32" spans="1:13" ht="13.5" customHeight="1">
      <c r="A32" s="83">
        <v>1939</v>
      </c>
      <c r="B32" s="66">
        <v>45.517885641755591</v>
      </c>
      <c r="C32" s="66">
        <v>32.278713247011737</v>
      </c>
      <c r="D32" s="66">
        <v>16.175457419534936</v>
      </c>
      <c r="E32" s="66">
        <v>12.057764429369298</v>
      </c>
      <c r="F32" s="66">
        <v>5.8716316119173086</v>
      </c>
      <c r="G32" s="66">
        <v>1.9634411446568059</v>
      </c>
      <c r="I32" s="66">
        <v>13.239172394743854</v>
      </c>
      <c r="J32" s="66">
        <v>16.103255827476801</v>
      </c>
      <c r="K32" s="66">
        <v>4.1176929901656383</v>
      </c>
      <c r="L32" s="66">
        <v>6.1861328174519894</v>
      </c>
      <c r="M32" s="66">
        <v>3.9081904672605026</v>
      </c>
    </row>
    <row r="33" spans="1:13" ht="13.5" customHeight="1">
      <c r="A33" s="83">
        <v>1940</v>
      </c>
      <c r="B33" s="66">
        <v>45.293132429021107</v>
      </c>
      <c r="C33" s="66">
        <v>32.222241244305266</v>
      </c>
      <c r="D33" s="66">
        <v>16.478073729414298</v>
      </c>
      <c r="E33" s="66">
        <v>12.333319044421861</v>
      </c>
      <c r="F33" s="66">
        <v>6.0051766194718166</v>
      </c>
      <c r="G33" s="66">
        <v>2.0436137401820011</v>
      </c>
      <c r="I33" s="66">
        <v>13.07089118471584</v>
      </c>
      <c r="J33" s="66">
        <v>15.744167514890968</v>
      </c>
      <c r="K33" s="66">
        <v>4.1447546849924368</v>
      </c>
      <c r="L33" s="66">
        <v>6.3281424249500446</v>
      </c>
      <c r="M33" s="66">
        <v>3.9615628792898154</v>
      </c>
    </row>
    <row r="34" spans="1:13" ht="13.5" customHeight="1">
      <c r="A34" s="83">
        <v>1941</v>
      </c>
      <c r="B34" s="66">
        <v>41.930339557276817</v>
      </c>
      <c r="C34" s="66">
        <v>29.991932935441877</v>
      </c>
      <c r="D34" s="66">
        <v>15.785567024243193</v>
      </c>
      <c r="E34" s="66">
        <v>11.861890585392029</v>
      </c>
      <c r="F34" s="66">
        <v>5.8065009852960152</v>
      </c>
      <c r="G34" s="66">
        <v>1.977178313730898</v>
      </c>
      <c r="I34" s="66">
        <v>11.93840662183494</v>
      </c>
      <c r="J34" s="66">
        <v>14.206365911198684</v>
      </c>
      <c r="K34" s="66">
        <v>3.9236764388511638</v>
      </c>
      <c r="L34" s="66">
        <v>6.0553896000960137</v>
      </c>
      <c r="M34" s="66">
        <v>3.8293226715651172</v>
      </c>
    </row>
    <row r="35" spans="1:13" ht="13.5" customHeight="1">
      <c r="A35" s="83">
        <v>1942</v>
      </c>
      <c r="B35" s="66">
        <v>36.127862667023727</v>
      </c>
      <c r="C35" s="66">
        <v>25.802954757783571</v>
      </c>
      <c r="D35" s="66">
        <v>13.428668320893028</v>
      </c>
      <c r="E35" s="66">
        <v>10.066766772603106</v>
      </c>
      <c r="F35" s="66">
        <v>4.8115929755329692</v>
      </c>
      <c r="G35" s="66">
        <v>1.5457714345564253</v>
      </c>
      <c r="I35" s="66">
        <v>10.324907909240157</v>
      </c>
      <c r="J35" s="66">
        <v>12.374286436890543</v>
      </c>
      <c r="K35" s="66">
        <v>3.3619015482899215</v>
      </c>
      <c r="L35" s="66">
        <v>5.2551737970701371</v>
      </c>
      <c r="M35" s="66">
        <v>3.2658215409765439</v>
      </c>
    </row>
    <row r="36" spans="1:13" ht="13.5" customHeight="1">
      <c r="A36" s="83">
        <v>1943</v>
      </c>
      <c r="B36" s="66">
        <v>33.689902114938235</v>
      </c>
      <c r="C36" s="66">
        <v>24.082598448911309</v>
      </c>
      <c r="D36" s="66">
        <v>12.309474270890664</v>
      </c>
      <c r="E36" s="66">
        <v>9.1478280557804137</v>
      </c>
      <c r="F36" s="66">
        <v>4.2628729222402741</v>
      </c>
      <c r="G36" s="66">
        <v>1.2351248134373318</v>
      </c>
      <c r="I36" s="66">
        <v>9.607303666026926</v>
      </c>
      <c r="J36" s="66">
        <v>11.773124178020645</v>
      </c>
      <c r="K36" s="66">
        <v>3.1616462151102507</v>
      </c>
      <c r="L36" s="66">
        <v>4.8849551335401395</v>
      </c>
      <c r="M36" s="66">
        <v>3.0277481088029425</v>
      </c>
    </row>
    <row r="37" spans="1:13" ht="13.5" customHeight="1">
      <c r="A37" s="83">
        <v>1944</v>
      </c>
      <c r="B37" s="66">
        <v>32.51253098545476</v>
      </c>
      <c r="C37" s="66">
        <v>22.765102190252957</v>
      </c>
      <c r="D37" s="66">
        <v>11.280934337188071</v>
      </c>
      <c r="E37" s="66">
        <v>8.257493932839111</v>
      </c>
      <c r="F37" s="66">
        <v>3.7556085801448078</v>
      </c>
      <c r="G37" s="66">
        <v>1.1642370843730745</v>
      </c>
      <c r="I37" s="66">
        <v>9.7474287952018024</v>
      </c>
      <c r="J37" s="66">
        <v>11.484167853064886</v>
      </c>
      <c r="K37" s="66">
        <v>3.0234404043489604</v>
      </c>
      <c r="L37" s="66">
        <v>4.5018853526943037</v>
      </c>
      <c r="M37" s="66">
        <v>2.5913714957717335</v>
      </c>
    </row>
    <row r="38" spans="1:13" ht="13.5" customHeight="1">
      <c r="A38" s="83">
        <v>1945</v>
      </c>
      <c r="B38" s="66">
        <v>34.423310442267145</v>
      </c>
      <c r="C38" s="66">
        <v>24.794582726826704</v>
      </c>
      <c r="D38" s="66">
        <v>12.515791093689744</v>
      </c>
      <c r="E38" s="66">
        <v>9.1380628807287341</v>
      </c>
      <c r="F38" s="66">
        <v>4.1591811045259677</v>
      </c>
      <c r="G38" s="66">
        <v>1.2633914667333801</v>
      </c>
      <c r="I38" s="66">
        <v>9.6287277154404407</v>
      </c>
      <c r="J38" s="66">
        <v>12.27879163313696</v>
      </c>
      <c r="K38" s="66">
        <v>3.37772821296101</v>
      </c>
      <c r="L38" s="66">
        <v>4.9788817762027664</v>
      </c>
      <c r="M38" s="66">
        <v>2.8957896377925874</v>
      </c>
    </row>
    <row r="39" spans="1:13" ht="13.5" customHeight="1">
      <c r="A39" s="83">
        <v>1946</v>
      </c>
      <c r="B39" s="66">
        <v>36.699551227328811</v>
      </c>
      <c r="C39" s="66">
        <v>26.765386402673911</v>
      </c>
      <c r="D39" s="66">
        <v>13.277052533344129</v>
      </c>
      <c r="E39" s="66">
        <v>9.6124319854052445</v>
      </c>
      <c r="F39" s="66">
        <v>4.391740338619992</v>
      </c>
      <c r="G39" s="66">
        <v>1.4728374229718499</v>
      </c>
      <c r="I39" s="66">
        <v>9.9341648246548999</v>
      </c>
      <c r="J39" s="66">
        <v>13.488333869329782</v>
      </c>
      <c r="K39" s="66">
        <v>3.6646205479388847</v>
      </c>
      <c r="L39" s="66">
        <v>5.2206916467852524</v>
      </c>
      <c r="M39" s="66">
        <v>2.9189029156481423</v>
      </c>
    </row>
    <row r="40" spans="1:13" ht="13.5" customHeight="1">
      <c r="A40" s="83">
        <v>1947</v>
      </c>
      <c r="B40" s="66">
        <v>34.347880643880309</v>
      </c>
      <c r="C40" s="66">
        <v>24.678275904496104</v>
      </c>
      <c r="D40" s="66">
        <v>11.955055203166751</v>
      </c>
      <c r="E40" s="66">
        <v>8.6136609273865794</v>
      </c>
      <c r="F40" s="66">
        <v>3.9182105759787578</v>
      </c>
      <c r="G40" s="66">
        <v>1.3035162087810492</v>
      </c>
      <c r="I40" s="66">
        <v>9.6696047393842051</v>
      </c>
      <c r="J40" s="66">
        <v>12.723220701329353</v>
      </c>
      <c r="K40" s="66">
        <v>3.3413942757801713</v>
      </c>
      <c r="L40" s="66">
        <v>4.6954503514078212</v>
      </c>
      <c r="M40" s="66">
        <v>2.6146943671977088</v>
      </c>
    </row>
    <row r="41" spans="1:13" ht="13.5" customHeight="1">
      <c r="A41" s="83">
        <v>1948</v>
      </c>
      <c r="B41" s="66">
        <v>35.013508333029783</v>
      </c>
      <c r="C41" s="66">
        <v>25.055218389699</v>
      </c>
      <c r="D41" s="66">
        <v>12.242600017043001</v>
      </c>
      <c r="E41" s="66">
        <v>8.9003058703631002</v>
      </c>
      <c r="F41" s="66">
        <v>4.0551428153601456</v>
      </c>
      <c r="G41" s="66">
        <v>1.3054992326916324</v>
      </c>
      <c r="I41" s="66">
        <v>9.958289943330783</v>
      </c>
      <c r="J41" s="66">
        <v>12.812618372655999</v>
      </c>
      <c r="K41" s="66">
        <v>3.342294146679901</v>
      </c>
      <c r="L41" s="66">
        <v>4.8451630550029545</v>
      </c>
      <c r="M41" s="66">
        <v>2.7496435826685133</v>
      </c>
    </row>
    <row r="42" spans="1:13" ht="13.5" customHeight="1">
      <c r="A42" s="83">
        <v>1949</v>
      </c>
      <c r="B42" s="66">
        <v>34.750996242854654</v>
      </c>
      <c r="C42" s="66">
        <v>24.505410245556778</v>
      </c>
      <c r="D42" s="66">
        <v>11.726960080682737</v>
      </c>
      <c r="E42" s="66">
        <v>8.4761617819399557</v>
      </c>
      <c r="F42" s="66">
        <v>3.8313695563811363</v>
      </c>
      <c r="G42" s="66">
        <v>1.2425001396918816</v>
      </c>
      <c r="I42" s="66">
        <v>10.245585997297876</v>
      </c>
      <c r="J42" s="66">
        <v>12.778450164874041</v>
      </c>
      <c r="K42" s="66">
        <v>3.2507982987427813</v>
      </c>
      <c r="L42" s="66">
        <v>4.6447922255588194</v>
      </c>
      <c r="M42" s="66">
        <v>2.5888694166892545</v>
      </c>
    </row>
    <row r="43" spans="1:13" ht="13.5" customHeight="1">
      <c r="A43" s="83">
        <v>1950</v>
      </c>
      <c r="B43" s="66">
        <v>35.563366960951434</v>
      </c>
      <c r="C43" s="66">
        <v>25.533443184458783</v>
      </c>
      <c r="D43" s="66">
        <v>12.819535039978584</v>
      </c>
      <c r="E43" s="66">
        <v>9.3699311987821101</v>
      </c>
      <c r="F43" s="66">
        <v>4.3904470024816025</v>
      </c>
      <c r="G43" s="66">
        <v>1.2197861566448933</v>
      </c>
      <c r="I43" s="66">
        <v>10.029923776492652</v>
      </c>
      <c r="J43" s="66">
        <v>12.713908144480198</v>
      </c>
      <c r="K43" s="66">
        <v>3.449603841196474</v>
      </c>
      <c r="L43" s="66">
        <v>4.9794841963005076</v>
      </c>
      <c r="M43" s="66">
        <v>3.1706608458367089</v>
      </c>
    </row>
    <row r="44" spans="1:13" ht="13.5" customHeight="1">
      <c r="A44" s="83">
        <v>1951</v>
      </c>
      <c r="B44" s="66">
        <v>34.217551487253886</v>
      </c>
      <c r="C44" s="66">
        <v>24.200970415465328</v>
      </c>
      <c r="D44" s="66">
        <v>11.787105144922103</v>
      </c>
      <c r="E44" s="66">
        <v>8.5290641587032052</v>
      </c>
      <c r="F44" s="66">
        <v>3.8904059496939563</v>
      </c>
      <c r="G44" s="66">
        <v>1.2810697611210966</v>
      </c>
      <c r="I44" s="66">
        <v>10.016581071788558</v>
      </c>
      <c r="J44" s="66">
        <v>12.413865270543225</v>
      </c>
      <c r="K44" s="66">
        <v>3.2580409862188979</v>
      </c>
      <c r="L44" s="66">
        <v>4.6386582090092485</v>
      </c>
      <c r="M44" s="66">
        <v>2.6093361885728594</v>
      </c>
    </row>
    <row r="45" spans="1:13" ht="13.5" customHeight="1">
      <c r="A45" s="83">
        <v>1952</v>
      </c>
      <c r="B45" s="66">
        <v>33.211509029250323</v>
      </c>
      <c r="C45" s="66">
        <v>23.06904312314909</v>
      </c>
      <c r="D45" s="66">
        <v>10.790875985478291</v>
      </c>
      <c r="E45" s="66">
        <v>7.7363700620921847</v>
      </c>
      <c r="F45" s="66">
        <v>3.4281686412848158</v>
      </c>
      <c r="G45" s="66">
        <v>1.0884692794265907</v>
      </c>
      <c r="I45" s="66">
        <v>10.142465906101233</v>
      </c>
      <c r="J45" s="66">
        <v>12.278167137670799</v>
      </c>
      <c r="K45" s="66">
        <v>3.054505923386106</v>
      </c>
      <c r="L45" s="66">
        <v>4.3082014208073689</v>
      </c>
      <c r="M45" s="66">
        <v>2.3396993618582251</v>
      </c>
    </row>
    <row r="46" spans="1:13" ht="13.5" customHeight="1">
      <c r="A46" s="83">
        <v>1953</v>
      </c>
      <c r="B46" s="66">
        <v>32.306951062083613</v>
      </c>
      <c r="C46" s="66">
        <v>22.01304886929983</v>
      </c>
      <c r="D46" s="66">
        <v>9.9018850353359422</v>
      </c>
      <c r="E46" s="66">
        <v>7.0222416727219663</v>
      </c>
      <c r="F46" s="66">
        <v>3.0551549232254844</v>
      </c>
      <c r="G46" s="66">
        <v>0.96675602974227415</v>
      </c>
      <c r="I46" s="66">
        <v>10.293902192783783</v>
      </c>
      <c r="J46" s="66">
        <v>12.111163833963888</v>
      </c>
      <c r="K46" s="66">
        <v>2.8796433626139759</v>
      </c>
      <c r="L46" s="66">
        <v>3.9670867494964819</v>
      </c>
      <c r="M46" s="66">
        <v>2.0883988934832103</v>
      </c>
    </row>
    <row r="47" spans="1:13" ht="13.5" customHeight="1">
      <c r="A47" s="83">
        <v>1954</v>
      </c>
      <c r="B47" s="66">
        <v>33.636110590333104</v>
      </c>
      <c r="C47" s="66">
        <v>23.297681803897294</v>
      </c>
      <c r="D47" s="66">
        <v>10.773561804160744</v>
      </c>
      <c r="E47" s="66">
        <v>7.7128419457529693</v>
      </c>
      <c r="F47" s="66">
        <v>3.4909311013215474</v>
      </c>
      <c r="G47" s="66">
        <v>1.1687484341437246</v>
      </c>
      <c r="I47" s="66">
        <v>10.338428786435809</v>
      </c>
      <c r="J47" s="66">
        <v>12.52411999973655</v>
      </c>
      <c r="K47" s="66">
        <v>3.0607198584077748</v>
      </c>
      <c r="L47" s="66">
        <v>4.2219108444314219</v>
      </c>
      <c r="M47" s="66">
        <v>2.322182667177823</v>
      </c>
    </row>
    <row r="48" spans="1:13" ht="13.5" customHeight="1">
      <c r="A48" s="83">
        <v>1955</v>
      </c>
      <c r="B48" s="66">
        <v>33.937798425770481</v>
      </c>
      <c r="C48" s="66">
        <v>23.596091814308899</v>
      </c>
      <c r="D48" s="66">
        <v>11.057545520131828</v>
      </c>
      <c r="E48" s="66">
        <v>7.9624122205783836</v>
      </c>
      <c r="F48" s="66">
        <v>3.7149687473773496</v>
      </c>
      <c r="G48" s="66">
        <v>1.3165387245087341</v>
      </c>
      <c r="I48" s="66">
        <v>10.341706611461582</v>
      </c>
      <c r="J48" s="66">
        <v>12.53854629417707</v>
      </c>
      <c r="K48" s="66">
        <v>3.0951332995534449</v>
      </c>
      <c r="L48" s="66">
        <v>4.2474434732010344</v>
      </c>
      <c r="M48" s="66">
        <v>2.3984300228686157</v>
      </c>
    </row>
    <row r="49" spans="1:13" ht="13.5" customHeight="1">
      <c r="A49" s="83">
        <v>1956</v>
      </c>
      <c r="B49" s="66">
        <v>33.462139769151833</v>
      </c>
      <c r="C49" s="66">
        <v>23.126903627089035</v>
      </c>
      <c r="D49" s="66">
        <v>10.672081713296967</v>
      </c>
      <c r="E49" s="66">
        <v>7.7040729907897507</v>
      </c>
      <c r="F49" s="66">
        <v>3.4863094765295197</v>
      </c>
      <c r="G49" s="66">
        <v>1.1976060987726265</v>
      </c>
      <c r="I49" s="66">
        <v>10.335236142062797</v>
      </c>
      <c r="J49" s="66">
        <v>12.454821913792069</v>
      </c>
      <c r="K49" s="66">
        <v>2.968008722507216</v>
      </c>
      <c r="L49" s="66">
        <v>4.2177635142602306</v>
      </c>
      <c r="M49" s="66">
        <v>2.2887033777568933</v>
      </c>
    </row>
    <row r="50" spans="1:13" ht="13.5" customHeight="1">
      <c r="A50" s="83">
        <v>1957</v>
      </c>
      <c r="B50" s="66">
        <v>32.988589698885882</v>
      </c>
      <c r="C50" s="66">
        <v>22.604483211460689</v>
      </c>
      <c r="D50" s="66">
        <v>10.160969512973962</v>
      </c>
      <c r="E50" s="66">
        <v>7.2289503534595845</v>
      </c>
      <c r="F50" s="66">
        <v>3.1833122336257116</v>
      </c>
      <c r="G50" s="66">
        <v>1.0528673149594427</v>
      </c>
      <c r="I50" s="66">
        <v>10.384106487425193</v>
      </c>
      <c r="J50" s="66">
        <v>12.443513698486727</v>
      </c>
      <c r="K50" s="66">
        <v>2.9320191595143772</v>
      </c>
      <c r="L50" s="66">
        <v>4.0456381198338729</v>
      </c>
      <c r="M50" s="66">
        <v>2.1304449186662691</v>
      </c>
    </row>
    <row r="51" spans="1:13" ht="13.5" customHeight="1">
      <c r="A51" s="83">
        <v>1958</v>
      </c>
      <c r="B51" s="66">
        <v>33.561535507763736</v>
      </c>
      <c r="C51" s="66">
        <v>22.926678126202024</v>
      </c>
      <c r="D51" s="66">
        <v>10.205745453581454</v>
      </c>
      <c r="E51" s="66">
        <v>7.2682646554252344</v>
      </c>
      <c r="F51" s="66">
        <v>3.2184493567886685</v>
      </c>
      <c r="G51" s="66">
        <v>1.0814637545017167</v>
      </c>
      <c r="I51" s="66">
        <v>10.634857381561712</v>
      </c>
      <c r="J51" s="66">
        <v>12.72093267262057</v>
      </c>
      <c r="K51" s="66">
        <v>2.9374807981562192</v>
      </c>
      <c r="L51" s="66">
        <v>4.0498152986365659</v>
      </c>
      <c r="M51" s="66">
        <v>2.136985602286952</v>
      </c>
    </row>
    <row r="52" spans="1:13" ht="13.5" customHeight="1">
      <c r="A52" s="83">
        <v>1959</v>
      </c>
      <c r="B52" s="66">
        <v>34.003626034210939</v>
      </c>
      <c r="C52" s="66">
        <v>23.389805866566565</v>
      </c>
      <c r="D52" s="66">
        <v>10.64744460659322</v>
      </c>
      <c r="E52" s="66">
        <v>7.7157417854602874</v>
      </c>
      <c r="F52" s="66">
        <v>3.4498097399622316</v>
      </c>
      <c r="G52" s="66">
        <v>1.194124937510926</v>
      </c>
      <c r="I52" s="66">
        <v>10.613820167644374</v>
      </c>
      <c r="J52" s="66">
        <v>12.742361259973345</v>
      </c>
      <c r="K52" s="66">
        <v>2.9317028211329328</v>
      </c>
      <c r="L52" s="66">
        <v>4.2659320454980563</v>
      </c>
      <c r="M52" s="66">
        <v>2.2556848024513059</v>
      </c>
    </row>
    <row r="53" spans="1:13" ht="13.5" customHeight="1">
      <c r="A53" s="83">
        <v>1960</v>
      </c>
      <c r="B53" s="66">
        <v>33.475096015672115</v>
      </c>
      <c r="C53" s="66">
        <v>22.574312270279375</v>
      </c>
      <c r="D53" s="66">
        <v>10.034579956956321</v>
      </c>
      <c r="E53" s="66">
        <v>7.1292552733358505</v>
      </c>
      <c r="F53" s="66">
        <v>3.2490455876287272</v>
      </c>
      <c r="G53" s="66">
        <v>1.1749239699033298</v>
      </c>
      <c r="I53" s="66">
        <v>10.90078374539274</v>
      </c>
      <c r="J53" s="66">
        <v>12.539732313323054</v>
      </c>
      <c r="K53" s="66">
        <v>2.9053246836204707</v>
      </c>
      <c r="L53" s="66">
        <v>3.8802096857071233</v>
      </c>
      <c r="M53" s="66">
        <v>2.0741216177253974</v>
      </c>
    </row>
    <row r="54" spans="1:13" ht="13.5" customHeight="1">
      <c r="A54" s="83">
        <v>1961</v>
      </c>
      <c r="B54" s="66">
        <v>34.254772805519735</v>
      </c>
      <c r="C54" s="66">
        <v>23.501366800040351</v>
      </c>
      <c r="D54" s="66">
        <v>10.640656153200087</v>
      </c>
      <c r="E54" s="66">
        <v>7.6563411899957599</v>
      </c>
      <c r="F54" s="66">
        <v>3.6512818079073157</v>
      </c>
      <c r="G54" s="66">
        <v>1.3822929216111448</v>
      </c>
      <c r="I54" s="66">
        <v>10.753406005479384</v>
      </c>
      <c r="J54" s="66">
        <v>12.860710646840264</v>
      </c>
      <c r="K54" s="66">
        <v>2.9843149632043273</v>
      </c>
      <c r="L54" s="66">
        <v>4.0050593820884437</v>
      </c>
      <c r="M54" s="66">
        <v>2.2689888862961709</v>
      </c>
    </row>
    <row r="55" spans="1:13" ht="13.5" customHeight="1">
      <c r="A55" s="83">
        <v>1962</v>
      </c>
      <c r="B55" s="66">
        <v>33.700905075220447</v>
      </c>
      <c r="C55" s="66">
        <v>22.805886101804902</v>
      </c>
      <c r="D55" s="66">
        <v>9.9499062481040372</v>
      </c>
      <c r="E55" s="66">
        <v>7.0556755731104559</v>
      </c>
      <c r="F55" s="66">
        <v>3.1942778236263951</v>
      </c>
      <c r="G55" s="66">
        <v>1.1607401802667006</v>
      </c>
      <c r="I55" s="66">
        <v>10.895018973415546</v>
      </c>
      <c r="J55" s="66">
        <v>12.855979853700864</v>
      </c>
      <c r="K55" s="66">
        <v>2.8942306749935813</v>
      </c>
      <c r="L55" s="66">
        <v>3.8613977494840608</v>
      </c>
      <c r="M55" s="66">
        <v>2.0335376433596943</v>
      </c>
    </row>
    <row r="56" spans="1:13" ht="13.5" customHeight="1">
      <c r="A56" s="83">
        <v>1963</v>
      </c>
      <c r="B56" s="66">
        <v>33.784812876719649</v>
      </c>
      <c r="C56" s="66">
        <v>22.843879271659908</v>
      </c>
      <c r="D56" s="66">
        <v>9.9165102959435298</v>
      </c>
      <c r="E56" s="66">
        <v>6.9977792188907886</v>
      </c>
      <c r="F56" s="66">
        <v>3.1459022812065323</v>
      </c>
      <c r="G56" s="66">
        <v>1.1462998441377137</v>
      </c>
      <c r="I56" s="66">
        <v>10.94093360505974</v>
      </c>
      <c r="J56" s="66">
        <v>12.927368975716378</v>
      </c>
      <c r="K56" s="66">
        <v>2.9187310770527413</v>
      </c>
      <c r="L56" s="66">
        <v>3.8518769376842563</v>
      </c>
      <c r="M56" s="66">
        <v>1.9996024370688186</v>
      </c>
    </row>
    <row r="57" spans="1:13" ht="13.5" customHeight="1">
      <c r="A57" s="83">
        <v>1964</v>
      </c>
      <c r="B57" s="66">
        <v>34.423159200285276</v>
      </c>
      <c r="C57" s="66">
        <v>23.501240806964439</v>
      </c>
      <c r="D57" s="66">
        <v>10.479103530661327</v>
      </c>
      <c r="E57" s="66">
        <v>7.3852585207857411</v>
      </c>
      <c r="F57" s="66">
        <v>3.3724713759870779</v>
      </c>
      <c r="G57" s="66">
        <v>1.3021661045439319</v>
      </c>
      <c r="I57" s="66">
        <v>10.921918393320837</v>
      </c>
      <c r="J57" s="66">
        <v>13.022137276303113</v>
      </c>
      <c r="K57" s="66">
        <v>3.0938450098755856</v>
      </c>
      <c r="L57" s="66">
        <v>4.0127871447986632</v>
      </c>
      <c r="M57" s="66">
        <v>2.070305271443146</v>
      </c>
    </row>
    <row r="58" spans="1:13" ht="13.5" customHeight="1">
      <c r="A58" s="83">
        <v>1965</v>
      </c>
      <c r="B58" s="66">
        <v>34.781024128956567</v>
      </c>
      <c r="C58" s="66">
        <v>23.876387756560398</v>
      </c>
      <c r="D58" s="66">
        <v>10.891912753229198</v>
      </c>
      <c r="E58" s="66">
        <v>7.7250397293441164</v>
      </c>
      <c r="F58" s="66">
        <v>3.6551436659768348</v>
      </c>
      <c r="G58" s="66">
        <v>1.4893514616821979</v>
      </c>
      <c r="I58" s="66">
        <v>10.904636372396169</v>
      </c>
      <c r="J58" s="66">
        <v>12.9844750033312</v>
      </c>
      <c r="K58" s="66">
        <v>3.1668730238850813</v>
      </c>
      <c r="L58" s="66">
        <v>4.0698960633672812</v>
      </c>
      <c r="M58" s="66">
        <v>2.1657922042946369</v>
      </c>
    </row>
    <row r="59" spans="1:13" ht="13.5" customHeight="1">
      <c r="A59" s="83">
        <v>1966</v>
      </c>
      <c r="B59" s="66">
        <v>33.672018701939663</v>
      </c>
      <c r="C59" s="66">
        <v>22.920035530072795</v>
      </c>
      <c r="D59" s="66">
        <v>10.175256812339699</v>
      </c>
      <c r="E59" s="66">
        <v>7.2189100570361679</v>
      </c>
      <c r="F59" s="66">
        <v>3.385286985201867</v>
      </c>
      <c r="G59" s="66">
        <v>1.2898790870561372</v>
      </c>
      <c r="I59" s="66">
        <v>10.751983171866868</v>
      </c>
      <c r="J59" s="66">
        <v>12.744778717733096</v>
      </c>
      <c r="K59" s="66">
        <v>2.9563467553035307</v>
      </c>
      <c r="L59" s="66">
        <v>3.833623071834301</v>
      </c>
      <c r="M59" s="66">
        <v>2.09540789814573</v>
      </c>
    </row>
    <row r="60" spans="1:13" ht="13.5" customHeight="1">
      <c r="A60" s="83">
        <v>1967</v>
      </c>
      <c r="B60" s="66">
        <v>34.444564532108465</v>
      </c>
      <c r="C60" s="66">
        <v>23.702198857924753</v>
      </c>
      <c r="D60" s="66">
        <v>10.737541914934186</v>
      </c>
      <c r="E60" s="66">
        <v>7.6748202277885289</v>
      </c>
      <c r="F60" s="66">
        <v>3.6770055013950738</v>
      </c>
      <c r="G60" s="66">
        <v>1.4163478056117289</v>
      </c>
      <c r="I60" s="66">
        <v>10.742365674183713</v>
      </c>
      <c r="J60" s="66">
        <v>12.964656942990567</v>
      </c>
      <c r="K60" s="66">
        <v>3.0627216871456566</v>
      </c>
      <c r="L60" s="66">
        <v>3.9978147263934551</v>
      </c>
      <c r="M60" s="66">
        <v>2.2606576957833449</v>
      </c>
    </row>
    <row r="61" spans="1:13" ht="13.5" customHeight="1">
      <c r="A61" s="83">
        <v>1968</v>
      </c>
      <c r="B61" s="66">
        <v>34.847169728380806</v>
      </c>
      <c r="C61" s="66">
        <v>24.150884451591764</v>
      </c>
      <c r="D61" s="66">
        <v>11.212838574441928</v>
      </c>
      <c r="E61" s="66">
        <v>8.139010155687382</v>
      </c>
      <c r="F61" s="66">
        <v>4.0228605841038094</v>
      </c>
      <c r="G61" s="66">
        <v>1.6149285544225331</v>
      </c>
      <c r="I61" s="66">
        <v>10.696285276789041</v>
      </c>
      <c r="J61" s="66">
        <v>12.938045877149836</v>
      </c>
      <c r="K61" s="66">
        <v>3.0738284187545464</v>
      </c>
      <c r="L61" s="66">
        <v>4.1161495715835725</v>
      </c>
      <c r="M61" s="66">
        <v>2.4079320296812763</v>
      </c>
    </row>
    <row r="62" spans="1:13" ht="13.5" customHeight="1">
      <c r="A62" s="83">
        <v>1969</v>
      </c>
      <c r="B62" s="66">
        <v>33.929318315651621</v>
      </c>
      <c r="C62" s="66">
        <v>23.084003848392623</v>
      </c>
      <c r="D62" s="66">
        <v>10.351497284479398</v>
      </c>
      <c r="E62" s="66">
        <v>7.4457992588071837</v>
      </c>
      <c r="F62" s="66">
        <v>3.6936962808646325</v>
      </c>
      <c r="G62" s="66">
        <v>1.5581702597665021</v>
      </c>
      <c r="I62" s="66">
        <v>10.845314467258998</v>
      </c>
      <c r="J62" s="66">
        <v>12.732506563913224</v>
      </c>
      <c r="K62" s="66">
        <v>2.9056980256722147</v>
      </c>
      <c r="L62" s="66">
        <v>3.7521029779425512</v>
      </c>
      <c r="M62" s="66">
        <v>2.1355260210981304</v>
      </c>
    </row>
    <row r="63" spans="1:13" ht="13.5" customHeight="1">
      <c r="A63" s="83">
        <v>1970</v>
      </c>
      <c r="B63" s="66">
        <v>32.627187921783381</v>
      </c>
      <c r="C63" s="66">
        <v>21.662776629097152</v>
      </c>
      <c r="D63" s="66">
        <v>9.0252864935986619</v>
      </c>
      <c r="E63" s="66">
        <v>6.2510354502399119</v>
      </c>
      <c r="F63" s="66">
        <v>2.7753447195762333</v>
      </c>
      <c r="G63" s="66">
        <v>0.99627513394338518</v>
      </c>
      <c r="I63" s="66">
        <v>10.964411292686229</v>
      </c>
      <c r="J63" s="66">
        <v>12.63749013549849</v>
      </c>
      <c r="K63" s="66">
        <v>2.7742510433587499</v>
      </c>
      <c r="L63" s="66">
        <v>3.4756907306636786</v>
      </c>
      <c r="M63" s="66">
        <v>1.7790695856328482</v>
      </c>
    </row>
    <row r="64" spans="1:13" ht="13.5" customHeight="1">
      <c r="A64" s="83">
        <v>1971</v>
      </c>
      <c r="B64" s="66">
        <v>33.336957207631883</v>
      </c>
      <c r="C64" s="66">
        <v>22.257596754123192</v>
      </c>
      <c r="D64" s="66">
        <v>9.399056116893755</v>
      </c>
      <c r="E64" s="66">
        <v>6.5637180681112763</v>
      </c>
      <c r="F64" s="66">
        <v>2.987735567445938</v>
      </c>
      <c r="G64" s="66">
        <v>1.1137117989758905</v>
      </c>
      <c r="I64" s="66">
        <v>11.079360453508691</v>
      </c>
      <c r="J64" s="66">
        <v>12.858540637229437</v>
      </c>
      <c r="K64" s="66">
        <v>2.8353380487824786</v>
      </c>
      <c r="L64" s="66">
        <v>3.5759825006653383</v>
      </c>
      <c r="M64" s="66">
        <v>1.8740237684700476</v>
      </c>
    </row>
    <row r="65" spans="1:13" ht="13.5" customHeight="1">
      <c r="A65" s="83">
        <v>1972</v>
      </c>
      <c r="B65" s="66">
        <v>33.585936951500109</v>
      </c>
      <c r="C65" s="66">
        <v>22.518494904678448</v>
      </c>
      <c r="D65" s="66">
        <v>9.6377083451862653</v>
      </c>
      <c r="E65" s="66">
        <v>6.7800779514331033</v>
      </c>
      <c r="F65" s="66">
        <v>3.1258337833275762</v>
      </c>
      <c r="G65" s="66">
        <v>1.1781574093832308</v>
      </c>
      <c r="I65" s="66">
        <v>11.067442046821661</v>
      </c>
      <c r="J65" s="66">
        <v>12.880786559492183</v>
      </c>
      <c r="K65" s="66">
        <v>2.857630393753162</v>
      </c>
      <c r="L65" s="66">
        <v>3.6542441681055271</v>
      </c>
      <c r="M65" s="66">
        <v>1.9476763739443455</v>
      </c>
    </row>
    <row r="66" spans="1:13" ht="13.5" customHeight="1">
      <c r="A66" s="83">
        <v>1973</v>
      </c>
      <c r="B66" s="66">
        <v>33.332703112875102</v>
      </c>
      <c r="C66" s="66">
        <v>22.213623212905272</v>
      </c>
      <c r="D66" s="66">
        <v>9.1624623453135765</v>
      </c>
      <c r="E66" s="66">
        <v>6.3038498064728747</v>
      </c>
      <c r="F66" s="66">
        <v>2.7600856232307911</v>
      </c>
      <c r="G66" s="66">
        <v>0.94139573549492805</v>
      </c>
      <c r="I66" s="66">
        <v>11.119079899969829</v>
      </c>
      <c r="J66" s="66">
        <v>13.051160867591696</v>
      </c>
      <c r="K66" s="66">
        <v>2.8586125388407018</v>
      </c>
      <c r="L66" s="66">
        <v>3.5437641832420836</v>
      </c>
      <c r="M66" s="66">
        <v>1.818689887735863</v>
      </c>
    </row>
    <row r="67" spans="1:13" ht="13.5" customHeight="1">
      <c r="A67" s="83">
        <v>1974</v>
      </c>
      <c r="B67" s="66">
        <v>33.308721284801521</v>
      </c>
      <c r="C67" s="66">
        <v>22.117845220002732</v>
      </c>
      <c r="D67" s="66">
        <v>9.1224292172255339</v>
      </c>
      <c r="E67" s="66">
        <v>6.3068576747885361</v>
      </c>
      <c r="F67" s="66">
        <v>2.72823293845236</v>
      </c>
      <c r="G67" s="66">
        <v>0.87885422864696539</v>
      </c>
      <c r="I67" s="66">
        <v>11.19087606479879</v>
      </c>
      <c r="J67" s="66">
        <v>12.995416002777198</v>
      </c>
      <c r="K67" s="66">
        <v>2.8155715424369978</v>
      </c>
      <c r="L67" s="66">
        <v>3.5786247363361761</v>
      </c>
      <c r="M67" s="66">
        <v>1.8493787098053946</v>
      </c>
    </row>
    <row r="68" spans="1:13" ht="13.5" customHeight="1">
      <c r="A68" s="83">
        <v>1975</v>
      </c>
      <c r="B68" s="66">
        <v>33.432915443624907</v>
      </c>
      <c r="C68" s="66">
        <v>21.98127553021525</v>
      </c>
      <c r="D68" s="66">
        <v>8.872672603452564</v>
      </c>
      <c r="E68" s="66">
        <v>6.0679008782242949</v>
      </c>
      <c r="F68" s="66">
        <v>2.5645125442783798</v>
      </c>
      <c r="G68" s="66">
        <v>0.84658142682953264</v>
      </c>
      <c r="I68" s="66">
        <v>11.451639913409657</v>
      </c>
      <c r="J68" s="66">
        <v>13.108602926762686</v>
      </c>
      <c r="K68" s="66">
        <v>2.8047717252282691</v>
      </c>
      <c r="L68" s="66">
        <v>3.5033883339459151</v>
      </c>
      <c r="M68" s="66">
        <v>1.7179311174488472</v>
      </c>
    </row>
    <row r="69" spans="1:13" ht="13.5" customHeight="1">
      <c r="A69" s="83">
        <v>1976</v>
      </c>
      <c r="B69" s="66">
        <v>33.413613324879499</v>
      </c>
      <c r="C69" s="66">
        <v>21.974556548715523</v>
      </c>
      <c r="D69" s="66">
        <v>8.860885138806907</v>
      </c>
      <c r="E69" s="66">
        <v>6.0688981827163699</v>
      </c>
      <c r="F69" s="66">
        <v>2.5947445217216036</v>
      </c>
      <c r="G69" s="66">
        <v>0.85993934820226992</v>
      </c>
      <c r="I69" s="66">
        <v>11.439056776163977</v>
      </c>
      <c r="J69" s="66">
        <v>13.113671409908616</v>
      </c>
      <c r="K69" s="66">
        <v>2.791986956090537</v>
      </c>
      <c r="L69" s="66">
        <v>3.4741536609947663</v>
      </c>
      <c r="M69" s="66">
        <v>1.7348051735193337</v>
      </c>
    </row>
    <row r="70" spans="1:13" ht="13.5" customHeight="1">
      <c r="A70" s="83">
        <v>1977</v>
      </c>
      <c r="B70" s="66">
        <v>33.58335444672678</v>
      </c>
      <c r="C70" s="66">
        <v>22.124400709776403</v>
      </c>
      <c r="D70" s="66">
        <v>9.0251178846532945</v>
      </c>
      <c r="E70" s="66">
        <v>6.2170612847436626</v>
      </c>
      <c r="F70" s="66">
        <v>2.7079323133603865</v>
      </c>
      <c r="G70" s="66">
        <v>0.92362942017128558</v>
      </c>
      <c r="I70" s="66">
        <v>11.458953736950377</v>
      </c>
      <c r="J70" s="66">
        <v>13.099282825123108</v>
      </c>
      <c r="K70" s="66">
        <v>2.8080565999096319</v>
      </c>
      <c r="L70" s="66">
        <v>3.5091289713832761</v>
      </c>
      <c r="M70" s="66">
        <v>1.784302893189101</v>
      </c>
    </row>
    <row r="71" spans="1:13" ht="13.5" customHeight="1">
      <c r="A71" s="83">
        <v>1978</v>
      </c>
      <c r="B71" s="66">
        <v>33.486074567630084</v>
      </c>
      <c r="C71" s="66">
        <v>22.035974550061056</v>
      </c>
      <c r="D71" s="66">
        <v>8.9505213117986688</v>
      </c>
      <c r="E71" s="66">
        <v>6.161281492336526</v>
      </c>
      <c r="F71" s="66">
        <v>2.6479670026986137</v>
      </c>
      <c r="G71" s="66">
        <v>0.85637644293520931</v>
      </c>
      <c r="I71" s="66">
        <v>11.450100017569028</v>
      </c>
      <c r="J71" s="66">
        <v>13.085453238262387</v>
      </c>
      <c r="K71" s="66">
        <v>2.7892398194621428</v>
      </c>
      <c r="L71" s="66">
        <v>3.5133144896379123</v>
      </c>
      <c r="M71" s="66">
        <v>1.7915905597634043</v>
      </c>
    </row>
    <row r="72" spans="1:13" ht="13.5" customHeight="1">
      <c r="A72" s="83">
        <v>1979</v>
      </c>
      <c r="B72" s="66">
        <v>34.212281147923008</v>
      </c>
      <c r="C72" s="66">
        <v>22.931333033515408</v>
      </c>
      <c r="D72" s="66">
        <v>9.9576984709518843</v>
      </c>
      <c r="E72" s="66">
        <v>7.1085531724501321</v>
      </c>
      <c r="F72" s="66">
        <v>3.4392645702314781</v>
      </c>
      <c r="G72" s="66">
        <v>1.3728566187669136</v>
      </c>
      <c r="I72" s="66">
        <v>11.2809481144076</v>
      </c>
      <c r="J72" s="66">
        <v>12.973634562563523</v>
      </c>
      <c r="K72" s="66">
        <v>2.8491452985017522</v>
      </c>
      <c r="L72" s="66">
        <v>3.6692886022186539</v>
      </c>
      <c r="M72" s="66">
        <v>2.0664079514645648</v>
      </c>
    </row>
    <row r="73" spans="1:13" ht="13.5" customHeight="1">
      <c r="A73" s="83">
        <v>1980</v>
      </c>
      <c r="B73" s="66">
        <v>34.633109852762871</v>
      </c>
      <c r="C73" s="66">
        <v>23.167762094506486</v>
      </c>
      <c r="D73" s="66">
        <v>10.021024087968501</v>
      </c>
      <c r="E73" s="66">
        <v>7.1490427060712189</v>
      </c>
      <c r="F73" s="66">
        <v>3.4095164790819288</v>
      </c>
      <c r="G73" s="66">
        <v>1.2764781564610594</v>
      </c>
      <c r="I73" s="66">
        <v>11.465347758256385</v>
      </c>
      <c r="J73" s="66">
        <v>13.146738006537985</v>
      </c>
      <c r="K73" s="66">
        <v>2.8719813818972817</v>
      </c>
      <c r="L73" s="66">
        <v>3.7395262269892902</v>
      </c>
      <c r="M73" s="66">
        <v>2.1330383226208696</v>
      </c>
    </row>
    <row r="74" spans="1:13" ht="13.5" customHeight="1">
      <c r="A74" s="83">
        <v>1981</v>
      </c>
      <c r="B74" s="66">
        <v>34.543460724054285</v>
      </c>
      <c r="C74" s="66">
        <v>23.036323684005882</v>
      </c>
      <c r="D74" s="66">
        <v>10.017024807873129</v>
      </c>
      <c r="E74" s="66">
        <v>7.2333450003670983</v>
      </c>
      <c r="F74" s="66">
        <v>3.5661926882342105</v>
      </c>
      <c r="G74" s="66">
        <v>1.3658654703481263</v>
      </c>
      <c r="I74" s="66">
        <v>11.507137040048402</v>
      </c>
      <c r="J74" s="66">
        <v>13.019298876132753</v>
      </c>
      <c r="K74" s="66">
        <v>2.7836798075060312</v>
      </c>
      <c r="L74" s="66">
        <v>3.6671523121328877</v>
      </c>
      <c r="M74" s="66">
        <v>2.200327217886084</v>
      </c>
    </row>
    <row r="75" spans="1:13" ht="13.5" customHeight="1">
      <c r="A75" s="83">
        <v>1982</v>
      </c>
      <c r="B75" s="66">
        <v>35.332165870772251</v>
      </c>
      <c r="C75" s="66">
        <v>23.830859846228314</v>
      </c>
      <c r="D75" s="66">
        <v>10.795796977766425</v>
      </c>
      <c r="E75" s="66">
        <v>7.9650371641197308</v>
      </c>
      <c r="F75" s="66">
        <v>4.1757694436480151</v>
      </c>
      <c r="G75" s="66">
        <v>1.7337928747513978</v>
      </c>
      <c r="I75" s="66">
        <v>11.501306024543936</v>
      </c>
      <c r="J75" s="66">
        <v>13.035062868461889</v>
      </c>
      <c r="K75" s="66">
        <v>2.8307598136466945</v>
      </c>
      <c r="L75" s="66">
        <v>3.7892677204717158</v>
      </c>
      <c r="M75" s="66">
        <v>2.4419765688966173</v>
      </c>
    </row>
    <row r="76" spans="1:13" ht="13.5" customHeight="1">
      <c r="A76" s="83">
        <v>1983</v>
      </c>
      <c r="B76" s="66">
        <v>36.381882126221534</v>
      </c>
      <c r="C76" s="66">
        <v>24.851601609232148</v>
      </c>
      <c r="D76" s="66">
        <v>11.555228099865923</v>
      </c>
      <c r="E76" s="66">
        <v>8.6305391031627234</v>
      </c>
      <c r="F76" s="66">
        <v>4.6208721299842912</v>
      </c>
      <c r="G76" s="66">
        <v>1.884166708678876</v>
      </c>
      <c r="I76" s="66">
        <v>11.530280516989386</v>
      </c>
      <c r="J76" s="66">
        <v>13.296373509366225</v>
      </c>
      <c r="K76" s="66">
        <v>2.9246889967031997</v>
      </c>
      <c r="L76" s="66">
        <v>4.0096669731784322</v>
      </c>
      <c r="M76" s="66">
        <v>2.7367054213054152</v>
      </c>
    </row>
    <row r="77" spans="1:13" ht="13.5" customHeight="1">
      <c r="A77" s="83">
        <v>1984</v>
      </c>
      <c r="B77" s="66">
        <v>36.735537173275119</v>
      </c>
      <c r="C77" s="66">
        <v>25.286507220891252</v>
      </c>
      <c r="D77" s="66">
        <v>11.989346962037795</v>
      </c>
      <c r="E77" s="66">
        <v>9.0391652755793146</v>
      </c>
      <c r="F77" s="66">
        <v>4.9811033091065013</v>
      </c>
      <c r="G77" s="66">
        <v>2.1535381567179748</v>
      </c>
      <c r="I77" s="66">
        <v>11.449029952383867</v>
      </c>
      <c r="J77" s="66">
        <v>13.297160258853458</v>
      </c>
      <c r="K77" s="66">
        <v>2.95018168645848</v>
      </c>
      <c r="L77" s="66">
        <v>4.0580619664728133</v>
      </c>
      <c r="M77" s="66">
        <v>2.8275651523885266</v>
      </c>
    </row>
    <row r="78" spans="1:13" ht="13.5" customHeight="1">
      <c r="A78" s="83">
        <v>1985</v>
      </c>
      <c r="B78" s="66">
        <v>37.560861009448189</v>
      </c>
      <c r="C78" s="66">
        <v>26.117028321317697</v>
      </c>
      <c r="D78" s="66">
        <v>12.668962279555531</v>
      </c>
      <c r="E78" s="66">
        <v>9.6251536987594903</v>
      </c>
      <c r="F78" s="66">
        <v>5.3180289093396169</v>
      </c>
      <c r="G78" s="66">
        <v>2.2361820161560337</v>
      </c>
      <c r="I78" s="66">
        <v>11.443832688130492</v>
      </c>
      <c r="J78" s="66">
        <v>13.448066041762166</v>
      </c>
      <c r="K78" s="66">
        <v>3.0438085807960409</v>
      </c>
      <c r="L78" s="66">
        <v>4.3071247894198734</v>
      </c>
      <c r="M78" s="66">
        <v>3.0818468931835832</v>
      </c>
    </row>
    <row r="79" spans="1:13" ht="13.5" customHeight="1">
      <c r="A79" s="83">
        <v>1986</v>
      </c>
      <c r="B79" s="66">
        <v>40.628910352746885</v>
      </c>
      <c r="C79" s="66">
        <v>29.487538897193097</v>
      </c>
      <c r="D79" s="66">
        <v>15.917057878495417</v>
      </c>
      <c r="E79" s="66">
        <v>12.622035228545277</v>
      </c>
      <c r="F79" s="66">
        <v>7.3978961510816967</v>
      </c>
      <c r="G79" s="66">
        <v>3.34446839608743</v>
      </c>
      <c r="I79" s="66">
        <v>11.141371455553788</v>
      </c>
      <c r="J79" s="66">
        <v>13.570481018697681</v>
      </c>
      <c r="K79" s="66">
        <v>3.2950226499501394</v>
      </c>
      <c r="L79" s="66">
        <v>5.2241390774635805</v>
      </c>
      <c r="M79" s="66">
        <v>4.0534277549942672</v>
      </c>
    </row>
    <row r="80" spans="1:13" ht="13.5" customHeight="1">
      <c r="A80" s="83">
        <v>1987</v>
      </c>
      <c r="B80" s="66">
        <v>38.245778280666734</v>
      </c>
      <c r="C80" s="66">
        <v>26.538896196963329</v>
      </c>
      <c r="D80" s="66">
        <v>12.662152082703312</v>
      </c>
      <c r="E80" s="66">
        <v>9.4484083074483234</v>
      </c>
      <c r="F80" s="66">
        <v>4.899027408633728</v>
      </c>
      <c r="G80" s="66">
        <v>1.9077992254479696</v>
      </c>
      <c r="I80" s="66">
        <v>11.706882083703405</v>
      </c>
      <c r="J80" s="66">
        <v>13.876744114260017</v>
      </c>
      <c r="K80" s="66">
        <v>3.2137437752549882</v>
      </c>
      <c r="L80" s="66">
        <v>4.5493808988145954</v>
      </c>
      <c r="M80" s="66">
        <v>2.9912281831857586</v>
      </c>
    </row>
    <row r="81" spans="1:13" ht="13.5" customHeight="1">
      <c r="A81" s="83">
        <v>1988</v>
      </c>
      <c r="B81" s="66">
        <v>40.628739351633932</v>
      </c>
      <c r="C81" s="66">
        <v>29.28938887841235</v>
      </c>
      <c r="D81" s="66">
        <v>15.493338921325046</v>
      </c>
      <c r="E81" s="66">
        <v>12.091460032282132</v>
      </c>
      <c r="F81" s="66">
        <v>6.799030590486101</v>
      </c>
      <c r="G81" s="66">
        <v>2.8625698376648026</v>
      </c>
      <c r="I81" s="66">
        <v>11.339350473221582</v>
      </c>
      <c r="J81" s="66">
        <v>13.796049957087304</v>
      </c>
      <c r="K81" s="66">
        <v>3.4018788890429139</v>
      </c>
      <c r="L81" s="66">
        <v>5.2924294417960311</v>
      </c>
      <c r="M81" s="66">
        <v>3.9364607528212985</v>
      </c>
    </row>
    <row r="82" spans="1:13" ht="13.5" customHeight="1">
      <c r="A82" s="83">
        <v>1989</v>
      </c>
      <c r="B82" s="66">
        <v>40.084419699446748</v>
      </c>
      <c r="C82" s="66">
        <v>28.547795418569976</v>
      </c>
      <c r="D82" s="66">
        <v>14.486443962630339</v>
      </c>
      <c r="E82" s="66">
        <v>11.078926762688688</v>
      </c>
      <c r="F82" s="66">
        <v>5.9994074968876392</v>
      </c>
      <c r="G82" s="66">
        <v>2.4546952390748413</v>
      </c>
      <c r="I82" s="66">
        <v>11.536624280876772</v>
      </c>
      <c r="J82" s="66">
        <v>14.061351455939636</v>
      </c>
      <c r="K82" s="66">
        <v>3.4075171999416511</v>
      </c>
      <c r="L82" s="66">
        <v>5.0795192658010491</v>
      </c>
      <c r="M82" s="66">
        <v>3.5447122578127979</v>
      </c>
    </row>
    <row r="83" spans="1:13" ht="13.5" customHeight="1">
      <c r="A83" s="83">
        <v>1990</v>
      </c>
      <c r="B83" s="66">
        <v>39.975652816242444</v>
      </c>
      <c r="C83" s="66">
        <v>28.406123836070392</v>
      </c>
      <c r="D83" s="66">
        <v>14.329641264701635</v>
      </c>
      <c r="E83" s="66">
        <v>10.944271701045379</v>
      </c>
      <c r="F83" s="66">
        <v>5.8245139041904226</v>
      </c>
      <c r="G83" s="66">
        <v>2.3335255081525816</v>
      </c>
      <c r="I83" s="66">
        <v>11.569528980172052</v>
      </c>
      <c r="J83" s="66">
        <v>14.076482571368757</v>
      </c>
      <c r="K83" s="66">
        <v>3.3853695636562566</v>
      </c>
      <c r="L83" s="66">
        <v>5.1197577968549561</v>
      </c>
      <c r="M83" s="66">
        <v>3.4909883960378409</v>
      </c>
    </row>
    <row r="84" spans="1:13" ht="13.5" customHeight="1">
      <c r="A84" s="83">
        <v>1991</v>
      </c>
      <c r="B84" s="66">
        <v>39.545500390896422</v>
      </c>
      <c r="C84" s="66">
        <v>27.722910978669187</v>
      </c>
      <c r="D84" s="66">
        <v>13.360690261159549</v>
      </c>
      <c r="E84" s="66">
        <v>9.9856482457619098</v>
      </c>
      <c r="F84" s="66">
        <v>5.1228214941781252</v>
      </c>
      <c r="G84" s="66">
        <v>1.9570288229202717</v>
      </c>
      <c r="I84" s="66">
        <v>11.822589412227234</v>
      </c>
      <c r="J84" s="66">
        <v>14.362220717509638</v>
      </c>
      <c r="K84" s="66">
        <v>3.3750420153976393</v>
      </c>
      <c r="L84" s="66">
        <v>4.8628267515837846</v>
      </c>
      <c r="M84" s="66">
        <v>3.1657926712578535</v>
      </c>
    </row>
    <row r="85" spans="1:13" ht="13.5" customHeight="1">
      <c r="A85" s="83">
        <v>1992</v>
      </c>
      <c r="B85" s="66">
        <v>40.822634961702242</v>
      </c>
      <c r="C85" s="66">
        <v>29.064650618580192</v>
      </c>
      <c r="D85" s="66">
        <v>14.670843575107488</v>
      </c>
      <c r="E85" s="66">
        <v>11.199057674030358</v>
      </c>
      <c r="F85" s="66">
        <v>6.0315047247453792</v>
      </c>
      <c r="G85" s="66">
        <v>2.4630823721854767</v>
      </c>
      <c r="I85" s="66">
        <v>11.75798434312205</v>
      </c>
      <c r="J85" s="66">
        <v>14.393807043472703</v>
      </c>
      <c r="K85" s="66">
        <v>3.4717859010771299</v>
      </c>
      <c r="L85" s="66">
        <v>5.1675529492849792</v>
      </c>
      <c r="M85" s="66">
        <v>3.5684223525599026</v>
      </c>
    </row>
    <row r="86" spans="1:13" ht="13.5" customHeight="1">
      <c r="A86" s="83">
        <v>1993</v>
      </c>
      <c r="B86" s="66">
        <v>40.684889309387607</v>
      </c>
      <c r="C86" s="66">
        <v>28.832913107127652</v>
      </c>
      <c r="D86" s="66">
        <v>14.23690292657316</v>
      </c>
      <c r="E86" s="66">
        <v>10.776711706570488</v>
      </c>
      <c r="F86" s="66">
        <v>5.7306914890393443</v>
      </c>
      <c r="G86" s="66">
        <v>2.3180260584675971</v>
      </c>
      <c r="I86" s="66">
        <v>11.851976202259955</v>
      </c>
      <c r="J86" s="66">
        <v>14.596010180554492</v>
      </c>
      <c r="K86" s="66">
        <v>3.4601912200026721</v>
      </c>
      <c r="L86" s="66">
        <v>5.0460202175311437</v>
      </c>
      <c r="M86" s="66">
        <v>3.4126654305717472</v>
      </c>
    </row>
    <row r="87" spans="1:13" ht="13.5" customHeight="1">
      <c r="A87" s="83">
        <v>1994</v>
      </c>
      <c r="B87" s="66">
        <v>40.781969686955158</v>
      </c>
      <c r="C87" s="66">
        <v>28.892563215865998</v>
      </c>
      <c r="D87" s="66">
        <v>14.231929403424463</v>
      </c>
      <c r="E87" s="66">
        <v>10.734235576187457</v>
      </c>
      <c r="F87" s="66">
        <v>5.7039958392342767</v>
      </c>
      <c r="G87" s="66">
        <v>2.2947425865202211</v>
      </c>
      <c r="I87" s="66">
        <v>11.88940647108916</v>
      </c>
      <c r="J87" s="66">
        <v>14.660633812441535</v>
      </c>
      <c r="K87" s="66">
        <v>3.4976938272370059</v>
      </c>
      <c r="L87" s="66">
        <v>5.0302397369531802</v>
      </c>
      <c r="M87" s="66">
        <v>3.4092532527140555</v>
      </c>
    </row>
    <row r="88" spans="1:13" ht="13.5" customHeight="1">
      <c r="A88" s="83">
        <v>1995</v>
      </c>
      <c r="B88" s="66">
        <v>42.113999999999997</v>
      </c>
      <c r="C88" s="66">
        <v>30.224</v>
      </c>
      <c r="D88" s="66">
        <v>15.234</v>
      </c>
      <c r="E88" s="66">
        <v>11.57</v>
      </c>
      <c r="F88" s="66">
        <v>6.2060000000000004</v>
      </c>
      <c r="G88" s="66">
        <v>2.4630000000000001</v>
      </c>
      <c r="I88" s="66">
        <f t="shared" ref="I88:I97" si="0">B88-C88</f>
        <v>11.889999999999997</v>
      </c>
      <c r="J88" s="66">
        <f t="shared" ref="J88:J97" si="1">C88-D88</f>
        <v>14.99</v>
      </c>
      <c r="K88" s="66">
        <f t="shared" ref="K88:K97" si="2">D88-E88</f>
        <v>3.6639999999999997</v>
      </c>
      <c r="L88" s="66">
        <f t="shared" ref="L88:L97" si="3">E88-F88</f>
        <v>5.3639999999999999</v>
      </c>
      <c r="M88" s="66">
        <f t="shared" ref="M88:M97" si="4">F88-G88</f>
        <v>3.7430000000000003</v>
      </c>
    </row>
    <row r="89" spans="1:13" ht="13.5" customHeight="1">
      <c r="A89" s="83">
        <f t="shared" ref="A89:A97" si="5">A88+1</f>
        <v>1996</v>
      </c>
      <c r="B89" s="66">
        <v>43.484000000000002</v>
      </c>
      <c r="C89" s="66">
        <v>31.757000000000001</v>
      </c>
      <c r="D89" s="66">
        <v>16.687000000000001</v>
      </c>
      <c r="E89" s="66">
        <v>12.907</v>
      </c>
      <c r="F89" s="66">
        <v>7.24</v>
      </c>
      <c r="G89" s="66">
        <v>3.0579999999999998</v>
      </c>
      <c r="I89" s="66">
        <f t="shared" si="0"/>
        <v>11.727</v>
      </c>
      <c r="J89" s="66">
        <f t="shared" si="1"/>
        <v>15.07</v>
      </c>
      <c r="K89" s="66">
        <f t="shared" si="2"/>
        <v>3.7800000000000011</v>
      </c>
      <c r="L89" s="66">
        <f t="shared" si="3"/>
        <v>5.6669999999999998</v>
      </c>
      <c r="M89" s="66">
        <f t="shared" si="4"/>
        <v>4.1820000000000004</v>
      </c>
    </row>
    <row r="90" spans="1:13" ht="13.5" customHeight="1">
      <c r="A90" s="83">
        <f t="shared" si="5"/>
        <v>1997</v>
      </c>
      <c r="B90" s="66">
        <v>44.643999999999998</v>
      </c>
      <c r="C90" s="66">
        <v>33.140999999999998</v>
      </c>
      <c r="D90" s="66">
        <v>18.015000000000001</v>
      </c>
      <c r="E90" s="66">
        <v>14.159000000000001</v>
      </c>
      <c r="F90" s="66">
        <v>8.1850000000000005</v>
      </c>
      <c r="G90" s="66">
        <v>3.5259999999999998</v>
      </c>
      <c r="I90" s="66">
        <f t="shared" si="0"/>
        <v>11.503</v>
      </c>
      <c r="J90" s="66">
        <f t="shared" si="1"/>
        <v>15.125999999999998</v>
      </c>
      <c r="K90" s="66">
        <f t="shared" si="2"/>
        <v>3.8559999999999999</v>
      </c>
      <c r="L90" s="66">
        <f t="shared" si="3"/>
        <v>5.9740000000000002</v>
      </c>
      <c r="M90" s="66">
        <f t="shared" si="4"/>
        <v>4.6590000000000007</v>
      </c>
    </row>
    <row r="91" spans="1:13" ht="13.5" customHeight="1">
      <c r="A91" s="83">
        <f t="shared" si="5"/>
        <v>1998</v>
      </c>
      <c r="B91" s="66">
        <v>45.390999999999998</v>
      </c>
      <c r="C91" s="66">
        <v>34.094999999999999</v>
      </c>
      <c r="D91" s="66">
        <v>19.088000000000001</v>
      </c>
      <c r="E91" s="66">
        <v>15.179</v>
      </c>
      <c r="F91" s="66">
        <v>8.9960000000000004</v>
      </c>
      <c r="G91" s="66">
        <v>3.923</v>
      </c>
      <c r="I91" s="66">
        <f t="shared" si="0"/>
        <v>11.295999999999999</v>
      </c>
      <c r="J91" s="66">
        <f t="shared" si="1"/>
        <v>15.006999999999998</v>
      </c>
      <c r="K91" s="66">
        <f t="shared" si="2"/>
        <v>3.9090000000000007</v>
      </c>
      <c r="L91" s="66">
        <f t="shared" si="3"/>
        <v>6.1829999999999998</v>
      </c>
      <c r="M91" s="66">
        <f t="shared" si="4"/>
        <v>5.0730000000000004</v>
      </c>
    </row>
    <row r="92" spans="1:13" ht="13.5" customHeight="1">
      <c r="A92" s="83">
        <f t="shared" si="5"/>
        <v>1999</v>
      </c>
      <c r="B92" s="66">
        <v>46.469000000000001</v>
      </c>
      <c r="C92" s="66">
        <v>35.216999999999999</v>
      </c>
      <c r="D92" s="66">
        <v>20.044</v>
      </c>
      <c r="E92" s="66">
        <v>16.036000000000001</v>
      </c>
      <c r="F92" s="66">
        <v>9.6219999999999999</v>
      </c>
      <c r="G92" s="66">
        <v>4.2140000000000004</v>
      </c>
      <c r="I92" s="66">
        <f t="shared" si="0"/>
        <v>11.252000000000002</v>
      </c>
      <c r="J92" s="66">
        <f t="shared" si="1"/>
        <v>15.172999999999998</v>
      </c>
      <c r="K92" s="66">
        <f t="shared" si="2"/>
        <v>4.0079999999999991</v>
      </c>
      <c r="L92" s="66">
        <f t="shared" si="3"/>
        <v>6.4140000000000015</v>
      </c>
      <c r="M92" s="66">
        <f t="shared" si="4"/>
        <v>5.4079999999999995</v>
      </c>
    </row>
    <row r="93" spans="1:13" ht="13.5" customHeight="1">
      <c r="A93" s="83">
        <f t="shared" si="5"/>
        <v>2000</v>
      </c>
      <c r="B93" s="66">
        <v>47.606999999999999</v>
      </c>
      <c r="C93" s="66">
        <v>36.606000000000002</v>
      </c>
      <c r="D93" s="66">
        <v>21.521000000000001</v>
      </c>
      <c r="E93" s="66">
        <v>17.454999999999998</v>
      </c>
      <c r="F93" s="66">
        <v>10.877000000000001</v>
      </c>
      <c r="G93" s="66">
        <v>5.0730000000000004</v>
      </c>
      <c r="I93" s="66">
        <f t="shared" si="0"/>
        <v>11.000999999999998</v>
      </c>
      <c r="J93" s="66">
        <f t="shared" si="1"/>
        <v>15.085000000000001</v>
      </c>
      <c r="K93" s="66">
        <f t="shared" si="2"/>
        <v>4.0660000000000025</v>
      </c>
      <c r="L93" s="66">
        <f t="shared" si="3"/>
        <v>6.5779999999999976</v>
      </c>
      <c r="M93" s="66">
        <f t="shared" si="4"/>
        <v>5.8040000000000003</v>
      </c>
    </row>
    <row r="94" spans="1:13" ht="13.5" customHeight="1">
      <c r="A94" s="83">
        <f t="shared" si="5"/>
        <v>2001</v>
      </c>
      <c r="B94" s="66">
        <v>44.823</v>
      </c>
      <c r="C94" s="66">
        <v>33.353999999999999</v>
      </c>
      <c r="D94" s="66">
        <v>18.22</v>
      </c>
      <c r="E94" s="66">
        <v>14.324</v>
      </c>
      <c r="F94" s="66">
        <v>8.3689999999999998</v>
      </c>
      <c r="G94" s="66">
        <v>3.7</v>
      </c>
      <c r="I94" s="66">
        <f t="shared" si="0"/>
        <v>11.469000000000001</v>
      </c>
      <c r="J94" s="66">
        <f t="shared" si="1"/>
        <v>15.134</v>
      </c>
      <c r="K94" s="66">
        <f t="shared" si="2"/>
        <v>3.895999999999999</v>
      </c>
      <c r="L94" s="66">
        <f t="shared" si="3"/>
        <v>5.9550000000000001</v>
      </c>
      <c r="M94" s="66">
        <f t="shared" si="4"/>
        <v>4.6689999999999996</v>
      </c>
    </row>
    <row r="95" spans="1:13" ht="13.5" customHeight="1">
      <c r="A95" s="83">
        <f t="shared" si="5"/>
        <v>2002</v>
      </c>
      <c r="B95" s="66">
        <v>43.82</v>
      </c>
      <c r="C95" s="66">
        <v>32.069000000000003</v>
      </c>
      <c r="D95" s="66">
        <v>16.864999999999998</v>
      </c>
      <c r="E95" s="66">
        <v>13.038</v>
      </c>
      <c r="F95" s="66">
        <v>7.3410000000000002</v>
      </c>
      <c r="G95" s="66">
        <v>3.1419999999999999</v>
      </c>
      <c r="I95" s="66">
        <f t="shared" si="0"/>
        <v>11.750999999999998</v>
      </c>
      <c r="J95" s="66">
        <f t="shared" si="1"/>
        <v>15.204000000000004</v>
      </c>
      <c r="K95" s="66">
        <f t="shared" si="2"/>
        <v>3.8269999999999982</v>
      </c>
      <c r="L95" s="66">
        <f t="shared" si="3"/>
        <v>5.6970000000000001</v>
      </c>
      <c r="M95" s="66">
        <f t="shared" si="4"/>
        <v>4.1989999999999998</v>
      </c>
    </row>
    <row r="96" spans="1:13" ht="13.5" customHeight="1">
      <c r="A96" s="83">
        <f t="shared" si="5"/>
        <v>2003</v>
      </c>
      <c r="B96" s="66">
        <v>44.527000000000001</v>
      </c>
      <c r="C96" s="66">
        <v>32.765000000000001</v>
      </c>
      <c r="D96" s="66">
        <v>17.527999999999999</v>
      </c>
      <c r="E96" s="66">
        <v>13.670999999999999</v>
      </c>
      <c r="F96" s="66">
        <v>7.867</v>
      </c>
      <c r="G96" s="66">
        <v>3.492</v>
      </c>
      <c r="I96" s="66">
        <f t="shared" si="0"/>
        <v>11.762</v>
      </c>
      <c r="J96" s="66">
        <f t="shared" si="1"/>
        <v>15.237000000000002</v>
      </c>
      <c r="K96" s="66">
        <f t="shared" si="2"/>
        <v>3.8569999999999993</v>
      </c>
      <c r="L96" s="66">
        <f t="shared" si="3"/>
        <v>5.8039999999999994</v>
      </c>
      <c r="M96" s="66">
        <f t="shared" si="4"/>
        <v>4.375</v>
      </c>
    </row>
    <row r="97" spans="1:14" ht="13.5" customHeight="1">
      <c r="A97" s="83">
        <f t="shared" si="5"/>
        <v>2004</v>
      </c>
      <c r="B97" s="66">
        <v>46.399000000000001</v>
      </c>
      <c r="C97" s="66">
        <v>34.950000000000003</v>
      </c>
      <c r="D97" s="66">
        <v>19.753</v>
      </c>
      <c r="E97" s="66">
        <v>15.742000000000001</v>
      </c>
      <c r="F97" s="66">
        <v>9.4649999999999999</v>
      </c>
      <c r="G97" s="66">
        <v>4.3419999999999996</v>
      </c>
      <c r="I97" s="66">
        <f t="shared" si="0"/>
        <v>11.448999999999998</v>
      </c>
      <c r="J97" s="66">
        <f t="shared" si="1"/>
        <v>15.197000000000003</v>
      </c>
      <c r="K97" s="66">
        <f t="shared" si="2"/>
        <v>4.0109999999999992</v>
      </c>
      <c r="L97" s="66">
        <f t="shared" si="3"/>
        <v>6.277000000000001</v>
      </c>
      <c r="M97" s="66">
        <f t="shared" si="4"/>
        <v>5.1230000000000002</v>
      </c>
    </row>
    <row r="98" spans="1:14" ht="13.5" customHeight="1">
      <c r="A98" s="83">
        <v>2005</v>
      </c>
      <c r="B98" s="66">
        <v>48.334000000000003</v>
      </c>
      <c r="C98" s="66">
        <v>37.158999999999999</v>
      </c>
      <c r="D98" s="66">
        <v>21.916</v>
      </c>
      <c r="E98" s="66">
        <v>17.771000000000001</v>
      </c>
      <c r="F98" s="66">
        <v>10.984</v>
      </c>
      <c r="G98" s="66">
        <v>5.1280000000000001</v>
      </c>
      <c r="I98" s="66">
        <f t="shared" ref="I98:M99" si="6">B98-C98</f>
        <v>11.175000000000004</v>
      </c>
      <c r="J98" s="66">
        <f t="shared" si="6"/>
        <v>15.242999999999999</v>
      </c>
      <c r="K98" s="66">
        <f t="shared" si="6"/>
        <v>4.1449999999999996</v>
      </c>
      <c r="L98" s="66">
        <f t="shared" si="6"/>
        <v>6.7870000000000008</v>
      </c>
      <c r="M98" s="66">
        <f t="shared" si="6"/>
        <v>5.8559999999999999</v>
      </c>
    </row>
    <row r="99" spans="1:14" ht="13.5" customHeight="1">
      <c r="A99" s="83">
        <f t="shared" ref="A99:A106" si="7">A98+1</f>
        <v>2006</v>
      </c>
      <c r="B99" s="66">
        <v>49.32</v>
      </c>
      <c r="C99" s="66">
        <v>38.082999999999998</v>
      </c>
      <c r="D99" s="66">
        <v>22.823</v>
      </c>
      <c r="E99" s="66">
        <v>18.614999999999998</v>
      </c>
      <c r="F99" s="66">
        <v>11.587999999999999</v>
      </c>
      <c r="G99" s="66">
        <v>5.46</v>
      </c>
      <c r="I99" s="66">
        <f t="shared" si="6"/>
        <v>11.237000000000002</v>
      </c>
      <c r="J99" s="66">
        <f t="shared" si="6"/>
        <v>15.259999999999998</v>
      </c>
      <c r="K99" s="66">
        <f t="shared" si="6"/>
        <v>4.208000000000002</v>
      </c>
      <c r="L99" s="66">
        <f t="shared" si="6"/>
        <v>7.0269999999999992</v>
      </c>
      <c r="M99" s="66">
        <f t="shared" si="6"/>
        <v>6.1279999999999992</v>
      </c>
      <c r="N99" s="198"/>
    </row>
    <row r="100" spans="1:14" ht="13.5" customHeight="1">
      <c r="A100" s="83">
        <f t="shared" si="7"/>
        <v>2007</v>
      </c>
      <c r="B100" s="66">
        <v>49.74</v>
      </c>
      <c r="C100" s="66">
        <v>38.667999999999999</v>
      </c>
      <c r="D100" s="66">
        <v>23.503</v>
      </c>
      <c r="E100" s="66">
        <v>19.314</v>
      </c>
      <c r="F100" s="66">
        <v>12.275</v>
      </c>
      <c r="G100" s="66">
        <v>6.0359999999999996</v>
      </c>
      <c r="I100" s="66">
        <f t="shared" ref="I100:M101" si="8">B100-C100</f>
        <v>11.072000000000003</v>
      </c>
      <c r="J100" s="66">
        <f t="shared" si="8"/>
        <v>15.164999999999999</v>
      </c>
      <c r="K100" s="66">
        <f t="shared" si="8"/>
        <v>4.1890000000000001</v>
      </c>
      <c r="L100" s="66">
        <f t="shared" si="8"/>
        <v>7.0389999999999997</v>
      </c>
      <c r="M100" s="66">
        <f t="shared" si="8"/>
        <v>6.2390000000000008</v>
      </c>
      <c r="N100" s="198"/>
    </row>
    <row r="101" spans="1:14" ht="13.5" customHeight="1">
      <c r="A101" s="83">
        <f t="shared" si="7"/>
        <v>2008</v>
      </c>
      <c r="B101" s="66">
        <v>48.228000000000002</v>
      </c>
      <c r="C101" s="66">
        <v>36.520000000000003</v>
      </c>
      <c r="D101" s="66">
        <v>20.946000000000002</v>
      </c>
      <c r="E101" s="66">
        <v>16.867000000000001</v>
      </c>
      <c r="F101" s="66">
        <v>10.4</v>
      </c>
      <c r="G101" s="66">
        <v>5.0339999999999998</v>
      </c>
      <c r="I101" s="66">
        <f t="shared" si="8"/>
        <v>11.707999999999998</v>
      </c>
      <c r="J101" s="66">
        <f t="shared" si="8"/>
        <v>15.574000000000002</v>
      </c>
      <c r="K101" s="66">
        <f t="shared" si="8"/>
        <v>4.0790000000000006</v>
      </c>
      <c r="L101" s="66">
        <f t="shared" si="8"/>
        <v>6.4670000000000005</v>
      </c>
      <c r="M101" s="66">
        <f t="shared" si="8"/>
        <v>5.3660000000000005</v>
      </c>
      <c r="N101" s="198"/>
    </row>
    <row r="102" spans="1:14" ht="13.5" customHeight="1">
      <c r="A102" s="83">
        <f t="shared" si="7"/>
        <v>2009</v>
      </c>
      <c r="B102" s="66">
        <v>46.502000000000002</v>
      </c>
      <c r="C102" s="66">
        <v>34.113</v>
      </c>
      <c r="D102" s="66">
        <v>18.119</v>
      </c>
      <c r="E102" s="66">
        <v>14.151999999999999</v>
      </c>
      <c r="F102" s="66">
        <v>8.2949999999999999</v>
      </c>
      <c r="G102" s="66">
        <v>3.8940000000000001</v>
      </c>
      <c r="I102" s="66">
        <f t="shared" ref="I102:M103" si="9">B102-C102</f>
        <v>12.389000000000003</v>
      </c>
      <c r="J102" s="66">
        <f t="shared" si="9"/>
        <v>15.994</v>
      </c>
      <c r="K102" s="66">
        <f t="shared" si="9"/>
        <v>3.9670000000000005</v>
      </c>
      <c r="L102" s="66">
        <f t="shared" si="9"/>
        <v>5.8569999999999993</v>
      </c>
      <c r="M102" s="66">
        <f t="shared" si="9"/>
        <v>4.4009999999999998</v>
      </c>
      <c r="N102" s="198"/>
    </row>
    <row r="103" spans="1:14" ht="13.5" customHeight="1">
      <c r="A103" s="83">
        <f t="shared" si="7"/>
        <v>2010</v>
      </c>
      <c r="B103" s="66">
        <v>48.042999999999999</v>
      </c>
      <c r="C103" s="66">
        <v>35.851999999999997</v>
      </c>
      <c r="D103" s="66">
        <v>19.863</v>
      </c>
      <c r="E103" s="66">
        <v>15.829000000000001</v>
      </c>
      <c r="F103" s="66">
        <v>9.6579999999999995</v>
      </c>
      <c r="G103" s="66">
        <v>4.7789999999999999</v>
      </c>
      <c r="I103" s="66">
        <f t="shared" si="9"/>
        <v>12.191000000000003</v>
      </c>
      <c r="J103" s="66">
        <f t="shared" si="9"/>
        <v>15.988999999999997</v>
      </c>
      <c r="K103" s="66">
        <f t="shared" si="9"/>
        <v>4.0339999999999989</v>
      </c>
      <c r="L103" s="66">
        <f t="shared" si="9"/>
        <v>6.1710000000000012</v>
      </c>
      <c r="M103" s="66">
        <f t="shared" si="9"/>
        <v>4.8789999999999996</v>
      </c>
      <c r="N103" s="198"/>
    </row>
    <row r="104" spans="1:14" ht="13.5" customHeight="1">
      <c r="A104" s="83">
        <f t="shared" si="7"/>
        <v>2011</v>
      </c>
      <c r="B104" s="66">
        <v>48.128</v>
      </c>
      <c r="C104" s="66">
        <v>35.884999999999998</v>
      </c>
      <c r="D104" s="66">
        <v>19.646999999999998</v>
      </c>
      <c r="E104" s="66">
        <v>15.547000000000001</v>
      </c>
      <c r="F104" s="66">
        <v>9.266</v>
      </c>
      <c r="G104" s="66">
        <v>4.3220000000000001</v>
      </c>
      <c r="I104" s="66">
        <f t="shared" ref="I104:M105" si="10">B104-C104</f>
        <v>12.243000000000002</v>
      </c>
      <c r="J104" s="66">
        <f t="shared" si="10"/>
        <v>16.238</v>
      </c>
      <c r="K104" s="66">
        <f t="shared" si="10"/>
        <v>4.0999999999999979</v>
      </c>
      <c r="L104" s="66">
        <f t="shared" si="10"/>
        <v>6.2810000000000006</v>
      </c>
      <c r="M104" s="66">
        <f t="shared" si="10"/>
        <v>4.944</v>
      </c>
      <c r="N104" s="198"/>
    </row>
    <row r="105" spans="1:14" ht="13.5" customHeight="1">
      <c r="A105" s="83">
        <f t="shared" si="7"/>
        <v>2012</v>
      </c>
      <c r="B105" s="66">
        <v>50.601999999999997</v>
      </c>
      <c r="C105" s="66">
        <v>38.819000000000003</v>
      </c>
      <c r="D105" s="66">
        <v>22.827999999999999</v>
      </c>
      <c r="E105" s="66">
        <v>18.588999999999999</v>
      </c>
      <c r="F105" s="66">
        <v>11.712</v>
      </c>
      <c r="G105" s="66">
        <v>5.8109999999999999</v>
      </c>
      <c r="I105" s="66">
        <f t="shared" si="10"/>
        <v>11.782999999999994</v>
      </c>
      <c r="J105" s="66">
        <f t="shared" si="10"/>
        <v>15.991000000000003</v>
      </c>
      <c r="K105" s="66">
        <f t="shared" si="10"/>
        <v>4.2390000000000008</v>
      </c>
      <c r="L105" s="66">
        <f t="shared" si="10"/>
        <v>6.8769999999999989</v>
      </c>
      <c r="M105" s="66">
        <f t="shared" si="10"/>
        <v>5.9009999999999998</v>
      </c>
      <c r="N105" s="198"/>
    </row>
    <row r="106" spans="1:14" ht="13.5" customHeight="1">
      <c r="A106" s="83">
        <f t="shared" si="7"/>
        <v>2013</v>
      </c>
      <c r="B106" s="66">
        <v>48.633000000000003</v>
      </c>
      <c r="C106" s="66">
        <v>36.44</v>
      </c>
      <c r="D106" s="66">
        <v>20.006</v>
      </c>
      <c r="E106" s="66">
        <v>15.807</v>
      </c>
      <c r="F106" s="66">
        <v>9.4309999999999992</v>
      </c>
      <c r="G106" s="66">
        <v>4.4660000000000002</v>
      </c>
      <c r="I106" s="66">
        <f>B106-C106</f>
        <v>12.193000000000005</v>
      </c>
      <c r="J106" s="66">
        <f>C106-D106</f>
        <v>16.433999999999997</v>
      </c>
      <c r="K106" s="66">
        <f>D106-E106</f>
        <v>4.1989999999999998</v>
      </c>
      <c r="L106" s="66">
        <f>E106-F106</f>
        <v>6.3760000000000012</v>
      </c>
      <c r="M106" s="66">
        <f>F106-G106</f>
        <v>4.964999999999999</v>
      </c>
      <c r="N106" s="198"/>
    </row>
    <row r="107" spans="1:14" ht="13.5" customHeight="1">
      <c r="A107" s="83">
        <v>2014</v>
      </c>
      <c r="B107" s="66">
        <v>49.862000000000002</v>
      </c>
      <c r="C107" s="66">
        <v>37.909999999999997</v>
      </c>
      <c r="D107" s="66">
        <v>21.52</v>
      </c>
      <c r="E107" s="66">
        <v>17.23</v>
      </c>
      <c r="F107" s="66">
        <v>10.571</v>
      </c>
      <c r="G107" s="66">
        <v>5.1260000000000003</v>
      </c>
      <c r="I107" s="66">
        <v>11.952</v>
      </c>
      <c r="J107" s="66">
        <v>16.39</v>
      </c>
      <c r="K107" s="66">
        <v>4.29</v>
      </c>
      <c r="L107" s="66">
        <v>6.6589999999999998</v>
      </c>
      <c r="M107" s="66">
        <v>5.4450000000000003</v>
      </c>
      <c r="N107" s="198"/>
    </row>
    <row r="108" spans="1:14" ht="13.5" customHeight="1">
      <c r="A108" s="83">
        <v>2015</v>
      </c>
      <c r="B108" s="66">
        <v>49.991999999999997</v>
      </c>
      <c r="C108" s="66">
        <v>38.034999999999997</v>
      </c>
      <c r="D108" s="66">
        <v>21.591999999999999</v>
      </c>
      <c r="E108" s="66">
        <v>17.292999999999999</v>
      </c>
      <c r="F108" s="66">
        <v>10.608000000000001</v>
      </c>
      <c r="G108" s="66">
        <v>5.1159999999999997</v>
      </c>
      <c r="I108" s="66">
        <v>11.957000000000001</v>
      </c>
      <c r="J108" s="66">
        <v>16.443000000000001</v>
      </c>
      <c r="K108" s="66">
        <v>4.2990000000000004</v>
      </c>
      <c r="L108" s="66">
        <v>6.6849999999999996</v>
      </c>
      <c r="M108" s="66">
        <v>5.492</v>
      </c>
      <c r="N108" s="198"/>
    </row>
    <row r="109" spans="1:14" ht="13.5" customHeight="1">
      <c r="A109" s="83">
        <v>2016</v>
      </c>
      <c r="B109" s="66">
        <v>49.530999999999999</v>
      </c>
      <c r="C109" s="66">
        <v>37.380000000000003</v>
      </c>
      <c r="D109" s="66">
        <v>20.699000000000002</v>
      </c>
      <c r="E109" s="66">
        <v>16.440999999999999</v>
      </c>
      <c r="F109" s="66">
        <v>9.8759999999999994</v>
      </c>
      <c r="G109" s="66">
        <v>4.6689999999999996</v>
      </c>
      <c r="I109" s="66">
        <v>12.151</v>
      </c>
      <c r="J109" s="66">
        <v>16.681000000000001</v>
      </c>
      <c r="K109" s="66">
        <v>4.258</v>
      </c>
      <c r="L109" s="66">
        <v>6.5650000000000004</v>
      </c>
      <c r="M109" s="66">
        <v>5.2069999999999999</v>
      </c>
      <c r="N109" s="198"/>
    </row>
    <row r="110" spans="1:14" ht="13.5" customHeight="1">
      <c r="A110" s="83">
        <v>2017</v>
      </c>
      <c r="B110" s="66">
        <v>50.142000000000003</v>
      </c>
      <c r="C110" s="66">
        <v>38.143000000000001</v>
      </c>
      <c r="D110" s="66">
        <v>21.469000000000001</v>
      </c>
      <c r="E110" s="66">
        <v>17.157</v>
      </c>
      <c r="F110" s="66">
        <v>10.432</v>
      </c>
      <c r="G110" s="66">
        <v>4.9459999999999997</v>
      </c>
      <c r="I110" s="66">
        <v>11.999000000000001</v>
      </c>
      <c r="J110" s="66">
        <v>16.673999999999999</v>
      </c>
      <c r="K110" s="66">
        <v>4.3120000000000003</v>
      </c>
      <c r="L110" s="66">
        <v>6.7249999999999996</v>
      </c>
      <c r="M110" s="66">
        <v>5.4859999999999998</v>
      </c>
      <c r="N110" s="198"/>
    </row>
    <row r="111" spans="1:14" ht="13.5" customHeight="1">
      <c r="A111" s="102"/>
      <c r="B111" s="96"/>
      <c r="C111" s="102"/>
      <c r="D111" s="102"/>
      <c r="E111" s="102"/>
      <c r="F111" s="102"/>
      <c r="G111" s="102"/>
      <c r="H111" s="88"/>
      <c r="I111" s="96"/>
      <c r="J111" s="96"/>
      <c r="K111" s="96"/>
      <c r="L111" s="96"/>
      <c r="M111" s="96"/>
    </row>
    <row r="112" spans="1:14" ht="13.5" customHeight="1">
      <c r="A112" s="103"/>
      <c r="I112" s="66"/>
      <c r="J112" s="66"/>
      <c r="K112" s="66"/>
      <c r="L112" s="66"/>
      <c r="M112" s="66"/>
    </row>
    <row r="113" spans="1:13" ht="13.5" customHeight="1">
      <c r="A113" s="104" t="s">
        <v>161</v>
      </c>
      <c r="I113" s="66"/>
      <c r="J113" s="66"/>
      <c r="K113" s="66"/>
      <c r="L113" s="66"/>
      <c r="M113" s="66"/>
    </row>
    <row r="114" spans="1:13" ht="13.5" customHeight="1">
      <c r="A114" s="104" t="s">
        <v>160</v>
      </c>
      <c r="I114" s="66"/>
      <c r="J114" s="66"/>
      <c r="K114" s="66"/>
      <c r="L114" s="66"/>
      <c r="M114" s="66"/>
    </row>
    <row r="115" spans="1:13" ht="13.5" customHeight="1">
      <c r="A115" s="104" t="s">
        <v>157</v>
      </c>
      <c r="I115" s="66"/>
      <c r="J115" s="66"/>
      <c r="K115" s="66"/>
      <c r="L115" s="66"/>
      <c r="M115" s="66"/>
    </row>
    <row r="116" spans="1:13" ht="13.5" customHeight="1">
      <c r="A116" s="104" t="s">
        <v>158</v>
      </c>
      <c r="I116" s="66"/>
      <c r="J116" s="66"/>
      <c r="K116" s="66"/>
      <c r="L116" s="66"/>
      <c r="M116" s="66"/>
    </row>
    <row r="117" spans="1:13" ht="13.5" customHeight="1">
      <c r="A117" s="81" t="s">
        <v>231</v>
      </c>
      <c r="I117" s="66"/>
      <c r="J117" s="66"/>
      <c r="K117" s="66"/>
      <c r="L117" s="66"/>
      <c r="M117" s="66"/>
    </row>
    <row r="118" spans="1:13" ht="13.5" customHeight="1">
      <c r="A118" s="81" t="s">
        <v>230</v>
      </c>
      <c r="I118" s="66"/>
      <c r="J118" s="66"/>
      <c r="K118" s="66"/>
      <c r="L118" s="66"/>
      <c r="M118" s="66"/>
    </row>
    <row r="119" spans="1:13" ht="13.5" customHeight="1">
      <c r="I119" s="66"/>
      <c r="J119" s="66"/>
      <c r="K119" s="66"/>
      <c r="L119" s="66"/>
      <c r="M119" s="66"/>
    </row>
    <row r="120" spans="1:13" ht="13.5" customHeight="1">
      <c r="I120" s="66"/>
      <c r="J120" s="66"/>
      <c r="K120" s="66"/>
      <c r="L120" s="66"/>
      <c r="M120" s="66"/>
    </row>
    <row r="121" spans="1:13" ht="13.5" customHeight="1">
      <c r="I121" s="66"/>
      <c r="J121" s="66"/>
      <c r="K121" s="66"/>
      <c r="L121" s="66"/>
      <c r="M121" s="66"/>
    </row>
    <row r="122" spans="1:13" ht="13.5" customHeight="1">
      <c r="I122" s="66"/>
      <c r="J122" s="66"/>
      <c r="K122" s="66"/>
      <c r="L122" s="66"/>
      <c r="M122" s="66"/>
    </row>
    <row r="123" spans="1:13" ht="13.5" customHeight="1">
      <c r="I123" s="66"/>
      <c r="J123" s="66"/>
      <c r="K123" s="66"/>
      <c r="L123" s="66"/>
      <c r="M123" s="66"/>
    </row>
    <row r="124" spans="1:13" ht="13.5" customHeight="1">
      <c r="I124" s="66"/>
      <c r="J124" s="66"/>
      <c r="K124" s="66"/>
      <c r="L124" s="66"/>
      <c r="M124" s="66"/>
    </row>
    <row r="125" spans="1:13" ht="13.5" customHeight="1">
      <c r="I125" s="66"/>
      <c r="J125" s="66"/>
      <c r="K125" s="66"/>
      <c r="L125" s="66"/>
      <c r="M125" s="66"/>
    </row>
    <row r="126" spans="1:13" ht="13.5" customHeight="1">
      <c r="I126" s="66"/>
      <c r="J126" s="66"/>
      <c r="K126" s="66"/>
      <c r="L126" s="66"/>
      <c r="M126" s="66"/>
    </row>
    <row r="127" spans="1:13" ht="13.5" customHeight="1">
      <c r="I127" s="66"/>
      <c r="J127" s="66"/>
      <c r="K127" s="66"/>
      <c r="L127" s="66"/>
      <c r="M127" s="66"/>
    </row>
    <row r="128" spans="1:13" ht="13.5" customHeight="1">
      <c r="I128" s="66"/>
      <c r="J128" s="66"/>
      <c r="K128" s="66"/>
      <c r="L128" s="66"/>
      <c r="M128" s="66"/>
    </row>
    <row r="129" spans="9:13" ht="13.5" customHeight="1">
      <c r="I129" s="66"/>
      <c r="J129" s="66"/>
      <c r="K129" s="66"/>
      <c r="L129" s="66"/>
      <c r="M129" s="66"/>
    </row>
    <row r="130" spans="9:13" ht="13.5" customHeight="1">
      <c r="I130" s="66"/>
      <c r="J130" s="66"/>
      <c r="K130" s="66"/>
      <c r="L130" s="66"/>
      <c r="M130" s="66"/>
    </row>
    <row r="131" spans="9:13" ht="13.5" customHeight="1">
      <c r="I131" s="66"/>
      <c r="J131" s="66"/>
      <c r="K131" s="66"/>
      <c r="L131" s="66"/>
      <c r="M131" s="66"/>
    </row>
    <row r="132" spans="9:13" ht="13.5" customHeight="1">
      <c r="I132" s="66"/>
      <c r="J132" s="66"/>
      <c r="K132" s="66"/>
      <c r="L132" s="66"/>
      <c r="M132" s="66"/>
    </row>
    <row r="133" spans="9:13" ht="13.5" customHeight="1">
      <c r="I133" s="66"/>
      <c r="J133" s="66"/>
      <c r="K133" s="66"/>
      <c r="L133" s="66"/>
      <c r="M133" s="66"/>
    </row>
    <row r="134" spans="9:13" ht="13.5" customHeight="1">
      <c r="I134" s="66"/>
      <c r="J134" s="66"/>
      <c r="K134" s="66"/>
      <c r="L134" s="66"/>
      <c r="M134" s="66"/>
    </row>
    <row r="135" spans="9:13" ht="13.5" customHeight="1">
      <c r="I135" s="66"/>
      <c r="J135" s="66"/>
      <c r="K135" s="66"/>
      <c r="L135" s="66"/>
      <c r="M135" s="66"/>
    </row>
    <row r="136" spans="9:13" ht="13.5" customHeight="1">
      <c r="I136" s="66"/>
      <c r="J136" s="66"/>
      <c r="K136" s="66"/>
      <c r="L136" s="66"/>
      <c r="M136" s="66"/>
    </row>
    <row r="137" spans="9:13" ht="13.5" customHeight="1">
      <c r="I137" s="66"/>
      <c r="J137" s="66"/>
      <c r="K137" s="66"/>
      <c r="L137" s="66"/>
      <c r="M137" s="66"/>
    </row>
    <row r="138" spans="9:13" ht="13.5" customHeight="1">
      <c r="I138" s="66"/>
      <c r="J138" s="66"/>
      <c r="K138" s="66"/>
      <c r="L138" s="66"/>
      <c r="M138" s="66"/>
    </row>
    <row r="139" spans="9:13" ht="13.5" customHeight="1">
      <c r="I139" s="66"/>
      <c r="J139" s="66"/>
      <c r="K139" s="66"/>
      <c r="L139" s="66"/>
      <c r="M139" s="66"/>
    </row>
    <row r="140" spans="9:13" ht="13.5" customHeight="1">
      <c r="I140" s="66"/>
      <c r="J140" s="66"/>
      <c r="K140" s="66"/>
      <c r="L140" s="66"/>
      <c r="M140" s="66"/>
    </row>
    <row r="141" spans="9:13" ht="13.5" customHeight="1">
      <c r="I141" s="66"/>
      <c r="J141" s="66"/>
      <c r="K141" s="66"/>
      <c r="L141" s="66"/>
      <c r="M141" s="66"/>
    </row>
    <row r="142" spans="9:13" ht="13.5" customHeight="1">
      <c r="I142" s="66"/>
      <c r="J142" s="66"/>
      <c r="K142" s="66"/>
      <c r="L142" s="66"/>
      <c r="M142" s="66"/>
    </row>
    <row r="143" spans="9:13" ht="13.5" customHeight="1">
      <c r="I143" s="66"/>
      <c r="J143" s="66"/>
      <c r="K143" s="66"/>
      <c r="L143" s="66"/>
      <c r="M143" s="66"/>
    </row>
    <row r="144" spans="9:13" ht="13.5" customHeight="1">
      <c r="I144" s="66"/>
      <c r="J144" s="66"/>
      <c r="K144" s="66"/>
      <c r="L144" s="66"/>
      <c r="M144" s="66"/>
    </row>
    <row r="145" spans="9:13" ht="13.5" customHeight="1">
      <c r="I145" s="66"/>
      <c r="J145" s="66"/>
      <c r="K145" s="66"/>
      <c r="L145" s="66"/>
      <c r="M145" s="66"/>
    </row>
    <row r="146" spans="9:13" ht="13.5" customHeight="1">
      <c r="I146" s="66"/>
      <c r="J146" s="66"/>
      <c r="K146" s="66"/>
      <c r="L146" s="66"/>
      <c r="M146" s="66"/>
    </row>
    <row r="147" spans="9:13" ht="13.5" customHeight="1">
      <c r="I147" s="66"/>
      <c r="J147" s="66"/>
      <c r="K147" s="66"/>
      <c r="L147" s="66"/>
      <c r="M147" s="66"/>
    </row>
    <row r="148" spans="9:13" ht="13.5" customHeight="1">
      <c r="I148" s="66"/>
      <c r="J148" s="66"/>
      <c r="K148" s="66"/>
      <c r="L148" s="66"/>
      <c r="M148" s="66"/>
    </row>
    <row r="149" spans="9:13" ht="13.5" customHeight="1">
      <c r="I149" s="66"/>
      <c r="J149" s="66"/>
      <c r="K149" s="66"/>
      <c r="L149" s="66"/>
      <c r="M149" s="66"/>
    </row>
    <row r="150" spans="9:13" ht="13.5" customHeight="1">
      <c r="I150" s="66"/>
      <c r="J150" s="66"/>
      <c r="K150" s="66"/>
      <c r="L150" s="66"/>
      <c r="M150" s="66"/>
    </row>
    <row r="151" spans="9:13" ht="13.5" customHeight="1">
      <c r="I151" s="66"/>
      <c r="J151" s="66"/>
      <c r="K151" s="66"/>
      <c r="L151" s="66"/>
      <c r="M151" s="66"/>
    </row>
    <row r="152" spans="9:13" ht="13.5" customHeight="1">
      <c r="I152" s="66"/>
      <c r="J152" s="66"/>
      <c r="K152" s="66"/>
      <c r="L152" s="66"/>
      <c r="M152" s="66"/>
    </row>
    <row r="153" spans="9:13" ht="13.5" customHeight="1">
      <c r="I153" s="66"/>
      <c r="J153" s="66"/>
      <c r="K153" s="66"/>
      <c r="L153" s="66"/>
      <c r="M153" s="66"/>
    </row>
    <row r="154" spans="9:13" ht="13.5" customHeight="1">
      <c r="I154" s="66"/>
      <c r="J154" s="66"/>
      <c r="K154" s="66"/>
      <c r="L154" s="66"/>
      <c r="M154" s="66"/>
    </row>
    <row r="155" spans="9:13" ht="13.5" customHeight="1">
      <c r="I155" s="66"/>
      <c r="J155" s="66"/>
      <c r="K155" s="66"/>
      <c r="L155" s="66"/>
      <c r="M155" s="66"/>
    </row>
    <row r="156" spans="9:13" ht="13.5" customHeight="1">
      <c r="I156" s="66"/>
      <c r="J156" s="66"/>
      <c r="K156" s="66"/>
      <c r="L156" s="66"/>
      <c r="M156" s="66"/>
    </row>
    <row r="157" spans="9:13" ht="13.5" customHeight="1">
      <c r="I157" s="66"/>
      <c r="J157" s="66"/>
      <c r="K157" s="66"/>
      <c r="L157" s="66"/>
      <c r="M157" s="66"/>
    </row>
    <row r="158" spans="9:13" ht="13.5" customHeight="1">
      <c r="I158" s="66"/>
      <c r="J158" s="66"/>
      <c r="K158" s="66"/>
      <c r="L158" s="66"/>
      <c r="M158" s="66"/>
    </row>
    <row r="159" spans="9:13" ht="13.5" customHeight="1">
      <c r="I159" s="66"/>
      <c r="J159" s="66"/>
      <c r="K159" s="66"/>
      <c r="L159" s="66"/>
      <c r="M159" s="66"/>
    </row>
    <row r="160" spans="9:13" ht="13.5" customHeight="1">
      <c r="I160" s="66"/>
      <c r="J160" s="66"/>
      <c r="K160" s="66"/>
      <c r="L160" s="66"/>
      <c r="M160" s="66"/>
    </row>
    <row r="161" spans="9:13" ht="13.5" customHeight="1">
      <c r="I161" s="66"/>
      <c r="J161" s="66"/>
      <c r="K161" s="66"/>
      <c r="L161" s="66"/>
      <c r="M161" s="66"/>
    </row>
    <row r="162" spans="9:13" ht="13.5" customHeight="1">
      <c r="I162" s="66"/>
      <c r="J162" s="66"/>
      <c r="K162" s="66"/>
      <c r="L162" s="66"/>
      <c r="M162" s="66"/>
    </row>
    <row r="163" spans="9:13" ht="13.5" customHeight="1">
      <c r="I163" s="66"/>
      <c r="J163" s="66"/>
      <c r="K163" s="66"/>
      <c r="L163" s="66"/>
      <c r="M163" s="66"/>
    </row>
    <row r="164" spans="9:13" ht="13.5" customHeight="1">
      <c r="I164" s="66"/>
      <c r="J164" s="66"/>
      <c r="K164" s="66"/>
      <c r="L164" s="66"/>
      <c r="M164" s="66"/>
    </row>
    <row r="165" spans="9:13" ht="13.5" customHeight="1">
      <c r="I165" s="66"/>
      <c r="J165" s="66"/>
      <c r="K165" s="66"/>
      <c r="L165" s="66"/>
      <c r="M165" s="66"/>
    </row>
    <row r="166" spans="9:13" ht="13.5" customHeight="1">
      <c r="I166" s="66"/>
      <c r="J166" s="66"/>
      <c r="K166" s="66"/>
      <c r="L166" s="66"/>
      <c r="M166" s="66"/>
    </row>
    <row r="167" spans="9:13" ht="13.5" customHeight="1">
      <c r="I167" s="66"/>
      <c r="J167" s="66"/>
      <c r="K167" s="66"/>
      <c r="L167" s="66"/>
      <c r="M167" s="66"/>
    </row>
    <row r="168" spans="9:13" ht="13.5" customHeight="1">
      <c r="I168" s="66"/>
      <c r="J168" s="66"/>
      <c r="K168" s="66"/>
      <c r="L168" s="66"/>
      <c r="M168" s="66"/>
    </row>
    <row r="169" spans="9:13" ht="13.5" customHeight="1">
      <c r="I169" s="66"/>
      <c r="J169" s="66"/>
      <c r="K169" s="66"/>
      <c r="L169" s="66"/>
      <c r="M169" s="66"/>
    </row>
    <row r="170" spans="9:13" ht="13.5" customHeight="1">
      <c r="I170" s="66"/>
      <c r="J170" s="66"/>
      <c r="K170" s="66"/>
      <c r="L170" s="66"/>
      <c r="M170" s="66"/>
    </row>
    <row r="171" spans="9:13" ht="13.5" customHeight="1">
      <c r="I171" s="66"/>
      <c r="J171" s="66"/>
      <c r="K171" s="66"/>
      <c r="L171" s="66"/>
      <c r="M171" s="66"/>
    </row>
    <row r="172" spans="9:13" ht="13.5" customHeight="1">
      <c r="I172" s="66"/>
      <c r="J172" s="66"/>
      <c r="K172" s="66"/>
      <c r="L172" s="66"/>
      <c r="M172" s="66"/>
    </row>
    <row r="173" spans="9:13" ht="13.5" customHeight="1">
      <c r="I173" s="66"/>
      <c r="J173" s="66"/>
      <c r="K173" s="66"/>
      <c r="L173" s="66"/>
      <c r="M173" s="66"/>
    </row>
    <row r="174" spans="9:13" ht="13.5" customHeight="1">
      <c r="I174" s="66"/>
      <c r="J174" s="66"/>
      <c r="K174" s="66"/>
      <c r="L174" s="66"/>
      <c r="M174" s="66"/>
    </row>
    <row r="175" spans="9:13" ht="13.5" customHeight="1">
      <c r="I175" s="66"/>
      <c r="J175" s="66"/>
      <c r="K175" s="66"/>
      <c r="L175" s="66"/>
      <c r="M175" s="66"/>
    </row>
    <row r="176" spans="9:13" ht="13.5" customHeight="1">
      <c r="I176" s="66"/>
      <c r="J176" s="66"/>
      <c r="K176" s="66"/>
      <c r="L176" s="66"/>
      <c r="M176" s="66"/>
    </row>
    <row r="177" spans="9:13" ht="13.5" customHeight="1">
      <c r="I177" s="66"/>
      <c r="J177" s="66"/>
      <c r="K177" s="66"/>
      <c r="L177" s="66"/>
      <c r="M177" s="66"/>
    </row>
    <row r="178" spans="9:13" ht="13.5" customHeight="1">
      <c r="I178" s="66"/>
      <c r="J178" s="66"/>
      <c r="K178" s="66"/>
      <c r="L178" s="66"/>
      <c r="M178" s="66"/>
    </row>
    <row r="179" spans="9:13" ht="13.5" customHeight="1">
      <c r="I179" s="66"/>
      <c r="J179" s="66"/>
      <c r="K179" s="66"/>
      <c r="L179" s="66"/>
      <c r="M179" s="66"/>
    </row>
    <row r="180" spans="9:13" ht="13.5" customHeight="1">
      <c r="I180" s="66"/>
      <c r="J180" s="66"/>
      <c r="K180" s="66"/>
      <c r="L180" s="66"/>
      <c r="M180" s="66"/>
    </row>
    <row r="181" spans="9:13" ht="13.5" customHeight="1">
      <c r="I181" s="66"/>
      <c r="J181" s="66"/>
      <c r="K181" s="66"/>
      <c r="L181" s="66"/>
      <c r="M181" s="66"/>
    </row>
    <row r="182" spans="9:13" ht="13.5" customHeight="1">
      <c r="I182" s="66"/>
      <c r="J182" s="66"/>
      <c r="K182" s="66"/>
      <c r="L182" s="66"/>
      <c r="M182" s="66"/>
    </row>
    <row r="183" spans="9:13" ht="13.5" customHeight="1">
      <c r="I183" s="66"/>
      <c r="J183" s="66"/>
      <c r="K183" s="66"/>
      <c r="L183" s="66"/>
      <c r="M183" s="66"/>
    </row>
    <row r="184" spans="9:13" ht="13.5" customHeight="1">
      <c r="I184" s="66"/>
      <c r="J184" s="66"/>
      <c r="K184" s="66"/>
      <c r="L184" s="66"/>
      <c r="M184" s="66"/>
    </row>
    <row r="185" spans="9:13" ht="13.5" customHeight="1">
      <c r="I185" s="66"/>
      <c r="J185" s="66"/>
      <c r="K185" s="66"/>
      <c r="L185" s="66"/>
      <c r="M185" s="66"/>
    </row>
    <row r="186" spans="9:13" ht="13.5" customHeight="1">
      <c r="I186" s="66"/>
      <c r="J186" s="66"/>
      <c r="K186" s="66"/>
      <c r="L186" s="66"/>
      <c r="M186"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U185"/>
  <sheetViews>
    <sheetView zoomScale="125" zoomScaleNormal="125" workbookViewId="0">
      <selection activeCell="P109" sqref="P109"/>
    </sheetView>
  </sheetViews>
  <sheetFormatPr baseColWidth="10" defaultColWidth="5.28515625" defaultRowHeight="12.75" customHeight="1"/>
  <cols>
    <col min="1" max="3" width="5.28515625" style="27" customWidth="1"/>
    <col min="4" max="4" width="6.140625" style="27" customWidth="1"/>
    <col min="5" max="5" width="5.85546875" style="27" customWidth="1"/>
    <col min="6" max="6" width="6" style="27" customWidth="1"/>
    <col min="7" max="7" width="6.5703125" style="27" customWidth="1"/>
    <col min="8" max="8" width="2.28515625" style="27" customWidth="1"/>
    <col min="9" max="13" width="5.28515625" style="27" customWidth="1"/>
    <col min="14" max="14" width="6.28515625" style="27" customWidth="1"/>
    <col min="15" max="15" width="2.28515625" style="27" customWidth="1"/>
    <col min="16" max="19" width="5.28515625" style="27" customWidth="1"/>
    <col min="20" max="21" width="6.28515625" style="27" customWidth="1"/>
    <col min="22" max="16384" width="5.28515625" style="27"/>
  </cols>
  <sheetData>
    <row r="1" spans="1:21" ht="12.75" customHeight="1">
      <c r="A1" s="517" t="s">
        <v>415</v>
      </c>
      <c r="B1" s="518"/>
      <c r="C1" s="518"/>
      <c r="D1" s="518"/>
      <c r="E1" s="518"/>
      <c r="F1" s="518"/>
      <c r="G1" s="518"/>
      <c r="H1" s="518"/>
      <c r="I1" s="518"/>
      <c r="J1" s="518"/>
      <c r="K1" s="518"/>
      <c r="L1" s="518"/>
      <c r="M1" s="518"/>
      <c r="N1" s="518"/>
      <c r="O1" s="519"/>
      <c r="P1" s="519"/>
      <c r="Q1" s="519"/>
      <c r="R1" s="519"/>
      <c r="S1" s="519"/>
      <c r="T1" s="519"/>
      <c r="U1" s="519"/>
    </row>
    <row r="2" spans="1:21" ht="12.75" customHeight="1">
      <c r="A2" s="514" t="s">
        <v>414</v>
      </c>
      <c r="B2" s="515"/>
      <c r="C2" s="515"/>
      <c r="D2" s="515"/>
      <c r="E2" s="515"/>
      <c r="F2" s="515"/>
      <c r="G2" s="515"/>
      <c r="H2" s="515"/>
      <c r="I2" s="515"/>
      <c r="J2" s="515"/>
      <c r="K2" s="515"/>
      <c r="L2" s="515"/>
      <c r="M2" s="515"/>
      <c r="N2" s="515"/>
      <c r="O2" s="516"/>
      <c r="P2" s="516"/>
      <c r="Q2" s="516"/>
      <c r="R2" s="516"/>
      <c r="S2" s="516"/>
      <c r="T2" s="516"/>
      <c r="U2" s="516"/>
    </row>
    <row r="3" spans="1:21" ht="12.75" customHeight="1">
      <c r="A3" s="150"/>
      <c r="B3" s="151"/>
      <c r="C3" s="151"/>
      <c r="D3" s="151"/>
      <c r="E3" s="151"/>
      <c r="F3" s="151"/>
      <c r="G3" s="151"/>
      <c r="H3" s="152"/>
      <c r="I3" s="152"/>
      <c r="J3" s="152"/>
      <c r="K3" s="152"/>
      <c r="L3" s="152"/>
      <c r="M3" s="152"/>
      <c r="N3" s="152"/>
      <c r="O3" s="152"/>
      <c r="P3" s="152"/>
      <c r="Q3" s="152"/>
      <c r="R3" s="152"/>
      <c r="S3" s="152"/>
      <c r="T3" s="152"/>
      <c r="U3" s="152"/>
    </row>
    <row r="4" spans="1:21" ht="12.75"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row>
    <row r="5" spans="1:21" ht="12.75"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row>
    <row r="6" spans="1:21" ht="12.75" customHeight="1">
      <c r="A6" s="28">
        <v>1913</v>
      </c>
      <c r="B6" s="29"/>
      <c r="C6" s="29"/>
      <c r="D6" s="29">
        <f>'Table A1'!D6*'Table A0'!$G6/(1)</f>
        <v>298566.58052870934</v>
      </c>
      <c r="E6" s="29">
        <f>'Table A1'!E6*'Table A0'!$G6/(0.5)</f>
        <v>489623.34533001686</v>
      </c>
      <c r="F6" s="29">
        <f>'Table A1'!F6*'Table A0'!$G6/(0.1)</f>
        <v>1432419.3992940751</v>
      </c>
      <c r="G6" s="29">
        <f>'Table A1'!G6*'Table A0'!$G6/(0.01)</f>
        <v>4579921.2167152362</v>
      </c>
      <c r="H6" s="29"/>
      <c r="I6" s="29"/>
      <c r="J6" s="29"/>
      <c r="K6" s="29"/>
      <c r="L6" s="29">
        <f>'Table A1'!K6*'Table A0'!$G6/(0.5)</f>
        <v>107509.81572740186</v>
      </c>
      <c r="M6" s="29">
        <f>'Table A1'!L6*'Table A0'!$G6/(0.4)</f>
        <v>253924.3318390022</v>
      </c>
      <c r="N6" s="29">
        <f>'Table A1'!M6*'Table A0'!$G6/(0.09)</f>
        <v>1082696.9751361688</v>
      </c>
      <c r="O6" s="29"/>
      <c r="P6" s="29"/>
      <c r="Q6" s="29"/>
      <c r="R6" s="29">
        <f>'Table Thresholds_nominal'!D6*'Table A0'!$L6</f>
        <v>85503.599323761795</v>
      </c>
      <c r="S6" s="29">
        <f>'Table Thresholds_nominal'!E6*'Table A0'!$L6</f>
        <v>140218.50089357886</v>
      </c>
      <c r="T6" s="29">
        <f>'Table Thresholds_nominal'!F6*'Table A0'!$L6</f>
        <v>443283.39915523259</v>
      </c>
      <c r="U6" s="29">
        <f>'Table Thresholds_nominal'!G6*'Table A0'!$L6</f>
        <v>1864525.9848853392</v>
      </c>
    </row>
    <row r="7" spans="1:21" ht="12.75" customHeight="1">
      <c r="A7" s="28">
        <v>1914</v>
      </c>
      <c r="B7" s="29"/>
      <c r="C7" s="29"/>
      <c r="D7" s="29">
        <f>'Table A1'!D7*'Table A0'!$G7/(1)</f>
        <v>294908.80215158057</v>
      </c>
      <c r="E7" s="29">
        <f>'Table A1'!E7*'Table A0'!$G7/(0.5)</f>
        <v>489846.51505555696</v>
      </c>
      <c r="F7" s="29">
        <f>'Table A1'!F7*'Table A0'!$G7/(0.1)</f>
        <v>1397295.5130276191</v>
      </c>
      <c r="G7" s="29">
        <f>'Table A1'!G7*'Table A0'!$G7/(0.01)</f>
        <v>4432592.8758253027</v>
      </c>
      <c r="H7" s="29"/>
      <c r="I7" s="29"/>
      <c r="J7" s="29"/>
      <c r="K7" s="29"/>
      <c r="L7" s="29">
        <f>'Table A1'!K7*'Table A0'!$G7/(0.5)</f>
        <v>99971.08924760409</v>
      </c>
      <c r="M7" s="29">
        <f>'Table A1'!L7*'Table A0'!$G7/(0.4)</f>
        <v>262984.26556254143</v>
      </c>
      <c r="N7" s="29">
        <f>'Table A1'!M7*'Table A0'!$G7/(0.09)</f>
        <v>1060040.2504945432</v>
      </c>
      <c r="O7" s="29"/>
      <c r="P7" s="29"/>
      <c r="Q7" s="29"/>
      <c r="R7" s="29">
        <f>'Table Thresholds_nominal'!D7*'Table A0'!$L7</f>
        <v>79017.601018718706</v>
      </c>
      <c r="S7" s="29">
        <f>'Table Thresholds_nominal'!E7*'Table A0'!$L7</f>
        <v>131249.03768445333</v>
      </c>
      <c r="T7" s="29">
        <f>'Table Thresholds_nominal'!F7*'Table A0'!$L7</f>
        <v>424562.91826968797</v>
      </c>
      <c r="U7" s="29">
        <f>'Table Thresholds_nominal'!G7*'Table A0'!$L7</f>
        <v>1852564.8207095345</v>
      </c>
    </row>
    <row r="8" spans="1:21" ht="12.75" customHeight="1">
      <c r="A8" s="28">
        <v>1915</v>
      </c>
      <c r="B8" s="29"/>
      <c r="C8" s="29"/>
      <c r="D8" s="29">
        <f>'Table A1'!D8*'Table A0'!$G8/(1)</f>
        <v>288243.88721663057</v>
      </c>
      <c r="E8" s="29">
        <f>'Table A1'!E8*'Table A0'!$G8/(0.5)</f>
        <v>478092.5493025739</v>
      </c>
      <c r="F8" s="29">
        <f>'Table A1'!F8*'Table A0'!$G8/(0.1)</f>
        <v>1511729.8510854132</v>
      </c>
      <c r="G8" s="29">
        <f>'Table A1'!G8*'Table A0'!$G8/(0.01)</f>
        <v>7150209.9027322084</v>
      </c>
      <c r="H8" s="29"/>
      <c r="I8" s="29"/>
      <c r="J8" s="29"/>
      <c r="K8" s="29"/>
      <c r="L8" s="29">
        <f>'Table A1'!K8*'Table A0'!$G8/(0.5)</f>
        <v>98395.22513068722</v>
      </c>
      <c r="M8" s="29">
        <f>'Table A1'!L8*'Table A0'!$G8/(0.4)</f>
        <v>219683.223856864</v>
      </c>
      <c r="N8" s="29">
        <f>'Table A1'!M8*'Table A0'!$G8/(0.09)</f>
        <v>885232.06756910274</v>
      </c>
      <c r="O8" s="29"/>
      <c r="P8" s="29"/>
      <c r="Q8" s="29"/>
      <c r="R8" s="29">
        <f>'Table Thresholds_nominal'!D8*'Table A0'!$L8</f>
        <v>66611.320357627119</v>
      </c>
      <c r="S8" s="29">
        <f>'Table Thresholds_nominal'!E8*'Table A0'!$L8</f>
        <v>126745.32837403634</v>
      </c>
      <c r="T8" s="29">
        <f>'Table Thresholds_nominal'!F8*'Table A0'!$L8</f>
        <v>467108.86667515012</v>
      </c>
      <c r="U8" s="29">
        <f>'Table Thresholds_nominal'!G8*'Table A0'!$L8</f>
        <v>2370046.1078648735</v>
      </c>
    </row>
    <row r="9" spans="1:21" ht="12.75" customHeight="1">
      <c r="A9" s="28">
        <v>1916</v>
      </c>
      <c r="B9" s="29"/>
      <c r="C9" s="29"/>
      <c r="D9" s="29">
        <f>'Table A1'!D9*'Table A0'!$G9/(1)</f>
        <v>331337.96086277743</v>
      </c>
      <c r="E9" s="29">
        <f>'Table A1'!E9*'Table A0'!$G9/(0.5)</f>
        <v>556728.72563235718</v>
      </c>
      <c r="F9" s="29">
        <f>'Table A1'!F9*'Table A0'!$G9/(0.1)</f>
        <v>1760159.5433883194</v>
      </c>
      <c r="G9" s="29">
        <f>'Table A1'!G9*'Table A0'!$G9/(0.01)</f>
        <v>7858270.8044259762</v>
      </c>
      <c r="H9" s="29"/>
      <c r="I9" s="29"/>
      <c r="J9" s="29"/>
      <c r="K9" s="29"/>
      <c r="L9" s="29">
        <f>'Table A1'!K9*'Table A0'!$G9/(0.5)</f>
        <v>105947.19609319774</v>
      </c>
      <c r="M9" s="29">
        <f>'Table A1'!L9*'Table A0'!$G9/(0.4)</f>
        <v>255871.02119336664</v>
      </c>
      <c r="N9" s="29">
        <f>'Table A1'!M9*'Table A0'!$G9/(0.09)</f>
        <v>1082591.6254952466</v>
      </c>
      <c r="O9" s="29"/>
      <c r="P9" s="29"/>
      <c r="Q9" s="29"/>
      <c r="R9" s="29">
        <f>'Table Thresholds_nominal'!D9*'Table A0'!$L9</f>
        <v>79931.979774097446</v>
      </c>
      <c r="S9" s="29">
        <f>'Table Thresholds_nominal'!E9*'Table A0'!$L9</f>
        <v>142823.40264341008</v>
      </c>
      <c r="T9" s="29">
        <f>'Table Thresholds_nominal'!F9*'Table A0'!$L9</f>
        <v>536046.73090375937</v>
      </c>
      <c r="U9" s="29">
        <f>'Table Thresholds_nominal'!G9*'Table A0'!$L9</f>
        <v>2935788.2777253985</v>
      </c>
    </row>
    <row r="10" spans="1:21" ht="12.75" customHeight="1">
      <c r="A10" s="28">
        <v>1917</v>
      </c>
      <c r="B10" s="29">
        <f>'Table A1'!B10*'Table A0'!$G10/(10)</f>
        <v>73197.357319400515</v>
      </c>
      <c r="C10" s="29">
        <f>'Table A1'!C10*'Table A0'!$G10/(5)</f>
        <v>110229.42722429181</v>
      </c>
      <c r="D10" s="29">
        <f>'Table A1'!D10*'Table A0'!$G10/(1)</f>
        <v>319764.34906930156</v>
      </c>
      <c r="E10" s="29">
        <f>'Table A1'!E10*'Table A0'!$G10/(0.5)</f>
        <v>517240.86611766421</v>
      </c>
      <c r="F10" s="29">
        <f>'Table A1'!F10*'Table A0'!$G10/(0.1)</f>
        <v>1518539.8639175452</v>
      </c>
      <c r="G10" s="29">
        <f>'Table A1'!G10*'Table A0'!$G10/(0.01)</f>
        <v>6051660.4694264252</v>
      </c>
      <c r="H10" s="29"/>
      <c r="I10" s="29">
        <f>(100-'Table A1'!B10)*'Table A0'!$G10/(90)</f>
        <v>12054.691448087044</v>
      </c>
      <c r="J10" s="29">
        <f>'Table A1'!I10*'Table A0'!$G10/(5)</f>
        <v>36165.287414509236</v>
      </c>
      <c r="K10" s="29">
        <f>'Table A1'!J10*'Table A0'!$G10/(4)</f>
        <v>57845.69676303937</v>
      </c>
      <c r="L10" s="29">
        <f>'Table A1'!K10*'Table A0'!$G10/(0.5)</f>
        <v>122287.83202093885</v>
      </c>
      <c r="M10" s="29">
        <f>'Table A1'!L10*'Table A0'!$G10/(0.4)</f>
        <v>266916.11666769389</v>
      </c>
      <c r="N10" s="29">
        <f>'Table A1'!M10*'Table A0'!$G10/(0.09)</f>
        <v>1014859.7966387809</v>
      </c>
      <c r="O10" s="29"/>
      <c r="P10" s="29">
        <f>'Table Thresholds_nominal'!B10*'Table A0'!$L10</f>
        <v>28835.199246580938</v>
      </c>
      <c r="Q10" s="29">
        <f>'Table Thresholds_nominal'!C10*'Table A0'!$L10</f>
        <v>39934.116170769317</v>
      </c>
      <c r="R10" s="29">
        <f>'Table Thresholds_nominal'!D10*'Table A0'!$L10</f>
        <v>98585.497469641719</v>
      </c>
      <c r="S10" s="29">
        <f>'Table Thresholds_nominal'!E10*'Table A0'!$L10</f>
        <v>159820.74507423327</v>
      </c>
      <c r="T10" s="29">
        <f>'Table Thresholds_nominal'!F10*'Table A0'!$L10</f>
        <v>554692.19088219444</v>
      </c>
      <c r="U10" s="29">
        <f>'Table Thresholds_nominal'!G10*'Table A0'!$L10</f>
        <v>2530511.3627543659</v>
      </c>
    </row>
    <row r="11" spans="1:21" ht="12.75" customHeight="1">
      <c r="A11" s="28">
        <v>1918</v>
      </c>
      <c r="B11" s="29">
        <f>'Table A1'!B11*'Table A0'!$G11/(10)</f>
        <v>68618.936000983449</v>
      </c>
      <c r="C11" s="29">
        <f>'Table A1'!C11*'Table A0'!$G11/(5)</f>
        <v>100762.21770059396</v>
      </c>
      <c r="D11" s="29">
        <f>'Table A1'!D11*'Table A0'!$G11/(1)</f>
        <v>273129.7937587495</v>
      </c>
      <c r="E11" s="29">
        <f>'Table A1'!E11*'Table A0'!$G11/(0.5)</f>
        <v>425964.9645686968</v>
      </c>
      <c r="F11" s="29">
        <f>'Table A1'!F11*'Table A0'!$G11/(0.1)</f>
        <v>1159218.8193600781</v>
      </c>
      <c r="G11" s="29">
        <f>'Table A1'!G11*'Table A0'!$G11/(0.01)</f>
        <v>4209890.8026243206</v>
      </c>
      <c r="H11" s="29"/>
      <c r="I11" s="29">
        <f>(100-'Table A1'!B11)*'Table A0'!$G11/(90)</f>
        <v>11482.475817739485</v>
      </c>
      <c r="J11" s="29">
        <f>'Table A1'!I11*'Table A0'!$G11/(5)</f>
        <v>36475.654301372946</v>
      </c>
      <c r="K11" s="29">
        <f>'Table A1'!J11*'Table A0'!$G11/(4)</f>
        <v>57670.323686055053</v>
      </c>
      <c r="L11" s="29">
        <f>'Table A1'!K11*'Table A0'!$G11/(0.5)</f>
        <v>120294.62294880221</v>
      </c>
      <c r="M11" s="29">
        <f>'Table A1'!L11*'Table A0'!$G11/(0.4)</f>
        <v>242651.50087085145</v>
      </c>
      <c r="N11" s="29">
        <f>'Table A1'!M11*'Table A0'!$G11/(0.09)</f>
        <v>820255.26566405129</v>
      </c>
      <c r="O11" s="29"/>
      <c r="P11" s="29">
        <f>'Table Thresholds_nominal'!B11*'Table A0'!$L11</f>
        <v>30516.953061195018</v>
      </c>
      <c r="Q11" s="29">
        <f>'Table Thresholds_nominal'!C11*'Table A0'!$L11</f>
        <v>40771.377928005146</v>
      </c>
      <c r="R11" s="29">
        <f>'Table Thresholds_nominal'!D11*'Table A0'!$L11</f>
        <v>98457.226434329888</v>
      </c>
      <c r="S11" s="29">
        <f>'Table Thresholds_nominal'!E11*'Table A0'!$L11</f>
        <v>152904.44681258715</v>
      </c>
      <c r="T11" s="29">
        <f>'Table Thresholds_nominal'!F11*'Table A0'!$L11</f>
        <v>472669.39999956021</v>
      </c>
      <c r="U11" s="29">
        <f>'Table Thresholds_nominal'!G11*'Table A0'!$L11</f>
        <v>1912697.8026545905</v>
      </c>
    </row>
    <row r="12" spans="1:21" ht="12.75" customHeight="1">
      <c r="A12" s="28">
        <v>1919</v>
      </c>
      <c r="B12" s="29">
        <f>'Table A1'!B12*'Table A0'!$G12/(10)</f>
        <v>66494.211278641</v>
      </c>
      <c r="C12" s="29">
        <f>'Table A1'!C12*'Table A0'!$G12/(5)</f>
        <v>98719.538426220781</v>
      </c>
      <c r="D12" s="29">
        <f>'Table A1'!D12*'Table A0'!$G12/(1)</f>
        <v>267238.0580176473</v>
      </c>
      <c r="E12" s="29">
        <f>'Table A1'!E12*'Table A0'!$G12/(0.5)</f>
        <v>412087.42931397655</v>
      </c>
      <c r="F12" s="29">
        <f>'Table A1'!F12*'Table A0'!$G12/(0.1)</f>
        <v>1086975.282187839</v>
      </c>
      <c r="G12" s="29">
        <f>'Table A1'!G12*'Table A0'!$G12/(0.01)</f>
        <v>3739258.7482833769</v>
      </c>
      <c r="H12" s="29"/>
      <c r="I12" s="29">
        <f>(100-'Table A1'!B12)*'Table A0'!$G12/(90)</f>
        <v>11325.021605051039</v>
      </c>
      <c r="J12" s="29">
        <f>'Table A1'!I12*'Table A0'!$G12/(5)</f>
        <v>34268.884131061219</v>
      </c>
      <c r="K12" s="29">
        <f>'Table A1'!J12*'Table A0'!$G12/(4)</f>
        <v>56589.908528364154</v>
      </c>
      <c r="L12" s="29">
        <f>'Table A1'!K12*'Table A0'!$G12/(0.5)</f>
        <v>122388.68672131805</v>
      </c>
      <c r="M12" s="29">
        <f>'Table A1'!L12*'Table A0'!$G12/(0.4)</f>
        <v>243365.46609551087</v>
      </c>
      <c r="N12" s="29">
        <f>'Table A1'!M12*'Table A0'!$G12/(0.09)</f>
        <v>792277.11928833497</v>
      </c>
      <c r="O12" s="29"/>
      <c r="P12" s="29">
        <f>'Table Thresholds_nominal'!B12*'Table A0'!$L12</f>
        <v>28888.760083421828</v>
      </c>
      <c r="Q12" s="29">
        <f>'Table Thresholds_nominal'!C12*'Table A0'!$L12</f>
        <v>39900.26066495727</v>
      </c>
      <c r="R12" s="29">
        <f>'Table Thresholds_nominal'!D12*'Table A0'!$L12</f>
        <v>100097.39619308164</v>
      </c>
      <c r="S12" s="29">
        <f>'Table Thresholds_nominal'!E12*'Table A0'!$L12</f>
        <v>155679.54370862668</v>
      </c>
      <c r="T12" s="29">
        <f>'Table Thresholds_nominal'!F12*'Table A0'!$L12</f>
        <v>496425.87094702327</v>
      </c>
      <c r="U12" s="29">
        <f>'Table Thresholds_nominal'!G12*'Table A0'!$L12</f>
        <v>1766755.6616086611</v>
      </c>
    </row>
    <row r="13" spans="1:21" ht="12.75" customHeight="1">
      <c r="A13" s="28">
        <v>1920</v>
      </c>
      <c r="B13" s="29">
        <f>'Table A1'!B13*'Table A0'!$G13/(10)</f>
        <v>57224.891955124956</v>
      </c>
      <c r="C13" s="29">
        <f>'Table A1'!C13*'Table A0'!$G13/(5)</f>
        <v>82515.503543420302</v>
      </c>
      <c r="D13" s="29">
        <f>'Table A1'!D13*'Table A0'!$G13/(1)</f>
        <v>217167.6392395162</v>
      </c>
      <c r="E13" s="29">
        <f>'Table A1'!E13*'Table A0'!$G13/(0.5)</f>
        <v>329025.15230200032</v>
      </c>
      <c r="F13" s="29">
        <f>'Table A1'!F13*'Table A0'!$G13/(0.1)</f>
        <v>806762.59668597858</v>
      </c>
      <c r="G13" s="29">
        <f>'Table A1'!G13*'Table A0'!$G13/(0.01)</f>
        <v>2510718.2949594082</v>
      </c>
      <c r="H13" s="29"/>
      <c r="I13" s="29">
        <f>(100-'Table A1'!B13)*'Table A0'!$G13/(90)</f>
        <v>10330.016391925301</v>
      </c>
      <c r="J13" s="29">
        <f>'Table A1'!I13*'Table A0'!$G13/(5)</f>
        <v>31934.280366829615</v>
      </c>
      <c r="K13" s="29">
        <f>'Table A1'!J13*'Table A0'!$G13/(4)</f>
        <v>48852.469619396332</v>
      </c>
      <c r="L13" s="29">
        <f>'Table A1'!K13*'Table A0'!$G13/(0.5)</f>
        <v>105310.12617703206</v>
      </c>
      <c r="M13" s="29">
        <f>'Table A1'!L13*'Table A0'!$G13/(0.4)</f>
        <v>209590.79120600573</v>
      </c>
      <c r="N13" s="29">
        <f>'Table A1'!M13*'Table A0'!$G13/(0.09)</f>
        <v>617434.1857667088</v>
      </c>
      <c r="O13" s="29"/>
      <c r="P13" s="29">
        <f>'Table Thresholds_nominal'!B13*'Table A0'!$L13</f>
        <v>29317.122216286694</v>
      </c>
      <c r="Q13" s="29">
        <f>'Table Thresholds_nominal'!C13*'Table A0'!$L13</f>
        <v>35512.062488432821</v>
      </c>
      <c r="R13" s="29">
        <f>'Table Thresholds_nominal'!D13*'Table A0'!$L13</f>
        <v>85895.917362631109</v>
      </c>
      <c r="S13" s="29">
        <f>'Table Thresholds_nominal'!E13*'Table A0'!$L13</f>
        <v>137183.48985937834</v>
      </c>
      <c r="T13" s="29">
        <f>'Table Thresholds_nominal'!F13*'Table A0'!$L13</f>
        <v>393002.18586844695</v>
      </c>
      <c r="U13" s="29">
        <f>'Table Thresholds_nominal'!G13*'Table A0'!$L13</f>
        <v>1275379.4247298404</v>
      </c>
    </row>
    <row r="14" spans="1:21" ht="12.75" customHeight="1">
      <c r="A14" s="28">
        <v>1921</v>
      </c>
      <c r="B14" s="29">
        <f>'Table A1'!B14*'Table A0'!$G14/(10)</f>
        <v>56793.824223826829</v>
      </c>
      <c r="C14" s="29">
        <f>'Table A1'!C14*'Table A0'!$G14/(5)</f>
        <v>80717.871828347823</v>
      </c>
      <c r="D14" s="29">
        <f>'Table A1'!D14*'Table A0'!$G14/(1)</f>
        <v>205033.24093991105</v>
      </c>
      <c r="E14" s="29">
        <f>'Table A1'!E14*'Table A0'!$G14/(0.5)</f>
        <v>307394.44019669073</v>
      </c>
      <c r="F14" s="29">
        <f>'Table A1'!F14*'Table A0'!$G14/(0.1)</f>
        <v>742348.11955769162</v>
      </c>
      <c r="G14" s="29">
        <f>'Table A1'!G14*'Table A0'!$G14/(0.01)</f>
        <v>2238388.46832383</v>
      </c>
      <c r="H14" s="29"/>
      <c r="I14" s="29">
        <f>(100-'Table A1'!B14)*'Table A0'!$G14/(90)</f>
        <v>8413.0122345153814</v>
      </c>
      <c r="J14" s="29">
        <f>'Table A1'!I14*'Table A0'!$G14/(5)</f>
        <v>32869.77661930582</v>
      </c>
      <c r="K14" s="29">
        <f>'Table A1'!J14*'Table A0'!$G14/(4)</f>
        <v>49639.029550457024</v>
      </c>
      <c r="L14" s="29">
        <f>'Table A1'!K14*'Table A0'!$G14/(0.5)</f>
        <v>102672.04168313133</v>
      </c>
      <c r="M14" s="29">
        <f>'Table A1'!L14*'Table A0'!$G14/(0.4)</f>
        <v>198656.02035644051</v>
      </c>
      <c r="N14" s="29">
        <f>'Table A1'!M14*'Table A0'!$G14/(0.09)</f>
        <v>576121.4141392319</v>
      </c>
      <c r="O14" s="29"/>
      <c r="P14" s="29">
        <f>'Table Thresholds_nominal'!B14*'Table A0'!$L14</f>
        <v>28746.848129302252</v>
      </c>
      <c r="Q14" s="29">
        <f>'Table Thresholds_nominal'!C14*'Table A0'!$L14</f>
        <v>35858.674859436818</v>
      </c>
      <c r="R14" s="29">
        <f>'Table Thresholds_nominal'!D14*'Table A0'!$L14</f>
        <v>84600.314832163858</v>
      </c>
      <c r="S14" s="29">
        <f>'Table Thresholds_nominal'!E14*'Table A0'!$L14</f>
        <v>130539.40739402198</v>
      </c>
      <c r="T14" s="29">
        <f>'Table Thresholds_nominal'!F14*'Table A0'!$L14</f>
        <v>366683.7620384309</v>
      </c>
      <c r="U14" s="29">
        <f>'Table Thresholds_nominal'!G14*'Table A0'!$L14</f>
        <v>1172811.641864513</v>
      </c>
    </row>
    <row r="15" spans="1:21" ht="12.75" customHeight="1">
      <c r="A15" s="28">
        <v>1922</v>
      </c>
      <c r="B15" s="29">
        <f>'Table A1'!B15*'Table A0'!$G15/(10)</f>
        <v>64258.811988484798</v>
      </c>
      <c r="C15" s="29">
        <f>'Table A1'!C15*'Table A0'!$G15/(5)</f>
        <v>92921.177482509142</v>
      </c>
      <c r="D15" s="29">
        <f>'Table A1'!D15*'Table A0'!$G15/(1)</f>
        <v>243762.59767531464</v>
      </c>
      <c r="E15" s="29">
        <f>'Table A1'!E15*'Table A0'!$G15/(0.5)</f>
        <v>370341.48227662366</v>
      </c>
      <c r="F15" s="29">
        <f>'Table A1'!F15*'Table A0'!$G15/(0.1)</f>
        <v>922923.50396369619</v>
      </c>
      <c r="G15" s="29">
        <f>'Table A1'!G15*'Table A0'!$G15/(0.01)</f>
        <v>3006307.0673823813</v>
      </c>
      <c r="H15" s="29"/>
      <c r="I15" s="29">
        <f>(100-'Table A1'!B15)*'Table A0'!$G15/(90)</f>
        <v>9484.3659484086911</v>
      </c>
      <c r="J15" s="29">
        <f>'Table A1'!I15*'Table A0'!$G15/(5)</f>
        <v>35596.446494460455</v>
      </c>
      <c r="K15" s="29">
        <f>'Table A1'!J15*'Table A0'!$G15/(4)</f>
        <v>55210.822434307782</v>
      </c>
      <c r="L15" s="29">
        <f>'Table A1'!K15*'Table A0'!$G15/(0.5)</f>
        <v>117183.71307400557</v>
      </c>
      <c r="M15" s="29">
        <f>'Table A1'!L15*'Table A0'!$G15/(0.4)</f>
        <v>232195.97685485554</v>
      </c>
      <c r="N15" s="29">
        <f>'Table A1'!M15*'Table A0'!$G15/(0.09)</f>
        <v>691436.44136162021</v>
      </c>
      <c r="O15" s="29"/>
      <c r="P15" s="29">
        <f>'Table Thresholds_nominal'!B15*'Table A0'!$L15</f>
        <v>30603.671208198524</v>
      </c>
      <c r="Q15" s="29">
        <f>'Table Thresholds_nominal'!C15*'Table A0'!$L15</f>
        <v>39763.630882463753</v>
      </c>
      <c r="R15" s="29">
        <f>'Table Thresholds_nominal'!D15*'Table A0'!$L15</f>
        <v>94767.11092169008</v>
      </c>
      <c r="S15" s="29">
        <f>'Table Thresholds_nominal'!E15*'Table A0'!$L15</f>
        <v>148402.71730769452</v>
      </c>
      <c r="T15" s="29">
        <f>'Table Thresholds_nominal'!F15*'Table A0'!$L15</f>
        <v>427277.41788786341</v>
      </c>
      <c r="U15" s="29">
        <f>'Table Thresholds_nominal'!G15*'Table A0'!$L15</f>
        <v>1357429.3964946861</v>
      </c>
    </row>
    <row r="16" spans="1:21" ht="12.75" customHeight="1">
      <c r="A16" s="28">
        <v>1923</v>
      </c>
      <c r="B16" s="29">
        <f>'Table A1'!B16*'Table A0'!$G16/(10)</f>
        <v>67551.43882157495</v>
      </c>
      <c r="C16" s="29">
        <f>'Table A1'!C16*'Table A0'!$G16/(5)</f>
        <v>96356.003155744547</v>
      </c>
      <c r="D16" s="29">
        <f>'Table A1'!D16*'Table A0'!$G16/(1)</f>
        <v>249488.81769158135</v>
      </c>
      <c r="E16" s="29">
        <f>'Table A1'!E16*'Table A0'!$G16/(0.5)</f>
        <v>376892.30476563104</v>
      </c>
      <c r="F16" s="29">
        <f>'Table A1'!F16*'Table A0'!$G16/(0.1)</f>
        <v>915984.52326162974</v>
      </c>
      <c r="G16" s="29">
        <f>'Table A1'!G16*'Table A0'!$G16/(0.01)</f>
        <v>2915107.7817560011</v>
      </c>
      <c r="H16" s="29"/>
      <c r="I16" s="29">
        <f>(100-'Table A1'!B16)*'Table A0'!$G16/(90)</f>
        <v>10986.027011253685</v>
      </c>
      <c r="J16" s="29">
        <f>'Table A1'!I16*'Table A0'!$G16/(5)</f>
        <v>38746.874487405374</v>
      </c>
      <c r="K16" s="29">
        <f>'Table A1'!J16*'Table A0'!$G16/(4)</f>
        <v>58072.799521785339</v>
      </c>
      <c r="L16" s="29">
        <f>'Table A1'!K16*'Table A0'!$G16/(0.5)</f>
        <v>122085.33061753171</v>
      </c>
      <c r="M16" s="29">
        <f>'Table A1'!L16*'Table A0'!$G16/(0.4)</f>
        <v>242119.25014163135</v>
      </c>
      <c r="N16" s="29">
        <f>'Table A1'!M16*'Table A0'!$G16/(0.09)</f>
        <v>693859.71676225518</v>
      </c>
      <c r="O16" s="29"/>
      <c r="P16" s="29">
        <f>'Table Thresholds_nominal'!B16*'Table A0'!$L16</f>
        <v>32885.359603569021</v>
      </c>
      <c r="Q16" s="29">
        <f>'Table Thresholds_nominal'!C16*'Table A0'!$L16</f>
        <v>44759.407311368799</v>
      </c>
      <c r="R16" s="29">
        <f>'Table Thresholds_nominal'!D16*'Table A0'!$L16</f>
        <v>97861.2760965614</v>
      </c>
      <c r="S16" s="29">
        <f>'Table Thresholds_nominal'!E16*'Table A0'!$L16</f>
        <v>155108.56933739403</v>
      </c>
      <c r="T16" s="29">
        <f>'Table Thresholds_nominal'!F16*'Table A0'!$L16</f>
        <v>437270.49344933353</v>
      </c>
      <c r="U16" s="29">
        <f>'Table Thresholds_nominal'!G16*'Table A0'!$L16</f>
        <v>1335282.3246833859</v>
      </c>
    </row>
    <row r="17" spans="1:21" ht="12.75" customHeight="1">
      <c r="A17" s="28">
        <v>1924</v>
      </c>
      <c r="B17" s="29">
        <f>'Table A1'!B17*'Table A0'!$G17/(10)</f>
        <v>71139.097099593811</v>
      </c>
      <c r="C17" s="29">
        <f>'Table A1'!C17*'Table A0'!$G17/(5)</f>
        <v>101709.76306032822</v>
      </c>
      <c r="D17" s="29">
        <f>'Table A1'!D17*'Table A0'!$G17/(1)</f>
        <v>268283.37016500195</v>
      </c>
      <c r="E17" s="29">
        <f>'Table A1'!E17*'Table A0'!$G17/(0.5)</f>
        <v>408326.86265369371</v>
      </c>
      <c r="F17" s="29">
        <f>'Table A1'!F17*'Table A0'!$G17/(0.1)</f>
        <v>1009624.7663837045</v>
      </c>
      <c r="G17" s="29">
        <f>'Table A1'!G17*'Table A0'!$G17/(0.01)</f>
        <v>3302938.9751618332</v>
      </c>
      <c r="H17" s="29"/>
      <c r="I17" s="29">
        <f>(100-'Table A1'!B17)*'Table A0'!$G17/(90)</f>
        <v>10365.718088180673</v>
      </c>
      <c r="J17" s="29">
        <f>'Table A1'!I17*'Table A0'!$G17/(5)</f>
        <v>40568.431138859436</v>
      </c>
      <c r="K17" s="29">
        <f>'Table A1'!J17*'Table A0'!$G17/(4)</f>
        <v>60066.361284159757</v>
      </c>
      <c r="L17" s="29">
        <f>'Table A1'!K17*'Table A0'!$G17/(0.5)</f>
        <v>128239.87767631024</v>
      </c>
      <c r="M17" s="29">
        <f>'Table A1'!L17*'Table A0'!$G17/(0.4)</f>
        <v>258002.386721191</v>
      </c>
      <c r="N17" s="29">
        <f>'Table A1'!M17*'Table A0'!$G17/(0.09)</f>
        <v>754812.07651946798</v>
      </c>
      <c r="O17" s="29"/>
      <c r="P17" s="29">
        <f>'Table Thresholds_nominal'!B17*'Table A0'!$L17</f>
        <v>34183.005904032922</v>
      </c>
      <c r="Q17" s="29">
        <f>'Table Thresholds_nominal'!C17*'Table A0'!$L17</f>
        <v>45767.508496458358</v>
      </c>
      <c r="R17" s="29">
        <f>'Table Thresholds_nominal'!D17*'Table A0'!$L17</f>
        <v>102821.69790849595</v>
      </c>
      <c r="S17" s="29">
        <f>'Table Thresholds_nominal'!E17*'Table A0'!$L17</f>
        <v>162913.80658811866</v>
      </c>
      <c r="T17" s="29">
        <f>'Table Thresholds_nominal'!F17*'Table A0'!$L17</f>
        <v>462630.90566123149</v>
      </c>
      <c r="U17" s="29">
        <f>'Table Thresholds_nominal'!G17*'Table A0'!$L17</f>
        <v>1524816.3474169474</v>
      </c>
    </row>
    <row r="18" spans="1:21" ht="12.75" customHeight="1">
      <c r="A18" s="28">
        <v>1925</v>
      </c>
      <c r="B18" s="29">
        <f>'Table A1'!B18*'Table A0'!$G18/(10)</f>
        <v>73340.358542504036</v>
      </c>
      <c r="C18" s="29">
        <f>'Table A1'!C18*'Table A0'!$G18/(5)</f>
        <v>107819.96072495682</v>
      </c>
      <c r="D18" s="29">
        <f>'Table A1'!D18*'Table A0'!$G18/(1)</f>
        <v>292300.07004374295</v>
      </c>
      <c r="E18" s="29">
        <f>'Table A1'!E18*'Table A0'!$G18/(0.5)</f>
        <v>445470.38203070336</v>
      </c>
      <c r="F18" s="29">
        <f>'Table A1'!F18*'Table A0'!$G18/(0.1)</f>
        <v>1121195.4140291209</v>
      </c>
      <c r="G18" s="29">
        <f>'Table A1'!G18*'Table A0'!$G18/(0.01)</f>
        <v>3894075.4980457756</v>
      </c>
      <c r="H18" s="29"/>
      <c r="I18" s="29">
        <f>(100-'Table A1'!B18)*'Table A0'!$G18/(90)</f>
        <v>10301.41633390493</v>
      </c>
      <c r="J18" s="29">
        <f>'Table A1'!I18*'Table A0'!$G18/(5)</f>
        <v>38860.756360051237</v>
      </c>
      <c r="K18" s="29">
        <f>'Table A1'!J18*'Table A0'!$G18/(4)</f>
        <v>61699.933395260283</v>
      </c>
      <c r="L18" s="29">
        <f>'Table A1'!K18*'Table A0'!$G18/(0.5)</f>
        <v>139129.75805678259</v>
      </c>
      <c r="M18" s="29">
        <f>'Table A1'!L18*'Table A0'!$G18/(0.4)</f>
        <v>276539.12403109891</v>
      </c>
      <c r="N18" s="29">
        <f>'Table A1'!M18*'Table A0'!$G18/(0.09)</f>
        <v>813097.62691615941</v>
      </c>
      <c r="O18" s="29"/>
      <c r="P18" s="29">
        <f>'Table Thresholds_nominal'!B18*'Table A0'!$L18</f>
        <v>35032.005600128621</v>
      </c>
      <c r="Q18" s="29">
        <f>'Table Thresholds_nominal'!C18*'Table A0'!$L18</f>
        <v>45706.602604128886</v>
      </c>
      <c r="R18" s="29">
        <f>'Table Thresholds_nominal'!D18*'Table A0'!$L18</f>
        <v>110366.50798989112</v>
      </c>
      <c r="S18" s="29">
        <f>'Table Thresholds_nominal'!E18*'Table A0'!$L18</f>
        <v>173540.36127831147</v>
      </c>
      <c r="T18" s="29">
        <f>'Table Thresholds_nominal'!F18*'Table A0'!$L18</f>
        <v>483017.46264993952</v>
      </c>
      <c r="U18" s="29">
        <f>'Table Thresholds_nominal'!G18*'Table A0'!$L18</f>
        <v>1607152.3165052331</v>
      </c>
    </row>
    <row r="19" spans="1:21" ht="12.75" customHeight="1">
      <c r="A19" s="28">
        <v>1926</v>
      </c>
      <c r="B19" s="29">
        <f>'Table A1'!B19*'Table A0'!$G19/(10)</f>
        <v>73977.240342470788</v>
      </c>
      <c r="C19" s="29">
        <f>'Table A1'!C19*'Table A0'!$G19/(5)</f>
        <v>109960.72147266878</v>
      </c>
      <c r="D19" s="29">
        <f>'Table A1'!D19*'Table A0'!$G19/(1)</f>
        <v>302353.42045973206</v>
      </c>
      <c r="E19" s="29">
        <f>'Table A1'!E19*'Table A0'!$G19/(0.5)</f>
        <v>461557.74700399151</v>
      </c>
      <c r="F19" s="29">
        <f>'Table A1'!F19*'Table A0'!$G19/(0.1)</f>
        <v>1186512.4341844942</v>
      </c>
      <c r="G19" s="29">
        <f>'Table A1'!G19*'Table A0'!$G19/(0.01)</f>
        <v>4261769.6059478754</v>
      </c>
      <c r="H19" s="29"/>
      <c r="I19" s="29">
        <f>(100-'Table A1'!B19)*'Table A0'!$G19/(90)</f>
        <v>10432.184631222401</v>
      </c>
      <c r="J19" s="29">
        <f>'Table A1'!I19*'Table A0'!$G19/(5)</f>
        <v>37993.759212272809</v>
      </c>
      <c r="K19" s="29">
        <f>'Table A1'!J19*'Table A0'!$G19/(4)</f>
        <v>61862.546725902946</v>
      </c>
      <c r="L19" s="29">
        <f>'Table A1'!K19*'Table A0'!$G19/(0.5)</f>
        <v>143149.09391547271</v>
      </c>
      <c r="M19" s="29">
        <f>'Table A1'!L19*'Table A0'!$G19/(0.4)</f>
        <v>280319.07520886586</v>
      </c>
      <c r="N19" s="29">
        <f>'Table A1'!M19*'Table A0'!$G19/(0.09)</f>
        <v>844817.19287745177</v>
      </c>
      <c r="O19" s="29"/>
      <c r="P19" s="29">
        <f>'Table Thresholds_nominal'!B19*'Table A0'!$L19</f>
        <v>34166.933023417521</v>
      </c>
      <c r="Q19" s="29">
        <f>'Table Thresholds_nominal'!C19*'Table A0'!$L19</f>
        <v>44363.473344503895</v>
      </c>
      <c r="R19" s="29">
        <f>'Table Thresholds_nominal'!D19*'Table A0'!$L19</f>
        <v>114643.96679450617</v>
      </c>
      <c r="S19" s="29">
        <f>'Table Thresholds_nominal'!E19*'Table A0'!$L19</f>
        <v>178542.92429023079</v>
      </c>
      <c r="T19" s="29">
        <f>'Table Thresholds_nominal'!F19*'Table A0'!$L19</f>
        <v>497533.03330803214</v>
      </c>
      <c r="U19" s="29">
        <f>'Table Thresholds_nominal'!G19*'Table A0'!$L19</f>
        <v>1712084.5089718697</v>
      </c>
    </row>
    <row r="20" spans="1:21" ht="12.75" customHeight="1">
      <c r="A20" s="28">
        <v>1927</v>
      </c>
      <c r="B20" s="29">
        <f>'Table A1'!B20*'Table A0'!$G20/(10)</f>
        <v>75530.825111419632</v>
      </c>
      <c r="C20" s="29">
        <f>'Table A1'!C20*'Table A0'!$G20/(5)</f>
        <v>113067.43939269302</v>
      </c>
      <c r="D20" s="29">
        <f>'Table A1'!D20*'Table A0'!$G20/(1)</f>
        <v>315864.43298329477</v>
      </c>
      <c r="E20" s="29">
        <f>'Table A1'!E20*'Table A0'!$G20/(0.5)</f>
        <v>484749.89002184622</v>
      </c>
      <c r="F20" s="29">
        <f>'Table A1'!F20*'Table A0'!$G20/(0.1)</f>
        <v>1263635.5584837773</v>
      </c>
      <c r="G20" s="29">
        <f>'Table A1'!G20*'Table A0'!$G20/(0.01)</f>
        <v>4664072.1613488449</v>
      </c>
      <c r="H20" s="29"/>
      <c r="I20" s="29">
        <f>(100-'Table A1'!B20)*'Table A0'!$G20/(90)</f>
        <v>10396.841179254703</v>
      </c>
      <c r="J20" s="29">
        <f>'Table A1'!I20*'Table A0'!$G20/(5)</f>
        <v>37994.210830146272</v>
      </c>
      <c r="K20" s="29">
        <f>'Table A1'!J20*'Table A0'!$G20/(4)</f>
        <v>62368.190995042569</v>
      </c>
      <c r="L20" s="29">
        <f>'Table A1'!K20*'Table A0'!$G20/(0.5)</f>
        <v>146978.97594474338</v>
      </c>
      <c r="M20" s="29">
        <f>'Table A1'!L20*'Table A0'!$G20/(0.4)</f>
        <v>290028.47290636343</v>
      </c>
      <c r="N20" s="29">
        <f>'Table A1'!M20*'Table A0'!$G20/(0.09)</f>
        <v>885809.26927654783</v>
      </c>
      <c r="O20" s="29"/>
      <c r="P20" s="29">
        <f>'Table Thresholds_nominal'!B20*'Table A0'!$L20</f>
        <v>34794.577490530217</v>
      </c>
      <c r="Q20" s="29">
        <f>'Table Thresholds_nominal'!C20*'Table A0'!$L20</f>
        <v>45491.910459076717</v>
      </c>
      <c r="R20" s="29">
        <f>'Table Thresholds_nominal'!D20*'Table A0'!$L20</f>
        <v>117229.13063681099</v>
      </c>
      <c r="S20" s="29">
        <f>'Table Thresholds_nominal'!E20*'Table A0'!$L20</f>
        <v>181680.54004638645</v>
      </c>
      <c r="T20" s="29">
        <f>'Table Thresholds_nominal'!F20*'Table A0'!$L20</f>
        <v>509222.08635924174</v>
      </c>
      <c r="U20" s="29">
        <f>'Table Thresholds_nominal'!G20*'Table A0'!$L20</f>
        <v>1902794.3330192817</v>
      </c>
    </row>
    <row r="21" spans="1:21" ht="12.75" customHeight="1">
      <c r="A21" s="28">
        <v>1928</v>
      </c>
      <c r="B21" s="29">
        <f>'Table A1'!B21*'Table A0'!$G21/(10)</f>
        <v>79578.72605173364</v>
      </c>
      <c r="C21" s="29">
        <f>'Table A1'!C21*'Table A0'!$G21/(5)</f>
        <v>120063.98113493403</v>
      </c>
      <c r="D21" s="29">
        <f>'Table A1'!D21*'Table A0'!$G21/(1)</f>
        <v>338366.96338422137</v>
      </c>
      <c r="E21" s="29">
        <f>'Table A1'!E21*'Table A0'!$G21/(0.5)</f>
        <v>523982.15853438328</v>
      </c>
      <c r="F21" s="29">
        <f>'Table A1'!F21*'Table A0'!$G21/(0.1)</f>
        <v>1414270.0012962613</v>
      </c>
      <c r="G21" s="29">
        <f>'Table A1'!G21*'Table A0'!$G21/(0.01)</f>
        <v>5568724.9726446643</v>
      </c>
      <c r="H21" s="29"/>
      <c r="I21" s="29">
        <f>(100-'Table A1'!B21)*'Table A0'!$G21/(90)</f>
        <v>10340.974738062974</v>
      </c>
      <c r="J21" s="29">
        <f>'Table A1'!I21*'Table A0'!$G21/(5)</f>
        <v>39093.470968533249</v>
      </c>
      <c r="K21" s="29">
        <f>'Table A1'!J21*'Table A0'!$G21/(4)</f>
        <v>65488.235572612197</v>
      </c>
      <c r="L21" s="29">
        <f>'Table A1'!K21*'Table A0'!$G21/(0.5)</f>
        <v>152751.76823405942</v>
      </c>
      <c r="M21" s="29">
        <f>'Table A1'!L21*'Table A0'!$G21/(0.4)</f>
        <v>301410.19784391369</v>
      </c>
      <c r="N21" s="29">
        <f>'Table A1'!M21*'Table A0'!$G21/(0.09)</f>
        <v>952663.89336866129</v>
      </c>
      <c r="O21" s="29"/>
      <c r="P21" s="29">
        <f>'Table Thresholds_nominal'!B21*'Table A0'!$L21</f>
        <v>35796.951301606729</v>
      </c>
      <c r="Q21" s="29">
        <f>'Table Thresholds_nominal'!C21*'Table A0'!$L21</f>
        <v>47109.978317794499</v>
      </c>
      <c r="R21" s="29">
        <f>'Table Thresholds_nominal'!D21*'Table A0'!$L21</f>
        <v>120700.75011802434</v>
      </c>
      <c r="S21" s="29">
        <f>'Table Thresholds_nominal'!E21*'Table A0'!$L21</f>
        <v>183131.31563601125</v>
      </c>
      <c r="T21" s="29">
        <f>'Table Thresholds_nominal'!F21*'Table A0'!$L21</f>
        <v>519686.9617656396</v>
      </c>
      <c r="U21" s="29">
        <f>'Table Thresholds_nominal'!G21*'Table A0'!$L21</f>
        <v>2167660.3008786272</v>
      </c>
    </row>
    <row r="22" spans="1:21" ht="12.75" customHeight="1">
      <c r="A22" s="28">
        <v>1929</v>
      </c>
      <c r="B22" s="29">
        <f>'Table A1'!B22*'Table A0'!$G22/(10)</f>
        <v>78764.103486079344</v>
      </c>
      <c r="C22" s="29">
        <f>'Table A1'!C22*'Table A0'!$G22/(5)</f>
        <v>118972.57770382834</v>
      </c>
      <c r="D22" s="29">
        <f>'Table A1'!D22*'Table A0'!$G22/(1)</f>
        <v>331517.97132981336</v>
      </c>
      <c r="E22" s="29">
        <f>'Table A1'!E22*'Table A0'!$G22/(0.5)</f>
        <v>511665.86256828846</v>
      </c>
      <c r="F22" s="29">
        <f>'Table A1'!F22*'Table A0'!$G22/(0.1)</f>
        <v>1371917.1332287011</v>
      </c>
      <c r="G22" s="29">
        <f>'Table A1'!G22*'Table A0'!$G22/(0.01)</f>
        <v>5410335.999265587</v>
      </c>
      <c r="H22" s="29"/>
      <c r="I22" s="29">
        <f>(100-'Table A1'!B22)*'Table A0'!$G22/(90)</f>
        <v>11248.173186320711</v>
      </c>
      <c r="J22" s="29">
        <f>'Table A1'!I22*'Table A0'!$G22/(5)</f>
        <v>38555.629268330362</v>
      </c>
      <c r="K22" s="29">
        <f>'Table A1'!J22*'Table A0'!$G22/(4)</f>
        <v>65836.229297332087</v>
      </c>
      <c r="L22" s="29">
        <f>'Table A1'!K22*'Table A0'!$G22/(0.5)</f>
        <v>151370.08009133826</v>
      </c>
      <c r="M22" s="29">
        <f>'Table A1'!L22*'Table A0'!$G22/(0.4)</f>
        <v>296603.04490318528</v>
      </c>
      <c r="N22" s="29">
        <f>'Table A1'!M22*'Table A0'!$G22/(0.09)</f>
        <v>923203.92589126911</v>
      </c>
      <c r="O22" s="29"/>
      <c r="P22" s="29">
        <f>'Table Thresholds_nominal'!B22*'Table A0'!$L22</f>
        <v>34946.912038445626</v>
      </c>
      <c r="Q22" s="29">
        <f>'Table Thresholds_nominal'!C22*'Table A0'!$L22</f>
        <v>46623.850186414005</v>
      </c>
      <c r="R22" s="29">
        <f>'Table Thresholds_nominal'!D22*'Table A0'!$L22</f>
        <v>121451.85230912462</v>
      </c>
      <c r="S22" s="29">
        <f>'Table Thresholds_nominal'!E22*'Table A0'!$L22</f>
        <v>184249.93438560987</v>
      </c>
      <c r="T22" s="29">
        <f>'Table Thresholds_nominal'!F22*'Table A0'!$L22</f>
        <v>489293.21355251648</v>
      </c>
      <c r="U22" s="29">
        <f>'Table Thresholds_nominal'!G22*'Table A0'!$L22</f>
        <v>1951587.684134481</v>
      </c>
    </row>
    <row r="23" spans="1:21" ht="12.75" customHeight="1">
      <c r="A23" s="28">
        <v>1930</v>
      </c>
      <c r="B23" s="29">
        <f>'Table A1'!B23*'Table A0'!$G23/(10)</f>
        <v>70271.13192697872</v>
      </c>
      <c r="C23" s="29">
        <f>'Table A1'!C23*'Table A0'!$G23/(5)</f>
        <v>101737.87921048037</v>
      </c>
      <c r="D23" s="29">
        <f>'Table A1'!D23*'Table A0'!$G23/(1)</f>
        <v>267925.92228069913</v>
      </c>
      <c r="E23" s="29">
        <f>'Table A1'!E23*'Table A0'!$G23/(0.5)</f>
        <v>405156.39744006714</v>
      </c>
      <c r="F23" s="29">
        <f>'Table A1'!F23*'Table A0'!$G23/(0.1)</f>
        <v>1044392.9319286413</v>
      </c>
      <c r="G23" s="29">
        <f>'Table A1'!G23*'Table A0'!$G23/(0.01)</f>
        <v>3897072.1218214049</v>
      </c>
      <c r="H23" s="29"/>
      <c r="I23" s="29">
        <f>(100-'Table A1'!B23)*'Table A0'!$G23/(90)</f>
        <v>10319.037983044365</v>
      </c>
      <c r="J23" s="29">
        <f>'Table A1'!I23*'Table A0'!$G23/(5)</f>
        <v>38804.384643477053</v>
      </c>
      <c r="K23" s="29">
        <f>'Table A1'!J23*'Table A0'!$G23/(4)</f>
        <v>60190.868442925675</v>
      </c>
      <c r="L23" s="29">
        <f>'Table A1'!K23*'Table A0'!$G23/(0.5)</f>
        <v>130695.4471213311</v>
      </c>
      <c r="M23" s="29">
        <f>'Table A1'!L23*'Table A0'!$G23/(0.4)</f>
        <v>245347.26381792358</v>
      </c>
      <c r="N23" s="29">
        <f>'Table A1'!M23*'Table A0'!$G23/(0.09)</f>
        <v>727428.57749611198</v>
      </c>
      <c r="O23" s="29"/>
      <c r="P23" s="29">
        <f>'Table Thresholds_nominal'!B23*'Table A0'!$L23</f>
        <v>34442.570133634421</v>
      </c>
      <c r="Q23" s="29">
        <f>'Table Thresholds_nominal'!C23*'Table A0'!$L23</f>
        <v>44047.992762520371</v>
      </c>
      <c r="R23" s="29">
        <f>'Table Thresholds_nominal'!D23*'Table A0'!$L23</f>
        <v>107512.17720255117</v>
      </c>
      <c r="S23" s="29">
        <f>'Table Thresholds_nominal'!E23*'Table A0'!$L23</f>
        <v>161379.66467186122</v>
      </c>
      <c r="T23" s="29">
        <f>'Table Thresholds_nominal'!F23*'Table A0'!$L23</f>
        <v>431321.53135411744</v>
      </c>
      <c r="U23" s="29">
        <f>'Table Thresholds_nominal'!G23*'Table A0'!$L23</f>
        <v>1537591.3875730901</v>
      </c>
    </row>
    <row r="24" spans="1:21" ht="12.75" customHeight="1">
      <c r="A24" s="28">
        <v>1931</v>
      </c>
      <c r="B24" s="29">
        <f>'Table A1'!B24*'Table A0'!$G24/(10)</f>
        <v>65729.090657762732</v>
      </c>
      <c r="C24" s="29">
        <f>'Table A1'!C24*'Table A0'!$G24/(5)</f>
        <v>91809.7262116028</v>
      </c>
      <c r="D24" s="29">
        <f>'Table A1'!D24*'Table A0'!$G24/(1)</f>
        <v>226038.14876190861</v>
      </c>
      <c r="E24" s="29">
        <f>'Table A1'!E24*'Table A0'!$G24/(0.5)</f>
        <v>335233.10262517497</v>
      </c>
      <c r="F24" s="29">
        <f>'Table A1'!F24*'Table A0'!$G24/(0.1)</f>
        <v>840045.35825472907</v>
      </c>
      <c r="G24" s="29">
        <f>'Table A1'!G24*'Table A0'!$G24/(0.01)</f>
        <v>3070584.8754058648</v>
      </c>
      <c r="H24" s="29"/>
      <c r="I24" s="29">
        <f>(100-'Table A1'!B24)*'Table A0'!$G24/(90)</f>
        <v>9143.6392472806183</v>
      </c>
      <c r="J24" s="29">
        <f>'Table A1'!I24*'Table A0'!$G24/(5)</f>
        <v>39648.455103922672</v>
      </c>
      <c r="K24" s="29">
        <f>'Table A1'!J24*'Table A0'!$G24/(4)</f>
        <v>58252.620574026347</v>
      </c>
      <c r="L24" s="29">
        <f>'Table A1'!K24*'Table A0'!$G24/(0.5)</f>
        <v>116843.19489864226</v>
      </c>
      <c r="M24" s="29">
        <f>'Table A1'!L24*'Table A0'!$G24/(0.4)</f>
        <v>209030.03871778643</v>
      </c>
      <c r="N24" s="29">
        <f>'Table A1'!M24*'Table A0'!$G24/(0.09)</f>
        <v>592207.63412682514</v>
      </c>
      <c r="O24" s="29"/>
      <c r="P24" s="29">
        <f>'Table Thresholds_nominal'!B24*'Table A0'!$L24</f>
        <v>34046.804371085549</v>
      </c>
      <c r="Q24" s="29">
        <f>'Table Thresholds_nominal'!C24*'Table A0'!$L24</f>
        <v>42722.593232087325</v>
      </c>
      <c r="R24" s="29">
        <f>'Table Thresholds_nominal'!D24*'Table A0'!$L24</f>
        <v>97404.11689126461</v>
      </c>
      <c r="S24" s="29">
        <f>'Table Thresholds_nominal'!E24*'Table A0'!$L24</f>
        <v>143574.9134385786</v>
      </c>
      <c r="T24" s="29">
        <f>'Table Thresholds_nominal'!F24*'Table A0'!$L24</f>
        <v>359521.13872482581</v>
      </c>
      <c r="U24" s="29">
        <f>'Table Thresholds_nominal'!G24*'Table A0'!$L24</f>
        <v>1267507.1426652956</v>
      </c>
    </row>
    <row r="25" spans="1:21" ht="12.75" customHeight="1">
      <c r="A25" s="28">
        <v>1932</v>
      </c>
      <c r="B25" s="29">
        <f>'Table A1'!B25*'Table A0'!$G25/(10)</f>
        <v>57646.980980176872</v>
      </c>
      <c r="C25" s="29">
        <f>'Table A1'!C25*'Table A0'!$G25/(5)</f>
        <v>81155.083658202449</v>
      </c>
      <c r="D25" s="29">
        <f>'Table A1'!D25*'Table A0'!$G25/(1)</f>
        <v>192716.37036321036</v>
      </c>
      <c r="E25" s="29">
        <f>'Table A1'!E25*'Table A0'!$G25/(0.5)</f>
        <v>287583.2527633814</v>
      </c>
      <c r="F25" s="29">
        <f>'Table A1'!F25*'Table A0'!$G25/(0.1)</f>
        <v>734115.94144356239</v>
      </c>
      <c r="G25" s="29">
        <f>'Table A1'!G25*'Table A0'!$G25/(0.01)</f>
        <v>2398592.1052573207</v>
      </c>
      <c r="H25" s="29"/>
      <c r="I25" s="29">
        <f>(100-'Table A1'!B25)*'Table A0'!$G25/(90)</f>
        <v>7428.7914674338717</v>
      </c>
      <c r="J25" s="29">
        <f>'Table A1'!I25*'Table A0'!$G25/(5)</f>
        <v>34138.878302151294</v>
      </c>
      <c r="K25" s="29">
        <f>'Table A1'!J25*'Table A0'!$G25/(4)</f>
        <v>53264.761981950476</v>
      </c>
      <c r="L25" s="29">
        <f>'Table A1'!K25*'Table A0'!$G25/(0.5)</f>
        <v>97849.487963039355</v>
      </c>
      <c r="M25" s="29">
        <f>'Table A1'!L25*'Table A0'!$G25/(0.4)</f>
        <v>175950.08059333608</v>
      </c>
      <c r="N25" s="29">
        <f>'Table A1'!M25*'Table A0'!$G25/(0.09)</f>
        <v>549174.14546425594</v>
      </c>
      <c r="O25" s="29"/>
      <c r="P25" s="29">
        <f>'Table Thresholds_nominal'!B25*'Table A0'!$L25</f>
        <v>23354.570268791544</v>
      </c>
      <c r="Q25" s="29">
        <f>'Table Thresholds_nominal'!C25*'Table A0'!$L25</f>
        <v>39886.120060369227</v>
      </c>
      <c r="R25" s="29">
        <f>'Table Thresholds_nominal'!D25*'Table A0'!$L25</f>
        <v>83332.655278363469</v>
      </c>
      <c r="S25" s="29">
        <f>'Table Thresholds_nominal'!E25*'Table A0'!$L25</f>
        <v>119678.71178674075</v>
      </c>
      <c r="T25" s="29">
        <f>'Table Thresholds_nominal'!F25*'Table A0'!$L25</f>
        <v>315536.67665033019</v>
      </c>
      <c r="U25" s="29">
        <f>'Table Thresholds_nominal'!G25*'Table A0'!$L25</f>
        <v>1190054.2994859417</v>
      </c>
    </row>
    <row r="26" spans="1:21" ht="12.75" customHeight="1">
      <c r="A26" s="28">
        <v>1933</v>
      </c>
      <c r="B26" s="29">
        <f>'Table A1'!B26*'Table A0'!$G26/(10)</f>
        <v>54618.523721244324</v>
      </c>
      <c r="C26" s="29">
        <f>'Table A1'!C26*'Table A0'!$G26/(5)</f>
        <v>78814.159468137892</v>
      </c>
      <c r="D26" s="29">
        <f>'Table A1'!D26*'Table A0'!$G26/(1)</f>
        <v>191306.30719842733</v>
      </c>
      <c r="E26" s="29">
        <f>'Table A1'!E26*'Table A0'!$G26/(0.5)</f>
        <v>285758.5223307992</v>
      </c>
      <c r="F26" s="29">
        <f>'Table A1'!F26*'Table A0'!$G26/(0.1)</f>
        <v>734427.90718821727</v>
      </c>
      <c r="G26" s="29">
        <f>'Table A1'!G26*'Table A0'!$G26/(0.01)</f>
        <v>2480183.7233299795</v>
      </c>
      <c r="H26" s="29"/>
      <c r="I26" s="29">
        <f>(100-'Table A1'!B26)*'Table A0'!$G26/(90)</f>
        <v>7409.4143695066241</v>
      </c>
      <c r="J26" s="29">
        <f>'Table A1'!I26*'Table A0'!$G26/(5)</f>
        <v>30422.887974350764</v>
      </c>
      <c r="K26" s="29">
        <f>'Table A1'!J26*'Table A0'!$G26/(4)</f>
        <v>50691.122535565526</v>
      </c>
      <c r="L26" s="29">
        <f>'Table A1'!K26*'Table A0'!$G26/(0.5)</f>
        <v>96854.092066055498</v>
      </c>
      <c r="M26" s="29">
        <f>'Table A1'!L26*'Table A0'!$G26/(0.4)</f>
        <v>173591.17611644461</v>
      </c>
      <c r="N26" s="29">
        <f>'Table A1'!M26*'Table A0'!$G26/(0.09)</f>
        <v>540455.03872802167</v>
      </c>
      <c r="O26" s="29"/>
      <c r="P26" s="29">
        <f>'Table Thresholds_nominal'!B26*'Table A0'!$L26</f>
        <v>22724.056598429077</v>
      </c>
      <c r="Q26" s="29">
        <f>'Table Thresholds_nominal'!C26*'Table A0'!$L26</f>
        <v>36645.257975454217</v>
      </c>
      <c r="R26" s="29">
        <f>'Table Thresholds_nominal'!D26*'Table A0'!$L26</f>
        <v>81087.925339336216</v>
      </c>
      <c r="S26" s="29">
        <f>'Table Thresholds_nominal'!E26*'Table A0'!$L26</f>
        <v>116476.72098276574</v>
      </c>
      <c r="T26" s="29">
        <f>'Table Thresholds_nominal'!F26*'Table A0'!$L26</f>
        <v>305031.8406062586</v>
      </c>
      <c r="U26" s="29">
        <f>'Table Thresholds_nominal'!G26*'Table A0'!$L26</f>
        <v>1141835.2319922931</v>
      </c>
    </row>
    <row r="27" spans="1:21" ht="12.75" customHeight="1">
      <c r="A27" s="28">
        <v>1934</v>
      </c>
      <c r="B27" s="29">
        <f>'Table A1'!B27*'Table A0'!$G27/(10)</f>
        <v>60189.587355010059</v>
      </c>
      <c r="C27" s="29">
        <f>'Table A1'!C27*'Table A0'!$G27/(5)</f>
        <v>87960.605616823363</v>
      </c>
      <c r="D27" s="29">
        <f>'Table A1'!D27*'Table A0'!$G27/(1)</f>
        <v>211515.42258591141</v>
      </c>
      <c r="E27" s="29">
        <f>'Table A1'!E27*'Table A0'!$G27/(0.5)</f>
        <v>314469.99529223179</v>
      </c>
      <c r="F27" s="29">
        <f>'Table A1'!F27*'Table A0'!$G27/(0.1)</f>
        <v>776269.1594907135</v>
      </c>
      <c r="G27" s="29">
        <f>'Table A1'!G27*'Table A0'!$G27/(0.01)</f>
        <v>2561794.0293898326</v>
      </c>
      <c r="H27" s="29"/>
      <c r="I27" s="29">
        <f>(100-'Table A1'!B27)*'Table A0'!$G27/(90)</f>
        <v>8122.8551094886352</v>
      </c>
      <c r="J27" s="29">
        <f>'Table A1'!I27*'Table A0'!$G27/(5)</f>
        <v>32418.569093196777</v>
      </c>
      <c r="K27" s="29">
        <f>'Table A1'!J27*'Table A0'!$G27/(4)</f>
        <v>57071.901374551351</v>
      </c>
      <c r="L27" s="29">
        <f>'Table A1'!K27*'Table A0'!$G27/(0.5)</f>
        <v>108560.84987959104</v>
      </c>
      <c r="M27" s="29">
        <f>'Table A1'!L27*'Table A0'!$G27/(0.4)</f>
        <v>199020.20424261139</v>
      </c>
      <c r="N27" s="29">
        <f>'Table A1'!M27*'Table A0'!$G27/(0.09)</f>
        <v>577877.50727970025</v>
      </c>
      <c r="O27" s="29"/>
      <c r="P27" s="29">
        <f>'Table Thresholds_nominal'!B27*'Table A0'!$L27</f>
        <v>27543.906570592932</v>
      </c>
      <c r="Q27" s="29">
        <f>'Table Thresholds_nominal'!C27*'Table A0'!$L27</f>
        <v>39041.951167065585</v>
      </c>
      <c r="R27" s="29">
        <f>'Table Thresholds_nominal'!D27*'Table A0'!$L27</f>
        <v>90289.280424361728</v>
      </c>
      <c r="S27" s="29">
        <f>'Table Thresholds_nominal'!E27*'Table A0'!$L27</f>
        <v>133462.44269675712</v>
      </c>
      <c r="T27" s="29">
        <f>'Table Thresholds_nominal'!F27*'Table A0'!$L27</f>
        <v>360833.1259118102</v>
      </c>
      <c r="U27" s="29">
        <f>'Table Thresholds_nominal'!G27*'Table A0'!$L27</f>
        <v>1228569.6656939739</v>
      </c>
    </row>
    <row r="28" spans="1:21" ht="12.75" customHeight="1">
      <c r="A28" s="28">
        <v>1935</v>
      </c>
      <c r="B28" s="29">
        <f>'Table A1'!B28*'Table A0'!$G28/(10)</f>
        <v>62630.978232268906</v>
      </c>
      <c r="C28" s="29">
        <f>'Table A1'!C28*'Table A0'!$G28/(5)</f>
        <v>89458.95539313936</v>
      </c>
      <c r="D28" s="29">
        <f>'Table A1'!D28*'Table A0'!$G28/(1)</f>
        <v>225570.19684514962</v>
      </c>
      <c r="E28" s="29">
        <f>'Table A1'!E28*'Table A0'!$G28/(0.5)</f>
        <v>336891.52975432726</v>
      </c>
      <c r="F28" s="29">
        <f>'Table A1'!F28*'Table A0'!$G28/(0.1)</f>
        <v>836687.62595702906</v>
      </c>
      <c r="G28" s="29">
        <f>'Table A1'!G28*'Table A0'!$G28/(0.01)</f>
        <v>2809232.6265462935</v>
      </c>
      <c r="H28" s="29"/>
      <c r="I28" s="29">
        <f>(100-'Table A1'!B28)*'Table A0'!$G28/(90)</f>
        <v>9078.1503974540101</v>
      </c>
      <c r="J28" s="29">
        <f>'Table A1'!I28*'Table A0'!$G28/(5)</f>
        <v>35803.001071398467</v>
      </c>
      <c r="K28" s="29">
        <f>'Table A1'!J28*'Table A0'!$G28/(4)</f>
        <v>55431.14503013678</v>
      </c>
      <c r="L28" s="29">
        <f>'Table A1'!K28*'Table A0'!$G28/(0.5)</f>
        <v>114248.863935972</v>
      </c>
      <c r="M28" s="29">
        <f>'Table A1'!L28*'Table A0'!$G28/(0.4)</f>
        <v>211942.50570365184</v>
      </c>
      <c r="N28" s="29">
        <f>'Table A1'!M28*'Table A0'!$G28/(0.09)</f>
        <v>617515.95922488859</v>
      </c>
      <c r="O28" s="29"/>
      <c r="P28" s="29">
        <f>'Table Thresholds_nominal'!B28*'Table A0'!$L28</f>
        <v>30252.471711942249</v>
      </c>
      <c r="Q28" s="29">
        <f>'Table Thresholds_nominal'!C28*'Table A0'!$L28</f>
        <v>42930.237361283129</v>
      </c>
      <c r="R28" s="29">
        <f>'Table Thresholds_nominal'!D28*'Table A0'!$L28</f>
        <v>94643.730807891261</v>
      </c>
      <c r="S28" s="29">
        <f>'Table Thresholds_nominal'!E28*'Table A0'!$L28</f>
        <v>139493.23199408912</v>
      </c>
      <c r="T28" s="29">
        <f>'Table Thresholds_nominal'!F28*'Table A0'!$L28</f>
        <v>378377.5600030488</v>
      </c>
      <c r="U28" s="29">
        <f>'Table Thresholds_nominal'!G28*'Table A0'!$L28</f>
        <v>1339587.003652053</v>
      </c>
    </row>
    <row r="29" spans="1:21" ht="12.75" customHeight="1">
      <c r="A29" s="28">
        <v>1936</v>
      </c>
      <c r="B29" s="29">
        <f>'Table A1'!B29*'Table A0'!$G29/(10)</f>
        <v>70945.138971638255</v>
      </c>
      <c r="C29" s="29">
        <f>'Table A1'!C29*'Table A0'!$G29/(5)</f>
        <v>103487.82264641229</v>
      </c>
      <c r="D29" s="29">
        <f>'Table A1'!D29*'Table A0'!$G29/(1)</f>
        <v>279476.77911399759</v>
      </c>
      <c r="E29" s="29">
        <f>'Table A1'!E29*'Table A0'!$G29/(0.5)</f>
        <v>423687.63121008757</v>
      </c>
      <c r="F29" s="29">
        <f>'Table A1'!F29*'Table A0'!$G29/(0.1)</f>
        <v>1059676.0014997744</v>
      </c>
      <c r="G29" s="29">
        <f>'Table A1'!G29*'Table A0'!$G29/(0.01)</f>
        <v>3540138.4412065269</v>
      </c>
      <c r="H29" s="29"/>
      <c r="I29" s="29">
        <f>(100-'Table A1'!B29)*'Table A0'!$G29/(90)</f>
        <v>9723.5871229395034</v>
      </c>
      <c r="J29" s="29">
        <f>'Table A1'!I29*'Table A0'!$G29/(5)</f>
        <v>38402.455296864202</v>
      </c>
      <c r="K29" s="29">
        <f>'Table A1'!J29*'Table A0'!$G29/(4)</f>
        <v>59490.583529515963</v>
      </c>
      <c r="L29" s="29">
        <f>'Table A1'!K29*'Table A0'!$G29/(0.5)</f>
        <v>135265.92701790761</v>
      </c>
      <c r="M29" s="29">
        <f>'Table A1'!L29*'Table A0'!$G29/(0.4)</f>
        <v>264690.53863766592</v>
      </c>
      <c r="N29" s="29">
        <f>'Table A1'!M29*'Table A0'!$G29/(0.09)</f>
        <v>784069.06375457963</v>
      </c>
      <c r="O29" s="29"/>
      <c r="P29" s="29">
        <f>'Table Thresholds_nominal'!B29*'Table A0'!$L29</f>
        <v>32675.784231104088</v>
      </c>
      <c r="Q29" s="29">
        <f>'Table Thresholds_nominal'!C29*'Table A0'!$L29</f>
        <v>46582.382726802061</v>
      </c>
      <c r="R29" s="29">
        <f>'Table Thresholds_nominal'!D29*'Table A0'!$L29</f>
        <v>110236.18709153506</v>
      </c>
      <c r="S29" s="29">
        <f>'Table Thresholds_nominal'!E29*'Table A0'!$L29</f>
        <v>168271.9036065304</v>
      </c>
      <c r="T29" s="29">
        <f>'Table Thresholds_nominal'!F29*'Table A0'!$L29</f>
        <v>476539.29736042774</v>
      </c>
      <c r="U29" s="29">
        <f>'Table Thresholds_nominal'!G29*'Table A0'!$L29</f>
        <v>1724544.0584057097</v>
      </c>
    </row>
    <row r="30" spans="1:21" ht="12.75" customHeight="1">
      <c r="A30" s="28">
        <v>1937</v>
      </c>
      <c r="B30" s="29">
        <f>'Table A1'!B30*'Table A0'!$G30/(10)</f>
        <v>72021.94672325853</v>
      </c>
      <c r="C30" s="29">
        <f>'Table A1'!C30*'Table A0'!$G30/(5)</f>
        <v>104272.52466028492</v>
      </c>
      <c r="D30" s="29">
        <f>'Table A1'!D30*'Table A0'!$G30/(1)</f>
        <v>273321.85698265798</v>
      </c>
      <c r="E30" s="29">
        <f>'Table A1'!E30*'Table A0'!$G30/(0.5)</f>
        <v>412553.55030141131</v>
      </c>
      <c r="F30" s="29">
        <f>'Table A1'!F30*'Table A0'!$G30/(0.1)</f>
        <v>1023672.4561620255</v>
      </c>
      <c r="G30" s="29">
        <f>'Table A1'!G30*'Table A0'!$G30/(0.01)</f>
        <v>3348790.6469538044</v>
      </c>
      <c r="H30" s="29"/>
      <c r="I30" s="29">
        <f>(100-'Table A1'!B30)*'Table A0'!$G30/(90)</f>
        <v>10458.530158968537</v>
      </c>
      <c r="J30" s="29">
        <f>'Table A1'!I30*'Table A0'!$G30/(5)</f>
        <v>39771.368786232153</v>
      </c>
      <c r="K30" s="29">
        <f>'Table A1'!J30*'Table A0'!$G30/(4)</f>
        <v>62010.191579691651</v>
      </c>
      <c r="L30" s="29">
        <f>'Table A1'!K30*'Table A0'!$G30/(0.5)</f>
        <v>134090.16366390465</v>
      </c>
      <c r="M30" s="29">
        <f>'Table A1'!L30*'Table A0'!$G30/(0.4)</f>
        <v>259773.82383625774</v>
      </c>
      <c r="N30" s="29">
        <f>'Table A1'!M30*'Table A0'!$G30/(0.09)</f>
        <v>765325.99051849439</v>
      </c>
      <c r="O30" s="29"/>
      <c r="P30" s="29">
        <f>'Table Thresholds_nominal'!B30*'Table A0'!$L30</f>
        <v>34623.328014208106</v>
      </c>
      <c r="Q30" s="29">
        <f>'Table Thresholds_nominal'!C30*'Table A0'!$L30</f>
        <v>46486.451260297516</v>
      </c>
      <c r="R30" s="29">
        <f>'Table Thresholds_nominal'!D30*'Table A0'!$L30</f>
        <v>110206.69611879188</v>
      </c>
      <c r="S30" s="29">
        <f>'Table Thresholds_nominal'!E30*'Table A0'!$L30</f>
        <v>168925.62232582187</v>
      </c>
      <c r="T30" s="29">
        <f>'Table Thresholds_nominal'!F30*'Table A0'!$L30</f>
        <v>473540.56191922509</v>
      </c>
      <c r="U30" s="29">
        <f>'Table Thresholds_nominal'!G30*'Table A0'!$L30</f>
        <v>1616170.6064664233</v>
      </c>
    </row>
    <row r="31" spans="1:21" ht="12.75" customHeight="1">
      <c r="A31" s="28">
        <v>1938</v>
      </c>
      <c r="B31" s="29">
        <f>'Table A1'!B31*'Table A0'!$G31/(10)</f>
        <v>65690.358152880086</v>
      </c>
      <c r="C31" s="29">
        <f>'Table A1'!C31*'Table A0'!$G31/(5)</f>
        <v>92215.718385282817</v>
      </c>
      <c r="D31" s="29">
        <f>'Table A1'!D31*'Table A0'!$G31/(1)</f>
        <v>225013.58349301131</v>
      </c>
      <c r="E31" s="29">
        <f>'Table A1'!E31*'Table A0'!$G31/(0.5)</f>
        <v>330472.69292445463</v>
      </c>
      <c r="F31" s="29">
        <f>'Table A1'!F31*'Table A0'!$G31/(0.1)</f>
        <v>787614.18532287655</v>
      </c>
      <c r="G31" s="29">
        <f>'Table A1'!G31*'Table A0'!$G31/(0.01)</f>
        <v>2545774.0940395351</v>
      </c>
      <c r="H31" s="29"/>
      <c r="I31" s="29">
        <f>(100-'Table A1'!B31)*'Table A0'!$G31/(90)</f>
        <v>9674.9725543314598</v>
      </c>
      <c r="J31" s="29">
        <f>'Table A1'!I31*'Table A0'!$G31/(5)</f>
        <v>39164.997920477363</v>
      </c>
      <c r="K31" s="29">
        <f>'Table A1'!J31*'Table A0'!$G31/(4)</f>
        <v>59016.252108350702</v>
      </c>
      <c r="L31" s="29">
        <f>'Table A1'!K31*'Table A0'!$G31/(0.5)</f>
        <v>119554.47406156806</v>
      </c>
      <c r="M31" s="29">
        <f>'Table A1'!L31*'Table A0'!$G31/(0.4)</f>
        <v>216187.31982484905</v>
      </c>
      <c r="N31" s="29">
        <f>'Table A1'!M31*'Table A0'!$G31/(0.09)</f>
        <v>592263.08435435907</v>
      </c>
      <c r="O31" s="29"/>
      <c r="P31" s="29">
        <f>'Table Thresholds_nominal'!B31*'Table A0'!$L31</f>
        <v>33901.898156105388</v>
      </c>
      <c r="Q31" s="29">
        <f>'Table Thresholds_nominal'!C31*'Table A0'!$L31</f>
        <v>45031.317102215908</v>
      </c>
      <c r="R31" s="29">
        <f>'Table Thresholds_nominal'!D31*'Table A0'!$L31</f>
        <v>100162.14606396851</v>
      </c>
      <c r="S31" s="29">
        <f>'Table Thresholds_nominal'!E31*'Table A0'!$L31</f>
        <v>146883.8137814528</v>
      </c>
      <c r="T31" s="29">
        <f>'Table Thresholds_nominal'!F31*'Table A0'!$L31</f>
        <v>374862.92410837772</v>
      </c>
      <c r="U31" s="29">
        <f>'Table Thresholds_nominal'!G31*'Table A0'!$L31</f>
        <v>1127386.5771251121</v>
      </c>
    </row>
    <row r="32" spans="1:21" ht="12.75" customHeight="1">
      <c r="A32" s="28">
        <v>1939</v>
      </c>
      <c r="B32" s="29">
        <f>'Table A1'!B32*'Table A0'!$G32/(10)</f>
        <v>72558.143652228027</v>
      </c>
      <c r="C32" s="29">
        <f>'Table A1'!C32*'Table A0'!$G32/(5)</f>
        <v>101869.16950997106</v>
      </c>
      <c r="D32" s="29">
        <f>'Table A1'!D32*'Table A0'!$G32/(1)</f>
        <v>250598.54735454521</v>
      </c>
      <c r="E32" s="29">
        <f>'Table A1'!E32*'Table A0'!$G32/(0.5)</f>
        <v>370054.77991968626</v>
      </c>
      <c r="F32" s="29">
        <f>'Table A1'!F32*'Table A0'!$G32/(0.1)</f>
        <v>887416.82470536791</v>
      </c>
      <c r="G32" s="29">
        <f>'Table A1'!G32*'Table A0'!$G32/(0.01)</f>
        <v>2834770.8839545147</v>
      </c>
      <c r="H32" s="29"/>
      <c r="I32" s="29">
        <f>(100-'Table A1'!B32)*'Table A0'!$G32/(90)</f>
        <v>10026.867299949461</v>
      </c>
      <c r="J32" s="29">
        <f>'Table A1'!I32*'Table A0'!$G32/(5)</f>
        <v>43247.117794484977</v>
      </c>
      <c r="K32" s="29">
        <f>'Table A1'!J32*'Table A0'!$G32/(4)</f>
        <v>64686.825048827523</v>
      </c>
      <c r="L32" s="29">
        <f>'Table A1'!K32*'Table A0'!$G32/(0.5)</f>
        <v>131142.31478940419</v>
      </c>
      <c r="M32" s="29">
        <f>'Table A1'!L32*'Table A0'!$G32/(0.4)</f>
        <v>240714.26872326579</v>
      </c>
      <c r="N32" s="29">
        <f>'Table A1'!M32*'Table A0'!$G32/(0.09)</f>
        <v>671044.15145546268</v>
      </c>
      <c r="O32" s="29"/>
      <c r="P32" s="29">
        <f>'Table Thresholds_nominal'!B32*'Table A0'!$L32</f>
        <v>38238.810184333495</v>
      </c>
      <c r="Q32" s="29">
        <f>'Table Thresholds_nominal'!C32*'Table A0'!$L32</f>
        <v>50493.621348218294</v>
      </c>
      <c r="R32" s="29">
        <f>'Table Thresholds_nominal'!D32*'Table A0'!$L32</f>
        <v>109602.77639827986</v>
      </c>
      <c r="S32" s="29">
        <f>'Table Thresholds_nominal'!E32*'Table A0'!$L32</f>
        <v>161384.28233741343</v>
      </c>
      <c r="T32" s="29">
        <f>'Table Thresholds_nominal'!F32*'Table A0'!$L32</f>
        <v>420282.91550799157</v>
      </c>
      <c r="U32" s="29">
        <f>'Table Thresholds_nominal'!G32*'Table A0'!$L32</f>
        <v>1383103.7934335899</v>
      </c>
    </row>
    <row r="33" spans="1:21" ht="12.75" customHeight="1">
      <c r="A33" s="28">
        <v>1940</v>
      </c>
      <c r="B33" s="29">
        <f>'Table A1'!B33*'Table A0'!$G33/(10)</f>
        <v>75756.675034839005</v>
      </c>
      <c r="C33" s="29">
        <f>'Table A1'!C33*'Table A0'!$G33/(5)</f>
        <v>106705.63078698213</v>
      </c>
      <c r="D33" s="29">
        <f>'Table A1'!D33*'Table A0'!$G33/(1)</f>
        <v>268297.28480909986</v>
      </c>
      <c r="E33" s="29">
        <f>'Table A1'!E33*'Table A0'!$G33/(0.5)</f>
        <v>397699.0734614809</v>
      </c>
      <c r="F33" s="29">
        <f>'Table A1'!F33*'Table A0'!$G33/(0.1)</f>
        <v>950346.09359460254</v>
      </c>
      <c r="G33" s="29">
        <f>'Table A1'!G33*'Table A0'!$G33/(0.01)</f>
        <v>3025104.2199078612</v>
      </c>
      <c r="H33" s="29"/>
      <c r="I33" s="29">
        <f>(100-'Table A1'!B33)*'Table A0'!$G33/(90)</f>
        <v>10529.35155725237</v>
      </c>
      <c r="J33" s="29">
        <f>'Table A1'!I33*'Table A0'!$G33/(5)</f>
        <v>44807.719282695878</v>
      </c>
      <c r="K33" s="29">
        <f>'Table A1'!J33*'Table A0'!$G33/(4)</f>
        <v>66307.717281452671</v>
      </c>
      <c r="L33" s="29">
        <f>'Table A1'!K33*'Table A0'!$G33/(0.5)</f>
        <v>138895.49615671887</v>
      </c>
      <c r="M33" s="29">
        <f>'Table A1'!L33*'Table A0'!$G33/(0.4)</f>
        <v>259537.31842820047</v>
      </c>
      <c r="N33" s="29">
        <f>'Table A1'!M33*'Table A0'!$G33/(0.09)</f>
        <v>719817.41289312928</v>
      </c>
      <c r="O33" s="29"/>
      <c r="P33" s="29">
        <f>'Table Thresholds_nominal'!B33*'Table A0'!$L33</f>
        <v>42444.339318178019</v>
      </c>
      <c r="Q33" s="29">
        <f>'Table Thresholds_nominal'!C33*'Table A0'!$L33</f>
        <v>50000.190154440876</v>
      </c>
      <c r="R33" s="29">
        <f>'Table Thresholds_nominal'!D33*'Table A0'!$L33</f>
        <v>115184.32655095168</v>
      </c>
      <c r="S33" s="29">
        <f>'Table Thresholds_nominal'!E33*'Table A0'!$L33</f>
        <v>175172.40708620753</v>
      </c>
      <c r="T33" s="29">
        <f>'Table Thresholds_nominal'!F33*'Table A0'!$L33</f>
        <v>457264.99287786864</v>
      </c>
      <c r="U33" s="29">
        <f>'Table Thresholds_nominal'!G33*'Table A0'!$L33</f>
        <v>1461559.0522024941</v>
      </c>
    </row>
    <row r="34" spans="1:21" ht="12.75" customHeight="1">
      <c r="A34" s="28">
        <v>1941</v>
      </c>
      <c r="B34" s="29">
        <f>'Table A1'!B34*'Table A0'!$G34/(10)</f>
        <v>81753.393731784468</v>
      </c>
      <c r="C34" s="29">
        <f>'Table A1'!C34*'Table A0'!$G34/(5)</f>
        <v>115665.27141331253</v>
      </c>
      <c r="D34" s="29">
        <f>'Table A1'!D34*'Table A0'!$G34/(1)</f>
        <v>299115.95991459856</v>
      </c>
      <c r="E34" s="29">
        <f>'Table A1'!E34*'Table A0'!$G34/(0.5)</f>
        <v>444384.44755228522</v>
      </c>
      <c r="F34" s="29">
        <f>'Table A1'!F34*'Table A0'!$G34/(0.1)</f>
        <v>1054199.7691985203</v>
      </c>
      <c r="G34" s="29">
        <f>'Table A1'!G34*'Table A0'!$G34/(0.01)</f>
        <v>3246768.2620305428</v>
      </c>
      <c r="H34" s="29"/>
      <c r="I34" s="29">
        <f>(100-'Table A1'!B34)*'Table A0'!$G34/(90)</f>
        <v>13061.248633208643</v>
      </c>
      <c r="J34" s="29">
        <f>'Table A1'!I34*'Table A0'!$G34/(5)</f>
        <v>47841.516050256425</v>
      </c>
      <c r="K34" s="29">
        <f>'Table A1'!J34*'Table A0'!$G34/(4)</f>
        <v>69802.599287991005</v>
      </c>
      <c r="L34" s="29">
        <f>'Table A1'!K34*'Table A0'!$G34/(0.5)</f>
        <v>153847.47227691193</v>
      </c>
      <c r="M34" s="29">
        <f>'Table A1'!L34*'Table A0'!$G34/(0.4)</f>
        <v>291930.61714072636</v>
      </c>
      <c r="N34" s="29">
        <f>'Table A1'!M34*'Table A0'!$G34/(0.09)</f>
        <v>810581.04777274025</v>
      </c>
      <c r="O34" s="29"/>
      <c r="P34" s="29">
        <f>'Table Thresholds_nominal'!B34*'Table A0'!$L34</f>
        <v>43907.219980702532</v>
      </c>
      <c r="Q34" s="29">
        <f>'Table Thresholds_nominal'!C34*'Table A0'!$L34</f>
        <v>54213.433427894684</v>
      </c>
      <c r="R34" s="29">
        <f>'Table Thresholds_nominal'!D34*'Table A0'!$L34</f>
        <v>125788.75044353114</v>
      </c>
      <c r="S34" s="29">
        <f>'Table Thresholds_nominal'!E34*'Table A0'!$L34</f>
        <v>195408.11208153388</v>
      </c>
      <c r="T34" s="29">
        <f>'Table Thresholds_nominal'!F34*'Table A0'!$L34</f>
        <v>515304.15707632323</v>
      </c>
      <c r="U34" s="29">
        <f>'Table Thresholds_nominal'!G34*'Table A0'!$L34</f>
        <v>1603302.749754281</v>
      </c>
    </row>
    <row r="35" spans="1:21" ht="12.75" customHeight="1">
      <c r="A35" s="28">
        <v>1942</v>
      </c>
      <c r="B35" s="29">
        <f>'Table A1'!B35*'Table A0'!$G35/(10)</f>
        <v>82218.26040654433</v>
      </c>
      <c r="C35" s="29">
        <f>'Table A1'!C35*'Table A0'!$G35/(5)</f>
        <v>116316.89612386069</v>
      </c>
      <c r="D35" s="29">
        <f>'Table A1'!D35*'Table A0'!$G35/(1)</f>
        <v>298939.94474058511</v>
      </c>
      <c r="E35" s="29">
        <f>'Table A1'!E35*'Table A0'!$G35/(0.5)</f>
        <v>444515.58795549948</v>
      </c>
      <c r="F35" s="29">
        <f>'Table A1'!F35*'Table A0'!$G35/(0.1)</f>
        <v>1037063.5219142595</v>
      </c>
      <c r="G35" s="29">
        <f>'Table A1'!G35*'Table A0'!$G35/(0.01)</f>
        <v>3061566.4485213985</v>
      </c>
      <c r="H35" s="29"/>
      <c r="I35" s="29">
        <f>(100-'Table A1'!B35)*'Table A0'!$G35/(90)</f>
        <v>16602.269830439538</v>
      </c>
      <c r="J35" s="29">
        <f>'Table A1'!I35*'Table A0'!$G35/(5)</f>
        <v>48119.624689227989</v>
      </c>
      <c r="K35" s="29">
        <f>'Table A1'!J35*'Table A0'!$G35/(4)</f>
        <v>70661.133969679577</v>
      </c>
      <c r="L35" s="29">
        <f>'Table A1'!K35*'Table A0'!$G35/(0.5)</f>
        <v>153364.30152567069</v>
      </c>
      <c r="M35" s="29">
        <f>'Table A1'!L35*'Table A0'!$G35/(0.4)</f>
        <v>296378.60446580948</v>
      </c>
      <c r="N35" s="29">
        <f>'Table A1'!M35*'Table A0'!$G35/(0.09)</f>
        <v>812118.75229124422</v>
      </c>
      <c r="O35" s="29"/>
      <c r="P35" s="29">
        <f>'Table Thresholds_nominal'!B35*'Table A0'!$L35</f>
        <v>44686.827618309726</v>
      </c>
      <c r="Q35" s="29">
        <f>'Table Thresholds_nominal'!C35*'Table A0'!$L35</f>
        <v>54206.600925048304</v>
      </c>
      <c r="R35" s="29">
        <f>'Table Thresholds_nominal'!D35*'Table A0'!$L35</f>
        <v>124418.84939214295</v>
      </c>
      <c r="S35" s="29">
        <f>'Table Thresholds_nominal'!E35*'Table A0'!$L35</f>
        <v>195606.46786779017</v>
      </c>
      <c r="T35" s="29">
        <f>'Table Thresholds_nominal'!F35*'Table A0'!$L35</f>
        <v>516794.50608737336</v>
      </c>
      <c r="U35" s="29">
        <f>'Table Thresholds_nominal'!G35*'Table A0'!$L35</f>
        <v>1585606.9078349411</v>
      </c>
    </row>
    <row r="36" spans="1:21" ht="12.75" customHeight="1">
      <c r="A36" s="28">
        <v>1943</v>
      </c>
      <c r="B36" s="29">
        <f>'Table A1'!B36*'Table A0'!$G36/(10)</f>
        <v>87470.744197700682</v>
      </c>
      <c r="C36" s="29">
        <f>'Table A1'!C36*'Table A0'!$G36/(5)</f>
        <v>123271.98903538128</v>
      </c>
      <c r="D36" s="29">
        <f>'Table A1'!D36*'Table A0'!$G36/(1)</f>
        <v>307491.1446062458</v>
      </c>
      <c r="E36" s="29">
        <f>'Table A1'!E36*'Table A0'!$G36/(0.5)</f>
        <v>451350.20459226536</v>
      </c>
      <c r="F36" s="29">
        <f>'Table A1'!F36*'Table A0'!$G36/(0.1)</f>
        <v>1012935.7388271209</v>
      </c>
      <c r="G36" s="29">
        <f>'Table A1'!G36*'Table A0'!$G36/(0.01)</f>
        <v>2604237.6826150687</v>
      </c>
      <c r="H36" s="29"/>
      <c r="I36" s="29">
        <f>(100-'Table A1'!B36)*'Table A0'!$G36/(90)</f>
        <v>20030.01656168612</v>
      </c>
      <c r="J36" s="29">
        <f>'Table A1'!I36*'Table A0'!$G36/(5)</f>
        <v>51669.499360020069</v>
      </c>
      <c r="K36" s="29">
        <f>'Table A1'!J36*'Table A0'!$G36/(4)</f>
        <v>77217.200142665155</v>
      </c>
      <c r="L36" s="29">
        <f>'Table A1'!K36*'Table A0'!$G36/(0.5)</f>
        <v>163632.08462022629</v>
      </c>
      <c r="M36" s="29">
        <f>'Table A1'!L36*'Table A0'!$G36/(0.4)</f>
        <v>310953.82103355147</v>
      </c>
      <c r="N36" s="29">
        <f>'Table A1'!M36*'Table A0'!$G36/(0.09)</f>
        <v>836124.41173957114</v>
      </c>
      <c r="O36" s="29"/>
      <c r="P36" s="29">
        <f>'Table Thresholds_nominal'!B36*'Table A0'!$L36</f>
        <v>45614.074413040427</v>
      </c>
      <c r="Q36" s="29">
        <f>'Table Thresholds_nominal'!C36*'Table A0'!$L36</f>
        <v>59098.543920786411</v>
      </c>
      <c r="R36" s="29">
        <f>'Table Thresholds_nominal'!D36*'Table A0'!$L36</f>
        <v>132850.27475264625</v>
      </c>
      <c r="S36" s="29">
        <f>'Table Thresholds_nominal'!E36*'Table A0'!$L36</f>
        <v>209598.84792187452</v>
      </c>
      <c r="T36" s="29">
        <f>'Table Thresholds_nominal'!F36*'Table A0'!$L36</f>
        <v>534856.13489277172</v>
      </c>
      <c r="U36" s="29">
        <f>'Table Thresholds_nominal'!G36*'Table A0'!$L36</f>
        <v>1388112.1041329079</v>
      </c>
    </row>
    <row r="37" spans="1:21" ht="12.75" customHeight="1">
      <c r="A37" s="28">
        <v>1944</v>
      </c>
      <c r="B37" s="29">
        <f>'Table A1'!B37*'Table A0'!$G37/(10)</f>
        <v>83464.164121016147</v>
      </c>
      <c r="C37" s="29">
        <f>'Table A1'!C37*'Table A0'!$G37/(5)</f>
        <v>115125.32651279026</v>
      </c>
      <c r="D37" s="29">
        <f>'Table A1'!D37*'Table A0'!$G37/(1)</f>
        <v>278805.95531133283</v>
      </c>
      <c r="E37" s="29">
        <f>'Table A1'!E37*'Table A0'!$G37/(0.5)</f>
        <v>402315.30585488479</v>
      </c>
      <c r="F37" s="29">
        <f>'Table A1'!F37*'Table A0'!$G37/(0.1)</f>
        <v>880286.90386781306</v>
      </c>
      <c r="G37" s="29">
        <f>'Table A1'!G37*'Table A0'!$G37/(0.01)</f>
        <v>2444730.8055706243</v>
      </c>
      <c r="H37" s="29"/>
      <c r="I37" s="29">
        <f>(100-'Table A1'!B37)*'Table A0'!$G37/(90)</f>
        <v>20121.222027994278</v>
      </c>
      <c r="J37" s="29">
        <f>'Table A1'!I37*'Table A0'!$G37/(5)</f>
        <v>51803.001729242031</v>
      </c>
      <c r="K37" s="29">
        <f>'Table A1'!J37*'Table A0'!$G37/(4)</f>
        <v>74205.169313154634</v>
      </c>
      <c r="L37" s="29">
        <f>'Table A1'!K37*'Table A0'!$G37/(0.5)</f>
        <v>155296.6047677809</v>
      </c>
      <c r="M37" s="29">
        <f>'Table A1'!L37*'Table A0'!$G37/(0.4)</f>
        <v>282822.40635165264</v>
      </c>
      <c r="N37" s="29">
        <f>'Table A1'!M37*'Table A0'!$G37/(0.09)</f>
        <v>706459.80367861199</v>
      </c>
      <c r="O37" s="29"/>
      <c r="P37" s="29">
        <f>'Table Thresholds_nominal'!B37*'Table A0'!$L37</f>
        <v>49785.544790119893</v>
      </c>
      <c r="Q37" s="29">
        <f>'Table Thresholds_nominal'!C37*'Table A0'!$L37</f>
        <v>59040.790950444469</v>
      </c>
      <c r="R37" s="29">
        <f>'Table Thresholds_nominal'!D37*'Table A0'!$L37</f>
        <v>136694.76548942752</v>
      </c>
      <c r="S37" s="29">
        <f>'Table Thresholds_nominal'!E37*'Table A0'!$L37</f>
        <v>206887.32320129997</v>
      </c>
      <c r="T37" s="29">
        <f>'Table Thresholds_nominal'!F37*'Table A0'!$L37</f>
        <v>506463.47145042056</v>
      </c>
      <c r="U37" s="29">
        <f>'Table Thresholds_nominal'!G37*'Table A0'!$L37</f>
        <v>1405053.4734014806</v>
      </c>
    </row>
    <row r="38" spans="1:21" ht="12.75" customHeight="1">
      <c r="A38" s="28">
        <v>1945</v>
      </c>
      <c r="B38" s="29">
        <f>'Table A1'!B38*'Table A0'!$G38/(10)</f>
        <v>84534.847594624312</v>
      </c>
      <c r="C38" s="29">
        <f>'Table A1'!C38*'Table A0'!$G38/(5)</f>
        <v>118619.23707351761</v>
      </c>
      <c r="D38" s="29">
        <f>'Table A1'!D38*'Table A0'!$G38/(1)</f>
        <v>286694.28234371042</v>
      </c>
      <c r="E38" s="29">
        <f>'Table A1'!E38*'Table A0'!$G38/(0.5)</f>
        <v>407534.75953712757</v>
      </c>
      <c r="F38" s="29">
        <f>'Table A1'!F38*'Table A0'!$G38/(0.1)</f>
        <v>859438.44558164163</v>
      </c>
      <c r="G38" s="29">
        <f>'Table A1'!G38*'Table A0'!$G38/(0.01)</f>
        <v>2187948.8670326583</v>
      </c>
      <c r="H38" s="29"/>
      <c r="I38" s="29">
        <f>(100-'Table A1'!B38)*'Table A0'!$G38/(90)</f>
        <v>19380.034942858776</v>
      </c>
      <c r="J38" s="29">
        <f>'Table A1'!I38*'Table A0'!$G38/(5)</f>
        <v>50450.458115731046</v>
      </c>
      <c r="K38" s="29">
        <f>'Table A1'!J38*'Table A0'!$G38/(4)</f>
        <v>76600.475755969412</v>
      </c>
      <c r="L38" s="29">
        <f>'Table A1'!K38*'Table A0'!$G38/(0.5)</f>
        <v>165853.80515029325</v>
      </c>
      <c r="M38" s="29">
        <f>'Table A1'!L38*'Table A0'!$G38/(0.4)</f>
        <v>294558.83802599902</v>
      </c>
      <c r="N38" s="29">
        <f>'Table A1'!M38*'Table A0'!$G38/(0.09)</f>
        <v>711826.1765315287</v>
      </c>
      <c r="O38" s="29"/>
      <c r="P38" s="29">
        <f>'Table Thresholds_nominal'!B38*'Table A0'!$L38</f>
        <v>47972.748841683082</v>
      </c>
      <c r="Q38" s="29">
        <f>'Table Thresholds_nominal'!C38*'Table A0'!$L38</f>
        <v>58530.695547324016</v>
      </c>
      <c r="R38" s="29">
        <f>'Table Thresholds_nominal'!D38*'Table A0'!$L38</f>
        <v>145966.93617837262</v>
      </c>
      <c r="S38" s="29">
        <f>'Table Thresholds_nominal'!E38*'Table A0'!$L38</f>
        <v>223200.66997745394</v>
      </c>
      <c r="T38" s="29">
        <f>'Table Thresholds_nominal'!F38*'Table A0'!$L38</f>
        <v>503307.88613709644</v>
      </c>
      <c r="U38" s="29">
        <f>'Table Thresholds_nominal'!G38*'Table A0'!$L38</f>
        <v>1229604.1014870203</v>
      </c>
    </row>
    <row r="39" spans="1:21" ht="12.75" customHeight="1">
      <c r="A39" s="28">
        <v>1946</v>
      </c>
      <c r="B39" s="29">
        <f>'Table A1'!B39*'Table A0'!$G39/(10)</f>
        <v>90216.480680678986</v>
      </c>
      <c r="C39" s="29">
        <f>'Table A1'!C39*'Table A0'!$G39/(5)</f>
        <v>128524.91451123482</v>
      </c>
      <c r="D39" s="29">
        <f>'Table A1'!D39*'Table A0'!$G39/(1)</f>
        <v>306549.73917083093</v>
      </c>
      <c r="E39" s="29">
        <f>'Table A1'!E39*'Table A0'!$G39/(0.5)</f>
        <v>431622.11540483061</v>
      </c>
      <c r="F39" s="29">
        <f>'Table A1'!F39*'Table A0'!$G39/(0.1)</f>
        <v>894470.68021269608</v>
      </c>
      <c r="G39" s="29">
        <f>'Table A1'!G39*'Table A0'!$G39/(0.01)</f>
        <v>2388255.9804943246</v>
      </c>
      <c r="H39" s="29"/>
      <c r="I39" s="29">
        <f>(100-'Table A1'!B39)*'Table A0'!$G39/(90)</f>
        <v>18933.478646523003</v>
      </c>
      <c r="J39" s="29">
        <f>'Table A1'!I39*'Table A0'!$G39/(5)</f>
        <v>51908.04685012313</v>
      </c>
      <c r="K39" s="29">
        <f>'Table A1'!J39*'Table A0'!$G39/(4)</f>
        <v>84018.708346335814</v>
      </c>
      <c r="L39" s="29">
        <f>'Table A1'!K39*'Table A0'!$G39/(0.5)</f>
        <v>181477.36293683128</v>
      </c>
      <c r="M39" s="29">
        <f>'Table A1'!L39*'Table A0'!$G39/(0.4)</f>
        <v>315909.9742028641</v>
      </c>
      <c r="N39" s="29">
        <f>'Table A1'!M39*'Table A0'!$G39/(0.09)</f>
        <v>728494.53573695978</v>
      </c>
      <c r="O39" s="29"/>
      <c r="P39" s="29">
        <f>'Table Thresholds_nominal'!B39*'Table A0'!$L39</f>
        <v>46752.959255022251</v>
      </c>
      <c r="Q39" s="29">
        <f>'Table Thresholds_nominal'!C39*'Table A0'!$L39</f>
        <v>59787.539467894749</v>
      </c>
      <c r="R39" s="29">
        <f>'Table Thresholds_nominal'!D39*'Table A0'!$L39</f>
        <v>150737.68635371266</v>
      </c>
      <c r="S39" s="29">
        <f>'Table Thresholds_nominal'!E39*'Table A0'!$L39</f>
        <v>225096.93984391517</v>
      </c>
      <c r="T39" s="29">
        <f>'Table Thresholds_nominal'!F39*'Table A0'!$L39</f>
        <v>501975.6605336456</v>
      </c>
      <c r="U39" s="29">
        <f>'Table Thresholds_nominal'!G39*'Table A0'!$L39</f>
        <v>1217112.4103046432</v>
      </c>
    </row>
    <row r="40" spans="1:21" ht="12.75" customHeight="1">
      <c r="A40" s="28">
        <v>1947</v>
      </c>
      <c r="B40" s="29">
        <f>'Table A1'!B40*'Table A0'!$G40/(10)</f>
        <v>83099.727985764941</v>
      </c>
      <c r="C40" s="29">
        <f>'Table A1'!C40*'Table A0'!$G40/(5)</f>
        <v>117283.13256159639</v>
      </c>
      <c r="D40" s="29">
        <f>'Table A1'!D40*'Table A0'!$G40/(1)</f>
        <v>275693.09432906436</v>
      </c>
      <c r="E40" s="29">
        <f>'Table A1'!E40*'Table A0'!$G40/(0.5)</f>
        <v>387974.43921024818</v>
      </c>
      <c r="F40" s="29">
        <f>'Table A1'!F40*'Table A0'!$G40/(0.1)</f>
        <v>814380.64150442753</v>
      </c>
      <c r="G40" s="29">
        <f>'Table A1'!G40*'Table A0'!$G40/(0.01)</f>
        <v>2272461.0441573835</v>
      </c>
      <c r="H40" s="29"/>
      <c r="I40" s="29">
        <f>(100-'Table A1'!B40)*'Table A0'!$G40/(90)</f>
        <v>18731.846496005553</v>
      </c>
      <c r="J40" s="29">
        <f>'Table A1'!I40*'Table A0'!$G40/(5)</f>
        <v>48916.323409933495</v>
      </c>
      <c r="K40" s="29">
        <f>'Table A1'!J40*'Table A0'!$G40/(4)</f>
        <v>77680.642119729368</v>
      </c>
      <c r="L40" s="29">
        <f>'Table A1'!K40*'Table A0'!$G40/(0.5)</f>
        <v>163411.7494478806</v>
      </c>
      <c r="M40" s="29">
        <f>'Table A1'!L40*'Table A0'!$G40/(0.4)</f>
        <v>281372.88863670325</v>
      </c>
      <c r="N40" s="29">
        <f>'Table A1'!M40*'Table A0'!$G40/(0.09)</f>
        <v>652371.70787632151</v>
      </c>
      <c r="O40" s="29"/>
      <c r="P40" s="29">
        <f>'Table Thresholds_nominal'!B40*'Table A0'!$L40</f>
        <v>43259.073490537383</v>
      </c>
      <c r="Q40" s="29">
        <f>'Table Thresholds_nominal'!C40*'Table A0'!$L40</f>
        <v>54551.409624915657</v>
      </c>
      <c r="R40" s="29">
        <f>'Table Thresholds_nominal'!D40*'Table A0'!$L40</f>
        <v>135527.17350124128</v>
      </c>
      <c r="S40" s="29">
        <f>'Table Thresholds_nominal'!E40*'Table A0'!$L40</f>
        <v>200639.60087225129</v>
      </c>
      <c r="T40" s="29">
        <f>'Table Thresholds_nominal'!F40*'Table A0'!$L40</f>
        <v>443532.55790712009</v>
      </c>
      <c r="U40" s="29">
        <f>'Table Thresholds_nominal'!G40*'Table A0'!$L40</f>
        <v>1139010.2040730452</v>
      </c>
    </row>
    <row r="41" spans="1:21" ht="12.75" customHeight="1">
      <c r="A41" s="28">
        <v>1948</v>
      </c>
      <c r="B41" s="29">
        <f>'Table A1'!B41*'Table A0'!$G41/(10)</f>
        <v>86389.536402687343</v>
      </c>
      <c r="C41" s="29">
        <f>'Table A1'!C41*'Table A0'!$G41/(5)</f>
        <v>121414.3505548073</v>
      </c>
      <c r="D41" s="29">
        <f>'Table A1'!D41*'Table A0'!$G41/(1)</f>
        <v>288724.9845636324</v>
      </c>
      <c r="E41" s="29">
        <f>'Table A1'!E41*'Table A0'!$G41/(0.5)</f>
        <v>411241.70211544295</v>
      </c>
      <c r="F41" s="29">
        <f>'Table A1'!F41*'Table A0'!$G41/(0.1)</f>
        <v>880568.38683543901</v>
      </c>
      <c r="G41" s="29">
        <f>'Table A1'!G41*'Table A0'!$G41/(0.01)</f>
        <v>2443689.3095941707</v>
      </c>
      <c r="H41" s="29"/>
      <c r="I41" s="29">
        <f>(100-'Table A1'!B41)*'Table A0'!$G41/(90)</f>
        <v>18866.927353516501</v>
      </c>
      <c r="J41" s="29">
        <f>'Table A1'!I41*'Table A0'!$G41/(5)</f>
        <v>51364.722250567385</v>
      </c>
      <c r="K41" s="29">
        <f>'Table A1'!J41*'Table A0'!$G41/(4)</f>
        <v>79586.692052601036</v>
      </c>
      <c r="L41" s="29">
        <f>'Table A1'!K41*'Table A0'!$G41/(0.5)</f>
        <v>166208.26701182185</v>
      </c>
      <c r="M41" s="29">
        <f>'Table A1'!L41*'Table A0'!$G41/(0.4)</f>
        <v>293910.03093544388</v>
      </c>
      <c r="N41" s="29">
        <f>'Table A1'!M41*'Table A0'!$G41/(0.09)</f>
        <v>706888.28430669103</v>
      </c>
      <c r="O41" s="29"/>
      <c r="P41" s="29">
        <f>'Table Thresholds_nominal'!B41*'Table A0'!$L41</f>
        <v>45516.692570045299</v>
      </c>
      <c r="Q41" s="29">
        <f>'Table Thresholds_nominal'!C41*'Table A0'!$L41</f>
        <v>59441.871181352697</v>
      </c>
      <c r="R41" s="29">
        <f>'Table Thresholds_nominal'!D41*'Table A0'!$L41</f>
        <v>138148.39892999324</v>
      </c>
      <c r="S41" s="29">
        <f>'Table Thresholds_nominal'!E41*'Table A0'!$L41</f>
        <v>207906.00413331937</v>
      </c>
      <c r="T41" s="29">
        <f>'Table Thresholds_nominal'!F41*'Table A0'!$L41</f>
        <v>473693.48176357162</v>
      </c>
      <c r="U41" s="29">
        <f>'Table Thresholds_nominal'!G41*'Table A0'!$L41</f>
        <v>1282487.3142178133</v>
      </c>
    </row>
    <row r="42" spans="1:21" ht="12.75" customHeight="1">
      <c r="A42" s="28">
        <v>1949</v>
      </c>
      <c r="B42" s="29">
        <f>'Table A1'!B42*'Table A0'!$G42/(10)</f>
        <v>85418.86036545434</v>
      </c>
      <c r="C42" s="29">
        <f>'Table A1'!C42*'Table A0'!$G42/(5)</f>
        <v>118714.81966264173</v>
      </c>
      <c r="D42" s="29">
        <f>'Table A1'!D42*'Table A0'!$G42/(1)</f>
        <v>276929.67336321546</v>
      </c>
      <c r="E42" s="29">
        <f>'Table A1'!E42*'Table A0'!$G42/(0.5)</f>
        <v>393154.92900370091</v>
      </c>
      <c r="F42" s="29">
        <f>'Table A1'!F42*'Table A0'!$G42/(0.1)</f>
        <v>844180.76787287579</v>
      </c>
      <c r="G42" s="29">
        <f>'Table A1'!G42*'Table A0'!$G42/(0.01)</f>
        <v>2414659.4534144867</v>
      </c>
      <c r="H42" s="29"/>
      <c r="I42" s="29">
        <f>(100-'Table A1'!B42)*'Table A0'!$G42/(90)</f>
        <v>18619.541564100997</v>
      </c>
      <c r="J42" s="29">
        <f>'Table A1'!I42*'Table A0'!$G42/(5)</f>
        <v>52122.90106826694</v>
      </c>
      <c r="K42" s="29">
        <f>'Table A1'!J42*'Table A0'!$G42/(4)</f>
        <v>79161.106237498301</v>
      </c>
      <c r="L42" s="29">
        <f>'Table A1'!K42*'Table A0'!$G42/(0.5)</f>
        <v>160704.41772273002</v>
      </c>
      <c r="M42" s="29">
        <f>'Table A1'!L42*'Table A0'!$G42/(0.4)</f>
        <v>280398.46928640717</v>
      </c>
      <c r="N42" s="29">
        <f>'Table A1'!M42*'Table A0'!$G42/(0.09)</f>
        <v>669683.13614603027</v>
      </c>
      <c r="O42" s="29"/>
      <c r="P42" s="29">
        <f>'Table Thresholds_nominal'!B42*'Table A0'!$L42</f>
        <v>46267.354948267195</v>
      </c>
      <c r="Q42" s="29">
        <f>'Table Thresholds_nominal'!C42*'Table A0'!$L42</f>
        <v>60512.928213702115</v>
      </c>
      <c r="R42" s="29">
        <f>'Table Thresholds_nominal'!D42*'Table A0'!$L42</f>
        <v>133103.79087098493</v>
      </c>
      <c r="S42" s="29">
        <f>'Table Thresholds_nominal'!E42*'Table A0'!$L42</f>
        <v>197110.67515970356</v>
      </c>
      <c r="T42" s="29">
        <f>'Table Thresholds_nominal'!F42*'Table A0'!$L42</f>
        <v>451024.97089745221</v>
      </c>
      <c r="U42" s="29">
        <f>'Table Thresholds_nominal'!G42*'Table A0'!$L42</f>
        <v>1238658.1871146304</v>
      </c>
    </row>
    <row r="43" spans="1:21" ht="12.75" customHeight="1">
      <c r="A43" s="28">
        <v>1950</v>
      </c>
      <c r="B43" s="29">
        <f>'Table A1'!B43*'Table A0'!$G43/(10)</f>
        <v>92510.515977271643</v>
      </c>
      <c r="C43" s="29">
        <f>'Table A1'!C43*'Table A0'!$G43/(5)</f>
        <v>130397.02149950003</v>
      </c>
      <c r="D43" s="29">
        <f>'Table A1'!D43*'Table A0'!$G43/(1)</f>
        <v>310272.03186279209</v>
      </c>
      <c r="E43" s="29">
        <f>'Table A1'!E43*'Table A0'!$G43/(0.5)</f>
        <v>444393.0670073707</v>
      </c>
      <c r="F43" s="29">
        <f>'Table A1'!F43*'Table A0'!$G43/(0.1)</f>
        <v>964624.01988230238</v>
      </c>
      <c r="G43" s="29">
        <f>'Table A1'!G43*'Table A0'!$G43/(0.01)</f>
        <v>2258481.4231102332</v>
      </c>
      <c r="H43" s="29"/>
      <c r="I43" s="29">
        <f>(100-'Table A1'!B43)*'Table A0'!$G43/(90)</f>
        <v>20068.299764217249</v>
      </c>
      <c r="J43" s="29">
        <f>'Table A1'!I43*'Table A0'!$G43/(5)</f>
        <v>54624.010455043252</v>
      </c>
      <c r="K43" s="29">
        <f>'Table A1'!J43*'Table A0'!$G43/(4)</f>
        <v>85428.268908677011</v>
      </c>
      <c r="L43" s="29">
        <f>'Table A1'!K43*'Table A0'!$G43/(0.5)</f>
        <v>176150.99671821349</v>
      </c>
      <c r="M43" s="29">
        <f>'Table A1'!L43*'Table A0'!$G43/(0.4)</f>
        <v>314335.32878863771</v>
      </c>
      <c r="N43" s="29">
        <f>'Table A1'!M43*'Table A0'!$G43/(0.09)</f>
        <v>820862.08619031019</v>
      </c>
      <c r="O43" s="29"/>
      <c r="P43" s="29">
        <f>'Table Thresholds_nominal'!B43*'Table A0'!$L43</f>
        <v>50005.122952861275</v>
      </c>
      <c r="Q43" s="29">
        <f>'Table Thresholds_nominal'!C43*'Table A0'!$L43</f>
        <v>62206.780433786436</v>
      </c>
      <c r="R43" s="29">
        <f>'Table Thresholds_nominal'!D43*'Table A0'!$L43</f>
        <v>143165.55369052588</v>
      </c>
      <c r="S43" s="29">
        <f>'Table Thresholds_nominal'!E43*'Table A0'!$L43</f>
        <v>220793.02740028291</v>
      </c>
      <c r="T43" s="29">
        <f>'Table Thresholds_nominal'!F43*'Table A0'!$L43</f>
        <v>499264.8881227104</v>
      </c>
      <c r="U43" s="29">
        <f>'Table Thresholds_nominal'!G43*'Table A0'!$L43</f>
        <v>1109927.9649647304</v>
      </c>
    </row>
    <row r="44" spans="1:21" ht="12.75" customHeight="1">
      <c r="A44" s="28">
        <v>1951</v>
      </c>
      <c r="B44" s="29">
        <f>'Table A1'!B44*'Table A0'!$G44/(10)</f>
        <v>92354.524592917573</v>
      </c>
      <c r="C44" s="29">
        <f>'Table A1'!C44*'Table A0'!$G44/(5)</f>
        <v>127586.50055111486</v>
      </c>
      <c r="D44" s="29">
        <f>'Table A1'!D44*'Table A0'!$G44/(1)</f>
        <v>295983.21532264544</v>
      </c>
      <c r="E44" s="29">
        <f>'Table A1'!E44*'Table A0'!$G44/(0.5)</f>
        <v>417071.39663379907</v>
      </c>
      <c r="F44" s="29">
        <f>'Table A1'!F44*'Table A0'!$G44/(0.1)</f>
        <v>877141.30129202444</v>
      </c>
      <c r="G44" s="29">
        <f>'Table A1'!G44*'Table A0'!$G44/(0.01)</f>
        <v>2434563.9079897106</v>
      </c>
      <c r="H44" s="29"/>
      <c r="I44" s="29">
        <f>(100-'Table A1'!B44)*'Table A0'!$G44/(90)</f>
        <v>21004.762619163364</v>
      </c>
      <c r="J44" s="29">
        <f>'Table A1'!I44*'Table A0'!$G44/(5)</f>
        <v>57122.54863472029</v>
      </c>
      <c r="K44" s="29">
        <f>'Table A1'!J44*'Table A0'!$G44/(4)</f>
        <v>85487.321858232201</v>
      </c>
      <c r="L44" s="29">
        <f>'Table A1'!K44*'Table A0'!$G44/(0.5)</f>
        <v>174895.03401149187</v>
      </c>
      <c r="M44" s="29">
        <f>'Table A1'!L44*'Table A0'!$G44/(0.4)</f>
        <v>302053.92046924267</v>
      </c>
      <c r="N44" s="29">
        <f>'Table A1'!M44*'Table A0'!$G44/(0.09)</f>
        <v>704094.34499228152</v>
      </c>
      <c r="O44" s="29"/>
      <c r="P44" s="29">
        <f>'Table Thresholds_nominal'!B44*'Table A0'!$L44</f>
        <v>51168.146220722367</v>
      </c>
      <c r="Q44" s="29">
        <f>'Table Thresholds_nominal'!C44*'Table A0'!$L44</f>
        <v>62954.714541525165</v>
      </c>
      <c r="R44" s="29">
        <f>'Table Thresholds_nominal'!D44*'Table A0'!$L44</f>
        <v>147225.6071312748</v>
      </c>
      <c r="S44" s="29">
        <f>'Table Thresholds_nominal'!E44*'Table A0'!$L44</f>
        <v>213527.70476253013</v>
      </c>
      <c r="T44" s="29">
        <f>'Table Thresholds_nominal'!F44*'Table A0'!$L44</f>
        <v>475076.29267916997</v>
      </c>
      <c r="U44" s="29">
        <f>'Table Thresholds_nominal'!G44*'Table A0'!$L44</f>
        <v>1247793.2105876599</v>
      </c>
    </row>
    <row r="45" spans="1:21" ht="12.75" customHeight="1">
      <c r="A45" s="28">
        <v>1952</v>
      </c>
      <c r="B45" s="29">
        <f>'Table A1'!B45*'Table A0'!$G45/(10)</f>
        <v>93136.03823583301</v>
      </c>
      <c r="C45" s="29">
        <f>'Table A1'!C45*'Table A0'!$G45/(5)</f>
        <v>126877.54675993675</v>
      </c>
      <c r="D45" s="29">
        <f>'Table A1'!D45*'Table A0'!$G45/(1)</f>
        <v>283361.08960958233</v>
      </c>
      <c r="E45" s="29">
        <f>'Table A1'!E45*'Table A0'!$G45/(0.5)</f>
        <v>395368.68535255536</v>
      </c>
      <c r="F45" s="29">
        <f>'Table A1'!F45*'Table A0'!$G45/(0.1)</f>
        <v>800259.02480831335</v>
      </c>
      <c r="G45" s="29">
        <f>'Table A1'!G45*'Table A0'!$G45/(0.01)</f>
        <v>2165405.1282121367</v>
      </c>
      <c r="H45" s="29"/>
      <c r="I45" s="29">
        <f>(100-'Table A1'!B45)*'Table A0'!$G45/(90)</f>
        <v>21915.880426769589</v>
      </c>
      <c r="J45" s="29">
        <f>'Table A1'!I45*'Table A0'!$G45/(5)</f>
        <v>59394.529711729265</v>
      </c>
      <c r="K45" s="29">
        <f>'Table A1'!J45*'Table A0'!$G45/(4)</f>
        <v>87756.661047525355</v>
      </c>
      <c r="L45" s="29">
        <f>'Table A1'!K45*'Table A0'!$G45/(0.5)</f>
        <v>171353.49386660921</v>
      </c>
      <c r="M45" s="29">
        <f>'Table A1'!L45*'Table A0'!$G45/(0.4)</f>
        <v>294146.10048861586</v>
      </c>
      <c r="N45" s="29">
        <f>'Table A1'!M45*'Table A0'!$G45/(0.09)</f>
        <v>648576.12443011079</v>
      </c>
      <c r="O45" s="29"/>
      <c r="P45" s="29">
        <f>'Table Thresholds_nominal'!B45*'Table A0'!$L45</f>
        <v>54669.964958312026</v>
      </c>
      <c r="Q45" s="29">
        <f>'Table Thresholds_nominal'!C45*'Table A0'!$L45</f>
        <v>67145.455082021232</v>
      </c>
      <c r="R45" s="29">
        <f>'Table Thresholds_nominal'!D45*'Table A0'!$L45</f>
        <v>145694.05664748888</v>
      </c>
      <c r="S45" s="29">
        <f>'Table Thresholds_nominal'!E45*'Table A0'!$L45</f>
        <v>214771.83538436907</v>
      </c>
      <c r="T45" s="29">
        <f>'Table Thresholds_nominal'!F45*'Table A0'!$L45</f>
        <v>446090.9767556584</v>
      </c>
      <c r="U45" s="29">
        <f>'Table Thresholds_nominal'!G45*'Table A0'!$L45</f>
        <v>1115394.4707401656</v>
      </c>
    </row>
    <row r="46" spans="1:21" ht="12.75" customHeight="1">
      <c r="A46" s="28">
        <v>1953</v>
      </c>
      <c r="B46" s="29">
        <f>'Table A1'!B46*'Table A0'!$G46/(10)</f>
        <v>95181.628227602603</v>
      </c>
      <c r="C46" s="29">
        <f>'Table A1'!C46*'Table A0'!$G46/(5)</f>
        <v>127436.93721273351</v>
      </c>
      <c r="D46" s="29">
        <f>'Table A1'!D46*'Table A0'!$G46/(1)</f>
        <v>275443.28071598086</v>
      </c>
      <c r="E46" s="29">
        <f>'Table A1'!E46*'Table A0'!$G46/(0.5)</f>
        <v>379929.41825655295</v>
      </c>
      <c r="F46" s="29">
        <f>'Table A1'!F46*'Table A0'!$G46/(0.1)</f>
        <v>760205.41750254319</v>
      </c>
      <c r="G46" s="29">
        <f>'Table A1'!G46*'Table A0'!$G46/(0.01)</f>
        <v>2040233.713939704</v>
      </c>
      <c r="H46" s="29"/>
      <c r="I46" s="29">
        <f>(100-'Table A1'!B46)*'Table A0'!$G46/(90)</f>
        <v>23125.955444832125</v>
      </c>
      <c r="J46" s="29">
        <f>'Table A1'!I46*'Table A0'!$G46/(5)</f>
        <v>62926.319242471727</v>
      </c>
      <c r="K46" s="29">
        <f>'Table A1'!J46*'Table A0'!$G46/(4)</f>
        <v>90435.351336921653</v>
      </c>
      <c r="L46" s="29">
        <f>'Table A1'!K46*'Table A0'!$G46/(0.5)</f>
        <v>170957.1431754088</v>
      </c>
      <c r="M46" s="29">
        <f>'Table A1'!L46*'Table A0'!$G46/(0.4)</f>
        <v>284860.41844505537</v>
      </c>
      <c r="N46" s="29">
        <f>'Table A1'!M46*'Table A0'!$G46/(0.09)</f>
        <v>617980.05123174773</v>
      </c>
      <c r="O46" s="29"/>
      <c r="P46" s="29">
        <f>'Table Thresholds_nominal'!B46*'Table A0'!$L46</f>
        <v>56348.585144120618</v>
      </c>
      <c r="Q46" s="29">
        <f>'Table Thresholds_nominal'!C46*'Table A0'!$L46</f>
        <v>69098.313708775648</v>
      </c>
      <c r="R46" s="29">
        <f>'Table Thresholds_nominal'!D46*'Table A0'!$L46</f>
        <v>146437.5763695293</v>
      </c>
      <c r="S46" s="29">
        <f>'Table Thresholds_nominal'!E46*'Table A0'!$L46</f>
        <v>210526.23301523452</v>
      </c>
      <c r="T46" s="29">
        <f>'Table Thresholds_nominal'!F46*'Table A0'!$L46</f>
        <v>428603.84142426611</v>
      </c>
      <c r="U46" s="29">
        <f>'Table Thresholds_nominal'!G46*'Table A0'!$L46</f>
        <v>1022785.8576658583</v>
      </c>
    </row>
    <row r="47" spans="1:21" ht="12.75" customHeight="1">
      <c r="A47" s="28">
        <v>1954</v>
      </c>
      <c r="B47" s="29">
        <f>'Table A1'!B47*'Table A0'!$G47/(10)</f>
        <v>96240.715097416236</v>
      </c>
      <c r="C47" s="29">
        <f>'Table A1'!C47*'Table A0'!$G47/(5)</f>
        <v>129206.72779395981</v>
      </c>
      <c r="D47" s="29">
        <f>'Table A1'!D47*'Table A0'!$G47/(1)</f>
        <v>281370.97955292591</v>
      </c>
      <c r="E47" s="29">
        <f>'Table A1'!E47*'Table A0'!$G47/(0.5)</f>
        <v>387681.93134552496</v>
      </c>
      <c r="F47" s="29">
        <f>'Table A1'!F47*'Table A0'!$G47/(0.1)</f>
        <v>768964.25112334581</v>
      </c>
      <c r="G47" s="29">
        <f>'Table A1'!G47*'Table A0'!$G47/(0.01)</f>
        <v>2115071.398607458</v>
      </c>
      <c r="H47" s="29"/>
      <c r="I47" s="29">
        <f>(100-'Table A1'!B47)*'Table A0'!$G47/(90)</f>
        <v>22599.37134981839</v>
      </c>
      <c r="J47" s="29">
        <f>'Table A1'!I47*'Table A0'!$G47/(5)</f>
        <v>63274.70240087268</v>
      </c>
      <c r="K47" s="29">
        <f>'Table A1'!J47*'Table A0'!$G47/(4)</f>
        <v>91165.664854218267</v>
      </c>
      <c r="L47" s="29">
        <f>'Table A1'!K47*'Table A0'!$G47/(0.5)</f>
        <v>175060.02776032683</v>
      </c>
      <c r="M47" s="29">
        <f>'Table A1'!L47*'Table A0'!$G47/(0.4)</f>
        <v>292361.35140106973</v>
      </c>
      <c r="N47" s="29">
        <f>'Table A1'!M47*'Table A0'!$G47/(0.09)</f>
        <v>619396.79029177793</v>
      </c>
      <c r="O47" s="29"/>
      <c r="P47" s="29">
        <f>'Table Thresholds_nominal'!B47*'Table A0'!$L47</f>
        <v>56658.184767264524</v>
      </c>
      <c r="Q47" s="29">
        <f>'Table Thresholds_nominal'!C47*'Table A0'!$L47</f>
        <v>69145.900212338267</v>
      </c>
      <c r="R47" s="29">
        <f>'Table Thresholds_nominal'!D47*'Table A0'!$L47</f>
        <v>149069.44078804096</v>
      </c>
      <c r="S47" s="29">
        <f>'Table Thresholds_nominal'!E47*'Table A0'!$L47</f>
        <v>213716.5922664617</v>
      </c>
      <c r="T47" s="29">
        <f>'Table Thresholds_nominal'!F47*'Table A0'!$L47</f>
        <v>432057.20080339239</v>
      </c>
      <c r="U47" s="29">
        <f>'Table Thresholds_nominal'!G47*'Table A0'!$L47</f>
        <v>1036286.6049127736</v>
      </c>
    </row>
    <row r="48" spans="1:21" ht="12.75" customHeight="1">
      <c r="A48" s="28">
        <v>1955</v>
      </c>
      <c r="B48" s="29">
        <f>'Table A1'!B48*'Table A0'!$G48/(10)</f>
        <v>101742.98875424523</v>
      </c>
      <c r="C48" s="29">
        <f>'Table A1'!C48*'Table A0'!$G48/(5)</f>
        <v>136915.5125389552</v>
      </c>
      <c r="D48" s="29">
        <f>'Table A1'!D48*'Table A0'!$G48/(1)</f>
        <v>293985.95990585384</v>
      </c>
      <c r="E48" s="29">
        <f>'Table A1'!E48*'Table A0'!$G48/(0.5)</f>
        <v>402524.14197726443</v>
      </c>
      <c r="F48" s="29">
        <f>'Table A1'!F48*'Table A0'!$G48/(0.1)</f>
        <v>796441.17712832754</v>
      </c>
      <c r="G48" s="29">
        <f>'Table A1'!G48*'Table A0'!$G48/(0.01)</f>
        <v>2307598.1795709594</v>
      </c>
      <c r="H48" s="29"/>
      <c r="I48" s="29">
        <f>(100-'Table A1'!B48)*'Table A0'!$G48/(90)</f>
        <v>24276.080808239756</v>
      </c>
      <c r="J48" s="29">
        <f>'Table A1'!I48*'Table A0'!$G48/(5)</f>
        <v>66570.464969535271</v>
      </c>
      <c r="K48" s="29">
        <f>'Table A1'!J48*'Table A0'!$G48/(4)</f>
        <v>97647.900697230536</v>
      </c>
      <c r="L48" s="29">
        <f>'Table A1'!K48*'Table A0'!$G48/(0.5)</f>
        <v>185447.7778344432</v>
      </c>
      <c r="M48" s="29">
        <f>'Table A1'!L48*'Table A0'!$G48/(0.4)</f>
        <v>304044.88318949862</v>
      </c>
      <c r="N48" s="29">
        <f>'Table A1'!M48*'Table A0'!$G48/(0.09)</f>
        <v>628534.84352359071</v>
      </c>
      <c r="O48" s="29"/>
      <c r="P48" s="29">
        <f>'Table Thresholds_nominal'!B48*'Table A0'!$L48</f>
        <v>60505.881960238556</v>
      </c>
      <c r="Q48" s="29">
        <f>'Table Thresholds_nominal'!C48*'Table A0'!$L48</f>
        <v>75570.803263839814</v>
      </c>
      <c r="R48" s="29">
        <f>'Table Thresholds_nominal'!D48*'Table A0'!$L48</f>
        <v>156610.3713992316</v>
      </c>
      <c r="S48" s="29">
        <f>'Table Thresholds_nominal'!E48*'Table A0'!$L48</f>
        <v>223422.44366901001</v>
      </c>
      <c r="T48" s="29">
        <f>'Table Thresholds_nominal'!F48*'Table A0'!$L48</f>
        <v>433793.4224009788</v>
      </c>
      <c r="U48" s="29">
        <f>'Table Thresholds_nominal'!G48*'Table A0'!$L48</f>
        <v>1065790.1212186492</v>
      </c>
    </row>
    <row r="49" spans="1:21" ht="12.75" customHeight="1">
      <c r="A49" s="28">
        <v>1956</v>
      </c>
      <c r="B49" s="29">
        <f>'Table A1'!B49*'Table A0'!$G49/(10)</f>
        <v>107143.78161054882</v>
      </c>
      <c r="C49" s="29">
        <f>'Table A1'!C49*'Table A0'!$G49/(5)</f>
        <v>143825.40677510077</v>
      </c>
      <c r="D49" s="29">
        <f>'Table A1'!D49*'Table A0'!$G49/(1)</f>
        <v>306109.60564558464</v>
      </c>
      <c r="E49" s="29">
        <f>'Table A1'!E49*'Table A0'!$G49/(0.5)</f>
        <v>413941.08198998612</v>
      </c>
      <c r="F49" s="29">
        <f>'Table A1'!F49*'Table A0'!$G49/(0.1)</f>
        <v>802723.91027797281</v>
      </c>
      <c r="G49" s="29">
        <f>'Table A1'!G49*'Table A0'!$G49/(0.01)</f>
        <v>2294575.4072245643</v>
      </c>
      <c r="H49" s="29"/>
      <c r="I49" s="29">
        <f>(100-'Table A1'!B49)*'Table A0'!$G49/(90)</f>
        <v>25524.726158113717</v>
      </c>
      <c r="J49" s="29">
        <f>'Table A1'!I49*'Table A0'!$G49/(5)</f>
        <v>70462.156445996865</v>
      </c>
      <c r="K49" s="29">
        <f>'Table A1'!J49*'Table A0'!$G49/(4)</f>
        <v>103254.35705747979</v>
      </c>
      <c r="L49" s="29">
        <f>'Table A1'!K49*'Table A0'!$G49/(0.5)</f>
        <v>198278.12930118313</v>
      </c>
      <c r="M49" s="29">
        <f>'Table A1'!L49*'Table A0'!$G49/(0.4)</f>
        <v>316745.37491798942</v>
      </c>
      <c r="N49" s="29">
        <f>'Table A1'!M49*'Table A0'!$G49/(0.09)</f>
        <v>636962.63283946272</v>
      </c>
      <c r="O49" s="29"/>
      <c r="P49" s="29">
        <f>'Table Thresholds_nominal'!B49*'Table A0'!$L49</f>
        <v>63030.335132496126</v>
      </c>
      <c r="Q49" s="29">
        <f>'Table Thresholds_nominal'!C49*'Table A0'!$L49</f>
        <v>78857.368902798655</v>
      </c>
      <c r="R49" s="29">
        <f>'Table Thresholds_nominal'!D49*'Table A0'!$L49</f>
        <v>167454.41439033902</v>
      </c>
      <c r="S49" s="29">
        <f>'Table Thresholds_nominal'!E49*'Table A0'!$L49</f>
        <v>227439.76656464936</v>
      </c>
      <c r="T49" s="29">
        <f>'Table Thresholds_nominal'!F49*'Table A0'!$L49</f>
        <v>449654.74068747385</v>
      </c>
      <c r="U49" s="29">
        <f>'Table Thresholds_nominal'!G49*'Table A0'!$L49</f>
        <v>1073655.9830913164</v>
      </c>
    </row>
    <row r="50" spans="1:21" ht="12.75" customHeight="1">
      <c r="A50" s="28">
        <v>1957</v>
      </c>
      <c r="B50" s="29">
        <f>'Table A1'!B50*'Table A0'!$G50/(10)</f>
        <v>107231.56610154039</v>
      </c>
      <c r="C50" s="29">
        <f>'Table A1'!C50*'Table A0'!$G50/(5)</f>
        <v>143263.92487581135</v>
      </c>
      <c r="D50" s="29">
        <f>'Table A1'!D50*'Table A0'!$G50/(1)</f>
        <v>303951.84407776134</v>
      </c>
      <c r="E50" s="29">
        <f>'Table A1'!E50*'Table A0'!$G50/(0.5)</f>
        <v>411497.51705821796</v>
      </c>
      <c r="F50" s="29">
        <f>'Table A1'!F50*'Table A0'!$G50/(0.1)</f>
        <v>798345.20904061792</v>
      </c>
      <c r="G50" s="29">
        <f>'Table A1'!G50*'Table A0'!$G50/(0.01)</f>
        <v>2243900.2953818915</v>
      </c>
      <c r="H50" s="29"/>
      <c r="I50" s="29">
        <f>(100-'Table A1'!B50)*'Table A0'!$G50/(90)</f>
        <v>25685.981564110745</v>
      </c>
      <c r="J50" s="29">
        <f>'Table A1'!I50*'Table A0'!$G50/(5)</f>
        <v>71199.207327269425</v>
      </c>
      <c r="K50" s="29">
        <f>'Table A1'!J50*'Table A0'!$G50/(4)</f>
        <v>103091.94507532383</v>
      </c>
      <c r="L50" s="29">
        <f>'Table A1'!K50*'Table A0'!$G50/(0.5)</f>
        <v>196406.17109730476</v>
      </c>
      <c r="M50" s="29">
        <f>'Table A1'!L50*'Table A0'!$G50/(0.4)</f>
        <v>314785.59406261792</v>
      </c>
      <c r="N50" s="29">
        <f>'Table A1'!M50*'Table A0'!$G50/(0.09)</f>
        <v>637727.97722492088</v>
      </c>
      <c r="O50" s="29"/>
      <c r="P50" s="29">
        <f>'Table Thresholds_nominal'!B50*'Table A0'!$L50</f>
        <v>64434.729763936331</v>
      </c>
      <c r="Q50" s="29">
        <f>'Table Thresholds_nominal'!C50*'Table A0'!$L50</f>
        <v>80013.802635191547</v>
      </c>
      <c r="R50" s="29">
        <f>'Table Thresholds_nominal'!D50*'Table A0'!$L50</f>
        <v>165794.54974396215</v>
      </c>
      <c r="S50" s="29">
        <f>'Table Thresholds_nominal'!E50*'Table A0'!$L50</f>
        <v>227823.75233976226</v>
      </c>
      <c r="T50" s="29">
        <f>'Table Thresholds_nominal'!F50*'Table A0'!$L50</f>
        <v>455803.70642786135</v>
      </c>
      <c r="U50" s="29">
        <f>'Table Thresholds_nominal'!G50*'Table A0'!$L50</f>
        <v>1092936.7152834572</v>
      </c>
    </row>
    <row r="51" spans="1:21" ht="12.75" customHeight="1">
      <c r="A51" s="28">
        <v>1958</v>
      </c>
      <c r="B51" s="29">
        <f>'Table A1'!B51*'Table A0'!$G51/(10)</f>
        <v>105340.63873411782</v>
      </c>
      <c r="C51" s="29">
        <f>'Table A1'!C51*'Table A0'!$G51/(5)</f>
        <v>139482.13127263778</v>
      </c>
      <c r="D51" s="29">
        <f>'Table A1'!D51*'Table A0'!$G51/(1)</f>
        <v>289775.31049165642</v>
      </c>
      <c r="E51" s="29">
        <f>'Table A1'!E51*'Table A0'!$G51/(0.5)</f>
        <v>389858.70383516175</v>
      </c>
      <c r="F51" s="29">
        <f>'Table A1'!F51*'Table A0'!$G51/(0.1)</f>
        <v>752105.40435980621</v>
      </c>
      <c r="G51" s="29">
        <f>'Table A1'!G51*'Table A0'!$G51/(0.01)</f>
        <v>2107443.7335879263</v>
      </c>
      <c r="H51" s="29"/>
      <c r="I51" s="29">
        <f>(100-'Table A1'!B51)*'Table A0'!$G51/(90)</f>
        <v>24744.218181509779</v>
      </c>
      <c r="J51" s="29">
        <f>'Table A1'!I51*'Table A0'!$G51/(5)</f>
        <v>71199.146195597859</v>
      </c>
      <c r="K51" s="29">
        <f>'Table A1'!J51*'Table A0'!$G51/(4)</f>
        <v>101908.83646788311</v>
      </c>
      <c r="L51" s="29">
        <f>'Table A1'!K51*'Table A0'!$G51/(0.5)</f>
        <v>189691.91714815109</v>
      </c>
      <c r="M51" s="29">
        <f>'Table A1'!L51*'Table A0'!$G51/(0.4)</f>
        <v>299297.02870400064</v>
      </c>
      <c r="N51" s="29">
        <f>'Table A1'!M51*'Table A0'!$G51/(0.09)</f>
        <v>601512.25666779291</v>
      </c>
      <c r="O51" s="29"/>
      <c r="P51" s="29">
        <f>'Table Thresholds_nominal'!B51*'Table A0'!$L51</f>
        <v>64437.061529487844</v>
      </c>
      <c r="Q51" s="29">
        <f>'Table Thresholds_nominal'!C51*'Table A0'!$L51</f>
        <v>80360.759569560847</v>
      </c>
      <c r="R51" s="29">
        <f>'Table Thresholds_nominal'!D51*'Table A0'!$L51</f>
        <v>161296.8666728157</v>
      </c>
      <c r="S51" s="29">
        <f>'Table Thresholds_nominal'!E51*'Table A0'!$L51</f>
        <v>217955.50859710033</v>
      </c>
      <c r="T51" s="29">
        <f>'Table Thresholds_nominal'!F51*'Table A0'!$L51</f>
        <v>430130.49359585257</v>
      </c>
      <c r="U51" s="29">
        <f>'Table Thresholds_nominal'!G51*'Table A0'!$L51</f>
        <v>1031484.7869242097</v>
      </c>
    </row>
    <row r="52" spans="1:21" ht="12.75" customHeight="1">
      <c r="A52" s="28">
        <v>1959</v>
      </c>
      <c r="B52" s="29">
        <f>'Table A1'!B52*'Table A0'!$G52/(10)</f>
        <v>111399.64973721735</v>
      </c>
      <c r="C52" s="29">
        <f>'Table A1'!C52*'Table A0'!$G52/(5)</f>
        <v>146232.74981219383</v>
      </c>
      <c r="D52" s="29">
        <f>'Table A1'!D52*'Table A0'!$G52/(1)</f>
        <v>304217.18154003838</v>
      </c>
      <c r="E52" s="29">
        <f>'Table A1'!E52*'Table A0'!$G52/(0.5)</f>
        <v>410383.36472531257</v>
      </c>
      <c r="F52" s="29">
        <f>'Table A1'!F52*'Table A0'!$G52/(0.1)</f>
        <v>762041.42976610828</v>
      </c>
      <c r="G52" s="29">
        <f>'Table A1'!G52*'Table A0'!$G52/(0.01)</f>
        <v>2142829.2385580433</v>
      </c>
      <c r="H52" s="29"/>
      <c r="I52" s="29">
        <f>(100-'Table A1'!B52)*'Table A0'!$G52/(90)</f>
        <v>26262.499631512808</v>
      </c>
      <c r="J52" s="29">
        <f>'Table A1'!I52*'Table A0'!$G52/(5)</f>
        <v>76566.549662240868</v>
      </c>
      <c r="K52" s="29">
        <f>'Table A1'!J52*'Table A0'!$G52/(4)</f>
        <v>106736.64188023267</v>
      </c>
      <c r="L52" s="29">
        <f>'Table A1'!K52*'Table A0'!$G52/(0.5)</f>
        <v>198050.99835476416</v>
      </c>
      <c r="M52" s="29">
        <f>'Table A1'!L52*'Table A0'!$G52/(0.4)</f>
        <v>322468.84846511367</v>
      </c>
      <c r="N52" s="29">
        <f>'Table A1'!M52*'Table A0'!$G52/(0.09)</f>
        <v>608620.56212255999</v>
      </c>
      <c r="O52" s="29"/>
      <c r="P52" s="29">
        <f>'Table Thresholds_nominal'!B52*'Table A0'!$L52</f>
        <v>68221.843236757719</v>
      </c>
      <c r="Q52" s="29">
        <f>'Table Thresholds_nominal'!C52*'Table A0'!$L52</f>
        <v>86317.128773331031</v>
      </c>
      <c r="R52" s="29">
        <f>'Table Thresholds_nominal'!D52*'Table A0'!$L52</f>
        <v>172294.36442098999</v>
      </c>
      <c r="S52" s="29">
        <f>'Table Thresholds_nominal'!E52*'Table A0'!$L52</f>
        <v>242242.59104137839</v>
      </c>
      <c r="T52" s="29">
        <f>'Table Thresholds_nominal'!F52*'Table A0'!$L52</f>
        <v>439991.80291895865</v>
      </c>
      <c r="U52" s="29">
        <f>'Table Thresholds_nominal'!G52*'Table A0'!$L52</f>
        <v>1012464.5173077638</v>
      </c>
    </row>
    <row r="53" spans="1:21" ht="12.75" customHeight="1">
      <c r="A53" s="28">
        <v>1960</v>
      </c>
      <c r="B53" s="29">
        <f>'Table A1'!B53*'Table A0'!$G53/(10)</f>
        <v>111337.33777837416</v>
      </c>
      <c r="C53" s="29">
        <f>'Table A1'!C53*'Table A0'!$G53/(5)</f>
        <v>144275.69045820954</v>
      </c>
      <c r="D53" s="29">
        <f>'Table A1'!D53*'Table A0'!$G53/(1)</f>
        <v>293896.33675564802</v>
      </c>
      <c r="E53" s="29">
        <f>'Table A1'!E53*'Table A0'!$G53/(0.5)</f>
        <v>388339.16430056561</v>
      </c>
      <c r="F53" s="29">
        <f>'Table A1'!F53*'Table A0'!$G53/(0.1)</f>
        <v>737310.76193288167</v>
      </c>
      <c r="G53" s="29">
        <f>'Table A1'!G53*'Table A0'!$G53/(0.01)</f>
        <v>2097409.3784772898</v>
      </c>
      <c r="H53" s="29"/>
      <c r="I53" s="29">
        <f>(100-'Table A1'!B53)*'Table A0'!$G53/(90)</f>
        <v>26706.306063005937</v>
      </c>
      <c r="J53" s="29">
        <f>'Table A1'!I53*'Table A0'!$G53/(5)</f>
        <v>78398.985098538746</v>
      </c>
      <c r="K53" s="29">
        <f>'Table A1'!J53*'Table A0'!$G53/(4)</f>
        <v>106870.52888384994</v>
      </c>
      <c r="L53" s="29">
        <f>'Table A1'!K53*'Table A0'!$G53/(0.5)</f>
        <v>199453.50921073035</v>
      </c>
      <c r="M53" s="29">
        <f>'Table A1'!L53*'Table A0'!$G53/(0.4)</f>
        <v>301096.26489248662</v>
      </c>
      <c r="N53" s="29">
        <f>'Table A1'!M53*'Table A0'!$G53/(0.09)</f>
        <v>586188.69342794747</v>
      </c>
      <c r="O53" s="29"/>
      <c r="P53" s="29">
        <f>'Table Thresholds_nominal'!B53*'Table A0'!$L53</f>
        <v>69381.519248597877</v>
      </c>
      <c r="Q53" s="29">
        <f>'Table Thresholds_nominal'!C53*'Table A0'!$L53</f>
        <v>79501.964827447518</v>
      </c>
      <c r="R53" s="29">
        <f>'Table Thresholds_nominal'!D53*'Table A0'!$L53</f>
        <v>170582.50708719765</v>
      </c>
      <c r="S53" s="29">
        <f>'Table Thresholds_nominal'!E53*'Table A0'!$L53</f>
        <v>224340.09270636432</v>
      </c>
      <c r="T53" s="29">
        <f>'Table Thresholds_nominal'!F53*'Table A0'!$L53</f>
        <v>420868.4255211851</v>
      </c>
      <c r="U53" s="29">
        <f>'Table Thresholds_nominal'!G53*'Table A0'!$L53</f>
        <v>992368.52303416736</v>
      </c>
    </row>
    <row r="54" spans="1:21" ht="12.75" customHeight="1">
      <c r="A54" s="28">
        <v>1961</v>
      </c>
      <c r="B54" s="29">
        <f>'Table A1'!B54*'Table A0'!$G54/(10)</f>
        <v>113488.99385883372</v>
      </c>
      <c r="C54" s="29">
        <f>'Table A1'!C54*'Table A0'!$G54/(5)</f>
        <v>148776.20854009816</v>
      </c>
      <c r="D54" s="29">
        <f>'Table A1'!D54*'Table A0'!$G54/(1)</f>
        <v>296657.76986448065</v>
      </c>
      <c r="E54" s="29">
        <f>'Table A1'!E54*'Table A0'!$G54/(0.5)</f>
        <v>384934.6946949056</v>
      </c>
      <c r="F54" s="29">
        <f>'Table A1'!F54*'Table A0'!$G54/(0.1)</f>
        <v>730614.29464050126</v>
      </c>
      <c r="G54" s="29">
        <f>'Table A1'!G54*'Table A0'!$G54/(0.01)</f>
        <v>2088721.5027197765</v>
      </c>
      <c r="H54" s="29"/>
      <c r="I54" s="29">
        <f>(100-'Table A1'!B54)*'Table A0'!$G54/(90)</f>
        <v>26924.237082401025</v>
      </c>
      <c r="J54" s="29">
        <f>'Table A1'!I54*'Table A0'!$G54/(5)</f>
        <v>78201.779177569289</v>
      </c>
      <c r="K54" s="29">
        <f>'Table A1'!J54*'Table A0'!$G54/(4)</f>
        <v>111805.81820900254</v>
      </c>
      <c r="L54" s="29">
        <f>'Table A1'!K54*'Table A0'!$G54/(0.5)</f>
        <v>208380.8450340557</v>
      </c>
      <c r="M54" s="29">
        <f>'Table A1'!L54*'Table A0'!$G54/(0.4)</f>
        <v>298514.79470850667</v>
      </c>
      <c r="N54" s="29">
        <f>'Table A1'!M54*'Table A0'!$G54/(0.09)</f>
        <v>579713.49374280404</v>
      </c>
      <c r="O54" s="29"/>
      <c r="P54" s="29">
        <f>'Table Thresholds_nominal'!B54*'Table A0'!$L54</f>
        <v>69825.490940651594</v>
      </c>
      <c r="Q54" s="29">
        <f>'Table Thresholds_nominal'!C54*'Table A0'!$L54</f>
        <v>87044.005735774277</v>
      </c>
      <c r="R54" s="29">
        <f>'Table Thresholds_nominal'!D54*'Table A0'!$L54</f>
        <v>175818.5422328063</v>
      </c>
      <c r="S54" s="29">
        <f>'Table Thresholds_nominal'!E54*'Table A0'!$L54</f>
        <v>219293.74913185174</v>
      </c>
      <c r="T54" s="29">
        <f>'Table Thresholds_nominal'!F54*'Table A0'!$L54</f>
        <v>408372.48525466217</v>
      </c>
      <c r="U54" s="29">
        <f>'Table Thresholds_nominal'!G54*'Table A0'!$L54</f>
        <v>971965.72698661196</v>
      </c>
    </row>
    <row r="55" spans="1:21" ht="12.75" customHeight="1">
      <c r="A55" s="28">
        <v>1962</v>
      </c>
      <c r="B55" s="29">
        <f>'Table A1'!B55*'Table A0'!$G55/(10)</f>
        <v>118176.35495656305</v>
      </c>
      <c r="C55" s="29">
        <f>'Table A1'!C55*'Table A0'!$G55/(5)</f>
        <v>154472.51731987033</v>
      </c>
      <c r="D55" s="29">
        <f>'Table A1'!D55*'Table A0'!$G55/(1)</f>
        <v>305129.86486103554</v>
      </c>
      <c r="E55" s="29">
        <f>'Table A1'!E55*'Table A0'!$G55/(0.5)</f>
        <v>398237.56499904196</v>
      </c>
      <c r="F55" s="29">
        <f>'Table A1'!F55*'Table A0'!$G55/(0.1)</f>
        <v>731734.5898982808</v>
      </c>
      <c r="G55" s="29">
        <f>'Table A1'!G55*'Table A0'!$G55/(0.01)</f>
        <v>2071234.3687161196</v>
      </c>
      <c r="H55" s="29"/>
      <c r="I55" s="29">
        <f>(100-'Table A1'!B55)*'Table A0'!$G55/(90)</f>
        <v>27846.629834723753</v>
      </c>
      <c r="J55" s="29">
        <f>'Table A1'!I55*'Table A0'!$G55/(5)</f>
        <v>81880.192593255808</v>
      </c>
      <c r="K55" s="29">
        <f>'Table A1'!J55*'Table A0'!$G55/(4)</f>
        <v>116808.18043457902</v>
      </c>
      <c r="L55" s="29">
        <f>'Table A1'!K55*'Table A0'!$G55/(0.5)</f>
        <v>212022.16472302907</v>
      </c>
      <c r="M55" s="29">
        <f>'Table A1'!L55*'Table A0'!$G55/(0.4)</f>
        <v>314863.30877423228</v>
      </c>
      <c r="N55" s="29">
        <f>'Table A1'!M55*'Table A0'!$G55/(0.09)</f>
        <v>582901.28114074317</v>
      </c>
      <c r="O55" s="29"/>
      <c r="P55" s="29">
        <f>'Table Thresholds_nominal'!B55*'Table A0'!$L55</f>
        <v>73776.718951777497</v>
      </c>
      <c r="Q55" s="29">
        <f>'Table Thresholds_nominal'!C55*'Table A0'!$L55</f>
        <v>90418.063341755129</v>
      </c>
      <c r="R55" s="29">
        <f>'Table Thresholds_nominal'!D55*'Table A0'!$L55</f>
        <v>181234.00614333688</v>
      </c>
      <c r="S55" s="29">
        <f>'Table Thresholds_nominal'!E55*'Table A0'!$L55</f>
        <v>235914.69435837356</v>
      </c>
      <c r="T55" s="29">
        <f>'Table Thresholds_nominal'!F55*'Table A0'!$L55</f>
        <v>426382.67934807931</v>
      </c>
      <c r="U55" s="29">
        <f>'Table Thresholds_nominal'!G55*'Table A0'!$L55</f>
        <v>961376.23523026018</v>
      </c>
    </row>
    <row r="56" spans="1:21" ht="12.75" customHeight="1">
      <c r="A56" s="28">
        <v>1963</v>
      </c>
      <c r="B56" s="29">
        <f>'Table A1'!B56*'Table A0'!$G56/(10)</f>
        <v>121012.14597527256</v>
      </c>
      <c r="C56" s="29">
        <f>'Table A1'!C56*'Table A0'!$G56/(5)</f>
        <v>157987.2559892117</v>
      </c>
      <c r="D56" s="29">
        <f>'Table A1'!D56*'Table A0'!$G56/(1)</f>
        <v>308637.03564067697</v>
      </c>
      <c r="E56" s="29">
        <f>'Table A1'!E56*'Table A0'!$G56/(0.5)</f>
        <v>402977.4229737203</v>
      </c>
      <c r="F56" s="29">
        <f>'Table A1'!F56*'Table A0'!$G56/(0.1)</f>
        <v>742321.19179994951</v>
      </c>
      <c r="G56" s="29">
        <f>'Table A1'!G56*'Table A0'!$G56/(0.01)</f>
        <v>2147332.5410677991</v>
      </c>
      <c r="H56" s="29"/>
      <c r="I56" s="29">
        <f>(100-'Table A1'!B56)*'Table A0'!$G56/(90)</f>
        <v>28559.681300126082</v>
      </c>
      <c r="J56" s="29">
        <f>'Table A1'!I56*'Table A0'!$G56/(5)</f>
        <v>84037.035961333415</v>
      </c>
      <c r="K56" s="29">
        <f>'Table A1'!J56*'Table A0'!$G56/(4)</f>
        <v>120324.81107634537</v>
      </c>
      <c r="L56" s="29">
        <f>'Table A1'!K56*'Table A0'!$G56/(0.5)</f>
        <v>214296.64830763364</v>
      </c>
      <c r="M56" s="29">
        <f>'Table A1'!L56*'Table A0'!$G56/(0.4)</f>
        <v>318141.48076716298</v>
      </c>
      <c r="N56" s="29">
        <f>'Table A1'!M56*'Table A0'!$G56/(0.09)</f>
        <v>586208.81965907745</v>
      </c>
      <c r="O56" s="29"/>
      <c r="P56" s="29">
        <f>'Table Thresholds_nominal'!B56*'Table A0'!$L56</f>
        <v>76085.062311665955</v>
      </c>
      <c r="Q56" s="29">
        <f>'Table Thresholds_nominal'!C56*'Table A0'!$L56</f>
        <v>94229.980861795135</v>
      </c>
      <c r="R56" s="29">
        <f>'Table Thresholds_nominal'!D56*'Table A0'!$L56</f>
        <v>183160.97636437669</v>
      </c>
      <c r="S56" s="29">
        <f>'Table Thresholds_nominal'!E56*'Table A0'!$L56</f>
        <v>238569.45873485363</v>
      </c>
      <c r="T56" s="29">
        <f>'Table Thresholds_nominal'!F56*'Table A0'!$L56</f>
        <v>431979.1293360999</v>
      </c>
      <c r="U56" s="29">
        <f>'Table Thresholds_nominal'!G56*'Table A0'!$L56</f>
        <v>979749.60882615705</v>
      </c>
    </row>
    <row r="57" spans="1:21" ht="12.75" customHeight="1">
      <c r="A57" s="28">
        <v>1964</v>
      </c>
      <c r="B57" s="29">
        <f>'Table A1'!B57*'Table A0'!$G57/(10)</f>
        <v>125376.95619222471</v>
      </c>
      <c r="C57" s="29">
        <f>'Table A1'!C57*'Table A0'!$G57/(5)</f>
        <v>163445.813209029</v>
      </c>
      <c r="D57" s="29">
        <f>'Table A1'!D57*'Table A0'!$G57/(1)</f>
        <v>317837.87379407504</v>
      </c>
      <c r="E57" s="29">
        <f>'Table A1'!E57*'Table A0'!$G57/(0.5)</f>
        <v>422678.45244316012</v>
      </c>
      <c r="F57" s="29">
        <f>'Table A1'!F57*'Table A0'!$G57/(0.1)</f>
        <v>780249.06225112639</v>
      </c>
      <c r="G57" s="29">
        <f>'Table A1'!G57*'Table A0'!$G57/(0.01)</f>
        <v>2105336.5437253364</v>
      </c>
      <c r="H57" s="29"/>
      <c r="I57" s="29">
        <f>(100-'Table A1'!B57)*'Table A0'!$G57/(90)</f>
        <v>30099.167810690855</v>
      </c>
      <c r="J57" s="29">
        <f>'Table A1'!I57*'Table A0'!$G57/(5)</f>
        <v>87308.09917542043</v>
      </c>
      <c r="K57" s="29">
        <f>'Table A1'!J57*'Table A0'!$G57/(4)</f>
        <v>124847.7980627675</v>
      </c>
      <c r="L57" s="29">
        <f>'Table A1'!K57*'Table A0'!$G57/(0.5)</f>
        <v>212997.29514498991</v>
      </c>
      <c r="M57" s="29">
        <f>'Table A1'!L57*'Table A0'!$G57/(0.4)</f>
        <v>333285.79999116849</v>
      </c>
      <c r="N57" s="29">
        <f>'Table A1'!M57*'Table A0'!$G57/(0.09)</f>
        <v>633017.11986510316</v>
      </c>
      <c r="O57" s="29"/>
      <c r="P57" s="29">
        <f>'Table Thresholds_nominal'!B57*'Table A0'!$L57</f>
        <v>79380.931265970343</v>
      </c>
      <c r="Q57" s="29">
        <f>'Table Thresholds_nominal'!C57*'Table A0'!$L57</f>
        <v>95042.516126841962</v>
      </c>
      <c r="R57" s="29">
        <f>'Table Thresholds_nominal'!D57*'Table A0'!$L57</f>
        <v>184168.45015547762</v>
      </c>
      <c r="S57" s="29">
        <f>'Table Thresholds_nominal'!E57*'Table A0'!$L57</f>
        <v>248633.87891894567</v>
      </c>
      <c r="T57" s="29">
        <f>'Table Thresholds_nominal'!F57*'Table A0'!$L57</f>
        <v>440998.25705147797</v>
      </c>
      <c r="U57" s="29">
        <f>'Table Thresholds_nominal'!G57*'Table A0'!$L57</f>
        <v>944208.86681953364</v>
      </c>
    </row>
    <row r="58" spans="1:21" ht="12.75" customHeight="1">
      <c r="A58" s="28">
        <v>1965</v>
      </c>
      <c r="B58" s="29">
        <f>'Table A1'!B58*'Table A0'!$G58/(10)</f>
        <v>130016.52982130328</v>
      </c>
      <c r="C58" s="29">
        <f>'Table A1'!C58*'Table A0'!$G58/(5)</f>
        <v>170779.37611290894</v>
      </c>
      <c r="D58" s="29">
        <f>'Table A1'!D58*'Table A0'!$G58/(1)</f>
        <v>332694.16205413116</v>
      </c>
      <c r="E58" s="29">
        <f>'Table A1'!E58*'Table A0'!$G58/(0.5)</f>
        <v>447321.34449351049</v>
      </c>
      <c r="F58" s="29">
        <f>'Table A1'!F58*'Table A0'!$G58/(0.1)</f>
        <v>840366.4406878131</v>
      </c>
      <c r="G58" s="29">
        <f>'Table A1'!G58*'Table A0'!$G58/(0.01)</f>
        <v>2218767.697984939</v>
      </c>
      <c r="H58" s="29"/>
      <c r="I58" s="29">
        <f>(100-'Table A1'!B58)*'Table A0'!$G58/(90)</f>
        <v>31388.463460359657</v>
      </c>
      <c r="J58" s="29">
        <f>'Table A1'!I58*'Table A0'!$G58/(5)</f>
        <v>89253.683529697621</v>
      </c>
      <c r="K58" s="29">
        <f>'Table A1'!J58*'Table A0'!$G58/(4)</f>
        <v>130300.67962760339</v>
      </c>
      <c r="L58" s="29">
        <f>'Table A1'!K58*'Table A0'!$G58/(0.5)</f>
        <v>218066.97961475182</v>
      </c>
      <c r="M58" s="29">
        <f>'Table A1'!L58*'Table A0'!$G58/(0.4)</f>
        <v>349060.07044493483</v>
      </c>
      <c r="N58" s="29">
        <f>'Table A1'!M58*'Table A0'!$G58/(0.09)</f>
        <v>687210.74543257698</v>
      </c>
      <c r="O58" s="29"/>
      <c r="P58" s="29">
        <f>'Table Thresholds_nominal'!B58*'Table A0'!$L58</f>
        <v>81739.475834513156</v>
      </c>
      <c r="Q58" s="29">
        <f>'Table Thresholds_nominal'!C58*'Table A0'!$L58</f>
        <v>99960.855963734459</v>
      </c>
      <c r="R58" s="29">
        <f>'Table Thresholds_nominal'!D58*'Table A0'!$L58</f>
        <v>187781.71221007226</v>
      </c>
      <c r="S58" s="29">
        <f>'Table Thresholds_nominal'!E58*'Table A0'!$L58</f>
        <v>260235.59436765255</v>
      </c>
      <c r="T58" s="29">
        <f>'Table Thresholds_nominal'!F58*'Table A0'!$L58</f>
        <v>453801.53991095338</v>
      </c>
      <c r="U58" s="29">
        <f>'Table Thresholds_nominal'!G58*'Table A0'!$L58</f>
        <v>953134.51775507117</v>
      </c>
    </row>
    <row r="59" spans="1:21" ht="12.75" customHeight="1">
      <c r="A59" s="28">
        <v>1966</v>
      </c>
      <c r="B59" s="29">
        <f>'Table A1'!B59*'Table A0'!$G59/(10)</f>
        <v>137766.68096987213</v>
      </c>
      <c r="C59" s="29">
        <f>'Table A1'!C59*'Table A0'!$G59/(5)</f>
        <v>180854.6929736273</v>
      </c>
      <c r="D59" s="29">
        <f>'Table A1'!D59*'Table A0'!$G59/(1)</f>
        <v>360475.69632424152</v>
      </c>
      <c r="E59" s="29">
        <f>'Table A1'!E59*'Table A0'!$G59/(0.5)</f>
        <v>481209.04897637735</v>
      </c>
      <c r="F59" s="29">
        <f>'Table A1'!F59*'Table A0'!$G59/(0.1)</f>
        <v>927951.89410982898</v>
      </c>
      <c r="G59" s="29">
        <f>'Table A1'!G59*'Table A0'!$G59/(0.01)</f>
        <v>2597309.1940496867</v>
      </c>
      <c r="H59" s="29"/>
      <c r="I59" s="29">
        <f>(100-'Table A1'!B59)*'Table A0'!$G59/(90)</f>
        <v>32555.847484980233</v>
      </c>
      <c r="J59" s="29">
        <f>'Table A1'!I59*'Table A0'!$G59/(5)</f>
        <v>94678.668966116951</v>
      </c>
      <c r="K59" s="29">
        <f>'Table A1'!J59*'Table A0'!$G59/(4)</f>
        <v>135949.44213597375</v>
      </c>
      <c r="L59" s="29">
        <f>'Table A1'!K59*'Table A0'!$G59/(0.5)</f>
        <v>239742.34367210569</v>
      </c>
      <c r="M59" s="29">
        <f>'Table A1'!L59*'Table A0'!$G59/(0.4)</f>
        <v>369523.33769301447</v>
      </c>
      <c r="N59" s="29">
        <f>'Table A1'!M59*'Table A0'!$G59/(0.09)</f>
        <v>742467.749672067</v>
      </c>
      <c r="O59" s="29"/>
      <c r="P59" s="29">
        <f>'Table Thresholds_nominal'!B59*'Table A0'!$L59</f>
        <v>85320.386561281048</v>
      </c>
      <c r="Q59" s="29">
        <f>'Table Thresholds_nominal'!C59*'Table A0'!$L59</f>
        <v>105328.76096936518</v>
      </c>
      <c r="R59" s="29">
        <f>'Table Thresholds_nominal'!D59*'Table A0'!$L59</f>
        <v>204238.51912315347</v>
      </c>
      <c r="S59" s="29">
        <f>'Table Thresholds_nominal'!E59*'Table A0'!$L59</f>
        <v>281270.87375009077</v>
      </c>
      <c r="T59" s="29">
        <f>'Table Thresholds_nominal'!F59*'Table A0'!$L59</f>
        <v>507544.09703398147</v>
      </c>
      <c r="U59" s="29">
        <f>'Table Thresholds_nominal'!G59*'Table A0'!$L59</f>
        <v>1177500.2402557868</v>
      </c>
    </row>
    <row r="60" spans="1:21" ht="12.75" customHeight="1">
      <c r="A60" s="28">
        <v>1967</v>
      </c>
      <c r="B60" s="29">
        <f>'Table A1'!B60*'Table A0'!$G60/(10)</f>
        <v>141395.7643253344</v>
      </c>
      <c r="C60" s="29">
        <f>'Table A1'!C60*'Table A0'!$G60/(5)</f>
        <v>185960.39989125397</v>
      </c>
      <c r="D60" s="29">
        <f>'Table A1'!D60*'Table A0'!$G60/(1)</f>
        <v>371750.70575363043</v>
      </c>
      <c r="E60" s="29">
        <f>'Table A1'!E60*'Table A0'!$G60/(0.5)</f>
        <v>496763.0132174787</v>
      </c>
      <c r="F60" s="29">
        <f>'Table A1'!F60*'Table A0'!$G60/(0.1)</f>
        <v>953057.25508440938</v>
      </c>
      <c r="G60" s="29">
        <f>'Table A1'!G60*'Table A0'!$G60/(0.01)</f>
        <v>2631810.4787331768</v>
      </c>
      <c r="H60" s="29"/>
      <c r="I60" s="29">
        <f>(100-'Table A1'!B60)*'Table A0'!$G60/(90)</f>
        <v>33314.886590245842</v>
      </c>
      <c r="J60" s="29">
        <f>'Table A1'!I60*'Table A0'!$G60/(5)</f>
        <v>96831.128759414816</v>
      </c>
      <c r="K60" s="29">
        <f>'Table A1'!J60*'Table A0'!$G60/(4)</f>
        <v>139512.82342565985</v>
      </c>
      <c r="L60" s="29">
        <f>'Table A1'!K60*'Table A0'!$G60/(0.5)</f>
        <v>246738.3982897822</v>
      </c>
      <c r="M60" s="29">
        <f>'Table A1'!L60*'Table A0'!$G60/(0.4)</f>
        <v>382689.45275074599</v>
      </c>
      <c r="N60" s="29">
        <f>'Table A1'!M60*'Table A0'!$G60/(0.09)</f>
        <v>766529.11912343535</v>
      </c>
      <c r="O60" s="29"/>
      <c r="P60" s="29">
        <f>'Table Thresholds_nominal'!B60*'Table A0'!$L60</f>
        <v>86681.395718525688</v>
      </c>
      <c r="Q60" s="29">
        <f>'Table Thresholds_nominal'!C60*'Table A0'!$L60</f>
        <v>107392.01483163217</v>
      </c>
      <c r="R60" s="29">
        <f>'Table Thresholds_nominal'!D60*'Table A0'!$L60</f>
        <v>210695.22775068393</v>
      </c>
      <c r="S60" s="29">
        <f>'Table Thresholds_nominal'!E60*'Table A0'!$L60</f>
        <v>287503.6504095706</v>
      </c>
      <c r="T60" s="29">
        <f>'Table Thresholds_nominal'!F60*'Table A0'!$L60</f>
        <v>518870.31621553475</v>
      </c>
      <c r="U60" s="29">
        <f>'Table Thresholds_nominal'!G60*'Table A0'!$L60</f>
        <v>1208586.9488751523</v>
      </c>
    </row>
    <row r="61" spans="1:21" ht="12.75" customHeight="1">
      <c r="A61" s="28">
        <v>1968</v>
      </c>
      <c r="B61" s="29">
        <f>'Table A1'!B61*'Table A0'!$G61/(10)</f>
        <v>145741.67238751976</v>
      </c>
      <c r="C61" s="29">
        <f>'Table A1'!C61*'Table A0'!$G61/(5)</f>
        <v>191174.01451531821</v>
      </c>
      <c r="D61" s="29">
        <f>'Table A1'!D61*'Table A0'!$G61/(1)</f>
        <v>380589.82157381327</v>
      </c>
      <c r="E61" s="29">
        <f>'Table A1'!E61*'Table A0'!$G61/(0.5)</f>
        <v>508416.07894589705</v>
      </c>
      <c r="F61" s="29">
        <f>'Table A1'!F61*'Table A0'!$G61/(0.1)</f>
        <v>977661.38730167784</v>
      </c>
      <c r="G61" s="29">
        <f>'Table A1'!G61*'Table A0'!$G61/(0.01)</f>
        <v>2650167.6687573087</v>
      </c>
      <c r="H61" s="29"/>
      <c r="I61" s="29">
        <f>(100-'Table A1'!B61)*'Table A0'!$G61/(90)</f>
        <v>34438.729675643517</v>
      </c>
      <c r="J61" s="29">
        <f>'Table A1'!I61*'Table A0'!$G61/(5)</f>
        <v>100309.3302597213</v>
      </c>
      <c r="K61" s="29">
        <f>'Table A1'!J61*'Table A0'!$G61/(4)</f>
        <v>143820.06275069446</v>
      </c>
      <c r="L61" s="29">
        <f>'Table A1'!K61*'Table A0'!$G61/(0.5)</f>
        <v>252763.56420172943</v>
      </c>
      <c r="M61" s="29">
        <f>'Table A1'!L61*'Table A0'!$G61/(0.4)</f>
        <v>391104.7518569518</v>
      </c>
      <c r="N61" s="29">
        <f>'Table A1'!M61*'Table A0'!$G61/(0.09)</f>
        <v>791827.35602883005</v>
      </c>
      <c r="O61" s="29"/>
      <c r="P61" s="29">
        <f>'Table Thresholds_nominal'!B61*'Table A0'!$L61</f>
        <v>90189.509100345836</v>
      </c>
      <c r="Q61" s="29">
        <f>'Table Thresholds_nominal'!C61*'Table A0'!$L61</f>
        <v>110987.84599212679</v>
      </c>
      <c r="R61" s="29">
        <f>'Table Thresholds_nominal'!D61*'Table A0'!$L61</f>
        <v>217363.25945125497</v>
      </c>
      <c r="S61" s="29">
        <f>'Table Thresholds_nominal'!E61*'Table A0'!$L61</f>
        <v>289840.10520846664</v>
      </c>
      <c r="T61" s="29">
        <f>'Table Thresholds_nominal'!F61*'Table A0'!$L61</f>
        <v>534739.18259375787</v>
      </c>
      <c r="U61" s="29">
        <f>'Table Thresholds_nominal'!G61*'Table A0'!$L61</f>
        <v>1170857.2584246965</v>
      </c>
    </row>
    <row r="62" spans="1:21" ht="12.75" customHeight="1">
      <c r="A62" s="28">
        <v>1969</v>
      </c>
      <c r="B62" s="29">
        <f>'Table A1'!B62*'Table A0'!$G62/(10)</f>
        <v>147123.99771459831</v>
      </c>
      <c r="C62" s="29">
        <f>'Table A1'!C62*'Table A0'!$G62/(5)</f>
        <v>191228.3111452999</v>
      </c>
      <c r="D62" s="29">
        <f>'Table A1'!D62*'Table A0'!$G62/(1)</f>
        <v>370685.95788738638</v>
      </c>
      <c r="E62" s="29">
        <f>'Table A1'!E62*'Table A0'!$G62/(0.5)</f>
        <v>490421.59889361152</v>
      </c>
      <c r="F62" s="29">
        <f>'Table A1'!F62*'Table A0'!$G62/(0.1)</f>
        <v>925235.02995295939</v>
      </c>
      <c r="G62" s="29">
        <f>'Table A1'!G62*'Table A0'!$G62/(0.01)</f>
        <v>2529656.6311108414</v>
      </c>
      <c r="H62" s="29"/>
      <c r="I62" s="29">
        <f>(100-'Table A1'!B62)*'Table A0'!$G62/(90)</f>
        <v>35025.173829968793</v>
      </c>
      <c r="J62" s="29">
        <f>'Table A1'!I62*'Table A0'!$G62/(5)</f>
        <v>103019.68428389673</v>
      </c>
      <c r="K62" s="29">
        <f>'Table A1'!J62*'Table A0'!$G62/(4)</f>
        <v>146363.8994597783</v>
      </c>
      <c r="L62" s="29">
        <f>'Table A1'!K62*'Table A0'!$G62/(0.5)</f>
        <v>250950.31688116115</v>
      </c>
      <c r="M62" s="29">
        <f>'Table A1'!L62*'Table A0'!$G62/(0.4)</f>
        <v>381718.24112877459</v>
      </c>
      <c r="N62" s="29">
        <f>'Table A1'!M62*'Table A0'!$G62/(0.09)</f>
        <v>746965.96315763926</v>
      </c>
      <c r="O62" s="29"/>
      <c r="P62" s="29">
        <f>'Table Thresholds_nominal'!B62*'Table A0'!$L62</f>
        <v>92797.656183063853</v>
      </c>
      <c r="Q62" s="29">
        <f>'Table Thresholds_nominal'!C62*'Table A0'!$L62</f>
        <v>114799.58010666893</v>
      </c>
      <c r="R62" s="29">
        <f>'Table Thresholds_nominal'!D62*'Table A0'!$L62</f>
        <v>215419.68220221685</v>
      </c>
      <c r="S62" s="29">
        <f>'Table Thresholds_nominal'!E62*'Table A0'!$L62</f>
        <v>290978.56466504995</v>
      </c>
      <c r="T62" s="29">
        <f>'Table Thresholds_nominal'!F62*'Table A0'!$L62</f>
        <v>504050.11375806585</v>
      </c>
      <c r="U62" s="29">
        <f>'Table Thresholds_nominal'!G62*'Table A0'!$L62</f>
        <v>1073092.8933187472</v>
      </c>
    </row>
    <row r="63" spans="1:21" ht="12.75" customHeight="1">
      <c r="A63" s="28">
        <v>1970</v>
      </c>
      <c r="B63" s="29">
        <f>'Table A1'!B63*'Table A0'!$G63/(10)</f>
        <v>146502.15203248593</v>
      </c>
      <c r="C63" s="29">
        <f>'Table A1'!C63*'Table A0'!$G63/(5)</f>
        <v>189558.53167851377</v>
      </c>
      <c r="D63" s="29">
        <f>'Table A1'!D63*'Table A0'!$G63/(1)</f>
        <v>362788.77746233431</v>
      </c>
      <c r="E63" s="29">
        <f>'Table A1'!E63*'Table A0'!$G63/(0.5)</f>
        <v>479395.88860522024</v>
      </c>
      <c r="F63" s="29">
        <f>'Table A1'!F63*'Table A0'!$G63/(0.1)</f>
        <v>900840.75749854464</v>
      </c>
      <c r="G63" s="29">
        <f>'Table A1'!G63*'Table A0'!$G63/(0.01)</f>
        <v>2442221.545001321</v>
      </c>
      <c r="H63" s="29"/>
      <c r="I63" s="29">
        <f>(100-'Table A1'!B63)*'Table A0'!$G63/(90)</f>
        <v>35375.827569641217</v>
      </c>
      <c r="J63" s="29">
        <f>'Table A1'!I63*'Table A0'!$G63/(5)</f>
        <v>103445.77238645812</v>
      </c>
      <c r="K63" s="29">
        <f>'Table A1'!J63*'Table A0'!$G63/(4)</f>
        <v>146250.97023255861</v>
      </c>
      <c r="L63" s="29">
        <f>'Table A1'!K63*'Table A0'!$G63/(0.5)</f>
        <v>246181.66631944841</v>
      </c>
      <c r="M63" s="29">
        <f>'Table A1'!L63*'Table A0'!$G63/(0.4)</f>
        <v>374034.67138188909</v>
      </c>
      <c r="N63" s="29">
        <f>'Table A1'!M63*'Table A0'!$G63/(0.09)</f>
        <v>729576.22555379174</v>
      </c>
      <c r="O63" s="29"/>
      <c r="P63" s="29">
        <f>'Table Thresholds_nominal'!B63*'Table A0'!$L63</f>
        <v>93166.753462183042</v>
      </c>
      <c r="Q63" s="29">
        <f>'Table Thresholds_nominal'!C63*'Table A0'!$L63</f>
        <v>115911.5825607345</v>
      </c>
      <c r="R63" s="29">
        <f>'Table Thresholds_nominal'!D63*'Table A0'!$L63</f>
        <v>212729.92152055484</v>
      </c>
      <c r="S63" s="29">
        <f>'Table Thresholds_nominal'!E63*'Table A0'!$L63</f>
        <v>287612.41806254582</v>
      </c>
      <c r="T63" s="29">
        <f>'Table Thresholds_nominal'!F63*'Table A0'!$L63</f>
        <v>515539.15807054524</v>
      </c>
      <c r="U63" s="29">
        <f>'Table Thresholds_nominal'!G63*'Table A0'!$L63</f>
        <v>1156569.0537198533</v>
      </c>
    </row>
    <row r="64" spans="1:21" ht="12.75" customHeight="1">
      <c r="A64" s="28">
        <v>1971</v>
      </c>
      <c r="B64" s="29">
        <f>'Table A1'!B64*'Table A0'!$G64/(10)</f>
        <v>147216.88960475445</v>
      </c>
      <c r="C64" s="29">
        <f>'Table A1'!C64*'Table A0'!$G64/(5)</f>
        <v>190046.69422684953</v>
      </c>
      <c r="D64" s="29">
        <f>'Table A1'!D64*'Table A0'!$G64/(1)</f>
        <v>360977.16547517123</v>
      </c>
      <c r="E64" s="29">
        <f>'Table A1'!E64*'Table A0'!$G64/(0.5)</f>
        <v>475020.95726160216</v>
      </c>
      <c r="F64" s="29">
        <f>'Table A1'!F64*'Table A0'!$G64/(0.1)</f>
        <v>887560.65521525475</v>
      </c>
      <c r="G64" s="29">
        <f>'Table A1'!G64*'Table A0'!$G64/(0.01)</f>
        <v>2401759.3253328903</v>
      </c>
      <c r="H64" s="29"/>
      <c r="I64" s="29">
        <f>(100-'Table A1'!B64)*'Table A0'!$G64/(90)</f>
        <v>35155.73665520129</v>
      </c>
      <c r="J64" s="29">
        <f>'Table A1'!I64*'Table A0'!$G64/(5)</f>
        <v>104387.08498265939</v>
      </c>
      <c r="K64" s="29">
        <f>'Table A1'!J64*'Table A0'!$G64/(4)</f>
        <v>147314.07641476914</v>
      </c>
      <c r="L64" s="29">
        <f>'Table A1'!K64*'Table A0'!$G64/(0.5)</f>
        <v>246933.37368874031</v>
      </c>
      <c r="M64" s="29">
        <f>'Table A1'!L64*'Table A0'!$G64/(0.4)</f>
        <v>371886.03277318907</v>
      </c>
      <c r="N64" s="29">
        <f>'Table A1'!M64*'Table A0'!$G64/(0.09)</f>
        <v>719316.35853551747</v>
      </c>
      <c r="O64" s="29"/>
      <c r="P64" s="29">
        <f>'Table Thresholds_nominal'!B64*'Table A0'!$L64</f>
        <v>93763.480561219432</v>
      </c>
      <c r="Q64" s="29">
        <f>'Table Thresholds_nominal'!C64*'Table A0'!$L64</f>
        <v>116806.02752684732</v>
      </c>
      <c r="R64" s="29">
        <f>'Table Thresholds_nominal'!D64*'Table A0'!$L64</f>
        <v>214825.40773878433</v>
      </c>
      <c r="S64" s="29">
        <f>'Table Thresholds_nominal'!E64*'Table A0'!$L64</f>
        <v>284917.02811338525</v>
      </c>
      <c r="T64" s="29">
        <f>'Table Thresholds_nominal'!F64*'Table A0'!$L64</f>
        <v>502733.43664188101</v>
      </c>
      <c r="U64" s="29">
        <f>'Table Thresholds_nominal'!G64*'Table A0'!$L64</f>
        <v>1110668.6539048061</v>
      </c>
    </row>
    <row r="65" spans="1:21" ht="12.75" customHeight="1">
      <c r="A65" s="28">
        <v>1972</v>
      </c>
      <c r="B65" s="29">
        <f>'Table A1'!B65*'Table A0'!$G65/(10)</f>
        <v>152691.52063570748</v>
      </c>
      <c r="C65" s="29">
        <f>'Table A1'!C65*'Table A0'!$G65/(5)</f>
        <v>196704.30716494372</v>
      </c>
      <c r="D65" s="29">
        <f>'Table A1'!D65*'Table A0'!$G65/(1)</f>
        <v>374403.34090051346</v>
      </c>
      <c r="E65" s="29">
        <f>'Table A1'!E65*'Table A0'!$G65/(0.5)</f>
        <v>492401.91624079779</v>
      </c>
      <c r="F65" s="29">
        <f>'Table A1'!F65*'Table A0'!$G65/(0.1)</f>
        <v>924945.13322226994</v>
      </c>
      <c r="G65" s="29">
        <f>'Table A1'!G65*'Table A0'!$G65/(0.01)</f>
        <v>2512990.4223325104</v>
      </c>
      <c r="H65" s="29"/>
      <c r="I65" s="29">
        <f>(100-'Table A1'!B65)*'Table A0'!$G65/(90)</f>
        <v>36683.605520081735</v>
      </c>
      <c r="J65" s="29">
        <f>'Table A1'!I65*'Table A0'!$G65/(5)</f>
        <v>108678.7341064713</v>
      </c>
      <c r="K65" s="29">
        <f>'Table A1'!J65*'Table A0'!$G65/(4)</f>
        <v>152279.54873105127</v>
      </c>
      <c r="L65" s="29">
        <f>'Table A1'!K65*'Table A0'!$G65/(0.5)</f>
        <v>256404.76556022916</v>
      </c>
      <c r="M65" s="29">
        <f>'Table A1'!L65*'Table A0'!$G65/(0.4)</f>
        <v>384266.11199542973</v>
      </c>
      <c r="N65" s="29">
        <f>'Table A1'!M65*'Table A0'!$G65/(0.09)</f>
        <v>748495.65665446536</v>
      </c>
      <c r="O65" s="29"/>
      <c r="P65" s="29">
        <f>'Table Thresholds_nominal'!B65*'Table A0'!$L65</f>
        <v>98034.662885713449</v>
      </c>
      <c r="Q65" s="29">
        <f>'Table Thresholds_nominal'!C65*'Table A0'!$L65</f>
        <v>120807.78605001647</v>
      </c>
      <c r="R65" s="29">
        <f>'Table Thresholds_nominal'!D65*'Table A0'!$L65</f>
        <v>223214.77338850294</v>
      </c>
      <c r="S65" s="29">
        <f>'Table Thresholds_nominal'!E65*'Table A0'!$L65</f>
        <v>295338.1821361052</v>
      </c>
      <c r="T65" s="29">
        <f>'Table Thresholds_nominal'!F65*'Table A0'!$L65</f>
        <v>521443.30123178777</v>
      </c>
      <c r="U65" s="29">
        <f>'Table Thresholds_nominal'!G65*'Table A0'!$L65</f>
        <v>1148549.3558007523</v>
      </c>
    </row>
    <row r="66" spans="1:21" ht="12.75" customHeight="1">
      <c r="A66" s="28">
        <v>1973</v>
      </c>
      <c r="B66" s="29">
        <f>'Table A1'!B66*'Table A0'!$G66/(10)</f>
        <v>156998.75073474541</v>
      </c>
      <c r="C66" s="29">
        <f>'Table A1'!C66*'Table A0'!$G66/(5)</f>
        <v>202775.71348783065</v>
      </c>
      <c r="D66" s="29">
        <f>'Table A1'!D66*'Table A0'!$G66/(1)</f>
        <v>381584.26941216318</v>
      </c>
      <c r="E66" s="29">
        <f>'Table A1'!E66*'Table A0'!$G66/(0.5)</f>
        <v>499827.72571557685</v>
      </c>
      <c r="F66" s="29">
        <f>'Table A1'!F66*'Table A0'!$G66/(0.1)</f>
        <v>929736.68830334884</v>
      </c>
      <c r="G66" s="29">
        <f>'Table A1'!G66*'Table A0'!$G66/(0.01)</f>
        <v>2440818.2027364871</v>
      </c>
      <c r="H66" s="29"/>
      <c r="I66" s="29">
        <f>(100-'Table A1'!B66)*'Table A0'!$G66/(90)</f>
        <v>37319.674141812575</v>
      </c>
      <c r="J66" s="29">
        <f>'Table A1'!I66*'Table A0'!$G66/(5)</f>
        <v>111221.78798166018</v>
      </c>
      <c r="K66" s="29">
        <f>'Table A1'!J66*'Table A0'!$G66/(4)</f>
        <v>158073.57450674754</v>
      </c>
      <c r="L66" s="29">
        <f>'Table A1'!K66*'Table A0'!$G66/(0.5)</f>
        <v>263340.81310874945</v>
      </c>
      <c r="M66" s="29">
        <f>'Table A1'!L66*'Table A0'!$G66/(0.4)</f>
        <v>392350.48506863386</v>
      </c>
      <c r="N66" s="29">
        <f>'Table A1'!M66*'Table A0'!$G66/(0.09)</f>
        <v>761838.74225522263</v>
      </c>
      <c r="O66" s="29"/>
      <c r="P66" s="29">
        <f>'Table Thresholds_nominal'!B66*'Table A0'!$L66</f>
        <v>99841.928603319408</v>
      </c>
      <c r="Q66" s="29">
        <f>'Table Thresholds_nominal'!C66*'Table A0'!$L66</f>
        <v>124564.2724941472</v>
      </c>
      <c r="R66" s="29">
        <f>'Table Thresholds_nominal'!D66*'Table A0'!$L66</f>
        <v>230458.85054012109</v>
      </c>
      <c r="S66" s="29">
        <f>'Table Thresholds_nominal'!E66*'Table A0'!$L66</f>
        <v>302730.01719913853</v>
      </c>
      <c r="T66" s="29">
        <f>'Table Thresholds_nominal'!F66*'Table A0'!$L66</f>
        <v>537917.09022244683</v>
      </c>
      <c r="U66" s="29">
        <f>'Table Thresholds_nominal'!G66*'Table A0'!$L66</f>
        <v>1229715.0129024761</v>
      </c>
    </row>
    <row r="67" spans="1:21" ht="12.75" customHeight="1">
      <c r="A67" s="28">
        <v>1974</v>
      </c>
      <c r="B67" s="29">
        <f>'Table A1'!B67*'Table A0'!$G67/(10)</f>
        <v>154715.53598852881</v>
      </c>
      <c r="C67" s="29">
        <f>'Table A1'!C67*'Table A0'!$G67/(5)</f>
        <v>201157.06838204301</v>
      </c>
      <c r="D67" s="29">
        <f>'Table A1'!D67*'Table A0'!$G67/(1)</f>
        <v>388401.13578865479</v>
      </c>
      <c r="E67" s="29">
        <f>'Table A1'!E67*'Table A0'!$G67/(0.5)</f>
        <v>517236.54408861912</v>
      </c>
      <c r="F67" s="29">
        <f>'Table A1'!F67*'Table A0'!$G67/(0.1)</f>
        <v>1007328.14221818</v>
      </c>
      <c r="G67" s="29">
        <f>'Table A1'!G67*'Table A0'!$G67/(0.01)</f>
        <v>2691607.4081540308</v>
      </c>
      <c r="H67" s="29"/>
      <c r="I67" s="29">
        <f>(100-'Table A1'!B67)*'Table A0'!$G67/(90)</f>
        <v>35933.100065341067</v>
      </c>
      <c r="J67" s="29">
        <f>'Table A1'!I67*'Table A0'!$G67/(5)</f>
        <v>108274.00359501464</v>
      </c>
      <c r="K67" s="29">
        <f>'Table A1'!J67*'Table A0'!$G67/(4)</f>
        <v>154346.05153039008</v>
      </c>
      <c r="L67" s="29">
        <f>'Table A1'!K67*'Table A0'!$G67/(0.5)</f>
        <v>259565.72748869049</v>
      </c>
      <c r="M67" s="29">
        <f>'Table A1'!L67*'Table A0'!$G67/(0.4)</f>
        <v>394713.64455622889</v>
      </c>
      <c r="N67" s="29">
        <f>'Table A1'!M67*'Table A0'!$G67/(0.09)</f>
        <v>820186.0015586412</v>
      </c>
      <c r="O67" s="29"/>
      <c r="P67" s="29">
        <f>'Table Thresholds_nominal'!B67*'Table A0'!$L67</f>
        <v>97531.303500773356</v>
      </c>
      <c r="Q67" s="29">
        <f>'Table Thresholds_nominal'!C67*'Table A0'!$L67</f>
        <v>124185.52508980561</v>
      </c>
      <c r="R67" s="29">
        <f>'Table Thresholds_nominal'!D67*'Table A0'!$L67</f>
        <v>226466.87920161389</v>
      </c>
      <c r="S67" s="29">
        <f>'Table Thresholds_nominal'!E67*'Table A0'!$L67</f>
        <v>300908.68195333413</v>
      </c>
      <c r="T67" s="29">
        <f>'Table Thresholds_nominal'!F67*'Table A0'!$L67</f>
        <v>589993.4979423855</v>
      </c>
      <c r="U67" s="29">
        <f>'Table Thresholds_nominal'!G67*'Table A0'!$L67</f>
        <v>1415476.5835937581</v>
      </c>
    </row>
    <row r="68" spans="1:21" ht="12.75" customHeight="1">
      <c r="A68" s="28">
        <v>1975</v>
      </c>
      <c r="B68" s="29">
        <f>'Table A1'!B68*'Table A0'!$G68/(10)</f>
        <v>147741.72918394889</v>
      </c>
      <c r="C68" s="29">
        <f>'Table A1'!C68*'Table A0'!$G68/(5)</f>
        <v>190447.42598843705</v>
      </c>
      <c r="D68" s="29">
        <f>'Table A1'!D68*'Table A0'!$G68/(1)</f>
        <v>362588.15905102779</v>
      </c>
      <c r="E68" s="29">
        <f>'Table A1'!E68*'Table A0'!$G68/(0.5)</f>
        <v>480841.91282074782</v>
      </c>
      <c r="F68" s="29">
        <f>'Table A1'!F68*'Table A0'!$G68/(0.1)</f>
        <v>923029.74944971793</v>
      </c>
      <c r="G68" s="29">
        <f>'Table A1'!G68*'Table A0'!$G68/(0.01)</f>
        <v>2534932.7861390198</v>
      </c>
      <c r="H68" s="29"/>
      <c r="I68" s="29">
        <f>(100-'Table A1'!B68)*'Table A0'!$G68/(90)</f>
        <v>33906.730881448857</v>
      </c>
      <c r="J68" s="29">
        <f>'Table A1'!I68*'Table A0'!$G68/(5)</f>
        <v>105036.03237946075</v>
      </c>
      <c r="K68" s="29">
        <f>'Table A1'!J68*'Table A0'!$G68/(4)</f>
        <v>147412.24272278935</v>
      </c>
      <c r="L68" s="29">
        <f>'Table A1'!K68*'Table A0'!$G68/(0.5)</f>
        <v>244334.40528130779</v>
      </c>
      <c r="M68" s="29">
        <f>'Table A1'!L68*'Table A0'!$G68/(0.4)</f>
        <v>370294.95366350526</v>
      </c>
      <c r="N68" s="29">
        <f>'Table A1'!M68*'Table A0'!$G68/(0.09)</f>
        <v>743929.41203979542</v>
      </c>
      <c r="O68" s="29"/>
      <c r="P68" s="29">
        <f>'Table Thresholds_nominal'!B68*'Table A0'!$L68</f>
        <v>94445.621279379513</v>
      </c>
      <c r="Q68" s="29">
        <f>'Table Thresholds_nominal'!C68*'Table A0'!$L68</f>
        <v>117893.26078357564</v>
      </c>
      <c r="R68" s="29">
        <f>'Table Thresholds_nominal'!D68*'Table A0'!$L68</f>
        <v>213056.85555640431</v>
      </c>
      <c r="S68" s="29">
        <f>'Table Thresholds_nominal'!E68*'Table A0'!$L68</f>
        <v>284095.90999138239</v>
      </c>
      <c r="T68" s="29">
        <f>'Table Thresholds_nominal'!F68*'Table A0'!$L68</f>
        <v>528499.66509423975</v>
      </c>
      <c r="U68" s="29">
        <f>'Table Thresholds_nominal'!G68*'Table A0'!$L68</f>
        <v>1267820.9469458484</v>
      </c>
    </row>
    <row r="69" spans="1:21" ht="12.75" customHeight="1">
      <c r="A69" s="28">
        <v>1976</v>
      </c>
      <c r="B69" s="29">
        <f>'Table A1'!B69*'Table A0'!$G69/(10)</f>
        <v>150350.21066297757</v>
      </c>
      <c r="C69" s="29">
        <f>'Table A1'!C69*'Table A0'!$G69/(5)</f>
        <v>193362.51206473151</v>
      </c>
      <c r="D69" s="29">
        <f>'Table A1'!D69*'Table A0'!$G69/(1)</f>
        <v>365893.82827965042</v>
      </c>
      <c r="E69" s="29">
        <f>'Table A1'!E69*'Table A0'!$G69/(0.5)</f>
        <v>485196.11579366907</v>
      </c>
      <c r="F69" s="29">
        <f>'Table A1'!F69*'Table A0'!$G69/(0.1)</f>
        <v>936479.767909755</v>
      </c>
      <c r="G69" s="29">
        <f>'Table A1'!G69*'Table A0'!$G69/(0.01)</f>
        <v>2606197.5417909194</v>
      </c>
      <c r="H69" s="29"/>
      <c r="I69" s="29">
        <f>(100-'Table A1'!B69)*'Table A0'!$G69/(90)</f>
        <v>34826.755618161296</v>
      </c>
      <c r="J69" s="29">
        <f>'Table A1'!I69*'Table A0'!$G69/(5)</f>
        <v>107337.90926122363</v>
      </c>
      <c r="K69" s="29">
        <f>'Table A1'!J69*'Table A0'!$G69/(4)</f>
        <v>150229.68301100179</v>
      </c>
      <c r="L69" s="29">
        <f>'Table A1'!K69*'Table A0'!$G69/(0.5)</f>
        <v>246591.54076563171</v>
      </c>
      <c r="M69" s="29">
        <f>'Table A1'!L69*'Table A0'!$G69/(0.4)</f>
        <v>372375.20276464761</v>
      </c>
      <c r="N69" s="29">
        <f>'Table A1'!M69*'Table A0'!$G69/(0.09)</f>
        <v>750955.57081184781</v>
      </c>
      <c r="O69" s="29"/>
      <c r="P69" s="29">
        <f>'Table Thresholds_nominal'!B69*'Table A0'!$L69</f>
        <v>96600.703254994063</v>
      </c>
      <c r="Q69" s="29">
        <f>'Table Thresholds_nominal'!C69*'Table A0'!$L69</f>
        <v>120235.20463013873</v>
      </c>
      <c r="R69" s="29">
        <f>'Table Thresholds_nominal'!D69*'Table A0'!$L69</f>
        <v>215157.2146880147</v>
      </c>
      <c r="S69" s="29">
        <f>'Table Thresholds_nominal'!E69*'Table A0'!$L69</f>
        <v>284970.50590197957</v>
      </c>
      <c r="T69" s="29">
        <f>'Table Thresholds_nominal'!F69*'Table A0'!$L69</f>
        <v>530279.91843719024</v>
      </c>
      <c r="U69" s="29">
        <f>'Table Thresholds_nominal'!G69*'Table A0'!$L69</f>
        <v>1297333.7674882463</v>
      </c>
    </row>
    <row r="70" spans="1:21" ht="12.75" customHeight="1">
      <c r="A70" s="28">
        <v>1977</v>
      </c>
      <c r="B70" s="29">
        <f>'Table A1'!B70*'Table A0'!$G70/(10)</f>
        <v>151920.44341137543</v>
      </c>
      <c r="C70" s="29">
        <f>'Table A1'!C70*'Table A0'!$G70/(5)</f>
        <v>195161.19803651833</v>
      </c>
      <c r="D70" s="29">
        <f>'Table A1'!D70*'Table A0'!$G70/(1)</f>
        <v>369989.80018641928</v>
      </c>
      <c r="E70" s="29">
        <f>'Table A1'!E70*'Table A0'!$G70/(0.5)</f>
        <v>491962.71659540327</v>
      </c>
      <c r="F70" s="29">
        <f>'Table A1'!F70*'Table A0'!$G70/(0.1)</f>
        <v>956266.45617119537</v>
      </c>
      <c r="G70" s="29">
        <f>'Table A1'!G70*'Table A0'!$G70/(0.01)</f>
        <v>2652036.675590096</v>
      </c>
      <c r="H70" s="29"/>
      <c r="I70" s="29">
        <f>(100-'Table A1'!B70)*'Table A0'!$G70/(90)</f>
        <v>35162.993858625137</v>
      </c>
      <c r="J70" s="29">
        <f>'Table A1'!I70*'Table A0'!$G70/(5)</f>
        <v>108679.68878623252</v>
      </c>
      <c r="K70" s="29">
        <f>'Table A1'!J70*'Table A0'!$G70/(4)</f>
        <v>151454.04749904308</v>
      </c>
      <c r="L70" s="29">
        <f>'Table A1'!K70*'Table A0'!$G70/(0.5)</f>
        <v>248016.88377743535</v>
      </c>
      <c r="M70" s="29">
        <f>'Table A1'!L70*'Table A0'!$G70/(0.4)</f>
        <v>375886.78170145518</v>
      </c>
      <c r="N70" s="29">
        <f>'Table A1'!M70*'Table A0'!$G70/(0.09)</f>
        <v>767847.54290242877</v>
      </c>
      <c r="O70" s="29"/>
      <c r="P70" s="29">
        <f>'Table Thresholds_nominal'!B70*'Table A0'!$L70</f>
        <v>97656.072758742739</v>
      </c>
      <c r="Q70" s="29">
        <f>'Table Thresholds_nominal'!C70*'Table A0'!$L70</f>
        <v>121795.75083036549</v>
      </c>
      <c r="R70" s="29">
        <f>'Table Thresholds_nominal'!D70*'Table A0'!$L70</f>
        <v>216181.79082803644</v>
      </c>
      <c r="S70" s="29">
        <f>'Table Thresholds_nominal'!E70*'Table A0'!$L70</f>
        <v>286781.28697333299</v>
      </c>
      <c r="T70" s="29">
        <f>'Table Thresholds_nominal'!F70*'Table A0'!$L70</f>
        <v>537282.47776197025</v>
      </c>
      <c r="U70" s="29">
        <f>'Table Thresholds_nominal'!G70*'Table A0'!$L70</f>
        <v>1299472.370779702</v>
      </c>
    </row>
    <row r="71" spans="1:21" ht="12.75" customHeight="1">
      <c r="A71" s="28">
        <v>1978</v>
      </c>
      <c r="B71" s="29">
        <f>'Table A1'!B71*'Table A0'!$G71/(10)</f>
        <v>154789.51004436528</v>
      </c>
      <c r="C71" s="29">
        <f>'Table A1'!C71*'Table A0'!$G71/(5)</f>
        <v>199087.31556835843</v>
      </c>
      <c r="D71" s="29">
        <f>'Table A1'!D71*'Table A0'!$G71/(1)</f>
        <v>379459.72122526442</v>
      </c>
      <c r="E71" s="29">
        <f>'Table A1'!E71*'Table A0'!$G71/(0.5)</f>
        <v>505980.23695497622</v>
      </c>
      <c r="F71" s="29">
        <f>'Table A1'!F71*'Table A0'!$G71/(0.1)</f>
        <v>992114.94467551936</v>
      </c>
      <c r="G71" s="29">
        <f>'Table A1'!G71*'Table A0'!$G71/(0.01)</f>
        <v>2770133.2122273664</v>
      </c>
      <c r="H71" s="29"/>
      <c r="I71" s="29">
        <f>(100-'Table A1'!B71)*'Table A0'!$G71/(90)</f>
        <v>35817.969618361596</v>
      </c>
      <c r="J71" s="29">
        <f>'Table A1'!I71*'Table A0'!$G71/(5)</f>
        <v>110491.70452037214</v>
      </c>
      <c r="K71" s="29">
        <f>'Table A1'!J71*'Table A0'!$G71/(4)</f>
        <v>153994.21415413194</v>
      </c>
      <c r="L71" s="29">
        <f>'Table A1'!K71*'Table A0'!$G71/(0.5)</f>
        <v>252939.20549555257</v>
      </c>
      <c r="M71" s="29">
        <f>'Table A1'!L71*'Table A0'!$G71/(0.4)</f>
        <v>384446.56002484047</v>
      </c>
      <c r="N71" s="29">
        <f>'Table A1'!M71*'Table A0'!$G71/(0.09)</f>
        <v>794557.35939198057</v>
      </c>
      <c r="O71" s="29"/>
      <c r="P71" s="29">
        <f>'Table Thresholds_nominal'!B71*'Table A0'!$L71</f>
        <v>99279.630004061648</v>
      </c>
      <c r="Q71" s="29">
        <f>'Table Thresholds_nominal'!C71*'Table A0'!$L71</f>
        <v>123474.19318401108</v>
      </c>
      <c r="R71" s="29">
        <f>'Table Thresholds_nominal'!D71*'Table A0'!$L71</f>
        <v>220889.90893081637</v>
      </c>
      <c r="S71" s="29">
        <f>'Table Thresholds_nominal'!E71*'Table A0'!$L71</f>
        <v>292656.19173433824</v>
      </c>
      <c r="T71" s="29">
        <f>'Table Thresholds_nominal'!F71*'Table A0'!$L71</f>
        <v>556242.85830566427</v>
      </c>
      <c r="U71" s="29">
        <f>'Table Thresholds_nominal'!G71*'Table A0'!$L71</f>
        <v>1409940.4308676475</v>
      </c>
    </row>
    <row r="72" spans="1:21" ht="12.75" customHeight="1">
      <c r="A72" s="28">
        <v>1979</v>
      </c>
      <c r="B72" s="29">
        <f>'Table A1'!B72*'Table A0'!$G72/(10)</f>
        <v>154183.78863010675</v>
      </c>
      <c r="C72" s="29">
        <f>'Table A1'!C72*'Table A0'!$G72/(5)</f>
        <v>198582.93218156585</v>
      </c>
      <c r="D72" s="29">
        <f>'Table A1'!D72*'Table A0'!$G72/(1)</f>
        <v>382885.7937515197</v>
      </c>
      <c r="E72" s="29">
        <f>'Table A1'!E72*'Table A0'!$G72/(0.5)</f>
        <v>513375.10072568554</v>
      </c>
      <c r="F72" s="29">
        <f>'Table A1'!F72*'Table A0'!$G72/(0.1)</f>
        <v>1028603.6336154873</v>
      </c>
      <c r="G72" s="29">
        <f>'Table A1'!G72*'Table A0'!$G72/(0.01)</f>
        <v>2933106.0166374636</v>
      </c>
      <c r="H72" s="29"/>
      <c r="I72" s="29">
        <f>(100-'Table A1'!B72)*'Table A0'!$G72/(90)</f>
        <v>35832.481235955245</v>
      </c>
      <c r="J72" s="29">
        <f>'Table A1'!I72*'Table A0'!$G72/(5)</f>
        <v>109784.64507864761</v>
      </c>
      <c r="K72" s="29">
        <f>'Table A1'!J72*'Table A0'!$G72/(4)</f>
        <v>152507.21678907741</v>
      </c>
      <c r="L72" s="29">
        <f>'Table A1'!K72*'Table A0'!$G72/(0.5)</f>
        <v>252396.48677735392</v>
      </c>
      <c r="M72" s="29">
        <f>'Table A1'!L72*'Table A0'!$G72/(0.4)</f>
        <v>384567.96750323504</v>
      </c>
      <c r="N72" s="29">
        <f>'Table A1'!M72*'Table A0'!$G72/(0.09)</f>
        <v>816992.25772415672</v>
      </c>
      <c r="O72" s="29"/>
      <c r="P72" s="29">
        <f>'Table Thresholds_nominal'!B72*'Table A0'!$L72</f>
        <v>98996.307368823211</v>
      </c>
      <c r="Q72" s="29">
        <f>'Table Thresholds_nominal'!C72*'Table A0'!$L72</f>
        <v>122751.77680781666</v>
      </c>
      <c r="R72" s="29">
        <f>'Table Thresholds_nominal'!D72*'Table A0'!$L72</f>
        <v>218792.65452323528</v>
      </c>
      <c r="S72" s="29">
        <f>'Table Thresholds_nominal'!E72*'Table A0'!$L72</f>
        <v>291758.86061913526</v>
      </c>
      <c r="T72" s="29">
        <f>'Table Thresholds_nominal'!F72*'Table A0'!$L72</f>
        <v>554039.96910767828</v>
      </c>
      <c r="U72" s="29">
        <f>'Table Thresholds_nominal'!G72*'Table A0'!$L72</f>
        <v>1326134.9440417551</v>
      </c>
    </row>
    <row r="73" spans="1:21" ht="12.75" customHeight="1">
      <c r="A73" s="28">
        <v>1980</v>
      </c>
      <c r="B73" s="29">
        <f>'Table A1'!B73*'Table A0'!$G73/(10)</f>
        <v>152464.65604629106</v>
      </c>
      <c r="C73" s="29">
        <f>'Table A1'!C73*'Table A0'!$G73/(5)</f>
        <v>196412.53768007708</v>
      </c>
      <c r="D73" s="29">
        <f>'Table A1'!D73*'Table A0'!$G73/(1)</f>
        <v>379321.7133946488</v>
      </c>
      <c r="E73" s="29">
        <f>'Table A1'!E73*'Table A0'!$G73/(0.5)</f>
        <v>510868.54944358533</v>
      </c>
      <c r="F73" s="29">
        <f>'Table A1'!F73*'Table A0'!$G73/(0.1)</f>
        <v>1035035.8644592591</v>
      </c>
      <c r="G73" s="29">
        <f>'Table A1'!G73*'Table A0'!$G73/(0.01)</f>
        <v>3037714.6940420386</v>
      </c>
      <c r="H73" s="29"/>
      <c r="I73" s="29">
        <f>(100-'Table A1'!B73)*'Table A0'!$G73/(90)</f>
        <v>34604.460045337371</v>
      </c>
      <c r="J73" s="29">
        <f>'Table A1'!I73*'Table A0'!$G73/(5)</f>
        <v>108516.77441250502</v>
      </c>
      <c r="K73" s="29">
        <f>'Table A1'!J73*'Table A0'!$G73/(4)</f>
        <v>150685.24375143411</v>
      </c>
      <c r="L73" s="29">
        <f>'Table A1'!K73*'Table A0'!$G73/(0.5)</f>
        <v>247774.8773457123</v>
      </c>
      <c r="M73" s="29">
        <f>'Table A1'!L73*'Table A0'!$G73/(0.4)</f>
        <v>379826.72068966681</v>
      </c>
      <c r="N73" s="29">
        <f>'Table A1'!M73*'Table A0'!$G73/(0.09)</f>
        <v>812515.99450561707</v>
      </c>
      <c r="O73" s="29"/>
      <c r="P73" s="29">
        <f>'Table Thresholds_nominal'!B73*'Table A0'!$L73</f>
        <v>97982.322347436289</v>
      </c>
      <c r="Q73" s="29">
        <f>'Table Thresholds_nominal'!C73*'Table A0'!$L73</f>
        <v>121313.0440829498</v>
      </c>
      <c r="R73" s="29">
        <f>'Table Thresholds_nominal'!D73*'Table A0'!$L73</f>
        <v>216114.01691951684</v>
      </c>
      <c r="S73" s="29">
        <f>'Table Thresholds_nominal'!E73*'Table A0'!$L73</f>
        <v>286263.69259509578</v>
      </c>
      <c r="T73" s="29">
        <f>'Table Thresholds_nominal'!F73*'Table A0'!$L73</f>
        <v>551896.33550394233</v>
      </c>
      <c r="U73" s="29">
        <f>'Table Thresholds_nominal'!G73*'Table A0'!$L73</f>
        <v>1453555.9523981502</v>
      </c>
    </row>
    <row r="74" spans="1:21" ht="12.75" customHeight="1">
      <c r="A74" s="28">
        <v>1981</v>
      </c>
      <c r="B74" s="29">
        <f>'Table A1'!B74*'Table A0'!$G74/(10)</f>
        <v>150466.55975427947</v>
      </c>
      <c r="C74" s="29">
        <f>'Table A1'!C74*'Table A0'!$G74/(5)</f>
        <v>192872.62303353328</v>
      </c>
      <c r="D74" s="29">
        <f>'Table A1'!D74*'Table A0'!$G74/(1)</f>
        <v>369118.11344251403</v>
      </c>
      <c r="E74" s="29">
        <f>'Table A1'!E74*'Table A0'!$G74/(0.5)</f>
        <v>498808.69020838558</v>
      </c>
      <c r="F74" s="29">
        <f>'Table A1'!F74*'Table A0'!$G74/(0.1)</f>
        <v>1023430.6865046974</v>
      </c>
      <c r="G74" s="29">
        <f>'Table A1'!G74*'Table A0'!$G74/(0.01)</f>
        <v>3016761.5771903903</v>
      </c>
      <c r="H74" s="29"/>
      <c r="I74" s="29">
        <f>(100-'Table A1'!B74)*'Table A0'!$G74/(90)</f>
        <v>34381.340946212949</v>
      </c>
      <c r="J74" s="29">
        <f>'Table A1'!I74*'Table A0'!$G74/(5)</f>
        <v>108060.49647502563</v>
      </c>
      <c r="K74" s="29">
        <f>'Table A1'!J74*'Table A0'!$G74/(4)</f>
        <v>148811.25043128806</v>
      </c>
      <c r="L74" s="29">
        <f>'Table A1'!K74*'Table A0'!$G74/(0.5)</f>
        <v>239427.53667664254</v>
      </c>
      <c r="M74" s="29">
        <f>'Table A1'!L74*'Table A0'!$G74/(0.4)</f>
        <v>367653.19113430753</v>
      </c>
      <c r="N74" s="29">
        <f>'Table A1'!M74*'Table A0'!$G74/(0.09)</f>
        <v>801949.47642850946</v>
      </c>
      <c r="O74" s="29"/>
      <c r="P74" s="29">
        <f>'Table Thresholds_nominal'!B74*'Table A0'!$L74</f>
        <v>96953.251079760666</v>
      </c>
      <c r="Q74" s="29">
        <f>'Table Thresholds_nominal'!C74*'Table A0'!$L74</f>
        <v>120477.95134999984</v>
      </c>
      <c r="R74" s="29">
        <f>'Table Thresholds_nominal'!D74*'Table A0'!$L74</f>
        <v>208498.31708240669</v>
      </c>
      <c r="S74" s="29">
        <f>'Table Thresholds_nominal'!E74*'Table A0'!$L74</f>
        <v>272805.51944561582</v>
      </c>
      <c r="T74" s="29">
        <f>'Table Thresholds_nominal'!F74*'Table A0'!$L74</f>
        <v>536847.84050916857</v>
      </c>
      <c r="U74" s="29">
        <f>'Table Thresholds_nominal'!G74*'Table A0'!$L74</f>
        <v>1416088.2963918203</v>
      </c>
    </row>
    <row r="75" spans="1:21" ht="12.75" customHeight="1">
      <c r="A75" s="28">
        <v>1982</v>
      </c>
      <c r="B75" s="29">
        <f>'Table A1'!B75*'Table A0'!$G75/(10)</f>
        <v>149708.34853752589</v>
      </c>
      <c r="C75" s="29">
        <f>'Table A1'!C75*'Table A0'!$G75/(5)</f>
        <v>192853.77680870245</v>
      </c>
      <c r="D75" s="29">
        <f>'Table A1'!D75*'Table A0'!$G75/(1)</f>
        <v>378121.21643024875</v>
      </c>
      <c r="E75" s="29">
        <f>'Table A1'!E75*'Table A0'!$G75/(0.5)</f>
        <v>516661.51852658775</v>
      </c>
      <c r="F75" s="29">
        <f>'Table A1'!F75*'Table A0'!$G75/(0.1)</f>
        <v>1104305.9771453</v>
      </c>
      <c r="G75" s="29">
        <f>'Table A1'!G75*'Table A0'!$G75/(0.01)</f>
        <v>3491579.4076568554</v>
      </c>
      <c r="H75" s="29"/>
      <c r="I75" s="29">
        <f>(100-'Table A1'!B75)*'Table A0'!$G75/(90)</f>
        <v>33441.756458457319</v>
      </c>
      <c r="J75" s="29">
        <f>'Table A1'!I75*'Table A0'!$G75/(5)</f>
        <v>106562.92026634933</v>
      </c>
      <c r="K75" s="29">
        <f>'Table A1'!J75*'Table A0'!$G75/(4)</f>
        <v>146536.9169033159</v>
      </c>
      <c r="L75" s="29">
        <f>'Table A1'!K75*'Table A0'!$G75/(0.5)</f>
        <v>239580.91433390975</v>
      </c>
      <c r="M75" s="29">
        <f>'Table A1'!L75*'Table A0'!$G75/(0.4)</f>
        <v>369750.40387190966</v>
      </c>
      <c r="N75" s="29">
        <f>'Table A1'!M75*'Table A0'!$G75/(0.09)</f>
        <v>839053.37375512742</v>
      </c>
      <c r="O75" s="29"/>
      <c r="P75" s="29">
        <f>'Table Thresholds_nominal'!B75*'Table A0'!$L75</f>
        <v>96417.13277191059</v>
      </c>
      <c r="Q75" s="29">
        <f>'Table Thresholds_nominal'!C75*'Table A0'!$L75</f>
        <v>118745.87210237805</v>
      </c>
      <c r="R75" s="29">
        <f>'Table Thresholds_nominal'!D75*'Table A0'!$L75</f>
        <v>208633.42506045746</v>
      </c>
      <c r="S75" s="29">
        <f>'Table Thresholds_nominal'!E75*'Table A0'!$L75</f>
        <v>272287.52305005142</v>
      </c>
      <c r="T75" s="29">
        <f>'Table Thresholds_nominal'!F75*'Table A0'!$L75</f>
        <v>541836.73115048883</v>
      </c>
      <c r="U75" s="29">
        <f>'Table Thresholds_nominal'!G75*'Table A0'!$L75</f>
        <v>1579478.229601407</v>
      </c>
    </row>
    <row r="76" spans="1:21" ht="12.75" customHeight="1">
      <c r="A76" s="28">
        <v>1983</v>
      </c>
      <c r="B76" s="29">
        <f>'Table A1'!B76*'Table A0'!$G76/(10)</f>
        <v>150340.82269696947</v>
      </c>
      <c r="C76" s="29">
        <f>'Table A1'!C76*'Table A0'!$G76/(5)</f>
        <v>194434.36721702141</v>
      </c>
      <c r="D76" s="29">
        <f>'Table A1'!D76*'Table A0'!$G76/(1)</f>
        <v>383440.43535733834</v>
      </c>
      <c r="E76" s="29">
        <f>'Table A1'!E76*'Table A0'!$G76/(0.5)</f>
        <v>529808.44331733079</v>
      </c>
      <c r="F76" s="29">
        <f>'Table A1'!F76*'Table A0'!$G76/(0.1)</f>
        <v>1163997.5604509183</v>
      </c>
      <c r="G76" s="29">
        <f>'Table A1'!G76*'Table A0'!$G76/(0.01)</f>
        <v>3888847.5528760967</v>
      </c>
      <c r="H76" s="29"/>
      <c r="I76" s="29">
        <f>(100-'Table A1'!B76)*'Table A0'!$G76/(90)</f>
        <v>32876.489972765354</v>
      </c>
      <c r="J76" s="29">
        <f>'Table A1'!I76*'Table A0'!$G76/(5)</f>
        <v>106247.27817691751</v>
      </c>
      <c r="K76" s="29">
        <f>'Table A1'!J76*'Table A0'!$G76/(4)</f>
        <v>147182.85018194217</v>
      </c>
      <c r="L76" s="29">
        <f>'Table A1'!K76*'Table A0'!$G76/(0.5)</f>
        <v>237072.42739734586</v>
      </c>
      <c r="M76" s="29">
        <f>'Table A1'!L76*'Table A0'!$G76/(0.4)</f>
        <v>371261.16403393389</v>
      </c>
      <c r="N76" s="29">
        <f>'Table A1'!M76*'Table A0'!$G76/(0.09)</f>
        <v>861236.4501814543</v>
      </c>
      <c r="O76" s="29"/>
      <c r="P76" s="29">
        <f>'Table Thresholds_nominal'!B76*'Table A0'!$L76</f>
        <v>95980.977106487931</v>
      </c>
      <c r="Q76" s="29">
        <f>'Table Thresholds_nominal'!C76*'Table A0'!$L76</f>
        <v>118635.63532229174</v>
      </c>
      <c r="R76" s="29">
        <f>'Table Thresholds_nominal'!D76*'Table A0'!$L76</f>
        <v>206335.87031219844</v>
      </c>
      <c r="S76" s="29">
        <f>'Table Thresholds_nominal'!E76*'Table A0'!$L76</f>
        <v>270497.79028728366</v>
      </c>
      <c r="T76" s="29">
        <f>'Table Thresholds_nominal'!F76*'Table A0'!$L76</f>
        <v>541536.9726786426</v>
      </c>
      <c r="U76" s="29">
        <f>'Table Thresholds_nominal'!G76*'Table A0'!$L76</f>
        <v>1732713.4046641504</v>
      </c>
    </row>
    <row r="77" spans="1:21" ht="12.75" customHeight="1">
      <c r="A77" s="28">
        <v>1984</v>
      </c>
      <c r="B77" s="29">
        <f>'Table A1'!B77*'Table A0'!$G77/(10)</f>
        <v>156580.06700841471</v>
      </c>
      <c r="C77" s="29">
        <f>'Table A1'!C77*'Table A0'!$G77/(5)</f>
        <v>203841.18955170517</v>
      </c>
      <c r="D77" s="29">
        <f>'Table A1'!D77*'Table A0'!$G77/(1)</f>
        <v>409880.48483569908</v>
      </c>
      <c r="E77" s="29">
        <f>'Table A1'!E77*'Table A0'!$G77/(0.5)</f>
        <v>573483.09033103066</v>
      </c>
      <c r="F77" s="29">
        <f>'Table A1'!F77*'Table A0'!$G77/(0.1)</f>
        <v>1305249.0725373139</v>
      </c>
      <c r="G77" s="29">
        <f>'Table A1'!G77*'Table A0'!$G77/(0.01)</f>
        <v>4524275.1547551733</v>
      </c>
      <c r="H77" s="29"/>
      <c r="I77" s="29">
        <f>(100-'Table A1'!B77)*'Table A0'!$G77/(90)</f>
        <v>33851.794066578193</v>
      </c>
      <c r="J77" s="29">
        <f>'Table A1'!I77*'Table A0'!$G77/(5)</f>
        <v>109318.94446512428</v>
      </c>
      <c r="K77" s="29">
        <f>'Table A1'!J77*'Table A0'!$G77/(4)</f>
        <v>152331.36573070669</v>
      </c>
      <c r="L77" s="29">
        <f>'Table A1'!K77*'Table A0'!$G77/(0.5)</f>
        <v>246277.87934036745</v>
      </c>
      <c r="M77" s="29">
        <f>'Table A1'!L77*'Table A0'!$G77/(0.4)</f>
        <v>390541.59477945988</v>
      </c>
      <c r="N77" s="29">
        <f>'Table A1'!M77*'Table A0'!$G77/(0.09)</f>
        <v>947579.50784644054</v>
      </c>
      <c r="O77" s="29"/>
      <c r="P77" s="29">
        <f>'Table Thresholds_nominal'!B77*'Table A0'!$L77</f>
        <v>98641.343144269718</v>
      </c>
      <c r="Q77" s="29">
        <f>'Table Thresholds_nominal'!C77*'Table A0'!$L77</f>
        <v>122972.25482105651</v>
      </c>
      <c r="R77" s="29">
        <f>'Table Thresholds_nominal'!D77*'Table A0'!$L77</f>
        <v>215063.46770998454</v>
      </c>
      <c r="S77" s="29">
        <f>'Table Thresholds_nominal'!E77*'Table A0'!$L77</f>
        <v>282319.58249546913</v>
      </c>
      <c r="T77" s="29">
        <f>'Table Thresholds_nominal'!F77*'Table A0'!$L77</f>
        <v>577813.60549596767</v>
      </c>
      <c r="U77" s="29">
        <f>'Table Thresholds_nominal'!G77*'Table A0'!$L77</f>
        <v>1984522.3298450515</v>
      </c>
    </row>
    <row r="78" spans="1:21" ht="12.75" customHeight="1">
      <c r="A78" s="28">
        <v>1985</v>
      </c>
      <c r="B78" s="29">
        <f>'Table A1'!B78*'Table A0'!$G78/(10)</f>
        <v>160782.73875679821</v>
      </c>
      <c r="C78" s="29">
        <f>'Table A1'!C78*'Table A0'!$G78/(5)</f>
        <v>210083.55010258718</v>
      </c>
      <c r="D78" s="29">
        <f>'Table A1'!D78*'Table A0'!$G78/(1)</f>
        <v>426911.77134752442</v>
      </c>
      <c r="E78" s="29">
        <f>'Table A1'!E78*'Table A0'!$G78/(0.5)</f>
        <v>600377.03343058168</v>
      </c>
      <c r="F78" s="29">
        <f>'Table A1'!F78*'Table A0'!$G78/(0.1)</f>
        <v>1366384.9686179012</v>
      </c>
      <c r="G78" s="29">
        <f>'Table A1'!G78*'Table A0'!$G78/(0.01)</f>
        <v>4555546.5572671834</v>
      </c>
      <c r="H78" s="29"/>
      <c r="I78" s="29">
        <f>(100-'Table A1'!B78)*'Table A0'!$G78/(90)</f>
        <v>34292.406997579252</v>
      </c>
      <c r="J78" s="29">
        <f>'Table A1'!I78*'Table A0'!$G78/(5)</f>
        <v>111481.92741100921</v>
      </c>
      <c r="K78" s="29">
        <f>'Table A1'!J78*'Table A0'!$G78/(4)</f>
        <v>155876.49479135289</v>
      </c>
      <c r="L78" s="29">
        <f>'Table A1'!K78*'Table A0'!$G78/(0.5)</f>
        <v>253446.5092644672</v>
      </c>
      <c r="M78" s="29">
        <f>'Table A1'!L78*'Table A0'!$G78/(0.4)</f>
        <v>408875.04963375174</v>
      </c>
      <c r="N78" s="29">
        <f>'Table A1'!M78*'Table A0'!$G78/(0.09)</f>
        <v>1012033.6809902032</v>
      </c>
      <c r="O78" s="29"/>
      <c r="P78" s="29">
        <f>'Table Thresholds_nominal'!B78*'Table A0'!$L78</f>
        <v>100268.77225739154</v>
      </c>
      <c r="Q78" s="29">
        <f>'Table Thresholds_nominal'!C78*'Table A0'!$L78</f>
        <v>125431.35550246041</v>
      </c>
      <c r="R78" s="29">
        <f>'Table Thresholds_nominal'!D78*'Table A0'!$L78</f>
        <v>222045.10218502086</v>
      </c>
      <c r="S78" s="29">
        <f>'Table Thresholds_nominal'!E78*'Table A0'!$L78</f>
        <v>288372.00520723697</v>
      </c>
      <c r="T78" s="29">
        <f>'Table Thresholds_nominal'!F78*'Table A0'!$L78</f>
        <v>632844.37167657411</v>
      </c>
      <c r="U78" s="29">
        <f>'Table Thresholds_nominal'!G78*'Table A0'!$L78</f>
        <v>2001380.9683046374</v>
      </c>
    </row>
    <row r="79" spans="1:21" ht="12.75" customHeight="1">
      <c r="A79" s="28">
        <v>1986</v>
      </c>
      <c r="B79" s="29">
        <f>'Table A1'!B79*'Table A0'!$G79/(10)</f>
        <v>164442.25279467026</v>
      </c>
      <c r="C79" s="29">
        <f>'Table A1'!C79*'Table A0'!$G79/(5)</f>
        <v>214906.64596257295</v>
      </c>
      <c r="D79" s="29">
        <f>'Table A1'!D79*'Table A0'!$G79/(1)</f>
        <v>434279.49774675758</v>
      </c>
      <c r="E79" s="29">
        <f>'Table A1'!E79*'Table A0'!$G79/(0.5)</f>
        <v>606999.70609641564</v>
      </c>
      <c r="F79" s="29">
        <f>'Table A1'!F79*'Table A0'!$G79/(0.1)</f>
        <v>1364090.9574840488</v>
      </c>
      <c r="G79" s="29">
        <f>'Table A1'!G79*'Table A0'!$G79/(0.01)</f>
        <v>4742471.7217360334</v>
      </c>
      <c r="H79" s="29"/>
      <c r="I79" s="29">
        <f>(100-'Table A1'!B79)*'Table A0'!$G79/(90)</f>
        <v>34584.040907031012</v>
      </c>
      <c r="J79" s="29">
        <f>'Table A1'!I79*'Table A0'!$G79/(5)</f>
        <v>113977.85962676757</v>
      </c>
      <c r="K79" s="29">
        <f>'Table A1'!J79*'Table A0'!$G79/(4)</f>
        <v>160063.43301652677</v>
      </c>
      <c r="L79" s="29">
        <f>'Table A1'!K79*'Table A0'!$G79/(0.5)</f>
        <v>261559.28939709958</v>
      </c>
      <c r="M79" s="29">
        <f>'Table A1'!L79*'Table A0'!$G79/(0.4)</f>
        <v>417726.89324950724</v>
      </c>
      <c r="N79" s="29">
        <f>'Table A1'!M79*'Table A0'!$G79/(0.09)</f>
        <v>988715.31701160618</v>
      </c>
      <c r="O79" s="29"/>
      <c r="P79" s="29">
        <f>'Table Thresholds_nominal'!B79*'Table A0'!$L79</f>
        <v>102327.92985383747</v>
      </c>
      <c r="Q79" s="29">
        <f>'Table Thresholds_nominal'!C79*'Table A0'!$L79</f>
        <v>127385.55404937857</v>
      </c>
      <c r="R79" s="29">
        <f>'Table Thresholds_nominal'!D79*'Table A0'!$L79</f>
        <v>225131.83483610171</v>
      </c>
      <c r="S79" s="29">
        <f>'Table Thresholds_nominal'!E79*'Table A0'!$L79</f>
        <v>292731.89312237187</v>
      </c>
      <c r="T79" s="29">
        <f>'Table Thresholds_nominal'!F79*'Table A0'!$L79</f>
        <v>561388.67980490811</v>
      </c>
      <c r="U79" s="29">
        <f>'Table Thresholds_nominal'!G79*'Table A0'!$L79</f>
        <v>1964289.8196534773</v>
      </c>
    </row>
    <row r="80" spans="1:21" ht="12.75" customHeight="1">
      <c r="A80" s="28">
        <v>1987</v>
      </c>
      <c r="B80" s="29">
        <f>'Table A1'!B80*'Table A0'!$G80/(10)</f>
        <v>178429.64222052842</v>
      </c>
      <c r="C80" s="29">
        <f>'Table A1'!C80*'Table A0'!$G80/(5)</f>
        <v>239543.32949968969</v>
      </c>
      <c r="D80" s="29">
        <f>'Table A1'!D80*'Table A0'!$G80/(1)</f>
        <v>525575.64350498863</v>
      </c>
      <c r="E80" s="29">
        <f>'Table A1'!E80*'Table A0'!$G80/(0.5)</f>
        <v>759267.02479945926</v>
      </c>
      <c r="F80" s="29">
        <f>'Table A1'!F80*'Table A0'!$G80/(0.1)</f>
        <v>1822349.5887576968</v>
      </c>
      <c r="G80" s="29">
        <f>'Table A1'!G80*'Table A0'!$G80/(0.01)</f>
        <v>6362979.7626867704</v>
      </c>
      <c r="H80" s="29"/>
      <c r="I80" s="29">
        <f>(100-'Table A1'!B80)*'Table A0'!$G80/(90)</f>
        <v>34516.450873816415</v>
      </c>
      <c r="J80" s="29">
        <f>'Table A1'!I80*'Table A0'!$G80/(5)</f>
        <v>117315.95494136715</v>
      </c>
      <c r="K80" s="29">
        <f>'Table A1'!J80*'Table A0'!$G80/(4)</f>
        <v>168035.25099836497</v>
      </c>
      <c r="L80" s="29">
        <f>'Table A1'!K80*'Table A0'!$G80/(0.5)</f>
        <v>291884.26221051812</v>
      </c>
      <c r="M80" s="29">
        <f>'Table A1'!L80*'Table A0'!$G80/(0.4)</f>
        <v>493496.38380989974</v>
      </c>
      <c r="N80" s="29">
        <f>'Table A1'!M80*'Table A0'!$G80/(0.09)</f>
        <v>1317835.1249877997</v>
      </c>
      <c r="O80" s="29"/>
      <c r="P80" s="29">
        <f>'Table Thresholds_nominal'!B80*'Table A0'!$L80</f>
        <v>105066.6190694589</v>
      </c>
      <c r="Q80" s="29">
        <f>'Table Thresholds_nominal'!C80*'Table A0'!$L80</f>
        <v>131425.50001574471</v>
      </c>
      <c r="R80" s="29">
        <f>'Table Thresholds_nominal'!D80*'Table A0'!$L80</f>
        <v>249349.03237350439</v>
      </c>
      <c r="S80" s="29">
        <f>'Table Thresholds_nominal'!E80*'Table A0'!$L80</f>
        <v>345486.53398571018</v>
      </c>
      <c r="T80" s="29">
        <f>'Table Thresholds_nominal'!F80*'Table A0'!$L80</f>
        <v>794916.38443292724</v>
      </c>
      <c r="U80" s="29">
        <f>'Table Thresholds_nominal'!G80*'Table A0'!$L80</f>
        <v>2716537.4822416352</v>
      </c>
    </row>
    <row r="81" spans="1:21" ht="12.75" customHeight="1">
      <c r="A81" s="28">
        <v>1988</v>
      </c>
      <c r="B81" s="29">
        <f>'Table A1'!B81*'Table A0'!$G81/(10)</f>
        <v>198280.14103570432</v>
      </c>
      <c r="C81" s="29">
        <f>'Table A1'!C81*'Table A0'!$G81/(5)</f>
        <v>276666.90738554992</v>
      </c>
      <c r="D81" s="29">
        <f>'Table A1'!D81*'Table A0'!$G81/(1)</f>
        <v>675816.24904319807</v>
      </c>
      <c r="E81" s="29">
        <f>'Table A1'!E81*'Table A0'!$G81/(0.5)</f>
        <v>1022792.0568695265</v>
      </c>
      <c r="F81" s="29">
        <f>'Table A1'!F81*'Table A0'!$G81/(0.1)</f>
        <v>2676055.9715057123</v>
      </c>
      <c r="G81" s="29">
        <f>'Table A1'!G81*'Table A0'!$G81/(0.01)</f>
        <v>10216763.713462869</v>
      </c>
      <c r="H81" s="29"/>
      <c r="I81" s="29">
        <f>(100-'Table A1'!B81)*'Table A0'!$G81/(90)</f>
        <v>35004.917328505246</v>
      </c>
      <c r="J81" s="29">
        <f>'Table A1'!I81*'Table A0'!$G81/(5)</f>
        <v>119893.37468585868</v>
      </c>
      <c r="K81" s="29">
        <f>'Table A1'!J81*'Table A0'!$G81/(4)</f>
        <v>176879.57197113792</v>
      </c>
      <c r="L81" s="29">
        <f>'Table A1'!K81*'Table A0'!$G81/(0.5)</f>
        <v>328840.44121686957</v>
      </c>
      <c r="M81" s="29">
        <f>'Table A1'!L81*'Table A0'!$G81/(0.4)</f>
        <v>609476.07821048005</v>
      </c>
      <c r="N81" s="29">
        <f>'Table A1'!M81*'Table A0'!$G81/(0.09)</f>
        <v>1838199.5557326949</v>
      </c>
      <c r="O81" s="29"/>
      <c r="P81" s="29">
        <f>'Table Thresholds_nominal'!B81*'Table A0'!$L81</f>
        <v>106848.17060195915</v>
      </c>
      <c r="Q81" s="29">
        <f>'Table Thresholds_nominal'!C81*'Table A0'!$L81</f>
        <v>136064.43464372083</v>
      </c>
      <c r="R81" s="29">
        <f>'Table Thresholds_nominal'!D81*'Table A0'!$L81</f>
        <v>274912.34298789891</v>
      </c>
      <c r="S81" s="29">
        <f>'Table Thresholds_nominal'!E81*'Table A0'!$L81</f>
        <v>399785.18205309077</v>
      </c>
      <c r="T81" s="29">
        <f>'Table Thresholds_nominal'!F81*'Table A0'!$L81</f>
        <v>1038902.0448050894</v>
      </c>
      <c r="U81" s="29">
        <f>'Table Thresholds_nominal'!G81*'Table A0'!$L81</f>
        <v>4088060.5791039793</v>
      </c>
    </row>
    <row r="82" spans="1:21" ht="12.75" customHeight="1">
      <c r="A82" s="28">
        <v>1989</v>
      </c>
      <c r="B82" s="29">
        <f>'Table A1'!B82*'Table A0'!$G82/(10)</f>
        <v>196867.06021773105</v>
      </c>
      <c r="C82" s="29">
        <f>'Table A1'!C82*'Table A0'!$G82/(5)</f>
        <v>272890.8433445539</v>
      </c>
      <c r="D82" s="29">
        <f>'Table A1'!D82*'Table A0'!$G82/(1)</f>
        <v>645370.61370744824</v>
      </c>
      <c r="E82" s="29">
        <f>'Table A1'!E82*'Table A0'!$G82/(0.5)</f>
        <v>959179.46235886624</v>
      </c>
      <c r="F82" s="29">
        <f>'Table A1'!F82*'Table A0'!$G82/(0.1)</f>
        <v>2425384.8080657697</v>
      </c>
      <c r="G82" s="29">
        <f>'Table A1'!G82*'Table A0'!$G82/(0.01)</f>
        <v>8906487.0918099303</v>
      </c>
      <c r="H82" s="29"/>
      <c r="I82" s="29">
        <f>(100-'Table A1'!B82)*'Table A0'!$G82/(90)</f>
        <v>34985.000749494371</v>
      </c>
      <c r="J82" s="29">
        <f>'Table A1'!I82*'Table A0'!$G82/(5)</f>
        <v>120843.27709090822</v>
      </c>
      <c r="K82" s="29">
        <f>'Table A1'!J82*'Table A0'!$G82/(4)</f>
        <v>179770.9007538303</v>
      </c>
      <c r="L82" s="29">
        <f>'Table A1'!K82*'Table A0'!$G82/(0.5)</f>
        <v>331561.76505603018</v>
      </c>
      <c r="M82" s="29">
        <f>'Table A1'!L82*'Table A0'!$G82/(0.4)</f>
        <v>592628.12593214016</v>
      </c>
      <c r="N82" s="29">
        <f>'Table A1'!M82*'Table A0'!$G82/(0.09)</f>
        <v>1705262.3320941967</v>
      </c>
      <c r="O82" s="29"/>
      <c r="P82" s="29">
        <f>'Table Thresholds_nominal'!B82*'Table A0'!$L82</f>
        <v>107399.59336849515</v>
      </c>
      <c r="Q82" s="29">
        <f>'Table Thresholds_nominal'!C82*'Table A0'!$L82</f>
        <v>138568.44578878218</v>
      </c>
      <c r="R82" s="29">
        <f>'Table Thresholds_nominal'!D82*'Table A0'!$L82</f>
        <v>278333.1570130352</v>
      </c>
      <c r="S82" s="29">
        <f>'Table Thresholds_nominal'!E82*'Table A0'!$L82</f>
        <v>404249.71397129126</v>
      </c>
      <c r="T82" s="29">
        <f>'Table Thresholds_nominal'!F82*'Table A0'!$L82</f>
        <v>997786.30746896635</v>
      </c>
      <c r="U82" s="29">
        <f>'Table Thresholds_nominal'!G82*'Table A0'!$L82</f>
        <v>3617271.4744899343</v>
      </c>
    </row>
    <row r="83" spans="1:21" ht="12.75" customHeight="1">
      <c r="A83" s="28">
        <v>1990</v>
      </c>
      <c r="B83" s="29">
        <f>'Table A1'!B83*'Table A0'!$G83/(10)</f>
        <v>197342.74555564145</v>
      </c>
      <c r="C83" s="29">
        <f>'Table A1'!C83*'Table A0'!$G83/(5)</f>
        <v>274940.1735739396</v>
      </c>
      <c r="D83" s="29">
        <f>'Table A1'!D83*'Table A0'!$G83/(1)</f>
        <v>659640.05874679959</v>
      </c>
      <c r="E83" s="29">
        <f>'Table A1'!E83*'Table A0'!$G83/(0.5)</f>
        <v>987165.38385567011</v>
      </c>
      <c r="F83" s="29">
        <f>'Table A1'!F83*'Table A0'!$G83/(0.1)</f>
        <v>2489056.6097654062</v>
      </c>
      <c r="G83" s="29">
        <f>'Table A1'!G83*'Table A0'!$G83/(0.01)</f>
        <v>9276862.8508030381</v>
      </c>
      <c r="H83" s="29"/>
      <c r="I83" s="29">
        <f>(100-'Table A1'!B83)*'Table A0'!$G83/(90)</f>
        <v>34532.226734779499</v>
      </c>
      <c r="J83" s="29">
        <f>'Table A1'!I83*'Table A0'!$G83/(5)</f>
        <v>119745.31753734329</v>
      </c>
      <c r="K83" s="29">
        <f>'Table A1'!J83*'Table A0'!$G83/(4)</f>
        <v>178765.20228072462</v>
      </c>
      <c r="L83" s="29">
        <f>'Table A1'!K83*'Table A0'!$G83/(0.5)</f>
        <v>332114.73363792896</v>
      </c>
      <c r="M83" s="29">
        <f>'Table A1'!L83*'Table A0'!$G83/(0.4)</f>
        <v>611692.57737823611</v>
      </c>
      <c r="N83" s="29">
        <f>'Table A1'!M83*'Table A0'!$G83/(0.09)</f>
        <v>1734855.9163167805</v>
      </c>
      <c r="O83" s="29"/>
      <c r="P83" s="29">
        <f>'Table Thresholds_nominal'!B83*'Table A0'!$L83</f>
        <v>106385.13887130085</v>
      </c>
      <c r="Q83" s="29">
        <f>'Table Thresholds_nominal'!C83*'Table A0'!$L83</f>
        <v>137309.05747119608</v>
      </c>
      <c r="R83" s="29">
        <f>'Table Thresholds_nominal'!D83*'Table A0'!$L83</f>
        <v>277923.03461749927</v>
      </c>
      <c r="S83" s="29">
        <f>'Table Thresholds_nominal'!E83*'Table A0'!$L83</f>
        <v>410677.13588581089</v>
      </c>
      <c r="T83" s="29">
        <f>'Table Thresholds_nominal'!F83*'Table A0'!$L83</f>
        <v>1022872.4658496927</v>
      </c>
      <c r="U83" s="29">
        <f>'Table Thresholds_nominal'!G83*'Table A0'!$L83</f>
        <v>3832827.7051871964</v>
      </c>
    </row>
    <row r="84" spans="1:21" ht="12.75" customHeight="1">
      <c r="A84" s="28">
        <v>1991</v>
      </c>
      <c r="B84" s="29">
        <f>'Table A1'!B84*'Table A0'!$G84/(10)</f>
        <v>189445.86459983143</v>
      </c>
      <c r="C84" s="29">
        <f>'Table A1'!C84*'Table A0'!$G84/(5)</f>
        <v>260910.48847588565</v>
      </c>
      <c r="D84" s="29">
        <f>'Table A1'!D84*'Table A0'!$G84/(1)</f>
        <v>600573.42056675919</v>
      </c>
      <c r="E84" s="29">
        <f>'Table A1'!E84*'Table A0'!$G84/(0.5)</f>
        <v>878684.1590371771</v>
      </c>
      <c r="F84" s="29">
        <f>'Table A1'!F84*'Table A0'!$G84/(0.1)</f>
        <v>2150648.4471332533</v>
      </c>
      <c r="G84" s="29">
        <f>'Table A1'!G84*'Table A0'!$G84/(0.01)</f>
        <v>7936730.3721080907</v>
      </c>
      <c r="H84" s="29"/>
      <c r="I84" s="29">
        <f>(100-'Table A1'!B84)*'Table A0'!$G84/(90)</f>
        <v>33794.134206290742</v>
      </c>
      <c r="J84" s="29">
        <f>'Table A1'!I84*'Table A0'!$G84/(5)</f>
        <v>117981.24072377717</v>
      </c>
      <c r="K84" s="29">
        <f>'Table A1'!J84*'Table A0'!$G84/(4)</f>
        <v>175994.75545316731</v>
      </c>
      <c r="L84" s="29">
        <f>'Table A1'!K84*'Table A0'!$G84/(0.5)</f>
        <v>322462.6820963411</v>
      </c>
      <c r="M84" s="29">
        <f>'Table A1'!L84*'Table A0'!$G84/(0.4)</f>
        <v>560693.08701315802</v>
      </c>
      <c r="N84" s="29">
        <f>'Table A1'!M84*'Table A0'!$G84/(0.09)</f>
        <v>1507750.4554693827</v>
      </c>
      <c r="O84" s="29"/>
      <c r="P84" s="29">
        <f>'Table Thresholds_nominal'!B84*'Table A0'!$L84</f>
        <v>106196.97872166116</v>
      </c>
      <c r="Q84" s="29">
        <f>'Table Thresholds_nominal'!C84*'Table A0'!$L84</f>
        <v>138392.3862661671</v>
      </c>
      <c r="R84" s="29">
        <f>'Table Thresholds_nominal'!D84*'Table A0'!$L84</f>
        <v>271683.48455695366</v>
      </c>
      <c r="S84" s="29">
        <f>'Table Thresholds_nominal'!E84*'Table A0'!$L84</f>
        <v>392072.80083819479</v>
      </c>
      <c r="T84" s="29">
        <f>'Table Thresholds_nominal'!F84*'Table A0'!$L84</f>
        <v>916888.93515854049</v>
      </c>
      <c r="U84" s="29">
        <f>'Table Thresholds_nominal'!G84*'Table A0'!$L84</f>
        <v>3492652.1219934141</v>
      </c>
    </row>
    <row r="85" spans="1:21" ht="12.75" customHeight="1">
      <c r="A85" s="28">
        <v>1992</v>
      </c>
      <c r="B85" s="29">
        <f>'Table A1'!B85*'Table A0'!$G85/(10)</f>
        <v>198184.25561589591</v>
      </c>
      <c r="C85" s="29">
        <f>'Table A1'!C85*'Table A0'!$G85/(5)</f>
        <v>277537.60734668362</v>
      </c>
      <c r="D85" s="29">
        <f>'Table A1'!D85*'Table A0'!$G85/(1)</f>
        <v>670922.66673649731</v>
      </c>
      <c r="E85" s="29">
        <f>'Table A1'!E85*'Table A0'!$G85/(0.5)</f>
        <v>1006580.5709477286</v>
      </c>
      <c r="F85" s="29">
        <f>'Table A1'!F85*'Table A0'!$G85/(0.1)</f>
        <v>2595080.6155183851</v>
      </c>
      <c r="G85" s="29">
        <f>'Table A1'!G85*'Table A0'!$G85/(0.01)</f>
        <v>10038233.032185851</v>
      </c>
      <c r="H85" s="29"/>
      <c r="I85" s="29">
        <f>(100-'Table A1'!B85)*'Table A0'!$G85/(90)</f>
        <v>33282.475196822554</v>
      </c>
      <c r="J85" s="29">
        <f>'Table A1'!I85*'Table A0'!$G85/(5)</f>
        <v>118830.90388510826</v>
      </c>
      <c r="K85" s="29">
        <f>'Table A1'!J85*'Table A0'!$G85/(4)</f>
        <v>179191.34249923014</v>
      </c>
      <c r="L85" s="29">
        <f>'Table A1'!K85*'Table A0'!$G85/(0.5)</f>
        <v>335264.76252526609</v>
      </c>
      <c r="M85" s="29">
        <f>'Table A1'!L85*'Table A0'!$G85/(0.4)</f>
        <v>609455.55980506435</v>
      </c>
      <c r="N85" s="29">
        <f>'Table A1'!M85*'Table A0'!$G85/(0.09)</f>
        <v>1768063.6803331112</v>
      </c>
      <c r="O85" s="29"/>
      <c r="P85" s="29">
        <f>'Table Thresholds_nominal'!B85*'Table A0'!$L85</f>
        <v>106181.98103633741</v>
      </c>
      <c r="Q85" s="29">
        <f>'Table Thresholds_nominal'!C85*'Table A0'!$L85</f>
        <v>137779.14392071578</v>
      </c>
      <c r="R85" s="29">
        <f>'Table Thresholds_nominal'!D85*'Table A0'!$L85</f>
        <v>282687.15891368769</v>
      </c>
      <c r="S85" s="29">
        <f>'Table Thresholds_nominal'!E85*'Table A0'!$L85</f>
        <v>419056.78791843151</v>
      </c>
      <c r="T85" s="29">
        <f>'Table Thresholds_nominal'!F85*'Table A0'!$L85</f>
        <v>1036647.745595725</v>
      </c>
      <c r="U85" s="29">
        <f>'Table Thresholds_nominal'!G85*'Table A0'!$L85</f>
        <v>4176957.8224669034</v>
      </c>
    </row>
    <row r="86" spans="1:21" ht="12.75" customHeight="1">
      <c r="A86" s="28">
        <v>1993</v>
      </c>
      <c r="B86" s="29">
        <f>'Table A1'!B86*'Table A0'!$G86/(10)</f>
        <v>193614.56527728407</v>
      </c>
      <c r="C86" s="29">
        <f>'Table A1'!C86*'Table A0'!$G86/(5)</f>
        <v>268848.89801949961</v>
      </c>
      <c r="D86" s="29">
        <f>'Table A1'!D86*'Table A0'!$G86/(1)</f>
        <v>628742.76021732879</v>
      </c>
      <c r="E86" s="29">
        <f>'Table A1'!E86*'Table A0'!$G86/(0.5)</f>
        <v>927031.68573111948</v>
      </c>
      <c r="F86" s="29">
        <f>'Table A1'!F86*'Table A0'!$G86/(0.1)</f>
        <v>2312575.0081634768</v>
      </c>
      <c r="G86" s="29">
        <f>'Table A1'!G86*'Table A0'!$G86/(0.01)</f>
        <v>8521019.2792887185</v>
      </c>
      <c r="H86" s="29"/>
      <c r="I86" s="29">
        <f>(100-'Table A1'!B86)*'Table A0'!$G86/(90)</f>
        <v>32975.134530110918</v>
      </c>
      <c r="J86" s="29">
        <f>'Table A1'!I86*'Table A0'!$G86/(5)</f>
        <v>118380.23253506853</v>
      </c>
      <c r="K86" s="29">
        <f>'Table A1'!J86*'Table A0'!$G86/(4)</f>
        <v>178875.43247004229</v>
      </c>
      <c r="L86" s="29">
        <f>'Table A1'!K86*'Table A0'!$G86/(0.5)</f>
        <v>330453.83470353822</v>
      </c>
      <c r="M86" s="29">
        <f>'Table A1'!L86*'Table A0'!$G86/(0.4)</f>
        <v>580645.85512303014</v>
      </c>
      <c r="N86" s="29">
        <f>'Table A1'!M86*'Table A0'!$G86/(0.09)</f>
        <v>1622747.866927339</v>
      </c>
      <c r="O86" s="29"/>
      <c r="P86" s="29">
        <f>'Table Thresholds_nominal'!B86*'Table A0'!$L86</f>
        <v>105901.32423726017</v>
      </c>
      <c r="Q86" s="29">
        <f>'Table Thresholds_nominal'!C86*'Table A0'!$L86</f>
        <v>137082.4859427675</v>
      </c>
      <c r="R86" s="29">
        <f>'Table Thresholds_nominal'!D86*'Table A0'!$L86</f>
        <v>282885.84017306456</v>
      </c>
      <c r="S86" s="29">
        <f>'Table Thresholds_nominal'!E86*'Table A0'!$L86</f>
        <v>400479.2800766704</v>
      </c>
      <c r="T86" s="29">
        <f>'Table Thresholds_nominal'!F86*'Table A0'!$L86</f>
        <v>959956.39552216919</v>
      </c>
      <c r="U86" s="29">
        <f>'Table Thresholds_nominal'!G86*'Table A0'!$L86</f>
        <v>3527238.1743261297</v>
      </c>
    </row>
    <row r="87" spans="1:21" ht="12.75" customHeight="1">
      <c r="A87" s="28">
        <v>1994</v>
      </c>
      <c r="B87" s="29">
        <f>'Table A1'!B87*'Table A0'!$G87/(10)</f>
        <v>197600.66239900916</v>
      </c>
      <c r="C87" s="29">
        <f>'Table A1'!C87*'Table A0'!$G87/(5)</f>
        <v>274496.77452606952</v>
      </c>
      <c r="D87" s="29">
        <f>'Table A1'!D87*'Table A0'!$G87/(1)</f>
        <v>641360.93385515886</v>
      </c>
      <c r="E87" s="29">
        <f>'Table A1'!E87*'Table A0'!$G87/(0.5)</f>
        <v>942976.75304344075</v>
      </c>
      <c r="F87" s="29">
        <f>'Table A1'!F87*'Table A0'!$G87/(0.1)</f>
        <v>2347819.7040332509</v>
      </c>
      <c r="G87" s="29">
        <f>'Table A1'!G87*'Table A0'!$G87/(0.01)</f>
        <v>8644471.5555153918</v>
      </c>
      <c r="H87" s="29"/>
      <c r="I87" s="29">
        <f>(100-'Table A1'!B87)*'Table A0'!$G87/(90)</f>
        <v>33492.286672215247</v>
      </c>
      <c r="J87" s="29">
        <f>'Table A1'!I87*'Table A0'!$G87/(5)</f>
        <v>120704.55027194884</v>
      </c>
      <c r="K87" s="29">
        <f>'Table A1'!J87*'Table A0'!$G87/(4)</f>
        <v>182780.73469379716</v>
      </c>
      <c r="L87" s="29">
        <f>'Table A1'!K87*'Table A0'!$G87/(0.5)</f>
        <v>339745.11466687697</v>
      </c>
      <c r="M87" s="29">
        <f>'Table A1'!L87*'Table A0'!$G87/(0.4)</f>
        <v>591766.01529598818</v>
      </c>
      <c r="N87" s="29">
        <f>'Table A1'!M87*'Table A0'!$G87/(0.09)</f>
        <v>1648191.7205352352</v>
      </c>
      <c r="O87" s="29"/>
      <c r="P87" s="29">
        <f>'Table Thresholds_nominal'!B87*'Table A0'!$L87</f>
        <v>107582.88003721686</v>
      </c>
      <c r="Q87" s="29">
        <f>'Table Thresholds_nominal'!C87*'Table A0'!$L87</f>
        <v>140494.13727144609</v>
      </c>
      <c r="R87" s="29">
        <f>'Table Thresholds_nominal'!D87*'Table A0'!$L87</f>
        <v>290500.56137823861</v>
      </c>
      <c r="S87" s="29">
        <f>'Table Thresholds_nominal'!E87*'Table A0'!$L87</f>
        <v>411524.62009439402</v>
      </c>
      <c r="T87" s="29">
        <f>'Table Thresholds_nominal'!F87*'Table A0'!$L87</f>
        <v>980399.26049226208</v>
      </c>
      <c r="U87" s="29">
        <f>'Table Thresholds_nominal'!G87*'Table A0'!$L87</f>
        <v>3645889.0201235642</v>
      </c>
    </row>
    <row r="88" spans="1:21" ht="12.75" customHeight="1">
      <c r="A88" s="28">
        <v>1995</v>
      </c>
      <c r="B88" s="29">
        <f>'Table A1'!B88*'Table A0'!$G88/(10)</f>
        <v>208124.50744880716</v>
      </c>
      <c r="C88" s="29">
        <f>'Table A1'!C88*'Table A0'!$G88/(5)</f>
        <v>292212.10628486506</v>
      </c>
      <c r="D88" s="29">
        <f>'Table A1'!D88*'Table A0'!$G88/(1)</f>
        <v>694467.05558863969</v>
      </c>
      <c r="E88" s="29">
        <f>'Table A1'!E88*'Table A0'!$G88/(0.5)</f>
        <v>1025478.5557686773</v>
      </c>
      <c r="F88" s="29">
        <f>'Table A1'!F88*'Table A0'!$G88/(0.1)</f>
        <v>2558049.4810749488</v>
      </c>
      <c r="G88" s="29">
        <f>'Table A1'!G88*'Table A0'!$G88/(0.01)</f>
        <v>9317398.7721272986</v>
      </c>
      <c r="H88" s="29"/>
      <c r="I88" s="29">
        <f>(100-'Table A1'!B88)*'Table A0'!$G88/(90)</f>
        <v>33914.53297784787</v>
      </c>
      <c r="J88" s="29">
        <f>'Table A1'!I88*'Table A0'!$G88/(5)</f>
        <v>124036.90861274923</v>
      </c>
      <c r="K88" s="29">
        <f>'Table A1'!J88*'Table A0'!$G88/(4)</f>
        <v>191648.3689589214</v>
      </c>
      <c r="L88" s="29">
        <f>'Table A1'!K88*'Table A0'!$G88/(0.5)</f>
        <v>363455.55540860217</v>
      </c>
      <c r="M88" s="29">
        <f>'Table A1'!L88*'Table A0'!$G88/(0.4)</f>
        <v>642335.82444210921</v>
      </c>
      <c r="N88" s="29">
        <f>'Table A1'!M88*'Table A0'!$G88/(0.09)</f>
        <v>1807010.6709580217</v>
      </c>
      <c r="O88" s="29"/>
      <c r="P88" s="29">
        <f>'Table Thresholds_nominal'!B88*'Table A0'!$L88</f>
        <v>110205.52443582281</v>
      </c>
      <c r="Q88" s="29">
        <f>'Table Thresholds_nominal'!C88*'Table A0'!$L88</f>
        <v>144422.74226277962</v>
      </c>
      <c r="R88" s="29">
        <f>'Table Thresholds_nominal'!D88*'Table A0'!$L88</f>
        <v>301519.10024905775</v>
      </c>
      <c r="S88" s="29">
        <f>'Table Thresholds_nominal'!E88*'Table A0'!$L88</f>
        <v>433342.60700237605</v>
      </c>
      <c r="T88" s="29">
        <f>'Table Thresholds_nominal'!F88*'Table A0'!$L88</f>
        <v>1037602.6048680288</v>
      </c>
      <c r="U88" s="29">
        <f>'Table Thresholds_nominal'!G88*'Table A0'!$L88</f>
        <v>4044359.1938187047</v>
      </c>
    </row>
    <row r="89" spans="1:21" ht="12.75" customHeight="1">
      <c r="A89" s="28">
        <f t="shared" ref="A89:A99" si="0">A88+1</f>
        <v>1996</v>
      </c>
      <c r="B89" s="29">
        <f>'Table A1'!B89*'Table A0'!$G89/(10)</f>
        <v>216172.6887774074</v>
      </c>
      <c r="C89" s="29">
        <f>'Table A1'!C89*'Table A0'!$G89/(5)</f>
        <v>306334.37515486323</v>
      </c>
      <c r="D89" s="29">
        <f>'Table A1'!D89*'Table A0'!$G89/(1)</f>
        <v>740990.91740563372</v>
      </c>
      <c r="E89" s="29">
        <f>'Table A1'!E89*'Table A0'!$G89/(0.5)</f>
        <v>1101585.1364450948</v>
      </c>
      <c r="F89" s="29">
        <f>'Table A1'!F89*'Table A0'!$G89/(0.1)</f>
        <v>2797034.5468100938</v>
      </c>
      <c r="G89" s="29">
        <f>'Table A1'!G89*'Table A0'!$G89/(0.01)</f>
        <v>10363472.602547072</v>
      </c>
      <c r="H89" s="29"/>
      <c r="I89" s="29">
        <f>(100-'Table A1'!B89)*'Table A0'!$G89/(90)</f>
        <v>34343.557205433484</v>
      </c>
      <c r="J89" s="29">
        <f>'Table A1'!I89*'Table A0'!$G89/(5)</f>
        <v>126011.00239995148</v>
      </c>
      <c r="K89" s="29">
        <f>'Table A1'!J89*'Table A0'!$G89/(4)</f>
        <v>197670.23959217066</v>
      </c>
      <c r="L89" s="29">
        <f>'Table A1'!K89*'Table A0'!$G89/(0.5)</f>
        <v>380396.69836617267</v>
      </c>
      <c r="M89" s="29">
        <f>'Table A1'!L89*'Table A0'!$G89/(0.4)</f>
        <v>677722.78385384486</v>
      </c>
      <c r="N89" s="29">
        <f>'Table A1'!M89*'Table A0'!$G89/(0.09)</f>
        <v>1956319.2072837637</v>
      </c>
      <c r="O89" s="29"/>
      <c r="P89" s="29">
        <f>'Table Thresholds_nominal'!B89*'Table A0'!$L89</f>
        <v>109285.11087281936</v>
      </c>
      <c r="Q89" s="29">
        <f>'Table Thresholds_nominal'!C89*'Table A0'!$L89</f>
        <v>147927.7038134718</v>
      </c>
      <c r="R89" s="29">
        <f>'Table Thresholds_nominal'!D89*'Table A0'!$L89</f>
        <v>318910.28795627004</v>
      </c>
      <c r="S89" s="29">
        <f>'Table Thresholds_nominal'!E89*'Table A0'!$L89</f>
        <v>468552.32902499946</v>
      </c>
      <c r="T89" s="29">
        <f>'Table Thresholds_nominal'!F89*'Table A0'!$L89</f>
        <v>1172989.3749417511</v>
      </c>
      <c r="U89" s="29">
        <f>'Table Thresholds_nominal'!G89*'Table A0'!$L89</f>
        <v>4726035.7864400297</v>
      </c>
    </row>
    <row r="90" spans="1:21" ht="12.75" customHeight="1">
      <c r="A90" s="28">
        <f t="shared" si="0"/>
        <v>1997</v>
      </c>
      <c r="B90" s="29">
        <f>'Table A1'!B90*'Table A0'!$G90/(10)</f>
        <v>227843.47145097452</v>
      </c>
      <c r="C90" s="29">
        <f>'Table A1'!C90*'Table A0'!$G90/(5)</f>
        <v>326019.57146816014</v>
      </c>
      <c r="D90" s="29">
        <f>'Table A1'!D90*'Table A0'!$G90/(1)</f>
        <v>806585.00103111914</v>
      </c>
      <c r="E90" s="29">
        <f>'Table A1'!E90*'Table A0'!$G90/(0.5)</f>
        <v>1214655.5252140148</v>
      </c>
      <c r="F90" s="29">
        <f>'Table A1'!F90*'Table A0'!$G90/(0.1)</f>
        <v>3170423.4757204503</v>
      </c>
      <c r="G90" s="29">
        <f>'Table A1'!G90*'Table A0'!$G90/(0.01)</f>
        <v>11986013.656917652</v>
      </c>
      <c r="H90" s="29"/>
      <c r="I90" s="29">
        <f>(100-'Table A1'!B90)*'Table A0'!$G90/(90)</f>
        <v>35357.375138287833</v>
      </c>
      <c r="J90" s="29">
        <f>'Table A1'!I90*'Table A0'!$G90/(5)</f>
        <v>129667.37143378888</v>
      </c>
      <c r="K90" s="29">
        <f>'Table A1'!J90*'Table A0'!$G90/(4)</f>
        <v>205878.21407742042</v>
      </c>
      <c r="L90" s="29">
        <f>'Table A1'!K90*'Table A0'!$G90/(0.5)</f>
        <v>398514.47684822348</v>
      </c>
      <c r="M90" s="29">
        <f>'Table A1'!L90*'Table A0'!$G90/(0.4)</f>
        <v>725713.53758740588</v>
      </c>
      <c r="N90" s="29">
        <f>'Table A1'!M90*'Table A0'!$G90/(0.09)</f>
        <v>2190913.4555874285</v>
      </c>
      <c r="O90" s="29"/>
      <c r="P90" s="29">
        <f>'Table Thresholds_nominal'!B90*'Table A0'!$L90</f>
        <v>112760.14194378354</v>
      </c>
      <c r="Q90" s="29">
        <f>'Table Thresholds_nominal'!C90*'Table A0'!$L90</f>
        <v>152184.31581177216</v>
      </c>
      <c r="R90" s="29">
        <f>'Table Thresholds_nominal'!D90*'Table A0'!$L90</f>
        <v>332154.37517584977</v>
      </c>
      <c r="S90" s="29">
        <f>'Table Thresholds_nominal'!E90*'Table A0'!$L90</f>
        <v>492596.60118020984</v>
      </c>
      <c r="T90" s="29">
        <f>'Table Thresholds_nominal'!F90*'Table A0'!$L90</f>
        <v>1289988.2058913815</v>
      </c>
      <c r="U90" s="29">
        <f>'Table Thresholds_nominal'!G90*'Table A0'!$L90</f>
        <v>5369194.8371306211</v>
      </c>
    </row>
    <row r="91" spans="1:21" ht="12.75" customHeight="1">
      <c r="A91" s="28">
        <f t="shared" si="0"/>
        <v>1998</v>
      </c>
      <c r="B91" s="29">
        <f>'Table A1'!B91*'Table A0'!$G91/(10)</f>
        <v>241207.10071797101</v>
      </c>
      <c r="C91" s="29">
        <f>'Table A1'!C91*'Table A0'!$G91/(5)</f>
        <v>347667.13339645637</v>
      </c>
      <c r="D91" s="29">
        <f>'Table A1'!D91*'Table A0'!$G91/(1)</f>
        <v>875752.8720873252</v>
      </c>
      <c r="E91" s="29">
        <f>'Table A1'!E91*'Table A0'!$G91/(0.5)</f>
        <v>1329605.1843773825</v>
      </c>
      <c r="F91" s="29">
        <f>'Table A1'!F91*'Table A0'!$G91/(0.1)</f>
        <v>3550194.7214210904</v>
      </c>
      <c r="G91" s="29">
        <f>'Table A1'!G91*'Table A0'!$G91/(0.01)</f>
        <v>13777045.9673212</v>
      </c>
      <c r="H91" s="29"/>
      <c r="I91" s="29">
        <f>(100-'Table A1'!B91)*'Table A0'!$G91/(90)</f>
        <v>36822.772347126709</v>
      </c>
      <c r="J91" s="29">
        <f>'Table A1'!I91*'Table A0'!$G91/(5)</f>
        <v>134747.06803948566</v>
      </c>
      <c r="K91" s="29">
        <f>'Table A1'!J91*'Table A0'!$G91/(4)</f>
        <v>215645.69872373916</v>
      </c>
      <c r="L91" s="29">
        <f>'Table A1'!K91*'Table A0'!$G91/(0.5)</f>
        <v>421900.55979726778</v>
      </c>
      <c r="M91" s="29">
        <f>'Table A1'!L91*'Table A0'!$G91/(0.4)</f>
        <v>774457.80011645553</v>
      </c>
      <c r="N91" s="29">
        <f>'Table A1'!M91*'Table A0'!$G91/(0.09)</f>
        <v>2413877.9163210788</v>
      </c>
      <c r="O91" s="29"/>
      <c r="P91" s="29">
        <f>'Table Thresholds_nominal'!B91*'Table A0'!$L91</f>
        <v>116539.1135896919</v>
      </c>
      <c r="Q91" s="29">
        <f>'Table Thresholds_nominal'!C91*'Table A0'!$L91</f>
        <v>158611.83610535195</v>
      </c>
      <c r="R91" s="29">
        <f>'Table Thresholds_nominal'!D91*'Table A0'!$L91</f>
        <v>352065.26287153963</v>
      </c>
      <c r="S91" s="29">
        <f>'Table Thresholds_nominal'!E91*'Table A0'!$L91</f>
        <v>522889.67722059484</v>
      </c>
      <c r="T91" s="29">
        <f>'Table Thresholds_nominal'!F91*'Table A0'!$L91</f>
        <v>1376897.6127206027</v>
      </c>
      <c r="U91" s="29">
        <f>'Table Thresholds_nominal'!G91*'Table A0'!$L91</f>
        <v>6111545.3963047834</v>
      </c>
    </row>
    <row r="92" spans="1:21" ht="12.75" customHeight="1">
      <c r="A92" s="28">
        <f t="shared" si="0"/>
        <v>1999</v>
      </c>
      <c r="B92" s="29">
        <f>'Table A1'!B92*'Table A0'!$G92/(10)</f>
        <v>253929.26071547219</v>
      </c>
      <c r="C92" s="29">
        <f>'Table A1'!C92*'Table A0'!$G92/(5)</f>
        <v>368598.54438158538</v>
      </c>
      <c r="D92" s="29">
        <f>'Table A1'!D92*'Table A0'!$G92/(1)</f>
        <v>944646.84431815171</v>
      </c>
      <c r="E92" s="29">
        <f>'Table A1'!E92*'Table A0'!$G92/(0.5)</f>
        <v>1446875.453856417</v>
      </c>
      <c r="F92" s="29">
        <f>'Table A1'!F92*'Table A0'!$G92/(0.1)</f>
        <v>3948674.9902670798</v>
      </c>
      <c r="G92" s="29">
        <f>'Table A1'!G92*'Table A0'!$G92/(0.01)</f>
        <v>15669723.058588127</v>
      </c>
      <c r="I92" s="29">
        <f>(100-'Table A1'!B92)*'Table A0'!$G92/(90)</f>
        <v>37910.982925896722</v>
      </c>
      <c r="J92" s="29">
        <f>'Table A1'!I92*'Table A0'!$G92/(5)</f>
        <v>139259.97704935897</v>
      </c>
      <c r="K92" s="29">
        <f>'Table A1'!J92*'Table A0'!$G92/(4)</f>
        <v>224586.46939744378</v>
      </c>
      <c r="L92" s="29">
        <f>'Table A1'!K92*'Table A0'!$G92/(0.5)</f>
        <v>442418.23477988649</v>
      </c>
      <c r="M92" s="29">
        <f>'Table A1'!L92*'Table A0'!$G92/(0.4)</f>
        <v>821425.56975375116</v>
      </c>
      <c r="N92" s="29">
        <f>'Table A1'!M92*'Table A0'!$G92/(0.09)</f>
        <v>2646336.3160091862</v>
      </c>
      <c r="P92" s="29">
        <f>'Table Thresholds_nominal'!B92*'Table A0'!$L92</f>
        <v>120086.4068671124</v>
      </c>
      <c r="Q92" s="29">
        <f>'Table Thresholds_nominal'!C92*'Table A0'!$L92</f>
        <v>164334.34201042989</v>
      </c>
      <c r="R92" s="29">
        <f>'Table Thresholds_nominal'!D92*'Table A0'!$L92</f>
        <v>368039.90179599792</v>
      </c>
      <c r="S92" s="29">
        <f>'Table Thresholds_nominal'!E92*'Table A0'!$L92</f>
        <v>548603.48845371418</v>
      </c>
      <c r="T92" s="29">
        <f>'Table Thresholds_nominal'!F92*'Table A0'!$L92</f>
        <v>1488209.3768632787</v>
      </c>
      <c r="U92" s="29">
        <f>'Table Thresholds_nominal'!G92*'Table A0'!$L92</f>
        <v>6781186.5689786179</v>
      </c>
    </row>
    <row r="93" spans="1:21" ht="12.75" customHeight="1">
      <c r="A93" s="28">
        <f t="shared" si="0"/>
        <v>2000</v>
      </c>
      <c r="B93" s="29">
        <f>'Table A1'!B93*'Table A0'!$G93/(10)</f>
        <v>260650.5288769606</v>
      </c>
      <c r="C93" s="29">
        <f>'Table A1'!C93*'Table A0'!$G93/(5)</f>
        <v>381059.60914177902</v>
      </c>
      <c r="D93" s="29">
        <f>'Table A1'!D93*'Table A0'!$G93/(1)</f>
        <v>997302.08390474808</v>
      </c>
      <c r="E93" s="29">
        <f>'Table A1'!E93*'Table A0'!$G93/(0.5)</f>
        <v>1545836.3694136529</v>
      </c>
      <c r="F93" s="29">
        <f>'Table A1'!F93*'Table A0'!$G93/(0.1)</f>
        <v>4309307.5979078086</v>
      </c>
      <c r="G93" s="29">
        <f>'Table A1'!G93*'Table A0'!$G93/(0.01)</f>
        <v>17177975.14473984</v>
      </c>
      <c r="I93" s="29">
        <f>(100-'Table A1'!B93)*'Table A0'!$G93/(90)</f>
        <v>38221.649729537297</v>
      </c>
      <c r="J93" s="29">
        <f>'Table A1'!I93*'Table A0'!$G93/(5)</f>
        <v>140241.44861214215</v>
      </c>
      <c r="K93" s="29">
        <f>'Table A1'!J93*'Table A0'!$G93/(4)</f>
        <v>226998.99045103678</v>
      </c>
      <c r="L93" s="29">
        <f>'Table A1'!K93*'Table A0'!$G93/(0.5)</f>
        <v>448767.79839584342</v>
      </c>
      <c r="M93" s="29">
        <f>'Table A1'!L93*'Table A0'!$G93/(0.4)</f>
        <v>854968.56229011388</v>
      </c>
      <c r="N93" s="29">
        <f>'Table A1'!M93*'Table A0'!$G93/(0.09)</f>
        <v>2879455.648259805</v>
      </c>
      <c r="P93" s="29">
        <f>'Table Thresholds_nominal'!B93*'Table A0'!$L93</f>
        <v>120875.74933814054</v>
      </c>
      <c r="Q93" s="29">
        <f>'Table Thresholds_nominal'!C93*'Table A0'!$L93</f>
        <v>166253.97459602938</v>
      </c>
      <c r="R93" s="29">
        <f>'Table Thresholds_nominal'!D93*'Table A0'!$L93</f>
        <v>372932.71698766865</v>
      </c>
      <c r="S93" s="29">
        <f>'Table Thresholds_nominal'!E93*'Table A0'!$L93</f>
        <v>559541.41621317761</v>
      </c>
      <c r="T93" s="29">
        <f>'Table Thresholds_nominal'!F93*'Table A0'!$L93</f>
        <v>1582828.9362224715</v>
      </c>
      <c r="U93" s="29">
        <f>'Table Thresholds_nominal'!G93*'Table A0'!$L93</f>
        <v>7551175.8153419169</v>
      </c>
    </row>
    <row r="94" spans="1:21" ht="12.75" customHeight="1">
      <c r="A94" s="28">
        <f t="shared" si="0"/>
        <v>2001</v>
      </c>
      <c r="B94" s="29">
        <f>'Table A1'!B94*'Table A0'!$G94/(10)</f>
        <v>249341.15941320319</v>
      </c>
      <c r="C94" s="29">
        <f>'Table A1'!C94*'Table A0'!$G94/(5)</f>
        <v>358981.83262696082</v>
      </c>
      <c r="D94" s="29">
        <f>'Table A1'!D94*'Table A0'!$G94/(1)</f>
        <v>907580.80024162226</v>
      </c>
      <c r="E94" s="29">
        <f>'Table A1'!E94*'Table A0'!$G94/(0.5)</f>
        <v>1382597.8803238452</v>
      </c>
      <c r="F94" s="29">
        <f>'Table A1'!F94*'Table A0'!$G94/(0.1)</f>
        <v>3695036.5284705427</v>
      </c>
      <c r="G94" s="29">
        <f>'Table A1'!G94*'Table A0'!$G94/(0.01)</f>
        <v>14182610.644592913</v>
      </c>
      <c r="I94" s="29">
        <f>(100-'Table A1'!B94)*'Table A0'!$G94/(90)</f>
        <v>37900.989894938342</v>
      </c>
      <c r="J94" s="29">
        <f>'Table A1'!I94*'Table A0'!$G94/(5)</f>
        <v>139700.48619944559</v>
      </c>
      <c r="K94" s="29">
        <f>'Table A1'!J94*'Table A0'!$G94/(4)</f>
        <v>221832.09072329546</v>
      </c>
      <c r="L94" s="29">
        <f>'Table A1'!K94*'Table A0'!$G94/(0.5)</f>
        <v>432563.72015939921</v>
      </c>
      <c r="M94" s="29">
        <f>'Table A1'!L94*'Table A0'!$G94/(0.4)</f>
        <v>804488.21828717086</v>
      </c>
      <c r="N94" s="29">
        <f>'Table A1'!M94*'Table A0'!$G94/(0.09)</f>
        <v>2529750.5155680575</v>
      </c>
      <c r="P94" s="29">
        <f>'Table Thresholds_nominal'!B94*'Table A0'!$L94</f>
        <v>120535.05241716237</v>
      </c>
      <c r="Q94" s="29">
        <f>'Table Thresholds_nominal'!C94*'Table A0'!$L94</f>
        <v>164759.9443777978</v>
      </c>
      <c r="R94" s="29">
        <f>'Table Thresholds_nominal'!D94*'Table A0'!$L94</f>
        <v>362471.87763115519</v>
      </c>
      <c r="S94" s="29">
        <f>'Table Thresholds_nominal'!E94*'Table A0'!$L94</f>
        <v>534708.32368660101</v>
      </c>
      <c r="T94" s="29">
        <f>'Table Thresholds_nominal'!F94*'Table A0'!$L94</f>
        <v>1455148.7524459285</v>
      </c>
      <c r="U94" s="29">
        <f>'Table Thresholds_nominal'!G94*'Table A0'!$L94</f>
        <v>6306152.2576265186</v>
      </c>
    </row>
    <row r="95" spans="1:21" ht="12.75" customHeight="1">
      <c r="A95" s="28">
        <f t="shared" si="0"/>
        <v>2002</v>
      </c>
      <c r="B95" s="29">
        <f>'Table A1'!B95*'Table A0'!$G95/(10)</f>
        <v>240599.53780219395</v>
      </c>
      <c r="C95" s="29">
        <f>'Table A1'!C95*'Table A0'!$G95/(5)</f>
        <v>344872.2106859698</v>
      </c>
      <c r="D95" s="29">
        <f>'Table A1'!D95*'Table A0'!$G95/(1)</f>
        <v>851276.19491008529</v>
      </c>
      <c r="E95" s="29">
        <f>'Table A1'!E95*'Table A0'!$G95/(0.5)</f>
        <v>1279214.4248552113</v>
      </c>
      <c r="F95" s="29">
        <f>'Table A1'!F95*'Table A0'!$G95/(0.1)</f>
        <v>3370687.9823813168</v>
      </c>
      <c r="G95" s="29">
        <f>'Table A1'!G95*'Table A0'!$G95/(0.01)</f>
        <v>13068160.147362107</v>
      </c>
      <c r="H95" s="29"/>
      <c r="I95" s="29">
        <f>(100-'Table A1'!B95)*'Table A0'!$G95/(90)</f>
        <v>36370.490040724442</v>
      </c>
      <c r="J95" s="29">
        <f>'Table A1'!I95*'Table A0'!$G95/(5)</f>
        <v>136326.86491841805</v>
      </c>
      <c r="K95" s="29">
        <f>'Table A1'!J95*'Table A0'!$G95/(4)</f>
        <v>218271.21462994095</v>
      </c>
      <c r="L95" s="29">
        <f>'Table A1'!K95*'Table A0'!$G95/(0.5)</f>
        <v>423337.96496495936</v>
      </c>
      <c r="M95" s="29">
        <f>'Table A1'!L95*'Table A0'!$G95/(0.4)</f>
        <v>756346.0354736849</v>
      </c>
      <c r="N95" s="29">
        <f>'Table A1'!M95*'Table A0'!$G95/(0.09)</f>
        <v>2293191.0751612289</v>
      </c>
      <c r="P95" s="29">
        <f>'Table Thresholds_nominal'!B95*'Table A0'!$L95</f>
        <v>118888.38921944532</v>
      </c>
      <c r="Q95" s="29">
        <f>'Table Thresholds_nominal'!C95*'Table A0'!$L95</f>
        <v>161128.2124681698</v>
      </c>
      <c r="R95" s="29">
        <f>'Table Thresholds_nominal'!D95*'Table A0'!$L95</f>
        <v>346879.88542932912</v>
      </c>
      <c r="S95" s="29">
        <f>'Table Thresholds_nominal'!E95*'Table A0'!$L95</f>
        <v>504252.81255460728</v>
      </c>
      <c r="T95" s="29">
        <f>'Table Thresholds_nominal'!F95*'Table A0'!$L95</f>
        <v>1320383.7597302648</v>
      </c>
      <c r="U95" s="29">
        <f>'Table Thresholds_nominal'!G95*'Table A0'!$L95</f>
        <v>5394015.8265429931</v>
      </c>
    </row>
    <row r="96" spans="1:21" ht="12.75" customHeight="1">
      <c r="A96" s="28">
        <f t="shared" si="0"/>
        <v>2003</v>
      </c>
      <c r="B96" s="29">
        <f>'Table A1'!B96*'Table A0'!$G96/(10)</f>
        <v>239528.6676066049</v>
      </c>
      <c r="C96" s="29">
        <f>'Table A1'!C96*'Table A0'!$G96/(5)</f>
        <v>343424.12915581465</v>
      </c>
      <c r="D96" s="29">
        <f>'Table A1'!D96*'Table A0'!$G96/(1)</f>
        <v>852202.69140051608</v>
      </c>
      <c r="E96" s="29">
        <f>'Table A1'!E96*'Table A0'!$G96/(0.5)</f>
        <v>1284521.632653913</v>
      </c>
      <c r="F96" s="29">
        <f>'Table A1'!F96*'Table A0'!$G96/(0.1)</f>
        <v>3421918.1292005731</v>
      </c>
      <c r="G96" s="29">
        <f>'Table A1'!G96*'Table A0'!$G96/(0.01)</f>
        <v>13656304.467164835</v>
      </c>
      <c r="H96" s="29"/>
      <c r="I96" s="29">
        <f>(100-'Table A1'!B96)*'Table A0'!$G96/(90)</f>
        <v>35623.897324381585</v>
      </c>
      <c r="J96" s="29">
        <f>'Table A1'!I96*'Table A0'!$G96/(5)</f>
        <v>135633.20605739512</v>
      </c>
      <c r="K96" s="29">
        <f>'Table A1'!J96*'Table A0'!$G96/(4)</f>
        <v>216229.48859463929</v>
      </c>
      <c r="L96" s="29">
        <f>'Table A1'!K96*'Table A0'!$G96/(0.5)</f>
        <v>419883.75014711911</v>
      </c>
      <c r="M96" s="29">
        <f>'Table A1'!L96*'Table A0'!$G96/(0.4)</f>
        <v>750172.50851724786</v>
      </c>
      <c r="N96" s="29">
        <f>'Table A1'!M96*'Table A0'!$G96/(0.09)</f>
        <v>2284764.0916489889</v>
      </c>
      <c r="P96" s="29">
        <f>'Table Thresholds_nominal'!B96*'Table A0'!$L96</f>
        <v>117791.55300492633</v>
      </c>
      <c r="Q96" s="29">
        <f>'Table Thresholds_nominal'!C96*'Table A0'!$L96</f>
        <v>159514.18178131169</v>
      </c>
      <c r="R96" s="29">
        <f>'Table Thresholds_nominal'!D96*'Table A0'!$L96</f>
        <v>343542.14430205163</v>
      </c>
      <c r="S96" s="29">
        <f>'Table Thresholds_nominal'!E96*'Table A0'!$L96</f>
        <v>496453.7158603727</v>
      </c>
      <c r="T96" s="29">
        <f>'Table Thresholds_nominal'!F96*'Table A0'!$L96</f>
        <v>1306245.814825766</v>
      </c>
      <c r="U96" s="29">
        <f>'Table Thresholds_nominal'!G96*'Table A0'!$L96</f>
        <v>5458724.2292715432</v>
      </c>
    </row>
    <row r="97" spans="1:21" ht="12.75" customHeight="1">
      <c r="A97" s="28">
        <f t="shared" si="0"/>
        <v>2004</v>
      </c>
      <c r="B97" s="29">
        <f>'Table A1'!B97*'Table A0'!$G97/(10)</f>
        <v>251084.62542630377</v>
      </c>
      <c r="C97" s="29">
        <f>'Table A1'!C97*'Table A0'!$G97/(5)</f>
        <v>364841.61505933327</v>
      </c>
      <c r="D97" s="29">
        <f>'Table A1'!D97*'Table A0'!$G97/(1)</f>
        <v>939891.74107864371</v>
      </c>
      <c r="E97" s="29">
        <f>'Table A1'!E97*'Table A0'!$G97/(0.5)</f>
        <v>1439322.4936221773</v>
      </c>
      <c r="F97" s="29">
        <f>'Table A1'!F97*'Table A0'!$G97/(0.1)</f>
        <v>3972548.4924698751</v>
      </c>
      <c r="G97" s="29">
        <f>'Table A1'!G97*'Table A0'!$G97/(0.01)</f>
        <v>16511533.922358498</v>
      </c>
      <c r="H97" s="29"/>
      <c r="I97" s="29">
        <f>(100-'Table A1'!B97)*'Table A0'!$G97/(90)</f>
        <v>36025.571709731237</v>
      </c>
      <c r="J97" s="29">
        <f>'Table A1'!I97*'Table A0'!$G97/(5)</f>
        <v>137327.63579327436</v>
      </c>
      <c r="K97" s="29">
        <f>'Table A1'!J97*'Table A0'!$G97/(4)</f>
        <v>221079.0835545056</v>
      </c>
      <c r="L97" s="29">
        <f>'Table A1'!K97*'Table A0'!$G97/(0.5)</f>
        <v>440460.9885351102</v>
      </c>
      <c r="M97" s="29">
        <f>'Table A1'!L97*'Table A0'!$G97/(0.4)</f>
        <v>806015.9939102527</v>
      </c>
      <c r="N97" s="29">
        <f>'Table A1'!M97*'Table A0'!$G97/(0.09)</f>
        <v>2579327.8891489175</v>
      </c>
      <c r="P97" s="29">
        <f>'Table Thresholds_nominal'!B97*'Table A0'!$L97</f>
        <v>118489.64454825029</v>
      </c>
      <c r="Q97" s="29">
        <f>'Table Thresholds_nominal'!C97*'Table A0'!$L97</f>
        <v>161946.74816054938</v>
      </c>
      <c r="R97" s="29">
        <f>'Table Thresholds_nominal'!D97*'Table A0'!$L97</f>
        <v>366417.55951601721</v>
      </c>
      <c r="S97" s="29">
        <f>'Table Thresholds_nominal'!E97*'Table A0'!$L97</f>
        <v>526337.31305633218</v>
      </c>
      <c r="T97" s="29">
        <f>'Table Thresholds_nominal'!F97*'Table A0'!$L97</f>
        <v>1443854.7409060912</v>
      </c>
      <c r="U97" s="29">
        <f>'Table Thresholds_nominal'!G97*'Table A0'!$L97</f>
        <v>6490713.1823480064</v>
      </c>
    </row>
    <row r="98" spans="1:21" ht="12.75" customHeight="1">
      <c r="A98" s="28">
        <f t="shared" si="0"/>
        <v>2005</v>
      </c>
      <c r="B98" s="29">
        <f>'Table A1'!B98*'Table A0'!$G98/(10)</f>
        <v>264185.58851110394</v>
      </c>
      <c r="C98" s="29">
        <f>'Table A1'!C98*'Table A0'!$G98/(5)</f>
        <v>389444.324451069</v>
      </c>
      <c r="D98" s="29">
        <f>'Table A1'!D98*'Table A0'!$G98/(1)</f>
        <v>1039423.5275517544</v>
      </c>
      <c r="E98" s="29">
        <f>'Table A1'!E98*'Table A0'!$G98/(0.5)</f>
        <v>1613366.8508642241</v>
      </c>
      <c r="F98" s="29">
        <f>'Table A1'!F98*'Table A0'!$G98/(0.1)</f>
        <v>4562505.5128834145</v>
      </c>
      <c r="G98" s="29">
        <f>'Table A1'!G98*'Table A0'!$G98/(0.01)</f>
        <v>19329362.35840828</v>
      </c>
      <c r="H98" s="29"/>
      <c r="I98" s="29">
        <f>(100-'Table A1'!B98)*'Table A0'!$G98/(90)</f>
        <v>35965.599513933441</v>
      </c>
      <c r="J98" s="29">
        <f>'Table A1'!I98*'Table A0'!$G98/(5)</f>
        <v>138926.85257113888</v>
      </c>
      <c r="K98" s="29">
        <f>'Table A1'!J98*'Table A0'!$G98/(4)</f>
        <v>226949.52367589768</v>
      </c>
      <c r="L98" s="29">
        <f>'Table A1'!K98*'Table A0'!$G98/(0.5)</f>
        <v>465480.20423928474</v>
      </c>
      <c r="M98" s="29">
        <f>'Table A1'!L98*'Table A0'!$G98/(0.4)</f>
        <v>876082.18535942631</v>
      </c>
      <c r="N98" s="29">
        <f>'Table A1'!M98*'Table A0'!$G98/(0.09)</f>
        <v>2921743.6411584304</v>
      </c>
      <c r="P98" s="29">
        <f>'Table Thresholds_nominal'!B98*'Table A0'!$L98</f>
        <v>119560.47430837412</v>
      </c>
      <c r="Q98" s="29">
        <f>'Table Thresholds_nominal'!C98*'Table A0'!$L98</f>
        <v>164229.59944746716</v>
      </c>
      <c r="R98" s="29">
        <f>'Table Thresholds_nominal'!D98*'Table A0'!$L98</f>
        <v>384657.21730553493</v>
      </c>
      <c r="S98" s="29">
        <f>'Table Thresholds_nominal'!E98*'Table A0'!$L98</f>
        <v>559570.69312495342</v>
      </c>
      <c r="T98" s="29">
        <f>'Table Thresholds_nominal'!F98*'Table A0'!$L98</f>
        <v>1603815.7078168746</v>
      </c>
      <c r="U98" s="29">
        <f>'Table Thresholds_nominal'!G98*'Table A0'!$L98</f>
        <v>7643030.9516157722</v>
      </c>
    </row>
    <row r="99" spans="1:21" ht="12.75" customHeight="1">
      <c r="A99" s="28">
        <f t="shared" si="0"/>
        <v>2006</v>
      </c>
      <c r="B99" s="29">
        <f>'Table A1'!B99*'Table A0'!$G99/(10)</f>
        <v>272407.1775680572</v>
      </c>
      <c r="C99" s="29">
        <f>'Table A1'!C99*'Table A0'!$G99/(5)</f>
        <v>402210.41308776097</v>
      </c>
      <c r="D99" s="29">
        <f>'Table A1'!D99*'Table A0'!$G99/(1)</f>
        <v>1081234.6080490453</v>
      </c>
      <c r="E99" s="29">
        <f>'Table A1'!E99*'Table A0'!$G99/(0.5)</f>
        <v>1680496.8701877515</v>
      </c>
      <c r="F99" s="29">
        <f>'Table A1'!F99*'Table A0'!$G99/(0.1)</f>
        <v>4740691.9688423164</v>
      </c>
      <c r="G99" s="29">
        <f>'Table A1'!G99*'Table A0'!$G99/(0.01)</f>
        <v>19895578.949814372</v>
      </c>
      <c r="H99" s="29"/>
      <c r="I99" s="29">
        <f>(100-'Table A1'!B99)*'Table A0'!$G99/(90)</f>
        <v>36257.359277854106</v>
      </c>
      <c r="J99" s="29">
        <f>'Table A1'!I99*'Table A0'!$G99/(5)</f>
        <v>142603.94204835349</v>
      </c>
      <c r="K99" s="29">
        <f>'Table A1'!J99*'Table A0'!$G99/(4)</f>
        <v>232454.36434743993</v>
      </c>
      <c r="L99" s="29">
        <f>'Table A1'!K99*'Table A0'!$G99/(0.5)</f>
        <v>481972.34591033915</v>
      </c>
      <c r="M99" s="29">
        <f>'Table A1'!L99*'Table A0'!$G99/(0.4)</f>
        <v>915448.09552411002</v>
      </c>
      <c r="N99" s="29">
        <f>'Table A1'!M99*'Table A0'!$G99/(0.09)</f>
        <v>3056815.6376232007</v>
      </c>
      <c r="P99" s="29">
        <f>'Table Thresholds_nominal'!B99*'Table A0'!$L99</f>
        <v>122845.3556825774</v>
      </c>
      <c r="Q99" s="29">
        <f>'Table Thresholds_nominal'!C99*'Table A0'!$L99</f>
        <v>170367.29725647709</v>
      </c>
      <c r="R99" s="29">
        <f>'Table Thresholds_nominal'!D99*'Table A0'!$L99</f>
        <v>400361.62888153573</v>
      </c>
      <c r="S99" s="29">
        <f>'Table Thresholds_nominal'!E99*'Table A0'!$L99</f>
        <v>599695.0746693064</v>
      </c>
      <c r="T99" s="29">
        <f>'Table Thresholds_nominal'!F99*'Table A0'!$L99</f>
        <v>1704947.0648866375</v>
      </c>
      <c r="U99" s="29">
        <f>'Table Thresholds_nominal'!G99*'Table A0'!$L99</f>
        <v>7885561.6238402389</v>
      </c>
    </row>
    <row r="100" spans="1:21" ht="12.75" customHeight="1">
      <c r="A100" s="28">
        <f t="shared" ref="A100:A106" si="1">A99+1</f>
        <v>2007</v>
      </c>
      <c r="B100" s="29">
        <f>'Table A1'!B100*'Table A0'!$G100/(10)</f>
        <v>281160.91034079256</v>
      </c>
      <c r="C100" s="29">
        <f>'Table A1'!C100*'Table A0'!$G100/(5)</f>
        <v>416748.12112178793</v>
      </c>
      <c r="D100" s="29">
        <f>'Table A1'!D100*'Table A0'!$G100/(1)</f>
        <v>1128374.721634412</v>
      </c>
      <c r="E100" s="29">
        <f>'Table A1'!E100*'Table A0'!$G100/(0.5)</f>
        <v>1762719.9367268626</v>
      </c>
      <c r="F100" s="29">
        <f>'Table A1'!F100*'Table A0'!$G100/(0.1)</f>
        <v>5024644.5699014757</v>
      </c>
      <c r="G100" s="29">
        <f>'Table A1'!G100*'Table A0'!$G100/(0.01)</f>
        <v>21727693.526752003</v>
      </c>
      <c r="H100" s="29"/>
      <c r="I100" s="29">
        <f>(100-'Table A1'!B100)*'Table A0'!$G100/(90)</f>
        <v>37169.878155050013</v>
      </c>
      <c r="J100" s="29">
        <f>'Table A1'!I100*'Table A0'!$G100/(5)</f>
        <v>145573.69955979715</v>
      </c>
      <c r="K100" s="29">
        <f>'Table A1'!J100*'Table A0'!$G100/(4)</f>
        <v>238841.47099363193</v>
      </c>
      <c r="L100" s="29">
        <f>'Table A1'!K100*'Table A0'!$G100/(0.5)</f>
        <v>494029.5065419614</v>
      </c>
      <c r="M100" s="29">
        <f>'Table A1'!L100*'Table A0'!$G100/(0.4)</f>
        <v>947238.77843320929</v>
      </c>
      <c r="N100" s="29">
        <f>'Table A1'!M100*'Table A0'!$G100/(0.09)</f>
        <v>3168750.2413625289</v>
      </c>
      <c r="P100" s="29">
        <f>'Table Thresholds_nominal'!B100*'Table A0'!$L100</f>
        <v>125263.48162601597</v>
      </c>
      <c r="Q100" s="29">
        <f>'Table Thresholds_nominal'!C100*'Table A0'!$L100</f>
        <v>174121.41749343503</v>
      </c>
      <c r="R100" s="29">
        <f>'Table Thresholds_nominal'!D100*'Table A0'!$L100</f>
        <v>412701.07383789495</v>
      </c>
      <c r="S100" s="29">
        <f>'Table Thresholds_nominal'!E100*'Table A0'!$L100</f>
        <v>618436.86708061665</v>
      </c>
      <c r="T100" s="29">
        <f>'Table Thresholds_nominal'!F100*'Table A0'!$L100</f>
        <v>1761253.6365799326</v>
      </c>
      <c r="U100" s="29">
        <f>'Table Thresholds_nominal'!G100*'Table A0'!$L100</f>
        <v>8214519.4667628855</v>
      </c>
    </row>
    <row r="101" spans="1:21" ht="12.75" customHeight="1">
      <c r="A101" s="28">
        <f t="shared" si="1"/>
        <v>2008</v>
      </c>
      <c r="B101" s="29">
        <f>'Table A1'!B101*'Table A0'!$G101/(10)</f>
        <v>268207.3715776329</v>
      </c>
      <c r="C101" s="29">
        <f>'Table A1'!C101*'Table A0'!$G101/(5)</f>
        <v>394197.08851805609</v>
      </c>
      <c r="D101" s="29">
        <f>'Table A1'!D101*'Table A0'!$G101/(1)</f>
        <v>1044049.8427576545</v>
      </c>
      <c r="E101" s="29">
        <f>'Table A1'!E101*'Table A0'!$G101/(0.5)</f>
        <v>1618008.8329971074</v>
      </c>
      <c r="F101" s="29">
        <f>'Table A1'!F101*'Table A0'!$G101/(0.1)</f>
        <v>4560861.5979174087</v>
      </c>
      <c r="G101" s="29">
        <f>'Table A1'!G101*'Table A0'!$G101/(0.01)</f>
        <v>19682428.569313489</v>
      </c>
      <c r="H101" s="29"/>
      <c r="I101" s="29">
        <f>(100-'Table A1'!B101)*'Table A0'!$G101/(90)</f>
        <v>35035.72133610017</v>
      </c>
      <c r="J101" s="29">
        <f>'Table A1'!I101*'Table A0'!$G101/(5)</f>
        <v>142217.65463720966</v>
      </c>
      <c r="K101" s="29">
        <f>'Table A1'!J101*'Table A0'!$G101/(4)</f>
        <v>231733.89995815649</v>
      </c>
      <c r="L101" s="29">
        <f>'Table A1'!K101*'Table A0'!$G101/(0.5)</f>
        <v>470090.85251820157</v>
      </c>
      <c r="M101" s="29">
        <f>'Table A1'!L101*'Table A0'!$G101/(0.4)</f>
        <v>882295.64176703221</v>
      </c>
      <c r="N101" s="29">
        <f>'Table A1'!M101*'Table A0'!$G101/(0.09)</f>
        <v>2880687.4899845114</v>
      </c>
      <c r="P101" s="29">
        <f>'Table Thresholds_nominal'!B101*'Table A0'!$L101</f>
        <v>122489.77472328306</v>
      </c>
      <c r="Q101" s="29">
        <f>'Table Thresholds_nominal'!C101*'Table A0'!$L101</f>
        <v>169940.75827836918</v>
      </c>
      <c r="R101" s="29">
        <f>'Table Thresholds_nominal'!D101*'Table A0'!$L101</f>
        <v>395385.01592758595</v>
      </c>
      <c r="S101" s="29">
        <f>'Table Thresholds_nominal'!E101*'Table A0'!$L101</f>
        <v>583377.61794619472</v>
      </c>
      <c r="T101" s="29">
        <f>'Table Thresholds_nominal'!F101*'Table A0'!$L101</f>
        <v>1617832.7399686282</v>
      </c>
      <c r="U101" s="29">
        <f>'Table Thresholds_nominal'!G101*'Table A0'!$L101</f>
        <v>7459672.8201124696</v>
      </c>
    </row>
    <row r="102" spans="1:21" ht="12.75" customHeight="1">
      <c r="A102" s="28">
        <f t="shared" si="1"/>
        <v>2009</v>
      </c>
      <c r="B102" s="29">
        <f>'Table A1'!B102*'Table A0'!$G102/(10)</f>
        <v>249852.92268541566</v>
      </c>
      <c r="C102" s="29">
        <f>'Table A1'!C102*'Table A0'!$G102/(5)</f>
        <v>360568.95783685741</v>
      </c>
      <c r="D102" s="29">
        <f>'Table A1'!D102*'Table A0'!$G102/(1)</f>
        <v>916534.02337249217</v>
      </c>
      <c r="E102" s="29">
        <f>'Table A1'!E102*'Table A0'!$G102/(0.5)</f>
        <v>1396973.9158328136</v>
      </c>
      <c r="F102" s="29">
        <f>'Table A1'!F102*'Table A0'!$G102/(0.1)</f>
        <v>3868027.4539954267</v>
      </c>
      <c r="G102" s="29">
        <f>'Table A1'!G102*'Table A0'!$G102/(0.01)</f>
        <v>16842597.167915873</v>
      </c>
      <c r="H102" s="29"/>
      <c r="I102" s="29">
        <f>(100-'Table A1'!B102)*'Table A0'!$G102/(90)</f>
        <v>33295.650127271649</v>
      </c>
      <c r="J102" s="29">
        <f>'Table A1'!I102*'Table A0'!$G102/(5)</f>
        <v>139136.88753397393</v>
      </c>
      <c r="K102" s="29">
        <f>'Table A1'!J102*'Table A0'!$G102/(4)</f>
        <v>221577.69145294875</v>
      </c>
      <c r="L102" s="29">
        <f>'Table A1'!K102*'Table A0'!$G102/(0.5)</f>
        <v>436094.13091217069</v>
      </c>
      <c r="M102" s="29">
        <f>'Table A1'!L102*'Table A0'!$G102/(0.4)</f>
        <v>779210.53129216027</v>
      </c>
      <c r="N102" s="29">
        <f>'Table A1'!M102*'Table A0'!$G102/(0.09)</f>
        <v>2426408.596893155</v>
      </c>
      <c r="P102" s="29">
        <f>'Table Thresholds_nominal'!B102*'Table A0'!$L102</f>
        <v>120375.80434954393</v>
      </c>
      <c r="Q102" s="29">
        <f>'Table Thresholds_nominal'!C102*'Table A0'!$L102</f>
        <v>165182.10619348136</v>
      </c>
      <c r="R102" s="29">
        <f>'Table Thresholds_nominal'!D102*'Table A0'!$L102</f>
        <v>368243.22414318612</v>
      </c>
      <c r="S102" s="29">
        <f>'Table Thresholds_nominal'!E102*'Table A0'!$L102</f>
        <v>532098.82797944569</v>
      </c>
      <c r="T102" s="29">
        <f>'Table Thresholds_nominal'!F102*'Table A0'!$L102</f>
        <v>1389359.8311086181</v>
      </c>
      <c r="U102" s="29">
        <f>'Table Thresholds_nominal'!G102*'Table A0'!$L102</f>
        <v>6161637.7258421062</v>
      </c>
    </row>
    <row r="103" spans="1:21" ht="12.75" customHeight="1">
      <c r="A103" s="28">
        <f t="shared" si="1"/>
        <v>2010</v>
      </c>
      <c r="B103" s="29">
        <f>'Table A1'!B103*'Table A0'!$G103/(10)</f>
        <v>256029.11479493714</v>
      </c>
      <c r="C103" s="29">
        <f>'Table A1'!C103*'Table A0'!$G103/(5)</f>
        <v>372642.99707727047</v>
      </c>
      <c r="D103" s="29">
        <f>'Table A1'!D103*'Table A0'!$G103/(1)</f>
        <v>963920.45268520212</v>
      </c>
      <c r="E103" s="29">
        <f>'Table A1'!E103*'Table A0'!$G103/(0.5)</f>
        <v>1479988.8034638304</v>
      </c>
      <c r="F103" s="29">
        <f>'Table A1'!F103*'Table A0'!$G103/(0.1)</f>
        <v>4151524.9111122452</v>
      </c>
      <c r="G103" s="29">
        <f>'Table A1'!G103*'Table A0'!$G103/(0.01)</f>
        <v>18283059.414291553</v>
      </c>
      <c r="H103" s="29"/>
      <c r="I103" s="29">
        <f>(100-'Table A1'!B103)*'Table A0'!$G103/(90)</f>
        <v>32925.463963004804</v>
      </c>
      <c r="J103" s="29">
        <f>'Table A1'!I103*'Table A0'!$G103/(5)</f>
        <v>139415.23251260383</v>
      </c>
      <c r="K103" s="29">
        <f>'Table A1'!J103*'Table A0'!$G103/(4)</f>
        <v>224823.63317528757</v>
      </c>
      <c r="L103" s="29">
        <f>'Table A1'!K103*'Table A0'!$G103/(0.5)</f>
        <v>447852.10190657375</v>
      </c>
      <c r="M103" s="29">
        <f>'Table A1'!L103*'Table A0'!$G103/(0.4)</f>
        <v>812104.77655172674</v>
      </c>
      <c r="N103" s="29">
        <f>'Table A1'!M103*'Table A0'!$G103/(0.09)</f>
        <v>2581354.4107589885</v>
      </c>
      <c r="P103" s="29">
        <f>'Table Thresholds_nominal'!B103*'Table A0'!$L103</f>
        <v>120286.83517353253</v>
      </c>
      <c r="Q103" s="29">
        <f>'Table Thresholds_nominal'!C103*'Table A0'!$L103</f>
        <v>166266.42901970004</v>
      </c>
      <c r="R103" s="29">
        <f>'Table Thresholds_nominal'!D103*'Table A0'!$L103</f>
        <v>377545.71470962197</v>
      </c>
      <c r="S103" s="29">
        <f>'Table Thresholds_nominal'!E103*'Table A0'!$L103</f>
        <v>548214.1702188605</v>
      </c>
      <c r="T103" s="29">
        <f>'Table Thresholds_nominal'!F103*'Table A0'!$L103</f>
        <v>1466073.7890164757</v>
      </c>
      <c r="U103" s="29">
        <f>'Table Thresholds_nominal'!G103*'Table A0'!$L103</f>
        <v>6614752.9917185791</v>
      </c>
    </row>
    <row r="104" spans="1:21" ht="12.75" customHeight="1">
      <c r="A104" s="28">
        <f t="shared" si="1"/>
        <v>2011</v>
      </c>
      <c r="B104" s="29">
        <f>'Table A1'!B104*'Table A0'!$G104/(10)</f>
        <v>255699.70524789687</v>
      </c>
      <c r="C104" s="29">
        <f>'Table A1'!C104*'Table A0'!$G104/(5)</f>
        <v>372631.73430014111</v>
      </c>
      <c r="D104" s="29">
        <f>'Table A1'!D104*'Table A0'!$G104/(1)</f>
        <v>957818.30400279083</v>
      </c>
      <c r="E104" s="29">
        <f>'Table A1'!E104*'Table A0'!$G104/(0.5)</f>
        <v>1465982.3976189739</v>
      </c>
      <c r="F104" s="29">
        <f>'Table A1'!F104*'Table A0'!$G104/(0.1)</f>
        <v>4046339.5346863195</v>
      </c>
      <c r="G104" s="29">
        <f>'Table A1'!G104*'Table A0'!$G104/(0.01)</f>
        <v>17317170.68781596</v>
      </c>
      <c r="H104" s="29"/>
      <c r="I104" s="29">
        <f>(100-'Table A1'!B104)*'Table A0'!$G104/(90)</f>
        <v>32517.676434055935</v>
      </c>
      <c r="J104" s="29">
        <f>'Table A1'!I104*'Table A0'!$G104/(5)</f>
        <v>138767.6761956526</v>
      </c>
      <c r="K104" s="29">
        <f>'Table A1'!J104*'Table A0'!$G104/(4)</f>
        <v>226335.09187447868</v>
      </c>
      <c r="L104" s="29">
        <f>'Table A1'!K104*'Table A0'!$G104/(0.5)</f>
        <v>449654.21038660797</v>
      </c>
      <c r="M104" s="29">
        <f>'Table A1'!L104*'Table A0'!$G104/(0.4)</f>
        <v>820893.11335213738</v>
      </c>
      <c r="N104" s="29">
        <f>'Table A1'!M104*'Table A0'!$G104/(0.09)</f>
        <v>2571802.7398941373</v>
      </c>
      <c r="P104" s="29">
        <f>'Table Thresholds_nominal'!B104*'Table A0'!$L104</f>
        <v>119314.073126938</v>
      </c>
      <c r="Q104" s="29">
        <f>'Table Thresholds_nominal'!C104*'Table A0'!$L104</f>
        <v>166135.89208963947</v>
      </c>
      <c r="R104" s="29">
        <f>'Table Thresholds_nominal'!D104*'Table A0'!$L104</f>
        <v>380831.69984981447</v>
      </c>
      <c r="S104" s="29">
        <f>'Table Thresholds_nominal'!E104*'Table A0'!$L104</f>
        <v>553086.34618051269</v>
      </c>
      <c r="T104" s="29">
        <f>'Table Thresholds_nominal'!F104*'Table A0'!$L104</f>
        <v>1472549.312067003</v>
      </c>
      <c r="U104" s="29">
        <f>'Table Thresholds_nominal'!G104*'Table A0'!$L104</f>
        <v>6455594.1138895294</v>
      </c>
    </row>
    <row r="105" spans="1:21" ht="12.75" customHeight="1">
      <c r="A105" s="28">
        <f t="shared" si="1"/>
        <v>2012</v>
      </c>
      <c r="B105" s="29">
        <f>'Table A1'!B105*'Table A0'!$G105/(10)</f>
        <v>269713.54458667786</v>
      </c>
      <c r="C105" s="29">
        <f>'Table A1'!C105*'Table A0'!$G105/(5)</f>
        <v>399247.65485248383</v>
      </c>
      <c r="D105" s="29">
        <f>'Table A1'!D105*'Table A0'!$G105/(1)</f>
        <v>1065944.2521982337</v>
      </c>
      <c r="E105" s="29">
        <f>'Table A1'!E105*'Table A0'!$G105/(0.5)</f>
        <v>1660557.604854933</v>
      </c>
      <c r="F105" s="29">
        <f>'Table A1'!F105*'Table A0'!$G105/(0.1)</f>
        <v>4718956.3821819546</v>
      </c>
      <c r="G105" s="29">
        <f>'Table A1'!G105*'Table A0'!$G105/(0.01)</f>
        <v>20584724.764304962</v>
      </c>
      <c r="H105" s="29"/>
      <c r="I105" s="29">
        <f>(100-'Table A1'!B105)*'Table A0'!$G105/(90)</f>
        <v>32780.570230515332</v>
      </c>
      <c r="J105" s="29">
        <f>'Table A1'!I105*'Table A0'!$G105/(5)</f>
        <v>140179.43432087183</v>
      </c>
      <c r="K105" s="29">
        <f>'Table A1'!J105*'Table A0'!$G105/(4)</f>
        <v>232573.50551604637</v>
      </c>
      <c r="L105" s="29">
        <f>'Table A1'!K105*'Table A0'!$G105/(0.5)</f>
        <v>471330.89954153419</v>
      </c>
      <c r="M105" s="29">
        <f>'Table A1'!L105*'Table A0'!$G105/(0.4)</f>
        <v>895957.91052317747</v>
      </c>
      <c r="N105" s="29">
        <f>'Table A1'!M105*'Table A0'!$G105/(0.09)</f>
        <v>2956093.2286127321</v>
      </c>
      <c r="P105" s="29">
        <f>'Table Thresholds_nominal'!B105*'Table A0'!$L105</f>
        <v>120043.40682357554</v>
      </c>
      <c r="Q105" s="29">
        <f>'Table Thresholds_nominal'!C105*'Table A0'!$L105</f>
        <v>168577.49855427409</v>
      </c>
      <c r="R105" s="29">
        <f>'Table Thresholds_nominal'!D105*'Table A0'!$L105</f>
        <v>394101.94943840872</v>
      </c>
      <c r="S105" s="29">
        <f>'Table Thresholds_nominal'!E105*'Table A0'!$L105</f>
        <v>591355.77231926797</v>
      </c>
      <c r="T105" s="29">
        <f>'Table Thresholds_nominal'!F105*'Table A0'!$L105</f>
        <v>1653105.7552972641</v>
      </c>
      <c r="U105" s="29">
        <f>'Table Thresholds_nominal'!G105*'Table A0'!$L105</f>
        <v>7649404.1760070827</v>
      </c>
    </row>
    <row r="106" spans="1:21" ht="12.75" customHeight="1">
      <c r="A106" s="28">
        <f t="shared" si="1"/>
        <v>2013</v>
      </c>
      <c r="B106" s="29">
        <f>'Table A1'!B106*'Table A0'!$G106/(10)</f>
        <v>260286.0293149986</v>
      </c>
      <c r="C106" s="29">
        <f>'Table A1'!C106*'Table A0'!$G106/(5)</f>
        <v>380100.76412495208</v>
      </c>
      <c r="D106" s="29">
        <f>'Table A1'!D106*'Table A0'!$G106/(1)</f>
        <v>971237.32511324901</v>
      </c>
      <c r="E106" s="29">
        <f>'Table A1'!E106*'Table A0'!$G106/(0.5)</f>
        <v>1485310.3150426317</v>
      </c>
      <c r="F106" s="29">
        <f>'Table A1'!F106*'Table A0'!$G106/(0.1)</f>
        <v>4079475.4562432533</v>
      </c>
      <c r="G106" s="29">
        <f>'Table A1'!G106*'Table A0'!$G106/(0.01)</f>
        <v>17228663.253515366</v>
      </c>
      <c r="H106" s="29"/>
      <c r="I106" s="29">
        <f>(100-'Table A1'!B106)*'Table A0'!$G106/(90)</f>
        <v>33010.611766737697</v>
      </c>
      <c r="J106" s="29">
        <f>'Table A1'!I106*'Table A0'!$G106/(5)</f>
        <v>140471.29450504505</v>
      </c>
      <c r="K106" s="29">
        <f>'Table A1'!J106*'Table A0'!$G106/(4)</f>
        <v>232316.62387787786</v>
      </c>
      <c r="L106" s="29">
        <f>'Table A1'!K106*'Table A0'!$G106/(0.5)</f>
        <v>457164.33518386626</v>
      </c>
      <c r="M106" s="29">
        <f>'Table A1'!L106*'Table A0'!$G106/(0.4)</f>
        <v>836769.02974247618</v>
      </c>
      <c r="N106" s="29">
        <f>'Table A1'!M106*'Table A0'!$G106/(0.09)</f>
        <v>2618454.5898796851</v>
      </c>
      <c r="P106" s="29">
        <f>'Table Thresholds_nominal'!B106*'Table A0'!$L106</f>
        <v>120257.03102013252</v>
      </c>
      <c r="Q106" s="29">
        <f>'Table Thresholds_nominal'!C106*'Table A0'!$L106</f>
        <v>169005.90010021598</v>
      </c>
      <c r="R106" s="29">
        <f>'Table Thresholds_nominal'!D106*'Table A0'!$L106</f>
        <v>386266.1307856387</v>
      </c>
      <c r="S106" s="29">
        <f>'Table Thresholds_nominal'!E106*'Table A0'!$L106</f>
        <v>566951.55704145425</v>
      </c>
      <c r="T106" s="29">
        <f>'Table Thresholds_nominal'!F106*'Table A0'!$L106</f>
        <v>1498662.081389227</v>
      </c>
      <c r="U106" s="29">
        <f>'Table Thresholds_nominal'!G106*'Table A0'!$L106</f>
        <v>6566945.1071812846</v>
      </c>
    </row>
    <row r="107" spans="1:21" ht="12.75" customHeight="1">
      <c r="A107" s="28">
        <v>2014</v>
      </c>
      <c r="B107" s="29">
        <f>'Table A1'!B107*'Table A0'!$G107/(10)</f>
        <v>268453.50240553281</v>
      </c>
      <c r="C107" s="29">
        <f>'Table A1'!C107*'Table A0'!$G107/(5)</f>
        <v>394349.80729411013</v>
      </c>
      <c r="D107" s="29">
        <f>'Table A1'!D107*'Table A0'!$G107/(1)</f>
        <v>1019935.3871058766</v>
      </c>
      <c r="E107" s="29">
        <f>'Table A1'!E107*'Table A0'!$G107/(0.5)</f>
        <v>1566513.5015306638</v>
      </c>
      <c r="F107" s="29">
        <f>'Table A1'!F107*'Table A0'!$G107/(0.1)</f>
        <v>4321633.8753733439</v>
      </c>
      <c r="G107" s="29">
        <f>'Table A1'!G107*'Table A0'!$G107/(0.01)</f>
        <v>18110413.204368476</v>
      </c>
      <c r="H107" s="29"/>
      <c r="I107" s="29">
        <f>(100-'Table A1'!B107)*'Table A0'!$G107/(90)</f>
        <v>33831.059064745976</v>
      </c>
      <c r="J107" s="29">
        <f>'Table A1'!I107*'Table A0'!$G107/(5)</f>
        <v>142557.19751695552</v>
      </c>
      <c r="K107" s="29">
        <f>'Table A1'!J107*'Table A0'!$G107/(4)</f>
        <v>237953.41234116853</v>
      </c>
      <c r="L107" s="29">
        <f>'Table A1'!K107*'Table A0'!$G107/(0.5)</f>
        <v>473357.27268108935</v>
      </c>
      <c r="M107" s="29">
        <f>'Table A1'!L107*'Table A0'!$G107/(0.4)</f>
        <v>877733.40806999372</v>
      </c>
      <c r="N107" s="29">
        <f>'Table A1'!M107*'Table A0'!$G107/(0.09)</f>
        <v>2789547.2832627739</v>
      </c>
      <c r="P107" s="29">
        <f>'Table Thresholds_nominal'!B107*'Table A0'!$L107</f>
        <v>121681.76124212626</v>
      </c>
      <c r="Q107" s="29">
        <f>'Table Thresholds_nominal'!C107*'Table A0'!$L107</f>
        <v>172106.38490185695</v>
      </c>
      <c r="R107" s="29">
        <f>'Table Thresholds_nominal'!D107*'Table A0'!$L107</f>
        <v>398913.65004896175</v>
      </c>
      <c r="S107" s="29">
        <f>'Table Thresholds_nominal'!E107*'Table A0'!$L107</f>
        <v>590537.57408810663</v>
      </c>
      <c r="T107" s="29">
        <f>'Table Thresholds_nominal'!F107*'Table A0'!$L107</f>
        <v>1584907.0110051283</v>
      </c>
      <c r="U107" s="29">
        <f>'Table Thresholds_nominal'!G107*'Table A0'!$L107</f>
        <v>7060482.7255791267</v>
      </c>
    </row>
    <row r="108" spans="1:21" ht="12.75" customHeight="1">
      <c r="A108" s="28">
        <v>2015</v>
      </c>
      <c r="B108" s="29">
        <f>'Table A1'!B108*'Table A0'!$G108/(10)</f>
        <v>279021.77690233605</v>
      </c>
      <c r="C108" s="29">
        <f>'Table A1'!C108*'Table A0'!$G108/(5)</f>
        <v>411117.75731332775</v>
      </c>
      <c r="D108" s="29">
        <f>'Table A1'!D108*'Table A0'!$G108/(1)</f>
        <v>1067959.710868319</v>
      </c>
      <c r="E108" s="29">
        <f>'Table A1'!E108*'Table A0'!$G108/(0.5)</f>
        <v>1643642.8783752697</v>
      </c>
      <c r="F108" s="29">
        <f>'Table A1'!F108*'Table A0'!$G108/(0.1)</f>
        <v>4565477.4833730403</v>
      </c>
      <c r="G108" s="29">
        <f>'Table A1'!G108*'Table A0'!$G108/(0.01)</f>
        <v>19485207.087627359</v>
      </c>
      <c r="H108" s="29"/>
      <c r="I108" s="29">
        <f>(100-'Table A1'!B108)*'Table A0'!$G108/(90)</f>
        <v>34723.84050618772</v>
      </c>
      <c r="J108" s="29">
        <f>'Table A1'!I108*'Table A0'!$G108/(5)</f>
        <v>146925.79649134437</v>
      </c>
      <c r="K108" s="29">
        <f>'Table A1'!J108*'Table A0'!$G108/(4)</f>
        <v>246907.26892457987</v>
      </c>
      <c r="L108" s="29">
        <f>'Table A1'!K108*'Table A0'!$G108/(0.5)</f>
        <v>492276.54336136876</v>
      </c>
      <c r="M108" s="29">
        <f>'Table A1'!L108*'Table A0'!$G108/(0.4)</f>
        <v>913184.22712582687</v>
      </c>
      <c r="N108" s="29">
        <f>'Table A1'!M108*'Table A0'!$G108/(0.09)</f>
        <v>2907729.7495670053</v>
      </c>
      <c r="P108" s="29">
        <f>'Table Thresholds_nominal'!B108*'Table A0'!$L108</f>
        <v>125033.04666319293</v>
      </c>
      <c r="Q108" s="29">
        <f>'Table Thresholds_nominal'!C108*'Table A0'!$L108</f>
        <v>177931.64332838994</v>
      </c>
      <c r="R108" s="29">
        <f>'Table Thresholds_nominal'!D108*'Table A0'!$L108</f>
        <v>414542.98117844708</v>
      </c>
      <c r="S108" s="29">
        <f>'Table Thresholds_nominal'!E108*'Table A0'!$L108</f>
        <v>614782.00925890543</v>
      </c>
      <c r="T108" s="29">
        <f>'Table Thresholds_nominal'!F108*'Table A0'!$L108</f>
        <v>1651180.8296315453</v>
      </c>
      <c r="U108" s="29">
        <f>'Table Thresholds_nominal'!G108*'Table A0'!$L108</f>
        <v>7380259.147250155</v>
      </c>
    </row>
    <row r="109" spans="1:21" ht="12.75" customHeight="1">
      <c r="A109" s="28">
        <f>A108+1</f>
        <v>2016</v>
      </c>
      <c r="B109" s="29">
        <f>'Table A1'!B109*'Table A0'!$G109/(10)</f>
        <v>274717.19506524177</v>
      </c>
      <c r="C109" s="29">
        <f>'Table A1'!C109*'Table A0'!$G109/(5)</f>
        <v>403043.77204600052</v>
      </c>
      <c r="D109" s="29">
        <f>'Table A1'!D109*'Table A0'!$G109/(1)</f>
        <v>1030508.326892829</v>
      </c>
      <c r="E109" s="29">
        <f>'Table A1'!E109*'Table A0'!$G109/(0.5)</f>
        <v>1575212.2107522474</v>
      </c>
      <c r="F109" s="29">
        <f>'Table A1'!F109*'Table A0'!$G109/(0.1)</f>
        <v>4318326.1290642908</v>
      </c>
      <c r="G109" s="29">
        <f>'Table A1'!G109*'Table A0'!$G109/(0.01)</f>
        <v>18145201.750531923</v>
      </c>
      <c r="H109" s="29"/>
      <c r="I109" s="29">
        <f>(100-'Table A1'!B109)*'Table A0'!$G109/(90)</f>
        <v>33889.078966950146</v>
      </c>
      <c r="J109" s="29">
        <f>'Table A1'!I109*'Table A0'!$G109/(5)</f>
        <v>146390.61808448311</v>
      </c>
      <c r="K109" s="29">
        <f>'Table A1'!J109*'Table A0'!$G109/(4)</f>
        <v>246177.63333429335</v>
      </c>
      <c r="L109" s="29">
        <f>'Table A1'!K109*'Table A0'!$G109/(0.5)</f>
        <v>485804.4430334107</v>
      </c>
      <c r="M109" s="29">
        <f>'Table A1'!L109*'Table A0'!$G109/(0.4)</f>
        <v>889433.7311742364</v>
      </c>
      <c r="N109" s="29">
        <f>'Table A1'!M109*'Table A0'!$G109/(0.09)</f>
        <v>2782006.6155678872</v>
      </c>
      <c r="P109" s="29">
        <f>'Table Thresholds_nominal'!B109*'Table A0'!$L109</f>
        <v>124425.19940434654</v>
      </c>
      <c r="Q109" s="29">
        <f>'Table Thresholds_nominal'!C109*'Table A0'!$L109</f>
        <v>177543.1064963605</v>
      </c>
      <c r="R109" s="29">
        <f>'Table Thresholds_nominal'!D109*'Table A0'!$L109</f>
        <v>410450.98406478559</v>
      </c>
      <c r="S109" s="29">
        <f>'Table Thresholds_nominal'!E109*'Table A0'!$L109</f>
        <v>604089.80707278114</v>
      </c>
      <c r="T109" s="29">
        <f>'Table Thresholds_nominal'!F109*'Table A0'!$L109</f>
        <v>1590371.1771521664</v>
      </c>
      <c r="U109" s="29">
        <f>'Table Thresholds_nominal'!G109*'Table A0'!$L109</f>
        <v>6985091.5932536134</v>
      </c>
    </row>
    <row r="110" spans="1:21" ht="12.75" customHeight="1">
      <c r="A110" s="28">
        <f>A109+1</f>
        <v>2017</v>
      </c>
      <c r="B110" s="29">
        <f>'Table A1'!B110*'Table A0'!$G110/(10)</f>
        <v>282291.47687673487</v>
      </c>
      <c r="C110" s="29">
        <f>'Table A1'!C110*'Table A0'!$G110/(5)</f>
        <v>415813.57084254659</v>
      </c>
      <c r="D110" s="29">
        <f>'Table A1'!D110*'Table A0'!$G110/(1)</f>
        <v>1072058.3114657321</v>
      </c>
      <c r="E110" s="29">
        <f>'Table A1'!E110*'Table A0'!$G110/(0.5)</f>
        <v>1645567.6655981226</v>
      </c>
      <c r="F110" s="29">
        <f>'Table A1'!F110*'Table A0'!$G110/(0.1)</f>
        <v>4554007.3209746787</v>
      </c>
      <c r="G110" s="29">
        <f>'Table A1'!G110*'Table A0'!$G110/(0.01)</f>
        <v>19235680.603778098</v>
      </c>
      <c r="H110" s="29"/>
      <c r="I110" s="29">
        <f>(100-'Table A1'!B110)*'Table A0'!$G110/(90)</f>
        <v>34579.909623926498</v>
      </c>
      <c r="J110" s="29">
        <f>'Table A1'!I110*'Table A0'!$G110/(5)</f>
        <v>148769.38291092313</v>
      </c>
      <c r="K110" s="29">
        <f>'Table A1'!J110*'Table A0'!$G110/(4)</f>
        <v>251752.38568675026</v>
      </c>
      <c r="L110" s="29">
        <f>'Table A1'!K110*'Table A0'!$G110/(0.5)</f>
        <v>498548.95733334153</v>
      </c>
      <c r="M110" s="29">
        <f>'Table A1'!L110*'Table A0'!$G110/(0.4)</f>
        <v>918457.75175398344</v>
      </c>
      <c r="N110" s="29">
        <f>'Table A1'!M110*'Table A0'!$G110/(0.09)</f>
        <v>2922710.2895520772</v>
      </c>
      <c r="P110" s="29">
        <f>'Table Thresholds_nominal'!B110*'Table A0'!$L110</f>
        <v>126080</v>
      </c>
      <c r="Q110" s="29">
        <f>'Table Thresholds_nominal'!C110*'Table A0'!$L110</f>
        <v>181000</v>
      </c>
      <c r="R110" s="29">
        <f>'Table Thresholds_nominal'!D110*'Table A0'!$L110</f>
        <v>420910</v>
      </c>
      <c r="S110" s="29">
        <f>'Table Thresholds_nominal'!E110*'Table A0'!$L110</f>
        <v>622220</v>
      </c>
      <c r="T110" s="29">
        <f>'Table Thresholds_nominal'!F110*'Table A0'!$L110</f>
        <v>1654200</v>
      </c>
      <c r="U110" s="29">
        <f>'Table Thresholds_nominal'!G110*'Table A0'!$L110</f>
        <v>7501400</v>
      </c>
    </row>
    <row r="111" spans="1:21" ht="12.75" customHeight="1">
      <c r="A111" s="106"/>
      <c r="B111" s="106"/>
      <c r="C111" s="106"/>
      <c r="D111" s="106"/>
      <c r="E111" s="106"/>
      <c r="F111" s="106"/>
      <c r="G111" s="106"/>
      <c r="H111" s="106"/>
      <c r="I111" s="106"/>
      <c r="J111" s="32"/>
      <c r="K111" s="32"/>
      <c r="L111" s="32"/>
      <c r="M111" s="32"/>
      <c r="N111" s="32"/>
      <c r="O111" s="106"/>
      <c r="P111" s="106"/>
      <c r="Q111" s="106"/>
      <c r="R111" s="106"/>
      <c r="S111" s="106"/>
      <c r="T111" s="106"/>
      <c r="U111" s="106"/>
    </row>
    <row r="112" spans="1:21" ht="12.75" customHeight="1">
      <c r="J112" s="30"/>
      <c r="K112" s="30"/>
      <c r="L112" s="30"/>
      <c r="M112" s="30"/>
      <c r="N112" s="30"/>
    </row>
    <row r="113" spans="2:14" ht="12.75" customHeight="1">
      <c r="J113" s="30"/>
      <c r="K113" s="30"/>
      <c r="L113" s="30"/>
      <c r="M113" s="30"/>
      <c r="N113" s="30"/>
    </row>
    <row r="114" spans="2:14" ht="12.75" customHeight="1">
      <c r="B114" s="107"/>
      <c r="J114" s="30"/>
      <c r="K114" s="30"/>
      <c r="L114" s="30"/>
      <c r="M114" s="30"/>
      <c r="N114" s="30"/>
    </row>
    <row r="115" spans="2:14" ht="12.75" customHeight="1">
      <c r="J115" s="30"/>
      <c r="K115" s="30"/>
      <c r="L115" s="30"/>
      <c r="M115" s="30"/>
      <c r="N115" s="30"/>
    </row>
    <row r="116" spans="2:14" ht="12.75" customHeight="1">
      <c r="J116" s="30"/>
      <c r="K116" s="30"/>
      <c r="L116" s="30"/>
      <c r="M116" s="30"/>
      <c r="N116" s="30"/>
    </row>
    <row r="117" spans="2:14" ht="12.75" customHeight="1">
      <c r="J117" s="30"/>
      <c r="K117" s="30"/>
      <c r="L117" s="30"/>
      <c r="M117" s="30"/>
      <c r="N117" s="30"/>
    </row>
    <row r="118" spans="2:14" ht="12.75" customHeight="1">
      <c r="J118" s="30"/>
      <c r="K118" s="30"/>
      <c r="L118" s="30"/>
      <c r="M118" s="30"/>
      <c r="N118" s="30"/>
    </row>
    <row r="119" spans="2:14" ht="12.75" customHeight="1">
      <c r="J119" s="30"/>
      <c r="K119" s="30"/>
      <c r="L119" s="30"/>
      <c r="M119" s="30"/>
      <c r="N119" s="30"/>
    </row>
    <row r="120" spans="2:14" ht="12.75" customHeight="1">
      <c r="J120" s="30"/>
      <c r="K120" s="30"/>
      <c r="L120" s="30"/>
      <c r="M120" s="30"/>
      <c r="N120" s="30"/>
    </row>
    <row r="121" spans="2:14" ht="12.75" customHeight="1">
      <c r="J121" s="30"/>
      <c r="K121" s="30"/>
      <c r="L121" s="30"/>
      <c r="M121" s="30"/>
      <c r="N121" s="30"/>
    </row>
    <row r="122" spans="2:14" ht="12.75" customHeight="1">
      <c r="J122" s="30"/>
      <c r="K122" s="30"/>
      <c r="L122" s="30"/>
      <c r="M122" s="30"/>
      <c r="N122" s="30"/>
    </row>
    <row r="123" spans="2:14" ht="12.75" customHeight="1">
      <c r="J123" s="30"/>
      <c r="K123" s="30"/>
      <c r="L123" s="30"/>
      <c r="M123" s="30"/>
      <c r="N123" s="30"/>
    </row>
    <row r="124" spans="2:14" ht="12.75" customHeight="1">
      <c r="J124" s="30"/>
      <c r="K124" s="30"/>
      <c r="L124" s="30"/>
      <c r="M124" s="30"/>
      <c r="N124" s="30"/>
    </row>
    <row r="125" spans="2:14" ht="12.75" customHeight="1">
      <c r="J125" s="30"/>
      <c r="K125" s="30"/>
      <c r="L125" s="30"/>
      <c r="M125" s="30"/>
      <c r="N125" s="30"/>
    </row>
    <row r="126" spans="2:14" ht="12.75" customHeight="1">
      <c r="J126" s="30"/>
      <c r="K126" s="30"/>
      <c r="L126" s="30"/>
      <c r="M126" s="30"/>
      <c r="N126" s="30"/>
    </row>
    <row r="127" spans="2:14" ht="12.75" customHeight="1">
      <c r="J127" s="30"/>
      <c r="K127" s="30"/>
      <c r="L127" s="30"/>
      <c r="M127" s="30"/>
      <c r="N127" s="30"/>
    </row>
    <row r="128" spans="2:14"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row r="177" spans="10:14" ht="12.75" customHeight="1">
      <c r="J177" s="30"/>
      <c r="K177" s="30"/>
      <c r="L177" s="30"/>
      <c r="M177" s="30"/>
      <c r="N177" s="30"/>
    </row>
    <row r="178" spans="10:14" ht="12.75" customHeight="1">
      <c r="J178" s="30"/>
      <c r="K178" s="30"/>
      <c r="L178" s="30"/>
      <c r="M178" s="30"/>
      <c r="N178" s="30"/>
    </row>
    <row r="179" spans="10:14" ht="12.75" customHeight="1">
      <c r="J179" s="30"/>
      <c r="K179" s="30"/>
      <c r="L179" s="30"/>
      <c r="M179" s="30"/>
      <c r="N179" s="30"/>
    </row>
    <row r="180" spans="10:14" ht="12.75" customHeight="1">
      <c r="J180" s="30"/>
      <c r="K180" s="30"/>
      <c r="L180" s="30"/>
      <c r="M180" s="30"/>
      <c r="N180" s="30"/>
    </row>
    <row r="181" spans="10:14" ht="12.75" customHeight="1">
      <c r="J181" s="30"/>
      <c r="K181" s="30"/>
      <c r="L181" s="30"/>
      <c r="M181" s="30"/>
      <c r="N181" s="30"/>
    </row>
    <row r="182" spans="10:14" ht="12.75" customHeight="1">
      <c r="J182" s="30"/>
      <c r="K182" s="30"/>
      <c r="L182" s="30"/>
      <c r="M182" s="30"/>
      <c r="N182" s="30"/>
    </row>
    <row r="183" spans="10:14" ht="12.75" customHeight="1">
      <c r="J183" s="30"/>
      <c r="K183" s="30"/>
      <c r="L183" s="30"/>
      <c r="M183" s="30"/>
      <c r="N183" s="30"/>
    </row>
    <row r="184" spans="10:14" ht="12.75" customHeight="1">
      <c r="J184" s="30"/>
      <c r="K184" s="30"/>
      <c r="L184" s="30"/>
      <c r="M184" s="30"/>
      <c r="N184" s="30"/>
    </row>
    <row r="185" spans="10:14" ht="12.75" customHeight="1">
      <c r="J185" s="30"/>
      <c r="K185" s="30"/>
      <c r="L185" s="30"/>
      <c r="M185" s="30"/>
      <c r="N185"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B186"/>
  <sheetViews>
    <sheetView zoomScale="125" zoomScaleNormal="125" workbookViewId="0">
      <selection activeCell="A110" sqref="A110:U110"/>
    </sheetView>
  </sheetViews>
  <sheetFormatPr baseColWidth="10" defaultColWidth="5.28515625" defaultRowHeight="12" customHeight="1"/>
  <cols>
    <col min="1" max="3" width="5.28515625" style="27" customWidth="1"/>
    <col min="4" max="4" width="6.7109375" style="27" customWidth="1"/>
    <col min="5" max="5" width="6.140625" style="27" customWidth="1"/>
    <col min="6" max="6" width="6" style="27" customWidth="1"/>
    <col min="7" max="7" width="7.28515625" style="27" customWidth="1"/>
    <col min="8" max="8" width="2.28515625" style="27" customWidth="1"/>
    <col min="9" max="12" width="5.28515625" style="27" customWidth="1"/>
    <col min="13" max="13" width="5.85546875" style="27" customWidth="1"/>
    <col min="14" max="14" width="6.28515625" style="27" customWidth="1"/>
    <col min="15" max="15" width="2.28515625" style="27" customWidth="1"/>
    <col min="16" max="19" width="5.28515625" style="27" customWidth="1"/>
    <col min="20" max="20" width="6.28515625" style="27" customWidth="1"/>
    <col min="21" max="21" width="7.140625" style="27" customWidth="1"/>
    <col min="22" max="26" width="5.28515625" style="27" customWidth="1"/>
    <col min="27" max="28" width="6.28515625" style="27" customWidth="1"/>
    <col min="29" max="16384" width="5.28515625" style="27"/>
  </cols>
  <sheetData>
    <row r="1" spans="1:28" ht="12" customHeight="1">
      <c r="A1" s="517" t="s">
        <v>346</v>
      </c>
      <c r="B1" s="518"/>
      <c r="C1" s="518"/>
      <c r="D1" s="518"/>
      <c r="E1" s="518"/>
      <c r="F1" s="518"/>
      <c r="G1" s="518"/>
      <c r="H1" s="518"/>
      <c r="I1" s="518"/>
      <c r="J1" s="518"/>
      <c r="K1" s="518"/>
      <c r="L1" s="518"/>
      <c r="M1" s="518"/>
      <c r="N1" s="518"/>
      <c r="O1" s="519"/>
      <c r="P1" s="519"/>
      <c r="Q1" s="519"/>
      <c r="R1" s="519"/>
      <c r="S1" s="519"/>
      <c r="T1" s="519"/>
      <c r="U1" s="519"/>
    </row>
    <row r="2" spans="1:28" ht="12" customHeight="1">
      <c r="A2" s="514" t="s">
        <v>493</v>
      </c>
      <c r="B2" s="515"/>
      <c r="C2" s="515"/>
      <c r="D2" s="515"/>
      <c r="E2" s="515"/>
      <c r="F2" s="515"/>
      <c r="G2" s="515"/>
      <c r="H2" s="515"/>
      <c r="I2" s="515"/>
      <c r="J2" s="515"/>
      <c r="K2" s="515"/>
      <c r="L2" s="515"/>
      <c r="M2" s="515"/>
      <c r="N2" s="515"/>
      <c r="O2" s="516"/>
      <c r="P2" s="516"/>
      <c r="Q2" s="516"/>
      <c r="R2" s="516"/>
      <c r="S2" s="516"/>
      <c r="T2" s="516"/>
      <c r="U2" s="516"/>
    </row>
    <row r="3" spans="1:28" ht="12" customHeight="1">
      <c r="A3" s="150"/>
      <c r="B3" s="151"/>
      <c r="C3" s="151"/>
      <c r="D3" s="151"/>
      <c r="E3" s="151"/>
      <c r="F3" s="151"/>
      <c r="G3" s="151"/>
      <c r="H3" s="152"/>
      <c r="I3" s="152"/>
      <c r="J3" s="152"/>
      <c r="K3" s="152"/>
      <c r="L3" s="152"/>
      <c r="M3" s="152"/>
      <c r="N3" s="152"/>
      <c r="O3" s="152"/>
      <c r="P3" s="152"/>
      <c r="Q3" s="152"/>
      <c r="R3" s="152"/>
      <c r="S3" s="152"/>
      <c r="T3" s="152"/>
      <c r="U3" s="152"/>
      <c r="W3" s="152"/>
      <c r="X3" s="152"/>
      <c r="Y3" s="152"/>
      <c r="Z3" s="152"/>
      <c r="AA3" s="152"/>
      <c r="AB3" s="152"/>
    </row>
    <row r="4" spans="1:28" ht="12"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c r="A6" s="28">
        <v>1913</v>
      </c>
      <c r="B6" s="29"/>
      <c r="C6" s="29"/>
      <c r="D6" s="29">
        <f>'Table A2'!D6*'Table A0'!$J6/(1)</f>
        <v>298566.58052870928</v>
      </c>
      <c r="E6" s="29">
        <f>'Table A2'!E6*'Table A0'!$J6/(0.5)</f>
        <v>489623.34533001686</v>
      </c>
      <c r="F6" s="29">
        <f>'Table A2'!F6*'Table A0'!$J6/(0.1)</f>
        <v>1432419.3992940749</v>
      </c>
      <c r="G6" s="29">
        <f>'Table A2'!G6*'Table A0'!$J6/(0.01)</f>
        <v>4579921.2167152353</v>
      </c>
      <c r="H6" s="29"/>
      <c r="I6" s="29"/>
      <c r="J6" s="29"/>
      <c r="K6" s="29"/>
      <c r="L6" s="29">
        <f>'Table A2'!K6*'Table A0'!$J6/(0.5)</f>
        <v>107509.81572740176</v>
      </c>
      <c r="M6" s="29">
        <f>'Table A2'!L6*'Table A0'!$J6/(0.4)</f>
        <v>253924.33183900229</v>
      </c>
      <c r="N6" s="29">
        <f>'Table A2'!M6*'Table A0'!$J6/(0.09)</f>
        <v>1082696.9751361683</v>
      </c>
      <c r="O6" s="29"/>
      <c r="P6" s="29"/>
      <c r="Q6" s="29"/>
      <c r="R6" s="29">
        <f>'Table Thresholds_nominal'!K6*'Table A0'!$L6</f>
        <v>85503.599323761795</v>
      </c>
      <c r="S6" s="29">
        <f>'Table Thresholds_nominal'!L6*'Table A0'!$L6</f>
        <v>140218.50089357886</v>
      </c>
      <c r="T6" s="29">
        <f>'Table Thresholds_nominal'!M6*'Table A0'!$L6</f>
        <v>443283.39915523259</v>
      </c>
      <c r="U6" s="29">
        <f>'Table Thresholds_nominal'!N6*'Table A0'!$L6</f>
        <v>1864525.9848853392</v>
      </c>
      <c r="W6" s="29"/>
      <c r="X6" s="29"/>
      <c r="Y6" s="29"/>
      <c r="Z6" s="29"/>
      <c r="AA6" s="29"/>
      <c r="AB6" s="29"/>
    </row>
    <row r="7" spans="1:28" ht="12" customHeight="1">
      <c r="A7" s="28">
        <v>1914</v>
      </c>
      <c r="B7" s="29"/>
      <c r="C7" s="29"/>
      <c r="D7" s="29">
        <f>'Table A2'!D7*'Table A0'!$J7/(1)</f>
        <v>294908.80215158057</v>
      </c>
      <c r="E7" s="29">
        <f>'Table A2'!E7*'Table A0'!$J7/(0.5)</f>
        <v>489846.51505555696</v>
      </c>
      <c r="F7" s="29">
        <f>'Table A2'!F7*'Table A0'!$J7/(0.1)</f>
        <v>1397295.5130276189</v>
      </c>
      <c r="G7" s="29">
        <f>'Table A2'!G7*'Table A0'!$J7/(0.01)</f>
        <v>4432592.8758253027</v>
      </c>
      <c r="H7" s="29"/>
      <c r="I7" s="29"/>
      <c r="J7" s="29"/>
      <c r="K7" s="29"/>
      <c r="L7" s="29">
        <f>'Table A2'!K7*'Table A0'!$J7/(0.5)</f>
        <v>99971.089247604119</v>
      </c>
      <c r="M7" s="29">
        <f>'Table A2'!L7*'Table A0'!$J7/(0.4)</f>
        <v>262984.26556254149</v>
      </c>
      <c r="N7" s="29">
        <f>'Table A2'!M7*'Table A0'!$J7/(0.09)</f>
        <v>1060040.2504945428</v>
      </c>
      <c r="O7" s="29"/>
      <c r="P7" s="29"/>
      <c r="Q7" s="29"/>
      <c r="R7" s="29">
        <f>'Table Thresholds_nominal'!K7*'Table A0'!$L7</f>
        <v>79017.601018718706</v>
      </c>
      <c r="S7" s="29">
        <f>'Table Thresholds_nominal'!L7*'Table A0'!$L7</f>
        <v>131249.03768445333</v>
      </c>
      <c r="T7" s="29">
        <f>'Table Thresholds_nominal'!M7*'Table A0'!$L7</f>
        <v>424562.91826968797</v>
      </c>
      <c r="U7" s="29">
        <f>'Table Thresholds_nominal'!N7*'Table A0'!$L7</f>
        <v>1852564.8207095345</v>
      </c>
      <c r="W7" s="29"/>
      <c r="X7" s="29"/>
      <c r="Y7" s="29"/>
      <c r="Z7" s="29"/>
      <c r="AA7" s="29"/>
      <c r="AB7" s="29"/>
    </row>
    <row r="8" spans="1:28" ht="12" customHeight="1">
      <c r="A8" s="28">
        <v>1915</v>
      </c>
      <c r="B8" s="29"/>
      <c r="C8" s="29"/>
      <c r="D8" s="29">
        <f>'Table A2'!D8*'Table A0'!$J8/(1)</f>
        <v>288243.83991219621</v>
      </c>
      <c r="E8" s="29">
        <f>'Table A2'!E8*'Table A0'!$J8/(0.5)</f>
        <v>478112.53934670065</v>
      </c>
      <c r="F8" s="29">
        <f>'Table A2'!F8*'Table A0'!$J8/(0.1)</f>
        <v>1511817.4644749009</v>
      </c>
      <c r="G8" s="29">
        <f>'Table A2'!G8*'Table A0'!$J8/(0.01)</f>
        <v>7149720.2350951442</v>
      </c>
      <c r="H8" s="29"/>
      <c r="I8" s="29"/>
      <c r="J8" s="29"/>
      <c r="K8" s="29"/>
      <c r="L8" s="29">
        <f>'Table A2'!K8*'Table A0'!$J8/(0.5)</f>
        <v>98375.140477691733</v>
      </c>
      <c r="M8" s="29">
        <f>'Table A2'!L8*'Table A0'!$J8/(0.4)</f>
        <v>219686.30806465057</v>
      </c>
      <c r="N8" s="29">
        <f>'Table A2'!M8*'Table A0'!$J8/(0.09)</f>
        <v>885383.82329487393</v>
      </c>
      <c r="O8" s="29"/>
      <c r="P8" s="29"/>
      <c r="Q8" s="29"/>
      <c r="R8" s="29">
        <f>'Table Thresholds_nominal'!K8*'Table A0'!$L8</f>
        <v>66611.320357627119</v>
      </c>
      <c r="S8" s="29">
        <f>'Table Thresholds_nominal'!L8*'Table A0'!$L8</f>
        <v>126745.32837403634</v>
      </c>
      <c r="T8" s="29">
        <f>'Table Thresholds_nominal'!M8*'Table A0'!$L8</f>
        <v>467108.86667515012</v>
      </c>
      <c r="U8" s="29">
        <f>'Table Thresholds_nominal'!N8*'Table A0'!$L8</f>
        <v>2370046.1078648735</v>
      </c>
      <c r="W8" s="29"/>
      <c r="X8" s="29"/>
      <c r="Y8" s="29"/>
      <c r="Z8" s="29"/>
      <c r="AA8" s="29"/>
      <c r="AB8" s="29"/>
    </row>
    <row r="9" spans="1:28" ht="12" customHeight="1">
      <c r="A9" s="28">
        <v>1916</v>
      </c>
      <c r="B9" s="29"/>
      <c r="C9" s="29"/>
      <c r="D9" s="29">
        <f>'Table A2'!D9*'Table A0'!$J9/(1)</f>
        <v>342375.28740212152</v>
      </c>
      <c r="E9" s="29">
        <f>'Table A2'!E9*'Table A0'!$J9/(0.5)</f>
        <v>577645.89637872891</v>
      </c>
      <c r="F9" s="29">
        <f>'Table A2'!F9*'Table A0'!$J9/(0.1)</f>
        <v>1835482.0252114933</v>
      </c>
      <c r="G9" s="29">
        <f>'Table A2'!G9*'Table A0'!$J9/(0.01)</f>
        <v>8183236.8903232897</v>
      </c>
      <c r="H9" s="29"/>
      <c r="I9" s="29"/>
      <c r="J9" s="29"/>
      <c r="K9" s="29"/>
      <c r="L9" s="29">
        <f>'Table A2'!K9*'Table A0'!$J9/(0.5)</f>
        <v>107104.67842551415</v>
      </c>
      <c r="M9" s="29">
        <f>'Table A2'!L9*'Table A0'!$J9/(0.4)</f>
        <v>263186.86417053785</v>
      </c>
      <c r="N9" s="29">
        <f>'Table A2'!M9*'Table A0'!$J9/(0.09)</f>
        <v>1130175.9290879602</v>
      </c>
      <c r="O9" s="29"/>
      <c r="P9" s="29"/>
      <c r="Q9" s="29"/>
      <c r="R9" s="29">
        <f>'Table Thresholds_nominal'!K9*'Table A0'!$L9</f>
        <v>80805.243605395051</v>
      </c>
      <c r="S9" s="29">
        <f>'Table Thresholds_nominal'!L9*'Table A0'!$L9</f>
        <v>146906.99750433367</v>
      </c>
      <c r="T9" s="29">
        <f>'Table Thresholds_nominal'!M9*'Table A0'!$L9</f>
        <v>559608.1642111137</v>
      </c>
      <c r="U9" s="29">
        <f>'Table Thresholds_nominal'!N9*'Table A0'!$L9</f>
        <v>3057193.0561275752</v>
      </c>
      <c r="W9" s="29"/>
      <c r="X9" s="29"/>
      <c r="Y9" s="29"/>
      <c r="Z9" s="29"/>
      <c r="AA9" s="29"/>
      <c r="AB9" s="29"/>
    </row>
    <row r="10" spans="1:28" ht="12" customHeight="1">
      <c r="A10" s="28">
        <v>1917</v>
      </c>
      <c r="B10" s="29">
        <f>'Table A2'!B10*'Table A0'!$J10/(10)</f>
        <v>74107.589662674567</v>
      </c>
      <c r="C10" s="29">
        <f>'Table A2'!C10*'Table A0'!$J10/(5)</f>
        <v>112049.8919108399</v>
      </c>
      <c r="D10" s="29">
        <f>'Table A2'!D10*'Table A0'!$J10/(1)</f>
        <v>324763.32303338451</v>
      </c>
      <c r="E10" s="29">
        <f>'Table A2'!E10*'Table A0'!$J10/(0.5)</f>
        <v>524867.52679356164</v>
      </c>
      <c r="F10" s="29">
        <f>'Table A2'!F10*'Table A0'!$J10/(0.1)</f>
        <v>1537412.0524746636</v>
      </c>
      <c r="G10" s="29">
        <f>'Table A2'!G10*'Table A0'!$J10/(0.01)</f>
        <v>6099643.2597044371</v>
      </c>
      <c r="H10" s="29"/>
      <c r="I10" s="29">
        <f>(100-'Table A2'!B10)*'Table A0'!$J10/(90)</f>
        <v>12130.292974368596</v>
      </c>
      <c r="J10" s="29">
        <f>'Table A2'!I10*'Table A0'!$J10/(5)</f>
        <v>36165.287414509236</v>
      </c>
      <c r="K10" s="29">
        <f>'Table A2'!J10*'Table A0'!$J10/(4)</f>
        <v>58871.534130203756</v>
      </c>
      <c r="L10" s="29">
        <f>'Table A2'!K10*'Table A0'!$J10/(0.5)</f>
        <v>124659.11927320741</v>
      </c>
      <c r="M10" s="29">
        <f>'Table A2'!L10*'Table A0'!$J10/(0.4)</f>
        <v>271731.3953732861</v>
      </c>
      <c r="N10" s="29">
        <f>'Table A2'!M10*'Table A0'!$J10/(0.09)</f>
        <v>1030497.4738935777</v>
      </c>
      <c r="O10" s="29"/>
      <c r="P10" s="29">
        <f>'Table Thresholds_nominal'!I10*'Table A0'!$L10</f>
        <v>28835.199246580938</v>
      </c>
      <c r="Q10" s="29">
        <f>'Table Thresholds_nominal'!J10*'Table A0'!$L10</f>
        <v>40642.309016305822</v>
      </c>
      <c r="R10" s="29">
        <f>'Table Thresholds_nominal'!K10*'Table A0'!$L10</f>
        <v>100497.17199641136</v>
      </c>
      <c r="S10" s="29">
        <f>'Table Thresholds_nominal'!L10*'Table A0'!$L10</f>
        <v>162703.97835394536</v>
      </c>
      <c r="T10" s="29">
        <f>'Table Thresholds_nominal'!M10*'Table A0'!$L10</f>
        <v>563239.28032794886</v>
      </c>
      <c r="U10" s="29">
        <f>'Table Thresholds_nominal'!N10*'Table A0'!$L10</f>
        <v>2550575.4421303645</v>
      </c>
      <c r="W10" s="29"/>
      <c r="X10" s="29"/>
      <c r="Y10" s="29"/>
      <c r="Z10" s="29"/>
      <c r="AA10" s="29"/>
      <c r="AB10" s="29"/>
    </row>
    <row r="11" spans="1:28" ht="12" customHeight="1">
      <c r="A11" s="28">
        <v>1918</v>
      </c>
      <c r="B11" s="29">
        <f>'Table A2'!B11*'Table A0'!$J11/(10)</f>
        <v>69431.96656126171</v>
      </c>
      <c r="C11" s="29">
        <f>'Table A2'!C11*'Table A0'!$J11/(5)</f>
        <v>102121.36329166086</v>
      </c>
      <c r="D11" s="29">
        <f>'Table A2'!D11*'Table A0'!$J11/(1)</f>
        <v>276938.95114926004</v>
      </c>
      <c r="E11" s="29">
        <f>'Table A2'!E11*'Table A0'!$J11/(0.5)</f>
        <v>431274.87806602177</v>
      </c>
      <c r="F11" s="29">
        <f>'Table A2'!F11*'Table A0'!$J11/(0.1)</f>
        <v>1168389.7577584076</v>
      </c>
      <c r="G11" s="29">
        <f>'Table A2'!G11*'Table A0'!$J11/(0.01)</f>
        <v>4227144.54145128</v>
      </c>
      <c r="H11" s="29"/>
      <c r="I11" s="29">
        <f>(100-'Table A2'!B11)*'Table A0'!$J11/(90)</f>
        <v>11533.201621973361</v>
      </c>
      <c r="J11" s="29">
        <f>'Table A2'!I11*'Table A0'!$J11/(5)</f>
        <v>36742.569830862565</v>
      </c>
      <c r="K11" s="29">
        <f>'Table A2'!J11*'Table A0'!$J11/(4)</f>
        <v>58416.966327261063</v>
      </c>
      <c r="L11" s="29">
        <f>'Table A2'!K11*'Table A0'!$J11/(0.5)</f>
        <v>122603.0242324983</v>
      </c>
      <c r="M11" s="29">
        <f>'Table A2'!L11*'Table A0'!$J11/(0.4)</f>
        <v>246996.15814292527</v>
      </c>
      <c r="N11" s="29">
        <f>'Table A2'!M11*'Table A0'!$J11/(0.09)</f>
        <v>828528.11512586649</v>
      </c>
      <c r="O11" s="29"/>
      <c r="P11" s="29">
        <f>'Table Thresholds_nominal'!I11*'Table A0'!$L11</f>
        <v>30740.264989130188</v>
      </c>
      <c r="Q11" s="29">
        <f>'Table Thresholds_nominal'!J11*'Table A0'!$L11</f>
        <v>41299.234325473837</v>
      </c>
      <c r="R11" s="29">
        <f>'Table Thresholds_nominal'!K11*'Table A0'!$L11</f>
        <v>100346.57761494667</v>
      </c>
      <c r="S11" s="29">
        <f>'Table Thresholds_nominal'!L11*'Table A0'!$L11</f>
        <v>155642.18968412324</v>
      </c>
      <c r="T11" s="29">
        <f>'Table Thresholds_nominal'!M11*'Table A0'!$L11</f>
        <v>477436.60230241518</v>
      </c>
      <c r="U11" s="29">
        <f>'Table Thresholds_nominal'!N11*'Table A0'!$L11</f>
        <v>1920536.7680551482</v>
      </c>
      <c r="W11" s="29"/>
      <c r="X11" s="29"/>
      <c r="Y11" s="29"/>
      <c r="Z11" s="29"/>
      <c r="AA11" s="29"/>
      <c r="AB11" s="29"/>
    </row>
    <row r="12" spans="1:28" ht="12" customHeight="1">
      <c r="A12" s="28">
        <v>1919</v>
      </c>
      <c r="B12" s="29">
        <f>'Table A2'!B12*'Table A0'!$J12/(10)</f>
        <v>68600.053271829791</v>
      </c>
      <c r="C12" s="29">
        <f>'Table A2'!C12*'Table A0'!$J12/(5)</f>
        <v>102387.65433772671</v>
      </c>
      <c r="D12" s="29">
        <f>'Table A2'!D12*'Table A0'!$J12/(1)</f>
        <v>277566.65403776505</v>
      </c>
      <c r="E12" s="29">
        <f>'Table A2'!E12*'Table A0'!$J12/(0.5)</f>
        <v>426761.61903837579</v>
      </c>
      <c r="F12" s="29">
        <f>'Table A2'!F12*'Table A0'!$J12/(0.1)</f>
        <v>1118784.4348347129</v>
      </c>
      <c r="G12" s="29">
        <f>'Table A2'!G12*'Table A0'!$J12/(0.01)</f>
        <v>3816688.6190957315</v>
      </c>
      <c r="H12" s="29"/>
      <c r="I12" s="29">
        <f>(100-'Table A2'!B12)*'Table A0'!$J12/(90)</f>
        <v>11469.141400368704</v>
      </c>
      <c r="J12" s="29">
        <f>'Table A2'!I12*'Table A0'!$J12/(5)</f>
        <v>34812.452205932866</v>
      </c>
      <c r="K12" s="29">
        <f>'Table A2'!J12*'Table A0'!$J12/(4)</f>
        <v>58592.904412717129</v>
      </c>
      <c r="L12" s="29">
        <f>'Table A2'!K12*'Table A0'!$J12/(0.5)</f>
        <v>128371.68903715433</v>
      </c>
      <c r="M12" s="29">
        <f>'Table A2'!L12*'Table A0'!$J12/(0.4)</f>
        <v>253755.91508929143</v>
      </c>
      <c r="N12" s="29">
        <f>'Table A2'!M12*'Table A0'!$J12/(0.09)</f>
        <v>819017.30325015541</v>
      </c>
      <c r="O12" s="29"/>
      <c r="P12" s="29">
        <f>'Table Thresholds_nominal'!I12*'Table A0'!$L12</f>
        <v>29346.989410175462</v>
      </c>
      <c r="Q12" s="29">
        <f>'Table Thresholds_nominal'!J12*'Table A0'!$L12</f>
        <v>41312.527621643771</v>
      </c>
      <c r="R12" s="29">
        <f>'Table Thresholds_nominal'!K12*'Table A0'!$L12</f>
        <v>104990.68305868917</v>
      </c>
      <c r="S12" s="29">
        <f>'Table Thresholds_nominal'!L12*'Table A0'!$L12</f>
        <v>162326.2565074125</v>
      </c>
      <c r="T12" s="29">
        <f>'Table Thresholds_nominal'!M12*'Table A0'!$L12</f>
        <v>513180.76489682484</v>
      </c>
      <c r="U12" s="29">
        <f>'Table Thresholds_nominal'!N12*'Table A0'!$L12</f>
        <v>1803340.3624395833</v>
      </c>
      <c r="W12" s="29"/>
      <c r="X12" s="29"/>
      <c r="Y12" s="29"/>
      <c r="Z12" s="29"/>
      <c r="AA12" s="29"/>
      <c r="AB12" s="29"/>
    </row>
    <row r="13" spans="1:28" ht="12" customHeight="1">
      <c r="A13" s="28">
        <v>1920</v>
      </c>
      <c r="B13" s="29">
        <f>'Table A2'!B13*'Table A0'!$J13/(10)</f>
        <v>59284.190747910136</v>
      </c>
      <c r="C13" s="29">
        <f>'Table A2'!C13*'Table A0'!$J13/(5)</f>
        <v>85887.64971953175</v>
      </c>
      <c r="D13" s="29">
        <f>'Table A2'!D13*'Table A0'!$J13/(1)</f>
        <v>224924.786327054</v>
      </c>
      <c r="E13" s="29">
        <f>'Table A2'!E13*'Table A0'!$J13/(0.5)</f>
        <v>338368.28307997686</v>
      </c>
      <c r="F13" s="29">
        <f>'Table A2'!F13*'Table A0'!$J13/(0.1)</f>
        <v>819198.6539395022</v>
      </c>
      <c r="G13" s="29">
        <f>'Table A2'!G13*'Table A0'!$J13/(0.01)</f>
        <v>2526268.5923130889</v>
      </c>
      <c r="H13" s="29"/>
      <c r="I13" s="29">
        <f>(100-'Table A2'!B13)*'Table A0'!$J13/(90)</f>
        <v>10439.8829288015</v>
      </c>
      <c r="J13" s="29">
        <f>'Table A2'!I13*'Table A0'!$J13/(5)</f>
        <v>32680.731776288518</v>
      </c>
      <c r="K13" s="29">
        <f>'Table A2'!J13*'Table A0'!$J13/(4)</f>
        <v>51128.365567651192</v>
      </c>
      <c r="L13" s="29">
        <f>'Table A2'!K13*'Table A0'!$J13/(0.5)</f>
        <v>111481.28957413115</v>
      </c>
      <c r="M13" s="29">
        <f>'Table A2'!L13*'Table A0'!$J13/(0.4)</f>
        <v>218160.69036509551</v>
      </c>
      <c r="N13" s="29">
        <f>'Table A2'!M13*'Table A0'!$J13/(0.09)</f>
        <v>629524.21634243708</v>
      </c>
      <c r="O13" s="29"/>
      <c r="P13" s="29">
        <f>'Table Thresholds_nominal'!I13*'Table A0'!$L13</f>
        <v>30002.398569730256</v>
      </c>
      <c r="Q13" s="29">
        <f>'Table Thresholds_nominal'!J13*'Table A0'!$L13</f>
        <v>37166.467265945001</v>
      </c>
      <c r="R13" s="29">
        <f>'Table Thresholds_nominal'!K13*'Table A0'!$L13</f>
        <v>90929.409966157458</v>
      </c>
      <c r="S13" s="29">
        <f>'Table Thresholds_nominal'!L13*'Table A0'!$L13</f>
        <v>142792.74715366156</v>
      </c>
      <c r="T13" s="29">
        <f>'Table Thresholds_nominal'!M13*'Table A0'!$L13</f>
        <v>400697.59463104646</v>
      </c>
      <c r="U13" s="29">
        <f>'Table Thresholds_nominal'!N13*'Table A0'!$L13</f>
        <v>1283278.5702983141</v>
      </c>
      <c r="W13" s="29"/>
      <c r="X13" s="29"/>
      <c r="Y13" s="29"/>
      <c r="Z13" s="29"/>
      <c r="AA13" s="29"/>
      <c r="AB13" s="29"/>
    </row>
    <row r="14" spans="1:28" ht="12" customHeight="1">
      <c r="A14" s="28">
        <v>1921</v>
      </c>
      <c r="B14" s="29">
        <f>'Table A2'!B14*'Table A0'!$J14/(10)</f>
        <v>57665.022642662516</v>
      </c>
      <c r="C14" s="29">
        <f>'Table A2'!C14*'Table A0'!$J14/(5)</f>
        <v>82225.048204060964</v>
      </c>
      <c r="D14" s="29">
        <f>'Table A2'!D14*'Table A0'!$J14/(1)</f>
        <v>209023.64691530055</v>
      </c>
      <c r="E14" s="29">
        <f>'Table A2'!E14*'Table A0'!$J14/(0.5)</f>
        <v>312683.49460352544</v>
      </c>
      <c r="F14" s="29">
        <f>'Table A2'!F14*'Table A0'!$J14/(0.1)</f>
        <v>751119.04495952884</v>
      </c>
      <c r="G14" s="29">
        <f>'Table A2'!G14*'Table A0'!$J14/(0.01)</f>
        <v>2247268.7239502119</v>
      </c>
      <c r="H14" s="29"/>
      <c r="I14" s="29">
        <f>(100-'Table A2'!B14)*'Table A0'!$J14/(90)</f>
        <v>8464.137709384775</v>
      </c>
      <c r="J14" s="29">
        <f>'Table A2'!I14*'Table A0'!$J14/(5)</f>
        <v>33104.997081264082</v>
      </c>
      <c r="K14" s="29">
        <f>'Table A2'!J14*'Table A0'!$J14/(4)</f>
        <v>50525.398526251054</v>
      </c>
      <c r="L14" s="29">
        <f>'Table A2'!K14*'Table A0'!$J14/(0.5)</f>
        <v>105363.79922707564</v>
      </c>
      <c r="M14" s="29">
        <f>'Table A2'!L14*'Table A0'!$J14/(0.4)</f>
        <v>203074.60701452458</v>
      </c>
      <c r="N14" s="29">
        <f>'Table A2'!M14*'Table A0'!$J14/(0.09)</f>
        <v>584880.1917383417</v>
      </c>
      <c r="O14" s="29"/>
      <c r="P14" s="29">
        <f>'Table Thresholds_nominal'!I14*'Table A0'!$L14</f>
        <v>28952.564370551234</v>
      </c>
      <c r="Q14" s="29">
        <f>'Table Thresholds_nominal'!J14*'Table A0'!$L14</f>
        <v>36498.977806459232</v>
      </c>
      <c r="R14" s="29">
        <f>'Table Thresholds_nominal'!K14*'Table A0'!$L14</f>
        <v>86818.285098814988</v>
      </c>
      <c r="S14" s="29">
        <f>'Table Thresholds_nominal'!L14*'Table A0'!$L14</f>
        <v>133442.9171030682</v>
      </c>
      <c r="T14" s="29">
        <f>'Table Thresholds_nominal'!M14*'Table A0'!$L14</f>
        <v>372258.45765306649</v>
      </c>
      <c r="U14" s="29">
        <f>'Table Thresholds_nominal'!N14*'Table A0'!$L14</f>
        <v>1177464.4835534056</v>
      </c>
      <c r="W14" s="29"/>
      <c r="X14" s="29"/>
      <c r="Y14" s="29"/>
      <c r="Z14" s="29"/>
      <c r="AA14" s="29"/>
      <c r="AB14" s="29"/>
    </row>
    <row r="15" spans="1:28" ht="12" customHeight="1">
      <c r="A15" s="28">
        <v>1922</v>
      </c>
      <c r="B15" s="29">
        <f>'Table A2'!B15*'Table A0'!$J15/(10)</f>
        <v>66053.984729007047</v>
      </c>
      <c r="C15" s="29">
        <f>'Table A2'!C15*'Table A0'!$J15/(5)</f>
        <v>96144.740203429072</v>
      </c>
      <c r="D15" s="29">
        <f>'Table A2'!D15*'Table A0'!$J15/(1)</f>
        <v>254496.04477164737</v>
      </c>
      <c r="E15" s="29">
        <f>'Table A2'!E15*'Table A0'!$J15/(0.5)</f>
        <v>387381.00923271995</v>
      </c>
      <c r="F15" s="29">
        <f>'Table A2'!F15*'Table A0'!$J15/(0.1)</f>
        <v>970453.82129441481</v>
      </c>
      <c r="G15" s="29">
        <f>'Table A2'!G15*'Table A0'!$J15/(0.01)</f>
        <v>3192990.8721840745</v>
      </c>
      <c r="H15" s="29"/>
      <c r="I15" s="29">
        <f>(100-'Table A2'!B15)*'Table A0'!$J15/(90)</f>
        <v>9645.5321353102936</v>
      </c>
      <c r="J15" s="29">
        <f>'Table A2'!I15*'Table A0'!$J15/(5)</f>
        <v>35963.229254585036</v>
      </c>
      <c r="K15" s="29">
        <f>'Table A2'!J15*'Table A0'!$J15/(4)</f>
        <v>56556.914061374489</v>
      </c>
      <c r="L15" s="29">
        <f>'Table A2'!K15*'Table A0'!$J15/(0.5)</f>
        <v>121611.08031057479</v>
      </c>
      <c r="M15" s="29">
        <f>'Table A2'!L15*'Table A0'!$J15/(0.4)</f>
        <v>241612.80621729622</v>
      </c>
      <c r="N15" s="29">
        <f>'Table A2'!M15*'Table A0'!$J15/(0.09)</f>
        <v>723505.26008445269</v>
      </c>
      <c r="O15" s="29"/>
      <c r="P15" s="29">
        <f>'Table Thresholds_nominal'!I15*'Table A0'!$L15</f>
        <v>30919.00883599895</v>
      </c>
      <c r="Q15" s="29">
        <f>'Table Thresholds_nominal'!J15*'Table A0'!$L15</f>
        <v>40733.105493285613</v>
      </c>
      <c r="R15" s="29">
        <f>'Table Thresholds_nominal'!K15*'Table A0'!$L15</f>
        <v>98347.54706757344</v>
      </c>
      <c r="S15" s="29">
        <f>'Table Thresholds_nominal'!L15*'Table A0'!$L15</f>
        <v>154421.26717551865</v>
      </c>
      <c r="T15" s="29">
        <f>'Table Thresholds_nominal'!M15*'Table A0'!$L15</f>
        <v>447094.54241144564</v>
      </c>
      <c r="U15" s="29">
        <f>'Table Thresholds_nominal'!N15*'Table A0'!$L15</f>
        <v>1441722.2111697814</v>
      </c>
      <c r="W15" s="29"/>
      <c r="X15" s="29"/>
      <c r="Y15" s="29"/>
      <c r="Z15" s="29"/>
      <c r="AA15" s="29"/>
      <c r="AB15" s="29"/>
    </row>
    <row r="16" spans="1:28" ht="12" customHeight="1">
      <c r="A16" s="28">
        <v>1923</v>
      </c>
      <c r="B16" s="29">
        <f>'Table A2'!B16*'Table A0'!$J16/(10)</f>
        <v>69722.173405048336</v>
      </c>
      <c r="C16" s="29">
        <f>'Table A2'!C16*'Table A0'!$J16/(5)</f>
        <v>99784.283179214122</v>
      </c>
      <c r="D16" s="29">
        <f>'Table A2'!D16*'Table A0'!$J16/(1)</f>
        <v>260068.51187434612</v>
      </c>
      <c r="E16" s="29">
        <f>'Table A2'!E16*'Table A0'!$J16/(0.5)</f>
        <v>393660.23826292355</v>
      </c>
      <c r="F16" s="29">
        <f>'Table A2'!F16*'Table A0'!$J16/(0.1)</f>
        <v>962102.51591916569</v>
      </c>
      <c r="G16" s="29">
        <f>'Table A2'!G16*'Table A0'!$J16/(0.01)</f>
        <v>3107085.6724229963</v>
      </c>
      <c r="H16" s="29"/>
      <c r="I16" s="29">
        <f>(100-'Table A2'!B16)*'Table A0'!$J16/(90)</f>
        <v>11158.424361130674</v>
      </c>
      <c r="J16" s="29">
        <f>'Table A2'!I16*'Table A0'!$J16/(5)</f>
        <v>39660.063630882549</v>
      </c>
      <c r="K16" s="29">
        <f>'Table A2'!J16*'Table A0'!$J16/(4)</f>
        <v>59713.226005431126</v>
      </c>
      <c r="L16" s="29">
        <f>'Table A2'!K16*'Table A0'!$J16/(0.5)</f>
        <v>126476.78548576868</v>
      </c>
      <c r="M16" s="29">
        <f>'Table A2'!L16*'Table A0'!$J16/(0.4)</f>
        <v>251549.66884886302</v>
      </c>
      <c r="N16" s="29">
        <f>'Table A2'!M16*'Table A0'!$J16/(0.09)</f>
        <v>723771.05408540671</v>
      </c>
      <c r="O16" s="29"/>
      <c r="P16" s="29">
        <f>'Table Thresholds_nominal'!I16*'Table A0'!$L16</f>
        <v>33660.404139847255</v>
      </c>
      <c r="Q16" s="29">
        <f>'Table Thresholds_nominal'!J16*'Table A0'!$L16</f>
        <v>46023.76029160207</v>
      </c>
      <c r="R16" s="29">
        <f>'Table Thresholds_nominal'!K16*'Table A0'!$L16</f>
        <v>101381.38269046867</v>
      </c>
      <c r="S16" s="29">
        <f>'Table Thresholds_nominal'!L16*'Table A0'!$L16</f>
        <v>161149.96733889807</v>
      </c>
      <c r="T16" s="29">
        <f>'Table Thresholds_nominal'!M16*'Table A0'!$L16</f>
        <v>456120.62253890757</v>
      </c>
      <c r="U16" s="29">
        <f>'Table Thresholds_nominal'!N16*'Table A0'!$L16</f>
        <v>1423218.9305756115</v>
      </c>
      <c r="W16" s="29"/>
      <c r="X16" s="29"/>
      <c r="Y16" s="29"/>
      <c r="Z16" s="29"/>
      <c r="AA16" s="29"/>
      <c r="AB16" s="29"/>
    </row>
    <row r="17" spans="1:28" ht="12" customHeight="1">
      <c r="A17" s="28">
        <v>1924</v>
      </c>
      <c r="B17" s="29">
        <f>'Table A2'!B17*'Table A0'!$J17/(10)</f>
        <v>73931.954366133228</v>
      </c>
      <c r="C17" s="29">
        <f>'Table A2'!C17*'Table A0'!$J17/(5)</f>
        <v>106328.56548869186</v>
      </c>
      <c r="D17" s="29">
        <f>'Table A2'!D17*'Table A0'!$J17/(1)</f>
        <v>284584.5424885556</v>
      </c>
      <c r="E17" s="29">
        <f>'Table A2'!E17*'Table A0'!$J17/(0.5)</f>
        <v>434376.34697470028</v>
      </c>
      <c r="F17" s="29">
        <f>'Table A2'!F17*'Table A0'!$J17/(0.1)</f>
        <v>1080351.294123742</v>
      </c>
      <c r="G17" s="29">
        <f>'Table A2'!G17*'Table A0'!$J17/(0.01)</f>
        <v>3553059.3902792223</v>
      </c>
      <c r="H17" s="29"/>
      <c r="I17" s="29">
        <f>(100-'Table A2'!B17)*'Table A0'!$J17/(90)</f>
        <v>10601.88071343829</v>
      </c>
      <c r="J17" s="29">
        <f>'Table A2'!I17*'Table A0'!$J17/(5)</f>
        <v>41535.343243574614</v>
      </c>
      <c r="K17" s="29">
        <f>'Table A2'!J17*'Table A0'!$J17/(4)</f>
        <v>61764.571238725905</v>
      </c>
      <c r="L17" s="29">
        <f>'Table A2'!K17*'Table A0'!$J17/(0.5)</f>
        <v>134792.73800241094</v>
      </c>
      <c r="M17" s="29">
        <f>'Table A2'!L17*'Table A0'!$J17/(0.4)</f>
        <v>272882.61018743983</v>
      </c>
      <c r="N17" s="29">
        <f>'Table A2'!M17*'Table A0'!$J17/(0.09)</f>
        <v>805605.95010646654</v>
      </c>
      <c r="O17" s="29"/>
      <c r="P17" s="29">
        <f>'Table Thresholds_nominal'!I17*'Table A0'!$L17</f>
        <v>34997.727135697744</v>
      </c>
      <c r="Q17" s="29">
        <f>'Table Thresholds_nominal'!J17*'Table A0'!$L17</f>
        <v>47061.458002683452</v>
      </c>
      <c r="R17" s="29">
        <f>'Table Thresholds_nominal'!K17*'Table A0'!$L17</f>
        <v>108075.72837932649</v>
      </c>
      <c r="S17" s="29">
        <f>'Table Thresholds_nominal'!L17*'Table A0'!$L17</f>
        <v>172309.81985208963</v>
      </c>
      <c r="T17" s="29">
        <f>'Table Thresholds_nominal'!M17*'Table A0'!$L17</f>
        <v>493762.91383994452</v>
      </c>
      <c r="U17" s="29">
        <f>'Table Thresholds_nominal'!N17*'Table A0'!$L17</f>
        <v>1640285.5403574626</v>
      </c>
      <c r="W17" s="29"/>
      <c r="X17" s="29"/>
      <c r="Y17" s="29"/>
      <c r="Z17" s="29"/>
      <c r="AA17" s="29"/>
      <c r="AB17" s="29"/>
    </row>
    <row r="18" spans="1:28" ht="12" customHeight="1">
      <c r="A18" s="28">
        <v>1925</v>
      </c>
      <c r="B18" s="29">
        <f>'Table A2'!B18*'Table A0'!$J18/(10)</f>
        <v>78337.686877743225</v>
      </c>
      <c r="C18" s="29">
        <f>'Table A2'!C18*'Table A0'!$J18/(5)</f>
        <v>116885.03612538501</v>
      </c>
      <c r="D18" s="29">
        <f>'Table A2'!D18*'Table A0'!$J18/(1)</f>
        <v>327377.87692886771</v>
      </c>
      <c r="E18" s="29">
        <f>'Table A2'!E18*'Table A0'!$J18/(0.5)</f>
        <v>504025.5983599287</v>
      </c>
      <c r="F18" s="29">
        <f>'Table A2'!F18*'Table A0'!$J18/(0.1)</f>
        <v>1295925.5501120926</v>
      </c>
      <c r="G18" s="29">
        <f>'Table A2'!G18*'Table A0'!$J18/(0.01)</f>
        <v>4625671.3151633954</v>
      </c>
      <c r="H18" s="29"/>
      <c r="I18" s="29">
        <f>(100-'Table A2'!B18)*'Table A0'!$J18/(90)</f>
        <v>10832.169124456599</v>
      </c>
      <c r="J18" s="29">
        <f>'Table A2'!I18*'Table A0'!$J18/(5)</f>
        <v>39790.337630101436</v>
      </c>
      <c r="K18" s="29">
        <f>'Table A2'!J18*'Table A0'!$J18/(4)</f>
        <v>64261.825924514356</v>
      </c>
      <c r="L18" s="29">
        <f>'Table A2'!K18*'Table A0'!$J18/(0.5)</f>
        <v>150730.1554978067</v>
      </c>
      <c r="M18" s="29">
        <f>'Table A2'!L18*'Table A0'!$J18/(0.4)</f>
        <v>306050.61042188772</v>
      </c>
      <c r="N18" s="29">
        <f>'Table A2'!M18*'Table A0'!$J18/(0.09)</f>
        <v>925953.79843972577</v>
      </c>
      <c r="O18" s="29"/>
      <c r="P18" s="29">
        <f>'Table Thresholds_nominal'!I18*'Table A0'!$L18</f>
        <v>35870.000001381464</v>
      </c>
      <c r="Q18" s="29">
        <f>'Table Thresholds_nominal'!J18*'Table A0'!$L18</f>
        <v>47604.42319007621</v>
      </c>
      <c r="R18" s="29">
        <f>'Table Thresholds_nominal'!K18*'Table A0'!$L18</f>
        <v>119568.67562636592</v>
      </c>
      <c r="S18" s="29">
        <f>'Table Thresholds_nominal'!L18*'Table A0'!$L18</f>
        <v>192060.10609945119</v>
      </c>
      <c r="T18" s="29">
        <f>'Table Thresholds_nominal'!M18*'Table A0'!$L18</f>
        <v>550059.22960287635</v>
      </c>
      <c r="U18" s="29">
        <f>'Table Thresholds_nominal'!N18*'Table A0'!$L18</f>
        <v>1909094.5651381074</v>
      </c>
      <c r="W18" s="29"/>
      <c r="X18" s="29"/>
      <c r="Y18" s="29"/>
      <c r="Z18" s="29"/>
      <c r="AA18" s="29"/>
      <c r="AB18" s="29"/>
    </row>
    <row r="19" spans="1:28" ht="12" customHeight="1">
      <c r="A19" s="28">
        <v>1926</v>
      </c>
      <c r="B19" s="29">
        <f>'Table A2'!B19*'Table A0'!$J19/(10)</f>
        <v>77932.037480584288</v>
      </c>
      <c r="C19" s="29">
        <f>'Table A2'!C19*'Table A0'!$J19/(5)</f>
        <v>116965.37292625725</v>
      </c>
      <c r="D19" s="29">
        <f>'Table A2'!D19*'Table A0'!$J19/(1)</f>
        <v>328617.26756561466</v>
      </c>
      <c r="E19" s="29">
        <f>'Table A2'!E19*'Table A0'!$J19/(0.5)</f>
        <v>505922.16043505969</v>
      </c>
      <c r="F19" s="29">
        <f>'Table A2'!F19*'Table A0'!$J19/(0.1)</f>
        <v>1326222.6657333849</v>
      </c>
      <c r="G19" s="29">
        <f>'Table A2'!G19*'Table A0'!$J19/(0.01)</f>
        <v>4894425.715606587</v>
      </c>
      <c r="H19" s="29"/>
      <c r="I19" s="29">
        <f>(100-'Table A2'!B19)*'Table A0'!$J19/(90)</f>
        <v>10865.922569169979</v>
      </c>
      <c r="J19" s="29">
        <f>'Table A2'!I19*'Table A0'!$J19/(5)</f>
        <v>38898.702034911323</v>
      </c>
      <c r="K19" s="29">
        <f>'Table A2'!J19*'Table A0'!$J19/(4)</f>
        <v>64052.399266417902</v>
      </c>
      <c r="L19" s="29">
        <f>'Table A2'!K19*'Table A0'!$J19/(0.5)</f>
        <v>151312.3746961696</v>
      </c>
      <c r="M19" s="29">
        <f>'Table A2'!L19*'Table A0'!$J19/(0.4)</f>
        <v>300847.0341104783</v>
      </c>
      <c r="N19" s="29">
        <f>'Table A2'!M19*'Table A0'!$J19/(0.09)</f>
        <v>929755.66019191837</v>
      </c>
      <c r="O19" s="29"/>
      <c r="P19" s="29">
        <f>'Table Thresholds_nominal'!I19*'Table A0'!$L19</f>
        <v>34980.727747923869</v>
      </c>
      <c r="Q19" s="29">
        <f>'Table Thresholds_nominal'!J19*'Table A0'!$L19</f>
        <v>45933.881773370791</v>
      </c>
      <c r="R19" s="29">
        <f>'Table Thresholds_nominal'!K19*'Table A0'!$L19</f>
        <v>121181.70213853192</v>
      </c>
      <c r="S19" s="29">
        <f>'Table Thresholds_nominal'!L19*'Table A0'!$L19</f>
        <v>191617.74557833848</v>
      </c>
      <c r="T19" s="29">
        <f>'Table Thresholds_nominal'!M19*'Table A0'!$L19</f>
        <v>547555.32646658516</v>
      </c>
      <c r="U19" s="29">
        <f>'Table Thresholds_nominal'!N19*'Table A0'!$L19</f>
        <v>1966242.012780003</v>
      </c>
      <c r="W19" s="29"/>
      <c r="X19" s="29"/>
      <c r="Y19" s="29"/>
      <c r="Z19" s="29"/>
      <c r="AA19" s="29"/>
      <c r="AB19" s="29"/>
    </row>
    <row r="20" spans="1:28" ht="12" customHeight="1">
      <c r="A20" s="28">
        <v>1927</v>
      </c>
      <c r="B20" s="29">
        <f>'Table A2'!B20*'Table A0'!$J20/(10)</f>
        <v>80332.153589101537</v>
      </c>
      <c r="C20" s="29">
        <f>'Table A2'!C20*'Table A0'!$J20/(5)</f>
        <v>121562.37910037376</v>
      </c>
      <c r="D20" s="29">
        <f>'Table A2'!D20*'Table A0'!$J20/(1)</f>
        <v>348296.74355081184</v>
      </c>
      <c r="E20" s="29">
        <f>'Table A2'!E20*'Table A0'!$J20/(0.5)</f>
        <v>540633.20489737671</v>
      </c>
      <c r="F20" s="29">
        <f>'Table A2'!F20*'Table A0'!$J20/(0.1)</f>
        <v>1444101.5430654988</v>
      </c>
      <c r="G20" s="29">
        <f>'Table A2'!G20*'Table A0'!$J20/(0.01)</f>
        <v>5443649.6185515998</v>
      </c>
      <c r="H20" s="29"/>
      <c r="I20" s="29">
        <f>(100-'Table A2'!B20)*'Table A0'!$J20/(90)</f>
        <v>10925.55051797825</v>
      </c>
      <c r="J20" s="29">
        <f>'Table A2'!I20*'Table A0'!$J20/(5)</f>
        <v>39101.928077829347</v>
      </c>
      <c r="K20" s="29">
        <f>'Table A2'!J20*'Table A0'!$J20/(4)</f>
        <v>64878.787987764219</v>
      </c>
      <c r="L20" s="29">
        <f>'Table A2'!K20*'Table A0'!$J20/(0.5)</f>
        <v>155960.28220424696</v>
      </c>
      <c r="M20" s="29">
        <f>'Table A2'!L20*'Table A0'!$J20/(0.4)</f>
        <v>314766.12035534618</v>
      </c>
      <c r="N20" s="29">
        <f>'Table A2'!M20*'Table A0'!$J20/(0.09)</f>
        <v>999707.31245593238</v>
      </c>
      <c r="O20" s="29"/>
      <c r="P20" s="29">
        <f>'Table Thresholds_nominal'!I20*'Table A0'!$L20</f>
        <v>35809.009762446884</v>
      </c>
      <c r="Q20" s="29">
        <f>'Table Thresholds_nominal'!J20*'Table A0'!$L20</f>
        <v>47323.162123900496</v>
      </c>
      <c r="R20" s="29">
        <f>'Table Thresholds_nominal'!K20*'Table A0'!$L20</f>
        <v>124392.54103627105</v>
      </c>
      <c r="S20" s="29">
        <f>'Table Thresholds_nominal'!L20*'Table A0'!$L20</f>
        <v>197176.77427115283</v>
      </c>
      <c r="T20" s="29">
        <f>'Table Thresholds_nominal'!M20*'Table A0'!$L20</f>
        <v>574698.25734965166</v>
      </c>
      <c r="U20" s="29">
        <f>'Table Thresholds_nominal'!N20*'Table A0'!$L20</f>
        <v>2220837.3470205907</v>
      </c>
      <c r="W20" s="29"/>
      <c r="X20" s="29"/>
      <c r="Y20" s="29"/>
      <c r="Z20" s="29"/>
      <c r="AA20" s="29"/>
      <c r="AB20" s="29"/>
    </row>
    <row r="21" spans="1:28" ht="12" customHeight="1">
      <c r="A21" s="28">
        <v>1928</v>
      </c>
      <c r="B21" s="29">
        <f>'Table A2'!B21*'Table A0'!$J21/(10)</f>
        <v>87018.406482701423</v>
      </c>
      <c r="C21" s="29">
        <f>'Table A2'!C21*'Table A0'!$J21/(5)</f>
        <v>133819.00739438031</v>
      </c>
      <c r="D21" s="29">
        <f>'Table A2'!D21*'Table A0'!$J21/(1)</f>
        <v>396677.34473632521</v>
      </c>
      <c r="E21" s="29">
        <f>'Table A2'!E21*'Table A0'!$J21/(0.5)</f>
        <v>626758.76198904682</v>
      </c>
      <c r="F21" s="29">
        <f>'Table A2'!F21*'Table A0'!$J21/(0.1)</f>
        <v>1755909.4355577796</v>
      </c>
      <c r="G21" s="29">
        <f>'Table A2'!G21*'Table A0'!$J21/(0.01)</f>
        <v>7021621.9967781147</v>
      </c>
      <c r="H21" s="29"/>
      <c r="I21" s="29">
        <f>(100-'Table A2'!B21)*'Table A0'!$J21/(90)</f>
        <v>11228.788167520293</v>
      </c>
      <c r="J21" s="29">
        <f>'Table A2'!I21*'Table A0'!$J21/(5)</f>
        <v>40217.805571022524</v>
      </c>
      <c r="K21" s="29">
        <f>'Table A2'!J21*'Table A0'!$J21/(4)</f>
        <v>68104.423058894099</v>
      </c>
      <c r="L21" s="29">
        <f>'Table A2'!K21*'Table A0'!$J21/(0.5)</f>
        <v>166595.92748360353</v>
      </c>
      <c r="M21" s="29">
        <f>'Table A2'!L21*'Table A0'!$J21/(0.4)</f>
        <v>344471.09359686356</v>
      </c>
      <c r="N21" s="29">
        <f>'Table A2'!M21*'Table A0'!$J21/(0.09)</f>
        <v>1170830.2620888539</v>
      </c>
      <c r="O21" s="29"/>
      <c r="P21" s="29">
        <f>'Table Thresholds_nominal'!I21*'Table A0'!$L21</f>
        <v>36826.477460704082</v>
      </c>
      <c r="Q21" s="29">
        <f>'Table Thresholds_nominal'!J21*'Table A0'!$L21</f>
        <v>48991.973376546281</v>
      </c>
      <c r="R21" s="29">
        <f>'Table Thresholds_nominal'!K21*'Table A0'!$L21</f>
        <v>131640.06967871785</v>
      </c>
      <c r="S21" s="29">
        <f>'Table Thresholds_nominal'!L21*'Table A0'!$L21</f>
        <v>209294.32720002776</v>
      </c>
      <c r="T21" s="29">
        <f>'Table Thresholds_nominal'!M21*'Table A0'!$L21</f>
        <v>638698.73297776061</v>
      </c>
      <c r="U21" s="29">
        <f>'Table Thresholds_nominal'!N21*'Table A0'!$L21</f>
        <v>2733209.3656914099</v>
      </c>
      <c r="W21" s="29"/>
      <c r="X21" s="29"/>
      <c r="Y21" s="29"/>
      <c r="Z21" s="29"/>
      <c r="AA21" s="29"/>
      <c r="AB21" s="29"/>
    </row>
    <row r="22" spans="1:28" ht="12" customHeight="1">
      <c r="A22" s="28">
        <v>1929</v>
      </c>
      <c r="B22" s="29">
        <f>'Table A2'!B22*'Table A0'!$J22/(10)</f>
        <v>85279.357011552827</v>
      </c>
      <c r="C22" s="29">
        <f>'Table A2'!C22*'Table A0'!$J22/(5)</f>
        <v>131004.21989165184</v>
      </c>
      <c r="D22" s="29">
        <f>'Table A2'!D22*'Table A0'!$J22/(1)</f>
        <v>383127.16997203208</v>
      </c>
      <c r="E22" s="29">
        <f>'Table A2'!E22*'Table A0'!$J22/(0.5)</f>
        <v>603301.10782211227</v>
      </c>
      <c r="F22" s="29">
        <f>'Table A2'!F22*'Table A0'!$J22/(0.1)</f>
        <v>1701314.6458181106</v>
      </c>
      <c r="G22" s="29">
        <f>'Table A2'!G22*'Table A0'!$J22/(0.01)</f>
        <v>7000098.5821854742</v>
      </c>
      <c r="H22" s="29"/>
      <c r="I22" s="29">
        <f>(100-'Table A2'!B22)*'Table A0'!$J22/(90)</f>
        <v>12072.704751363954</v>
      </c>
      <c r="J22" s="29">
        <f>'Table A2'!I22*'Table A0'!$J22/(5)</f>
        <v>39554.494131453837</v>
      </c>
      <c r="K22" s="29">
        <f>'Table A2'!J22*'Table A0'!$J22/(4)</f>
        <v>67973.482371556762</v>
      </c>
      <c r="L22" s="29">
        <f>'Table A2'!K22*'Table A0'!$J22/(0.5)</f>
        <v>162953.23212195188</v>
      </c>
      <c r="M22" s="29">
        <f>'Table A2'!L22*'Table A0'!$J22/(0.4)</f>
        <v>328797.72332311264</v>
      </c>
      <c r="N22" s="29">
        <f>'Table A2'!M22*'Table A0'!$J22/(0.09)</f>
        <v>1112560.875110626</v>
      </c>
      <c r="O22" s="29"/>
      <c r="P22" s="29">
        <f>'Table Thresholds_nominal'!I22*'Table A0'!$L22</f>
        <v>35852.285473461619</v>
      </c>
      <c r="Q22" s="29">
        <f>'Table Thresholds_nominal'!J22*'Table A0'!$L22</f>
        <v>48137.408423370063</v>
      </c>
      <c r="R22" s="29">
        <f>'Table Thresholds_nominal'!K22*'Table A0'!$L22</f>
        <v>130745.59958631008</v>
      </c>
      <c r="S22" s="29">
        <f>'Table Thresholds_nominal'!L22*'Table A0'!$L22</f>
        <v>204249.28195931274</v>
      </c>
      <c r="T22" s="29">
        <f>'Table Thresholds_nominal'!M22*'Table A0'!$L22</f>
        <v>589651.39834098925</v>
      </c>
      <c r="U22" s="29">
        <f>'Table Thresholds_nominal'!N22*'Table A0'!$L22</f>
        <v>2525038.4047450721</v>
      </c>
      <c r="W22" s="29"/>
      <c r="X22" s="29"/>
      <c r="Y22" s="29"/>
      <c r="Z22" s="29"/>
      <c r="AA22" s="29"/>
      <c r="AB22" s="29"/>
    </row>
    <row r="23" spans="1:28" ht="12" customHeight="1">
      <c r="A23" s="28">
        <v>1930</v>
      </c>
      <c r="B23" s="29">
        <f>'Table A2'!B23*'Table A0'!$J23/(10)</f>
        <v>72393.826764052996</v>
      </c>
      <c r="C23" s="29">
        <f>'Table A2'!C23*'Table A0'!$J23/(5)</f>
        <v>105343.24472808349</v>
      </c>
      <c r="D23" s="29">
        <f>'Table A2'!D23*'Table A0'!$J23/(1)</f>
        <v>279822.98679241707</v>
      </c>
      <c r="E23" s="29">
        <f>'Table A2'!E23*'Table A0'!$J23/(0.5)</f>
        <v>425301.8137140607</v>
      </c>
      <c r="F23" s="29">
        <f>'Table A2'!F23*'Table A0'!$J23/(0.1)</f>
        <v>1112085.7798858671</v>
      </c>
      <c r="G23" s="29">
        <f>'Table A2'!G23*'Table A0'!$J23/(0.01)</f>
        <v>4236255.3238027012</v>
      </c>
      <c r="H23" s="29"/>
      <c r="I23" s="29">
        <f>(100-'Table A2'!B23)*'Table A0'!$J23/(90)</f>
        <v>10556.79057999044</v>
      </c>
      <c r="J23" s="29">
        <f>'Table A2'!I23*'Table A0'!$J23/(5)</f>
        <v>39444.408800022531</v>
      </c>
      <c r="K23" s="29">
        <f>'Table A2'!J23*'Table A0'!$J23/(4)</f>
        <v>61723.309212000087</v>
      </c>
      <c r="L23" s="29">
        <f>'Table A2'!K23*'Table A0'!$J23/(0.5)</f>
        <v>134344.15987077335</v>
      </c>
      <c r="M23" s="29">
        <f>'Table A2'!L23*'Table A0'!$J23/(0.4)</f>
        <v>253605.82217110909</v>
      </c>
      <c r="N23" s="29">
        <f>'Table A2'!M23*'Table A0'!$J23/(0.09)</f>
        <v>764955.83056177455</v>
      </c>
      <c r="O23" s="29"/>
      <c r="P23" s="29">
        <f>'Table Thresholds_nominal'!I23*'Table A0'!$L23</f>
        <v>35010.652248621467</v>
      </c>
      <c r="Q23" s="29">
        <f>'Table Thresholds_nominal'!J23*'Table A0'!$L23</f>
        <v>45169.440943139089</v>
      </c>
      <c r="R23" s="29">
        <f>'Table Thresholds_nominal'!K23*'Table A0'!$L23</f>
        <v>110513.6670043732</v>
      </c>
      <c r="S23" s="29">
        <f>'Table Thresholds_nominal'!L23*'Table A0'!$L23</f>
        <v>166811.81564420357</v>
      </c>
      <c r="T23" s="29">
        <f>'Table Thresholds_nominal'!M23*'Table A0'!$L23</f>
        <v>453572.9423661927</v>
      </c>
      <c r="U23" s="29">
        <f>'Table Thresholds_nominal'!N23*'Table A0'!$L23</f>
        <v>1671416.2575968334</v>
      </c>
      <c r="W23" s="29"/>
      <c r="X23" s="29"/>
      <c r="Y23" s="29"/>
      <c r="Z23" s="29"/>
      <c r="AA23" s="29"/>
      <c r="AB23" s="29"/>
    </row>
    <row r="24" spans="1:28" ht="12" customHeight="1">
      <c r="A24" s="28">
        <v>1931</v>
      </c>
      <c r="B24" s="29">
        <f>'Table A2'!B24*'Table A0'!$J24/(10)</f>
        <v>66442.241579910042</v>
      </c>
      <c r="C24" s="29">
        <f>'Table A2'!C24*'Table A0'!$J24/(5)</f>
        <v>93062.230359649984</v>
      </c>
      <c r="D24" s="29">
        <f>'Table A2'!D24*'Table A0'!$J24/(1)</f>
        <v>230371.2950358988</v>
      </c>
      <c r="E24" s="29">
        <f>'Table A2'!E24*'Table A0'!$J24/(0.5)</f>
        <v>342476.81120556692</v>
      </c>
      <c r="F24" s="29">
        <f>'Table A2'!F24*'Table A0'!$J24/(0.1)</f>
        <v>863548.63849386375</v>
      </c>
      <c r="G24" s="29">
        <f>'Table A2'!G24*'Table A0'!$J24/(0.01)</f>
        <v>3189938.6251467522</v>
      </c>
      <c r="H24" s="29"/>
      <c r="I24" s="29">
        <f>(100-'Table A2'!B24)*'Table A0'!$J24/(90)</f>
        <v>9244.3679300646436</v>
      </c>
      <c r="J24" s="29">
        <f>'Table A2'!I24*'Table A0'!$J24/(5)</f>
        <v>39822.252800170099</v>
      </c>
      <c r="K24" s="29">
        <f>'Table A2'!J24*'Table A0'!$J24/(4)</f>
        <v>58734.964190587772</v>
      </c>
      <c r="L24" s="29">
        <f>'Table A2'!K24*'Table A0'!$J24/(0.5)</f>
        <v>118265.77886623066</v>
      </c>
      <c r="M24" s="29">
        <f>'Table A2'!L24*'Table A0'!$J24/(0.4)</f>
        <v>212208.85438349273</v>
      </c>
      <c r="N24" s="29">
        <f>'Table A2'!M24*'Table A0'!$J24/(0.09)</f>
        <v>605060.86219909845</v>
      </c>
      <c r="O24" s="29"/>
      <c r="P24" s="29">
        <f>'Table Thresholds_nominal'!I24*'Table A0'!$L24</f>
        <v>34196.047415960071</v>
      </c>
      <c r="Q24" s="29">
        <f>'Table Thresholds_nominal'!J24*'Table A0'!$L24</f>
        <v>43076.34504488793</v>
      </c>
      <c r="R24" s="29">
        <f>'Table Thresholds_nominal'!K24*'Table A0'!$L24</f>
        <v>98590.027077876817</v>
      </c>
      <c r="S24" s="29">
        <f>'Table Thresholds_nominal'!L24*'Table A0'!$L24</f>
        <v>145758.32299464327</v>
      </c>
      <c r="T24" s="29">
        <f>'Table Thresholds_nominal'!M24*'Table A0'!$L24</f>
        <v>367324.15733948274</v>
      </c>
      <c r="U24" s="29">
        <f>'Table Thresholds_nominal'!N24*'Table A0'!$L24</f>
        <v>1316775.193033213</v>
      </c>
      <c r="W24" s="29"/>
      <c r="X24" s="29"/>
      <c r="Y24" s="29"/>
      <c r="Z24" s="29"/>
      <c r="AA24" s="29"/>
      <c r="AB24" s="29"/>
    </row>
    <row r="25" spans="1:28" ht="12" customHeight="1">
      <c r="A25" s="28">
        <v>1932</v>
      </c>
      <c r="B25" s="29">
        <f>'Table A2'!B25*'Table A0'!$J25/(10)</f>
        <v>57927.640302156666</v>
      </c>
      <c r="C25" s="29">
        <f>'Table A2'!C25*'Table A0'!$J25/(5)</f>
        <v>81624.142908501963</v>
      </c>
      <c r="D25" s="29">
        <f>'Table A2'!D25*'Table A0'!$J25/(1)</f>
        <v>194456.07217305133</v>
      </c>
      <c r="E25" s="29">
        <f>'Table A2'!E25*'Table A0'!$J25/(0.5)</f>
        <v>290758.9302184094</v>
      </c>
      <c r="F25" s="29">
        <f>'Table A2'!F25*'Table A0'!$J25/(0.1)</f>
        <v>744195.01540042832</v>
      </c>
      <c r="G25" s="29">
        <f>'Table A2'!G25*'Table A0'!$J25/(0.01)</f>
        <v>2434415.1701141056</v>
      </c>
      <c r="H25" s="29"/>
      <c r="I25" s="29">
        <f>(100-'Table A2'!B25)*'Table A0'!$J25/(90)</f>
        <v>7446.8760100223753</v>
      </c>
      <c r="J25" s="29">
        <f>'Table A2'!I25*'Table A0'!$J25/(5)</f>
        <v>34231.137695811361</v>
      </c>
      <c r="K25" s="29">
        <f>'Table A2'!J25*'Table A0'!$J25/(4)</f>
        <v>53416.16059236462</v>
      </c>
      <c r="L25" s="29">
        <f>'Table A2'!K25*'Table A0'!$J25/(0.5)</f>
        <v>98153.214127693296</v>
      </c>
      <c r="M25" s="29">
        <f>'Table A2'!L25*'Table A0'!$J25/(0.4)</f>
        <v>177399.90892290461</v>
      </c>
      <c r="N25" s="29">
        <f>'Table A2'!M25*'Table A0'!$J25/(0.09)</f>
        <v>556392.77598779753</v>
      </c>
      <c r="O25" s="29"/>
      <c r="P25" s="29">
        <f>'Table Thresholds_nominal'!I25*'Table A0'!$L25</f>
        <v>23417.685362179203</v>
      </c>
      <c r="Q25" s="29">
        <f>'Table Thresholds_nominal'!J25*'Table A0'!$L25</f>
        <v>39999.491507593521</v>
      </c>
      <c r="R25" s="29">
        <f>'Table Thresholds_nominal'!K25*'Table A0'!$L25</f>
        <v>83591.320993483911</v>
      </c>
      <c r="S25" s="29">
        <f>'Table Thresholds_nominal'!L25*'Table A0'!$L25</f>
        <v>120664.86414432744</v>
      </c>
      <c r="T25" s="29">
        <f>'Table Thresholds_nominal'!M25*'Table A0'!$L25</f>
        <v>319684.25479867781</v>
      </c>
      <c r="U25" s="29">
        <f>'Table Thresholds_nominal'!N25*'Table A0'!$L25</f>
        <v>1207827.805977579</v>
      </c>
      <c r="W25" s="29"/>
      <c r="X25" s="29"/>
      <c r="Y25" s="29"/>
      <c r="Z25" s="29"/>
      <c r="AA25" s="29"/>
      <c r="AB25" s="29"/>
    </row>
    <row r="26" spans="1:28" ht="12" customHeight="1">
      <c r="A26" s="28">
        <v>1933</v>
      </c>
      <c r="B26" s="29">
        <f>'Table A2'!B26*'Table A0'!$J26/(10)</f>
        <v>55714.277086906382</v>
      </c>
      <c r="C26" s="29">
        <f>'Table A2'!C26*'Table A0'!$J26/(5)</f>
        <v>80821.421906333911</v>
      </c>
      <c r="D26" s="29">
        <f>'Table A2'!D26*'Table A0'!$J26/(1)</f>
        <v>198497.89870124645</v>
      </c>
      <c r="E26" s="29">
        <f>'Table A2'!E26*'Table A0'!$J26/(0.5)</f>
        <v>298253.48470236204</v>
      </c>
      <c r="F26" s="29">
        <f>'Table A2'!F26*'Table A0'!$J26/(0.1)</f>
        <v>775806.29656251927</v>
      </c>
      <c r="G26" s="29">
        <f>'Table A2'!G26*'Table A0'!$J26/(0.01)</f>
        <v>2643252.0561104869</v>
      </c>
      <c r="H26" s="29"/>
      <c r="I26" s="29">
        <f>(100-'Table A2'!B26)*'Table A0'!$J26/(90)</f>
        <v>7514.8975671025082</v>
      </c>
      <c r="J26" s="29">
        <f>'Table A2'!I26*'Table A0'!$J26/(5)</f>
        <v>30607.132267478861</v>
      </c>
      <c r="K26" s="29">
        <f>'Table A2'!J26*'Table A0'!$J26/(4)</f>
        <v>51402.30270760577</v>
      </c>
      <c r="L26" s="29">
        <f>'Table A2'!K26*'Table A0'!$J26/(0.5)</f>
        <v>98742.312700130831</v>
      </c>
      <c r="M26" s="29">
        <f>'Table A2'!L26*'Table A0'!$J26/(0.4)</f>
        <v>178865.28173732272</v>
      </c>
      <c r="N26" s="29">
        <f>'Table A2'!M26*'Table A0'!$J26/(0.09)</f>
        <v>568312.32327941165</v>
      </c>
      <c r="O26" s="29"/>
      <c r="P26" s="29">
        <f>'Table Thresholds_nominal'!I26*'Table A0'!$L26</f>
        <v>22861.675937806398</v>
      </c>
      <c r="Q26" s="29">
        <f>'Table Thresholds_nominal'!J26*'Table A0'!$L26</f>
        <v>37159.379177902592</v>
      </c>
      <c r="R26" s="29">
        <f>'Table Thresholds_nominal'!K26*'Table A0'!$L26</f>
        <v>82668.776396157526</v>
      </c>
      <c r="S26" s="29">
        <f>'Table Thresholds_nominal'!L26*'Table A0'!$L26</f>
        <v>120015.55597760779</v>
      </c>
      <c r="T26" s="29">
        <f>'Table Thresholds_nominal'!M26*'Table A0'!$L26</f>
        <v>320754.44132620306</v>
      </c>
      <c r="U26" s="29">
        <f>'Table Thresholds_nominal'!N26*'Table A0'!$L26</f>
        <v>1216909.1734263701</v>
      </c>
      <c r="W26" s="29"/>
      <c r="X26" s="29"/>
      <c r="Y26" s="29"/>
      <c r="Z26" s="29"/>
      <c r="AA26" s="29"/>
      <c r="AB26" s="29"/>
    </row>
    <row r="27" spans="1:28" ht="12" customHeight="1">
      <c r="A27" s="28">
        <v>1934</v>
      </c>
      <c r="B27" s="29">
        <f>'Table A2'!B27*'Table A0'!$J27/(10)</f>
        <v>60837.43989581491</v>
      </c>
      <c r="C27" s="29">
        <f>'Table A2'!C27*'Table A0'!$J27/(5)</f>
        <v>89173.682603332403</v>
      </c>
      <c r="D27" s="29">
        <f>'Table A2'!D27*'Table A0'!$J27/(1)</f>
        <v>215492.20514927868</v>
      </c>
      <c r="E27" s="29">
        <f>'Table A2'!E27*'Table A0'!$J27/(0.5)</f>
        <v>321077.09514035302</v>
      </c>
      <c r="F27" s="29">
        <f>'Table A2'!F27*'Table A0'!$J27/(0.1)</f>
        <v>793604.05551268638</v>
      </c>
      <c r="G27" s="29">
        <f>'Table A2'!G27*'Table A0'!$J27/(0.01)</f>
        <v>2604498.2055763667</v>
      </c>
      <c r="H27" s="29"/>
      <c r="I27" s="29">
        <f>(100-'Table A2'!B27)*'Table A0'!$J27/(90)</f>
        <v>8204.0157242901587</v>
      </c>
      <c r="J27" s="29">
        <f>'Table A2'!I27*'Table A0'!$J27/(5)</f>
        <v>32501.197188297425</v>
      </c>
      <c r="K27" s="29">
        <f>'Table A2'!J27*'Table A0'!$J27/(4)</f>
        <v>57594.051966845836</v>
      </c>
      <c r="L27" s="29">
        <f>'Table A2'!K27*'Table A0'!$J27/(0.5)</f>
        <v>109907.31515820435</v>
      </c>
      <c r="M27" s="29">
        <f>'Table A2'!L27*'Table A0'!$J27/(0.4)</f>
        <v>202945.35504726961</v>
      </c>
      <c r="N27" s="29">
        <f>'Table A2'!M27*'Table A0'!$J27/(0.09)</f>
        <v>592393.59439449979</v>
      </c>
      <c r="O27" s="29"/>
      <c r="P27" s="29">
        <f>'Table Thresholds_nominal'!I27*'Table A0'!$L27</f>
        <v>27614.110179056253</v>
      </c>
      <c r="Q27" s="29">
        <f>'Table Thresholds_nominal'!J27*'Table A0'!$L27</f>
        <v>39399.145818640762</v>
      </c>
      <c r="R27" s="29">
        <f>'Table Thresholds_nominal'!K27*'Table A0'!$L27</f>
        <v>91409.125941942097</v>
      </c>
      <c r="S27" s="29">
        <f>'Table Thresholds_nominal'!L27*'Table A0'!$L27</f>
        <v>136094.63884154774</v>
      </c>
      <c r="T27" s="29">
        <f>'Table Thresholds_nominal'!M27*'Table A0'!$L27</f>
        <v>369897.13173252123</v>
      </c>
      <c r="U27" s="29">
        <f>'Table Thresholds_nominal'!N27*'Table A0'!$L27</f>
        <v>1249049.4758814164</v>
      </c>
      <c r="W27" s="29"/>
      <c r="X27" s="29"/>
      <c r="Y27" s="29"/>
      <c r="Z27" s="29"/>
      <c r="AA27" s="29"/>
      <c r="AB27" s="29"/>
    </row>
    <row r="28" spans="1:28" ht="12" customHeight="1">
      <c r="A28" s="28">
        <v>1935</v>
      </c>
      <c r="B28" s="29">
        <f>'Table A2'!B28*'Table A0'!$J28/(10)</f>
        <v>64141.504088372865</v>
      </c>
      <c r="C28" s="29">
        <f>'Table A2'!C28*'Table A0'!$J28/(5)</f>
        <v>92331.319678987158</v>
      </c>
      <c r="D28" s="29">
        <f>'Table A2'!D28*'Table A0'!$J28/(1)</f>
        <v>235203.08580574483</v>
      </c>
      <c r="E28" s="29">
        <f>'Table A2'!E28*'Table A0'!$J28/(0.5)</f>
        <v>352774.58001672558</v>
      </c>
      <c r="F28" s="29">
        <f>'Table A2'!F28*'Table A0'!$J28/(0.1)</f>
        <v>878520.94396878907</v>
      </c>
      <c r="G28" s="29">
        <f>'Table A2'!G28*'Table A0'!$J28/(0.01)</f>
        <v>2909903.0501009831</v>
      </c>
      <c r="H28" s="29"/>
      <c r="I28" s="29">
        <f>(100-'Table A2'!B28)*'Table A0'!$J28/(90)</f>
        <v>9239.7715624360408</v>
      </c>
      <c r="J28" s="29">
        <f>'Table A2'!I28*'Table A0'!$J28/(5)</f>
        <v>35951.688497758572</v>
      </c>
      <c r="K28" s="29">
        <f>'Table A2'!J28*'Table A0'!$J28/(4)</f>
        <v>56613.378147297735</v>
      </c>
      <c r="L28" s="29">
        <f>'Table A2'!K28*'Table A0'!$J28/(0.5)</f>
        <v>117631.59159476405</v>
      </c>
      <c r="M28" s="29">
        <f>'Table A2'!L28*'Table A0'!$J28/(0.4)</f>
        <v>221337.98902870971</v>
      </c>
      <c r="N28" s="29">
        <f>'Table A2'!M28*'Table A0'!$J28/(0.09)</f>
        <v>652811.82106521202</v>
      </c>
      <c r="O28" s="29"/>
      <c r="P28" s="29">
        <f>'Table Thresholds_nominal'!I28*'Table A0'!$L28</f>
        <v>30378.10816769383</v>
      </c>
      <c r="Q28" s="29">
        <f>'Table Thresholds_nominal'!J28*'Table A0'!$L28</f>
        <v>43845.851648314303</v>
      </c>
      <c r="R28" s="29">
        <f>'Table Thresholds_nominal'!K28*'Table A0'!$L28</f>
        <v>97445.981569129071</v>
      </c>
      <c r="S28" s="29">
        <f>'Table Thresholds_nominal'!L28*'Table A0'!$L28</f>
        <v>145677.01438737384</v>
      </c>
      <c r="T28" s="29">
        <f>'Table Thresholds_nominal'!M28*'Table A0'!$L28</f>
        <v>400004.79389366764</v>
      </c>
      <c r="U28" s="29">
        <f>'Table Thresholds_nominal'!N28*'Table A0'!$L28</f>
        <v>1387591.8537209509</v>
      </c>
      <c r="W28" s="29"/>
      <c r="X28" s="29"/>
      <c r="Y28" s="29"/>
      <c r="Z28" s="29"/>
      <c r="AA28" s="29"/>
      <c r="AB28" s="29"/>
    </row>
    <row r="29" spans="1:28" ht="12" customHeight="1">
      <c r="A29" s="28">
        <v>1936</v>
      </c>
      <c r="B29" s="29">
        <f>'Table A2'!B29*'Table A0'!$J29/(10)</f>
        <v>74159.322988635395</v>
      </c>
      <c r="C29" s="29">
        <f>'Table A2'!C29*'Table A0'!$J29/(5)</f>
        <v>109131.85431666425</v>
      </c>
      <c r="D29" s="29">
        <f>'Table A2'!D29*'Table A0'!$J29/(1)</f>
        <v>298350.61716229731</v>
      </c>
      <c r="E29" s="29">
        <f>'Table A2'!E29*'Table A0'!$J29/(0.5)</f>
        <v>454249.98774550849</v>
      </c>
      <c r="F29" s="29">
        <f>'Table A2'!F29*'Table A0'!$J29/(0.1)</f>
        <v>1136034.4524484286</v>
      </c>
      <c r="G29" s="29">
        <f>'Table A2'!G29*'Table A0'!$J29/(0.01)</f>
        <v>3702364.1382786678</v>
      </c>
      <c r="H29" s="29"/>
      <c r="I29" s="29">
        <f>(100-'Table A2'!B29)*'Table A0'!$J29/(90)</f>
        <v>10010.809397179761</v>
      </c>
      <c r="J29" s="29">
        <f>'Table A2'!I29*'Table A0'!$J29/(5)</f>
        <v>39186.791660606526</v>
      </c>
      <c r="K29" s="29">
        <f>'Table A2'!J29*'Table A0'!$J29/(4)</f>
        <v>61827.163605255999</v>
      </c>
      <c r="L29" s="29">
        <f>'Table A2'!K29*'Table A0'!$J29/(0.5)</f>
        <v>142451.24657908606</v>
      </c>
      <c r="M29" s="29">
        <f>'Table A2'!L29*'Table A0'!$J29/(0.4)</f>
        <v>283803.87156977842</v>
      </c>
      <c r="N29" s="29">
        <f>'Table A2'!M29*'Table A0'!$J29/(0.09)</f>
        <v>850886.70957840211</v>
      </c>
      <c r="O29" s="29"/>
      <c r="P29" s="29">
        <f>'Table Thresholds_nominal'!I29*'Table A0'!$L29</f>
        <v>33343.158376536514</v>
      </c>
      <c r="Q29" s="29">
        <f>'Table Thresholds_nominal'!J29*'Table A0'!$L29</f>
        <v>48411.974250407526</v>
      </c>
      <c r="R29" s="29">
        <f>'Table Thresholds_nominal'!K29*'Table A0'!$L29</f>
        <v>116091.92806726274</v>
      </c>
      <c r="S29" s="29">
        <f>'Table Thresholds_nominal'!L29*'Table A0'!$L29</f>
        <v>180422.8362892986</v>
      </c>
      <c r="T29" s="29">
        <f>'Table Thresholds_nominal'!M29*'Table A0'!$L29</f>
        <v>517149.53880993481</v>
      </c>
      <c r="U29" s="29">
        <f>'Table Thresholds_nominal'!N29*'Table A0'!$L29</f>
        <v>1803570.731134118</v>
      </c>
      <c r="W29" s="29"/>
      <c r="X29" s="29"/>
      <c r="Y29" s="29"/>
      <c r="Z29" s="29"/>
      <c r="AA29" s="29"/>
      <c r="AB29" s="29"/>
    </row>
    <row r="30" spans="1:28" ht="12" customHeight="1">
      <c r="A30" s="28">
        <v>1937</v>
      </c>
      <c r="B30" s="29">
        <f>'Table A2'!B30*'Table A0'!$J30/(10)</f>
        <v>73226.992824147776</v>
      </c>
      <c r="C30" s="29">
        <f>'Table A2'!C30*'Table A0'!$J30/(5)</f>
        <v>106264.5101527427</v>
      </c>
      <c r="D30" s="29">
        <f>'Table A2'!D30*'Table A0'!$J30/(1)</f>
        <v>280315.67432401731</v>
      </c>
      <c r="E30" s="29">
        <f>'Table A2'!E30*'Table A0'!$J30/(0.5)</f>
        <v>423268.44674383465</v>
      </c>
      <c r="F30" s="29">
        <f>'Table A2'!F30*'Table A0'!$J30/(0.1)</f>
        <v>1048345.8303523203</v>
      </c>
      <c r="G30" s="29">
        <f>'Table A2'!G30*'Table A0'!$J30/(0.01)</f>
        <v>3406902.0681695356</v>
      </c>
      <c r="H30" s="29"/>
      <c r="I30" s="29">
        <f>(100-'Table A2'!B30)*'Table A0'!$J30/(90)</f>
        <v>10549.484494451708</v>
      </c>
      <c r="J30" s="29">
        <f>'Table A2'!I30*'Table A0'!$J30/(5)</f>
        <v>40189.475495552848</v>
      </c>
      <c r="K30" s="29">
        <f>'Table A2'!J30*'Table A0'!$J30/(4)</f>
        <v>62751.719109924066</v>
      </c>
      <c r="L30" s="29">
        <f>'Table A2'!K30*'Table A0'!$J30/(0.5)</f>
        <v>137362.90190419991</v>
      </c>
      <c r="M30" s="29">
        <f>'Table A2'!L30*'Table A0'!$J30/(0.4)</f>
        <v>266999.10084171325</v>
      </c>
      <c r="N30" s="29">
        <f>'Table A2'!M30*'Table A0'!$J30/(0.09)</f>
        <v>786284.0261504075</v>
      </c>
      <c r="O30" s="29"/>
      <c r="P30" s="29">
        <f>'Table Thresholds_nominal'!I30*'Table A0'!$L30</f>
        <v>34987.314625268984</v>
      </c>
      <c r="Q30" s="29">
        <f>'Table Thresholds_nominal'!J30*'Table A0'!$L30</f>
        <v>47042.343485658857</v>
      </c>
      <c r="R30" s="29">
        <f>'Table Thresholds_nominal'!K30*'Table A0'!$L30</f>
        <v>112896.51063515419</v>
      </c>
      <c r="S30" s="29">
        <f>'Table Thresholds_nominal'!L30*'Table A0'!$L30</f>
        <v>173624.07268005141</v>
      </c>
      <c r="T30" s="29">
        <f>'Table Thresholds_nominal'!M30*'Table A0'!$L30</f>
        <v>486508.21242739045</v>
      </c>
      <c r="U30" s="29">
        <f>'Table Thresholds_nominal'!N30*'Table A0'!$L30</f>
        <v>1644215.946044246</v>
      </c>
      <c r="W30" s="29"/>
      <c r="X30" s="29"/>
      <c r="Y30" s="29"/>
      <c r="Z30" s="29"/>
      <c r="AA30" s="29"/>
      <c r="AB30" s="29"/>
    </row>
    <row r="31" spans="1:28" ht="12" customHeight="1">
      <c r="A31" s="28">
        <v>1938</v>
      </c>
      <c r="B31" s="29">
        <f>'Table A2'!B31*'Table A0'!$J31/(10)</f>
        <v>67013.695418209245</v>
      </c>
      <c r="C31" s="29">
        <f>'Table A2'!C31*'Table A0'!$J31/(5)</f>
        <v>94503.963684601884</v>
      </c>
      <c r="D31" s="29">
        <f>'Table A2'!D31*'Table A0'!$J31/(1)</f>
        <v>233422.99264043919</v>
      </c>
      <c r="E31" s="29">
        <f>'Table A2'!E31*'Table A0'!$J31/(0.5)</f>
        <v>344415.84624352818</v>
      </c>
      <c r="F31" s="29">
        <f>'Table A2'!F31*'Table A0'!$J31/(0.1)</f>
        <v>832221.05870405189</v>
      </c>
      <c r="G31" s="29">
        <f>'Table A2'!G31*'Table A0'!$J31/(0.01)</f>
        <v>2790543.5553559507</v>
      </c>
      <c r="H31" s="29"/>
      <c r="I31" s="29">
        <f>(100-'Table A2'!B31)*'Table A0'!$J31/(90)</f>
        <v>9819.8421182533984</v>
      </c>
      <c r="J31" s="29">
        <f>'Table A2'!I31*'Table A0'!$J31/(5)</f>
        <v>39523.427151816606</v>
      </c>
      <c r="K31" s="29">
        <f>'Table A2'!J31*'Table A0'!$J31/(4)</f>
        <v>59774.206445642551</v>
      </c>
      <c r="L31" s="29">
        <f>'Table A2'!K31*'Table A0'!$J31/(0.5)</f>
        <v>122430.13903735021</v>
      </c>
      <c r="M31" s="29">
        <f>'Table A2'!L31*'Table A0'!$J31/(0.4)</f>
        <v>222464.54312839723</v>
      </c>
      <c r="N31" s="29">
        <f>'Table A2'!M31*'Table A0'!$J31/(0.09)</f>
        <v>614629.67018717423</v>
      </c>
      <c r="O31" s="29"/>
      <c r="P31" s="29">
        <f>'Table Thresholds_nominal'!I31*'Table A0'!$L31</f>
        <v>34212.160684950861</v>
      </c>
      <c r="Q31" s="29">
        <f>'Table Thresholds_nominal'!J31*'Table A0'!$L31</f>
        <v>45609.660878586605</v>
      </c>
      <c r="R31" s="29">
        <f>'Table Thresholds_nominal'!K31*'Table A0'!$L31</f>
        <v>102571.36393386613</v>
      </c>
      <c r="S31" s="29">
        <f>'Table Thresholds_nominal'!L31*'Table A0'!$L31</f>
        <v>151148.73782755315</v>
      </c>
      <c r="T31" s="29">
        <f>'Table Thresholds_nominal'!M31*'Table A0'!$L31</f>
        <v>389019.47714890726</v>
      </c>
      <c r="U31" s="29">
        <f>'Table Thresholds_nominal'!N31*'Table A0'!$L31</f>
        <v>1235781.8215516929</v>
      </c>
      <c r="W31" s="29"/>
      <c r="X31" s="29"/>
      <c r="Y31" s="29"/>
      <c r="Z31" s="29"/>
      <c r="AA31" s="29"/>
      <c r="AB31" s="29"/>
    </row>
    <row r="32" spans="1:28" ht="12" customHeight="1">
      <c r="A32" s="28">
        <v>1939</v>
      </c>
      <c r="B32" s="29">
        <f>'Table A2'!B32*'Table A0'!$J32/(10)</f>
        <v>73882.360525814525</v>
      </c>
      <c r="C32" s="29">
        <f>'Table A2'!C32*'Table A0'!$J32/(5)</f>
        <v>104099.34298893431</v>
      </c>
      <c r="D32" s="29">
        <f>'Table A2'!D32*'Table A0'!$J32/(1)</f>
        <v>258180.07818502231</v>
      </c>
      <c r="E32" s="29">
        <f>'Table A2'!E32*'Table A0'!$J32/(0.5)</f>
        <v>381849.58800151851</v>
      </c>
      <c r="F32" s="29">
        <f>'Table A2'!F32*'Table A0'!$J32/(0.1)</f>
        <v>917368.6952124408</v>
      </c>
      <c r="G32" s="29">
        <f>'Table A2'!G32*'Table A0'!$J32/(0.01)</f>
        <v>2928064.5505136596</v>
      </c>
      <c r="H32" s="29"/>
      <c r="I32" s="29">
        <f>(100-'Table A2'!B32)*'Table A0'!$J32/(90)</f>
        <v>10133.658470801531</v>
      </c>
      <c r="J32" s="29">
        <f>'Table A2'!I32*'Table A0'!$J32/(5)</f>
        <v>43665.378062694748</v>
      </c>
      <c r="K32" s="29">
        <f>'Table A2'!J32*'Table A0'!$J32/(4)</f>
        <v>65579.159189912316</v>
      </c>
      <c r="L32" s="29">
        <f>'Table A2'!K32*'Table A0'!$J32/(0.5)</f>
        <v>134510.56836852609</v>
      </c>
      <c r="M32" s="29">
        <f>'Table A2'!L32*'Table A0'!$J32/(0.4)</f>
        <v>247969.81119878794</v>
      </c>
      <c r="N32" s="29">
        <f>'Table A2'!M32*'Table A0'!$J32/(0.09)</f>
        <v>693958.0446234165</v>
      </c>
      <c r="O32" s="29"/>
      <c r="P32" s="29">
        <f>'Table Thresholds_nominal'!I32*'Table A0'!$L32</f>
        <v>38608.633095532445</v>
      </c>
      <c r="Q32" s="29">
        <f>'Table Thresholds_nominal'!J32*'Table A0'!$L32</f>
        <v>51190.164766480251</v>
      </c>
      <c r="R32" s="29">
        <f>'Table Thresholds_nominal'!K32*'Table A0'!$L32</f>
        <v>112417.80939871186</v>
      </c>
      <c r="S32" s="29">
        <f>'Table Thresholds_nominal'!L32*'Table A0'!$L32</f>
        <v>166248.68244793153</v>
      </c>
      <c r="T32" s="29">
        <f>'Table Thresholds_nominal'!M32*'Table A0'!$L32</f>
        <v>434634.15872407291</v>
      </c>
      <c r="U32" s="29">
        <f>'Table Thresholds_nominal'!N32*'Table A0'!$L32</f>
        <v>1428622.4012518257</v>
      </c>
      <c r="W32" s="29"/>
      <c r="X32" s="29"/>
      <c r="Y32" s="29"/>
      <c r="Z32" s="29"/>
      <c r="AA32" s="29"/>
      <c r="AB32" s="29"/>
    </row>
    <row r="33" spans="1:28" ht="12" customHeight="1">
      <c r="A33" s="28">
        <v>1940</v>
      </c>
      <c r="B33" s="29">
        <f>'Table A2'!B33*'Table A0'!$J33/(10)</f>
        <v>76927.561210794986</v>
      </c>
      <c r="C33" s="29">
        <f>'Table A2'!C33*'Table A0'!$J33/(5)</f>
        <v>108754.1330083973</v>
      </c>
      <c r="D33" s="29">
        <f>'Table A2'!D33*'Table A0'!$J33/(1)</f>
        <v>275420.11602456338</v>
      </c>
      <c r="E33" s="29">
        <f>'Table A2'!E33*'Table A0'!$J33/(0.5)</f>
        <v>408989.1889008623</v>
      </c>
      <c r="F33" s="29">
        <f>'Table A2'!F33*'Table A0'!$J33/(0.1)</f>
        <v>980583.80115211266</v>
      </c>
      <c r="G33" s="29">
        <f>'Table A2'!G33*'Table A0'!$J33/(0.01)</f>
        <v>3146856.5823779865</v>
      </c>
      <c r="H33" s="29"/>
      <c r="I33" s="29">
        <f>(100-'Table A2'!B33)*'Table A0'!$J33/(90)</f>
        <v>10635.736307232666</v>
      </c>
      <c r="J33" s="29">
        <f>'Table A2'!I33*'Table A0'!$J33/(5)</f>
        <v>45100.989413192656</v>
      </c>
      <c r="K33" s="29">
        <f>'Table A2'!J33*'Table A0'!$J33/(4)</f>
        <v>67087.637254355795</v>
      </c>
      <c r="L33" s="29">
        <f>'Table A2'!K33*'Table A0'!$J33/(0.5)</f>
        <v>141851.04314826446</v>
      </c>
      <c r="M33" s="29">
        <f>'Table A2'!L33*'Table A0'!$J33/(0.4)</f>
        <v>266090.53583804966</v>
      </c>
      <c r="N33" s="29">
        <f>'Table A2'!M33*'Table A0'!$J33/(0.09)</f>
        <v>739886.82546034886</v>
      </c>
      <c r="O33" s="29"/>
      <c r="P33" s="29">
        <f>'Table Thresholds_nominal'!I33*'Table A0'!$L33</f>
        <v>42722.140936514348</v>
      </c>
      <c r="Q33" s="29">
        <f>'Table Thresholds_nominal'!J33*'Table A0'!$L33</f>
        <v>50588.298877666501</v>
      </c>
      <c r="R33" s="29">
        <f>'Table Thresholds_nominal'!K33*'Table A0'!$L33</f>
        <v>117635.32531787168</v>
      </c>
      <c r="S33" s="29">
        <f>'Table Thresholds_nominal'!L33*'Table A0'!$L33</f>
        <v>179595.44295170336</v>
      </c>
      <c r="T33" s="29">
        <f>'Table Thresholds_nominal'!M33*'Table A0'!$L33</f>
        <v>470014.11457211565</v>
      </c>
      <c r="U33" s="29">
        <f>'Table Thresholds_nominal'!N33*'Table A0'!$L33</f>
        <v>1520382.8991047572</v>
      </c>
      <c r="W33" s="29"/>
      <c r="X33" s="29"/>
      <c r="Y33" s="29"/>
      <c r="Z33" s="29"/>
      <c r="AA33" s="29"/>
      <c r="AB33" s="29"/>
    </row>
    <row r="34" spans="1:28" ht="12" customHeight="1">
      <c r="A34" s="28">
        <v>1941</v>
      </c>
      <c r="B34" s="29">
        <f>'Table A2'!B34*'Table A0'!$J34/(10)</f>
        <v>83103.209080461631</v>
      </c>
      <c r="C34" s="29">
        <f>'Table A2'!C34*'Table A0'!$J34/(5)</f>
        <v>118071.7029967329</v>
      </c>
      <c r="D34" s="29">
        <f>'Table A2'!D34*'Table A0'!$J34/(1)</f>
        <v>307391.33579516766</v>
      </c>
      <c r="E34" s="29">
        <f>'Table A2'!E34*'Table A0'!$J34/(0.5)</f>
        <v>457753.14632465667</v>
      </c>
      <c r="F34" s="29">
        <f>'Table A2'!F34*'Table A0'!$J34/(0.1)</f>
        <v>1095523.863882133</v>
      </c>
      <c r="G34" s="29">
        <f>'Table A2'!G34*'Table A0'!$J34/(0.01)</f>
        <v>3443015.5670430525</v>
      </c>
      <c r="H34" s="29"/>
      <c r="I34" s="29">
        <f>(100-'Table A2'!B34)*'Table A0'!$J34/(90)</f>
        <v>13193.301262878438</v>
      </c>
      <c r="J34" s="29">
        <f>'Table A2'!I34*'Table A0'!$J34/(5)</f>
        <v>48134.715164190362</v>
      </c>
      <c r="K34" s="29">
        <f>'Table A2'!J34*'Table A0'!$J34/(4)</f>
        <v>70741.794797124225</v>
      </c>
      <c r="L34" s="29">
        <f>'Table A2'!K34*'Table A0'!$J34/(0.5)</f>
        <v>157029.52526567862</v>
      </c>
      <c r="M34" s="29">
        <f>'Table A2'!L34*'Table A0'!$J34/(0.4)</f>
        <v>298310.46693528758</v>
      </c>
      <c r="N34" s="29">
        <f>'Table A2'!M34*'Table A0'!$J34/(0.09)</f>
        <v>834691.4524198086</v>
      </c>
      <c r="O34" s="29"/>
      <c r="P34" s="29">
        <f>'Table Thresholds_nominal'!I34*'Table A0'!$L34</f>
        <v>44117.039390314807</v>
      </c>
      <c r="Q34" s="29">
        <f>'Table Thresholds_nominal'!J34*'Table A0'!$L34</f>
        <v>54942.876367406134</v>
      </c>
      <c r="R34" s="29">
        <f>'Table Thresholds_nominal'!K34*'Table A0'!$L34</f>
        <v>128390.46019786256</v>
      </c>
      <c r="S34" s="29">
        <f>'Table Thresholds_nominal'!L34*'Table A0'!$L34</f>
        <v>199678.55968284869</v>
      </c>
      <c r="T34" s="29">
        <f>'Table Thresholds_nominal'!M34*'Table A0'!$L34</f>
        <v>530631.67031829327</v>
      </c>
      <c r="U34" s="29">
        <f>'Table Thresholds_nominal'!N34*'Table A0'!$L34</f>
        <v>1700212.6054523422</v>
      </c>
      <c r="W34" s="29"/>
      <c r="X34" s="29"/>
      <c r="Y34" s="29"/>
      <c r="Z34" s="29"/>
      <c r="AA34" s="29"/>
      <c r="AB34" s="29"/>
    </row>
    <row r="35" spans="1:28" ht="12" customHeight="1">
      <c r="A35" s="28">
        <v>1942</v>
      </c>
      <c r="B35" s="29">
        <f>'Table A2'!B35*'Table A0'!$J35/(10)</f>
        <v>83097.010206520295</v>
      </c>
      <c r="C35" s="29">
        <f>'Table A2'!C35*'Table A0'!$J35/(5)</f>
        <v>118011.24565861348</v>
      </c>
      <c r="D35" s="29">
        <f>'Table A2'!D35*'Table A0'!$J35/(1)</f>
        <v>304775.12364450184</v>
      </c>
      <c r="E35" s="29">
        <f>'Table A2'!E35*'Table A0'!$J35/(0.5)</f>
        <v>453693.6221704327</v>
      </c>
      <c r="F35" s="29">
        <f>'Table A2'!F35*'Table A0'!$J35/(0.1)</f>
        <v>1065583.7145719565</v>
      </c>
      <c r="G35" s="29">
        <f>'Table A2'!G35*'Table A0'!$J35/(0.01)</f>
        <v>3190302.7461801218</v>
      </c>
      <c r="H35" s="29"/>
      <c r="I35" s="29">
        <f>(100-'Table A2'!B35)*'Table A0'!$J35/(90)</f>
        <v>16698.877917656035</v>
      </c>
      <c r="J35" s="29">
        <f>'Table A2'!I35*'Table A0'!$J35/(5)</f>
        <v>48182.774754427075</v>
      </c>
      <c r="K35" s="29">
        <f>'Table A2'!J35*'Table A0'!$J35/(4)</f>
        <v>71320.276162141396</v>
      </c>
      <c r="L35" s="29">
        <f>'Table A2'!K35*'Table A0'!$J35/(0.5)</f>
        <v>155856.62511857101</v>
      </c>
      <c r="M35" s="29">
        <f>'Table A2'!L35*'Table A0'!$J35/(0.4)</f>
        <v>300721.09907005174</v>
      </c>
      <c r="N35" s="29">
        <f>'Table A2'!M35*'Table A0'!$J35/(0.09)</f>
        <v>829503.82217104943</v>
      </c>
      <c r="O35" s="29"/>
      <c r="P35" s="29">
        <f>'Table Thresholds_nominal'!I35*'Table A0'!$L35</f>
        <v>44748.120397325489</v>
      </c>
      <c r="Q35" s="29">
        <f>'Table Thresholds_nominal'!J35*'Table A0'!$L35</f>
        <v>54712.251708900258</v>
      </c>
      <c r="R35" s="29">
        <f>'Table Thresholds_nominal'!K35*'Table A0'!$L35</f>
        <v>126440.7803803635</v>
      </c>
      <c r="S35" s="29">
        <f>'Table Thresholds_nominal'!L35*'Table A0'!$L35</f>
        <v>198472.46432796557</v>
      </c>
      <c r="T35" s="29">
        <f>'Table Thresholds_nominal'!M35*'Table A0'!$L35</f>
        <v>527857.55391933175</v>
      </c>
      <c r="U35" s="29">
        <f>'Table Thresholds_nominal'!N35*'Table A0'!$L35</f>
        <v>1652280.3465105412</v>
      </c>
      <c r="W35" s="29"/>
      <c r="X35" s="29"/>
      <c r="Y35" s="29"/>
      <c r="Z35" s="29"/>
      <c r="AA35" s="29"/>
      <c r="AB35" s="29"/>
    </row>
    <row r="36" spans="1:28" ht="12" customHeight="1">
      <c r="A36" s="28">
        <v>1943</v>
      </c>
      <c r="B36" s="29">
        <f>'Table A2'!B36*'Table A0'!$J36/(10)</f>
        <v>89568.694848722967</v>
      </c>
      <c r="C36" s="29">
        <f>'Table A2'!C36*'Table A0'!$J36/(5)</f>
        <v>127004.41982067851</v>
      </c>
      <c r="D36" s="29">
        <f>'Table A2'!D36*'Table A0'!$J36/(1)</f>
        <v>319986.31514741923</v>
      </c>
      <c r="E36" s="29">
        <f>'Table A2'!E36*'Table A0'!$J36/(0.5)</f>
        <v>470670.1138249918</v>
      </c>
      <c r="F36" s="29">
        <f>'Table A2'!F36*'Table A0'!$J36/(0.1)</f>
        <v>1067612.9559239002</v>
      </c>
      <c r="G36" s="29">
        <f>'Table A2'!G36*'Table A0'!$J36/(0.01)</f>
        <v>2802077.4097133847</v>
      </c>
      <c r="H36" s="29"/>
      <c r="I36" s="29">
        <f>(100-'Table A2'!B36)*'Table A0'!$J36/(90)</f>
        <v>20224.30874179467</v>
      </c>
      <c r="J36" s="29">
        <f>'Table A2'!I36*'Table A0'!$J36/(5)</f>
        <v>52132.96987676742</v>
      </c>
      <c r="K36" s="29">
        <f>'Table A2'!J36*'Table A0'!$J36/(4)</f>
        <v>78758.94598899335</v>
      </c>
      <c r="L36" s="29">
        <f>'Table A2'!K36*'Table A0'!$J36/(0.5)</f>
        <v>169302.5164698466</v>
      </c>
      <c r="M36" s="29">
        <f>'Table A2'!L36*'Table A0'!$J36/(0.4)</f>
        <v>321434.40330026468</v>
      </c>
      <c r="N36" s="29">
        <f>'Table A2'!M36*'Table A0'!$J36/(0.09)</f>
        <v>874894.68328062445</v>
      </c>
      <c r="O36" s="29"/>
      <c r="P36" s="29">
        <f>'Table Thresholds_nominal'!I36*'Table A0'!$L36</f>
        <v>46023.228341393027</v>
      </c>
      <c r="Q36" s="29">
        <f>'Table Thresholds_nominal'!J36*'Table A0'!$L36</f>
        <v>60278.526287999659</v>
      </c>
      <c r="R36" s="29">
        <f>'Table Thresholds_nominal'!K36*'Table A0'!$L36</f>
        <v>137454.00776097769</v>
      </c>
      <c r="S36" s="29">
        <f>'Table Thresholds_nominal'!L36*'Table A0'!$L36</f>
        <v>216663.29871830484</v>
      </c>
      <c r="T36" s="29">
        <f>'Table Thresholds_nominal'!M36*'Table A0'!$L36</f>
        <v>559656.89096930856</v>
      </c>
      <c r="U36" s="29">
        <f>'Table Thresholds_nominal'!N36*'Table A0'!$L36</f>
        <v>1493564.7368541111</v>
      </c>
      <c r="W36" s="29"/>
      <c r="X36" s="29"/>
      <c r="Y36" s="29"/>
      <c r="Z36" s="29"/>
      <c r="AA36" s="29"/>
      <c r="AB36" s="29"/>
    </row>
    <row r="37" spans="1:28" ht="12" customHeight="1">
      <c r="A37" s="28">
        <v>1944</v>
      </c>
      <c r="B37" s="29">
        <f>'Table A2'!B37*'Table A0'!$J37/(10)</f>
        <v>85504.610266943986</v>
      </c>
      <c r="C37" s="29">
        <f>'Table A2'!C37*'Table A0'!$J37/(5)</f>
        <v>118728.81387240006</v>
      </c>
      <c r="D37" s="29">
        <f>'Table A2'!D37*'Table A0'!$J37/(1)</f>
        <v>290058.92788780411</v>
      </c>
      <c r="E37" s="29">
        <f>'Table A2'!E37*'Table A0'!$J37/(0.5)</f>
        <v>419867.22158876533</v>
      </c>
      <c r="F37" s="29">
        <f>'Table A2'!F37*'Table A0'!$J37/(0.1)</f>
        <v>928458.36525844946</v>
      </c>
      <c r="G37" s="29">
        <f>'Table A2'!G37*'Table A0'!$J37/(0.01)</f>
        <v>2624591.3571404433</v>
      </c>
      <c r="H37" s="29"/>
      <c r="I37" s="29">
        <f>(100-'Table A2'!B37)*'Table A0'!$J37/(90)</f>
        <v>20323.831432599472</v>
      </c>
      <c r="J37" s="29">
        <f>'Table A2'!I37*'Table A0'!$J37/(5)</f>
        <v>52280.406661487898</v>
      </c>
      <c r="K37" s="29">
        <f>'Table A2'!J37*'Table A0'!$J37/(4)</f>
        <v>75896.285368549055</v>
      </c>
      <c r="L37" s="29">
        <f>'Table A2'!K37*'Table A0'!$J37/(0.5)</f>
        <v>160250.63418684289</v>
      </c>
      <c r="M37" s="29">
        <f>'Table A2'!L37*'Table A0'!$J37/(0.4)</f>
        <v>292719.43567134422</v>
      </c>
      <c r="N37" s="29">
        <f>'Table A2'!M37*'Table A0'!$J37/(0.09)</f>
        <v>739999.14393822791</v>
      </c>
      <c r="O37" s="29"/>
      <c r="P37" s="29">
        <f>'Table Thresholds_nominal'!I37*'Table A0'!$L37</f>
        <v>50196.116313370534</v>
      </c>
      <c r="Q37" s="29">
        <f>'Table Thresholds_nominal'!J37*'Table A0'!$L37</f>
        <v>60328.336315233289</v>
      </c>
      <c r="R37" s="29">
        <f>'Table Thresholds_nominal'!K37*'Table A0'!$L37</f>
        <v>140919.95700572361</v>
      </c>
      <c r="S37" s="29">
        <f>'Table Thresholds_nominal'!L37*'Table A0'!$L37</f>
        <v>213921.50653251942</v>
      </c>
      <c r="T37" s="29">
        <f>'Table Thresholds_nominal'!M37*'Table A0'!$L37</f>
        <v>529998.58512395434</v>
      </c>
      <c r="U37" s="29">
        <f>'Table Thresholds_nominal'!N37*'Table A0'!$L37</f>
        <v>1506975.9588755602</v>
      </c>
      <c r="W37" s="29"/>
      <c r="X37" s="29"/>
      <c r="Y37" s="29"/>
      <c r="Z37" s="29"/>
      <c r="AA37" s="29"/>
      <c r="AB37" s="29"/>
    </row>
    <row r="38" spans="1:28" ht="12" customHeight="1">
      <c r="A38" s="28">
        <v>1945</v>
      </c>
      <c r="B38" s="29">
        <f>'Table A2'!B38*'Table A0'!$J38/(10)</f>
        <v>89011.517842163827</v>
      </c>
      <c r="C38" s="29">
        <f>'Table A2'!C38*'Table A0'!$J38/(5)</f>
        <v>126554.98856198652</v>
      </c>
      <c r="D38" s="29">
        <f>'Table A2'!D38*'Table A0'!$J38/(1)</f>
        <v>310918.21595827583</v>
      </c>
      <c r="E38" s="29">
        <f>'Table A2'!E38*'Table A0'!$J38/(0.5)</f>
        <v>445340.9202984916</v>
      </c>
      <c r="F38" s="29">
        <f>'Table A2'!F38*'Table A0'!$J38/(0.1)</f>
        <v>962265.0985426337</v>
      </c>
      <c r="G38" s="29">
        <f>'Table A2'!G38*'Table A0'!$J38/(0.01)</f>
        <v>2535225.0382796391</v>
      </c>
      <c r="H38" s="29"/>
      <c r="I38" s="29">
        <f>(100-'Table A2'!B38)*'Table A0'!$J38/(90)</f>
        <v>19863.952993722491</v>
      </c>
      <c r="J38" s="29">
        <f>'Table A2'!I38*'Table A0'!$J38/(5)</f>
        <v>51468.047122341115</v>
      </c>
      <c r="K38" s="29">
        <f>'Table A2'!J38*'Table A0'!$J38/(4)</f>
        <v>80464.181712914215</v>
      </c>
      <c r="L38" s="29">
        <f>'Table A2'!K38*'Table A0'!$J38/(0.5)</f>
        <v>176495.51161806003</v>
      </c>
      <c r="M38" s="29">
        <f>'Table A2'!L38*'Table A0'!$J38/(0.4)</f>
        <v>316109.87573745602</v>
      </c>
      <c r="N38" s="29">
        <f>'Table A2'!M38*'Table A0'!$J38/(0.09)</f>
        <v>787491.77190518891</v>
      </c>
      <c r="O38" s="29"/>
      <c r="P38" s="29">
        <f>'Table Thresholds_nominal'!I38*'Table A0'!$L38</f>
        <v>48834.670064734033</v>
      </c>
      <c r="Q38" s="29">
        <f>'Table Thresholds_nominal'!J38*'Table A0'!$L38</f>
        <v>61350.187594489304</v>
      </c>
      <c r="R38" s="29">
        <f>'Table Thresholds_nominal'!K38*'Table A0'!$L38</f>
        <v>154997.17968779797</v>
      </c>
      <c r="S38" s="29">
        <f>'Table Thresholds_nominal'!L38*'Table A0'!$L38</f>
        <v>239013.58054164931</v>
      </c>
      <c r="T38" s="29">
        <f>'Table Thresholds_nominal'!M38*'Table A0'!$L38</f>
        <v>555605.94405161834</v>
      </c>
      <c r="U38" s="29">
        <f>'Table Thresholds_nominal'!N38*'Table A0'!$L38</f>
        <v>1421692.6828673573</v>
      </c>
      <c r="W38" s="29"/>
      <c r="X38" s="29"/>
      <c r="Y38" s="29"/>
      <c r="Z38" s="29"/>
      <c r="AA38" s="29"/>
      <c r="AB38" s="29"/>
    </row>
    <row r="39" spans="1:28" ht="12" customHeight="1">
      <c r="A39" s="28">
        <v>1946</v>
      </c>
      <c r="B39" s="29">
        <f>'Table A2'!B39*'Table A0'!$J39/(10)</f>
        <v>96165.394574559381</v>
      </c>
      <c r="C39" s="29">
        <f>'Table A2'!C39*'Table A0'!$J39/(5)</f>
        <v>138395.04493152007</v>
      </c>
      <c r="D39" s="29">
        <f>'Table A2'!D39*'Table A0'!$J39/(1)</f>
        <v>333509.73890770145</v>
      </c>
      <c r="E39" s="29">
        <f>'Table A2'!E39*'Table A0'!$J39/(0.5)</f>
        <v>472709.40521969355</v>
      </c>
      <c r="F39" s="29">
        <f>'Table A2'!F39*'Table A0'!$J39/(0.1)</f>
        <v>1012457.9822985552</v>
      </c>
      <c r="G39" s="29">
        <f>'Table A2'!G39*'Table A0'!$J39/(0.01)</f>
        <v>2867144.8357798131</v>
      </c>
      <c r="H39" s="29"/>
      <c r="I39" s="29">
        <f>(100-'Table A2'!B39)*'Table A0'!$J39/(90)</f>
        <v>19602.988787042264</v>
      </c>
      <c r="J39" s="29">
        <f>'Table A2'!I39*'Table A0'!$J39/(5)</f>
        <v>53935.744217598673</v>
      </c>
      <c r="K39" s="29">
        <f>'Table A2'!J39*'Table A0'!$J39/(4)</f>
        <v>89616.371437474751</v>
      </c>
      <c r="L39" s="29">
        <f>'Table A2'!K39*'Table A0'!$J39/(0.5)</f>
        <v>194310.07259570938</v>
      </c>
      <c r="M39" s="29">
        <f>'Table A2'!L39*'Table A0'!$J39/(0.4)</f>
        <v>337772.26094997814</v>
      </c>
      <c r="N39" s="29">
        <f>'Table A2'!M39*'Table A0'!$J39/(0.09)</f>
        <v>806381.66524508211</v>
      </c>
      <c r="O39" s="29"/>
      <c r="P39" s="29">
        <f>'Table Thresholds_nominal'!I39*'Table A0'!$L39</f>
        <v>48566.580221423879</v>
      </c>
      <c r="Q39" s="29">
        <f>'Table Thresholds_nominal'!J39*'Table A0'!$L39</f>
        <v>63754.150990752365</v>
      </c>
      <c r="R39" s="29">
        <f>'Table Thresholds_nominal'!K39*'Table A0'!$L39</f>
        <v>161354.51809727421</v>
      </c>
      <c r="S39" s="29">
        <f>'Table Thresholds_nominal'!L39*'Table A0'!$L39</f>
        <v>240611.65763989417</v>
      </c>
      <c r="T39" s="29">
        <f>'Table Thresholds_nominal'!M39*'Table A0'!$L39</f>
        <v>555499.19932112191</v>
      </c>
      <c r="U39" s="29">
        <f>'Table Thresholds_nominal'!N39*'Table A0'!$L39</f>
        <v>1460783.5861840153</v>
      </c>
      <c r="W39" s="29"/>
      <c r="X39" s="29"/>
      <c r="Y39" s="29"/>
      <c r="Z39" s="29"/>
      <c r="AA39" s="29"/>
      <c r="AB39" s="29"/>
    </row>
    <row r="40" spans="1:28" ht="12" customHeight="1">
      <c r="A40" s="28">
        <v>1947</v>
      </c>
      <c r="B40" s="29">
        <f>'Table A2'!B40*'Table A0'!$J40/(10)</f>
        <v>86424.964844531598</v>
      </c>
      <c r="C40" s="29">
        <f>'Table A2'!C40*'Table A0'!$J40/(5)</f>
        <v>122892.70935892717</v>
      </c>
      <c r="D40" s="29">
        <f>'Table A2'!D40*'Table A0'!$J40/(1)</f>
        <v>291385.74398592359</v>
      </c>
      <c r="E40" s="29">
        <f>'Table A2'!E40*'Table A0'!$J40/(0.5)</f>
        <v>412626.92773260421</v>
      </c>
      <c r="F40" s="29">
        <f>'Table A2'!F40*'Table A0'!$J40/(0.1)</f>
        <v>890644.82724916574</v>
      </c>
      <c r="G40" s="29">
        <f>'Table A2'!G40*'Table A0'!$J40/(0.01)</f>
        <v>2585806.1606428386</v>
      </c>
      <c r="H40" s="29"/>
      <c r="I40" s="29">
        <f>(100-'Table A2'!B40)*'Table A0'!$J40/(90)</f>
        <v>19165.996869887695</v>
      </c>
      <c r="J40" s="29">
        <f>'Table A2'!I40*'Table A0'!$J40/(5)</f>
        <v>49957.22033013602</v>
      </c>
      <c r="K40" s="29">
        <f>'Table A2'!J40*'Table A0'!$J40/(4)</f>
        <v>80769.450702178074</v>
      </c>
      <c r="L40" s="29">
        <f>'Table A2'!K40*'Table A0'!$J40/(0.5)</f>
        <v>170144.56023924297</v>
      </c>
      <c r="M40" s="29">
        <f>'Table A2'!L40*'Table A0'!$J40/(0.4)</f>
        <v>293122.45285346376</v>
      </c>
      <c r="N40" s="29">
        <f>'Table A2'!M40*'Table A0'!$J40/(0.09)</f>
        <v>702293.56798320229</v>
      </c>
      <c r="O40" s="29"/>
      <c r="P40" s="29">
        <f>'Table Thresholds_nominal'!I40*'Table A0'!$L40</f>
        <v>44179.589040934829</v>
      </c>
      <c r="Q40" s="29">
        <f>'Table Thresholds_nominal'!J40*'Table A0'!$L40</f>
        <v>56720.532557427017</v>
      </c>
      <c r="R40" s="29">
        <f>'Table Thresholds_nominal'!K40*'Table A0'!$L40</f>
        <v>141111.09766431397</v>
      </c>
      <c r="S40" s="29">
        <f>'Table Thresholds_nominal'!L40*'Table A0'!$L40</f>
        <v>209017.90585499431</v>
      </c>
      <c r="T40" s="29">
        <f>'Table Thresholds_nominal'!M40*'Table A0'!$L40</f>
        <v>477473.28531966457</v>
      </c>
      <c r="U40" s="29">
        <f>'Table Thresholds_nominal'!N40*'Table A0'!$L40</f>
        <v>1296066.0471164305</v>
      </c>
      <c r="W40" s="29"/>
      <c r="X40" s="29"/>
      <c r="Y40" s="29"/>
      <c r="Z40" s="29"/>
      <c r="AA40" s="29"/>
      <c r="AB40" s="29"/>
    </row>
    <row r="41" spans="1:28" ht="12" customHeight="1">
      <c r="A41" s="28">
        <v>1948</v>
      </c>
      <c r="B41" s="29">
        <f>'Table A2'!B41*'Table A0'!$J41/(10)</f>
        <v>89604.71969146363</v>
      </c>
      <c r="C41" s="29">
        <f>'Table A2'!C41*'Table A0'!$J41/(5)</f>
        <v>126949.42950151807</v>
      </c>
      <c r="D41" s="29">
        <f>'Table A2'!D41*'Table A0'!$J41/(1)</f>
        <v>304276.9995251607</v>
      </c>
      <c r="E41" s="29">
        <f>'Table A2'!E41*'Table A0'!$J41/(0.5)</f>
        <v>435677.86512649979</v>
      </c>
      <c r="F41" s="29">
        <f>'Table A2'!F41*'Table A0'!$J41/(0.1)</f>
        <v>951367.53425704408</v>
      </c>
      <c r="G41" s="29">
        <f>'Table A2'!G41*'Table A0'!$J41/(0.01)</f>
        <v>2718354.563016024</v>
      </c>
      <c r="H41" s="29"/>
      <c r="I41" s="29">
        <f>(100-'Table A2'!B41)*'Table A0'!$J41/(90)</f>
        <v>19254.360438315936</v>
      </c>
      <c r="J41" s="29">
        <f>'Table A2'!I41*'Table A0'!$J41/(5)</f>
        <v>52260.009881409176</v>
      </c>
      <c r="K41" s="29">
        <f>'Table A2'!J41*'Table A0'!$J41/(4)</f>
        <v>82617.536995607428</v>
      </c>
      <c r="L41" s="29">
        <f>'Table A2'!K41*'Table A0'!$J41/(0.5)</f>
        <v>172876.13392382156</v>
      </c>
      <c r="M41" s="29">
        <f>'Table A2'!L41*'Table A0'!$J41/(0.4)</f>
        <v>306755.44784386369</v>
      </c>
      <c r="N41" s="29">
        <f>'Table A2'!M41*'Table A0'!$J41/(0.09)</f>
        <v>755035.64217271307</v>
      </c>
      <c r="O41" s="29"/>
      <c r="P41" s="29">
        <f>'Table Thresholds_nominal'!I41*'Table A0'!$L41</f>
        <v>46310.048984122688</v>
      </c>
      <c r="Q41" s="29">
        <f>'Table Thresholds_nominal'!J41*'Table A0'!$L41</f>
        <v>61705.554845372404</v>
      </c>
      <c r="R41" s="29">
        <f>'Table Thresholds_nominal'!K41*'Table A0'!$L41</f>
        <v>143690.57294294724</v>
      </c>
      <c r="S41" s="29">
        <f>'Table Thresholds_nominal'!L41*'Table A0'!$L41</f>
        <v>216992.59193148368</v>
      </c>
      <c r="T41" s="29">
        <f>'Table Thresholds_nominal'!M41*'Table A0'!$L41</f>
        <v>505957.54680977832</v>
      </c>
      <c r="U41" s="29">
        <f>'Table Thresholds_nominal'!N41*'Table A0'!$L41</f>
        <v>1426636.0412212659</v>
      </c>
      <c r="W41" s="29"/>
      <c r="X41" s="29"/>
      <c r="Y41" s="29"/>
      <c r="Z41" s="29"/>
      <c r="AA41" s="29"/>
      <c r="AB41" s="29"/>
    </row>
    <row r="42" spans="1:28" ht="12" customHeight="1">
      <c r="A42" s="28">
        <v>1949</v>
      </c>
      <c r="B42" s="29">
        <f>'Table A2'!B42*'Table A0'!$J42/(10)</f>
        <v>87662.118256760907</v>
      </c>
      <c r="C42" s="29">
        <f>'Table A2'!C42*'Table A0'!$J42/(5)</f>
        <v>122566.36077625246</v>
      </c>
      <c r="D42" s="29">
        <f>'Table A2'!D42*'Table A0'!$J42/(1)</f>
        <v>288558.69392222381</v>
      </c>
      <c r="E42" s="29">
        <f>'Table A2'!E42*'Table A0'!$J42/(0.5)</f>
        <v>411573.39280293498</v>
      </c>
      <c r="F42" s="29">
        <f>'Table A2'!F42*'Table A0'!$J42/(0.1)</f>
        <v>897787.18907670095</v>
      </c>
      <c r="G42" s="29">
        <f>'Table A2'!G42*'Table A0'!$J42/(0.01)</f>
        <v>2627106.9416067651</v>
      </c>
      <c r="H42" s="29"/>
      <c r="I42" s="29">
        <f>(100-'Table A2'!B42)*'Table A0'!$J42/(90)</f>
        <v>18905.39500043463</v>
      </c>
      <c r="J42" s="29">
        <f>'Table A2'!I42*'Table A0'!$J42/(5)</f>
        <v>52757.875737269365</v>
      </c>
      <c r="K42" s="29">
        <f>'Table A2'!J42*'Table A0'!$J42/(4)</f>
        <v>81068.277489759625</v>
      </c>
      <c r="L42" s="29">
        <f>'Table A2'!K42*'Table A0'!$J42/(0.5)</f>
        <v>165543.99504151268</v>
      </c>
      <c r="M42" s="29">
        <f>'Table A2'!L42*'Table A0'!$J42/(0.4)</f>
        <v>290019.94373449351</v>
      </c>
      <c r="N42" s="29">
        <f>'Table A2'!M42*'Table A0'!$J42/(0.09)</f>
        <v>705640.54990669398</v>
      </c>
      <c r="O42" s="29"/>
      <c r="P42" s="29">
        <f>'Table Thresholds_nominal'!I42*'Table A0'!$L42</f>
        <v>46830.995839157295</v>
      </c>
      <c r="Q42" s="29">
        <f>'Table Thresholds_nominal'!J42*'Table A0'!$L42</f>
        <v>61970.822406502812</v>
      </c>
      <c r="R42" s="29">
        <f>'Table Thresholds_nominal'!K42*'Table A0'!$L42</f>
        <v>137112.18153299275</v>
      </c>
      <c r="S42" s="29">
        <f>'Table Thresholds_nominal'!L42*'Table A0'!$L42</f>
        <v>203874.2474763449</v>
      </c>
      <c r="T42" s="29">
        <f>'Table Thresholds_nominal'!M42*'Table A0'!$L42</f>
        <v>475241.93354680657</v>
      </c>
      <c r="U42" s="29">
        <f>'Table Thresholds_nominal'!N42*'Table A0'!$L42</f>
        <v>1347638.2837527688</v>
      </c>
      <c r="W42" s="29"/>
      <c r="X42" s="29"/>
      <c r="Y42" s="29"/>
      <c r="Z42" s="29"/>
      <c r="AA42" s="29"/>
      <c r="AB42" s="29"/>
    </row>
    <row r="43" spans="1:28" ht="12" customHeight="1">
      <c r="A43" s="28">
        <v>1950</v>
      </c>
      <c r="B43" s="29">
        <f>'Table A2'!B43*'Table A0'!$J43/(10)</f>
        <v>96943.115572639479</v>
      </c>
      <c r="C43" s="29">
        <f>'Table A2'!C43*'Table A0'!$J43/(5)</f>
        <v>137554.4387695746</v>
      </c>
      <c r="D43" s="29">
        <f>'Table A2'!D43*'Table A0'!$J43/(1)</f>
        <v>335680.74435446667</v>
      </c>
      <c r="E43" s="29">
        <f>'Table A2'!E43*'Table A0'!$J43/(0.5)</f>
        <v>482439.5231220047</v>
      </c>
      <c r="F43" s="29">
        <f>'Table A2'!F43*'Table A0'!$J43/(0.1)</f>
        <v>1075688.9049166632</v>
      </c>
      <c r="G43" s="29">
        <f>'Table A2'!G43*'Table A0'!$J43/(0.01)</f>
        <v>2596109.9969659154</v>
      </c>
      <c r="H43" s="29"/>
      <c r="I43" s="29">
        <f>(100-'Table A2'!B43)*'Table A0'!$J43/(90)</f>
        <v>20535.718666372701</v>
      </c>
      <c r="J43" s="29">
        <f>'Table A2'!I43*'Table A0'!$J43/(5)</f>
        <v>56331.792375704368</v>
      </c>
      <c r="K43" s="29">
        <f>'Table A2'!J43*'Table A0'!$J43/(4)</f>
        <v>88022.862373351585</v>
      </c>
      <c r="L43" s="29">
        <f>'Table A2'!K43*'Table A0'!$J43/(0.5)</f>
        <v>188921.96558692868</v>
      </c>
      <c r="M43" s="29">
        <f>'Table A2'!L43*'Table A0'!$J43/(0.4)</f>
        <v>334127.17767334008</v>
      </c>
      <c r="N43" s="29">
        <f>'Table A2'!M43*'Table A0'!$J43/(0.09)</f>
        <v>906753.22802230192</v>
      </c>
      <c r="O43" s="29"/>
      <c r="P43" s="29">
        <f>'Table Thresholds_nominal'!I43*'Table A0'!$L43</f>
        <v>51568.49854919577</v>
      </c>
      <c r="Q43" s="29">
        <f>'Table Thresholds_nominal'!J43*'Table A0'!$L43</f>
        <v>64096.100070410277</v>
      </c>
      <c r="R43" s="29">
        <f>'Table Thresholds_nominal'!K43*'Table A0'!$L43</f>
        <v>153545.0738937461</v>
      </c>
      <c r="S43" s="29">
        <f>'Table Thresholds_nominal'!L43*'Table A0'!$L43</f>
        <v>234695.06714218124</v>
      </c>
      <c r="T43" s="29">
        <f>'Table Thresholds_nominal'!M43*'Table A0'!$L43</f>
        <v>551505.61410934001</v>
      </c>
      <c r="U43" s="29">
        <f>'Table Thresholds_nominal'!N43*'Table A0'!$L43</f>
        <v>1275855.1194053048</v>
      </c>
      <c r="W43" s="29"/>
      <c r="X43" s="29"/>
      <c r="Y43" s="29"/>
      <c r="Z43" s="29"/>
      <c r="AA43" s="29"/>
      <c r="AB43" s="29"/>
    </row>
    <row r="44" spans="1:28" ht="12" customHeight="1">
      <c r="A44" s="28">
        <v>1951</v>
      </c>
      <c r="B44" s="29">
        <f>'Table A2'!B44*'Table A0'!$J44/(10)</f>
        <v>96034.430146300961</v>
      </c>
      <c r="C44" s="29">
        <f>'Table A2'!C44*'Table A0'!$J44/(5)</f>
        <v>134165.10939830172</v>
      </c>
      <c r="D44" s="29">
        <f>'Table A2'!D44*'Table A0'!$J44/(1)</f>
        <v>317803.9211138768</v>
      </c>
      <c r="E44" s="29">
        <f>'Table A2'!E44*'Table A0'!$J44/(0.5)</f>
        <v>451103.34712721629</v>
      </c>
      <c r="F44" s="29">
        <f>'Table A2'!F44*'Table A0'!$J44/(0.1)</f>
        <v>974469.91309587623</v>
      </c>
      <c r="G44" s="29">
        <f>'Table A2'!G44*'Table A0'!$J44/(0.01)</f>
        <v>2799615.591399956</v>
      </c>
      <c r="H44" s="29"/>
      <c r="I44" s="29">
        <f>(100-'Table A2'!B44)*'Table A0'!$J44/(90)</f>
        <v>21493.149854206004</v>
      </c>
      <c r="J44" s="29">
        <f>'Table A2'!I44*'Table A0'!$J44/(5)</f>
        <v>57903.750894300189</v>
      </c>
      <c r="K44" s="29">
        <f>'Table A2'!J44*'Table A0'!$J44/(4)</f>
        <v>88255.406469407942</v>
      </c>
      <c r="L44" s="29">
        <f>'Table A2'!K44*'Table A0'!$J44/(0.5)</f>
        <v>184504.49510053729</v>
      </c>
      <c r="M44" s="29">
        <f>'Table A2'!L44*'Table A0'!$J44/(0.4)</f>
        <v>320261.7056350513</v>
      </c>
      <c r="N44" s="29">
        <f>'Table A2'!M44*'Table A0'!$J44/(0.09)</f>
        <v>771675.94883986749</v>
      </c>
      <c r="O44" s="29"/>
      <c r="P44" s="29">
        <f>'Table Thresholds_nominal'!I44*'Table A0'!$L44</f>
        <v>51867.916668672013</v>
      </c>
      <c r="Q44" s="29">
        <f>'Table Thresholds_nominal'!J44*'Table A0'!$L44</f>
        <v>64993.191975785478</v>
      </c>
      <c r="R44" s="29">
        <f>'Table Thresholds_nominal'!K44*'Table A0'!$L44</f>
        <v>155314.79474620795</v>
      </c>
      <c r="S44" s="29">
        <f>'Table Thresholds_nominal'!L44*'Table A0'!$L44</f>
        <v>226399.13701947455</v>
      </c>
      <c r="T44" s="29">
        <f>'Table Thresholds_nominal'!M44*'Table A0'!$L44</f>
        <v>520675.88886620576</v>
      </c>
      <c r="U44" s="29">
        <f>'Table Thresholds_nominal'!N44*'Table A0'!$L44</f>
        <v>1434894.0751729012</v>
      </c>
      <c r="W44" s="29"/>
      <c r="X44" s="29"/>
      <c r="Y44" s="29"/>
      <c r="Z44" s="29"/>
      <c r="AA44" s="29"/>
      <c r="AB44" s="29"/>
    </row>
    <row r="45" spans="1:28" ht="12" customHeight="1">
      <c r="A45" s="28">
        <v>1952</v>
      </c>
      <c r="B45" s="29">
        <f>'Table A2'!B45*'Table A0'!$J45/(10)</f>
        <v>96056.713790994458</v>
      </c>
      <c r="C45" s="29">
        <f>'Table A2'!C45*'Table A0'!$J45/(5)</f>
        <v>131966.68103796011</v>
      </c>
      <c r="D45" s="29">
        <f>'Table A2'!D45*'Table A0'!$J45/(1)</f>
        <v>300863.56562670652</v>
      </c>
      <c r="E45" s="29">
        <f>'Table A2'!E45*'Table A0'!$J45/(0.5)</f>
        <v>423348.29079908063</v>
      </c>
      <c r="F45" s="29">
        <f>'Table A2'!F45*'Table A0'!$J45/(0.1)</f>
        <v>886113.7781956041</v>
      </c>
      <c r="G45" s="29">
        <f>'Table A2'!G45*'Table A0'!$J45/(0.01)</f>
        <v>2469009.8643293479</v>
      </c>
      <c r="H45" s="29"/>
      <c r="I45" s="29">
        <f>(100-'Table A2'!B45)*'Table A0'!$J45/(90)</f>
        <v>22318.310883136455</v>
      </c>
      <c r="J45" s="29">
        <f>'Table A2'!I45*'Table A0'!$J45/(5)</f>
        <v>60146.746544028792</v>
      </c>
      <c r="K45" s="29">
        <f>'Table A2'!J45*'Table A0'!$J45/(4)</f>
        <v>89742.459890773505</v>
      </c>
      <c r="L45" s="29">
        <f>'Table A2'!K45*'Table A0'!$J45/(0.5)</f>
        <v>178378.84045433241</v>
      </c>
      <c r="M45" s="29">
        <f>'Table A2'!L45*'Table A0'!$J45/(0.4)</f>
        <v>307656.91894994973</v>
      </c>
      <c r="N45" s="29">
        <f>'Table A2'!M45*'Table A0'!$J45/(0.09)</f>
        <v>710236.4352918549</v>
      </c>
      <c r="O45" s="29"/>
      <c r="P45" s="29">
        <f>'Table Thresholds_nominal'!I45*'Table A0'!$L45</f>
        <v>55362.346362162796</v>
      </c>
      <c r="Q45" s="29">
        <f>'Table Thresholds_nominal'!J45*'Table A0'!$L45</f>
        <v>68664.853899611175</v>
      </c>
      <c r="R45" s="29">
        <f>'Table Thresholds_nominal'!K45*'Table A0'!$L45</f>
        <v>151667.38827104357</v>
      </c>
      <c r="S45" s="29">
        <f>'Table Thresholds_nominal'!L45*'Table A0'!$L45</f>
        <v>224636.80817736377</v>
      </c>
      <c r="T45" s="29">
        <f>'Table Thresholds_nominal'!M45*'Table A0'!$L45</f>
        <v>488500.96883413929</v>
      </c>
      <c r="U45" s="29">
        <f>'Table Thresholds_nominal'!N45*'Table A0'!$L45</f>
        <v>1271780.4696203198</v>
      </c>
      <c r="W45" s="29"/>
      <c r="X45" s="29"/>
      <c r="Y45" s="29"/>
      <c r="Z45" s="29"/>
      <c r="AA45" s="29"/>
      <c r="AB45" s="29"/>
    </row>
    <row r="46" spans="1:28" ht="12" customHeight="1">
      <c r="A46" s="28">
        <v>1953</v>
      </c>
      <c r="B46" s="29">
        <f>'Table A2'!B46*'Table A0'!$J46/(10)</f>
        <v>97498.874680115987</v>
      </c>
      <c r="C46" s="29">
        <f>'Table A2'!C46*'Table A0'!$J46/(5)</f>
        <v>131526.66265928844</v>
      </c>
      <c r="D46" s="29">
        <f>'Table A2'!D46*'Table A0'!$J46/(1)</f>
        <v>289255.95986101707</v>
      </c>
      <c r="E46" s="29">
        <f>'Table A2'!E46*'Table A0'!$J46/(0.5)</f>
        <v>402817.26261520828</v>
      </c>
      <c r="F46" s="29">
        <f>'Table A2'!F46*'Table A0'!$J46/(0.1)</f>
        <v>830992.16948046756</v>
      </c>
      <c r="G46" s="29">
        <f>'Table A2'!G46*'Table A0'!$J46/(0.01)</f>
        <v>2306731.056286071</v>
      </c>
      <c r="H46" s="29"/>
      <c r="I46" s="29">
        <f>(100-'Table A2'!B46)*'Table A0'!$J46/(90)</f>
        <v>23454.413435679409</v>
      </c>
      <c r="J46" s="29">
        <f>'Table A2'!I46*'Table A0'!$J46/(5)</f>
        <v>63471.086700943531</v>
      </c>
      <c r="K46" s="29">
        <f>'Table A2'!J46*'Table A0'!$J46/(4)</f>
        <v>92094.338358856301</v>
      </c>
      <c r="L46" s="29">
        <f>'Table A2'!K46*'Table A0'!$J46/(0.5)</f>
        <v>175694.65710682585</v>
      </c>
      <c r="M46" s="29">
        <f>'Table A2'!L46*'Table A0'!$J46/(0.4)</f>
        <v>295773.53589889343</v>
      </c>
      <c r="N46" s="29">
        <f>'Table A2'!M46*'Table A0'!$J46/(0.09)</f>
        <v>667021.1820576227</v>
      </c>
      <c r="O46" s="29"/>
      <c r="P46" s="29">
        <f>'Table Thresholds_nominal'!I46*'Table A0'!$L46</f>
        <v>56836.407662376652</v>
      </c>
      <c r="Q46" s="29">
        <f>'Table Thresholds_nominal'!J46*'Table A0'!$L46</f>
        <v>70365.884453907755</v>
      </c>
      <c r="R46" s="29">
        <f>'Table Thresholds_nominal'!K46*'Table A0'!$L46</f>
        <v>150495.61129715893</v>
      </c>
      <c r="S46" s="29">
        <f>'Table Thresholds_nominal'!L46*'Table A0'!$L46</f>
        <v>218591.57786219678</v>
      </c>
      <c r="T46" s="29">
        <f>'Table Thresholds_nominal'!M46*'Table A0'!$L46</f>
        <v>462616.61743194598</v>
      </c>
      <c r="U46" s="29">
        <f>'Table Thresholds_nominal'!N46*'Table A0'!$L46</f>
        <v>1156383.1563454624</v>
      </c>
      <c r="W46" s="29"/>
      <c r="X46" s="29"/>
      <c r="Y46" s="29"/>
      <c r="Z46" s="29"/>
      <c r="AA46" s="29"/>
      <c r="AB46" s="29"/>
    </row>
    <row r="47" spans="1:28" ht="12" customHeight="1">
      <c r="A47" s="28">
        <v>1954</v>
      </c>
      <c r="B47" s="29">
        <f>'Table A2'!B47*'Table A0'!$J47/(10)</f>
        <v>100253.90466554876</v>
      </c>
      <c r="C47" s="29">
        <f>'Table A2'!C47*'Table A0'!$J47/(5)</f>
        <v>136834.59727338847</v>
      </c>
      <c r="D47" s="29">
        <f>'Table A2'!D47*'Table A0'!$J47/(1)</f>
        <v>305544.30898030451</v>
      </c>
      <c r="E47" s="29">
        <f>'Table A2'!E47*'Table A0'!$J47/(0.5)</f>
        <v>426524.45866889763</v>
      </c>
      <c r="F47" s="29">
        <f>'Table A2'!F47*'Table A0'!$J47/(0.1)</f>
        <v>891886.58794745547</v>
      </c>
      <c r="G47" s="29">
        <f>'Table A2'!G47*'Table A0'!$J47/(0.01)</f>
        <v>2553578.8676154939</v>
      </c>
      <c r="H47" s="29"/>
      <c r="I47" s="29">
        <f>(100-'Table A2'!B47)*'Table A0'!$J47/(90)</f>
        <v>23100.508854203719</v>
      </c>
      <c r="J47" s="29">
        <f>'Table A2'!I47*'Table A0'!$J47/(5)</f>
        <v>63673.212057709054</v>
      </c>
      <c r="K47" s="29">
        <f>'Table A2'!J47*'Table A0'!$J47/(4)</f>
        <v>94657.169346659459</v>
      </c>
      <c r="L47" s="29">
        <f>'Table A2'!K47*'Table A0'!$J47/(0.5)</f>
        <v>184564.15929171146</v>
      </c>
      <c r="M47" s="29">
        <f>'Table A2'!L47*'Table A0'!$J47/(0.4)</f>
        <v>310183.92634925811</v>
      </c>
      <c r="N47" s="29">
        <f>'Table A2'!M47*'Table A0'!$J47/(0.09)</f>
        <v>707254.11242878472</v>
      </c>
      <c r="O47" s="29"/>
      <c r="P47" s="29">
        <f>'Table Thresholds_nominal'!I47*'Table A0'!$L47</f>
        <v>57015.023012437559</v>
      </c>
      <c r="Q47" s="29">
        <f>'Table Thresholds_nominal'!J47*'Table A0'!$L47</f>
        <v>71794.081647874613</v>
      </c>
      <c r="R47" s="29">
        <f>'Table Thresholds_nominal'!K47*'Table A0'!$L47</f>
        <v>157162.52514707684</v>
      </c>
      <c r="S47" s="29">
        <f>'Table Thresholds_nominal'!L47*'Table A0'!$L47</f>
        <v>226744.92164408581</v>
      </c>
      <c r="T47" s="29">
        <f>'Table Thresholds_nominal'!M47*'Table A0'!$L47</f>
        <v>493341.64603714267</v>
      </c>
      <c r="U47" s="29">
        <f>'Table Thresholds_nominal'!N47*'Table A0'!$L47</f>
        <v>1251134.8679957197</v>
      </c>
      <c r="W47" s="29"/>
      <c r="X47" s="29"/>
      <c r="Y47" s="29"/>
      <c r="Z47" s="29"/>
      <c r="AA47" s="29"/>
      <c r="AB47" s="29"/>
    </row>
    <row r="48" spans="1:28" ht="12" customHeight="1">
      <c r="A48" s="28">
        <v>1955</v>
      </c>
      <c r="B48" s="29">
        <f>'Table A2'!B48*'Table A0'!$J48/(10)</f>
        <v>108030.83996822254</v>
      </c>
      <c r="C48" s="29">
        <f>'Table A2'!C48*'Table A0'!$J48/(5)</f>
        <v>147558.0845606259</v>
      </c>
      <c r="D48" s="29">
        <f>'Table A2'!D48*'Table A0'!$J48/(1)</f>
        <v>329708.10705588473</v>
      </c>
      <c r="E48" s="29">
        <f>'Table A2'!E48*'Table A0'!$J48/(0.5)</f>
        <v>459816.47494029131</v>
      </c>
      <c r="F48" s="29">
        <f>'Table A2'!F48*'Table A0'!$J48/(0.1)</f>
        <v>974211.44388778193</v>
      </c>
      <c r="G48" s="29">
        <f>'Table A2'!G48*'Table A0'!$J48/(0.01)</f>
        <v>2929446.3832825678</v>
      </c>
      <c r="H48" s="29"/>
      <c r="I48" s="29">
        <f>(100-'Table A2'!B48)*'Table A0'!$J48/(90)</f>
        <v>24912.029806766492</v>
      </c>
      <c r="J48" s="29">
        <f>'Table A2'!I48*'Table A0'!$J48/(5)</f>
        <v>68503.59537581919</v>
      </c>
      <c r="K48" s="29">
        <f>'Table A2'!J48*'Table A0'!$J48/(4)</f>
        <v>102020.5789368112</v>
      </c>
      <c r="L48" s="29">
        <f>'Table A2'!K48*'Table A0'!$J48/(0.5)</f>
        <v>199599.73917147817</v>
      </c>
      <c r="M48" s="29">
        <f>'Table A2'!L48*'Table A0'!$J48/(0.4)</f>
        <v>331217.73270341865</v>
      </c>
      <c r="N48" s="29">
        <f>'Table A2'!M48*'Table A0'!$J48/(0.09)</f>
        <v>756963.11728836119</v>
      </c>
      <c r="O48" s="29"/>
      <c r="P48" s="29">
        <f>'Table Thresholds_nominal'!I48*'Table A0'!$L48</f>
        <v>62262.903790112905</v>
      </c>
      <c r="Q48" s="29">
        <f>'Table Thresholds_nominal'!J48*'Table A0'!$L48</f>
        <v>78954.867894210314</v>
      </c>
      <c r="R48" s="29">
        <f>'Table Thresholds_nominal'!K48*'Table A0'!$L48</f>
        <v>168561.68161120519</v>
      </c>
      <c r="S48" s="29">
        <f>'Table Thresholds_nominal'!L48*'Table A0'!$L48</f>
        <v>243389.97075305067</v>
      </c>
      <c r="T48" s="29">
        <f>'Table Thresholds_nominal'!M48*'Table A0'!$L48</f>
        <v>522430.25929795939</v>
      </c>
      <c r="U48" s="29">
        <f>'Table Thresholds_nominal'!N48*'Table A0'!$L48</f>
        <v>1352997.6941318056</v>
      </c>
      <c r="W48" s="29"/>
      <c r="X48" s="29"/>
      <c r="Y48" s="29"/>
      <c r="Z48" s="29"/>
      <c r="AA48" s="29"/>
      <c r="AB48" s="29"/>
    </row>
    <row r="49" spans="1:28" ht="12" customHeight="1">
      <c r="A49" s="28">
        <v>1956</v>
      </c>
      <c r="B49" s="29">
        <f>'Table A2'!B49*'Table A0'!$J49/(10)</f>
        <v>112164.97342318922</v>
      </c>
      <c r="C49" s="29">
        <f>'Table A2'!C49*'Table A0'!$J49/(5)</f>
        <v>152554.63141934972</v>
      </c>
      <c r="D49" s="29">
        <f>'Table A2'!D49*'Table A0'!$J49/(1)</f>
        <v>336917.89510563051</v>
      </c>
      <c r="E49" s="29">
        <f>'Table A2'!E49*'Table A0'!$J49/(0.5)</f>
        <v>469775.13241391041</v>
      </c>
      <c r="F49" s="29">
        <f>'Table A2'!F49*'Table A0'!$J49/(0.1)</f>
        <v>970193.78595764004</v>
      </c>
      <c r="G49" s="29">
        <f>'Table A2'!G49*'Table A0'!$J49/(0.01)</f>
        <v>2853927.6684952141</v>
      </c>
      <c r="H49" s="29"/>
      <c r="I49" s="29">
        <f>(100-'Table A2'!B49)*'Table A0'!$J49/(90)</f>
        <v>26197.429823049115</v>
      </c>
      <c r="J49" s="29">
        <f>'Table A2'!I49*'Table A0'!$J49/(5)</f>
        <v>71775.315427028763</v>
      </c>
      <c r="K49" s="29">
        <f>'Table A2'!J49*'Table A0'!$J49/(4)</f>
        <v>106463.81549777952</v>
      </c>
      <c r="L49" s="29">
        <f>'Table A2'!K49*'Table A0'!$J49/(0.5)</f>
        <v>204060.65779735055</v>
      </c>
      <c r="M49" s="29">
        <f>'Table A2'!L49*'Table A0'!$J49/(0.4)</f>
        <v>344670.46902797796</v>
      </c>
      <c r="N49" s="29">
        <f>'Table A2'!M49*'Table A0'!$J49/(0.09)</f>
        <v>760890.02123124315</v>
      </c>
      <c r="O49" s="29"/>
      <c r="P49" s="29">
        <f>'Table Thresholds_nominal'!I49*'Table A0'!$L49</f>
        <v>64204.991924615759</v>
      </c>
      <c r="Q49" s="29">
        <f>'Table Thresholds_nominal'!J49*'Table A0'!$L49</f>
        <v>81308.494990039952</v>
      </c>
      <c r="R49" s="29">
        <f>'Table Thresholds_nominal'!K49*'Table A0'!$L49</f>
        <v>172338.00859426821</v>
      </c>
      <c r="S49" s="29">
        <f>'Table Thresholds_nominal'!L49*'Table A0'!$L49</f>
        <v>247491.44652151084</v>
      </c>
      <c r="T49" s="29">
        <f>'Table Thresholds_nominal'!M49*'Table A0'!$L49</f>
        <v>537139.52365342551</v>
      </c>
      <c r="U49" s="29">
        <f>'Table Thresholds_nominal'!N49*'Table A0'!$L49</f>
        <v>1335382.7932358107</v>
      </c>
      <c r="W49" s="29"/>
      <c r="X49" s="29"/>
      <c r="Y49" s="29"/>
      <c r="Z49" s="29"/>
      <c r="AA49" s="29"/>
      <c r="AB49" s="29"/>
    </row>
    <row r="50" spans="1:28" ht="12" customHeight="1">
      <c r="A50" s="28">
        <v>1957</v>
      </c>
      <c r="B50" s="29">
        <f>'Table A2'!B50*'Table A0'!$J50/(10)</f>
        <v>111014.48411787036</v>
      </c>
      <c r="C50" s="29">
        <f>'Table A2'!C50*'Table A0'!$J50/(5)</f>
        <v>150117.11087025498</v>
      </c>
      <c r="D50" s="29">
        <f>'Table A2'!D50*'Table A0'!$J50/(1)</f>
        <v>326454.49220995104</v>
      </c>
      <c r="E50" s="29">
        <f>'Table A2'!E50*'Table A0'!$J50/(0.5)</f>
        <v>451697.20411390008</v>
      </c>
      <c r="F50" s="29">
        <f>'Table A2'!F50*'Table A0'!$J50/(0.1)</f>
        <v>921649.12424763315</v>
      </c>
      <c r="G50" s="29">
        <f>'Table A2'!G50*'Table A0'!$J50/(0.01)</f>
        <v>2654222.7111234302</v>
      </c>
      <c r="H50" s="29"/>
      <c r="I50" s="29">
        <f>(100-'Table A2'!B50)*'Table A0'!$J50/(90)</f>
        <v>26180.670253565782</v>
      </c>
      <c r="J50" s="29">
        <f>'Table A2'!I50*'Table A0'!$J50/(5)</f>
        <v>71911.857365485717</v>
      </c>
      <c r="K50" s="29">
        <f>'Table A2'!J50*'Table A0'!$J50/(4)</f>
        <v>106032.76553533098</v>
      </c>
      <c r="L50" s="29">
        <f>'Table A2'!K50*'Table A0'!$J50/(0.5)</f>
        <v>201211.78030600204</v>
      </c>
      <c r="M50" s="29">
        <f>'Table A2'!L50*'Table A0'!$J50/(0.4)</f>
        <v>334209.22408046678</v>
      </c>
      <c r="N50" s="29">
        <f>'Table A2'!M50*'Table A0'!$J50/(0.09)</f>
        <v>729140.94792810024</v>
      </c>
      <c r="O50" s="29"/>
      <c r="P50" s="29">
        <f>'Table Thresholds_nominal'!I50*'Table A0'!$L50</f>
        <v>65079.672514740516</v>
      </c>
      <c r="Q50" s="29">
        <f>'Table Thresholds_nominal'!J50*'Table A0'!$L50</f>
        <v>82296.291608511616</v>
      </c>
      <c r="R50" s="29">
        <f>'Table Thresholds_nominal'!K50*'Table A0'!$L50</f>
        <v>169851.16268310798</v>
      </c>
      <c r="S50" s="29">
        <f>'Table Thresholds_nominal'!L50*'Table A0'!$L50</f>
        <v>241881.46132705867</v>
      </c>
      <c r="T50" s="29">
        <f>'Table Thresholds_nominal'!M50*'Table A0'!$L50</f>
        <v>521139.35477655381</v>
      </c>
      <c r="U50" s="29">
        <f>'Table Thresholds_nominal'!N50*'Table A0'!$L50</f>
        <v>1292792.490600518</v>
      </c>
      <c r="W50" s="29"/>
      <c r="X50" s="29"/>
      <c r="Y50" s="29"/>
      <c r="Z50" s="29"/>
      <c r="AA50" s="29"/>
      <c r="AB50" s="29"/>
    </row>
    <row r="51" spans="1:28" ht="12" customHeight="1">
      <c r="A51" s="28">
        <v>1958</v>
      </c>
      <c r="B51" s="29">
        <f>'Table A2'!B51*'Table A0'!$J51/(10)</f>
        <v>109700.25573608636</v>
      </c>
      <c r="C51" s="29">
        <f>'Table A2'!C51*'Table A0'!$J51/(5)</f>
        <v>147594.11553329587</v>
      </c>
      <c r="D51" s="29">
        <f>'Table A2'!D51*'Table A0'!$J51/(1)</f>
        <v>315959.34266065719</v>
      </c>
      <c r="E51" s="29">
        <f>'Table A2'!E51*'Table A0'!$J51/(0.5)</f>
        <v>436043.87256606045</v>
      </c>
      <c r="F51" s="29">
        <f>'Table A2'!F51*'Table A0'!$J51/(0.1)</f>
        <v>888294.55208724563</v>
      </c>
      <c r="G51" s="29">
        <f>'Table A2'!G51*'Table A0'!$J51/(0.01)</f>
        <v>2565527.2690176638</v>
      </c>
      <c r="H51" s="29"/>
      <c r="I51" s="29">
        <f>(100-'Table A2'!B51)*'Table A0'!$J51/(90)</f>
        <v>25357.356527126187</v>
      </c>
      <c r="J51" s="29">
        <f>'Table A2'!I51*'Table A0'!$J51/(5)</f>
        <v>71806.395938876827</v>
      </c>
      <c r="K51" s="29">
        <f>'Table A2'!J51*'Table A0'!$J51/(4)</f>
        <v>105502.80875145554</v>
      </c>
      <c r="L51" s="29">
        <f>'Table A2'!K51*'Table A0'!$J51/(0.5)</f>
        <v>195874.81275525398</v>
      </c>
      <c r="M51" s="29">
        <f>'Table A2'!L51*'Table A0'!$J51/(0.4)</f>
        <v>322981.20268576412</v>
      </c>
      <c r="N51" s="29">
        <f>'Table A2'!M51*'Table A0'!$J51/(0.09)</f>
        <v>701935.36131719931</v>
      </c>
      <c r="O51" s="29"/>
      <c r="P51" s="29">
        <f>'Table Thresholds_nominal'!I51*'Table A0'!$L51</f>
        <v>64986.63819103851</v>
      </c>
      <c r="Q51" s="29">
        <f>'Table Thresholds_nominal'!J51*'Table A0'!$L51</f>
        <v>83194.805689505039</v>
      </c>
      <c r="R51" s="29">
        <f>'Table Thresholds_nominal'!K51*'Table A0'!$L51</f>
        <v>166554.24243971216</v>
      </c>
      <c r="S51" s="29">
        <f>'Table Thresholds_nominal'!L51*'Table A0'!$L51</f>
        <v>235202.91064532683</v>
      </c>
      <c r="T51" s="29">
        <f>'Table Thresholds_nominal'!M51*'Table A0'!$L51</f>
        <v>501941.23243360349</v>
      </c>
      <c r="U51" s="29">
        <f>'Table Thresholds_nominal'!N51*'Table A0'!$L51</f>
        <v>1255693.0020264883</v>
      </c>
      <c r="W51" s="29"/>
      <c r="X51" s="29"/>
      <c r="Y51" s="29"/>
      <c r="Z51" s="29"/>
      <c r="AA51" s="29"/>
      <c r="AB51" s="29"/>
    </row>
    <row r="52" spans="1:28" ht="12" customHeight="1">
      <c r="A52" s="28">
        <v>1959</v>
      </c>
      <c r="B52" s="29">
        <f>'Table A2'!B52*'Table A0'!$J52/(10)</f>
        <v>117807.50475930283</v>
      </c>
      <c r="C52" s="29">
        <f>'Table A2'!C52*'Table A0'!$J52/(5)</f>
        <v>158825.89305761049</v>
      </c>
      <c r="D52" s="29">
        <f>'Table A2'!D52*'Table A0'!$J52/(1)</f>
        <v>343518.66747552477</v>
      </c>
      <c r="E52" s="29">
        <f>'Table A2'!E52*'Table A0'!$J52/(0.5)</f>
        <v>479101.75147482567</v>
      </c>
      <c r="F52" s="29">
        <f>'Table A2'!F52*'Table A0'!$J52/(0.1)</f>
        <v>962442.79928857228</v>
      </c>
      <c r="G52" s="29">
        <f>'Table A2'!G52*'Table A0'!$J52/(0.01)</f>
        <v>2804451.155026474</v>
      </c>
      <c r="H52" s="29"/>
      <c r="I52" s="29">
        <f>(100-'Table A2'!B52)*'Table A0'!$J52/(90)</f>
        <v>27116.685755377548</v>
      </c>
      <c r="J52" s="29">
        <f>'Table A2'!I52*'Table A0'!$J52/(5)</f>
        <v>76789.116460995152</v>
      </c>
      <c r="K52" s="29">
        <f>'Table A2'!J52*'Table A0'!$J52/(4)</f>
        <v>112652.69945313192</v>
      </c>
      <c r="L52" s="29">
        <f>'Table A2'!K52*'Table A0'!$J52/(0.5)</f>
        <v>207935.5834762239</v>
      </c>
      <c r="M52" s="29">
        <f>'Table A2'!L52*'Table A0'!$J52/(0.4)</f>
        <v>358266.48952138901</v>
      </c>
      <c r="N52" s="29">
        <f>'Table A2'!M52*'Table A0'!$J52/(0.09)</f>
        <v>757775.20420658309</v>
      </c>
      <c r="O52" s="29"/>
      <c r="P52" s="29">
        <f>'Table Thresholds_nominal'!I52*'Table A0'!$L52</f>
        <v>68420.153299328114</v>
      </c>
      <c r="Q52" s="29">
        <f>'Table Thresholds_nominal'!J52*'Table A0'!$L52</f>
        <v>91101.400550621722</v>
      </c>
      <c r="R52" s="29">
        <f>'Table Thresholds_nominal'!K52*'Table A0'!$L52</f>
        <v>180893.45417673278</v>
      </c>
      <c r="S52" s="29">
        <f>'Table Thresholds_nominal'!L52*'Table A0'!$L52</f>
        <v>269134.22216766234</v>
      </c>
      <c r="T52" s="29">
        <f>'Table Thresholds_nominal'!M52*'Table A0'!$L52</f>
        <v>547820.59472876566</v>
      </c>
      <c r="U52" s="29">
        <f>'Table Thresholds_nominal'!N52*'Table A0'!$L52</f>
        <v>1325073.9881157214</v>
      </c>
      <c r="W52" s="29"/>
      <c r="X52" s="29"/>
      <c r="Y52" s="29"/>
      <c r="Z52" s="29"/>
      <c r="AA52" s="29"/>
      <c r="AB52" s="29"/>
    </row>
    <row r="53" spans="1:28" ht="12" customHeight="1">
      <c r="A53" s="28">
        <v>1960</v>
      </c>
      <c r="B53" s="29">
        <f>'Table A2'!B53*'Table A0'!$J53/(10)</f>
        <v>116938.96120465102</v>
      </c>
      <c r="C53" s="29">
        <f>'Table A2'!C53*'Table A0'!$J53/(5)</f>
        <v>154748.66434419912</v>
      </c>
      <c r="D53" s="29">
        <f>'Table A2'!D53*'Table A0'!$J53/(1)</f>
        <v>327376.41391480621</v>
      </c>
      <c r="E53" s="29">
        <f>'Table A2'!E53*'Table A0'!$J53/(0.5)</f>
        <v>447136.2539761556</v>
      </c>
      <c r="F53" s="29">
        <f>'Table A2'!F53*'Table A0'!$J53/(0.1)</f>
        <v>916355.28194793407</v>
      </c>
      <c r="G53" s="29">
        <f>'Table A2'!G53*'Table A0'!$J53/(0.01)</f>
        <v>2757809.440231354</v>
      </c>
      <c r="H53" s="29"/>
      <c r="I53" s="29">
        <f>(100-'Table A2'!B53)*'Table A0'!$J53/(90)</f>
        <v>27376.152338322587</v>
      </c>
      <c r="J53" s="29">
        <f>'Table A2'!I53*'Table A0'!$J53/(5)</f>
        <v>79129.258065102884</v>
      </c>
      <c r="K53" s="29">
        <f>'Table A2'!J53*'Table A0'!$J53/(4)</f>
        <v>111591.72695154736</v>
      </c>
      <c r="L53" s="29">
        <f>'Table A2'!K53*'Table A0'!$J53/(0.5)</f>
        <v>207616.57385345676</v>
      </c>
      <c r="M53" s="29">
        <f>'Table A2'!L53*'Table A0'!$J53/(0.4)</f>
        <v>329831.49698321096</v>
      </c>
      <c r="N53" s="29">
        <f>'Table A2'!M53*'Table A0'!$J53/(0.09)</f>
        <v>711749.26436088758</v>
      </c>
      <c r="O53" s="29"/>
      <c r="P53" s="29">
        <f>'Table Thresholds_nominal'!I53*'Table A0'!$L53</f>
        <v>70027.796082701228</v>
      </c>
      <c r="Q53" s="29">
        <f>'Table Thresholds_nominal'!J53*'Table A0'!$L53</f>
        <v>83014.107292180997</v>
      </c>
      <c r="R53" s="29">
        <f>'Table Thresholds_nominal'!K53*'Table A0'!$L53</f>
        <v>177563.96375738314</v>
      </c>
      <c r="S53" s="29">
        <f>'Table Thresholds_nominal'!L53*'Table A0'!$L53</f>
        <v>245750.07145011876</v>
      </c>
      <c r="T53" s="29">
        <f>'Table Thresholds_nominal'!M53*'Table A0'!$L53</f>
        <v>511017.69040560437</v>
      </c>
      <c r="U53" s="29">
        <f>'Table Thresholds_nominal'!N53*'Table A0'!$L53</f>
        <v>1304830.2868746354</v>
      </c>
      <c r="W53" s="29"/>
      <c r="X53" s="29"/>
      <c r="Y53" s="29"/>
      <c r="Z53" s="29"/>
      <c r="AA53" s="29"/>
      <c r="AB53" s="29"/>
    </row>
    <row r="54" spans="1:28" ht="12" customHeight="1">
      <c r="A54" s="28">
        <v>1961</v>
      </c>
      <c r="B54" s="29">
        <f>'Table A2'!B54*'Table A0'!$J54/(10)</f>
        <v>121164.56338992987</v>
      </c>
      <c r="C54" s="29">
        <f>'Table A2'!C54*'Table A0'!$J54/(5)</f>
        <v>162488.2956895743</v>
      </c>
      <c r="D54" s="29">
        <f>'Table A2'!D54*'Table A0'!$J54/(1)</f>
        <v>343968.13106669497</v>
      </c>
      <c r="E54" s="29">
        <f>'Table A2'!E54*'Table A0'!$J54/(0.5)</f>
        <v>469964.68037541705</v>
      </c>
      <c r="F54" s="29">
        <f>'Table A2'!F54*'Table A0'!$J54/(0.1)</f>
        <v>986839.68456148356</v>
      </c>
      <c r="G54" s="29">
        <f>'Table A2'!G54*'Table A0'!$J54/(0.01)</f>
        <v>3038438.0025053704</v>
      </c>
      <c r="H54" s="29"/>
      <c r="I54" s="29">
        <f>(100-'Table A2'!B54)*'Table A0'!$J54/(90)</f>
        <v>27879.700559683908</v>
      </c>
      <c r="J54" s="29">
        <f>'Table A2'!I54*'Table A0'!$J54/(5)</f>
        <v>79840.831090285428</v>
      </c>
      <c r="K54" s="29">
        <f>'Table A2'!J54*'Table A0'!$J54/(4)</f>
        <v>117118.33684529414</v>
      </c>
      <c r="L54" s="29">
        <f>'Table A2'!K54*'Table A0'!$J54/(0.5)</f>
        <v>217971.58175797292</v>
      </c>
      <c r="M54" s="29">
        <f>'Table A2'!L54*'Table A0'!$J54/(0.4)</f>
        <v>340745.92932890035</v>
      </c>
      <c r="N54" s="29">
        <f>'Table A2'!M54*'Table A0'!$J54/(0.09)</f>
        <v>758884.31590105174</v>
      </c>
      <c r="O54" s="29"/>
      <c r="P54" s="29">
        <f>'Table Thresholds_nominal'!I54*'Table A0'!$L54</f>
        <v>71288.98199784031</v>
      </c>
      <c r="Q54" s="29">
        <f>'Table Thresholds_nominal'!J54*'Table A0'!$L54</f>
        <v>91179.952415976135</v>
      </c>
      <c r="R54" s="29">
        <f>'Table Thresholds_nominal'!K54*'Table A0'!$L54</f>
        <v>183910.59766843039</v>
      </c>
      <c r="S54" s="29">
        <f>'Table Thresholds_nominal'!L54*'Table A0'!$L54</f>
        <v>250317.41698738042</v>
      </c>
      <c r="T54" s="29">
        <f>'Table Thresholds_nominal'!M54*'Table A0'!$L54</f>
        <v>534587.3046777664</v>
      </c>
      <c r="U54" s="29">
        <f>'Table Thresholds_nominal'!N54*'Table A0'!$L54</f>
        <v>1413906.8316017096</v>
      </c>
      <c r="W54" s="29"/>
      <c r="X54" s="29"/>
      <c r="Y54" s="29"/>
      <c r="Z54" s="29"/>
      <c r="AA54" s="29"/>
      <c r="AB54" s="29"/>
    </row>
    <row r="55" spans="1:28" ht="12" customHeight="1">
      <c r="A55" s="28">
        <v>1962</v>
      </c>
      <c r="B55" s="29">
        <f>'Table A2'!B55*'Table A0'!$J55/(10)</f>
        <v>123463.60734157477</v>
      </c>
      <c r="C55" s="29">
        <f>'Table A2'!C55*'Table A0'!$J55/(5)</f>
        <v>164094.34191507526</v>
      </c>
      <c r="D55" s="29">
        <f>'Table A2'!D55*'Table A0'!$J55/(1)</f>
        <v>339436.91426145093</v>
      </c>
      <c r="E55" s="29">
        <f>'Table A2'!E55*'Table A0'!$J55/(0.5)</f>
        <v>461042.22893864952</v>
      </c>
      <c r="F55" s="29">
        <f>'Table A2'!F55*'Table A0'!$J55/(0.1)</f>
        <v>928242.89591688872</v>
      </c>
      <c r="G55" s="29">
        <f>'Table A2'!G55*'Table A0'!$J55/(0.01)</f>
        <v>2789377.3561644866</v>
      </c>
      <c r="H55" s="29"/>
      <c r="I55" s="29">
        <f>(100-'Table A2'!B55)*'Table A0'!$J55/(90)</f>
        <v>28573.897728430264</v>
      </c>
      <c r="J55" s="29">
        <f>'Table A2'!I55*'Table A0'!$J55/(5)</f>
        <v>82832.872768074274</v>
      </c>
      <c r="K55" s="29">
        <f>'Table A2'!J55*'Table A0'!$J55/(4)</f>
        <v>120258.69882848133</v>
      </c>
      <c r="L55" s="29">
        <f>'Table A2'!K55*'Table A0'!$J55/(0.5)</f>
        <v>217831.59958425234</v>
      </c>
      <c r="M55" s="29">
        <f>'Table A2'!L55*'Table A0'!$J55/(0.4)</f>
        <v>344242.0621940897</v>
      </c>
      <c r="N55" s="29">
        <f>'Table A2'!M55*'Table A0'!$J55/(0.09)</f>
        <v>721450.17811160022</v>
      </c>
      <c r="O55" s="29"/>
      <c r="P55" s="29">
        <f>'Table Thresholds_nominal'!I55*'Table A0'!$L55</f>
        <v>74638.471807441339</v>
      </c>
      <c r="Q55" s="29">
        <f>'Table Thresholds_nominal'!J55*'Table A0'!$L55</f>
        <v>93093.203647073518</v>
      </c>
      <c r="R55" s="29">
        <f>'Table Thresholds_nominal'!K55*'Table A0'!$L55</f>
        <v>186208.21652432581</v>
      </c>
      <c r="S55" s="29">
        <f>'Table Thresholds_nominal'!L55*'Table A0'!$L55</f>
        <v>257938.64016778328</v>
      </c>
      <c r="T55" s="29">
        <f>'Table Thresholds_nominal'!M55*'Table A0'!$L55</f>
        <v>527752.65048682038</v>
      </c>
      <c r="U55" s="29">
        <f>'Table Thresholds_nominal'!N55*'Table A0'!$L55</f>
        <v>1294764.9764283556</v>
      </c>
      <c r="W55" s="29"/>
      <c r="X55" s="29"/>
      <c r="Y55" s="29"/>
      <c r="Z55" s="29"/>
      <c r="AA55" s="29"/>
      <c r="AB55" s="29"/>
    </row>
    <row r="56" spans="1:28" ht="12" customHeight="1">
      <c r="A56" s="28">
        <v>1963</v>
      </c>
      <c r="B56" s="29">
        <f>'Table A2'!B56*'Table A0'!$J56/(10)</f>
        <v>127026.65440490478</v>
      </c>
      <c r="C56" s="29">
        <f>'Table A2'!C56*'Table A0'!$J56/(5)</f>
        <v>168636.60480955211</v>
      </c>
      <c r="D56" s="29">
        <f>'Table A2'!D56*'Table A0'!$J56/(1)</f>
        <v>346506.40652108582</v>
      </c>
      <c r="E56" s="29">
        <f>'Table A2'!E56*'Table A0'!$J56/(0.5)</f>
        <v>468933.26354696625</v>
      </c>
      <c r="F56" s="29">
        <f>'Table A2'!F56*'Table A0'!$J56/(0.1)</f>
        <v>940750.87564551865</v>
      </c>
      <c r="G56" s="29">
        <f>'Table A2'!G56*'Table A0'!$J56/(0.01)</f>
        <v>2859944.4542902452</v>
      </c>
      <c r="H56" s="29"/>
      <c r="I56" s="29">
        <f>(100-'Table A2'!B56)*'Table A0'!$J56/(90)</f>
        <v>29336.718265974461</v>
      </c>
      <c r="J56" s="29">
        <f>'Table A2'!I56*'Table A0'!$J56/(5)</f>
        <v>85416.70400025745</v>
      </c>
      <c r="K56" s="29">
        <f>'Table A2'!J56*'Table A0'!$J56/(4)</f>
        <v>124169.15438166868</v>
      </c>
      <c r="L56" s="29">
        <f>'Table A2'!K56*'Table A0'!$J56/(0.5)</f>
        <v>224079.54949520537</v>
      </c>
      <c r="M56" s="29">
        <f>'Table A2'!L56*'Table A0'!$J56/(0.4)</f>
        <v>350978.86052232818</v>
      </c>
      <c r="N56" s="29">
        <f>'Table A2'!M56*'Table A0'!$J56/(0.09)</f>
        <v>727507.14468499366</v>
      </c>
      <c r="O56" s="29"/>
      <c r="P56" s="29">
        <f>'Table Thresholds_nominal'!I56*'Table A0'!$L56</f>
        <v>77339.14111584182</v>
      </c>
      <c r="Q56" s="29">
        <f>'Table Thresholds_nominal'!J56*'Table A0'!$L56</f>
        <v>97246.840239790152</v>
      </c>
      <c r="R56" s="29">
        <f>'Table Thresholds_nominal'!K56*'Table A0'!$L56</f>
        <v>191534.78352596183</v>
      </c>
      <c r="S56" s="29">
        <f>'Table Thresholds_nominal'!L56*'Table A0'!$L56</f>
        <v>263210.59558250097</v>
      </c>
      <c r="T56" s="29">
        <f>'Table Thresholds_nominal'!M56*'Table A0'!$L56</f>
        <v>536136.7044492946</v>
      </c>
      <c r="U56" s="29">
        <f>'Table Thresholds_nominal'!N56*'Table A0'!$L56</f>
        <v>1304972.1782516593</v>
      </c>
      <c r="W56" s="29"/>
      <c r="X56" s="29"/>
      <c r="Y56" s="29"/>
      <c r="Z56" s="29"/>
      <c r="AA56" s="29"/>
      <c r="AB56" s="29"/>
    </row>
    <row r="57" spans="1:28" ht="12" customHeight="1">
      <c r="A57" s="28">
        <v>1964</v>
      </c>
      <c r="B57" s="29">
        <f>'Table A2'!B57*'Table A0'!$J57/(10)</f>
        <v>134850.40687572933</v>
      </c>
      <c r="C57" s="29">
        <f>'Table A2'!C57*'Table A0'!$J57/(5)</f>
        <v>179976.05480010217</v>
      </c>
      <c r="D57" s="29">
        <f>'Table A2'!D57*'Table A0'!$J57/(1)</f>
        <v>375062.46961576253</v>
      </c>
      <c r="E57" s="29">
        <f>'Table A2'!E57*'Table A0'!$J57/(0.5)</f>
        <v>507783.29886780865</v>
      </c>
      <c r="F57" s="29">
        <f>'Table A2'!F57*'Table A0'!$J57/(0.1)</f>
        <v>1023497.2382545943</v>
      </c>
      <c r="G57" s="29">
        <f>'Table A2'!G57*'Table A0'!$J57/(0.01)</f>
        <v>3121934.1887270487</v>
      </c>
      <c r="H57" s="29"/>
      <c r="I57" s="29">
        <f>(100-'Table A2'!B57)*'Table A0'!$J57/(90)</f>
        <v>30793.138447534897</v>
      </c>
      <c r="J57" s="29">
        <f>'Table A2'!I57*'Table A0'!$J57/(5)</f>
        <v>89724.758951356489</v>
      </c>
      <c r="K57" s="29">
        <f>'Table A2'!J57*'Table A0'!$J57/(4)</f>
        <v>131204.45109618705</v>
      </c>
      <c r="L57" s="29">
        <f>'Table A2'!K57*'Table A0'!$J57/(0.5)</f>
        <v>242341.64036371643</v>
      </c>
      <c r="M57" s="29">
        <f>'Table A2'!L57*'Table A0'!$J57/(0.4)</f>
        <v>378854.81402111222</v>
      </c>
      <c r="N57" s="29">
        <f>'Table A2'!M57*'Table A0'!$J57/(0.09)</f>
        <v>790337.57709098817</v>
      </c>
      <c r="O57" s="29"/>
      <c r="P57" s="29">
        <f>'Table Thresholds_nominal'!I57*'Table A0'!$L57</f>
        <v>81585.336813435162</v>
      </c>
      <c r="Q57" s="29">
        <f>'Table Thresholds_nominal'!J57*'Table A0'!$L57</f>
        <v>99890.401974047418</v>
      </c>
      <c r="R57" s="29">
        <f>'Table Thresholds_nominal'!K57*'Table A0'!$L57</f>
        <v>209559.49455643992</v>
      </c>
      <c r="S57" s="29">
        <f>'Table Thresholds_nominal'!L57*'Table A0'!$L57</f>
        <v>282653.55960151582</v>
      </c>
      <c r="T57" s="29">
        <f>'Table Thresholds_nominal'!M57*'Table A0'!$L57</f>
        <v>550645.63728545315</v>
      </c>
      <c r="U57" s="29">
        <f>'Table Thresholds_nominal'!N57*'Table A0'!$L57</f>
        <v>1400259.2279577462</v>
      </c>
      <c r="W57" s="29"/>
      <c r="X57" s="29"/>
      <c r="Y57" s="29"/>
      <c r="Z57" s="29"/>
      <c r="AA57" s="29"/>
      <c r="AB57" s="29"/>
    </row>
    <row r="58" spans="1:28" ht="12" customHeight="1">
      <c r="A58" s="28">
        <v>1965</v>
      </c>
      <c r="B58" s="29">
        <f>'Table A2'!B58*'Table A0'!$J58/(10)</f>
        <v>141933.09620205322</v>
      </c>
      <c r="C58" s="29">
        <f>'Table A2'!C58*'Table A0'!$J58/(5)</f>
        <v>190128.45976641629</v>
      </c>
      <c r="D58" s="29">
        <f>'Table A2'!D58*'Table A0'!$J58/(1)</f>
        <v>402013.5639332236</v>
      </c>
      <c r="E58" s="29">
        <f>'Table A2'!E58*'Table A0'!$J58/(0.5)</f>
        <v>547038.90892906638</v>
      </c>
      <c r="F58" s="29">
        <f>'Table A2'!F58*'Table A0'!$J58/(0.1)</f>
        <v>1131950.7557911503</v>
      </c>
      <c r="G58" s="29">
        <f>'Table A2'!G58*'Table A0'!$J58/(0.01)</f>
        <v>3548236.4223865652</v>
      </c>
      <c r="H58" s="29"/>
      <c r="I58" s="29">
        <f>(100-'Table A2'!B58)*'Table A0'!$J58/(90)</f>
        <v>32240.332874625001</v>
      </c>
      <c r="J58" s="29">
        <f>'Table A2'!I58*'Table A0'!$J58/(5)</f>
        <v>93737.732637690147</v>
      </c>
      <c r="K58" s="29">
        <f>'Table A2'!J58*'Table A0'!$J58/(4)</f>
        <v>137157.18372471447</v>
      </c>
      <c r="L58" s="29">
        <f>'Table A2'!K58*'Table A0'!$J58/(0.5)</f>
        <v>256988.21893738082</v>
      </c>
      <c r="M58" s="29">
        <f>'Table A2'!L58*'Table A0'!$J58/(0.4)</f>
        <v>400810.94721354544</v>
      </c>
      <c r="N58" s="29">
        <f>'Table A2'!M58*'Table A0'!$J58/(0.09)</f>
        <v>863474.57061388204</v>
      </c>
      <c r="O58" s="29"/>
      <c r="P58" s="29">
        <f>'Table Thresholds_nominal'!I58*'Table A0'!$L58</f>
        <v>85855.148653433353</v>
      </c>
      <c r="Q58" s="29">
        <f>'Table Thresholds_nominal'!J58*'Table A0'!$L58</f>
        <v>105232.05337102807</v>
      </c>
      <c r="R58" s="29">
        <f>'Table Thresholds_nominal'!K58*'Table A0'!$L58</f>
        <v>221321.09036707209</v>
      </c>
      <c r="S58" s="29">
        <f>'Table Thresholds_nominal'!L58*'Table A0'!$L58</f>
        <v>298849.34000538953</v>
      </c>
      <c r="T58" s="29">
        <f>'Table Thresholds_nominal'!M58*'Table A0'!$L58</f>
        <v>570258.51134180219</v>
      </c>
      <c r="U58" s="29">
        <f>'Table Thresholds_nominal'!N58*'Table A0'!$L58</f>
        <v>1524407.6274480633</v>
      </c>
      <c r="W58" s="29"/>
      <c r="X58" s="29"/>
      <c r="Y58" s="29"/>
      <c r="Z58" s="29"/>
      <c r="AA58" s="29"/>
      <c r="AB58" s="29"/>
    </row>
    <row r="59" spans="1:28" ht="12" customHeight="1">
      <c r="A59" s="28">
        <v>1966</v>
      </c>
      <c r="B59" s="29">
        <f>'Table A2'!B59*'Table A0'!$J59/(10)</f>
        <v>147411.79330586272</v>
      </c>
      <c r="C59" s="29">
        <f>'Table A2'!C59*'Table A0'!$J59/(5)</f>
        <v>198373.71557321379</v>
      </c>
      <c r="D59" s="29">
        <f>'Table A2'!D59*'Table A0'!$J59/(1)</f>
        <v>423171.09322150861</v>
      </c>
      <c r="E59" s="29">
        <f>'Table A2'!E59*'Table A0'!$J59/(0.5)</f>
        <v>582259.76212872006</v>
      </c>
      <c r="F59" s="29">
        <f>'Table A2'!F59*'Table A0'!$J59/(0.1)</f>
        <v>1235498.9475556747</v>
      </c>
      <c r="G59" s="29">
        <f>'Table A2'!G59*'Table A0'!$J59/(0.01)</f>
        <v>3749160.1930784346</v>
      </c>
      <c r="H59" s="29"/>
      <c r="I59" s="29">
        <f>(100-'Table A2'!B59)*'Table A0'!$J59/(90)</f>
        <v>33529.043051209192</v>
      </c>
      <c r="J59" s="29">
        <f>'Table A2'!I59*'Table A0'!$J59/(5)</f>
        <v>96449.871038511657</v>
      </c>
      <c r="K59" s="29">
        <f>'Table A2'!J59*'Table A0'!$J59/(4)</f>
        <v>142174.37116114006</v>
      </c>
      <c r="L59" s="29">
        <f>'Table A2'!K59*'Table A0'!$J59/(0.5)</f>
        <v>264082.42431429715</v>
      </c>
      <c r="M59" s="29">
        <f>'Table A2'!L59*'Table A0'!$J59/(0.4)</f>
        <v>418949.96577198134</v>
      </c>
      <c r="N59" s="29">
        <f>'Table A2'!M59*'Table A0'!$J59/(0.09)</f>
        <v>956203.25360870163</v>
      </c>
      <c r="O59" s="29"/>
      <c r="P59" s="29">
        <f>'Table Thresholds_nominal'!I59*'Table A0'!$L59</f>
        <v>86924.841894557525</v>
      </c>
      <c r="Q59" s="29">
        <f>'Table Thresholds_nominal'!J59*'Table A0'!$L59</f>
        <v>110162.16161968217</v>
      </c>
      <c r="R59" s="29">
        <f>'Table Thresholds_nominal'!K59*'Table A0'!$L59</f>
        <v>224995.58281744274</v>
      </c>
      <c r="S59" s="29">
        <f>'Table Thresholds_nominal'!L59*'Table A0'!$L59</f>
        <v>318923.58481544274</v>
      </c>
      <c r="T59" s="29">
        <f>'Table Thresholds_nominal'!M59*'Table A0'!$L59</f>
        <v>653714.30955613893</v>
      </c>
      <c r="U59" s="29">
        <f>'Table Thresholds_nominal'!N59*'Table A0'!$L59</f>
        <v>1699859.145982316</v>
      </c>
      <c r="W59" s="29"/>
      <c r="X59" s="29"/>
      <c r="Y59" s="29"/>
      <c r="Z59" s="29"/>
      <c r="AA59" s="29"/>
      <c r="AB59" s="29"/>
    </row>
    <row r="60" spans="1:28" ht="12" customHeight="1">
      <c r="A60" s="28">
        <v>1967</v>
      </c>
      <c r="B60" s="29">
        <f>'Table A2'!B60*'Table A0'!$J60/(10)</f>
        <v>155393.8217949922</v>
      </c>
      <c r="C60" s="29">
        <f>'Table A2'!C60*'Table A0'!$J60/(5)</f>
        <v>210933.40506853722</v>
      </c>
      <c r="D60" s="29">
        <f>'Table A2'!D60*'Table A0'!$J60/(1)</f>
        <v>457562.0812586192</v>
      </c>
      <c r="E60" s="29">
        <f>'Table A2'!E60*'Table A0'!$J60/(0.5)</f>
        <v>634303.67526237969</v>
      </c>
      <c r="F60" s="29">
        <f>'Table A2'!F60*'Table A0'!$J60/(0.1)</f>
        <v>1337453.5757487034</v>
      </c>
      <c r="G60" s="29">
        <f>'Table A2'!G60*'Table A0'!$J60/(0.01)</f>
        <v>3902159.145981024</v>
      </c>
      <c r="H60" s="29"/>
      <c r="I60" s="29">
        <f>(100-'Table A2'!B60)*'Table A0'!$J60/(90)</f>
        <v>34445.316345573767</v>
      </c>
      <c r="J60" s="29">
        <f>'Table A2'!I60*'Table A0'!$J60/(5)</f>
        <v>99854.238521447143</v>
      </c>
      <c r="K60" s="29">
        <f>'Table A2'!J60*'Table A0'!$J60/(4)</f>
        <v>149276.23602101675</v>
      </c>
      <c r="L60" s="29">
        <f>'Table A2'!K60*'Table A0'!$J60/(0.5)</f>
        <v>280820.48725485872</v>
      </c>
      <c r="M60" s="29">
        <f>'Table A2'!L60*'Table A0'!$J60/(0.4)</f>
        <v>458516.20014079876</v>
      </c>
      <c r="N60" s="29">
        <f>'Table A2'!M60*'Table A0'!$J60/(0.09)</f>
        <v>1052486.2901673345</v>
      </c>
      <c r="O60" s="29"/>
      <c r="P60" s="29">
        <f>'Table Thresholds_nominal'!I60*'Table A0'!$L60</f>
        <v>89397.802582667238</v>
      </c>
      <c r="Q60" s="29">
        <f>'Table Thresholds_nominal'!J60*'Table A0'!$L60</f>
        <v>114920.62439847339</v>
      </c>
      <c r="R60" s="29">
        <f>'Table Thresholds_nominal'!K60*'Table A0'!$L60</f>
        <v>239825.95633035933</v>
      </c>
      <c r="S60" s="29">
        <f>'Table Thresholds_nominal'!L60*'Table A0'!$L60</f>
        <v>344509.33449252183</v>
      </c>
      <c r="T60" s="29">
        <f>'Table Thresholds_nominal'!M60*'Table A0'!$L60</f>
        <v>712518.35150174855</v>
      </c>
      <c r="U60" s="29">
        <f>'Table Thresholds_nominal'!N60*'Table A0'!$L60</f>
        <v>1792163.8163266941</v>
      </c>
      <c r="W60" s="29"/>
      <c r="X60" s="29"/>
      <c r="Y60" s="29"/>
      <c r="Z60" s="29"/>
      <c r="AA60" s="29"/>
      <c r="AB60" s="29"/>
    </row>
    <row r="61" spans="1:28" ht="12" customHeight="1">
      <c r="A61" s="28">
        <v>1968</v>
      </c>
      <c r="B61" s="29">
        <f>'Table A2'!B61*'Table A0'!$J61/(10)</f>
        <v>163171.82080904275</v>
      </c>
      <c r="C61" s="29">
        <f>'Table A2'!C61*'Table A0'!$J61/(5)</f>
        <v>222152.34318975452</v>
      </c>
      <c r="D61" s="29">
        <f>'Table A2'!D61*'Table A0'!$J61/(1)</f>
        <v>489273.65862346225</v>
      </c>
      <c r="E61" s="29">
        <f>'Table A2'!E61*'Table A0'!$J61/(0.5)</f>
        <v>683455.18344319507</v>
      </c>
      <c r="F61" s="29">
        <f>'Table A2'!F61*'Table A0'!$J61/(0.1)</f>
        <v>1457482.2294541777</v>
      </c>
      <c r="G61" s="29">
        <f>'Table A2'!G61*'Table A0'!$J61/(0.01)</f>
        <v>4232631.8079400454</v>
      </c>
      <c r="H61" s="29"/>
      <c r="I61" s="29">
        <f>(100-'Table A2'!B61)*'Table A0'!$J61/(90)</f>
        <v>35850.058758510379</v>
      </c>
      <c r="J61" s="29">
        <f>'Table A2'!I61*'Table A0'!$J61/(5)</f>
        <v>104191.29842833102</v>
      </c>
      <c r="K61" s="29">
        <f>'Table A2'!J61*'Table A0'!$J61/(4)</f>
        <v>155372.01433132758</v>
      </c>
      <c r="L61" s="29">
        <f>'Table A2'!K61*'Table A0'!$J61/(0.5)</f>
        <v>295092.13380372943</v>
      </c>
      <c r="M61" s="29">
        <f>'Table A2'!L61*'Table A0'!$J61/(0.4)</f>
        <v>489948.42194044939</v>
      </c>
      <c r="N61" s="29">
        <f>'Table A2'!M61*'Table A0'!$J61/(0.09)</f>
        <v>1149132.2762890812</v>
      </c>
      <c r="O61" s="29"/>
      <c r="P61" s="29">
        <f>'Table Thresholds_nominal'!I61*'Table A0'!$L61</f>
        <v>93692.014308126236</v>
      </c>
      <c r="Q61" s="29">
        <f>'Table Thresholds_nominal'!J61*'Table A0'!$L61</f>
        <v>119918.22143882104</v>
      </c>
      <c r="R61" s="29">
        <f>'Table Thresholds_nominal'!K61*'Table A0'!$L61</f>
        <v>253796.56126556598</v>
      </c>
      <c r="S61" s="29">
        <f>'Table Thresholds_nominal'!L61*'Table A0'!$L61</f>
        <v>363138.40589769906</v>
      </c>
      <c r="T61" s="29">
        <f>'Table Thresholds_nominal'!M61*'Table A0'!$L61</f>
        <v>776136.24074017687</v>
      </c>
      <c r="U61" s="29">
        <f>'Table Thresholds_nominal'!N61*'Table A0'!$L61</f>
        <v>1870240.7953375101</v>
      </c>
      <c r="W61" s="29"/>
      <c r="X61" s="29"/>
      <c r="Y61" s="29"/>
      <c r="Z61" s="29"/>
      <c r="AA61" s="29"/>
      <c r="AB61" s="29"/>
    </row>
    <row r="62" spans="1:28" ht="12" customHeight="1">
      <c r="A62" s="28">
        <v>1969</v>
      </c>
      <c r="B62" s="29">
        <f>'Table A2'!B62*'Table A0'!$J62/(10)</f>
        <v>159766.71635785344</v>
      </c>
      <c r="C62" s="29">
        <f>'Table A2'!C62*'Table A0'!$J62/(5)</f>
        <v>214352.07500475613</v>
      </c>
      <c r="D62" s="29">
        <f>'Table A2'!D62*'Table A0'!$J62/(1)</f>
        <v>456245.00100219273</v>
      </c>
      <c r="E62" s="29">
        <f>'Table A2'!E62*'Table A0'!$J62/(0.5)</f>
        <v>634661.81830260006</v>
      </c>
      <c r="F62" s="29">
        <f>'Table A2'!F62*'Table A0'!$J62/(0.1)</f>
        <v>1352200.5655442006</v>
      </c>
      <c r="G62" s="29">
        <f>'Table A2'!G62*'Table A0'!$J62/(0.01)</f>
        <v>4211907.5272360658</v>
      </c>
      <c r="H62" s="29"/>
      <c r="I62" s="29">
        <f>(100-'Table A2'!B62)*'Table A0'!$J62/(90)</f>
        <v>36175.38487040795</v>
      </c>
      <c r="J62" s="29">
        <f>'Table A2'!I62*'Table A0'!$J62/(5)</f>
        <v>105181.3577109507</v>
      </c>
      <c r="K62" s="29">
        <f>'Table A2'!J62*'Table A0'!$J62/(4)</f>
        <v>153878.843505397</v>
      </c>
      <c r="L62" s="29">
        <f>'Table A2'!K62*'Table A0'!$J62/(0.5)</f>
        <v>277828.18370178534</v>
      </c>
      <c r="M62" s="29">
        <f>'Table A2'!L62*'Table A0'!$J62/(0.4)</f>
        <v>455277.1314921999</v>
      </c>
      <c r="N62" s="29">
        <f>'Table A2'!M62*'Table A0'!$J62/(0.09)</f>
        <v>1034455.3475784379</v>
      </c>
      <c r="O62" s="29"/>
      <c r="P62" s="29">
        <f>'Table Thresholds_nominal'!I62*'Table A0'!$L62</f>
        <v>94753.879736883799</v>
      </c>
      <c r="Q62" s="29">
        <f>'Table Thresholds_nominal'!J62*'Table A0'!$L62</f>
        <v>120705.39397611561</v>
      </c>
      <c r="R62" s="29">
        <f>'Table Thresholds_nominal'!K62*'Table A0'!$L62</f>
        <v>238514.8197264185</v>
      </c>
      <c r="S62" s="29">
        <f>'Table Thresholds_nominal'!L62*'Table A0'!$L62</f>
        <v>347084.60887995618</v>
      </c>
      <c r="T62" s="29">
        <f>'Table Thresholds_nominal'!M62*'Table A0'!$L62</f>
        <v>698113.58528501121</v>
      </c>
      <c r="U62" s="29">
        <f>'Table Thresholds_nominal'!N62*'Table A0'!$L62</f>
        <v>1786882.5486335088</v>
      </c>
      <c r="W62" s="29"/>
      <c r="X62" s="29"/>
      <c r="Y62" s="29"/>
      <c r="Z62" s="29"/>
      <c r="AA62" s="29"/>
      <c r="AB62" s="29"/>
    </row>
    <row r="63" spans="1:28" ht="12" customHeight="1">
      <c r="A63" s="28">
        <v>1970</v>
      </c>
      <c r="B63" s="29">
        <f>'Table A2'!B63*'Table A0'!$J63/(10)</f>
        <v>152557.7856162863</v>
      </c>
      <c r="C63" s="29">
        <f>'Table A2'!C63*'Table A0'!$J63/(5)</f>
        <v>200535.40547851362</v>
      </c>
      <c r="D63" s="29">
        <f>'Table A2'!D63*'Table A0'!$J63/(1)</f>
        <v>403426.80233159906</v>
      </c>
      <c r="E63" s="29">
        <f>'Table A2'!E63*'Table A0'!$J63/(0.5)</f>
        <v>545632.32659627579</v>
      </c>
      <c r="F63" s="29">
        <f>'Table A2'!F63*'Table A0'!$J63/(0.1)</f>
        <v>1093350.3812174217</v>
      </c>
      <c r="G63" s="29">
        <f>'Table A2'!G63*'Table A0'!$J63/(0.01)</f>
        <v>3178796.3921575765</v>
      </c>
      <c r="H63" s="29"/>
      <c r="I63" s="29">
        <f>(100-'Table A2'!B63)*'Table A0'!$J63/(90)</f>
        <v>36172.802756456847</v>
      </c>
      <c r="J63" s="29">
        <f>'Table A2'!I63*'Table A0'!$J63/(5)</f>
        <v>104580.16575405898</v>
      </c>
      <c r="K63" s="29">
        <f>'Table A2'!J63*'Table A0'!$J63/(4)</f>
        <v>149812.55626524228</v>
      </c>
      <c r="L63" s="29">
        <f>'Table A2'!K63*'Table A0'!$J63/(0.5)</f>
        <v>261221.27806692227</v>
      </c>
      <c r="M63" s="29">
        <f>'Table A2'!L63*'Table A0'!$J63/(0.4)</f>
        <v>408702.81294098927</v>
      </c>
      <c r="N63" s="29">
        <f>'Table A2'!M63*'Table A0'!$J63/(0.09)</f>
        <v>861634.1577796269</v>
      </c>
      <c r="O63" s="29"/>
      <c r="P63" s="29">
        <f>'Table Thresholds_nominal'!I63*'Table A0'!$L63</f>
        <v>94193.355198617413</v>
      </c>
      <c r="Q63" s="29">
        <f>'Table Thresholds_nominal'!J63*'Table A0'!$L63</f>
        <v>118740.53998174172</v>
      </c>
      <c r="R63" s="29">
        <f>'Table Thresholds_nominal'!K63*'Table A0'!$L63</f>
        <v>225737.72740937464</v>
      </c>
      <c r="S63" s="29">
        <f>'Table Thresholds_nominal'!L63*'Table A0'!$L63</f>
        <v>314286.78800617158</v>
      </c>
      <c r="T63" s="29">
        <f>'Table Thresholds_nominal'!M63*'Table A0'!$L63</f>
        <v>608886.88197679853</v>
      </c>
      <c r="U63" s="29">
        <f>'Table Thresholds_nominal'!N63*'Table A0'!$L63</f>
        <v>1505469.4486289297</v>
      </c>
      <c r="W63" s="29"/>
      <c r="X63" s="29"/>
      <c r="Y63" s="29"/>
      <c r="Z63" s="29"/>
      <c r="AA63" s="29"/>
      <c r="AB63" s="29"/>
    </row>
    <row r="64" spans="1:28" ht="12" customHeight="1">
      <c r="A64" s="28">
        <v>1971</v>
      </c>
      <c r="B64" s="29">
        <f>'Table A2'!B64*'Table A0'!$J64/(10)</f>
        <v>156085.69635901198</v>
      </c>
      <c r="C64" s="29">
        <f>'Table A2'!C64*'Table A0'!$J64/(5)</f>
        <v>205920.89703727016</v>
      </c>
      <c r="D64" s="29">
        <f>'Table A2'!D64*'Table A0'!$J64/(1)</f>
        <v>416613.48918809264</v>
      </c>
      <c r="E64" s="29">
        <f>'Table A2'!E64*'Table A0'!$J64/(0.5)</f>
        <v>564575.47320502379</v>
      </c>
      <c r="F64" s="29">
        <f>'Table A2'!F64*'Table A0'!$J64/(0.1)</f>
        <v>1145263.1636765881</v>
      </c>
      <c r="G64" s="29">
        <f>'Table A2'!G64*'Table A0'!$J64/(0.01)</f>
        <v>3336333.1680844822</v>
      </c>
      <c r="H64" s="29"/>
      <c r="I64" s="29">
        <f>(100-'Table A2'!B64)*'Table A0'!$J64/(90)</f>
        <v>36152.153073872614</v>
      </c>
      <c r="J64" s="29">
        <f>'Table A2'!I64*'Table A0'!$J64/(5)</f>
        <v>106250.49568075384</v>
      </c>
      <c r="K64" s="29">
        <f>'Table A2'!J64*'Table A0'!$J64/(4)</f>
        <v>153247.74899956453</v>
      </c>
      <c r="L64" s="29">
        <f>'Table A2'!K64*'Table A0'!$J64/(0.5)</f>
        <v>268651.50517116149</v>
      </c>
      <c r="M64" s="29">
        <f>'Table A2'!L64*'Table A0'!$J64/(0.4)</f>
        <v>419403.55058713269</v>
      </c>
      <c r="N64" s="29">
        <f>'Table A2'!M64*'Table A0'!$J64/(0.09)</f>
        <v>901810.94096459984</v>
      </c>
      <c r="O64" s="29"/>
      <c r="P64" s="29">
        <f>'Table Thresholds_nominal'!I64*'Table A0'!$L64</f>
        <v>95443.612013417442</v>
      </c>
      <c r="Q64" s="29">
        <f>'Table Thresholds_nominal'!J64*'Table A0'!$L64</f>
        <v>121518.96517959566</v>
      </c>
      <c r="R64" s="29">
        <f>'Table Thresholds_nominal'!K64*'Table A0'!$L64</f>
        <v>233735.18033355559</v>
      </c>
      <c r="S64" s="29">
        <f>'Table Thresholds_nominal'!L64*'Table A0'!$L64</f>
        <v>321343.5539912071</v>
      </c>
      <c r="T64" s="29">
        <f>'Table Thresholds_nominal'!M64*'Table A0'!$L64</f>
        <v>630321.73876735463</v>
      </c>
      <c r="U64" s="29">
        <f>'Table Thresholds_nominal'!N64*'Table A0'!$L64</f>
        <v>1542955.4758686188</v>
      </c>
      <c r="W64" s="29"/>
      <c r="X64" s="29"/>
      <c r="Y64" s="29"/>
      <c r="Z64" s="29"/>
      <c r="AA64" s="29"/>
      <c r="AB64" s="29"/>
    </row>
    <row r="65" spans="1:28" ht="12" customHeight="1">
      <c r="A65" s="28">
        <v>1972</v>
      </c>
      <c r="B65" s="29">
        <f>'Table A2'!B65*'Table A0'!$J65/(10)</f>
        <v>163843.49076095509</v>
      </c>
      <c r="C65" s="29">
        <f>'Table A2'!C65*'Table A0'!$J65/(5)</f>
        <v>216113.65098906629</v>
      </c>
      <c r="D65" s="29">
        <f>'Table A2'!D65*'Table A0'!$J65/(1)</f>
        <v>439325.78615942405</v>
      </c>
      <c r="E65" s="29">
        <f>'Table A2'!E65*'Table A0'!$J65/(0.5)</f>
        <v>595006.83853820234</v>
      </c>
      <c r="F65" s="29">
        <f>'Table A2'!F65*'Table A0'!$J65/(0.1)</f>
        <v>1208728.3586612083</v>
      </c>
      <c r="G65" s="29">
        <f>'Table A2'!G65*'Table A0'!$J65/(0.01)</f>
        <v>3621083.5519947647</v>
      </c>
      <c r="H65" s="29"/>
      <c r="I65" s="29">
        <f>(100-'Table A2'!B65)*'Table A0'!$J65/(90)</f>
        <v>37897.811525387719</v>
      </c>
      <c r="J65" s="29">
        <f>'Table A2'!I65*'Table A0'!$J65/(5)</f>
        <v>111573.3305328439</v>
      </c>
      <c r="K65" s="29">
        <f>'Table A2'!J65*'Table A0'!$J65/(4)</f>
        <v>160310.61719647687</v>
      </c>
      <c r="L65" s="29">
        <f>'Table A2'!K65*'Table A0'!$J65/(0.5)</f>
        <v>283644.73378064577</v>
      </c>
      <c r="M65" s="29">
        <f>'Table A2'!L65*'Table A0'!$J65/(0.4)</f>
        <v>441576.45850745076</v>
      </c>
      <c r="N65" s="29">
        <f>'Table A2'!M65*'Table A0'!$J65/(0.09)</f>
        <v>940688.89273525763</v>
      </c>
      <c r="O65" s="29"/>
      <c r="P65" s="29">
        <f>'Table Thresholds_nominal'!I65*'Table A0'!$L65</f>
        <v>100653.25206356145</v>
      </c>
      <c r="Q65" s="29">
        <f>'Table Thresholds_nominal'!J65*'Table A0'!$L65</f>
        <v>127188.53232387564</v>
      </c>
      <c r="R65" s="29">
        <f>'Table Thresholds_nominal'!K65*'Table A0'!$L65</f>
        <v>246947.0783012282</v>
      </c>
      <c r="S65" s="29">
        <f>'Table Thresholds_nominal'!L65*'Table A0'!$L65</f>
        <v>339410.87134862016</v>
      </c>
      <c r="T65" s="29">
        <f>'Table Thresholds_nominal'!M65*'Table A0'!$L65</f>
        <v>655384.47520222387</v>
      </c>
      <c r="U65" s="29">
        <f>'Table Thresholds_nominal'!N65*'Table A0'!$L65</f>
        <v>1655120.8145954187</v>
      </c>
      <c r="W65" s="29"/>
      <c r="X65" s="29"/>
      <c r="Y65" s="29"/>
      <c r="Z65" s="29"/>
      <c r="AA65" s="29"/>
      <c r="AB65" s="29"/>
    </row>
    <row r="66" spans="1:28" ht="12" customHeight="1">
      <c r="A66" s="28">
        <v>1973</v>
      </c>
      <c r="B66" s="29">
        <f>'Table A2'!B66*'Table A0'!$J66/(10)</f>
        <v>165515.5350589513</v>
      </c>
      <c r="C66" s="29">
        <f>'Table A2'!C66*'Table A0'!$J66/(5)</f>
        <v>217658.70687954006</v>
      </c>
      <c r="D66" s="29">
        <f>'Table A2'!D66*'Table A0'!$J66/(1)</f>
        <v>427767.13178742281</v>
      </c>
      <c r="E66" s="29">
        <f>'Table A2'!E66*'Table A0'!$J66/(0.5)</f>
        <v>572968.81297024817</v>
      </c>
      <c r="F66" s="29">
        <f>'Table A2'!F66*'Table A0'!$J66/(0.1)</f>
        <v>1122269.8032701584</v>
      </c>
      <c r="G66" s="29">
        <f>'Table A2'!G66*'Table A0'!$J66/(0.01)</f>
        <v>3068414.0482965927</v>
      </c>
      <c r="H66" s="29"/>
      <c r="I66" s="29">
        <f>(100-'Table A2'!B66)*'Table A0'!$J66/(90)</f>
        <v>38593.690233714959</v>
      </c>
      <c r="J66" s="29">
        <f>'Table A2'!I66*'Table A0'!$J66/(5)</f>
        <v>113372.36323836248</v>
      </c>
      <c r="K66" s="29">
        <f>'Table A2'!J66*'Table A0'!$J66/(4)</f>
        <v>165131.60065256938</v>
      </c>
      <c r="L66" s="29">
        <f>'Table A2'!K66*'Table A0'!$J66/(0.5)</f>
        <v>282565.4506045974</v>
      </c>
      <c r="M66" s="29">
        <f>'Table A2'!L66*'Table A0'!$J66/(0.4)</f>
        <v>435643.56539527059</v>
      </c>
      <c r="N66" s="29">
        <f>'Table A2'!M66*'Table A0'!$J66/(0.09)</f>
        <v>906031.55382277688</v>
      </c>
      <c r="O66" s="29"/>
      <c r="P66" s="29">
        <f>'Table Thresholds_nominal'!I66*'Table A0'!$L66</f>
        <v>101778.54754819517</v>
      </c>
      <c r="Q66" s="29">
        <f>'Table Thresholds_nominal'!J66*'Table A0'!$L66</f>
        <v>130133.87821815176</v>
      </c>
      <c r="R66" s="29">
        <f>'Table Thresholds_nominal'!K66*'Table A0'!$L66</f>
        <v>247297.79206550337</v>
      </c>
      <c r="S66" s="29">
        <f>'Table Thresholds_nominal'!L66*'Table A0'!$L66</f>
        <v>336154.2107481662</v>
      </c>
      <c r="T66" s="29">
        <f>'Table Thresholds_nominal'!M66*'Table A0'!$L66</f>
        <v>639766.61175588914</v>
      </c>
      <c r="U66" s="29">
        <f>'Table Thresholds_nominal'!N66*'Table A0'!$L66</f>
        <v>1545998.130348939</v>
      </c>
      <c r="W66" s="29"/>
      <c r="X66" s="29"/>
      <c r="Y66" s="29"/>
      <c r="Z66" s="29"/>
      <c r="AA66" s="29"/>
      <c r="AB66" s="29"/>
    </row>
    <row r="67" spans="1:28" ht="12" customHeight="1">
      <c r="A67" s="28">
        <v>1974</v>
      </c>
      <c r="B67" s="29">
        <f>'Table A2'!B67*'Table A0'!$J67/(10)</f>
        <v>160277.49290237293</v>
      </c>
      <c r="C67" s="29">
        <f>'Table A2'!C67*'Table A0'!$J67/(5)</f>
        <v>210756.84203707799</v>
      </c>
      <c r="D67" s="29">
        <f>'Table A2'!D67*'Table A0'!$J67/(1)</f>
        <v>419980.21632786479</v>
      </c>
      <c r="E67" s="29">
        <f>'Table A2'!E67*'Table A0'!$J67/(0.5)</f>
        <v>566516.72634353291</v>
      </c>
      <c r="F67" s="29">
        <f>'Table A2'!F67*'Table A0'!$J67/(0.1)</f>
        <v>1135808.5196962152</v>
      </c>
      <c r="G67" s="29">
        <f>'Table A2'!G67*'Table A0'!$J67/(0.01)</f>
        <v>3135195.6550408844</v>
      </c>
      <c r="H67" s="29"/>
      <c r="I67" s="29">
        <f>(100-'Table A2'!B67)*'Table A0'!$J67/(90)</f>
        <v>36903.850312993782</v>
      </c>
      <c r="J67" s="29">
        <f>'Table A2'!I67*'Table A0'!$J67/(5)</f>
        <v>109798.14376766791</v>
      </c>
      <c r="K67" s="29">
        <f>'Table A2'!J67*'Table A0'!$J67/(4)</f>
        <v>158450.99846438126</v>
      </c>
      <c r="L67" s="29">
        <f>'Table A2'!K67*'Table A0'!$J67/(0.5)</f>
        <v>273443.70631219668</v>
      </c>
      <c r="M67" s="29">
        <f>'Table A2'!L67*'Table A0'!$J67/(0.4)</f>
        <v>424193.77800536237</v>
      </c>
      <c r="N67" s="29">
        <f>'Table A2'!M67*'Table A0'!$J67/(0.09)</f>
        <v>913654.39354680746</v>
      </c>
      <c r="O67" s="29"/>
      <c r="P67" s="29">
        <f>'Table Thresholds_nominal'!I67*'Table A0'!$L67</f>
        <v>98908.510610540368</v>
      </c>
      <c r="Q67" s="29">
        <f>'Table Thresholds_nominal'!J67*'Table A0'!$L67</f>
        <v>127493.85871632284</v>
      </c>
      <c r="R67" s="29">
        <f>'Table Thresholds_nominal'!K67*'Table A0'!$L67</f>
        <v>238585.5352274316</v>
      </c>
      <c r="S67" s="29">
        <f>'Table Thresholds_nominal'!L67*'Table A0'!$L67</f>
        <v>323396.7896350412</v>
      </c>
      <c r="T67" s="29">
        <f>'Table Thresholds_nominal'!M67*'Table A0'!$L67</f>
        <v>657257.6521204235</v>
      </c>
      <c r="U67" s="29">
        <f>'Table Thresholds_nominal'!N67*'Table A0'!$L67</f>
        <v>1648824.5840018904</v>
      </c>
      <c r="W67" s="29"/>
      <c r="X67" s="29"/>
      <c r="Y67" s="29"/>
      <c r="Z67" s="29"/>
      <c r="AA67" s="29"/>
      <c r="AB67" s="29"/>
    </row>
    <row r="68" spans="1:28" ht="12" customHeight="1">
      <c r="A68" s="28">
        <v>1975</v>
      </c>
      <c r="B68" s="29">
        <f>'Table A2'!B68*'Table A0'!$J68/(10)</f>
        <v>152667.11855535442</v>
      </c>
      <c r="C68" s="29">
        <f>'Table A2'!C68*'Table A0'!$J68/(5)</f>
        <v>198823.08486527292</v>
      </c>
      <c r="D68" s="29">
        <f>'Table A2'!D68*'Table A0'!$J68/(1)</f>
        <v>390010.9007342658</v>
      </c>
      <c r="E68" s="29">
        <f>'Table A2'!E68*'Table A0'!$J68/(0.5)</f>
        <v>523241.2432033213</v>
      </c>
      <c r="F68" s="29">
        <f>'Table A2'!F68*'Table A0'!$J68/(0.1)</f>
        <v>1039450.8968076186</v>
      </c>
      <c r="G68" s="29">
        <f>'Table A2'!G68*'Table A0'!$J68/(0.01)</f>
        <v>2997757.1026625666</v>
      </c>
      <c r="H68" s="29"/>
      <c r="I68" s="29">
        <f>(100-'Table A2'!B68)*'Table A0'!$J68/(90)</f>
        <v>34832.687343244201</v>
      </c>
      <c r="J68" s="29">
        <f>'Table A2'!I68*'Table A0'!$J68/(5)</f>
        <v>106511.15224543589</v>
      </c>
      <c r="K68" s="29">
        <f>'Table A2'!J68*'Table A0'!$J68/(4)</f>
        <v>151026.13089802471</v>
      </c>
      <c r="L68" s="29">
        <f>'Table A2'!K68*'Table A0'!$J68/(0.5)</f>
        <v>256780.55826521033</v>
      </c>
      <c r="M68" s="29">
        <f>'Table A2'!L68*'Table A0'!$J68/(0.4)</f>
        <v>394188.82980224694</v>
      </c>
      <c r="N68" s="29">
        <f>'Table A2'!M68*'Table A0'!$J68/(0.09)</f>
        <v>821861.31837929098</v>
      </c>
      <c r="O68" s="29"/>
      <c r="P68" s="29">
        <f>'Table Thresholds_nominal'!I68*'Table A0'!$L68</f>
        <v>95775.948981363836</v>
      </c>
      <c r="Q68" s="29">
        <f>'Table Thresholds_nominal'!J68*'Table A0'!$L68</f>
        <v>120788.4433165537</v>
      </c>
      <c r="R68" s="29">
        <f>'Table Thresholds_nominal'!K68*'Table A0'!$L68</f>
        <v>223918.9701321079</v>
      </c>
      <c r="S68" s="29">
        <f>'Table Thresholds_nominal'!L68*'Table A0'!$L68</f>
        <v>302440.09286187752</v>
      </c>
      <c r="T68" s="29">
        <f>'Table Thresholds_nominal'!M68*'Table A0'!$L68</f>
        <v>583887.78389211278</v>
      </c>
      <c r="U68" s="29">
        <f>'Table Thresholds_nominal'!N68*'Table A0'!$L68</f>
        <v>1499359.5028186527</v>
      </c>
      <c r="W68" s="29"/>
      <c r="X68" s="29"/>
      <c r="Y68" s="29"/>
      <c r="Z68" s="29"/>
      <c r="AA68" s="29"/>
      <c r="AB68" s="29"/>
    </row>
    <row r="69" spans="1:28" ht="12" customHeight="1">
      <c r="A69" s="28">
        <v>1976</v>
      </c>
      <c r="B69" s="29">
        <f>'Table A2'!B69*'Table A0'!$J69/(10)</f>
        <v>156634.53434253199</v>
      </c>
      <c r="C69" s="29">
        <f>'Table A2'!C69*'Table A0'!$J69/(5)</f>
        <v>203895.26588233924</v>
      </c>
      <c r="D69" s="29">
        <f>'Table A2'!D69*'Table A0'!$J69/(1)</f>
        <v>399615.11620164657</v>
      </c>
      <c r="E69" s="29">
        <f>'Table A2'!E69*'Table A0'!$J69/(0.5)</f>
        <v>537841.90896687505</v>
      </c>
      <c r="F69" s="29">
        <f>'Table A2'!F69*'Table A0'!$J69/(0.1)</f>
        <v>1076700.2209496947</v>
      </c>
      <c r="G69" s="29">
        <f>'Table A2'!G69*'Table A0'!$J69/(0.01)</f>
        <v>3126041.8845131369</v>
      </c>
      <c r="H69" s="29"/>
      <c r="I69" s="29">
        <f>(100-'Table A2'!B69)*'Table A0'!$J69/(90)</f>
        <v>35925.968941060244</v>
      </c>
      <c r="J69" s="29">
        <f>'Table A2'!I69*'Table A0'!$J69/(5)</f>
        <v>109373.80280272469</v>
      </c>
      <c r="K69" s="29">
        <f>'Table A2'!J69*'Table A0'!$J69/(4)</f>
        <v>154965.30330251239</v>
      </c>
      <c r="L69" s="29">
        <f>'Table A2'!K69*'Table A0'!$J69/(0.5)</f>
        <v>261388.32343641808</v>
      </c>
      <c r="M69" s="29">
        <f>'Table A2'!L69*'Table A0'!$J69/(0.4)</f>
        <v>403127.33097117004</v>
      </c>
      <c r="N69" s="29">
        <f>'Table A2'!M69*'Table A0'!$J69/(0.09)</f>
        <v>848995.59166486794</v>
      </c>
      <c r="O69" s="29"/>
      <c r="P69" s="29">
        <f>'Table Thresholds_nominal'!I69*'Table A0'!$L69</f>
        <v>98437.479736393056</v>
      </c>
      <c r="Q69" s="29">
        <f>'Table Thresholds_nominal'!J69*'Table A0'!$L69</f>
        <v>124031.03965449838</v>
      </c>
      <c r="R69" s="29">
        <f>'Table Thresholds_nominal'!K69*'Table A0'!$L69</f>
        <v>228078.28564731643</v>
      </c>
      <c r="S69" s="29">
        <f>'Table Thresholds_nominal'!L69*'Table A0'!$L69</f>
        <v>308518.6492857422</v>
      </c>
      <c r="T69" s="29">
        <f>'Table Thresholds_nominal'!M69*'Table A0'!$L69</f>
        <v>599537.5517656327</v>
      </c>
      <c r="U69" s="29">
        <f>'Table Thresholds_nominal'!N69*'Table A0'!$L69</f>
        <v>1556177.7498998628</v>
      </c>
      <c r="W69" s="29"/>
      <c r="X69" s="29"/>
      <c r="Y69" s="29"/>
      <c r="Z69" s="29"/>
      <c r="AA69" s="29"/>
      <c r="AB69" s="29"/>
    </row>
    <row r="70" spans="1:28" ht="12" customHeight="1">
      <c r="A70" s="28">
        <v>1977</v>
      </c>
      <c r="B70" s="29">
        <f>'Table A2'!B70*'Table A0'!$J70/(10)</f>
        <v>158597.87717595004</v>
      </c>
      <c r="C70" s="29">
        <f>'Table A2'!C70*'Table A0'!$J70/(5)</f>
        <v>206398.53266652516</v>
      </c>
      <c r="D70" s="29">
        <f>'Table A2'!D70*'Table A0'!$J70/(1)</f>
        <v>405795.76850262476</v>
      </c>
      <c r="E70" s="29">
        <f>'Table A2'!E70*'Table A0'!$J70/(0.5)</f>
        <v>546765.78505051299</v>
      </c>
      <c r="F70" s="29">
        <f>'Table A2'!F70*'Table A0'!$J70/(0.1)</f>
        <v>1099792.7082589797</v>
      </c>
      <c r="G70" s="29">
        <f>'Table A2'!G70*'Table A0'!$J70/(0.01)</f>
        <v>3140682.063287294</v>
      </c>
      <c r="H70" s="29"/>
      <c r="I70" s="29">
        <f>(100-'Table A2'!B70)*'Table A0'!$J70/(90)</f>
        <v>36287.208836047481</v>
      </c>
      <c r="J70" s="29">
        <f>'Table A2'!I70*'Table A0'!$J70/(5)</f>
        <v>110797.22168537488</v>
      </c>
      <c r="K70" s="29">
        <f>'Table A2'!J70*'Table A0'!$J70/(4)</f>
        <v>156549.22370750026</v>
      </c>
      <c r="L70" s="29">
        <f>'Table A2'!K70*'Table A0'!$J70/(0.5)</f>
        <v>264825.7519547366</v>
      </c>
      <c r="M70" s="29">
        <f>'Table A2'!L70*'Table A0'!$J70/(0.4)</f>
        <v>408509.05424839625</v>
      </c>
      <c r="N70" s="29">
        <f>'Table A2'!M70*'Table A0'!$J70/(0.09)</f>
        <v>873027.22436694498</v>
      </c>
      <c r="O70" s="29"/>
      <c r="P70" s="29">
        <f>'Table Thresholds_nominal'!I70*'Table A0'!$L70</f>
        <v>99563.179329401333</v>
      </c>
      <c r="Q70" s="29">
        <f>'Table Thresholds_nominal'!J70*'Table A0'!$L70</f>
        <v>125898.68340331425</v>
      </c>
      <c r="R70" s="29">
        <f>'Table Thresholds_nominal'!K70*'Table A0'!$L70</f>
        <v>230843.20472620119</v>
      </c>
      <c r="S70" s="29">
        <f>'Table Thresholds_nominal'!L70*'Table A0'!$L70</f>
        <v>311683.96459755511</v>
      </c>
      <c r="T70" s="29">
        <f>'Table Thresholds_nominal'!M70*'Table A0'!$L70</f>
        <v>610906.12912393303</v>
      </c>
      <c r="U70" s="29">
        <f>'Table Thresholds_nominal'!N70*'Table A0'!$L70</f>
        <v>1538971.2814315711</v>
      </c>
      <c r="W70" s="29"/>
      <c r="X70" s="29"/>
      <c r="Y70" s="29"/>
      <c r="Z70" s="29"/>
      <c r="AA70" s="29"/>
      <c r="AB70" s="29"/>
    </row>
    <row r="71" spans="1:28" ht="12" customHeight="1">
      <c r="A71" s="28">
        <v>1978</v>
      </c>
      <c r="B71" s="29">
        <f>'Table A2'!B71*'Table A0'!$J71/(10)</f>
        <v>161335.12950401186</v>
      </c>
      <c r="C71" s="29">
        <f>'Table A2'!C71*'Table A0'!$J71/(5)</f>
        <v>209914.73454900651</v>
      </c>
      <c r="D71" s="29">
        <f>'Table A2'!D71*'Table A0'!$J71/(1)</f>
        <v>413333.93069578405</v>
      </c>
      <c r="E71" s="29">
        <f>'Table A2'!E71*'Table A0'!$J71/(0.5)</f>
        <v>558135.28163974383</v>
      </c>
      <c r="F71" s="29">
        <f>'Table A2'!F71*'Table A0'!$J71/(0.1)</f>
        <v>1125251.9617837591</v>
      </c>
      <c r="G71" s="29">
        <f>'Table A2'!G71*'Table A0'!$J71/(0.01)</f>
        <v>3200618.6145179882</v>
      </c>
      <c r="H71" s="29"/>
      <c r="I71" s="29">
        <f>(100-'Table A2'!B71)*'Table A0'!$J71/(90)</f>
        <v>37010.809515024703</v>
      </c>
      <c r="J71" s="29">
        <f>'Table A2'!I71*'Table A0'!$J71/(5)</f>
        <v>112755.52445901721</v>
      </c>
      <c r="K71" s="29">
        <f>'Table A2'!J71*'Table A0'!$J71/(4)</f>
        <v>159059.93551231211</v>
      </c>
      <c r="L71" s="29">
        <f>'Table A2'!K71*'Table A0'!$J71/(0.5)</f>
        <v>268532.5797518242</v>
      </c>
      <c r="M71" s="29">
        <f>'Table A2'!L71*'Table A0'!$J71/(0.4)</f>
        <v>416356.11160373996</v>
      </c>
      <c r="N71" s="29">
        <f>'Table A2'!M71*'Table A0'!$J71/(0.09)</f>
        <v>894655.66703551146</v>
      </c>
      <c r="O71" s="29"/>
      <c r="P71" s="29">
        <f>'Table Thresholds_nominal'!I71*'Table A0'!$L71</f>
        <v>101317.72079415394</v>
      </c>
      <c r="Q71" s="29">
        <f>'Table Thresholds_nominal'!J71*'Table A0'!$L71</f>
        <v>127540.96561869852</v>
      </c>
      <c r="R71" s="29">
        <f>'Table Thresholds_nominal'!K71*'Table A0'!$L71</f>
        <v>234516.72230850489</v>
      </c>
      <c r="S71" s="29">
        <f>'Table Thresholds_nominal'!L71*'Table A0'!$L71</f>
        <v>316959.51027954632</v>
      </c>
      <c r="T71" s="29">
        <f>'Table Thresholds_nominal'!M71*'Table A0'!$L71</f>
        <v>626342.98292393808</v>
      </c>
      <c r="U71" s="29">
        <f>'Table Thresholds_nominal'!N71*'Table A0'!$L71</f>
        <v>1629112.7491262914</v>
      </c>
      <c r="W71" s="29"/>
      <c r="X71" s="29"/>
      <c r="Y71" s="29"/>
      <c r="Z71" s="29"/>
      <c r="AA71" s="29"/>
      <c r="AB71" s="29"/>
    </row>
    <row r="72" spans="1:28" ht="12" customHeight="1">
      <c r="A72" s="28">
        <v>1979</v>
      </c>
      <c r="B72" s="29">
        <f>'Table A2'!B72*'Table A0'!$J72/(10)</f>
        <v>165040.58822417207</v>
      </c>
      <c r="C72" s="29">
        <f>'Table A2'!C72*'Table A0'!$J72/(5)</f>
        <v>217657.60906331264</v>
      </c>
      <c r="D72" s="29">
        <f>'Table A2'!D72*'Table A0'!$J72/(1)</f>
        <v>449756.68973214814</v>
      </c>
      <c r="E72" s="29">
        <f>'Table A2'!E72*'Table A0'!$J72/(0.5)</f>
        <v>623985.8503255219</v>
      </c>
      <c r="F72" s="29">
        <f>'Table A2'!F72*'Table A0'!$J72/(0.1)</f>
        <v>1372256.7050380183</v>
      </c>
      <c r="G72" s="29">
        <f>'Table A2'!G72*'Table A0'!$J72/(0.01)</f>
        <v>4493655.2319547636</v>
      </c>
      <c r="H72" s="29"/>
      <c r="I72" s="29">
        <f>(100-'Table A2'!B72)*'Table A0'!$J72/(90)</f>
        <v>37212.101875105305</v>
      </c>
      <c r="J72" s="29">
        <f>'Table A2'!I72*'Table A0'!$J72/(5)</f>
        <v>112423.56738503149</v>
      </c>
      <c r="K72" s="29">
        <f>'Table A2'!J72*'Table A0'!$J72/(4)</f>
        <v>159632.83889610376</v>
      </c>
      <c r="L72" s="29">
        <f>'Table A2'!K72*'Table A0'!$J72/(0.5)</f>
        <v>275527.52913877438</v>
      </c>
      <c r="M72" s="29">
        <f>'Table A2'!L72*'Table A0'!$J72/(0.4)</f>
        <v>436918.13664739777</v>
      </c>
      <c r="N72" s="29">
        <f>'Table A2'!M72*'Table A0'!$J72/(0.09)</f>
        <v>1025434.6464917134</v>
      </c>
      <c r="O72" s="29"/>
      <c r="P72" s="29">
        <f>'Table Thresholds_nominal'!I72*'Table A0'!$L72</f>
        <v>101377.69159961627</v>
      </c>
      <c r="Q72" s="29">
        <f>'Table Thresholds_nominal'!J72*'Table A0'!$L72</f>
        <v>128489.39127772323</v>
      </c>
      <c r="R72" s="29">
        <f>'Table Thresholds_nominal'!K72*'Table A0'!$L72</f>
        <v>238848.25474349331</v>
      </c>
      <c r="S72" s="29">
        <f>'Table Thresholds_nominal'!L72*'Table A0'!$L72</f>
        <v>331481.01719937293</v>
      </c>
      <c r="T72" s="29">
        <f>'Table Thresholds_nominal'!M72*'Table A0'!$L72</f>
        <v>695406.56298142998</v>
      </c>
      <c r="U72" s="29">
        <f>'Table Thresholds_nominal'!N72*'Table A0'!$L72</f>
        <v>2031736.3458670394</v>
      </c>
      <c r="W72" s="29"/>
      <c r="X72" s="29"/>
      <c r="Y72" s="29"/>
      <c r="Z72" s="29"/>
      <c r="AA72" s="29"/>
      <c r="AB72" s="29"/>
    </row>
    <row r="73" spans="1:28" ht="12" customHeight="1">
      <c r="A73" s="28">
        <v>1980</v>
      </c>
      <c r="B73" s="29">
        <f>'Table A2'!B73*'Table A0'!$J73/(10)</f>
        <v>162689.32653233685</v>
      </c>
      <c r="C73" s="29">
        <f>'Table A2'!C73*'Table A0'!$J73/(5)</f>
        <v>214389.47102086624</v>
      </c>
      <c r="D73" s="29">
        <f>'Table A2'!D73*'Table A0'!$J73/(1)</f>
        <v>443948.08314800396</v>
      </c>
      <c r="E73" s="29">
        <f>'Table A2'!E73*'Table A0'!$J73/(0.5)</f>
        <v>617252.0622762664</v>
      </c>
      <c r="F73" s="29">
        <f>'Table A2'!F73*'Table A0'!$J73/(0.1)</f>
        <v>1342847.9282651173</v>
      </c>
      <c r="G73" s="29">
        <f>'Table A2'!G73*'Table A0'!$J73/(0.01)</f>
        <v>4239764.8533378085</v>
      </c>
      <c r="H73" s="29"/>
      <c r="I73" s="29">
        <f>(100-'Table A2'!B73)*'Table A0'!$J73/(90)</f>
        <v>35813.033732855925</v>
      </c>
      <c r="J73" s="29">
        <f>'Table A2'!I73*'Table A0'!$J73/(5)</f>
        <v>110989.18204380746</v>
      </c>
      <c r="K73" s="29">
        <f>'Table A2'!J73*'Table A0'!$J73/(4)</f>
        <v>156999.81798908178</v>
      </c>
      <c r="L73" s="29">
        <f>'Table A2'!K73*'Table A0'!$J73/(0.5)</f>
        <v>270644.10401974153</v>
      </c>
      <c r="M73" s="29">
        <f>'Table A2'!L73*'Table A0'!$J73/(0.4)</f>
        <v>435853.09577905358</v>
      </c>
      <c r="N73" s="29">
        <f>'Table A2'!M73*'Table A0'!$J73/(0.09)</f>
        <v>1020968.2699237075</v>
      </c>
      <c r="O73" s="29"/>
      <c r="P73" s="29">
        <f>'Table Thresholds_nominal'!I73*'Table A0'!$L73</f>
        <v>100213.45096321321</v>
      </c>
      <c r="Q73" s="29">
        <f>'Table Thresholds_nominal'!J73*'Table A0'!$L73</f>
        <v>126395.1585220883</v>
      </c>
      <c r="R73" s="29">
        <f>'Table Thresholds_nominal'!K73*'Table A0'!$L73</f>
        <v>236058.01492212623</v>
      </c>
      <c r="S73" s="29">
        <f>'Table Thresholds_nominal'!L73*'Table A0'!$L73</f>
        <v>328484.89557483007</v>
      </c>
      <c r="T73" s="29">
        <f>'Table Thresholds_nominal'!M73*'Table A0'!$L73</f>
        <v>693477.4620161202</v>
      </c>
      <c r="U73" s="29">
        <f>'Table Thresholds_nominal'!N73*'Table A0'!$L73</f>
        <v>2028715.0766638683</v>
      </c>
      <c r="W73" s="29"/>
      <c r="X73" s="29"/>
      <c r="Y73" s="29"/>
      <c r="Z73" s="29"/>
      <c r="AA73" s="29"/>
      <c r="AB73" s="29"/>
    </row>
    <row r="74" spans="1:28" ht="12" customHeight="1">
      <c r="A74" s="28">
        <v>1981</v>
      </c>
      <c r="B74" s="29">
        <f>'Table A2'!B74*'Table A0'!$J74/(10)</f>
        <v>159816.32361548688</v>
      </c>
      <c r="C74" s="29">
        <f>'Table A2'!C74*'Table A0'!$J74/(5)</f>
        <v>209325.92721425317</v>
      </c>
      <c r="D74" s="29">
        <f>'Table A2'!D74*'Table A0'!$J74/(1)</f>
        <v>428333.28596472048</v>
      </c>
      <c r="E74" s="29">
        <f>'Table A2'!E74*'Table A0'!$J74/(0.5)</f>
        <v>596306.91624459531</v>
      </c>
      <c r="F74" s="29">
        <f>'Table A2'!F74*'Table A0'!$J74/(0.1)</f>
        <v>1305619.8265633867</v>
      </c>
      <c r="G74" s="29">
        <f>'Table A2'!G74*'Table A0'!$J74/(0.01)</f>
        <v>4118950.7708042357</v>
      </c>
      <c r="H74" s="29"/>
      <c r="I74" s="29">
        <f>(100-'Table A2'!B74)*'Table A0'!$J74/(90)</f>
        <v>35531.674594517361</v>
      </c>
      <c r="J74" s="29">
        <f>'Table A2'!I74*'Table A0'!$J74/(5)</f>
        <v>110306.72001672056</v>
      </c>
      <c r="K74" s="29">
        <f>'Table A2'!J74*'Table A0'!$J74/(4)</f>
        <v>154574.08752663634</v>
      </c>
      <c r="L74" s="29">
        <f>'Table A2'!K74*'Table A0'!$J74/(0.5)</f>
        <v>260359.65568484567</v>
      </c>
      <c r="M74" s="29">
        <f>'Table A2'!L74*'Table A0'!$J74/(0.4)</f>
        <v>418978.6886648974</v>
      </c>
      <c r="N74" s="29">
        <f>'Table A2'!M74*'Table A0'!$J74/(0.09)</f>
        <v>993027.49942551472</v>
      </c>
      <c r="O74" s="29"/>
      <c r="P74" s="29">
        <f>'Table Thresholds_nominal'!I74*'Table A0'!$L74</f>
        <v>98987.6418398276</v>
      </c>
      <c r="Q74" s="29">
        <f>'Table Thresholds_nominal'!J74*'Table A0'!$L74</f>
        <v>125167.6471791324</v>
      </c>
      <c r="R74" s="29">
        <f>'Table Thresholds_nominal'!K74*'Table A0'!$L74</f>
        <v>226770.07007037854</v>
      </c>
      <c r="S74" s="29">
        <f>'Table Thresholds_nominal'!L74*'Table A0'!$L74</f>
        <v>310949.83827552147</v>
      </c>
      <c r="T74" s="29">
        <f>'Table Thresholds_nominal'!M74*'Table A0'!$L74</f>
        <v>664888.8758199279</v>
      </c>
      <c r="U74" s="29">
        <f>'Table Thresholds_nominal'!N74*'Table A0'!$L74</f>
        <v>1933835.5335105951</v>
      </c>
      <c r="W74" s="29"/>
      <c r="X74" s="29"/>
      <c r="Y74" s="29"/>
      <c r="Z74" s="29"/>
      <c r="AA74" s="29"/>
      <c r="AB74" s="29"/>
    </row>
    <row r="75" spans="1:28" ht="12" customHeight="1">
      <c r="A75" s="28">
        <v>1982</v>
      </c>
      <c r="B75" s="29">
        <f>'Table A2'!B75*'Table A0'!$J75/(10)</f>
        <v>161471.74625003262</v>
      </c>
      <c r="C75" s="29">
        <f>'Table A2'!C75*'Table A0'!$J75/(5)</f>
        <v>214391.44195790877</v>
      </c>
      <c r="D75" s="29">
        <f>'Table A2'!D75*'Table A0'!$J75/(1)</f>
        <v>459706.62525266234</v>
      </c>
      <c r="E75" s="29">
        <f>'Table A2'!E75*'Table A0'!$J75/(0.5)</f>
        <v>656320.04952240537</v>
      </c>
      <c r="F75" s="29">
        <f>'Table A2'!F75*'Table A0'!$J75/(0.1)</f>
        <v>1546462.6916256333</v>
      </c>
      <c r="G75" s="29">
        <f>'Table A2'!G75*'Table A0'!$J75/(0.01)</f>
        <v>5338845.8999658879</v>
      </c>
      <c r="H75" s="29"/>
      <c r="I75" s="29">
        <f>(100-'Table A2'!B75)*'Table A0'!$J75/(90)</f>
        <v>34408.21504268812</v>
      </c>
      <c r="J75" s="29">
        <f>'Table A2'!I75*'Table A0'!$J75/(5)</f>
        <v>108552.05054215644</v>
      </c>
      <c r="K75" s="29">
        <f>'Table A2'!J75*'Table A0'!$J75/(4)</f>
        <v>153062.64613422038</v>
      </c>
      <c r="L75" s="29">
        <f>'Table A2'!K75*'Table A0'!$J75/(0.5)</f>
        <v>263093.20098291937</v>
      </c>
      <c r="M75" s="29">
        <f>'Table A2'!L75*'Table A0'!$J75/(0.4)</f>
        <v>433784.38899659831</v>
      </c>
      <c r="N75" s="29">
        <f>'Table A2'!M75*'Table A0'!$J75/(0.09)</f>
        <v>1125086.7795878272</v>
      </c>
      <c r="O75" s="29"/>
      <c r="P75" s="29">
        <f>'Table Thresholds_nominal'!I75*'Table A0'!$L75</f>
        <v>98205.123823998889</v>
      </c>
      <c r="Q75" s="29">
        <f>'Table Thresholds_nominal'!J75*'Table A0'!$L75</f>
        <v>124019.13719546131</v>
      </c>
      <c r="R75" s="29">
        <f>'Table Thresholds_nominal'!K75*'Table A0'!$L75</f>
        <v>229081.12732534297</v>
      </c>
      <c r="S75" s="29">
        <f>'Table Thresholds_nominal'!L75*'Table A0'!$L75</f>
        <v>319404.49210846884</v>
      </c>
      <c r="T75" s="29">
        <f>'Table Thresholds_nominal'!M75*'Table A0'!$L75</f>
        <v>726461.98495892005</v>
      </c>
      <c r="U75" s="29">
        <f>'Table Thresholds_nominal'!N75*'Table A0'!$L75</f>
        <v>2414833.118222279</v>
      </c>
      <c r="W75" s="29"/>
      <c r="X75" s="29"/>
      <c r="Y75" s="29"/>
      <c r="Z75" s="29"/>
      <c r="AA75" s="29"/>
      <c r="AB75" s="29"/>
    </row>
    <row r="76" spans="1:28" ht="12" customHeight="1">
      <c r="A76" s="28">
        <v>1983</v>
      </c>
      <c r="B76" s="29">
        <f>'Table A2'!B76*'Table A0'!$J76/(10)</f>
        <v>165710.54360474276</v>
      </c>
      <c r="C76" s="29">
        <f>'Table A2'!C76*'Table A0'!$J76/(5)</f>
        <v>222215.95985798957</v>
      </c>
      <c r="D76" s="29">
        <f>'Table A2'!D76*'Table A0'!$J76/(1)</f>
        <v>487075.6777336435</v>
      </c>
      <c r="E76" s="29">
        <f>'Table A2'!E76*'Table A0'!$J76/(0.5)</f>
        <v>701708.59256934631</v>
      </c>
      <c r="F76" s="29">
        <f>'Table A2'!F76*'Table A0'!$J76/(0.1)</f>
        <v>1677583.8973329547</v>
      </c>
      <c r="G76" s="29">
        <f>'Table A2'!G76*'Table A0'!$J76/(0.01)</f>
        <v>5893772.7336826613</v>
      </c>
      <c r="H76" s="29"/>
      <c r="I76" s="29">
        <f>(100-'Table A2'!B76)*'Table A0'!$J76/(90)</f>
        <v>34221.668839792961</v>
      </c>
      <c r="J76" s="29">
        <f>'Table A2'!I76*'Table A0'!$J76/(5)</f>
        <v>109205.12735149595</v>
      </c>
      <c r="K76" s="29">
        <f>'Table A2'!J76*'Table A0'!$J76/(4)</f>
        <v>156001.03038907607</v>
      </c>
      <c r="L76" s="29">
        <f>'Table A2'!K76*'Table A0'!$J76/(0.5)</f>
        <v>272442.76289794082</v>
      </c>
      <c r="M76" s="29">
        <f>'Table A2'!L76*'Table A0'!$J76/(0.4)</f>
        <v>457739.7663784441</v>
      </c>
      <c r="N76" s="29">
        <f>'Table A2'!M76*'Table A0'!$J76/(0.09)</f>
        <v>1209118.4710718766</v>
      </c>
      <c r="O76" s="29"/>
      <c r="P76" s="29">
        <f>'Table Thresholds_nominal'!I76*'Table A0'!$L76</f>
        <v>98637.783601097108</v>
      </c>
      <c r="Q76" s="29">
        <f>'Table Thresholds_nominal'!J76*'Table A0'!$L76</f>
        <v>125724.04351402598</v>
      </c>
      <c r="R76" s="29">
        <f>'Table Thresholds_nominal'!K76*'Table A0'!$L76</f>
        <v>237083.80316901117</v>
      </c>
      <c r="S76" s="29">
        <f>'Table Thresholds_nominal'!L76*'Table A0'!$L76</f>
        <v>333453.87226803321</v>
      </c>
      <c r="T76" s="29">
        <f>'Table Thresholds_nominal'!M76*'Table A0'!$L76</f>
        <v>760164.3321014652</v>
      </c>
      <c r="U76" s="29">
        <f>'Table Thresholds_nominal'!N76*'Table A0'!$L76</f>
        <v>2625621.5219324422</v>
      </c>
      <c r="W76" s="29"/>
      <c r="X76" s="29"/>
      <c r="Y76" s="29"/>
      <c r="Z76" s="29"/>
      <c r="AA76" s="29"/>
      <c r="AB76" s="29"/>
    </row>
    <row r="77" spans="1:28" ht="12" customHeight="1">
      <c r="A77" s="28">
        <v>1984</v>
      </c>
      <c r="B77" s="29">
        <f>'Table A2'!B77*'Table A0'!$J77/(10)</f>
        <v>173228.61649784257</v>
      </c>
      <c r="C77" s="29">
        <f>'Table A2'!C77*'Table A0'!$J77/(5)</f>
        <v>233719.45710614766</v>
      </c>
      <c r="D77" s="29">
        <f>'Table A2'!D77*'Table A0'!$J77/(1)</f>
        <v>521125.14094109921</v>
      </c>
      <c r="E77" s="29">
        <f>'Table A2'!E77*'Table A0'!$J77/(0.5)</f>
        <v>763423.80517980689</v>
      </c>
      <c r="F77" s="29">
        <f>'Table A2'!F77*'Table A0'!$J77/(0.1)</f>
        <v>1896009.5338518941</v>
      </c>
      <c r="G77" s="29">
        <f>'Table A2'!G77*'Table A0'!$J77/(0.01)</f>
        <v>6789256.1841080617</v>
      </c>
      <c r="H77" s="29"/>
      <c r="I77" s="29">
        <f>(100-'Table A2'!B77)*'Table A0'!$J77/(90)</f>
        <v>35226.408729790193</v>
      </c>
      <c r="J77" s="29">
        <f>'Table A2'!I77*'Table A0'!$J77/(5)</f>
        <v>112737.77588953749</v>
      </c>
      <c r="K77" s="29">
        <f>'Table A2'!J77*'Table A0'!$J77/(4)</f>
        <v>161868.03614740979</v>
      </c>
      <c r="L77" s="29">
        <f>'Table A2'!K77*'Table A0'!$J77/(0.5)</f>
        <v>278826.47670239152</v>
      </c>
      <c r="M77" s="29">
        <f>'Table A2'!L77*'Table A0'!$J77/(0.4)</f>
        <v>480277.37301178515</v>
      </c>
      <c r="N77" s="29">
        <f>'Table A2'!M77*'Table A0'!$J77/(0.09)</f>
        <v>1352315.4616012089</v>
      </c>
      <c r="O77" s="29"/>
      <c r="P77" s="29">
        <f>'Table Thresholds_nominal'!I77*'Table A0'!$L77</f>
        <v>101692.96187266854</v>
      </c>
      <c r="Q77" s="29">
        <f>'Table Thresholds_nominal'!J77*'Table A0'!$L77</f>
        <v>130628.1525259292</v>
      </c>
      <c r="R77" s="29">
        <f>'Table Thresholds_nominal'!K77*'Table A0'!$L77</f>
        <v>243407.04064331521</v>
      </c>
      <c r="S77" s="29">
        <f>'Table Thresholds_nominal'!L77*'Table A0'!$L77</f>
        <v>347075.31031426281</v>
      </c>
      <c r="T77" s="29">
        <f>'Table Thresholds_nominal'!M77*'Table A0'!$L77</f>
        <v>824343.09314066998</v>
      </c>
      <c r="U77" s="29">
        <f>'Table Thresholds_nominal'!N77*'Table A0'!$L77</f>
        <v>2977056.4054041049</v>
      </c>
      <c r="W77" s="29"/>
      <c r="X77" s="29"/>
      <c r="Y77" s="29"/>
      <c r="Z77" s="29"/>
      <c r="AA77" s="29"/>
      <c r="AB77" s="29"/>
    </row>
    <row r="78" spans="1:28" ht="12" customHeight="1">
      <c r="A78" s="28">
        <v>1985</v>
      </c>
      <c r="B78" s="29">
        <f>'Table A2'!B78*'Table A0'!$J78/(10)</f>
        <v>181229.07887252767</v>
      </c>
      <c r="C78" s="29">
        <f>'Table A2'!C78*'Table A0'!$J78/(5)</f>
        <v>246437.33376814873</v>
      </c>
      <c r="D78" s="29">
        <f>'Table A2'!D78*'Table A0'!$J78/(1)</f>
        <v>558910.03424664179</v>
      </c>
      <c r="E78" s="29">
        <f>'Table A2'!E78*'Table A0'!$J78/(0.5)</f>
        <v>823611.67446795304</v>
      </c>
      <c r="F78" s="29">
        <f>'Table A2'!F78*'Table A0'!$J78/(0.1)</f>
        <v>2051040.1489811358</v>
      </c>
      <c r="G78" s="29">
        <f>'Table A2'!G78*'Table A0'!$J78/(0.01)</f>
        <v>7159735.8598323483</v>
      </c>
      <c r="H78" s="29"/>
      <c r="I78" s="29">
        <f>(100-'Table A2'!B78)*'Table A0'!$J78/(90)</f>
        <v>35843.800305915393</v>
      </c>
      <c r="J78" s="29">
        <f>'Table A2'!I78*'Table A0'!$J78/(5)</f>
        <v>116020.82397690663</v>
      </c>
      <c r="K78" s="29">
        <f>'Table A2'!J78*'Table A0'!$J78/(4)</f>
        <v>168319.15864852542</v>
      </c>
      <c r="L78" s="29">
        <f>'Table A2'!K78*'Table A0'!$J78/(0.5)</f>
        <v>294208.39402533061</v>
      </c>
      <c r="M78" s="29">
        <f>'Table A2'!L78*'Table A0'!$J78/(0.4)</f>
        <v>516754.55583965732</v>
      </c>
      <c r="N78" s="29">
        <f>'Table A2'!M78*'Table A0'!$J78/(0.09)</f>
        <v>1483407.29221989</v>
      </c>
      <c r="O78" s="29"/>
      <c r="P78" s="29">
        <f>'Table Thresholds_nominal'!I78*'Table A0'!$L78</f>
        <v>104308.3614666479</v>
      </c>
      <c r="Q78" s="29">
        <f>'Table Thresholds_nominal'!J78*'Table A0'!$L78</f>
        <v>135388.25328861305</v>
      </c>
      <c r="R78" s="29">
        <f>'Table Thresholds_nominal'!K78*'Table A0'!$L78</f>
        <v>257651.03571880172</v>
      </c>
      <c r="S78" s="29">
        <f>'Table Thresholds_nominal'!L78*'Table A0'!$L78</f>
        <v>364308.03576601174</v>
      </c>
      <c r="T78" s="29">
        <f>'Table Thresholds_nominal'!M78*'Table A0'!$L78</f>
        <v>927223.25327873603</v>
      </c>
      <c r="U78" s="29">
        <f>'Table Thresholds_nominal'!N78*'Table A0'!$L78</f>
        <v>3144185.9725836888</v>
      </c>
      <c r="W78" s="29"/>
      <c r="X78" s="29"/>
      <c r="Y78" s="29"/>
      <c r="Z78" s="29"/>
      <c r="AA78" s="29"/>
      <c r="AB78" s="29"/>
    </row>
    <row r="79" spans="1:28" ht="12" customHeight="1">
      <c r="A79" s="28">
        <v>1986</v>
      </c>
      <c r="B79" s="29">
        <f>'Table A2'!B79*'Table A0'!$J79/(10)</f>
        <v>204418.48812470565</v>
      </c>
      <c r="C79" s="29">
        <f>'Table A2'!C79*'Table A0'!$J79/(5)</f>
        <v>287529.7750680506</v>
      </c>
      <c r="D79" s="29">
        <f>'Table A2'!D79*'Table A0'!$J79/(1)</f>
        <v>709543.09616458777</v>
      </c>
      <c r="E79" s="29">
        <f>'Table A2'!E79*'Table A0'!$J79/(0.5)</f>
        <v>1078214.667037853</v>
      </c>
      <c r="F79" s="29">
        <f>'Table A2'!F79*'Table A0'!$J79/(0.1)</f>
        <v>2641050.9083876037</v>
      </c>
      <c r="G79" s="29">
        <f>'Table A2'!G79*'Table A0'!$J79/(0.01)</f>
        <v>10451709.326295277</v>
      </c>
      <c r="H79" s="29"/>
      <c r="I79" s="29">
        <f>(100-'Table A2'!B79)*'Table A0'!$J79/(90)</f>
        <v>37273.434960904866</v>
      </c>
      <c r="J79" s="29">
        <f>'Table A2'!I79*'Table A0'!$J79/(5)</f>
        <v>121307.20118136067</v>
      </c>
      <c r="K79" s="29">
        <f>'Table A2'!J79*'Table A0'!$J79/(4)</f>
        <v>182026.44479391631</v>
      </c>
      <c r="L79" s="29">
        <f>'Table A2'!K79*'Table A0'!$J79/(0.5)</f>
        <v>340871.52529132256</v>
      </c>
      <c r="M79" s="29">
        <f>'Table A2'!L79*'Table A0'!$J79/(0.4)</f>
        <v>687505.60670041537</v>
      </c>
      <c r="N79" s="29">
        <f>'Table A2'!M79*'Table A0'!$J79/(0.09)</f>
        <v>1773199.9730645288</v>
      </c>
      <c r="O79" s="29"/>
      <c r="P79" s="29">
        <f>'Table Thresholds_nominal'!I79*'Table A0'!$L79</f>
        <v>108825.49112175935</v>
      </c>
      <c r="Q79" s="29">
        <f>'Table Thresholds_nominal'!J79*'Table A0'!$L79</f>
        <v>144754.77606737905</v>
      </c>
      <c r="R79" s="29">
        <f>'Table Thresholds_nominal'!K79*'Table A0'!$L79</f>
        <v>293175.61713624606</v>
      </c>
      <c r="S79" s="29">
        <f>'Table Thresholds_nominal'!L79*'Table A0'!$L79</f>
        <v>481420.09203317109</v>
      </c>
      <c r="T79" s="29">
        <f>'Table Thresholds_nominal'!M79*'Table A0'!$L79</f>
        <v>1006052.088094967</v>
      </c>
      <c r="U79" s="29">
        <f>'Table Thresholds_nominal'!N79*'Table A0'!$L79</f>
        <v>4325720.9595300397</v>
      </c>
      <c r="W79" s="29"/>
      <c r="X79" s="29"/>
      <c r="Y79" s="29"/>
      <c r="Z79" s="29"/>
      <c r="AA79" s="29"/>
      <c r="AB79" s="29"/>
    </row>
    <row r="80" spans="1:28" ht="12" customHeight="1">
      <c r="A80" s="28">
        <v>1987</v>
      </c>
      <c r="B80" s="29">
        <f>'Table A2'!B80*'Table A0'!$J80/(10)</f>
        <v>191885.37758328332</v>
      </c>
      <c r="C80" s="29">
        <f>'Table A2'!C80*'Table A0'!$J80/(5)</f>
        <v>263013.62620483665</v>
      </c>
      <c r="D80" s="29">
        <f>'Table A2'!D80*'Table A0'!$J80/(1)</f>
        <v>604395.71730220586</v>
      </c>
      <c r="E80" s="29">
        <f>'Table A2'!E80*'Table A0'!$J80/(0.5)</f>
        <v>888402.04141241498</v>
      </c>
      <c r="F80" s="29">
        <f>'Table A2'!F80*'Table A0'!$J80/(0.1)</f>
        <v>2183625.23803605</v>
      </c>
      <c r="G80" s="29">
        <f>'Table A2'!G80*'Table A0'!$J80/(0.01)</f>
        <v>7735899.1379720988</v>
      </c>
      <c r="H80" s="29"/>
      <c r="I80" s="29">
        <f>(100-'Table A2'!B80)*'Table A0'!$J80/(90)</f>
        <v>35832.163620609783</v>
      </c>
      <c r="J80" s="29">
        <f>'Table A2'!I80*'Table A0'!$J80/(5)</f>
        <v>120757.12896173001</v>
      </c>
      <c r="K80" s="29">
        <f>'Table A2'!J80*'Table A0'!$J80/(4)</f>
        <v>177668.10343049435</v>
      </c>
      <c r="L80" s="29">
        <f>'Table A2'!K80*'Table A0'!$J80/(0.5)</f>
        <v>320389.39319199673</v>
      </c>
      <c r="M80" s="29">
        <f>'Table A2'!L80*'Table A0'!$J80/(0.4)</f>
        <v>564596.242256506</v>
      </c>
      <c r="N80" s="29">
        <f>'Table A2'!M80*'Table A0'!$J80/(0.09)</f>
        <v>1566705.9158209341</v>
      </c>
      <c r="O80" s="29"/>
      <c r="P80" s="29">
        <f>'Table Thresholds_nominal'!I80*'Table A0'!$L80</f>
        <v>108098.98898234211</v>
      </c>
      <c r="Q80" s="29">
        <f>'Table Thresholds_nominal'!J80*'Table A0'!$L80</f>
        <v>138896.0455185741</v>
      </c>
      <c r="R80" s="29">
        <f>'Table Thresholds_nominal'!K80*'Table A0'!$L80</f>
        <v>273574.94062839687</v>
      </c>
      <c r="S80" s="29">
        <f>'Table Thresholds_nominal'!L80*'Table A0'!$L80</f>
        <v>395081.14988937177</v>
      </c>
      <c r="T80" s="29">
        <f>'Table Thresholds_nominal'!M80*'Table A0'!$L80</f>
        <v>944602.36563304462</v>
      </c>
      <c r="U80" s="29">
        <f>'Table Thresholds_nominal'!N80*'Table A0'!$L80</f>
        <v>3301164.2580795065</v>
      </c>
      <c r="W80" s="29"/>
      <c r="X80" s="29"/>
      <c r="Y80" s="29"/>
      <c r="Z80" s="29"/>
      <c r="AA80" s="29"/>
      <c r="AB80" s="29"/>
    </row>
    <row r="81" spans="1:28" ht="12" customHeight="1">
      <c r="A81" s="28">
        <v>1988</v>
      </c>
      <c r="B81" s="29">
        <f>'Table A2'!B81*'Table A0'!$J81/(10)</f>
        <v>214946.64071203751</v>
      </c>
      <c r="C81" s="29">
        <f>'Table A2'!C81*'Table A0'!$J81/(5)</f>
        <v>306986.36189346004</v>
      </c>
      <c r="D81" s="29">
        <f>'Table A2'!D81*'Table A0'!$J81/(1)</f>
        <v>791787.87028029305</v>
      </c>
      <c r="E81" s="29">
        <f>'Table A2'!E81*'Table A0'!$J81/(0.5)</f>
        <v>1221051.5341805916</v>
      </c>
      <c r="F81" s="29">
        <f>'Table A2'!F81*'Table A0'!$J81/(0.1)</f>
        <v>3296105.5183247663</v>
      </c>
      <c r="G81" s="29">
        <f>'Table A2'!G81*'Table A0'!$J81/(0.01)</f>
        <v>12906029.51230344</v>
      </c>
      <c r="H81" s="29"/>
      <c r="I81" s="29">
        <f>(100-'Table A2'!B81)*'Table A0'!$J81/(90)</f>
        <v>36155.895078752037</v>
      </c>
      <c r="J81" s="29">
        <f>'Table A2'!I81*'Table A0'!$J81/(5)</f>
        <v>122906.91953061495</v>
      </c>
      <c r="K81" s="29">
        <f>'Table A2'!J81*'Table A0'!$J81/(4)</f>
        <v>185785.98479675179</v>
      </c>
      <c r="L81" s="29">
        <f>'Table A2'!K81*'Table A0'!$J81/(0.5)</f>
        <v>362524.2063799944</v>
      </c>
      <c r="M81" s="29">
        <f>'Table A2'!L81*'Table A0'!$J81/(0.4)</f>
        <v>702288.03814454796</v>
      </c>
      <c r="N81" s="29">
        <f>'Table A2'!M81*'Table A0'!$J81/(0.09)</f>
        <v>2228336.1856604689</v>
      </c>
      <c r="O81" s="29"/>
      <c r="P81" s="29">
        <f>'Table Thresholds_nominal'!I81*'Table A0'!$L81</f>
        <v>109485.65202246595</v>
      </c>
      <c r="Q81" s="29">
        <f>'Table Thresholds_nominal'!J81*'Table A0'!$L81</f>
        <v>142852.83404140614</v>
      </c>
      <c r="R81" s="29">
        <f>'Table Thresholds_nominal'!K81*'Table A0'!$L81</f>
        <v>302938.86674113333</v>
      </c>
      <c r="S81" s="29">
        <f>'Table Thresholds_nominal'!L81*'Table A0'!$L81</f>
        <v>460462.50201985799</v>
      </c>
      <c r="T81" s="29">
        <f>'Table Thresholds_nominal'!M81*'Table A0'!$L81</f>
        <v>1258843.1645583308</v>
      </c>
      <c r="U81" s="29">
        <f>'Table Thresholds_nominal'!N81*'Table A0'!$L81</f>
        <v>5161852.5692727957</v>
      </c>
      <c r="W81" s="29"/>
      <c r="X81" s="29"/>
      <c r="Y81" s="29"/>
      <c r="Z81" s="29"/>
      <c r="AA81" s="29"/>
      <c r="AB81" s="29"/>
    </row>
    <row r="82" spans="1:28" ht="12" customHeight="1">
      <c r="A82" s="28">
        <v>1989</v>
      </c>
      <c r="B82" s="29">
        <f>'Table A2'!B82*'Table A0'!$J82/(10)</f>
        <v>210765.24361452306</v>
      </c>
      <c r="C82" s="29">
        <f>'Table A2'!C82*'Table A0'!$J82/(5)</f>
        <v>297804.29484768392</v>
      </c>
      <c r="D82" s="29">
        <f>'Table A2'!D82*'Table A0'!$J82/(1)</f>
        <v>739993.93065057416</v>
      </c>
      <c r="E82" s="29">
        <f>'Table A2'!E82*'Table A0'!$J82/(0.5)</f>
        <v>1118123.0534449199</v>
      </c>
      <c r="F82" s="29">
        <f>'Table A2'!F82*'Table A0'!$J82/(0.1)</f>
        <v>2930515.4718039124</v>
      </c>
      <c r="G82" s="29">
        <f>'Table A2'!G82*'Table A0'!$J82/(0.01)</f>
        <v>11242356.076165887</v>
      </c>
      <c r="H82" s="29"/>
      <c r="I82" s="29">
        <f>(100-'Table A2'!B82)*'Table A0'!$J82/(90)</f>
        <v>36105.177836545568</v>
      </c>
      <c r="J82" s="29">
        <f>'Table A2'!I82*'Table A0'!$J82/(5)</f>
        <v>123726.19238136223</v>
      </c>
      <c r="K82" s="29">
        <f>'Table A2'!J82*'Table A0'!$J82/(4)</f>
        <v>187256.88589696138</v>
      </c>
      <c r="L82" s="29">
        <f>'Table A2'!K82*'Table A0'!$J82/(0.5)</f>
        <v>361864.80785622855</v>
      </c>
      <c r="M82" s="29">
        <f>'Table A2'!L82*'Table A0'!$J82/(0.4)</f>
        <v>665024.9488551718</v>
      </c>
      <c r="N82" s="29">
        <f>'Table A2'!M82*'Table A0'!$J82/(0.09)</f>
        <v>2006977.6268748043</v>
      </c>
      <c r="O82" s="29"/>
      <c r="P82" s="29">
        <f>'Table Thresholds_nominal'!I82*'Table A0'!$L82</f>
        <v>109915.52797368456</v>
      </c>
      <c r="Q82" s="29">
        <f>'Table Thresholds_nominal'!J82*'Table A0'!$L82</f>
        <v>144277.96486555695</v>
      </c>
      <c r="R82" s="29">
        <f>'Table Thresholds_nominal'!K82*'Table A0'!$L82</f>
        <v>303643.58572754345</v>
      </c>
      <c r="S82" s="29">
        <f>'Table Thresholds_nominal'!L82*'Table A0'!$L82</f>
        <v>453442.95648713317</v>
      </c>
      <c r="T82" s="29">
        <f>'Table Thresholds_nominal'!M82*'Table A0'!$L82</f>
        <v>1173832.5052457424</v>
      </c>
      <c r="U82" s="29">
        <f>'Table Thresholds_nominal'!N82*'Table A0'!$L82</f>
        <v>4564038.0538040493</v>
      </c>
      <c r="W82" s="29"/>
      <c r="X82" s="29"/>
      <c r="Y82" s="29"/>
      <c r="Z82" s="29"/>
      <c r="AA82" s="29"/>
      <c r="AB82" s="29"/>
    </row>
    <row r="83" spans="1:28" ht="12" customHeight="1">
      <c r="A83" s="28">
        <v>1990</v>
      </c>
      <c r="B83" s="29">
        <f>'Table A2'!B83*'Table A0'!$J83/(10)</f>
        <v>207059.2855093182</v>
      </c>
      <c r="C83" s="29">
        <f>'Table A2'!C83*'Table A0'!$J83/(5)</f>
        <v>292465.79846897407</v>
      </c>
      <c r="D83" s="29">
        <f>'Table A2'!D83*'Table A0'!$J83/(1)</f>
        <v>726120.22352808039</v>
      </c>
      <c r="E83" s="29">
        <f>'Table A2'!E83*'Table A0'!$J83/(0.5)</f>
        <v>1099879.1483077565</v>
      </c>
      <c r="F83" s="29">
        <f>'Table A2'!F83*'Table A0'!$J83/(0.1)</f>
        <v>2838588.3748566485</v>
      </c>
      <c r="G83" s="29">
        <f>'Table A2'!G83*'Table A0'!$J83/(0.01)</f>
        <v>10937635.370060723</v>
      </c>
      <c r="H83" s="29"/>
      <c r="I83" s="29">
        <f>(100-'Table A2'!B83)*'Table A0'!$J83/(90)</f>
        <v>35415.806686271237</v>
      </c>
      <c r="J83" s="29">
        <f>'Table A2'!I83*'Table A0'!$J83/(5)</f>
        <v>121652.7725496623</v>
      </c>
      <c r="K83" s="29">
        <f>'Table A2'!J83*'Table A0'!$J83/(4)</f>
        <v>184052.19220419755</v>
      </c>
      <c r="L83" s="29">
        <f>'Table A2'!K83*'Table A0'!$J83/(0.5)</f>
        <v>352361.29874840414</v>
      </c>
      <c r="M83" s="29">
        <f>'Table A2'!L83*'Table A0'!$J83/(0.4)</f>
        <v>665201.84167053353</v>
      </c>
      <c r="N83" s="29">
        <f>'Table A2'!M83*'Table A0'!$J83/(0.09)</f>
        <v>1938694.2642784179</v>
      </c>
      <c r="O83" s="29"/>
      <c r="P83" s="29">
        <f>'Table Thresholds_nominal'!I83*'Table A0'!$L83</f>
        <v>108050.06119793569</v>
      </c>
      <c r="Q83" s="29">
        <f>'Table Thresholds_nominal'!J83*'Table A0'!$L83</f>
        <v>141331.11234171441</v>
      </c>
      <c r="R83" s="29">
        <f>'Table Thresholds_nominal'!K83*'Table A0'!$L83</f>
        <v>294784.86612208647</v>
      </c>
      <c r="S83" s="29">
        <f>'Table Thresholds_nominal'!L83*'Table A0'!$L83</f>
        <v>446479.30966164818</v>
      </c>
      <c r="T83" s="29">
        <f>'Table Thresholds_nominal'!M83*'Table A0'!$L83</f>
        <v>1142741.457052157</v>
      </c>
      <c r="U83" s="29">
        <f>'Table Thresholds_nominal'!N83*'Table A0'!$L83</f>
        <v>4517749.8827772904</v>
      </c>
      <c r="W83" s="29"/>
      <c r="X83" s="29"/>
      <c r="Y83" s="29"/>
      <c r="Z83" s="29"/>
      <c r="AA83" s="29"/>
      <c r="AB83" s="29"/>
    </row>
    <row r="84" spans="1:28" ht="12" customHeight="1">
      <c r="A84" s="28">
        <v>1991</v>
      </c>
      <c r="B84" s="29">
        <f>'Table A2'!B84*'Table A0'!$J84/(10)</f>
        <v>197096.50319604503</v>
      </c>
      <c r="C84" s="29">
        <f>'Table A2'!C84*'Table A0'!$J84/(5)</f>
        <v>274231.90561690542</v>
      </c>
      <c r="D84" s="29">
        <f>'Table A2'!D84*'Table A0'!$J84/(1)</f>
        <v>646344.90982202813</v>
      </c>
      <c r="E84" s="29">
        <f>'Table A2'!E84*'Table A0'!$J84/(0.5)</f>
        <v>953362.73498440022</v>
      </c>
      <c r="F84" s="29">
        <f>'Table A2'!F84*'Table A0'!$J84/(0.1)</f>
        <v>2371622.7223228859</v>
      </c>
      <c r="G84" s="29">
        <f>'Table A2'!G84*'Table A0'!$J84/(0.01)</f>
        <v>8722840.4055963662</v>
      </c>
      <c r="H84" s="29"/>
      <c r="I84" s="29">
        <f>(100-'Table A2'!B84)*'Table A0'!$J84/(90)</f>
        <v>34572.372959526001</v>
      </c>
      <c r="J84" s="29">
        <f>'Table A2'!I84*'Table A0'!$J84/(5)</f>
        <v>119961.10077518466</v>
      </c>
      <c r="K84" s="29">
        <f>'Table A2'!J84*'Table A0'!$J84/(4)</f>
        <v>181203.65456562469</v>
      </c>
      <c r="L84" s="29">
        <f>'Table A2'!K84*'Table A0'!$J84/(0.5)</f>
        <v>339327.08465965616</v>
      </c>
      <c r="M84" s="29">
        <f>'Table A2'!L84*'Table A0'!$J84/(0.4)</f>
        <v>598797.73814977868</v>
      </c>
      <c r="N84" s="29">
        <f>'Table A2'!M84*'Table A0'!$J84/(0.09)</f>
        <v>1665931.8686258327</v>
      </c>
      <c r="O84" s="29"/>
      <c r="P84" s="29">
        <f>'Table Thresholds_nominal'!I84*'Table A0'!$L84</f>
        <v>107938.16385258827</v>
      </c>
      <c r="Q84" s="29">
        <f>'Table Thresholds_nominal'!J84*'Table A0'!$L84</f>
        <v>142434.37208637598</v>
      </c>
      <c r="R84" s="29">
        <f>'Table Thresholds_nominal'!K84*'Table A0'!$L84</f>
        <v>285783.85097604571</v>
      </c>
      <c r="S84" s="29">
        <f>'Table Thresholds_nominal'!L84*'Table A0'!$L84</f>
        <v>418559.34838307987</v>
      </c>
      <c r="T84" s="29">
        <f>'Table Thresholds_nominal'!M84*'Table A0'!$L84</f>
        <v>1012697.833770294</v>
      </c>
      <c r="U84" s="29">
        <f>'Table Thresholds_nominal'!N84*'Table A0'!$L84</f>
        <v>3837134.4097956354</v>
      </c>
      <c r="W84" s="29"/>
      <c r="X84" s="29"/>
      <c r="Y84" s="29"/>
      <c r="Z84" s="29"/>
      <c r="AA84" s="29"/>
      <c r="AB84" s="29"/>
    </row>
    <row r="85" spans="1:28" ht="12" customHeight="1">
      <c r="A85" s="28">
        <v>1992</v>
      </c>
      <c r="B85" s="29">
        <f>'Table A2'!B85*'Table A0'!$J85/(10)</f>
        <v>207194.26172495639</v>
      </c>
      <c r="C85" s="29">
        <f>'Table A2'!C85*'Table A0'!$J85/(5)</f>
        <v>293586.07699199545</v>
      </c>
      <c r="D85" s="29">
        <f>'Table A2'!D85*'Table A0'!$J85/(1)</f>
        <v>731062.02427867008</v>
      </c>
      <c r="E85" s="29">
        <f>'Table A2'!E85*'Table A0'!$J85/(0.5)</f>
        <v>1107925.6088308354</v>
      </c>
      <c r="F85" s="29">
        <f>'Table A2'!F85*'Table A0'!$J85/(0.1)</f>
        <v>2912511.1244392022</v>
      </c>
      <c r="G85" s="29">
        <f>'Table A2'!G85*'Table A0'!$J85/(0.01)</f>
        <v>11302626.360539189</v>
      </c>
      <c r="H85" s="29"/>
      <c r="I85" s="29">
        <f>(100-'Table A2'!B85)*'Table A0'!$J85/(90)</f>
        <v>34083.979653560353</v>
      </c>
      <c r="J85" s="29">
        <f>'Table A2'!I85*'Table A0'!$J85/(5)</f>
        <v>120802.44645791737</v>
      </c>
      <c r="K85" s="29">
        <f>'Table A2'!J85*'Table A0'!$J85/(4)</f>
        <v>184217.09017032679</v>
      </c>
      <c r="L85" s="29">
        <f>'Table A2'!K85*'Table A0'!$J85/(0.5)</f>
        <v>354198.43972650473</v>
      </c>
      <c r="M85" s="29">
        <f>'Table A2'!L85*'Table A0'!$J85/(0.4)</f>
        <v>656779.22992874356</v>
      </c>
      <c r="N85" s="29">
        <f>'Table A2'!M85*'Table A0'!$J85/(0.09)</f>
        <v>1980276.0982058705</v>
      </c>
      <c r="O85" s="29"/>
      <c r="P85" s="29">
        <f>'Table Thresholds_nominal'!I85*'Table A0'!$L85</f>
        <v>107891.306846037</v>
      </c>
      <c r="Q85" s="29">
        <f>'Table Thresholds_nominal'!J85*'Table A0'!$L85</f>
        <v>141574.70901883484</v>
      </c>
      <c r="R85" s="29">
        <f>'Table Thresholds_nominal'!K85*'Table A0'!$L85</f>
        <v>298506.72224773775</v>
      </c>
      <c r="S85" s="29">
        <f>'Table Thresholds_nominal'!L85*'Table A0'!$L85</f>
        <v>451377.126553868</v>
      </c>
      <c r="T85" s="29">
        <f>'Table Thresholds_nominal'!M85*'Table A0'!$L85</f>
        <v>1160508.5677359374</v>
      </c>
      <c r="U85" s="29">
        <f>'Table Thresholds_nominal'!N85*'Table A0'!$L85</f>
        <v>4700796.9080452649</v>
      </c>
      <c r="W85" s="29"/>
      <c r="X85" s="29"/>
      <c r="Y85" s="29"/>
      <c r="Z85" s="29"/>
      <c r="AA85" s="29"/>
      <c r="AB85" s="29"/>
    </row>
    <row r="86" spans="1:28" ht="12" customHeight="1">
      <c r="A86" s="28">
        <v>1993</v>
      </c>
      <c r="B86" s="29">
        <f>'Table A2'!B86*'Table A0'!$J86/(10)</f>
        <v>204025.41405625583</v>
      </c>
      <c r="C86" s="29">
        <f>'Table A2'!C86*'Table A0'!$J86/(5)</f>
        <v>287514.24896500359</v>
      </c>
      <c r="D86" s="29">
        <f>'Table A2'!D86*'Table A0'!$J86/(1)</f>
        <v>697072.13779412431</v>
      </c>
      <c r="E86" s="29">
        <f>'Table A2'!E86*'Table A0'!$J86/(0.5)</f>
        <v>1044218.4172555057</v>
      </c>
      <c r="F86" s="29">
        <f>'Table A2'!F86*'Table A0'!$J86/(0.1)</f>
        <v>2684975.0478123999</v>
      </c>
      <c r="G86" s="29">
        <f>'Table A2'!G86*'Table A0'!$J86/(0.01)</f>
        <v>10026543.147919491</v>
      </c>
      <c r="H86" s="29"/>
      <c r="I86" s="29">
        <f>(100-'Table A2'!B86)*'Table A0'!$J86/(90)</f>
        <v>33929.683069400948</v>
      </c>
      <c r="J86" s="29">
        <f>'Table A2'!I86*'Table A0'!$J86/(5)</f>
        <v>120536.57914750811</v>
      </c>
      <c r="K86" s="29">
        <f>'Table A2'!J86*'Table A0'!$J86/(4)</f>
        <v>185124.77675772336</v>
      </c>
      <c r="L86" s="29">
        <f>'Table A2'!K86*'Table A0'!$J86/(0.5)</f>
        <v>349925.858332743</v>
      </c>
      <c r="M86" s="29">
        <f>'Table A2'!L86*'Table A0'!$J86/(0.4)</f>
        <v>634029.25961628195</v>
      </c>
      <c r="N86" s="29">
        <f>'Table A2'!M86*'Table A0'!$J86/(0.09)</f>
        <v>1869245.2589116124</v>
      </c>
      <c r="O86" s="29"/>
      <c r="P86" s="29">
        <f>'Table Thresholds_nominal'!I86*'Table A0'!$L86</f>
        <v>107772.31455943522</v>
      </c>
      <c r="Q86" s="29">
        <f>'Table Thresholds_nominal'!J86*'Table A0'!$L86</f>
        <v>141795.34339567821</v>
      </c>
      <c r="R86" s="29">
        <f>'Table Thresholds_nominal'!K86*'Table A0'!$L86</f>
        <v>299393.65770809253</v>
      </c>
      <c r="S86" s="29">
        <f>'Table Thresholds_nominal'!L86*'Table A0'!$L86</f>
        <v>437063.12623837491</v>
      </c>
      <c r="T86" s="29">
        <f>'Table Thresholds_nominal'!M86*'Table A0'!$L86</f>
        <v>1105179.6850000715</v>
      </c>
      <c r="U86" s="29">
        <f>'Table Thresholds_nominal'!N86*'Table A0'!$L86</f>
        <v>4148208.8271612814</v>
      </c>
      <c r="W86" s="29"/>
      <c r="X86" s="29"/>
      <c r="Y86" s="29"/>
      <c r="Z86" s="29"/>
      <c r="AA86" s="29"/>
      <c r="AB86" s="29"/>
    </row>
    <row r="87" spans="1:28" ht="12" customHeight="1">
      <c r="A87" s="28">
        <v>1994</v>
      </c>
      <c r="B87" s="29">
        <f>'Table A2'!B87*'Table A0'!$J87/(10)</f>
        <v>207595.5418849297</v>
      </c>
      <c r="C87" s="29">
        <f>'Table A2'!C87*'Table A0'!$J87/(5)</f>
        <v>292022.10070946463</v>
      </c>
      <c r="D87" s="29">
        <f>'Table A2'!D87*'Table A0'!$J87/(1)</f>
        <v>705825.16785228427</v>
      </c>
      <c r="E87" s="29">
        <f>'Table A2'!E87*'Table A0'!$J87/(0.5)</f>
        <v>1052176.8103479177</v>
      </c>
      <c r="F87" s="29">
        <f>'Table A2'!F87*'Table A0'!$J87/(0.1)</f>
        <v>2677418.9848549324</v>
      </c>
      <c r="G87" s="29">
        <f>'Table A2'!G87*'Table A0'!$J87/(0.01)</f>
        <v>9996479.475763822</v>
      </c>
      <c r="H87" s="29"/>
      <c r="I87" s="29">
        <f>(100-'Table A2'!B87)*'Table A0'!$J87/(90)</f>
        <v>34408.606726134793</v>
      </c>
      <c r="J87" s="29">
        <f>'Table A2'!I87*'Table A0'!$J87/(5)</f>
        <v>123168.98306039476</v>
      </c>
      <c r="K87" s="29">
        <f>'Table A2'!J87*'Table A0'!$J87/(4)</f>
        <v>188571.33392375972</v>
      </c>
      <c r="L87" s="29">
        <f>'Table A2'!K87*'Table A0'!$J87/(0.5)</f>
        <v>359473.52535665088</v>
      </c>
      <c r="M87" s="29">
        <f>'Table A2'!L87*'Table A0'!$J87/(0.4)</f>
        <v>645866.26672116411</v>
      </c>
      <c r="N87" s="29">
        <f>'Table A2'!M87*'Table A0'!$J87/(0.09)</f>
        <v>1864190.0414206113</v>
      </c>
      <c r="O87" s="29"/>
      <c r="P87" s="29">
        <f>'Table Thresholds_nominal'!I87*'Table A0'!$L87</f>
        <v>109719.49148677642</v>
      </c>
      <c r="Q87" s="29">
        <f>'Table Thresholds_nominal'!J87*'Table A0'!$L87</f>
        <v>144865.96465211728</v>
      </c>
      <c r="R87" s="29">
        <f>'Table Thresholds_nominal'!K87*'Table A0'!$L87</f>
        <v>307201.67022853106</v>
      </c>
      <c r="S87" s="29">
        <f>'Table Thresholds_nominal'!L87*'Table A0'!$L87</f>
        <v>448901.7627985478</v>
      </c>
      <c r="T87" s="29">
        <f>'Table Thresholds_nominal'!M87*'Table A0'!$L87</f>
        <v>1108277.0416850632</v>
      </c>
      <c r="U87" s="29">
        <f>'Table Thresholds_nominal'!N87*'Table A0'!$L87</f>
        <v>4213810.2975751646</v>
      </c>
      <c r="W87" s="29"/>
      <c r="X87" s="29"/>
      <c r="Y87" s="29"/>
      <c r="Z87" s="29"/>
      <c r="AA87" s="29"/>
      <c r="AB87" s="29"/>
    </row>
    <row r="88" spans="1:28" ht="12" customHeight="1">
      <c r="A88" s="28">
        <v>1995</v>
      </c>
      <c r="B88" s="29">
        <f>'Table A2'!B88*'Table A0'!$J88/(10)</f>
        <v>221835.97850833106</v>
      </c>
      <c r="C88" s="29">
        <f>'Table A2'!C88*'Table A0'!$J88/(5)</f>
        <v>316230.40013106255</v>
      </c>
      <c r="D88" s="29">
        <f>'Table A2'!D88*'Table A0'!$J88/(1)</f>
        <v>781381.39135772223</v>
      </c>
      <c r="E88" s="29">
        <f>'Table A2'!E88*'Table A0'!$J88/(0.5)</f>
        <v>1169532.8781640725</v>
      </c>
      <c r="F88" s="29">
        <f>'Table A2'!F88*'Table A0'!$J88/(0.1)</f>
        <v>2983971.3529170179</v>
      </c>
      <c r="G88" s="29">
        <f>'Table A2'!G88*'Table A0'!$J88/(0.01)</f>
        <v>10846431.162788659</v>
      </c>
      <c r="H88" s="29"/>
      <c r="I88" s="29">
        <f>(100-'Table A2'!B88)*'Table A0'!$J88/(90)</f>
        <v>34748.25671570353</v>
      </c>
      <c r="J88" s="29">
        <f>'Table A2'!I88*'Table A0'!$J88/(5)</f>
        <v>127441.5568855996</v>
      </c>
      <c r="K88" s="29">
        <f>'Table A2'!J88*'Table A0'!$J88/(4)</f>
        <v>199942.65232439764</v>
      </c>
      <c r="L88" s="29">
        <f>'Table A2'!K88*'Table A0'!$J88/(0.5)</f>
        <v>393229.90455137211</v>
      </c>
      <c r="M88" s="29">
        <f>'Table A2'!L88*'Table A0'!$J88/(0.4)</f>
        <v>715923.25947583595</v>
      </c>
      <c r="N88" s="29">
        <f>'Table A2'!M88*'Table A0'!$J88/(0.09)</f>
        <v>2110364.7073757248</v>
      </c>
      <c r="O88" s="29"/>
      <c r="P88" s="29">
        <f>'Table Thresholds_nominal'!I88*'Table A0'!$L88</f>
        <v>112484.90961122223</v>
      </c>
      <c r="Q88" s="29">
        <f>'Table Thresholds_nominal'!J88*'Table A0'!$L88</f>
        <v>149952.09877839021</v>
      </c>
      <c r="R88" s="29">
        <f>'Table Thresholds_nominal'!K88*'Table A0'!$L88</f>
        <v>325098.81482627243</v>
      </c>
      <c r="S88" s="29">
        <f>'Table Thresholds_nominal'!L88*'Table A0'!$L88</f>
        <v>480788.16341620381</v>
      </c>
      <c r="T88" s="29">
        <f>'Table Thresholds_nominal'!M88*'Table A0'!$L88</f>
        <v>1205720.6954050823</v>
      </c>
      <c r="U88" s="29">
        <f>'Table Thresholds_nominal'!N88*'Table A0'!$L88</f>
        <v>4678004.0133571634</v>
      </c>
      <c r="W88" s="29"/>
      <c r="X88" s="29"/>
      <c r="Y88" s="29"/>
      <c r="Z88" s="29"/>
      <c r="AA88" s="29"/>
      <c r="AB88" s="29"/>
    </row>
    <row r="89" spans="1:28" ht="12" customHeight="1">
      <c r="A89" s="28">
        <f t="shared" ref="A89:A98" si="0">A88+1</f>
        <v>1996</v>
      </c>
      <c r="B89" s="29">
        <f>'Table A2'!B89*'Table A0'!$J89/(10)</f>
        <v>237231.27176314281</v>
      </c>
      <c r="C89" s="29">
        <f>'Table A2'!C89*'Table A0'!$J89/(5)</f>
        <v>343799.74665009009</v>
      </c>
      <c r="D89" s="29">
        <f>'Table A2'!D89*'Table A0'!$J89/(1)</f>
        <v>879976.20623094006</v>
      </c>
      <c r="E89" s="29">
        <f>'Table A2'!E89*'Table A0'!$J89/(0.5)</f>
        <v>1336857.0074200528</v>
      </c>
      <c r="F89" s="29">
        <f>'Table A2'!F89*'Table A0'!$J89/(0.1)</f>
        <v>3526906.4037305992</v>
      </c>
      <c r="G89" s="29">
        <f>'Table A2'!G89*'Table A0'!$J89/(0.01)</f>
        <v>13414135.904530751</v>
      </c>
      <c r="H89" s="29"/>
      <c r="I89" s="29">
        <f>(100-'Table A2'!B89)*'Table A0'!$J89/(90)</f>
        <v>35383.287324719146</v>
      </c>
      <c r="J89" s="29">
        <f>'Table A2'!I89*'Table A0'!$J89/(5)</f>
        <v>130662.79687619556</v>
      </c>
      <c r="K89" s="29">
        <f>'Table A2'!J89*'Table A0'!$J89/(4)</f>
        <v>209755.63175487754</v>
      </c>
      <c r="L89" s="29">
        <f>'Table A2'!K89*'Table A0'!$J89/(0.5)</f>
        <v>423095.40504182741</v>
      </c>
      <c r="M89" s="29">
        <f>'Table A2'!L89*'Table A0'!$J89/(0.4)</f>
        <v>789344.65834241617</v>
      </c>
      <c r="N89" s="29">
        <f>'Table A2'!M89*'Table A0'!$J89/(0.09)</f>
        <v>2428325.3480861383</v>
      </c>
      <c r="O89" s="29"/>
      <c r="P89" s="29">
        <f>'Table Thresholds_nominal'!I89*'Table A0'!$L89</f>
        <v>112410.11198603101</v>
      </c>
      <c r="Q89" s="29">
        <f>'Table Thresholds_nominal'!J89*'Table A0'!$L89</f>
        <v>153931.01333347737</v>
      </c>
      <c r="R89" s="29">
        <f>'Table Thresholds_nominal'!K89*'Table A0'!$L89</f>
        <v>343690.36313856015</v>
      </c>
      <c r="S89" s="29">
        <f>'Table Thresholds_nominal'!L89*'Table A0'!$L89</f>
        <v>528989.36384419899</v>
      </c>
      <c r="T89" s="29">
        <f>'Table Thresholds_nominal'!M89*'Table A0'!$L89</f>
        <v>1398413.656344481</v>
      </c>
      <c r="U89" s="29">
        <f>'Table Thresholds_nominal'!N89*'Table A0'!$L89</f>
        <v>5941709.5630375007</v>
      </c>
      <c r="W89" s="29"/>
      <c r="X89" s="29"/>
      <c r="Y89" s="29"/>
      <c r="Z89" s="29"/>
      <c r="AA89" s="29"/>
      <c r="AB89" s="29"/>
    </row>
    <row r="90" spans="1:28" ht="12" customHeight="1">
      <c r="A90" s="28">
        <f t="shared" si="0"/>
        <v>1997</v>
      </c>
      <c r="B90" s="29">
        <f>'Table A2'!B90*'Table A0'!$J90/(10)</f>
        <v>257272.50109740644</v>
      </c>
      <c r="C90" s="29">
        <f>'Table A2'!C90*'Table A0'!$J90/(5)</f>
        <v>378652.07646607107</v>
      </c>
      <c r="D90" s="29">
        <f>'Table A2'!D90*'Table A0'!$J90/(1)</f>
        <v>998417.39921389357</v>
      </c>
      <c r="E90" s="29">
        <f>'Table A2'!E90*'Table A0'!$J90/(0.5)</f>
        <v>1538685.5367573081</v>
      </c>
      <c r="F90" s="29">
        <f>'Table A2'!F90*'Table A0'!$J90/(0.1)</f>
        <v>4200583.2998424983</v>
      </c>
      <c r="G90" s="29">
        <f>'Table A2'!G90*'Table A0'!$J90/(0.01)</f>
        <v>15777169.852752963</v>
      </c>
      <c r="H90" s="29"/>
      <c r="I90" s="29">
        <f>(100-'Table A2'!B90)*'Table A0'!$J90/(90)</f>
        <v>36727.835416867747</v>
      </c>
      <c r="J90" s="29">
        <f>'Table A2'!I90*'Table A0'!$J90/(5)</f>
        <v>135892.92572874186</v>
      </c>
      <c r="K90" s="29">
        <f>'Table A2'!J90*'Table A0'!$J90/(4)</f>
        <v>223710.74577911542</v>
      </c>
      <c r="L90" s="29">
        <f>'Table A2'!K90*'Table A0'!$J90/(0.5)</f>
        <v>458149.26167047909</v>
      </c>
      <c r="M90" s="29">
        <f>'Table A2'!L90*'Table A0'!$J90/(0.4)</f>
        <v>873211.09598601039</v>
      </c>
      <c r="N90" s="29">
        <f>'Table A2'!M90*'Table A0'!$J90/(0.09)</f>
        <v>2914295.9050746695</v>
      </c>
      <c r="O90" s="29"/>
      <c r="P90" s="29">
        <f>'Table Thresholds_nominal'!I90*'Table A0'!$L90</f>
        <v>116837.78048262722</v>
      </c>
      <c r="Q90" s="29">
        <f>'Table Thresholds_nominal'!J90*'Table A0'!$L90</f>
        <v>160540.44602750367</v>
      </c>
      <c r="R90" s="29">
        <f>'Table Thresholds_nominal'!K90*'Table A0'!$L90</f>
        <v>366879.52192616084</v>
      </c>
      <c r="S90" s="29">
        <f>'Table Thresholds_nominal'!L90*'Table A0'!$L90</f>
        <v>572587.00590516056</v>
      </c>
      <c r="T90" s="29">
        <f>'Table Thresholds_nominal'!M90*'Table A0'!$L90</f>
        <v>1611478.0835620004</v>
      </c>
      <c r="U90" s="29">
        <f>'Table Thresholds_nominal'!N90*'Table A0'!$L90</f>
        <v>7024064.4127820777</v>
      </c>
      <c r="W90" s="29"/>
      <c r="X90" s="29"/>
      <c r="Y90" s="29"/>
      <c r="Z90" s="29"/>
      <c r="AA90" s="29"/>
      <c r="AB90" s="29"/>
    </row>
    <row r="91" spans="1:28" ht="12" customHeight="1">
      <c r="A91" s="28">
        <f t="shared" si="0"/>
        <v>1998</v>
      </c>
      <c r="B91" s="29">
        <f>'Table A2'!B91*'Table A0'!$J91/(10)</f>
        <v>276581.82542788889</v>
      </c>
      <c r="C91" s="29">
        <f>'Table A2'!C91*'Table A0'!$J91/(5)</f>
        <v>410523.18290913309</v>
      </c>
      <c r="D91" s="29">
        <f>'Table A2'!D91*'Table A0'!$J91/(1)</f>
        <v>1103383.9467727246</v>
      </c>
      <c r="E91" s="29">
        <f>'Table A2'!E91*'Table A0'!$J91/(0.5)</f>
        <v>1711386.2911286682</v>
      </c>
      <c r="F91" s="29">
        <f>'Table A2'!F91*'Table A0'!$J91/(0.1)</f>
        <v>4728699.2587190978</v>
      </c>
      <c r="G91" s="29">
        <f>'Table A2'!G91*'Table A0'!$J91/(0.01)</f>
        <v>18190182.958833717</v>
      </c>
      <c r="H91" s="29"/>
      <c r="I91" s="29">
        <f>(100-'Table A2'!B91)*'Table A0'!$J91/(90)</f>
        <v>38556.702514387682</v>
      </c>
      <c r="J91" s="29">
        <f>'Table A2'!I91*'Table A0'!$J91/(5)</f>
        <v>142640.4679466447</v>
      </c>
      <c r="K91" s="29">
        <f>'Table A2'!J91*'Table A0'!$J91/(4)</f>
        <v>237307.99194323519</v>
      </c>
      <c r="L91" s="29">
        <f>'Table A2'!K91*'Table A0'!$J91/(0.5)</f>
        <v>495381.60241678107</v>
      </c>
      <c r="M91" s="29">
        <f>'Table A2'!L91*'Table A0'!$J91/(0.4)</f>
        <v>957058.04923106078</v>
      </c>
      <c r="N91" s="29">
        <f>'Table A2'!M91*'Table A0'!$J91/(0.09)</f>
        <v>3232978.8475952512</v>
      </c>
      <c r="O91" s="29"/>
      <c r="P91" s="29">
        <f>'Table Thresholds_nominal'!I91*'Table A0'!$L91</f>
        <v>121750.01419733795</v>
      </c>
      <c r="Q91" s="29">
        <f>'Table Thresholds_nominal'!J91*'Table A0'!$L91</f>
        <v>168978.67800069452</v>
      </c>
      <c r="R91" s="29">
        <f>'Table Thresholds_nominal'!K91*'Table A0'!$L91</f>
        <v>394913.36272747006</v>
      </c>
      <c r="S91" s="29">
        <f>'Table Thresholds_nominal'!L91*'Table A0'!$L91</f>
        <v>621636.66078653594</v>
      </c>
      <c r="T91" s="29">
        <f>'Table Thresholds_nominal'!M91*'Table A0'!$L91</f>
        <v>1747886.5283663634</v>
      </c>
      <c r="U91" s="29">
        <f>'Table Thresholds_nominal'!N91*'Table A0'!$L91</f>
        <v>8024086.3865355263</v>
      </c>
      <c r="W91" s="29"/>
      <c r="X91" s="29"/>
      <c r="Y91" s="29"/>
      <c r="Z91" s="29"/>
      <c r="AA91" s="29"/>
      <c r="AB91" s="29"/>
    </row>
    <row r="92" spans="1:28" ht="12" customHeight="1">
      <c r="A92" s="28">
        <f t="shared" si="0"/>
        <v>1999</v>
      </c>
      <c r="B92" s="29">
        <f>'Table A2'!B92*'Table A0'!$J92/(10)</f>
        <v>293961.57488964725</v>
      </c>
      <c r="C92" s="29">
        <f>'Table A2'!C92*'Table A0'!$J92/(5)</f>
        <v>439874.51551506901</v>
      </c>
      <c r="D92" s="29">
        <f>'Table A2'!D92*'Table A0'!$J92/(1)</f>
        <v>1199515.2712620278</v>
      </c>
      <c r="E92" s="29">
        <f>'Table A2'!E92*'Table A0'!$J92/(0.5)</f>
        <v>1872748.605475737</v>
      </c>
      <c r="F92" s="29">
        <f>'Table A2'!F92*'Table A0'!$J92/(0.1)</f>
        <v>5222326.0965976119</v>
      </c>
      <c r="G92" s="29">
        <f>'Table A2'!G92*'Table A0'!$J92/(0.01)</f>
        <v>20240105.769579791</v>
      </c>
      <c r="H92" s="29"/>
      <c r="I92" s="29">
        <f>(100-'Table A2'!B92)*'Table A0'!$J92/(90)</f>
        <v>39906.193982824647</v>
      </c>
      <c r="J92" s="29">
        <f>'Table A2'!I92*'Table A0'!$J92/(5)</f>
        <v>148048.63426422549</v>
      </c>
      <c r="K92" s="29">
        <f>'Table A2'!J92*'Table A0'!$J92/(4)</f>
        <v>249964.32657832926</v>
      </c>
      <c r="L92" s="29">
        <f>'Table A2'!K92*'Table A0'!$J92/(0.5)</f>
        <v>526281.93704831868</v>
      </c>
      <c r="M92" s="29">
        <f>'Table A2'!L92*'Table A0'!$J92/(0.4)</f>
        <v>1035354.2326952681</v>
      </c>
      <c r="N92" s="29">
        <f>'Table A2'!M92*'Table A0'!$J92/(0.09)</f>
        <v>3553683.910710704</v>
      </c>
      <c r="P92" s="29">
        <f>'Table Thresholds_nominal'!I92*'Table A0'!$L92</f>
        <v>126579.95875104074</v>
      </c>
      <c r="Q92" s="29">
        <f>'Table Thresholds_nominal'!J92*'Table A0'!$L92</f>
        <v>177265.88858252502</v>
      </c>
      <c r="R92" s="29">
        <f>'Table Thresholds_nominal'!K92*'Table A0'!$L92</f>
        <v>419753.53763229679</v>
      </c>
      <c r="S92" s="29">
        <f>'Table Thresholds_nominal'!L92*'Table A0'!$L92</f>
        <v>665659.75666288182</v>
      </c>
      <c r="T92" s="29">
        <f>'Table Thresholds_nominal'!M92*'Table A0'!$L92</f>
        <v>1920146.2832891794</v>
      </c>
      <c r="U92" s="29">
        <f>'Table Thresholds_nominal'!N92*'Table A0'!$L92</f>
        <v>8852723.9803898372</v>
      </c>
      <c r="W92" s="29"/>
      <c r="X92" s="29"/>
      <c r="Y92" s="29"/>
      <c r="Z92" s="29"/>
      <c r="AA92" s="29"/>
      <c r="AB92" s="29"/>
    </row>
    <row r="93" spans="1:28" ht="12" customHeight="1">
      <c r="A93" s="28">
        <f t="shared" si="0"/>
        <v>2000</v>
      </c>
      <c r="B93" s="29">
        <f>'Table A2'!B93*'Table A0'!$J93/(10)</f>
        <v>303341.1875021676</v>
      </c>
      <c r="C93" s="29">
        <f>'Table A2'!C93*'Table A0'!$J93/(5)</f>
        <v>458849.25421741314</v>
      </c>
      <c r="D93" s="29">
        <f>'Table A2'!D93*'Table A0'!$J93/(1)</f>
        <v>1292217.1176876242</v>
      </c>
      <c r="E93" s="29">
        <f>'Table A2'!E93*'Table A0'!$J93/(0.5)</f>
        <v>2046116.4747132566</v>
      </c>
      <c r="F93" s="29">
        <f>'Table A2'!F93*'Table A0'!$J93/(0.1)</f>
        <v>5880776.6314667147</v>
      </c>
      <c r="G93" s="29">
        <f>'Table A2'!G93*'Table A0'!$J93/(0.01)</f>
        <v>23004746.303482708</v>
      </c>
      <c r="H93" s="29"/>
      <c r="I93" s="29">
        <f>(100-'Table A2'!B93)*'Table A0'!$J93/(90)</f>
        <v>40708.318009973314</v>
      </c>
      <c r="J93" s="29">
        <f>'Table A2'!I93*'Table A0'!$J93/(5)</f>
        <v>147833.12078692205</v>
      </c>
      <c r="K93" s="29">
        <f>'Table A2'!J93*'Table A0'!$J93/(4)</f>
        <v>250507.28834986041</v>
      </c>
      <c r="L93" s="29">
        <f>'Table A2'!K93*'Table A0'!$J93/(0.5)</f>
        <v>538317.76066199155</v>
      </c>
      <c r="M93" s="29">
        <f>'Table A2'!L93*'Table A0'!$J93/(0.4)</f>
        <v>1087451.4355248918</v>
      </c>
      <c r="N93" s="29">
        <f>'Table A2'!M93*'Table A0'!$J93/(0.09)</f>
        <v>3978113.3345760489</v>
      </c>
      <c r="P93" s="29">
        <f>'Table Thresholds_nominal'!I93*'Table A0'!$L93</f>
        <v>127775.63354983146</v>
      </c>
      <c r="Q93" s="29">
        <f>'Table Thresholds_nominal'!J93*'Table A0'!$L93</f>
        <v>179782.61648664981</v>
      </c>
      <c r="R93" s="29">
        <f>'Table Thresholds_nominal'!K93*'Table A0'!$L93</f>
        <v>429967.96793413116</v>
      </c>
      <c r="S93" s="29">
        <f>'Table Thresholds_nominal'!L93*'Table A0'!$L93</f>
        <v>692887.64313439117</v>
      </c>
      <c r="T93" s="29">
        <f>'Table Thresholds_nominal'!M93*'Table A0'!$L93</f>
        <v>2102588.9163422841</v>
      </c>
      <c r="U93" s="29">
        <f>'Table Thresholds_nominal'!N93*'Table A0'!$L93</f>
        <v>10300335.30942834</v>
      </c>
      <c r="W93" s="29"/>
      <c r="X93" s="29"/>
      <c r="Y93" s="29"/>
      <c r="Z93" s="29"/>
      <c r="AA93" s="29"/>
      <c r="AB93" s="29"/>
    </row>
    <row r="94" spans="1:28" ht="12" customHeight="1">
      <c r="A94" s="28">
        <f t="shared" si="0"/>
        <v>2001</v>
      </c>
      <c r="B94" s="29">
        <f>'Table A2'!B94*'Table A0'!$J94/(10)</f>
        <v>268937.56488157704</v>
      </c>
      <c r="C94" s="29">
        <f>'Table A2'!C94*'Table A0'!$J94/(5)</f>
        <v>394593.01375551301</v>
      </c>
      <c r="D94" s="29">
        <f>'Table A2'!D94*'Table A0'!$J94/(1)</f>
        <v>1044635.576948</v>
      </c>
      <c r="E94" s="29">
        <f>'Table A2'!E94*'Table A0'!$J94/(0.5)</f>
        <v>1618312.5369855531</v>
      </c>
      <c r="F94" s="29">
        <f>'Table A2'!F94*'Table A0'!$J94/(0.1)</f>
        <v>4419755.8926839307</v>
      </c>
      <c r="G94" s="29">
        <f>'Table A2'!G94*'Table A0'!$J94/(0.01)</f>
        <v>17103102.763396852</v>
      </c>
      <c r="H94" s="29"/>
      <c r="I94" s="29">
        <f>(100-'Table A2'!B94)*'Table A0'!$J94/(90)</f>
        <v>39372.594683537318</v>
      </c>
      <c r="J94" s="29">
        <f>'Table A2'!I94*'Table A0'!$J94/(5)</f>
        <v>143282.11600764099</v>
      </c>
      <c r="K94" s="29">
        <f>'Table A2'!J94*'Table A0'!$J94/(4)</f>
        <v>232082.37295739126</v>
      </c>
      <c r="L94" s="29">
        <f>'Table A2'!K94*'Table A0'!$J94/(0.5)</f>
        <v>470958.61691044702</v>
      </c>
      <c r="M94" s="29">
        <f>'Table A2'!L94*'Table A0'!$J94/(0.4)</f>
        <v>917951.69806095853</v>
      </c>
      <c r="N94" s="29">
        <f>'Table A2'!M94*'Table A0'!$J94/(0.09)</f>
        <v>3010495.1292713839</v>
      </c>
      <c r="P94" s="29">
        <f>'Table Thresholds_nominal'!I94*'Table A0'!$L94</f>
        <v>123587.66781212177</v>
      </c>
      <c r="Q94" s="29">
        <f>'Table Thresholds_nominal'!J94*'Table A0'!$L94</f>
        <v>170603.10057240256</v>
      </c>
      <c r="R94" s="29">
        <f>'Table Thresholds_nominal'!K94*'Table A0'!$L94</f>
        <v>386616.04995056818</v>
      </c>
      <c r="S94" s="29">
        <f>'Table Thresholds_nominal'!L94*'Table A0'!$L94</f>
        <v>595642.55729820754</v>
      </c>
      <c r="T94" s="29">
        <f>'Table Thresholds_nominal'!M94*'Table A0'!$L94</f>
        <v>1694989.8106533817</v>
      </c>
      <c r="U94" s="29">
        <f>'Table Thresholds_nominal'!N94*'Table A0'!$L94</f>
        <v>7552278.1528461296</v>
      </c>
      <c r="W94" s="29"/>
      <c r="X94" s="29"/>
      <c r="Y94" s="29"/>
      <c r="Z94" s="29"/>
      <c r="AA94" s="29"/>
      <c r="AB94" s="29"/>
    </row>
    <row r="95" spans="1:28" ht="12" customHeight="1">
      <c r="A95" s="28">
        <f t="shared" si="0"/>
        <v>2002</v>
      </c>
      <c r="B95" s="29">
        <f>'Table A2'!B95*'Table A0'!$J95/(10)</f>
        <v>253906.77706811143</v>
      </c>
      <c r="C95" s="29">
        <f>'Table A2'!C95*'Table A0'!$J95/(5)</f>
        <v>368602.00587200519</v>
      </c>
      <c r="D95" s="29">
        <f>'Table A2'!D95*'Table A0'!$J95/(1)</f>
        <v>940747.99028728437</v>
      </c>
      <c r="E95" s="29">
        <f>'Table A2'!E95*'Table A0'!$J95/(0.5)</f>
        <v>1432079.3889724864</v>
      </c>
      <c r="F95" s="29">
        <f>'Table A2'!F95*'Table A0'!$J95/(0.1)</f>
        <v>3878745.4058159194</v>
      </c>
      <c r="G95" s="29">
        <f>'Table A2'!G95*'Table A0'!$J95/(0.01)</f>
        <v>15246584.974240599</v>
      </c>
      <c r="H95" s="29"/>
      <c r="I95" s="29">
        <f>(100-'Table A2'!B95)*'Table A0'!$J95/(90)</f>
        <v>37475.029915359111</v>
      </c>
      <c r="J95" s="29">
        <f>'Table A2'!I95*'Table A0'!$J95/(5)</f>
        <v>139211.54826421774</v>
      </c>
      <c r="K95" s="29">
        <f>'Table A2'!J95*'Table A0'!$J95/(4)</f>
        <v>225565.50976818535</v>
      </c>
      <c r="L95" s="29">
        <f>'Table A2'!K95*'Table A0'!$J95/(0.5)</f>
        <v>449416.59160208231</v>
      </c>
      <c r="M95" s="29">
        <f>'Table A2'!L95*'Table A0'!$J95/(0.4)</f>
        <v>820412.88476162823</v>
      </c>
      <c r="N95" s="29">
        <f>'Table A2'!M95*'Table A0'!$J95/(0.09)</f>
        <v>2615652.1204353995</v>
      </c>
      <c r="O95" s="29"/>
      <c r="P95" s="29">
        <f>'Table Thresholds_nominal'!I95*'Table A0'!$L95</f>
        <v>121920.30456765404</v>
      </c>
      <c r="Q95" s="29">
        <f>'Table Thresholds_nominal'!J95*'Table A0'!$L95</f>
        <v>168202.63160416539</v>
      </c>
      <c r="R95" s="29">
        <f>'Table Thresholds_nominal'!K95*'Table A0'!$L95</f>
        <v>372190.67999138933</v>
      </c>
      <c r="S95" s="29">
        <f>'Table Thresholds_nominal'!L95*'Table A0'!$L95</f>
        <v>558832.39343096176</v>
      </c>
      <c r="T95" s="29">
        <f>'Table Thresholds_nominal'!M95*'Table A0'!$L95</f>
        <v>1484424.4330695302</v>
      </c>
      <c r="U95" s="29">
        <f>'Table Thresholds_nominal'!N95*'Table A0'!$L95</f>
        <v>6630364.3689133134</v>
      </c>
      <c r="W95" s="29"/>
      <c r="X95" s="29"/>
      <c r="Y95" s="29"/>
      <c r="Z95" s="29"/>
      <c r="AA95" s="29"/>
      <c r="AB95" s="29"/>
    </row>
    <row r="96" spans="1:28" ht="12" customHeight="1">
      <c r="A96" s="28">
        <f t="shared" si="0"/>
        <v>2003</v>
      </c>
      <c r="B96" s="29">
        <f>'Table A2'!B96*'Table A0'!$J96/(10)</f>
        <v>255791.71818222391</v>
      </c>
      <c r="C96" s="29">
        <f>'Table A2'!C96*'Table A0'!$J96/(5)</f>
        <v>372540.51521923102</v>
      </c>
      <c r="D96" s="29">
        <f>'Table A2'!D96*'Table A0'!$J96/(1)</f>
        <v>963414.15306528902</v>
      </c>
      <c r="E96" s="29">
        <f>'Table A2'!E96*'Table A0'!$J96/(0.5)</f>
        <v>1475655.8920662042</v>
      </c>
      <c r="F96" s="29">
        <f>'Table A2'!F96*'Table A0'!$J96/(0.1)</f>
        <v>4064431.009972835</v>
      </c>
      <c r="G96" s="29">
        <f>'Table A2'!G96*'Table A0'!$J96/(0.01)</f>
        <v>16516342.932789106</v>
      </c>
      <c r="H96" s="29"/>
      <c r="I96" s="29">
        <f>(100-'Table A2'!B96)*'Table A0'!$J96/(90)</f>
        <v>36886.499216562341</v>
      </c>
      <c r="J96" s="29">
        <f>'Table A2'!I96*'Table A0'!$J96/(5)</f>
        <v>139042.92114521677</v>
      </c>
      <c r="K96" s="29">
        <f>'Table A2'!J96*'Table A0'!$J96/(4)</f>
        <v>224822.10575771652</v>
      </c>
      <c r="L96" s="29">
        <f>'Table A2'!K96*'Table A0'!$J96/(0.5)</f>
        <v>451172.41406437405</v>
      </c>
      <c r="M96" s="29">
        <f>'Table A2'!L96*'Table A0'!$J96/(0.4)</f>
        <v>828462.11258954625</v>
      </c>
      <c r="N96" s="29">
        <f>'Table A2'!M96*'Table A0'!$J96/(0.09)</f>
        <v>2680885.2407710277</v>
      </c>
      <c r="O96" s="29"/>
      <c r="P96" s="29">
        <f>'Table Thresholds_nominal'!I96*'Table A0'!$L96</f>
        <v>121540.13221287826</v>
      </c>
      <c r="Q96" s="29">
        <f>'Table Thresholds_nominal'!J96*'Table A0'!$L96</f>
        <v>167819.04914776416</v>
      </c>
      <c r="R96" s="29">
        <f>'Table Thresholds_nominal'!K96*'Table A0'!$L96</f>
        <v>372486.3731318296</v>
      </c>
      <c r="S96" s="29">
        <f>'Table Thresholds_nominal'!L96*'Table A0'!$L96</f>
        <v>562583.91483470122</v>
      </c>
      <c r="T96" s="29">
        <f>'Table Thresholds_nominal'!M96*'Table A0'!$L96</f>
        <v>1509290.5702634624</v>
      </c>
      <c r="U96" s="29">
        <f>'Table Thresholds_nominal'!N96*'Table A0'!$L96</f>
        <v>6885213.7047042716</v>
      </c>
      <c r="W96" s="29"/>
      <c r="X96" s="29"/>
      <c r="Y96" s="29"/>
      <c r="Z96" s="29"/>
      <c r="AA96" s="29"/>
      <c r="AB96" s="29"/>
    </row>
    <row r="97" spans="1:28" ht="12" customHeight="1">
      <c r="A97" s="28">
        <f t="shared" si="0"/>
        <v>2004</v>
      </c>
      <c r="B97" s="29">
        <f>'Table A2'!B97*'Table A0'!$J97/(10)</f>
        <v>277227.2838536161</v>
      </c>
      <c r="C97" s="29">
        <f>'Table A2'!C97*'Table A0'!$J97/(5)</f>
        <v>411686.00727199868</v>
      </c>
      <c r="D97" s="29">
        <f>'Table A2'!D97*'Table A0'!$J97/(1)</f>
        <v>1119449.3450432729</v>
      </c>
      <c r="E97" s="29">
        <f>'Table A2'!E97*'Table A0'!$J97/(0.5)</f>
        <v>1751800.13959694</v>
      </c>
      <c r="F97" s="29">
        <f>'Table A2'!F97*'Table A0'!$J97/(0.1)</f>
        <v>5031003.9277484249</v>
      </c>
      <c r="G97" s="29">
        <f>'Table A2'!G97*'Table A0'!$J97/(0.01)</f>
        <v>21438761.671726678</v>
      </c>
      <c r="H97" s="29"/>
      <c r="I97" s="29">
        <f>(100-'Table A2'!B97)*'Table A0'!$J97/(90)</f>
        <v>37844.940512347741</v>
      </c>
      <c r="J97" s="29">
        <f>'Table A2'!I97*'Table A0'!$J97/(5)</f>
        <v>142768.56043523346</v>
      </c>
      <c r="K97" s="29">
        <f>'Table A2'!J97*'Table A0'!$J97/(4)</f>
        <v>234745.17282918017</v>
      </c>
      <c r="L97" s="29">
        <f>'Table A2'!K97*'Table A0'!$J97/(0.5)</f>
        <v>487098.55048960558</v>
      </c>
      <c r="M97" s="29">
        <f>'Table A2'!L97*'Table A0'!$J97/(0.4)</f>
        <v>931999.19255906867</v>
      </c>
      <c r="N97" s="29">
        <f>'Table A2'!M97*'Table A0'!$J97/(0.09)</f>
        <v>3207919.7339730635</v>
      </c>
      <c r="O97" s="29"/>
      <c r="P97" s="29">
        <f>'Table Thresholds_nominal'!I97*'Table A0'!$L97</f>
        <v>124466.81306348709</v>
      </c>
      <c r="Q97" s="29">
        <f>'Table Thresholds_nominal'!J97*'Table A0'!$L97</f>
        <v>173332.69617459358</v>
      </c>
      <c r="R97" s="29">
        <f>'Table Thresholds_nominal'!K97*'Table A0'!$L97</f>
        <v>398689.8573461136</v>
      </c>
      <c r="S97" s="29">
        <f>'Table Thresholds_nominal'!L97*'Table A0'!$L97</f>
        <v>616184.30379036046</v>
      </c>
      <c r="T97" s="29">
        <f>'Table Thresholds_nominal'!M97*'Table A0'!$L97</f>
        <v>1753642.3271619221</v>
      </c>
      <c r="U97" s="29">
        <f>'Table Thresholds_nominal'!N97*'Table A0'!$L97</f>
        <v>8604375.44836157</v>
      </c>
      <c r="W97" s="29"/>
      <c r="X97" s="29"/>
      <c r="Y97" s="29"/>
      <c r="Z97" s="29"/>
      <c r="AA97" s="29"/>
      <c r="AB97" s="29"/>
    </row>
    <row r="98" spans="1:28" ht="12" customHeight="1">
      <c r="A98" s="28">
        <f t="shared" si="0"/>
        <v>2005</v>
      </c>
      <c r="B98" s="29">
        <f>'Table A2'!B98*'Table A0'!$J98/(10)</f>
        <v>300428.40719543752</v>
      </c>
      <c r="C98" s="29">
        <f>'Table A2'!C98*'Table A0'!$J98/(5)</f>
        <v>454596.12531831197</v>
      </c>
      <c r="D98" s="29">
        <f>'Table A2'!D98*'Table A0'!$J98/(1)</f>
        <v>1292276.8440545662</v>
      </c>
      <c r="E98" s="29">
        <f>'Table A2'!E98*'Table A0'!$J98/(0.5)</f>
        <v>2060987.115267142</v>
      </c>
      <c r="F98" s="29">
        <f>'Table A2'!F98*'Table A0'!$J98/(0.1)</f>
        <v>6083123.8174989615</v>
      </c>
      <c r="G98" s="29">
        <f>'Table A2'!G98*'Table A0'!$J98/(0.01)</f>
        <v>26462104.562339097</v>
      </c>
      <c r="H98" s="29"/>
      <c r="I98" s="29">
        <f>(100-'Table A2'!B98)*'Table A0'!$J98/(90)</f>
        <v>38279.651786254777</v>
      </c>
      <c r="J98" s="29">
        <f>'Table A2'!I98*'Table A0'!$J98/(5)</f>
        <v>146260.68907256302</v>
      </c>
      <c r="K98" s="29">
        <f>'Table A2'!J98*'Table A0'!$J98/(4)</f>
        <v>245175.94563424838</v>
      </c>
      <c r="L98" s="29">
        <f>'Table A2'!K98*'Table A0'!$J98/(0.5)</f>
        <v>523566.57284199068</v>
      </c>
      <c r="M98" s="29">
        <f>'Table A2'!L98*'Table A0'!$J98/(0.4)</f>
        <v>1055452.9397091868</v>
      </c>
      <c r="N98" s="29">
        <f>'Table A2'!M98*'Table A0'!$J98/(0.09)</f>
        <v>3818792.6236278359</v>
      </c>
      <c r="O98" s="29"/>
      <c r="P98" s="29">
        <f>'Table Thresholds_nominal'!I98*'Table A0'!$L98</f>
        <v>127019.97713194483</v>
      </c>
      <c r="Q98" s="29">
        <f>'Table Thresholds_nominal'!J98*'Table A0'!$L98</f>
        <v>178432.914704197</v>
      </c>
      <c r="R98" s="29">
        <f>'Table Thresholds_nominal'!K98*'Table A0'!$L98</f>
        <v>426394.52303829271</v>
      </c>
      <c r="S98" s="29">
        <f>'Table Thresholds_nominal'!L98*'Table A0'!$L98</f>
        <v>674580.88326692127</v>
      </c>
      <c r="T98" s="29">
        <f>'Table Thresholds_nominal'!M98*'Table A0'!$L98</f>
        <v>2037914.5751280894</v>
      </c>
      <c r="U98" s="29">
        <f>'Table Thresholds_nominal'!N98*'Table A0'!$L98</f>
        <v>10412212.85572291</v>
      </c>
      <c r="W98" s="29"/>
      <c r="X98" s="29"/>
      <c r="Y98" s="29"/>
      <c r="Z98" s="29"/>
      <c r="AA98" s="29"/>
      <c r="AB98" s="29"/>
    </row>
    <row r="99" spans="1:28" ht="12" customHeight="1">
      <c r="A99" s="28">
        <f t="shared" ref="A99:A106" si="1">A98+1</f>
        <v>2006</v>
      </c>
      <c r="B99" s="29">
        <f>'Table A2'!B99*'Table A0'!$J99/(10)</f>
        <v>314769.58752606495</v>
      </c>
      <c r="C99" s="29">
        <f>'Table A2'!C99*'Table A0'!$J99/(5)</f>
        <v>478717.18322437431</v>
      </c>
      <c r="D99" s="29">
        <f>'Table A2'!D99*'Table A0'!$J99/(1)</f>
        <v>1381001.5085992683</v>
      </c>
      <c r="E99" s="29">
        <f>'Table A2'!E99*'Table A0'!$J99/(0.5)</f>
        <v>2216856.9078799216</v>
      </c>
      <c r="F99" s="29">
        <f>'Table A2'!F99*'Table A0'!$J99/(0.1)</f>
        <v>6569420.9992560092</v>
      </c>
      <c r="G99" s="29">
        <f>'Table A2'!G99*'Table A0'!$J99/(0.01)</f>
        <v>28839261.756935447</v>
      </c>
      <c r="H99" s="29"/>
      <c r="I99" s="29">
        <f>(100-'Table A2'!B99)*'Table A0'!$J99/(90)</f>
        <v>38570.756709317808</v>
      </c>
      <c r="J99" s="29">
        <f>'Table A2'!I99*'Table A0'!$J99/(5)</f>
        <v>150821.99182775558</v>
      </c>
      <c r="K99" s="29">
        <f>'Table A2'!J99*'Table A0'!$J99/(4)</f>
        <v>253146.10188065091</v>
      </c>
      <c r="L99" s="29">
        <f>'Table A2'!K99*'Table A0'!$J99/(0.5)</f>
        <v>545146.1093186147</v>
      </c>
      <c r="M99" s="29">
        <f>'Table A2'!L99*'Table A0'!$J99/(0.4)</f>
        <v>1128715.8850358997</v>
      </c>
      <c r="N99" s="29">
        <f>'Table A2'!M99*'Table A0'!$J99/(0.09)</f>
        <v>4094994.2484027385</v>
      </c>
      <c r="O99" s="29"/>
      <c r="P99" s="29">
        <f>'Table Thresholds_nominal'!I99*'Table A0'!$L99</f>
        <v>129920.94472195154</v>
      </c>
      <c r="Q99" s="29">
        <f>'Table Thresholds_nominal'!J99*'Table A0'!$L99</f>
        <v>182855.34718988795</v>
      </c>
      <c r="R99" s="29">
        <f>'Table Thresholds_nominal'!K99*'Table A0'!$L99</f>
        <v>444421.15162654576</v>
      </c>
      <c r="S99" s="29">
        <f>'Table Thresholds_nominal'!L99*'Table A0'!$L99</f>
        <v>708809.89725726319</v>
      </c>
      <c r="T99" s="29">
        <f>'Table Thresholds_nominal'!M99*'Table A0'!$L99</f>
        <v>2192988.8582198406</v>
      </c>
      <c r="U99" s="29">
        <f>'Table Thresholds_nominal'!N99*'Table A0'!$L99</f>
        <v>11430909.517187389</v>
      </c>
      <c r="W99" s="29"/>
      <c r="X99" s="29"/>
      <c r="Y99" s="29"/>
      <c r="Z99" s="29"/>
      <c r="AA99" s="29"/>
      <c r="AB99" s="29"/>
    </row>
    <row r="100" spans="1:28" ht="12" customHeight="1">
      <c r="A100" s="28">
        <f t="shared" si="1"/>
        <v>2007</v>
      </c>
      <c r="B100" s="29">
        <f>'Table A2'!B100*'Table A0'!$J100/(10)</f>
        <v>329628.37011392449</v>
      </c>
      <c r="C100" s="29">
        <f>'Table A2'!C100*'Table A0'!$J100/(5)</f>
        <v>505049.93531145499</v>
      </c>
      <c r="D100" s="29">
        <f>'Table A2'!D100*'Table A0'!$J100/(1)</f>
        <v>1476522.6073377181</v>
      </c>
      <c r="E100" s="29">
        <f>'Table A2'!E100*'Table A0'!$J100/(0.5)</f>
        <v>2387638.5657074573</v>
      </c>
      <c r="F100" s="29">
        <f>'Table A2'!F100*'Table A0'!$J100/(0.1)</f>
        <v>7199703.5053096544</v>
      </c>
      <c r="G100" s="29">
        <f>'Table A2'!G100*'Table A0'!$J100/(0.01)</f>
        <v>32745267.324911691</v>
      </c>
      <c r="H100" s="29"/>
      <c r="I100" s="29">
        <f>(100-'Table A2'!B100)*'Table A0'!$J100/(90)</f>
        <v>39634.592763632951</v>
      </c>
      <c r="J100" s="29">
        <f>'Table A2'!I100*'Table A0'!$J100/(5)</f>
        <v>154206.80491639403</v>
      </c>
      <c r="K100" s="29">
        <f>'Table A2'!J100*'Table A0'!$J100/(4)</f>
        <v>262181.76730488922</v>
      </c>
      <c r="L100" s="29">
        <f>'Table A2'!K100*'Table A0'!$J100/(0.5)</f>
        <v>565406.64896797889</v>
      </c>
      <c r="M100" s="29">
        <f>'Table A2'!L100*'Table A0'!$J100/(0.4)</f>
        <v>1184622.3308069077</v>
      </c>
      <c r="N100" s="29">
        <f>'Table A2'!M100*'Table A0'!$J100/(0.09)</f>
        <v>4361307.5253538741</v>
      </c>
      <c r="O100" s="29"/>
      <c r="P100" s="29">
        <f>'Table Thresholds_nominal'!I100*'Table A0'!$L100</f>
        <v>132691.24031395136</v>
      </c>
      <c r="Q100" s="29">
        <f>'Table Thresholds_nominal'!J100*'Table A0'!$L100</f>
        <v>187798.28209008067</v>
      </c>
      <c r="R100" s="29">
        <f>'Table Thresholds_nominal'!K100*'Table A0'!$L100</f>
        <v>462679.73471504863</v>
      </c>
      <c r="S100" s="29">
        <f>'Table Thresholds_nominal'!L100*'Table A0'!$L100</f>
        <v>740547.42296722101</v>
      </c>
      <c r="T100" s="29">
        <f>'Table Thresholds_nominal'!M100*'Table A0'!$L100</f>
        <v>2313143.3185097342</v>
      </c>
      <c r="U100" s="29">
        <f>'Table Thresholds_nominal'!N100*'Table A0'!$L100</f>
        <v>12381746.263560772</v>
      </c>
      <c r="W100" s="29"/>
      <c r="X100" s="29"/>
      <c r="Y100" s="29"/>
      <c r="Z100" s="29"/>
      <c r="AA100" s="29"/>
      <c r="AB100" s="29"/>
    </row>
    <row r="101" spans="1:28" ht="12" customHeight="1">
      <c r="A101" s="28">
        <f t="shared" si="1"/>
        <v>2008</v>
      </c>
      <c r="B101" s="29">
        <f>'Table A2'!B101*'Table A0'!$J101/(10)</f>
        <v>290473.09335315786</v>
      </c>
      <c r="C101" s="29">
        <f>'Table A2'!C101*'Table A0'!$J101/(5)</f>
        <v>435357.16916668211</v>
      </c>
      <c r="D101" s="29">
        <f>'Table A2'!D101*'Table A0'!$J101/(1)</f>
        <v>1210397.3111284354</v>
      </c>
      <c r="E101" s="29">
        <f>'Table A2'!E101*'Table A0'!$J101/(0.5)</f>
        <v>1921275.3886155353</v>
      </c>
      <c r="F101" s="29">
        <f>'Table A2'!F101*'Table A0'!$J101/(0.1)</f>
        <v>5642625.6585506136</v>
      </c>
      <c r="G101" s="29">
        <f>'Table A2'!G101*'Table A0'!$J101/(0.01)</f>
        <v>25334616.244473282</v>
      </c>
      <c r="H101" s="29"/>
      <c r="I101" s="29">
        <f>(100-'Table A2'!B101)*'Table A0'!$J101/(90)</f>
        <v>36432.982425607901</v>
      </c>
      <c r="J101" s="29">
        <f>'Table A2'!I101*'Table A0'!$J101/(5)</f>
        <v>145589.01753963361</v>
      </c>
      <c r="K101" s="29">
        <f>'Table A2'!J101*'Table A0'!$J101/(4)</f>
        <v>241597.1336762438</v>
      </c>
      <c r="L101" s="29">
        <f>'Table A2'!K101*'Table A0'!$J101/(0.5)</f>
        <v>499519.23364133568</v>
      </c>
      <c r="M101" s="29">
        <f>'Table A2'!L101*'Table A0'!$J101/(0.4)</f>
        <v>990937.82113176549</v>
      </c>
      <c r="N101" s="29">
        <f>'Table A2'!M101*'Table A0'!$J101/(0.09)</f>
        <v>3454626.704559207</v>
      </c>
      <c r="O101" s="29"/>
      <c r="P101" s="29">
        <f>'Table Thresholds_nominal'!I101*'Table A0'!$L101</f>
        <v>125405.43893990475</v>
      </c>
      <c r="Q101" s="29">
        <f>'Table Thresholds_nominal'!J101*'Table A0'!$L101</f>
        <v>175575.12852751432</v>
      </c>
      <c r="R101" s="29">
        <f>'Table Thresholds_nominal'!K101*'Table A0'!$L101</f>
        <v>416162.39662002871</v>
      </c>
      <c r="S101" s="29">
        <f>'Table Thresholds_nominal'!L101*'Table A0'!$L101</f>
        <v>637574.13468499167</v>
      </c>
      <c r="T101" s="29">
        <f>'Table Thresholds_nominal'!M101*'Table A0'!$L101</f>
        <v>1878546.1744107865</v>
      </c>
      <c r="U101" s="29">
        <f>'Table Thresholds_nominal'!N101*'Table A0'!$L101</f>
        <v>9493179.5459440276</v>
      </c>
      <c r="W101" s="29"/>
      <c r="X101" s="29"/>
      <c r="Y101" s="29"/>
      <c r="Z101" s="29"/>
      <c r="AA101" s="29"/>
      <c r="AB101" s="29"/>
    </row>
    <row r="102" spans="1:28" ht="12" customHeight="1">
      <c r="A102" s="28">
        <f t="shared" si="1"/>
        <v>2009</v>
      </c>
      <c r="B102" s="29">
        <f>'Table A2'!B102*'Table A0'!$J102/(10)</f>
        <v>259851.06603336628</v>
      </c>
      <c r="C102" s="29">
        <f>'Table A2'!C102*'Table A0'!$J102/(5)</f>
        <v>378997.64224128512</v>
      </c>
      <c r="D102" s="29">
        <f>'Table A2'!D102*'Table A0'!$J102/(1)</f>
        <v>990507.92378329777</v>
      </c>
      <c r="E102" s="29">
        <f>'Table A2'!E102*'Table A0'!$J102/(0.5)</f>
        <v>1530929.2283488959</v>
      </c>
      <c r="F102" s="29">
        <f>'Table A2'!F102*'Table A0'!$J102/(0.1)</f>
        <v>4348419.3266902631</v>
      </c>
      <c r="G102" s="29">
        <f>'Table A2'!G102*'Table A0'!$J102/(0.01)</f>
        <v>19472395.160312451</v>
      </c>
      <c r="H102" s="29"/>
      <c r="I102" s="29">
        <f>(100-'Table A2'!B102)*'Table A0'!$J102/(90)</f>
        <v>34096.211781806975</v>
      </c>
      <c r="J102" s="29">
        <f>'Table A2'!I102*'Table A0'!$J102/(5)</f>
        <v>140704.48982544744</v>
      </c>
      <c r="K102" s="29">
        <f>'Table A2'!J102*'Table A0'!$J102/(4)</f>
        <v>226120.07185578201</v>
      </c>
      <c r="L102" s="29">
        <f>'Table A2'!K102*'Table A0'!$J102/(0.5)</f>
        <v>450086.61921769963</v>
      </c>
      <c r="M102" s="29">
        <f>'Table A2'!L102*'Table A0'!$J102/(0.4)</f>
        <v>826556.70376355387</v>
      </c>
      <c r="N102" s="29">
        <f>'Table A2'!M102*'Table A0'!$J102/(0.09)</f>
        <v>2667977.5673989095</v>
      </c>
      <c r="O102" s="29"/>
      <c r="P102" s="29">
        <f>'Table Thresholds_nominal'!I102*'Table A0'!$L102</f>
        <v>121759.43428459617</v>
      </c>
      <c r="Q102" s="29">
        <f>'Table Thresholds_nominal'!J102*'Table A0'!$L102</f>
        <v>167883.09807330256</v>
      </c>
      <c r="R102" s="29">
        <f>'Table Thresholds_nominal'!K102*'Table A0'!$L102</f>
        <v>378185.70778878854</v>
      </c>
      <c r="S102" s="29">
        <f>'Table Thresholds_nominal'!L102*'Table A0'!$L102</f>
        <v>557186.97505944304</v>
      </c>
      <c r="T102" s="29">
        <f>'Table Thresholds_nominal'!M102*'Table A0'!$L102</f>
        <v>1501897.7317798315</v>
      </c>
      <c r="U102" s="29">
        <f>'Table Thresholds_nominal'!N102*'Table A0'!$L102</f>
        <v>7097589.6823295373</v>
      </c>
      <c r="W102" s="29"/>
      <c r="X102" s="29"/>
      <c r="Y102" s="29"/>
      <c r="Z102" s="29"/>
      <c r="AA102" s="29"/>
      <c r="AB102" s="29"/>
    </row>
    <row r="103" spans="1:28" ht="12" customHeight="1">
      <c r="A103" s="28">
        <f t="shared" si="1"/>
        <v>2010</v>
      </c>
      <c r="B103" s="29">
        <f>'Table A2'!B103*'Table A0'!$J103/(10)</f>
        <v>272361.97070620453</v>
      </c>
      <c r="C103" s="29">
        <f>'Table A2'!C103*'Table A0'!$J103/(5)</f>
        <v>403084.37714898324</v>
      </c>
      <c r="D103" s="29">
        <f>'Table A2'!D103*'Table A0'!$J103/(1)</f>
        <v>1089228.0354495218</v>
      </c>
      <c r="E103" s="29">
        <f>'Table A2'!E103*'Table A0'!$J103/(0.5)</f>
        <v>1710759.7072418525</v>
      </c>
      <c r="F103" s="29">
        <f>'Table A2'!F103*'Table A0'!$J103/(0.1)</f>
        <v>4998056.5136497673</v>
      </c>
      <c r="G103" s="29">
        <f>'Table A2'!G103*'Table A0'!$J103/(0.01)</f>
        <v>22736846.971459184</v>
      </c>
      <c r="H103" s="29"/>
      <c r="I103" s="29">
        <f>(100-'Table A2'!B103)*'Table A0'!$J103/(90)</f>
        <v>34020.417084267297</v>
      </c>
      <c r="J103" s="29">
        <f>'Table A2'!I103*'Table A0'!$J103/(5)</f>
        <v>141639.56426342588</v>
      </c>
      <c r="K103" s="29">
        <f>'Table A2'!J103*'Table A0'!$J103/(4)</f>
        <v>231548.46257384858</v>
      </c>
      <c r="L103" s="29">
        <f>'Table A2'!K103*'Table A0'!$J103/(0.5)</f>
        <v>467696.3636571911</v>
      </c>
      <c r="M103" s="29">
        <f>'Table A2'!L103*'Table A0'!$J103/(0.4)</f>
        <v>888935.50563987368</v>
      </c>
      <c r="N103" s="29">
        <f>'Table A2'!M103*'Table A0'!$J103/(0.09)</f>
        <v>3027079.7961153886</v>
      </c>
      <c r="O103" s="29"/>
      <c r="P103" s="29">
        <f>'Table Thresholds_nominal'!I103*'Table A0'!$L103</f>
        <v>122211.31662146149</v>
      </c>
      <c r="Q103" s="29">
        <f>'Table Thresholds_nominal'!J103*'Table A0'!$L103</f>
        <v>170081.66852569941</v>
      </c>
      <c r="R103" s="29">
        <f>'Table Thresholds_nominal'!K103*'Table A0'!$L103</f>
        <v>391513.94278904103</v>
      </c>
      <c r="S103" s="29">
        <f>'Table Thresholds_nominal'!L103*'Table A0'!$L103</f>
        <v>586287.87736918428</v>
      </c>
      <c r="T103" s="29">
        <f>'Table Thresholds_nominal'!M103*'Table A0'!$L103</f>
        <v>1662233.754919806</v>
      </c>
      <c r="U103" s="29">
        <f>'Table Thresholds_nominal'!N103*'Table A0'!$L103</f>
        <v>8224784.0632503163</v>
      </c>
      <c r="W103" s="29"/>
      <c r="X103" s="29"/>
      <c r="Y103" s="29"/>
      <c r="Z103" s="29"/>
      <c r="AA103" s="29"/>
      <c r="AB103" s="29"/>
    </row>
    <row r="104" spans="1:28" ht="12" customHeight="1">
      <c r="A104" s="28">
        <f t="shared" si="1"/>
        <v>2011</v>
      </c>
      <c r="B104" s="29">
        <f>'Table A2'!B104*'Table A0'!$J104/(10)</f>
        <v>272218.8591321705</v>
      </c>
      <c r="C104" s="29">
        <f>'Table A2'!C104*'Table A0'!$J104/(5)</f>
        <v>403304.21146263776</v>
      </c>
      <c r="D104" s="29">
        <f>'Table A2'!D104*'Table A0'!$J104/(1)</f>
        <v>1082100.1095137915</v>
      </c>
      <c r="E104" s="29">
        <f>'Table A2'!E104*'Table A0'!$J104/(0.5)</f>
        <v>1693946.5897737385</v>
      </c>
      <c r="F104" s="29">
        <f>'Table A2'!F104*'Table A0'!$J104/(0.1)</f>
        <v>4854119.8799902331</v>
      </c>
      <c r="G104" s="29">
        <f>'Table A2'!G104*'Table A0'!$J104/(0.01)</f>
        <v>21503050.568445023</v>
      </c>
      <c r="H104" s="29"/>
      <c r="I104" s="29">
        <f>(100-'Table A2'!B104)*'Table A0'!$J104/(90)</f>
        <v>33551.266263003228</v>
      </c>
      <c r="J104" s="29">
        <f>'Table A2'!I104*'Table A0'!$J104/(5)</f>
        <v>141133.50680170325</v>
      </c>
      <c r="K104" s="29">
        <f>'Table A2'!J104*'Table A0'!$J104/(4)</f>
        <v>233605.23694984929</v>
      </c>
      <c r="L104" s="29">
        <f>'Table A2'!K104*'Table A0'!$J104/(0.5)</f>
        <v>470253.6292538445</v>
      </c>
      <c r="M104" s="29">
        <f>'Table A2'!L104*'Table A0'!$J104/(0.4)</f>
        <v>903903.2672196147</v>
      </c>
      <c r="N104" s="29">
        <f>'Table A2'!M104*'Table A0'!$J104/(0.09)</f>
        <v>3004238.6923841452</v>
      </c>
      <c r="O104" s="29"/>
      <c r="P104" s="29">
        <f>'Table Thresholds_nominal'!I104*'Table A0'!$L104</f>
        <v>121354.021112559</v>
      </c>
      <c r="Q104" s="29">
        <f>'Table Thresholds_nominal'!J104*'Table A0'!$L104</f>
        <v>170213.60862927287</v>
      </c>
      <c r="R104" s="29">
        <f>'Table Thresholds_nominal'!K104*'Table A0'!$L104</f>
        <v>395683.4365464109</v>
      </c>
      <c r="S104" s="29">
        <f>'Table Thresholds_nominal'!L104*'Table A0'!$L104</f>
        <v>593793.7697653725</v>
      </c>
      <c r="T104" s="29">
        <f>'Table Thresholds_nominal'!M104*'Table A0'!$L104</f>
        <v>1670901.562194516</v>
      </c>
      <c r="U104" s="29">
        <f>'Table Thresholds_nominal'!N104*'Table A0'!$L104</f>
        <v>8015265.1147932913</v>
      </c>
      <c r="W104" s="29"/>
      <c r="X104" s="29"/>
      <c r="Y104" s="29"/>
      <c r="Z104" s="29"/>
      <c r="AA104" s="29"/>
      <c r="AB104" s="29"/>
    </row>
    <row r="105" spans="1:28" ht="12" customHeight="1">
      <c r="A105" s="28">
        <f t="shared" si="1"/>
        <v>2012</v>
      </c>
      <c r="B105" s="29">
        <f>'Table A2'!B105*'Table A0'!$J105/(10)</f>
        <v>298032.21088562056</v>
      </c>
      <c r="C105" s="29">
        <f>'Table A2'!C105*'Table A0'!$J105/(5)</f>
        <v>452302.14754387212</v>
      </c>
      <c r="D105" s="29">
        <f>'Table A2'!D105*'Table A0'!$J105/(1)</f>
        <v>1285885.7945982001</v>
      </c>
      <c r="E105" s="29">
        <f>'Table A2'!E105*'Table A0'!$J105/(0.5)</f>
        <v>2057174.880066904</v>
      </c>
      <c r="F105" s="29">
        <f>'Table A2'!F105*'Table A0'!$J105/(0.1)</f>
        <v>6126439.8602204537</v>
      </c>
      <c r="G105" s="29">
        <f>'Table A2'!G105*'Table A0'!$J105/(0.01)</f>
        <v>27420514.705734476</v>
      </c>
      <c r="H105" s="29"/>
      <c r="I105" s="29">
        <f>(100-'Table A2'!B105)*'Table A0'!$J105/(90)</f>
        <v>34216.223850608098</v>
      </c>
      <c r="J105" s="29">
        <f>'Table A2'!I105*'Table A0'!$J105/(5)</f>
        <v>143762.27422736902</v>
      </c>
      <c r="K105" s="29">
        <f>'Table A2'!J105*'Table A0'!$J105/(4)</f>
        <v>243906.23578029012</v>
      </c>
      <c r="L105" s="29">
        <f>'Table A2'!K105*'Table A0'!$J105/(0.5)</f>
        <v>514596.70912949636</v>
      </c>
      <c r="M105" s="29">
        <f>'Table A2'!L105*'Table A0'!$J105/(0.4)</f>
        <v>1039858.6350285164</v>
      </c>
      <c r="N105" s="29">
        <f>'Table A2'!M105*'Table A0'!$J105/(0.09)</f>
        <v>3760431.5440522293</v>
      </c>
      <c r="O105" s="29"/>
      <c r="P105" s="29">
        <f>'Table Thresholds_nominal'!I105*'Table A0'!$L105</f>
        <v>123107.48168646829</v>
      </c>
      <c r="Q105" s="29">
        <f>'Table Thresholds_nominal'!J105*'Table A0'!$L105</f>
        <v>174833.76290847323</v>
      </c>
      <c r="R105" s="29">
        <f>'Table Thresholds_nominal'!K105*'Table A0'!$L105</f>
        <v>421806.73783285718</v>
      </c>
      <c r="S105" s="29">
        <f>'Table Thresholds_nominal'!L105*'Table A0'!$L105</f>
        <v>665961.19093214115</v>
      </c>
      <c r="T105" s="29">
        <f>'Table Thresholds_nominal'!M105*'Table A0'!$L105</f>
        <v>2010759.0929519937</v>
      </c>
      <c r="U105" s="29">
        <f>'Table Thresholds_nominal'!N105*'Table A0'!$L105</f>
        <v>10189703.733068766</v>
      </c>
      <c r="W105" s="29"/>
      <c r="X105" s="29"/>
      <c r="Y105" s="29"/>
      <c r="Z105" s="29"/>
      <c r="AA105" s="29"/>
      <c r="AB105" s="29"/>
    </row>
    <row r="106" spans="1:28" ht="12" customHeight="1">
      <c r="A106" s="28">
        <f t="shared" si="1"/>
        <v>2013</v>
      </c>
      <c r="B106" s="29">
        <f>'Table A2'!B106*'Table A0'!$J106/(10)</f>
        <v>280220.66634466511</v>
      </c>
      <c r="C106" s="29">
        <f>'Table A2'!C106*'Table A0'!$J106/(5)</f>
        <v>416355.09033772862</v>
      </c>
      <c r="D106" s="29">
        <f>'Table A2'!D106*'Table A0'!$J106/(1)</f>
        <v>1113313.4289544709</v>
      </c>
      <c r="E106" s="29">
        <f>'Table A2'!E106*'Table A0'!$J106/(0.5)</f>
        <v>1738452.3096801087</v>
      </c>
      <c r="F106" s="29">
        <f>'Table A2'!F106*'Table A0'!$J106/(0.1)</f>
        <v>4973565.146532</v>
      </c>
      <c r="G106" s="29">
        <f>'Table A2'!G106*'Table A0'!$J106/(0.01)</f>
        <v>21724767.995088298</v>
      </c>
      <c r="H106" s="29"/>
      <c r="I106" s="29">
        <f>(100-'Table A2'!B106)*'Table A0'!$J106/(90)</f>
        <v>34262.991662321903</v>
      </c>
      <c r="J106" s="29">
        <f>'Table A2'!I106*'Table A0'!$J106/(5)</f>
        <v>144086.24235160166</v>
      </c>
      <c r="K106" s="29">
        <f>'Table A2'!J106*'Table A0'!$J106/(4)</f>
        <v>242115.50568354304</v>
      </c>
      <c r="L106" s="29">
        <f>'Table A2'!K106*'Table A0'!$J106/(0.5)</f>
        <v>488174.54822883313</v>
      </c>
      <c r="M106" s="29">
        <f>'Table A2'!L106*'Table A0'!$J106/(0.4)</f>
        <v>929674.10046713566</v>
      </c>
      <c r="N106" s="29">
        <f>'Table A2'!M106*'Table A0'!$J106/(0.09)</f>
        <v>3112320.3855813001</v>
      </c>
      <c r="O106" s="29"/>
      <c r="P106" s="29">
        <f>'Table Thresholds_nominal'!I106*'Table A0'!$L106</f>
        <v>123350.52713702104</v>
      </c>
      <c r="Q106" s="29">
        <f>'Table Thresholds_nominal'!J106*'Table A0'!$L106</f>
        <v>174750.96431729468</v>
      </c>
      <c r="R106" s="29">
        <f>'Table Thresholds_nominal'!K106*'Table A0'!$L106</f>
        <v>407552.33025660971</v>
      </c>
      <c r="S106" s="29">
        <f>'Table Thresholds_nominal'!L106*'Table A0'!$L106</f>
        <v>617625.96962286625</v>
      </c>
      <c r="T106" s="29">
        <f>'Table Thresholds_nominal'!M106*'Table A0'!$L106</f>
        <v>1723098.3812981802</v>
      </c>
      <c r="U106" s="29">
        <f>'Table Thresholds_nominal'!N106*'Table A0'!$L106</f>
        <v>8281625.811970925</v>
      </c>
      <c r="W106" s="29"/>
      <c r="X106" s="29"/>
      <c r="Y106" s="29"/>
      <c r="Z106" s="29"/>
      <c r="AA106" s="29"/>
      <c r="AB106" s="29"/>
    </row>
    <row r="107" spans="1:28" ht="12" customHeight="1">
      <c r="A107" s="28">
        <v>2014</v>
      </c>
      <c r="B107" s="29">
        <f>'Table A2'!B107*'Table A0'!$J107/(10)</f>
        <v>296990.00424572325</v>
      </c>
      <c r="C107" s="29">
        <f>'Table A2'!C107*'Table A0'!$J107/(5)</f>
        <v>446446.05931959581</v>
      </c>
      <c r="D107" s="29">
        <f>'Table A2'!D107*'Table A0'!$J107/(1)</f>
        <v>1224233.6052877144</v>
      </c>
      <c r="E107" s="29">
        <f>'Table A2'!E107*'Table A0'!$J107/(0.5)</f>
        <v>1929128.9812791608</v>
      </c>
      <c r="F107" s="29">
        <f>'Table A2'!F107*'Table A0'!$J107/(0.1)</f>
        <v>5605526.1546461917</v>
      </c>
      <c r="G107" s="29">
        <f>'Table A2'!G107*'Table A0'!$J107/(0.01)</f>
        <v>24599259.188374814</v>
      </c>
      <c r="H107" s="29"/>
      <c r="I107" s="29">
        <f>(100-'Table A2'!B107)*'Table A0'!$J107/(90)</f>
        <v>35452.175526179381</v>
      </c>
      <c r="J107" s="29">
        <f>'Table A2'!I107*'Table A0'!$J107/(5)</f>
        <v>147533.94917185075</v>
      </c>
      <c r="K107" s="29">
        <f>'Table A2'!J107*'Table A0'!$J107/(4)</f>
        <v>251999.17282756616</v>
      </c>
      <c r="L107" s="29">
        <f>'Table A2'!K107*'Table A0'!$J107/(0.5)</f>
        <v>519338.22929626767</v>
      </c>
      <c r="M107" s="29">
        <f>'Table A2'!L107*'Table A0'!$J107/(0.4)</f>
        <v>1010029.6879374032</v>
      </c>
      <c r="N107" s="29">
        <f>'Table A2'!M107*'Table A0'!$J107/(0.09)</f>
        <v>3495111.373120789</v>
      </c>
      <c r="O107" s="29"/>
      <c r="P107" s="29">
        <f>'Table Thresholds_nominal'!I107*'Table A0'!$L107</f>
        <v>125926.9554311385</v>
      </c>
      <c r="Q107" s="29">
        <f>'Table Thresholds_nominal'!J107*'Table A0'!$L107</f>
        <v>180182.6079931485</v>
      </c>
      <c r="R107" s="29">
        <f>'Table Thresholds_nominal'!K107*'Table A0'!$L107</f>
        <v>430048.52547910757</v>
      </c>
      <c r="S107" s="29">
        <f>'Table Thresholds_nominal'!L107*'Table A0'!$L107</f>
        <v>663730.9343859785</v>
      </c>
      <c r="T107" s="29">
        <f>'Table Thresholds_nominal'!M107*'Table A0'!$L107</f>
        <v>1904953.2363279774</v>
      </c>
      <c r="U107" s="29">
        <f>'Table Thresholds_nominal'!N107*'Table A0'!$L107</f>
        <v>9589583.0490135849</v>
      </c>
      <c r="W107" s="29"/>
      <c r="X107" s="29"/>
      <c r="Y107" s="29"/>
      <c r="Z107" s="29"/>
      <c r="AA107" s="29"/>
      <c r="AB107" s="29"/>
    </row>
    <row r="108" spans="1:28" ht="12" customHeight="1">
      <c r="A108" s="28">
        <f>A107+1</f>
        <v>2015</v>
      </c>
      <c r="B108" s="29">
        <f>'Table A2'!B108*'Table A0'!$J108/(10)</f>
        <v>305831.51354629238</v>
      </c>
      <c r="C108" s="29">
        <f>'Table A2'!C108*'Table A0'!$J108/(5)</f>
        <v>460171.70497413754</v>
      </c>
      <c r="D108" s="29">
        <f>'Table A2'!D108*'Table A0'!$J108/(1)</f>
        <v>1257626.6944671401</v>
      </c>
      <c r="E108" s="29">
        <f>'Table A2'!E108*'Table A0'!$J108/(0.5)</f>
        <v>1975427.5518661994</v>
      </c>
      <c r="F108" s="29">
        <f>'Table A2'!F108*'Table A0'!$J108/(0.1)</f>
        <v>5693297.1744380444</v>
      </c>
      <c r="G108" s="29">
        <f>'Table A2'!G108*'Table A0'!$J108/(0.01)</f>
        <v>24573877.13874796</v>
      </c>
      <c r="H108" s="29"/>
      <c r="I108" s="29">
        <f>(100-'Table A2'!B108)*'Table A0'!$J108/(90)</f>
        <v>36517.837504948948</v>
      </c>
      <c r="J108" s="29">
        <f>'Table A2'!I108*'Table A0'!$J108/(5)</f>
        <v>151491.32211844728</v>
      </c>
      <c r="K108" s="29">
        <f>'Table A2'!J108*'Table A0'!$J108/(4)</f>
        <v>260807.9576008869</v>
      </c>
      <c r="L108" s="29">
        <f>'Table A2'!K108*'Table A0'!$J108/(0.5)</f>
        <v>539825.83706808067</v>
      </c>
      <c r="M108" s="29">
        <f>'Table A2'!L108*'Table A0'!$J108/(0.4)</f>
        <v>1045960.1462232382</v>
      </c>
      <c r="N108" s="29">
        <f>'Table A2'!M108*'Table A0'!$J108/(0.09)</f>
        <v>3595454.956181387</v>
      </c>
      <c r="O108" s="29"/>
      <c r="P108" s="29">
        <f>'Table Thresholds_nominal'!I108*'Table A0'!$L108</f>
        <v>128931.9266129054</v>
      </c>
      <c r="Q108" s="29">
        <f>'Table Thresholds_nominal'!J108*'Table A0'!$L108</f>
        <v>185719.06137118433</v>
      </c>
      <c r="R108" s="29">
        <f>'Table Thresholds_nominal'!K108*'Table A0'!$L108</f>
        <v>446209.74618115154</v>
      </c>
      <c r="S108" s="29">
        <f>'Table Thresholds_nominal'!L108*'Table A0'!$L108</f>
        <v>689139.95843246684</v>
      </c>
      <c r="T108" s="29">
        <f>'Table Thresholds_nominal'!M108*'Table A0'!$L108</f>
        <v>1966607.4568629253</v>
      </c>
      <c r="U108" s="29">
        <f>'Table Thresholds_nominal'!N108*'Table A0'!$L108</f>
        <v>9307981.223182261</v>
      </c>
      <c r="W108" s="29"/>
      <c r="X108" s="29"/>
      <c r="Y108" s="29"/>
      <c r="Z108" s="29"/>
      <c r="AA108" s="29"/>
      <c r="AB108" s="29"/>
    </row>
    <row r="109" spans="1:28" ht="12" customHeight="1">
      <c r="A109" s="28">
        <f>A108+1</f>
        <v>2016</v>
      </c>
      <c r="B109" s="29">
        <f>'Table A2'!B109*'Table A0'!$J109/(10)</f>
        <v>297604.33132879238</v>
      </c>
      <c r="C109" s="29">
        <f>'Table A2'!C109*'Table A0'!$J109/(5)</f>
        <v>444842.37102563318</v>
      </c>
      <c r="D109" s="29">
        <f>'Table A2'!D109*'Table A0'!$J109/(1)</f>
        <v>1191208.6617730635</v>
      </c>
      <c r="E109" s="29">
        <f>'Table A2'!E109*'Table A0'!$J109/(0.5)</f>
        <v>1856549.5180114747</v>
      </c>
      <c r="F109" s="29">
        <f>'Table A2'!F109*'Table A0'!$J109/(0.1)</f>
        <v>5272897.3823242979</v>
      </c>
      <c r="G109" s="29">
        <f>'Table A2'!G109*'Table A0'!$J109/(0.01)</f>
        <v>22627276.842897095</v>
      </c>
      <c r="H109" s="29"/>
      <c r="I109" s="29">
        <f>(100-'Table A2'!B109)*'Table A0'!$J109/(90)</f>
        <v>35625.252933404045</v>
      </c>
      <c r="J109" s="29">
        <f>'Table A2'!I109*'Table A0'!$J109/(5)</f>
        <v>150353.92699979708</v>
      </c>
      <c r="K109" s="29">
        <f>'Table A2'!J109*'Table A0'!$J109/(4)</f>
        <v>258266.2541289689</v>
      </c>
      <c r="L109" s="29">
        <f>'Table A2'!K109*'Table A0'!$J109/(0.5)</f>
        <v>525867.8055346522</v>
      </c>
      <c r="M109" s="29">
        <f>'Table A2'!L109*'Table A0'!$J109/(0.4)</f>
        <v>1002462.5519332687</v>
      </c>
      <c r="N109" s="29">
        <f>'Table A2'!M109*'Table A0'!$J109/(0.09)</f>
        <v>3344632.9978162101</v>
      </c>
      <c r="O109" s="29"/>
      <c r="P109" s="29">
        <f>'Table Thresholds_nominal'!I109*'Table A0'!$L109</f>
        <v>127795.4953744224</v>
      </c>
      <c r="Q109" s="29">
        <f>'Table Thresholds_nominal'!J109*'Table A0'!$L109</f>
        <v>184293.9114546034</v>
      </c>
      <c r="R109" s="29">
        <f>'Table Thresholds_nominal'!K109*'Table A0'!$L109</f>
        <v>437484.84295203054</v>
      </c>
      <c r="S109" s="29">
        <f>'Table Thresholds_nominal'!L109*'Table A0'!$L109</f>
        <v>667461.58432829869</v>
      </c>
      <c r="T109" s="29">
        <f>'Table Thresholds_nominal'!M109*'Table A0'!$L109</f>
        <v>1852130.830828059</v>
      </c>
      <c r="U109" s="29">
        <f>'Table Thresholds_nominal'!N109*'Table A0'!$L109</f>
        <v>8711091.650656106</v>
      </c>
      <c r="W109" s="29"/>
      <c r="X109" s="29"/>
      <c r="Y109" s="29"/>
      <c r="Z109" s="29"/>
      <c r="AA109" s="29"/>
      <c r="AB109" s="29"/>
    </row>
    <row r="110" spans="1:28" ht="12" customHeight="1">
      <c r="A110" s="28">
        <f>A109+1</f>
        <v>2017</v>
      </c>
      <c r="B110" s="29">
        <f>'Table A2'!B110*'Table A0'!$J110/(10)</f>
        <v>311870.37187934725</v>
      </c>
      <c r="C110" s="29">
        <f>'Table A2'!C110*'Table A0'!$J110/(5)</f>
        <v>469339.40979133069</v>
      </c>
      <c r="D110" s="29">
        <f>'Table A2'!D110*'Table A0'!$J110/(1)</f>
        <v>1271971.669113012</v>
      </c>
      <c r="E110" s="29">
        <f>'Table A2'!E110*'Table A0'!$J110/(0.5)</f>
        <v>1988412.3807076602</v>
      </c>
      <c r="F110" s="29">
        <f>'Table A2'!F110*'Table A0'!$J110/(0.1)</f>
        <v>5645347.0075204875</v>
      </c>
      <c r="G110" s="29">
        <f>'Table A2'!G110*'Table A0'!$J110/(0.01)</f>
        <v>23712000.930426102</v>
      </c>
      <c r="H110" s="29"/>
      <c r="I110" s="29">
        <f>(100-'Table A2'!B110)*'Table A0'!$J110/(90)</f>
        <v>36806.016090270838</v>
      </c>
      <c r="J110" s="29">
        <f>'Table A2'!I110*'Table A0'!$J110/(5)</f>
        <v>154401.33396736369</v>
      </c>
      <c r="K110" s="29">
        <f>'Table A2'!J110*'Table A0'!$J110/(4)</f>
        <v>268681.34496091038</v>
      </c>
      <c r="L110" s="29">
        <f>'Table A2'!K110*'Table A0'!$J110/(0.5)</f>
        <v>555530.95751836372</v>
      </c>
      <c r="M110" s="29">
        <f>'Table A2'!L110*'Table A0'!$J110/(0.4)</f>
        <v>1074178.7240044535</v>
      </c>
      <c r="N110" s="29">
        <f>'Table A2'!M110*'Table A0'!$J110/(0.09)</f>
        <v>3637226.433290205</v>
      </c>
      <c r="O110" s="29"/>
      <c r="P110" s="29">
        <f>'Table Thresholds_nominal'!I110*'Table A0'!$L110</f>
        <v>130870</v>
      </c>
      <c r="Q110" s="29">
        <f>'Table Thresholds_nominal'!J110*'Table A0'!$L110</f>
        <v>190520</v>
      </c>
      <c r="R110" s="29">
        <f>'Table Thresholds_nominal'!K110*'Table A0'!$L110</f>
        <v>459090</v>
      </c>
      <c r="S110" s="29">
        <f>'Table Thresholds_nominal'!L110*'Table A0'!$L110</f>
        <v>710550</v>
      </c>
      <c r="T110" s="29">
        <f>'Table Thresholds_nominal'!M110*'Table A0'!$L110</f>
        <v>1996900</v>
      </c>
      <c r="U110" s="29">
        <f>'Table Thresholds_nominal'!N110*'Table A0'!$L110</f>
        <v>9247700</v>
      </c>
      <c r="W110" s="29"/>
      <c r="X110" s="29"/>
      <c r="Y110" s="29"/>
      <c r="Z110" s="29"/>
      <c r="AA110" s="29"/>
      <c r="AB110" s="29"/>
    </row>
    <row r="111" spans="1:28" ht="12" customHeight="1">
      <c r="A111" s="28"/>
      <c r="B111" s="29"/>
      <c r="C111" s="29"/>
      <c r="D111" s="29"/>
      <c r="E111" s="29"/>
      <c r="F111" s="29"/>
      <c r="G111" s="29"/>
      <c r="H111" s="29"/>
      <c r="I111" s="29"/>
      <c r="J111" s="29"/>
      <c r="K111" s="29"/>
      <c r="L111" s="29"/>
      <c r="M111" s="29"/>
      <c r="N111" s="29"/>
      <c r="O111" s="29"/>
      <c r="P111" s="29"/>
      <c r="Q111" s="29"/>
      <c r="R111" s="29"/>
      <c r="S111" s="29"/>
      <c r="T111" s="29"/>
      <c r="U111" s="29"/>
      <c r="W111" s="29"/>
      <c r="X111" s="29"/>
      <c r="Y111" s="29"/>
      <c r="Z111" s="29"/>
      <c r="AA111" s="29"/>
      <c r="AB111" s="29"/>
    </row>
    <row r="112" spans="1:28" ht="12" customHeight="1">
      <c r="A112" s="106"/>
      <c r="B112" s="106"/>
      <c r="C112" s="106"/>
      <c r="D112" s="106"/>
      <c r="E112" s="106"/>
      <c r="F112" s="106"/>
      <c r="G112" s="106"/>
      <c r="H112" s="106"/>
      <c r="I112" s="106"/>
      <c r="J112" s="32"/>
      <c r="K112" s="32"/>
      <c r="L112" s="32"/>
      <c r="M112" s="32"/>
      <c r="N112" s="32"/>
      <c r="O112" s="106"/>
      <c r="P112" s="106"/>
      <c r="Q112" s="106"/>
      <c r="R112" s="106"/>
      <c r="S112" s="106"/>
      <c r="T112" s="106"/>
      <c r="U112" s="106"/>
      <c r="W112" s="161"/>
      <c r="X112" s="161"/>
      <c r="Y112" s="161"/>
      <c r="Z112" s="161"/>
      <c r="AA112" s="161"/>
      <c r="AB112" s="161"/>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row r="177" spans="10:14" ht="12" customHeight="1">
      <c r="J177" s="30"/>
      <c r="K177" s="30"/>
      <c r="L177" s="30"/>
      <c r="M177" s="30"/>
      <c r="N177" s="30"/>
    </row>
    <row r="178" spans="10:14" ht="12" customHeight="1">
      <c r="J178" s="30"/>
      <c r="K178" s="30"/>
      <c r="L178" s="30"/>
      <c r="M178" s="30"/>
      <c r="N178" s="30"/>
    </row>
    <row r="179" spans="10:14" ht="12" customHeight="1">
      <c r="J179" s="30"/>
      <c r="K179" s="30"/>
      <c r="L179" s="30"/>
      <c r="M179" s="30"/>
      <c r="N179" s="30"/>
    </row>
    <row r="180" spans="10:14" ht="12" customHeight="1">
      <c r="J180" s="30"/>
      <c r="K180" s="30"/>
      <c r="L180" s="30"/>
      <c r="M180" s="30"/>
      <c r="N180" s="30"/>
    </row>
    <row r="181" spans="10:14" ht="12" customHeight="1">
      <c r="J181" s="30"/>
      <c r="K181" s="30"/>
      <c r="L181" s="30"/>
      <c r="M181" s="30"/>
      <c r="N181" s="30"/>
    </row>
    <row r="182" spans="10:14" ht="12" customHeight="1">
      <c r="J182" s="30"/>
      <c r="K182" s="30"/>
      <c r="L182" s="30"/>
      <c r="M182" s="30"/>
      <c r="N182" s="30"/>
    </row>
    <row r="183" spans="10:14" ht="12" customHeight="1">
      <c r="J183" s="30"/>
      <c r="K183" s="30"/>
      <c r="L183" s="30"/>
      <c r="M183" s="30"/>
      <c r="N183" s="30"/>
    </row>
    <row r="184" spans="10:14" ht="12" customHeight="1">
      <c r="J184" s="30"/>
      <c r="K184" s="30"/>
      <c r="L184" s="30"/>
      <c r="M184" s="30"/>
      <c r="N184" s="30"/>
    </row>
    <row r="185" spans="10:14" ht="12" customHeight="1">
      <c r="J185" s="30"/>
      <c r="K185" s="30"/>
      <c r="L185" s="30"/>
      <c r="M185" s="30"/>
      <c r="N185" s="30"/>
    </row>
    <row r="186" spans="10:14" ht="12" customHeight="1">
      <c r="J186" s="30"/>
      <c r="K186" s="30"/>
      <c r="L186" s="30"/>
      <c r="M186" s="30"/>
      <c r="N18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U176"/>
  <sheetViews>
    <sheetView workbookViewId="0">
      <selection activeCell="P10" sqref="P10"/>
    </sheetView>
  </sheetViews>
  <sheetFormatPr baseColWidth="10" defaultColWidth="5.28515625" defaultRowHeight="12" customHeight="1"/>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c r="A1" s="517" t="s">
        <v>360</v>
      </c>
      <c r="B1" s="518"/>
      <c r="C1" s="518"/>
      <c r="D1" s="518"/>
      <c r="E1" s="518"/>
      <c r="F1" s="518"/>
      <c r="G1" s="518"/>
      <c r="H1" s="518"/>
      <c r="I1" s="518"/>
      <c r="J1" s="518"/>
      <c r="K1" s="518"/>
      <c r="L1" s="518"/>
      <c r="M1" s="518"/>
      <c r="N1" s="518"/>
    </row>
    <row r="2" spans="1:21" ht="12" customHeight="1">
      <c r="A2" s="514" t="s">
        <v>112</v>
      </c>
      <c r="B2" s="515"/>
      <c r="C2" s="515"/>
      <c r="D2" s="515"/>
      <c r="E2" s="515"/>
      <c r="F2" s="515"/>
      <c r="G2" s="515"/>
      <c r="H2" s="515"/>
      <c r="I2" s="515"/>
      <c r="J2" s="515"/>
      <c r="K2" s="515"/>
      <c r="L2" s="515"/>
      <c r="M2" s="515"/>
      <c r="N2" s="515"/>
    </row>
    <row r="3" spans="1:21" ht="12" customHeight="1">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c r="A6" s="28">
        <v>1913</v>
      </c>
      <c r="B6" s="219"/>
      <c r="C6" s="219"/>
      <c r="D6" s="219">
        <f>'Table A4'!D6/'Table A4'!R6</f>
        <v>3.491859791751907</v>
      </c>
      <c r="E6" s="219">
        <f>'Table A4'!E6/'Table A4'!S6</f>
        <v>3.491859791751907</v>
      </c>
      <c r="F6" s="219">
        <f>'Table A4'!F6/'Table A4'!T6</f>
        <v>3.2313851635857422</v>
      </c>
      <c r="G6" s="219">
        <f>'Table A4'!G6/'Table A4'!U6</f>
        <v>2.4563461457990261</v>
      </c>
      <c r="H6" s="29"/>
      <c r="I6" s="219"/>
      <c r="J6" s="219"/>
      <c r="K6" s="219">
        <f t="shared" ref="K6:K37" si="0">D6/(D6-1)</f>
        <v>1.4013066880046843</v>
      </c>
      <c r="L6" s="219">
        <f t="shared" ref="L6:L37" si="1">E6/(E6-1)</f>
        <v>1.4013066880046843</v>
      </c>
      <c r="M6" s="219">
        <f t="shared" ref="M6:M37" si="2">F6/(F6-1)</f>
        <v>1.4481521237655994</v>
      </c>
      <c r="N6" s="219">
        <f t="shared" ref="N6:N37" si="3">G6/(G6-1)</f>
        <v>1.6866499443724958</v>
      </c>
      <c r="P6" s="163"/>
      <c r="Q6" s="163"/>
      <c r="R6" s="163"/>
      <c r="S6" s="163"/>
      <c r="T6" s="163"/>
      <c r="U6" s="163"/>
    </row>
    <row r="7" spans="1:21" ht="12" customHeight="1">
      <c r="A7" s="28">
        <v>1914</v>
      </c>
      <c r="B7" s="219"/>
      <c r="C7" s="219"/>
      <c r="D7" s="219">
        <f>'Table A4'!D7/'Table A4'!R7</f>
        <v>3.7321912883905295</v>
      </c>
      <c r="E7" s="219">
        <f>'Table A4'!E7/'Table A4'!S7</f>
        <v>3.732191288390529</v>
      </c>
      <c r="F7" s="219">
        <f>'Table A4'!F7/'Table A4'!T7</f>
        <v>3.291138846327692</v>
      </c>
      <c r="G7" s="219">
        <f>'Table A4'!G7/'Table A4'!U7</f>
        <v>2.3926789639282982</v>
      </c>
      <c r="H7" s="29"/>
      <c r="I7" s="219"/>
      <c r="J7" s="219"/>
      <c r="K7" s="219">
        <f t="shared" si="0"/>
        <v>1.3660065838907922</v>
      </c>
      <c r="L7" s="219">
        <f t="shared" si="1"/>
        <v>1.3660065838907922</v>
      </c>
      <c r="M7" s="219">
        <f t="shared" si="2"/>
        <v>1.4364641634891884</v>
      </c>
      <c r="N7" s="219">
        <f t="shared" si="3"/>
        <v>1.7180405720923095</v>
      </c>
      <c r="P7" s="163"/>
      <c r="Q7" s="163"/>
      <c r="R7" s="163"/>
      <c r="S7" s="163"/>
      <c r="T7" s="163"/>
      <c r="U7" s="163"/>
    </row>
    <row r="8" spans="1:21" ht="12" customHeight="1">
      <c r="A8" s="28">
        <v>1915</v>
      </c>
      <c r="B8" s="219"/>
      <c r="C8" s="219"/>
      <c r="D8" s="219">
        <f>'Table A4'!D8/'Table A4'!R8</f>
        <v>4.3272507686244372</v>
      </c>
      <c r="E8" s="219">
        <f>'Table A4'!E8/'Table A4'!S8</f>
        <v>3.7720723551378694</v>
      </c>
      <c r="F8" s="219">
        <f>'Table A4'!F8/'Table A4'!T8</f>
        <v>3.2363544324170208</v>
      </c>
      <c r="G8" s="219">
        <f>'Table A4'!G8/'Table A4'!U8</f>
        <v>3.0169075103664071</v>
      </c>
      <c r="H8" s="29"/>
      <c r="I8" s="219"/>
      <c r="J8" s="219"/>
      <c r="K8" s="219">
        <f t="shared" si="0"/>
        <v>1.3005484315849818</v>
      </c>
      <c r="L8" s="219">
        <f t="shared" si="1"/>
        <v>1.3607409446389667</v>
      </c>
      <c r="M8" s="219">
        <f t="shared" si="2"/>
        <v>1.4471563118549209</v>
      </c>
      <c r="N8" s="219">
        <f t="shared" si="3"/>
        <v>1.4958085558510972</v>
      </c>
      <c r="P8" s="163"/>
      <c r="Q8" s="163"/>
      <c r="R8" s="163"/>
      <c r="S8" s="163"/>
      <c r="T8" s="163"/>
      <c r="U8" s="163"/>
    </row>
    <row r="9" spans="1:21" ht="12" customHeight="1">
      <c r="A9" s="28">
        <v>1916</v>
      </c>
      <c r="B9" s="219"/>
      <c r="C9" s="219"/>
      <c r="D9" s="219">
        <f>'Table A4'!D9/'Table A4'!R9</f>
        <v>4.1452490204696515</v>
      </c>
      <c r="E9" s="219">
        <f>'Table A4'!E9/'Table A4'!S9</f>
        <v>3.8980217200282814</v>
      </c>
      <c r="F9" s="219">
        <f>'Table A4'!F9/'Table A4'!T9</f>
        <v>3.2835934666008337</v>
      </c>
      <c r="G9" s="219">
        <f>'Table A4'!G9/'Table A4'!U9</f>
        <v>2.6767157781944815</v>
      </c>
      <c r="H9" s="29"/>
      <c r="I9" s="219"/>
      <c r="J9" s="219"/>
      <c r="K9" s="219">
        <f t="shared" si="0"/>
        <v>1.3179398494338228</v>
      </c>
      <c r="L9" s="219">
        <f t="shared" si="1"/>
        <v>1.3450629762672175</v>
      </c>
      <c r="M9" s="219">
        <f t="shared" si="2"/>
        <v>1.4379063150362381</v>
      </c>
      <c r="N9" s="219">
        <f t="shared" si="3"/>
        <v>1.596404001802153</v>
      </c>
      <c r="P9" s="163"/>
      <c r="Q9" s="163"/>
      <c r="R9" s="163"/>
      <c r="S9" s="163"/>
      <c r="T9" s="163"/>
      <c r="U9" s="163"/>
    </row>
    <row r="10" spans="1:21" ht="12" customHeight="1">
      <c r="A10" s="28">
        <v>1917</v>
      </c>
      <c r="B10" s="219">
        <f>'Table A4'!B10/'Table A4'!P10</f>
        <v>2.5384723959582041</v>
      </c>
      <c r="C10" s="219">
        <f>'Table A4'!C10/'Table A4'!Q10</f>
        <v>2.7602821295185378</v>
      </c>
      <c r="D10" s="219">
        <f>'Table A4'!D10/'Table A4'!R10</f>
        <v>3.2435232085507235</v>
      </c>
      <c r="E10" s="219">
        <f>'Table A4'!E10/'Table A4'!S10</f>
        <v>3.2363812712637339</v>
      </c>
      <c r="F10" s="219">
        <f>'Table A4'!F10/'Table A4'!T10</f>
        <v>2.737626180571294</v>
      </c>
      <c r="G10" s="219">
        <f>'Table A4'!G10/'Table A4'!U10</f>
        <v>2.3914772952607577</v>
      </c>
      <c r="H10" s="29"/>
      <c r="I10" s="219">
        <f t="shared" ref="I10:I37" si="4">B10/(B10-1)</f>
        <v>1.6499954127400327</v>
      </c>
      <c r="J10" s="219">
        <f t="shared" ref="J10:J37" si="5">C10/(C10-1)</f>
        <v>1.5680907527440016</v>
      </c>
      <c r="K10" s="219">
        <f t="shared" si="0"/>
        <v>1.4457275040386064</v>
      </c>
      <c r="L10" s="219">
        <f t="shared" si="1"/>
        <v>1.4471509455250089</v>
      </c>
      <c r="M10" s="219">
        <f t="shared" si="2"/>
        <v>1.5754977745968477</v>
      </c>
      <c r="N10" s="219">
        <f t="shared" si="3"/>
        <v>1.7186606661897446</v>
      </c>
      <c r="P10" s="163"/>
      <c r="Q10" s="163"/>
      <c r="R10" s="163"/>
      <c r="S10" s="163"/>
      <c r="T10" s="163"/>
      <c r="U10" s="163"/>
    </row>
    <row r="11" spans="1:21" ht="12" customHeight="1">
      <c r="A11" s="28">
        <v>1918</v>
      </c>
      <c r="B11" s="219">
        <f>'Table A4'!B11/'Table A4'!P11</f>
        <v>2.2485513499130567</v>
      </c>
      <c r="C11" s="219">
        <f>'Table A4'!C11/'Table A4'!Q11</f>
        <v>2.471395935612521</v>
      </c>
      <c r="D11" s="219">
        <f>'Table A4'!D11/'Table A4'!R11</f>
        <v>2.7740959566936887</v>
      </c>
      <c r="E11" s="219">
        <f>'Table A4'!E11/'Table A4'!S11</f>
        <v>2.7858245685345966</v>
      </c>
      <c r="F11" s="219">
        <f>'Table A4'!F11/'Table A4'!T11</f>
        <v>2.4524938981900597</v>
      </c>
      <c r="G11" s="219">
        <f>'Table A4'!G11/'Table A4'!U11</f>
        <v>2.2010224494332076</v>
      </c>
      <c r="H11" s="29"/>
      <c r="I11" s="219">
        <f t="shared" si="4"/>
        <v>1.8009282117789032</v>
      </c>
      <c r="J11" s="219">
        <f t="shared" si="5"/>
        <v>1.6796267243892544</v>
      </c>
      <c r="K11" s="219">
        <f t="shared" si="0"/>
        <v>1.5636673688517164</v>
      </c>
      <c r="L11" s="219">
        <f t="shared" si="1"/>
        <v>1.5599654174433131</v>
      </c>
      <c r="M11" s="219">
        <f t="shared" si="2"/>
        <v>1.6884710505469878</v>
      </c>
      <c r="N11" s="219">
        <f t="shared" si="3"/>
        <v>1.8326239034681866</v>
      </c>
      <c r="P11" s="163"/>
      <c r="Q11" s="163"/>
      <c r="R11" s="163"/>
      <c r="S11" s="163"/>
      <c r="T11" s="163"/>
      <c r="U11" s="163"/>
    </row>
    <row r="12" spans="1:21" ht="12" customHeight="1">
      <c r="A12" s="28">
        <v>1919</v>
      </c>
      <c r="B12" s="219">
        <f>'Table A4'!B12/'Table A4'!P12</f>
        <v>2.3017329607302712</v>
      </c>
      <c r="C12" s="219">
        <f>'Table A4'!C12/'Table A4'!Q12</f>
        <v>2.4741577318296075</v>
      </c>
      <c r="D12" s="219">
        <f>'Table A4'!D12/'Table A4'!R12</f>
        <v>2.6697803157852551</v>
      </c>
      <c r="E12" s="219">
        <f>'Table A4'!E12/'Table A4'!S12</f>
        <v>2.6470236197842962</v>
      </c>
      <c r="F12" s="219">
        <f>'Table A4'!F12/'Table A4'!T12</f>
        <v>2.1896024075341494</v>
      </c>
      <c r="G12" s="219">
        <f>'Table A4'!G12/'Table A4'!U12</f>
        <v>2.1164549402823014</v>
      </c>
      <c r="H12" s="29"/>
      <c r="I12" s="219">
        <f t="shared" si="4"/>
        <v>1.7682067137940494</v>
      </c>
      <c r="J12" s="219">
        <f t="shared" si="5"/>
        <v>1.6783534613754523</v>
      </c>
      <c r="K12" s="219">
        <f t="shared" si="0"/>
        <v>1.5988811764916067</v>
      </c>
      <c r="L12" s="219">
        <f t="shared" si="1"/>
        <v>1.6071558343109651</v>
      </c>
      <c r="M12" s="219">
        <f t="shared" si="2"/>
        <v>1.8406169941037998</v>
      </c>
      <c r="N12" s="219">
        <f t="shared" si="3"/>
        <v>1.8956922164249144</v>
      </c>
      <c r="P12" s="163"/>
      <c r="Q12" s="163"/>
      <c r="R12" s="163"/>
      <c r="S12" s="163"/>
      <c r="T12" s="163"/>
      <c r="U12" s="163"/>
    </row>
    <row r="13" spans="1:21" ht="12" customHeight="1">
      <c r="A13" s="28">
        <v>1920</v>
      </c>
      <c r="B13" s="219">
        <f>'Table A4'!B13/'Table A4'!P13</f>
        <v>1.9519273253680578</v>
      </c>
      <c r="C13" s="219">
        <f>'Table A4'!C13/'Table A4'!Q13</f>
        <v>2.3235908522716104</v>
      </c>
      <c r="D13" s="219">
        <f>'Table A4'!D13/'Table A4'!R13</f>
        <v>2.5282649735573424</v>
      </c>
      <c r="E13" s="219">
        <f>'Table A4'!E13/'Table A4'!S13</f>
        <v>2.3984311278220991</v>
      </c>
      <c r="F13" s="219">
        <f>'Table A4'!F13/'Table A4'!T13</f>
        <v>2.0528196170288817</v>
      </c>
      <c r="G13" s="219">
        <f>'Table A4'!G13/'Table A4'!U13</f>
        <v>1.9686049863092669</v>
      </c>
      <c r="H13" s="29"/>
      <c r="I13" s="219">
        <f t="shared" si="4"/>
        <v>2.0505003621083735</v>
      </c>
      <c r="J13" s="219">
        <f t="shared" si="5"/>
        <v>1.755520482998014</v>
      </c>
      <c r="K13" s="219">
        <f t="shared" si="0"/>
        <v>1.6543367919192049</v>
      </c>
      <c r="L13" s="219">
        <f t="shared" si="1"/>
        <v>1.7150870572778145</v>
      </c>
      <c r="M13" s="219">
        <f t="shared" si="2"/>
        <v>1.9498303259413594</v>
      </c>
      <c r="N13" s="219">
        <f t="shared" si="3"/>
        <v>2.0324126079614349</v>
      </c>
      <c r="P13" s="163"/>
      <c r="Q13" s="163"/>
      <c r="R13" s="163"/>
      <c r="S13" s="163"/>
      <c r="T13" s="163"/>
      <c r="U13" s="163"/>
    </row>
    <row r="14" spans="1:21" ht="12" customHeight="1">
      <c r="A14" s="28">
        <v>1921</v>
      </c>
      <c r="B14" s="219">
        <f>'Table A4'!B14/'Table A4'!P14</f>
        <v>1.975653955813532</v>
      </c>
      <c r="C14" s="219">
        <f>'Table A4'!C14/'Table A4'!Q14</f>
        <v>2.2509998527484778</v>
      </c>
      <c r="D14" s="219">
        <f>'Table A4'!D14/'Table A4'!R14</f>
        <v>2.4235517485563811</v>
      </c>
      <c r="E14" s="219">
        <f>'Table A4'!E14/'Table A4'!S14</f>
        <v>2.3548018666029868</v>
      </c>
      <c r="F14" s="219">
        <f>'Table A4'!F14/'Table A4'!T14</f>
        <v>2.0244913912492493</v>
      </c>
      <c r="G14" s="219">
        <f>'Table A4'!G14/'Table A4'!U14</f>
        <v>1.9085660377358498</v>
      </c>
      <c r="H14" s="29"/>
      <c r="I14" s="219">
        <f t="shared" si="4"/>
        <v>2.0249535647771424</v>
      </c>
      <c r="J14" s="219">
        <f t="shared" si="5"/>
        <v>1.7993606056811078</v>
      </c>
      <c r="K14" s="219">
        <f t="shared" si="0"/>
        <v>1.7024683163180381</v>
      </c>
      <c r="L14" s="219">
        <f t="shared" si="1"/>
        <v>1.7381153101799214</v>
      </c>
      <c r="M14" s="219">
        <f t="shared" si="2"/>
        <v>1.9760940975605614</v>
      </c>
      <c r="N14" s="219">
        <f t="shared" si="3"/>
        <v>2.1006354612285576</v>
      </c>
      <c r="P14" s="163"/>
      <c r="Q14" s="163"/>
      <c r="R14" s="163"/>
      <c r="S14" s="163"/>
      <c r="T14" s="163"/>
      <c r="U14" s="163"/>
    </row>
    <row r="15" spans="1:21" ht="12" customHeight="1">
      <c r="A15" s="28">
        <v>1922</v>
      </c>
      <c r="B15" s="219">
        <f>'Table A4'!B15/'Table A4'!P15</f>
        <v>2.0997092653142309</v>
      </c>
      <c r="C15" s="219">
        <f>'Table A4'!C15/'Table A4'!Q15</f>
        <v>2.3368383475133938</v>
      </c>
      <c r="D15" s="219">
        <f>'Table A4'!D15/'Table A4'!R15</f>
        <v>2.5722278046098248</v>
      </c>
      <c r="E15" s="219">
        <f>'Table A4'!E15/'Table A4'!S15</f>
        <v>2.4955168543765058</v>
      </c>
      <c r="F15" s="219">
        <f>'Table A4'!F15/'Table A4'!T15</f>
        <v>2.160010020014473</v>
      </c>
      <c r="G15" s="219">
        <f>'Table A4'!G15/'Table A4'!U15</f>
        <v>2.2147060282808235</v>
      </c>
      <c r="H15" s="29"/>
      <c r="I15" s="219">
        <f t="shared" si="4"/>
        <v>1.9093312492136365</v>
      </c>
      <c r="J15" s="219">
        <f t="shared" si="5"/>
        <v>1.7480335987219884</v>
      </c>
      <c r="K15" s="219">
        <f t="shared" si="0"/>
        <v>1.6360401444803141</v>
      </c>
      <c r="L15" s="219">
        <f t="shared" si="1"/>
        <v>1.6686651488236881</v>
      </c>
      <c r="M15" s="219">
        <f t="shared" si="2"/>
        <v>1.8620615190785363</v>
      </c>
      <c r="N15" s="219">
        <f t="shared" si="3"/>
        <v>1.8232444531581871</v>
      </c>
      <c r="P15" s="163"/>
      <c r="Q15" s="163"/>
      <c r="R15" s="163"/>
      <c r="S15" s="163"/>
      <c r="T15" s="163"/>
      <c r="U15" s="163"/>
    </row>
    <row r="16" spans="1:21" ht="12" customHeight="1">
      <c r="A16" s="28">
        <v>1923</v>
      </c>
      <c r="B16" s="219">
        <f>'Table A4'!B16/'Table A4'!P16</f>
        <v>2.0541493125178918</v>
      </c>
      <c r="C16" s="219">
        <f>'Table A4'!C16/'Table A4'!Q16</f>
        <v>2.1527542240549353</v>
      </c>
      <c r="D16" s="219">
        <f>'Table A4'!D16/'Table A4'!R16</f>
        <v>2.5494130839394171</v>
      </c>
      <c r="E16" s="219">
        <f>'Table A4'!E16/'Table A4'!S16</f>
        <v>2.4298612666964283</v>
      </c>
      <c r="F16" s="219">
        <f>'Table A4'!F16/'Table A4'!T16</f>
        <v>2.0947778022615759</v>
      </c>
      <c r="G16" s="219">
        <f>'Table A4'!G16/'Table A4'!U16</f>
        <v>2.1831396461023429</v>
      </c>
      <c r="H16" s="29"/>
      <c r="I16" s="219">
        <f t="shared" si="4"/>
        <v>1.948632217585426</v>
      </c>
      <c r="J16" s="219">
        <f t="shared" si="5"/>
        <v>1.8674876041506869</v>
      </c>
      <c r="K16" s="219">
        <f t="shared" si="0"/>
        <v>1.6454056767466283</v>
      </c>
      <c r="L16" s="219">
        <f t="shared" si="1"/>
        <v>1.6993685494470483</v>
      </c>
      <c r="M16" s="219">
        <f t="shared" si="2"/>
        <v>1.913427362095043</v>
      </c>
      <c r="N16" s="219">
        <f t="shared" si="3"/>
        <v>1.8452087657567169</v>
      </c>
      <c r="P16" s="163"/>
      <c r="Q16" s="163"/>
      <c r="R16" s="163"/>
      <c r="S16" s="163"/>
      <c r="T16" s="163"/>
      <c r="U16" s="163"/>
    </row>
    <row r="17" spans="1:21" ht="12" customHeight="1">
      <c r="A17" s="28">
        <v>1924</v>
      </c>
      <c r="B17" s="219">
        <f>'Table A4'!B17/'Table A4'!P17</f>
        <v>2.0811246763761289</v>
      </c>
      <c r="C17" s="219">
        <f>'Table A4'!C17/'Table A4'!Q17</f>
        <v>2.2223137418153067</v>
      </c>
      <c r="D17" s="219">
        <f>'Table A4'!D17/'Table A4'!R17</f>
        <v>2.6092096864978362</v>
      </c>
      <c r="E17" s="219">
        <f>'Table A4'!E17/'Table A4'!S17</f>
        <v>2.506398145161707</v>
      </c>
      <c r="F17" s="219">
        <f>'Table A4'!F17/'Table A4'!T17</f>
        <v>2.1823547757594421</v>
      </c>
      <c r="G17" s="219">
        <f>'Table A4'!G17/'Table A4'!U17</f>
        <v>2.1661224846894132</v>
      </c>
      <c r="H17" s="29"/>
      <c r="I17" s="219">
        <f t="shared" si="4"/>
        <v>1.9249627002798102</v>
      </c>
      <c r="J17" s="219">
        <f t="shared" si="5"/>
        <v>1.8181205575868438</v>
      </c>
      <c r="K17" s="219">
        <f t="shared" si="0"/>
        <v>1.6214230552988562</v>
      </c>
      <c r="L17" s="219">
        <f t="shared" si="1"/>
        <v>1.6638351243406857</v>
      </c>
      <c r="M17" s="219">
        <f t="shared" si="2"/>
        <v>1.8457698319505553</v>
      </c>
      <c r="N17" s="219">
        <f t="shared" si="3"/>
        <v>1.8575428508835772</v>
      </c>
      <c r="P17" s="163"/>
      <c r="Q17" s="163"/>
      <c r="R17" s="163"/>
      <c r="S17" s="163"/>
      <c r="T17" s="163"/>
      <c r="U17" s="163"/>
    </row>
    <row r="18" spans="1:21" ht="12" customHeight="1">
      <c r="A18" s="28">
        <v>1925</v>
      </c>
      <c r="B18" s="219">
        <f>'Table A4'!B18/'Table A4'!P18</f>
        <v>2.0935244010761052</v>
      </c>
      <c r="C18" s="219">
        <f>'Table A4'!C18/'Table A4'!Q18</f>
        <v>2.3589581063112521</v>
      </c>
      <c r="D18" s="219">
        <f>'Table A4'!D18/'Table A4'!R18</f>
        <v>2.6484490210609528</v>
      </c>
      <c r="E18" s="219">
        <f>'Table A4'!E18/'Table A4'!S18</f>
        <v>2.5669554837234103</v>
      </c>
      <c r="F18" s="219">
        <f>'Table A4'!F18/'Table A4'!T18</f>
        <v>2.321231633899937</v>
      </c>
      <c r="G18" s="219">
        <f>'Table A4'!G18/'Table A4'!U18</f>
        <v>2.4229660487398466</v>
      </c>
      <c r="H18" s="29"/>
      <c r="I18" s="219">
        <f t="shared" si="4"/>
        <v>1.9144743354752116</v>
      </c>
      <c r="J18" s="219">
        <f t="shared" si="5"/>
        <v>1.7358578571008301</v>
      </c>
      <c r="K18" s="219">
        <f t="shared" si="0"/>
        <v>1.6066308312988613</v>
      </c>
      <c r="L18" s="219">
        <f t="shared" si="1"/>
        <v>1.6381802229785067</v>
      </c>
      <c r="M18" s="219">
        <f t="shared" si="2"/>
        <v>1.7568695559069052</v>
      </c>
      <c r="N18" s="219">
        <f t="shared" si="3"/>
        <v>1.7027574557281828</v>
      </c>
      <c r="P18" s="163"/>
      <c r="Q18" s="163"/>
      <c r="R18" s="163"/>
      <c r="S18" s="163"/>
      <c r="T18" s="163"/>
      <c r="U18" s="163"/>
    </row>
    <row r="19" spans="1:21" ht="12" customHeight="1">
      <c r="A19" s="28">
        <v>1926</v>
      </c>
      <c r="B19" s="219">
        <f>'Table A4'!B19/'Table A4'!P19</f>
        <v>2.165170642965462</v>
      </c>
      <c r="C19" s="219">
        <f>'Table A4'!C19/'Table A4'!Q19</f>
        <v>2.4786319280902656</v>
      </c>
      <c r="D19" s="219">
        <f>'Table A4'!D19/'Table A4'!R19</f>
        <v>2.6373251808504334</v>
      </c>
      <c r="E19" s="219">
        <f>'Table A4'!E19/'Table A4'!S19</f>
        <v>2.5851360329110853</v>
      </c>
      <c r="F19" s="219">
        <f>'Table A4'!F19/'Table A4'!T19</f>
        <v>2.3847912696279239</v>
      </c>
      <c r="G19" s="219">
        <f>'Table A4'!G19/'Table A4'!U19</f>
        <v>2.489228530259366</v>
      </c>
      <c r="H19" s="29"/>
      <c r="I19" s="219">
        <f t="shared" si="4"/>
        <v>1.8582433878139186</v>
      </c>
      <c r="J19" s="219">
        <f t="shared" si="5"/>
        <v>1.6763008298431341</v>
      </c>
      <c r="K19" s="219">
        <f t="shared" si="0"/>
        <v>1.6107522266777794</v>
      </c>
      <c r="L19" s="219">
        <f t="shared" si="1"/>
        <v>1.6308606827664569</v>
      </c>
      <c r="M19" s="219">
        <f t="shared" si="2"/>
        <v>1.7221304913835047</v>
      </c>
      <c r="N19" s="219">
        <f t="shared" si="3"/>
        <v>1.6714886128496602</v>
      </c>
      <c r="P19" s="163"/>
      <c r="Q19" s="163"/>
      <c r="R19" s="163"/>
      <c r="S19" s="163"/>
      <c r="T19" s="163"/>
      <c r="U19" s="163"/>
    </row>
    <row r="20" spans="1:21" ht="12" customHeight="1">
      <c r="A20" s="28">
        <v>1927</v>
      </c>
      <c r="B20" s="219">
        <f>'Table A4'!B20/'Table A4'!P20</f>
        <v>2.1707642557802664</v>
      </c>
      <c r="C20" s="219">
        <f>'Table A4'!C20/'Table A4'!Q20</f>
        <v>2.4854405596881981</v>
      </c>
      <c r="D20" s="219">
        <f>'Table A4'!D20/'Table A4'!R20</f>
        <v>2.6944193074490865</v>
      </c>
      <c r="E20" s="219">
        <f>'Table A4'!E20/'Table A4'!S20</f>
        <v>2.6681442596883547</v>
      </c>
      <c r="F20" s="219">
        <f>'Table A4'!F20/'Table A4'!T20</f>
        <v>2.4815018679145004</v>
      </c>
      <c r="G20" s="219">
        <f>'Table A4'!G20/'Table A4'!U20</f>
        <v>2.4511698823214765</v>
      </c>
      <c r="H20" s="29"/>
      <c r="I20" s="219">
        <f t="shared" si="4"/>
        <v>1.8541429199455197</v>
      </c>
      <c r="J20" s="219">
        <f t="shared" si="5"/>
        <v>1.6732009527260421</v>
      </c>
      <c r="K20" s="219">
        <f t="shared" si="0"/>
        <v>1.5901726896074382</v>
      </c>
      <c r="L20" s="219">
        <f t="shared" si="1"/>
        <v>1.5994685376831987</v>
      </c>
      <c r="M20" s="219">
        <f t="shared" si="2"/>
        <v>1.6749907115592726</v>
      </c>
      <c r="N20" s="219">
        <f t="shared" si="3"/>
        <v>1.6890991965739204</v>
      </c>
      <c r="P20" s="163"/>
      <c r="Q20" s="163"/>
      <c r="R20" s="163"/>
      <c r="S20" s="163"/>
      <c r="T20" s="163"/>
      <c r="U20" s="163"/>
    </row>
    <row r="21" spans="1:21" ht="12" customHeight="1">
      <c r="A21" s="28">
        <v>1928</v>
      </c>
      <c r="B21" s="219">
        <f>'Table A4'!B21/'Table A4'!P21</f>
        <v>2.2230587566310929</v>
      </c>
      <c r="C21" s="219">
        <f>'Table A4'!C21/'Table A4'!Q21</f>
        <v>2.5485891826357125</v>
      </c>
      <c r="D21" s="219">
        <f>'Table A4'!D21/'Table A4'!R21</f>
        <v>2.8033542712315982</v>
      </c>
      <c r="E21" s="219">
        <f>'Table A4'!E21/'Table A4'!S21</f>
        <v>2.8612373406186928</v>
      </c>
      <c r="F21" s="219">
        <f>'Table A4'!F21/'Table A4'!T21</f>
        <v>2.7213882689903754</v>
      </c>
      <c r="G21" s="219">
        <f>'Table A4'!G21/'Table A4'!U21</f>
        <v>2.569002610966058</v>
      </c>
      <c r="H21" s="29"/>
      <c r="I21" s="219">
        <f t="shared" si="4"/>
        <v>1.8176222070920725</v>
      </c>
      <c r="J21" s="219">
        <f t="shared" si="5"/>
        <v>1.6457490541797477</v>
      </c>
      <c r="K21" s="219">
        <f t="shared" si="0"/>
        <v>1.5545222122756011</v>
      </c>
      <c r="L21" s="219">
        <f t="shared" si="1"/>
        <v>1.5372769921258891</v>
      </c>
      <c r="M21" s="219">
        <f t="shared" si="2"/>
        <v>1.5809264638398619</v>
      </c>
      <c r="N21" s="219">
        <f t="shared" si="3"/>
        <v>1.6373475690931358</v>
      </c>
      <c r="P21" s="163"/>
      <c r="Q21" s="163"/>
      <c r="R21" s="163"/>
      <c r="S21" s="163"/>
      <c r="T21" s="163"/>
      <c r="U21" s="163"/>
    </row>
    <row r="22" spans="1:21" ht="12" customHeight="1">
      <c r="A22" s="28">
        <v>1929</v>
      </c>
      <c r="B22" s="219">
        <f>'Table A4'!B22/'Table A4'!P22</f>
        <v>2.2538215507976718</v>
      </c>
      <c r="C22" s="219">
        <f>'Table A4'!C22/'Table A4'!Q22</f>
        <v>2.5517536031054004</v>
      </c>
      <c r="D22" s="219">
        <f>'Table A4'!D22/'Table A4'!R22</f>
        <v>2.7296246621749267</v>
      </c>
      <c r="E22" s="219">
        <f>'Table A4'!E22/'Table A4'!S22</f>
        <v>2.7770205958252441</v>
      </c>
      <c r="F22" s="219">
        <f>'Table A4'!F22/'Table A4'!T22</f>
        <v>2.8038752535885139</v>
      </c>
      <c r="G22" s="219">
        <f>'Table A4'!G22/'Table A4'!U22</f>
        <v>2.7722741044377122</v>
      </c>
      <c r="H22" s="29"/>
      <c r="I22" s="219">
        <f t="shared" si="4"/>
        <v>1.797561662075283</v>
      </c>
      <c r="J22" s="219">
        <f t="shared" si="5"/>
        <v>1.6444322075352555</v>
      </c>
      <c r="K22" s="219">
        <f t="shared" si="0"/>
        <v>1.578160118706069</v>
      </c>
      <c r="L22" s="219">
        <f t="shared" si="1"/>
        <v>1.5627396791850927</v>
      </c>
      <c r="M22" s="219">
        <f t="shared" si="2"/>
        <v>1.554362059133892</v>
      </c>
      <c r="N22" s="219">
        <f t="shared" si="3"/>
        <v>1.5642468044282964</v>
      </c>
      <c r="P22" s="163"/>
      <c r="Q22" s="163"/>
      <c r="R22" s="163"/>
      <c r="S22" s="163"/>
      <c r="T22" s="163"/>
      <c r="U22" s="163"/>
    </row>
    <row r="23" spans="1:21" ht="12" customHeight="1">
      <c r="A23" s="28">
        <v>1930</v>
      </c>
      <c r="B23" s="219">
        <f>'Table A4'!B23/'Table A4'!P23</f>
        <v>2.040240657254448</v>
      </c>
      <c r="C23" s="219">
        <f>'Table A4'!C23/'Table A4'!Q23</f>
        <v>2.3097052289984772</v>
      </c>
      <c r="D23" s="219">
        <f>'Table A4'!D23/'Table A4'!R23</f>
        <v>2.4920518703284289</v>
      </c>
      <c r="E23" s="219">
        <f>'Table A4'!E23/'Table A4'!S23</f>
        <v>2.5105790017836851</v>
      </c>
      <c r="F23" s="219">
        <f>'Table A4'!F23/'Table A4'!T23</f>
        <v>2.4213790780390898</v>
      </c>
      <c r="G23" s="219">
        <f>'Table A4'!G23/'Table A4'!U23</f>
        <v>2.5345304047081596</v>
      </c>
      <c r="H23" s="29"/>
      <c r="I23" s="219">
        <f t="shared" si="4"/>
        <v>1.9613160118537791</v>
      </c>
      <c r="J23" s="219">
        <f t="shared" si="5"/>
        <v>1.7635305852483258</v>
      </c>
      <c r="K23" s="219">
        <f t="shared" si="0"/>
        <v>1.670217986308935</v>
      </c>
      <c r="L23" s="219">
        <f t="shared" si="1"/>
        <v>1.6619978159495163</v>
      </c>
      <c r="M23" s="219">
        <f t="shared" si="2"/>
        <v>1.7035420849022085</v>
      </c>
      <c r="N23" s="219">
        <f t="shared" si="3"/>
        <v>1.6516651588862994</v>
      </c>
      <c r="P23" s="163"/>
      <c r="Q23" s="163"/>
      <c r="R23" s="163"/>
      <c r="S23" s="163"/>
      <c r="T23" s="163"/>
      <c r="U23" s="163"/>
    </row>
    <row r="24" spans="1:21" ht="12" customHeight="1">
      <c r="A24" s="28">
        <v>1931</v>
      </c>
      <c r="B24" s="219">
        <f>'Table A4'!B24/'Table A4'!P24</f>
        <v>1.9305509539562999</v>
      </c>
      <c r="C24" s="219">
        <f>'Table A4'!C24/'Table A4'!Q24</f>
        <v>2.1489736288444208</v>
      </c>
      <c r="D24" s="219">
        <f>'Table A4'!D24/'Table A4'!R24</f>
        <v>2.3206221253896522</v>
      </c>
      <c r="E24" s="219">
        <f>'Table A4'!E24/'Table A4'!S24</f>
        <v>2.334900259358943</v>
      </c>
      <c r="F24" s="219">
        <f>'Table A4'!F24/'Table A4'!T24</f>
        <v>2.3365673607795623</v>
      </c>
      <c r="G24" s="219">
        <f>'Table A4'!G24/'Table A4'!U24</f>
        <v>2.4225385183621793</v>
      </c>
      <c r="H24" s="29"/>
      <c r="I24" s="219">
        <f t="shared" si="4"/>
        <v>2.0746321797301186</v>
      </c>
      <c r="J24" s="219">
        <f t="shared" si="5"/>
        <v>1.8703419947120536</v>
      </c>
      <c r="K24" s="219">
        <f t="shared" si="0"/>
        <v>1.7572188749336211</v>
      </c>
      <c r="L24" s="219">
        <f t="shared" si="1"/>
        <v>1.7491196387063619</v>
      </c>
      <c r="M24" s="219">
        <f t="shared" si="2"/>
        <v>1.7481852612476958</v>
      </c>
      <c r="N24" s="219">
        <f t="shared" si="3"/>
        <v>1.7029686627757092</v>
      </c>
      <c r="P24" s="163"/>
      <c r="Q24" s="163"/>
      <c r="R24" s="163"/>
      <c r="S24" s="163"/>
      <c r="T24" s="163"/>
      <c r="U24" s="163"/>
    </row>
    <row r="25" spans="1:21" ht="12" customHeight="1">
      <c r="A25" s="28">
        <v>1932</v>
      </c>
      <c r="B25" s="219">
        <f>'Table A4'!B25/'Table A4'!P25</f>
        <v>2.4683383302158166</v>
      </c>
      <c r="C25" s="219">
        <f>'Table A4'!C25/'Table A4'!Q25</f>
        <v>2.0346697932857598</v>
      </c>
      <c r="D25" s="219">
        <f>'Table A4'!D25/'Table A4'!R25</f>
        <v>2.3126152613217803</v>
      </c>
      <c r="E25" s="219">
        <f>'Table A4'!E25/'Table A4'!S25</f>
        <v>2.4029607978721814</v>
      </c>
      <c r="F25" s="219">
        <f>'Table A4'!F25/'Table A4'!T25</f>
        <v>2.3265629505792482</v>
      </c>
      <c r="G25" s="219">
        <f>'Table A4'!G25/'Table A4'!U25</f>
        <v>2.0155316495166828</v>
      </c>
      <c r="H25" s="29"/>
      <c r="I25" s="219">
        <f t="shared" si="4"/>
        <v>1.6810419502247957</v>
      </c>
      <c r="J25" s="219">
        <f t="shared" si="5"/>
        <v>1.9664919247563415</v>
      </c>
      <c r="K25" s="219">
        <f t="shared" si="0"/>
        <v>1.7618378587134647</v>
      </c>
      <c r="L25" s="219">
        <f t="shared" si="1"/>
        <v>1.7127782911088199</v>
      </c>
      <c r="M25" s="219">
        <f t="shared" si="2"/>
        <v>1.7538277769353852</v>
      </c>
      <c r="N25" s="219">
        <f t="shared" si="3"/>
        <v>1.9847058931899615</v>
      </c>
      <c r="P25" s="163"/>
      <c r="Q25" s="163"/>
      <c r="R25" s="163"/>
      <c r="S25" s="163"/>
      <c r="T25" s="163"/>
      <c r="U25" s="163"/>
    </row>
    <row r="26" spans="1:21" ht="12" customHeight="1">
      <c r="A26" s="28">
        <v>1933</v>
      </c>
      <c r="B26" s="219">
        <f>'Table A4'!B26/'Table A4'!P26</f>
        <v>2.4035551700315745</v>
      </c>
      <c r="C26" s="219">
        <f>'Table A4'!C26/'Table A4'!Q26</f>
        <v>2.1507328320878329</v>
      </c>
      <c r="D26" s="219">
        <f>'Table A4'!D26/'Table A4'!R26</f>
        <v>2.3592453056093117</v>
      </c>
      <c r="E26" s="219">
        <f>'Table A4'!E26/'Table A4'!S26</f>
        <v>2.4533530813687734</v>
      </c>
      <c r="F26" s="219">
        <f>'Table A4'!F26/'Table A4'!T26</f>
        <v>2.4077089976197992</v>
      </c>
      <c r="G26" s="219">
        <f>'Table A4'!G26/'Table A4'!U26</f>
        <v>2.1721029916045889</v>
      </c>
      <c r="H26" s="29"/>
      <c r="I26" s="219">
        <f t="shared" si="4"/>
        <v>1.7124764464923057</v>
      </c>
      <c r="J26" s="219">
        <f t="shared" si="5"/>
        <v>1.8690114439384242</v>
      </c>
      <c r="K26" s="219">
        <f t="shared" si="0"/>
        <v>1.735702375335207</v>
      </c>
      <c r="L26" s="219">
        <f t="shared" si="1"/>
        <v>1.6880640450138904</v>
      </c>
      <c r="M26" s="219">
        <f t="shared" si="2"/>
        <v>1.7103740913007113</v>
      </c>
      <c r="N26" s="219">
        <f t="shared" si="3"/>
        <v>1.8531673472064236</v>
      </c>
      <c r="P26" s="163"/>
      <c r="Q26" s="163"/>
      <c r="R26" s="163"/>
      <c r="S26" s="163"/>
      <c r="T26" s="163"/>
      <c r="U26" s="163"/>
    </row>
    <row r="27" spans="1:21" ht="12" customHeight="1">
      <c r="A27" s="28">
        <v>1934</v>
      </c>
      <c r="B27" s="219">
        <f>'Table A4'!B27/'Table A4'!P27</f>
        <v>2.1852233342699132</v>
      </c>
      <c r="C27" s="219">
        <f>'Table A4'!C27/'Table A4'!Q27</f>
        <v>2.2529766824518709</v>
      </c>
      <c r="D27" s="219">
        <f>'Table A4'!D27/'Table A4'!R27</f>
        <v>2.3426415803934195</v>
      </c>
      <c r="E27" s="219">
        <f>'Table A4'!E27/'Table A4'!S27</f>
        <v>2.3562433665832554</v>
      </c>
      <c r="F27" s="219">
        <f>'Table A4'!F27/'Table A4'!T27</f>
        <v>2.1513245424158711</v>
      </c>
      <c r="G27" s="219">
        <f>'Table A4'!G27/'Table A4'!U27</f>
        <v>2.0851841787439618</v>
      </c>
      <c r="H27" s="29"/>
      <c r="I27" s="219">
        <f t="shared" si="4"/>
        <v>1.8437228420042802</v>
      </c>
      <c r="J27" s="219">
        <f t="shared" si="5"/>
        <v>1.7980994491000128</v>
      </c>
      <c r="K27" s="219">
        <f t="shared" si="0"/>
        <v>1.7448004103276624</v>
      </c>
      <c r="L27" s="219">
        <f t="shared" si="1"/>
        <v>1.7373307952239214</v>
      </c>
      <c r="M27" s="219">
        <f t="shared" si="2"/>
        <v>1.8685648252591396</v>
      </c>
      <c r="N27" s="219">
        <f t="shared" si="3"/>
        <v>1.9215025611204932</v>
      </c>
      <c r="P27" s="163"/>
      <c r="Q27" s="163"/>
      <c r="R27" s="163"/>
      <c r="S27" s="163"/>
      <c r="T27" s="163"/>
      <c r="U27" s="163"/>
    </row>
    <row r="28" spans="1:21" ht="12" customHeight="1">
      <c r="A28" s="28">
        <v>1935</v>
      </c>
      <c r="B28" s="219">
        <f>'Table A4'!B28/'Table A4'!P28</f>
        <v>2.0702764001774159</v>
      </c>
      <c r="C28" s="219">
        <f>'Table A4'!C28/'Table A4'!Q28</f>
        <v>2.0838215880403776</v>
      </c>
      <c r="D28" s="219">
        <f>'Table A4'!D28/'Table A4'!R28</f>
        <v>2.3833612107178461</v>
      </c>
      <c r="E28" s="219">
        <f>'Table A4'!E28/'Table A4'!S28</f>
        <v>2.4151102167351222</v>
      </c>
      <c r="F28" s="219">
        <f>'Table A4'!F28/'Table A4'!T28</f>
        <v>2.2112506512021679</v>
      </c>
      <c r="G28" s="219">
        <f>'Table A4'!G28/'Table A4'!U28</f>
        <v>2.0970885943858928</v>
      </c>
      <c r="H28" s="29"/>
      <c r="I28" s="219">
        <f t="shared" si="4"/>
        <v>1.9343380829795309</v>
      </c>
      <c r="J28" s="219">
        <f t="shared" si="5"/>
        <v>1.9226610828153619</v>
      </c>
      <c r="K28" s="219">
        <f t="shared" si="0"/>
        <v>1.7228769986120152</v>
      </c>
      <c r="L28" s="219">
        <f t="shared" si="1"/>
        <v>1.7066587380784759</v>
      </c>
      <c r="M28" s="219">
        <f t="shared" si="2"/>
        <v>1.8255929513907783</v>
      </c>
      <c r="N28" s="219">
        <f t="shared" si="3"/>
        <v>1.9115034146898235</v>
      </c>
      <c r="P28" s="163"/>
      <c r="Q28" s="163"/>
      <c r="R28" s="163"/>
      <c r="S28" s="163"/>
      <c r="T28" s="163"/>
      <c r="U28" s="163"/>
    </row>
    <row r="29" spans="1:21" ht="12" customHeight="1">
      <c r="A29" s="28">
        <v>1936</v>
      </c>
      <c r="B29" s="219">
        <f>'Table A4'!B29/'Table A4'!P29</f>
        <v>2.1711839712818755</v>
      </c>
      <c r="C29" s="219">
        <f>'Table A4'!C29/'Table A4'!Q29</f>
        <v>2.2216086122805518</v>
      </c>
      <c r="D29" s="219">
        <f>'Table A4'!D29/'Table A4'!R29</f>
        <v>2.5352544068122831</v>
      </c>
      <c r="E29" s="219">
        <f>'Table A4'!E29/'Table A4'!S29</f>
        <v>2.5178750708186843</v>
      </c>
      <c r="F29" s="219">
        <f>'Table A4'!F29/'Table A4'!T29</f>
        <v>2.2236906953306197</v>
      </c>
      <c r="G29" s="219">
        <f>'Table A4'!G29/'Table A4'!U29</f>
        <v>2.0527967516697028</v>
      </c>
      <c r="H29" s="29"/>
      <c r="I29" s="219">
        <f t="shared" si="4"/>
        <v>1.8538368219857786</v>
      </c>
      <c r="J29" s="219">
        <f t="shared" si="5"/>
        <v>1.8185927881870092</v>
      </c>
      <c r="K29" s="219">
        <f t="shared" si="0"/>
        <v>1.6513578437311536</v>
      </c>
      <c r="L29" s="219">
        <f t="shared" si="1"/>
        <v>1.6588157478998835</v>
      </c>
      <c r="M29" s="219">
        <f t="shared" si="2"/>
        <v>1.8171999703975992</v>
      </c>
      <c r="N29" s="219">
        <f t="shared" si="3"/>
        <v>1.9498509550053524</v>
      </c>
      <c r="P29" s="163"/>
      <c r="Q29" s="163"/>
      <c r="R29" s="163"/>
      <c r="S29" s="163"/>
      <c r="T29" s="163"/>
      <c r="U29" s="163"/>
    </row>
    <row r="30" spans="1:21" ht="12" customHeight="1">
      <c r="A30" s="28">
        <v>1937</v>
      </c>
      <c r="B30" s="219">
        <f>'Table A4'!B30/'Table A4'!P30</f>
        <v>2.0801566704882744</v>
      </c>
      <c r="C30" s="219">
        <f>'Table A4'!C30/'Table A4'!Q30</f>
        <v>2.2430734511528634</v>
      </c>
      <c r="D30" s="219">
        <f>'Table A4'!D30/'Table A4'!R30</f>
        <v>2.4800839387113478</v>
      </c>
      <c r="E30" s="219">
        <f>'Table A4'!E30/'Table A4'!S30</f>
        <v>2.4422201003094877</v>
      </c>
      <c r="F30" s="219">
        <f>'Table A4'!F30/'Table A4'!T30</f>
        <v>2.1617418622243387</v>
      </c>
      <c r="G30" s="219">
        <f>'Table A4'!G30/'Table A4'!U30</f>
        <v>2.0720526864893065</v>
      </c>
      <c r="H30" s="29"/>
      <c r="I30" s="219">
        <f t="shared" si="4"/>
        <v>1.9257916257166283</v>
      </c>
      <c r="J30" s="219">
        <f t="shared" si="5"/>
        <v>1.804457692401499</v>
      </c>
      <c r="K30" s="219">
        <f t="shared" si="0"/>
        <v>1.6756373566695559</v>
      </c>
      <c r="L30" s="219">
        <f t="shared" si="1"/>
        <v>1.6933754423374137</v>
      </c>
      <c r="M30" s="219">
        <f t="shared" si="2"/>
        <v>1.8607764190276674</v>
      </c>
      <c r="N30" s="219">
        <f t="shared" si="3"/>
        <v>1.932789976278815</v>
      </c>
      <c r="P30" s="163"/>
      <c r="Q30" s="163"/>
      <c r="R30" s="163"/>
      <c r="S30" s="163"/>
      <c r="T30" s="163"/>
      <c r="U30" s="163"/>
    </row>
    <row r="31" spans="1:21" ht="12" customHeight="1">
      <c r="A31" s="28">
        <v>1938</v>
      </c>
      <c r="B31" s="219">
        <f>'Table A4'!B31/'Table A4'!P31</f>
        <v>1.9376601820464709</v>
      </c>
      <c r="C31" s="219">
        <f>'Table A4'!C31/'Table A4'!Q31</f>
        <v>2.0478130403328811</v>
      </c>
      <c r="D31" s="219">
        <f>'Table A4'!D31/'Table A4'!R31</f>
        <v>2.246493234572934</v>
      </c>
      <c r="E31" s="219">
        <f>'Table A4'!E31/'Table A4'!S31</f>
        <v>2.2498918323033346</v>
      </c>
      <c r="F31" s="219">
        <f>'Table A4'!F31/'Table A4'!T31</f>
        <v>2.1010725112285766</v>
      </c>
      <c r="G31" s="219">
        <f>'Table A4'!G31/'Table A4'!U31</f>
        <v>2.2581199259364761</v>
      </c>
      <c r="H31" s="29"/>
      <c r="I31" s="219">
        <f t="shared" si="4"/>
        <v>2.0664844462281322</v>
      </c>
      <c r="J31" s="219">
        <f t="shared" si="5"/>
        <v>1.9543687294465324</v>
      </c>
      <c r="K31" s="219">
        <f t="shared" si="0"/>
        <v>1.8022506438573764</v>
      </c>
      <c r="L31" s="219">
        <f t="shared" si="1"/>
        <v>1.8000692333169126</v>
      </c>
      <c r="M31" s="219">
        <f t="shared" si="2"/>
        <v>1.9082053995555661</v>
      </c>
      <c r="N31" s="219">
        <f t="shared" si="3"/>
        <v>1.7948367873242723</v>
      </c>
      <c r="P31" s="163"/>
      <c r="Q31" s="163"/>
      <c r="R31" s="163"/>
      <c r="S31" s="163"/>
      <c r="T31" s="163"/>
      <c r="U31" s="163"/>
    </row>
    <row r="32" spans="1:21" ht="12" customHeight="1">
      <c r="A32" s="28">
        <v>1939</v>
      </c>
      <c r="B32" s="219">
        <f>'Table A4'!B32/'Table A4'!P32</f>
        <v>1.8975000347148672</v>
      </c>
      <c r="C32" s="219">
        <f>'Table A4'!C32/'Table A4'!Q32</f>
        <v>2.0174661034401247</v>
      </c>
      <c r="D32" s="219">
        <f>'Table A4'!D32/'Table A4'!R32</f>
        <v>2.2864251763468846</v>
      </c>
      <c r="E32" s="219">
        <f>'Table A4'!E32/'Table A4'!S32</f>
        <v>2.2930038449840855</v>
      </c>
      <c r="F32" s="219">
        <f>'Table A4'!F32/'Table A4'!T32</f>
        <v>2.1114748945546751</v>
      </c>
      <c r="G32" s="219">
        <f>'Table A4'!G32/'Table A4'!U32</f>
        <v>2.049572054832649</v>
      </c>
      <c r="H32" s="29"/>
      <c r="I32" s="219">
        <f t="shared" si="4"/>
        <v>2.1142060850367508</v>
      </c>
      <c r="J32" s="219">
        <f t="shared" si="5"/>
        <v>1.9828337245033809</v>
      </c>
      <c r="K32" s="219">
        <f t="shared" si="0"/>
        <v>1.7773479704740713</v>
      </c>
      <c r="L32" s="219">
        <f t="shared" si="1"/>
        <v>1.7733929051172375</v>
      </c>
      <c r="M32" s="219">
        <f t="shared" si="2"/>
        <v>1.8997054318538262</v>
      </c>
      <c r="N32" s="219">
        <f t="shared" si="3"/>
        <v>1.9527692695280905</v>
      </c>
      <c r="P32" s="163"/>
      <c r="Q32" s="163"/>
      <c r="R32" s="163"/>
      <c r="S32" s="163"/>
      <c r="T32" s="163"/>
      <c r="U32" s="163"/>
    </row>
    <row r="33" spans="1:21" ht="12" customHeight="1">
      <c r="A33" s="28">
        <v>1940</v>
      </c>
      <c r="B33" s="219">
        <f>'Table A4'!B33/'Table A4'!P33</f>
        <v>1.78484754979786</v>
      </c>
      <c r="C33" s="219">
        <f>'Table A4'!C33/'Table A4'!Q33</f>
        <v>2.134104499550685</v>
      </c>
      <c r="D33" s="219">
        <f>'Table A4'!D33/'Table A4'!R33</f>
        <v>2.329286395492522</v>
      </c>
      <c r="E33" s="219">
        <f>'Table A4'!E33/'Table A4'!S33</f>
        <v>2.2703294432996026</v>
      </c>
      <c r="F33" s="219">
        <f>'Table A4'!F33/'Table A4'!T33</f>
        <v>2.0783268091734968</v>
      </c>
      <c r="G33" s="219">
        <f>'Table A4'!G33/'Table A4'!U33</f>
        <v>2.0697789906943447</v>
      </c>
      <c r="H33" s="29"/>
      <c r="I33" s="219">
        <f t="shared" si="4"/>
        <v>2.2741327921040884</v>
      </c>
      <c r="J33" s="219">
        <f t="shared" si="5"/>
        <v>1.8817529605042436</v>
      </c>
      <c r="K33" s="219">
        <f t="shared" si="0"/>
        <v>1.7522833329152399</v>
      </c>
      <c r="L33" s="219">
        <f t="shared" si="1"/>
        <v>1.7871973725198098</v>
      </c>
      <c r="M33" s="219">
        <f t="shared" si="2"/>
        <v>1.9273626432106128</v>
      </c>
      <c r="N33" s="219">
        <f t="shared" si="3"/>
        <v>1.9347725172196042</v>
      </c>
      <c r="P33" s="163"/>
      <c r="Q33" s="163"/>
      <c r="R33" s="163"/>
      <c r="S33" s="163"/>
      <c r="T33" s="163"/>
      <c r="U33" s="163"/>
    </row>
    <row r="34" spans="1:21" ht="12" customHeight="1">
      <c r="A34" s="28">
        <v>1941</v>
      </c>
      <c r="B34" s="219">
        <f>'Table A4'!B34/'Table A4'!P34</f>
        <v>1.8619578686082958</v>
      </c>
      <c r="C34" s="219">
        <f>'Table A4'!C34/'Table A4'!Q34</f>
        <v>2.1335168075482698</v>
      </c>
      <c r="D34" s="219">
        <f>'Table A4'!D34/'Table A4'!R34</f>
        <v>2.3779229768951171</v>
      </c>
      <c r="E34" s="219">
        <f>'Table A4'!E34/'Table A4'!S34</f>
        <v>2.2741351053372143</v>
      </c>
      <c r="F34" s="219">
        <f>'Table A4'!F34/'Table A4'!T34</f>
        <v>2.0457816121253991</v>
      </c>
      <c r="G34" s="219">
        <f>'Table A4'!G34/'Table A4'!U34</f>
        <v>2.0250500178635233</v>
      </c>
      <c r="H34" s="29"/>
      <c r="I34" s="219">
        <f t="shared" si="4"/>
        <v>2.1601495112685551</v>
      </c>
      <c r="J34" s="219">
        <f t="shared" si="5"/>
        <v>1.8822101210505571</v>
      </c>
      <c r="K34" s="219">
        <f t="shared" si="0"/>
        <v>1.7257299695033075</v>
      </c>
      <c r="L34" s="219">
        <f t="shared" si="1"/>
        <v>1.7848461248819754</v>
      </c>
      <c r="M34" s="219">
        <f t="shared" si="2"/>
        <v>1.9562225883544131</v>
      </c>
      <c r="N34" s="219">
        <f t="shared" si="3"/>
        <v>1.975562150698037</v>
      </c>
      <c r="P34" s="163"/>
      <c r="Q34" s="163"/>
      <c r="R34" s="163"/>
      <c r="S34" s="163"/>
      <c r="T34" s="163"/>
      <c r="U34" s="163"/>
    </row>
    <row r="35" spans="1:21" ht="12" customHeight="1">
      <c r="A35" s="28">
        <v>1942</v>
      </c>
      <c r="B35" s="219">
        <f>'Table A4'!B35/'Table A4'!P35</f>
        <v>1.8398768672685257</v>
      </c>
      <c r="C35" s="219">
        <f>'Table A4'!C35/'Table A4'!Q35</f>
        <v>2.1458068600296953</v>
      </c>
      <c r="D35" s="219">
        <f>'Table A4'!D35/'Table A4'!R35</f>
        <v>2.4026901566850785</v>
      </c>
      <c r="E35" s="219">
        <f>'Table A4'!E35/'Table A4'!S35</f>
        <v>2.272499436245361</v>
      </c>
      <c r="F35" s="219">
        <f>'Table A4'!F35/'Table A4'!T35</f>
        <v>2.0067231940328045</v>
      </c>
      <c r="G35" s="219">
        <f>'Table A4'!G35/'Table A4'!U35</f>
        <v>1.9308483290488427</v>
      </c>
      <c r="H35" s="29"/>
      <c r="I35" s="219">
        <f t="shared" si="4"/>
        <v>2.1906507238998398</v>
      </c>
      <c r="J35" s="219">
        <f t="shared" si="5"/>
        <v>1.8727474366614314</v>
      </c>
      <c r="K35" s="219">
        <f t="shared" si="0"/>
        <v>1.7129158176765567</v>
      </c>
      <c r="L35" s="219">
        <f t="shared" si="1"/>
        <v>1.7858549650525597</v>
      </c>
      <c r="M35" s="219">
        <f t="shared" si="2"/>
        <v>1.9933217054373484</v>
      </c>
      <c r="N35" s="219">
        <f t="shared" si="3"/>
        <v>2.0742888704777691</v>
      </c>
      <c r="P35" s="163"/>
      <c r="Q35" s="163"/>
      <c r="R35" s="163"/>
      <c r="S35" s="163"/>
      <c r="T35" s="163"/>
      <c r="U35" s="163"/>
    </row>
    <row r="36" spans="1:21" ht="12" customHeight="1">
      <c r="A36" s="28">
        <v>1943</v>
      </c>
      <c r="B36" s="219">
        <f>'Table A4'!B36/'Table A4'!P36</f>
        <v>1.9176262003179882</v>
      </c>
      <c r="C36" s="219">
        <f>'Table A4'!C36/'Table A4'!Q36</f>
        <v>2.0858718482237171</v>
      </c>
      <c r="D36" s="219">
        <f>'Table A4'!D36/'Table A4'!R36</f>
        <v>2.3145691281313732</v>
      </c>
      <c r="E36" s="219">
        <f>'Table A4'!E36/'Table A4'!S36</f>
        <v>2.1534002169730475</v>
      </c>
      <c r="F36" s="219">
        <f>'Table A4'!F36/'Table A4'!T36</f>
        <v>1.8938470978372433</v>
      </c>
      <c r="G36" s="219">
        <f>'Table A4'!G36/'Table A4'!U36</f>
        <v>1.8761004063442128</v>
      </c>
      <c r="H36" s="29"/>
      <c r="I36" s="219">
        <f t="shared" si="4"/>
        <v>2.0897683606390776</v>
      </c>
      <c r="J36" s="219">
        <f t="shared" si="5"/>
        <v>1.9209189847179597</v>
      </c>
      <c r="K36" s="219">
        <f t="shared" si="0"/>
        <v>1.760705525940256</v>
      </c>
      <c r="L36" s="219">
        <f t="shared" si="1"/>
        <v>1.8670017443072562</v>
      </c>
      <c r="M36" s="219">
        <f t="shared" si="2"/>
        <v>2.1187595757927782</v>
      </c>
      <c r="N36" s="219">
        <f t="shared" si="3"/>
        <v>2.1414216826731023</v>
      </c>
      <c r="P36" s="163"/>
      <c r="Q36" s="163"/>
      <c r="R36" s="163"/>
      <c r="S36" s="163"/>
      <c r="T36" s="163"/>
      <c r="U36" s="163"/>
    </row>
    <row r="37" spans="1:21" ht="12" customHeight="1">
      <c r="A37" s="28">
        <v>1944</v>
      </c>
      <c r="B37" s="219">
        <f>'Table A4'!B37/'Table A4'!P37</f>
        <v>1.6764738534623786</v>
      </c>
      <c r="C37" s="219">
        <f>'Table A4'!C37/'Table A4'!Q37</f>
        <v>1.9499285944427811</v>
      </c>
      <c r="D37" s="219">
        <f>'Table A4'!D37/'Table A4'!R37</f>
        <v>2.0396242263782716</v>
      </c>
      <c r="E37" s="219">
        <f>'Table A4'!E37/'Table A4'!S37</f>
        <v>1.9446107167399267</v>
      </c>
      <c r="F37" s="219">
        <f>'Table A4'!F37/'Table A4'!T37</f>
        <v>1.7381054182384155</v>
      </c>
      <c r="G37" s="219">
        <f>'Table A4'!G37/'Table A4'!U37</f>
        <v>1.739955704071674</v>
      </c>
      <c r="H37" s="29"/>
      <c r="I37" s="219">
        <f t="shared" si="4"/>
        <v>2.478253734245198</v>
      </c>
      <c r="J37" s="219">
        <f t="shared" si="5"/>
        <v>2.0527107046257411</v>
      </c>
      <c r="K37" s="219">
        <f t="shared" si="0"/>
        <v>1.9618860109519474</v>
      </c>
      <c r="L37" s="219">
        <f t="shared" si="1"/>
        <v>2.058637153145197</v>
      </c>
      <c r="M37" s="219">
        <f t="shared" si="2"/>
        <v>2.354820023387215</v>
      </c>
      <c r="N37" s="219">
        <f t="shared" si="3"/>
        <v>2.3514322472242708</v>
      </c>
      <c r="P37" s="163"/>
      <c r="Q37" s="163"/>
      <c r="R37" s="163"/>
      <c r="S37" s="163"/>
      <c r="T37" s="163"/>
      <c r="U37" s="163"/>
    </row>
    <row r="38" spans="1:21" ht="12" customHeight="1">
      <c r="A38" s="28">
        <v>1945</v>
      </c>
      <c r="B38" s="219">
        <f>'Table A4'!B38/'Table A4'!P38</f>
        <v>1.7621430840580217</v>
      </c>
      <c r="C38" s="219">
        <f>'Table A4'!C38/'Table A4'!Q38</f>
        <v>2.0266158801685519</v>
      </c>
      <c r="D38" s="219">
        <f>'Table A4'!D38/'Table A4'!R38</f>
        <v>1.9641042680608709</v>
      </c>
      <c r="E38" s="219">
        <f>'Table A4'!E38/'Table A4'!S38</f>
        <v>1.825867097882339</v>
      </c>
      <c r="F38" s="219">
        <f>'Table A4'!F38/'Table A4'!T38</f>
        <v>1.7075799311984921</v>
      </c>
      <c r="G38" s="219">
        <f>'Table A4'!G38/'Table A4'!U38</f>
        <v>1.7793929480120185</v>
      </c>
      <c r="H38" s="29"/>
      <c r="I38" s="219">
        <f t="shared" ref="I38:I69" si="6">B38/(B38-1)</f>
        <v>2.3120895812312723</v>
      </c>
      <c r="J38" s="219">
        <f t="shared" ref="J38:J69" si="7">C38/(C38-1)</f>
        <v>1.9740741589111381</v>
      </c>
      <c r="K38" s="219">
        <f t="shared" ref="K38:K69" si="8">D38/(D38-1)</f>
        <v>2.037232209345289</v>
      </c>
      <c r="L38" s="219">
        <f t="shared" ref="L38:L69" si="9">E38/(E38-1)</f>
        <v>2.2108485766828183</v>
      </c>
      <c r="M38" s="219">
        <f t="shared" ref="M38:M69" si="10">F38/(F38-1)</f>
        <v>2.413267895128413</v>
      </c>
      <c r="N38" s="219">
        <f t="shared" ref="N38:N69" si="11">G38/(G38-1)</f>
        <v>2.2830498435361513</v>
      </c>
      <c r="P38" s="163"/>
      <c r="Q38" s="163"/>
      <c r="R38" s="163"/>
      <c r="S38" s="163"/>
      <c r="T38" s="163"/>
      <c r="U38" s="163"/>
    </row>
    <row r="39" spans="1:21" ht="12" customHeight="1">
      <c r="A39" s="28">
        <v>1946</v>
      </c>
      <c r="B39" s="219">
        <f>'Table A4'!B39/'Table A4'!P39</f>
        <v>1.9296421471115293</v>
      </c>
      <c r="C39" s="219">
        <f>'Table A4'!C39/'Table A4'!Q39</f>
        <v>2.1496939940177882</v>
      </c>
      <c r="D39" s="219">
        <f>'Table A4'!D39/'Table A4'!R39</f>
        <v>2.0336635554528706</v>
      </c>
      <c r="E39" s="219">
        <f>'Table A4'!E39/'Table A4'!S39</f>
        <v>1.9174943724429234</v>
      </c>
      <c r="F39" s="219">
        <f>'Table A4'!F39/'Table A4'!T39</f>
        <v>1.7819004994421297</v>
      </c>
      <c r="G39" s="219">
        <f>'Table A4'!G39/'Table A4'!U39</f>
        <v>1.9622312288283579</v>
      </c>
      <c r="H39" s="29"/>
      <c r="I39" s="219">
        <f t="shared" si="6"/>
        <v>2.0756827270655469</v>
      </c>
      <c r="J39" s="219">
        <f t="shared" si="7"/>
        <v>1.8697966634628935</v>
      </c>
      <c r="K39" s="219">
        <f t="shared" si="8"/>
        <v>1.967432773192703</v>
      </c>
      <c r="L39" s="219">
        <f t="shared" si="9"/>
        <v>2.0899249412695546</v>
      </c>
      <c r="M39" s="219">
        <f t="shared" si="10"/>
        <v>2.278935108384609</v>
      </c>
      <c r="N39" s="219">
        <f t="shared" si="11"/>
        <v>2.0392512423626394</v>
      </c>
      <c r="P39" s="163"/>
      <c r="Q39" s="163"/>
      <c r="R39" s="163"/>
      <c r="S39" s="163"/>
      <c r="T39" s="163"/>
      <c r="U39" s="163"/>
    </row>
    <row r="40" spans="1:21" ht="12" customHeight="1">
      <c r="A40" s="28">
        <v>1947</v>
      </c>
      <c r="B40" s="219">
        <f>'Table A4'!B40/'Table A4'!P40</f>
        <v>1.9209779886742702</v>
      </c>
      <c r="C40" s="219">
        <f>'Table A4'!C40/'Table A4'!Q40</f>
        <v>2.1499560390466761</v>
      </c>
      <c r="D40" s="219">
        <f>'Table A4'!D40/'Table A4'!R40</f>
        <v>2.0342274335599519</v>
      </c>
      <c r="E40" s="219">
        <f>'Table A4'!E40/'Table A4'!S40</f>
        <v>1.9336882525861601</v>
      </c>
      <c r="F40" s="219">
        <f>'Table A4'!F40/'Table A4'!T40</f>
        <v>1.8361237004724387</v>
      </c>
      <c r="G40" s="219">
        <f>'Table A4'!G40/'Table A4'!U40</f>
        <v>1.995119127143175</v>
      </c>
      <c r="H40" s="29"/>
      <c r="I40" s="219">
        <f t="shared" si="6"/>
        <v>2.085802280073469</v>
      </c>
      <c r="J40" s="219">
        <f t="shared" si="7"/>
        <v>1.8695984594585102</v>
      </c>
      <c r="K40" s="219">
        <f t="shared" si="8"/>
        <v>1.9669053126524245</v>
      </c>
      <c r="L40" s="219">
        <f t="shared" si="9"/>
        <v>2.0710212934886645</v>
      </c>
      <c r="M40" s="219">
        <f t="shared" si="10"/>
        <v>2.1959952808836367</v>
      </c>
      <c r="N40" s="219">
        <f t="shared" si="11"/>
        <v>2.0049048126236273</v>
      </c>
      <c r="P40" s="163"/>
      <c r="Q40" s="163"/>
      <c r="R40" s="163"/>
      <c r="S40" s="163"/>
      <c r="T40" s="163"/>
      <c r="U40" s="163"/>
    </row>
    <row r="41" spans="1:21" ht="12" customHeight="1">
      <c r="A41" s="28">
        <v>1948</v>
      </c>
      <c r="B41" s="219">
        <f>'Table A4'!B41/'Table A4'!P41</f>
        <v>1.8979748203308737</v>
      </c>
      <c r="C41" s="219">
        <f>'Table A4'!C41/'Table A4'!Q41</f>
        <v>2.0425728218477714</v>
      </c>
      <c r="D41" s="219">
        <f>'Table A4'!D41/'Table A4'!R41</f>
        <v>2.0899625822659291</v>
      </c>
      <c r="E41" s="219">
        <f>'Table A4'!E41/'Table A4'!S41</f>
        <v>1.978017440283903</v>
      </c>
      <c r="F41" s="219">
        <f>'Table A4'!F41/'Table A4'!T41</f>
        <v>1.8589413212043004</v>
      </c>
      <c r="G41" s="219">
        <f>'Table A4'!G41/'Table A4'!U41</f>
        <v>1.9054296151728973</v>
      </c>
      <c r="H41" s="29"/>
      <c r="I41" s="219">
        <f t="shared" si="6"/>
        <v>2.1136169716112234</v>
      </c>
      <c r="J41" s="219">
        <f t="shared" si="7"/>
        <v>1.9591656132256365</v>
      </c>
      <c r="K41" s="219">
        <f t="shared" si="8"/>
        <v>1.9174626874998724</v>
      </c>
      <c r="L41" s="219">
        <f t="shared" si="9"/>
        <v>2.0224766541072272</v>
      </c>
      <c r="M41" s="219">
        <f t="shared" si="10"/>
        <v>2.1642238827186993</v>
      </c>
      <c r="N41" s="219">
        <f t="shared" si="11"/>
        <v>2.1044480799416352</v>
      </c>
      <c r="P41" s="163"/>
      <c r="Q41" s="163"/>
      <c r="R41" s="163"/>
      <c r="S41" s="163"/>
      <c r="T41" s="163"/>
      <c r="U41" s="163"/>
    </row>
    <row r="42" spans="1:21" ht="12" customHeight="1">
      <c r="A42" s="28">
        <v>1949</v>
      </c>
      <c r="B42" s="219">
        <f>'Table A4'!B42/'Table A4'!P42</f>
        <v>1.8462015055964085</v>
      </c>
      <c r="C42" s="219">
        <f>'Table A4'!C42/'Table A4'!Q42</f>
        <v>1.9618092061815116</v>
      </c>
      <c r="D42" s="219">
        <f>'Table A4'!D42/'Table A4'!R42</f>
        <v>2.0805543670175282</v>
      </c>
      <c r="E42" s="219">
        <f>'Table A4'!E42/'Table A4'!S42</f>
        <v>1.9945897333320877</v>
      </c>
      <c r="F42" s="219">
        <f>'Table A4'!F42/'Table A4'!T42</f>
        <v>1.8716940798047608</v>
      </c>
      <c r="G42" s="219">
        <f>'Table A4'!G42/'Table A4'!U42</f>
        <v>1.9494154872856981</v>
      </c>
      <c r="H42" s="29"/>
      <c r="I42" s="219">
        <f t="shared" si="6"/>
        <v>2.1817516198995572</v>
      </c>
      <c r="J42" s="219">
        <f t="shared" si="7"/>
        <v>2.0397072450263916</v>
      </c>
      <c r="K42" s="219">
        <f t="shared" si="8"/>
        <v>1.9254508893986808</v>
      </c>
      <c r="L42" s="219">
        <f t="shared" si="9"/>
        <v>2.0054396968786183</v>
      </c>
      <c r="M42" s="219">
        <f t="shared" si="10"/>
        <v>2.1471914553142049</v>
      </c>
      <c r="N42" s="219">
        <f t="shared" si="11"/>
        <v>2.0532796371996405</v>
      </c>
      <c r="P42" s="163"/>
      <c r="Q42" s="163"/>
      <c r="R42" s="163"/>
      <c r="S42" s="163"/>
      <c r="T42" s="163"/>
      <c r="U42" s="163"/>
    </row>
    <row r="43" spans="1:21" ht="12" customHeight="1">
      <c r="A43" s="28">
        <v>1950</v>
      </c>
      <c r="B43" s="219">
        <f>'Table A4'!B43/'Table A4'!P43</f>
        <v>1.8500207681616794</v>
      </c>
      <c r="C43" s="219">
        <f>'Table A4'!C43/'Table A4'!Q43</f>
        <v>2.0961866309460593</v>
      </c>
      <c r="D43" s="219">
        <f>'Table A4'!D43/'Table A4'!R43</f>
        <v>2.1672254523842538</v>
      </c>
      <c r="E43" s="219">
        <f>'Table A4'!E43/'Table A4'!S43</f>
        <v>2.0127133190746824</v>
      </c>
      <c r="F43" s="219">
        <f>'Table A4'!F43/'Table A4'!T43</f>
        <v>1.9320886423825883</v>
      </c>
      <c r="G43" s="219">
        <f>'Table A4'!G43/'Table A4'!U43</f>
        <v>2.0347999999999997</v>
      </c>
      <c r="H43" s="29"/>
      <c r="I43" s="219">
        <f t="shared" si="6"/>
        <v>2.1764418440771482</v>
      </c>
      <c r="J43" s="219">
        <f t="shared" si="7"/>
        <v>1.9122534172278256</v>
      </c>
      <c r="K43" s="219">
        <f t="shared" si="8"/>
        <v>1.8567325172333522</v>
      </c>
      <c r="L43" s="219">
        <f t="shared" si="9"/>
        <v>1.9874462803685662</v>
      </c>
      <c r="M43" s="219">
        <f t="shared" si="10"/>
        <v>2.0728593338974908</v>
      </c>
      <c r="N43" s="219">
        <f t="shared" si="11"/>
        <v>1.9663703131039818</v>
      </c>
      <c r="P43" s="163"/>
      <c r="Q43" s="163"/>
      <c r="R43" s="163"/>
      <c r="S43" s="163"/>
      <c r="T43" s="163"/>
      <c r="U43" s="163"/>
    </row>
    <row r="44" spans="1:21" ht="12" customHeight="1">
      <c r="A44" s="28">
        <v>1951</v>
      </c>
      <c r="B44" s="219">
        <f>'Table A4'!B44/'Table A4'!P44</f>
        <v>1.8049222302197712</v>
      </c>
      <c r="C44" s="219">
        <f>'Table A4'!C44/'Table A4'!Q44</f>
        <v>2.0266393308313444</v>
      </c>
      <c r="D44" s="219">
        <f>'Table A4'!D44/'Table A4'!R44</f>
        <v>2.0104058056879319</v>
      </c>
      <c r="E44" s="219">
        <f>'Table A4'!E44/'Table A4'!S44</f>
        <v>1.9532425410446637</v>
      </c>
      <c r="F44" s="219">
        <f>'Table A4'!F44/'Table A4'!T44</f>
        <v>1.8463167175643056</v>
      </c>
      <c r="G44" s="219">
        <f>'Table A4'!G44/'Table A4'!U44</f>
        <v>1.9510956521739127</v>
      </c>
      <c r="H44" s="29"/>
      <c r="I44" s="219">
        <f t="shared" si="6"/>
        <v>2.2423560469027746</v>
      </c>
      <c r="J44" s="219">
        <f t="shared" si="7"/>
        <v>1.9740519089505635</v>
      </c>
      <c r="K44" s="219">
        <f t="shared" si="8"/>
        <v>1.9897013599591828</v>
      </c>
      <c r="L44" s="219">
        <f t="shared" si="9"/>
        <v>2.0490509570671223</v>
      </c>
      <c r="M44" s="219">
        <f t="shared" si="10"/>
        <v>2.1815907440396476</v>
      </c>
      <c r="N44" s="219">
        <f t="shared" si="11"/>
        <v>2.0514189584552374</v>
      </c>
      <c r="P44" s="163"/>
      <c r="Q44" s="163"/>
      <c r="R44" s="163"/>
      <c r="S44" s="163"/>
      <c r="T44" s="163"/>
      <c r="U44" s="163"/>
    </row>
    <row r="45" spans="1:21" ht="12" customHeight="1">
      <c r="A45" s="28">
        <v>1952</v>
      </c>
      <c r="B45" s="219">
        <f>'Table A4'!B45/'Table A4'!P45</f>
        <v>1.7036052301634519</v>
      </c>
      <c r="C45" s="219">
        <f>'Table A4'!C45/'Table A4'!Q45</f>
        <v>1.889592476586093</v>
      </c>
      <c r="D45" s="219">
        <f>'Table A4'!D45/'Table A4'!R45</f>
        <v>1.9449049338723745</v>
      </c>
      <c r="E45" s="219">
        <f>'Table A4'!E45/'Table A4'!S45</f>
        <v>1.8408777139934522</v>
      </c>
      <c r="F45" s="219">
        <f>'Table A4'!F45/'Table A4'!T45</f>
        <v>1.7939368122360537</v>
      </c>
      <c r="G45" s="219">
        <f>'Table A4'!G45/'Table A4'!U45</f>
        <v>1.9413805474355577</v>
      </c>
      <c r="H45" s="29"/>
      <c r="I45" s="219">
        <f t="shared" si="6"/>
        <v>2.4212515159497801</v>
      </c>
      <c r="J45" s="219">
        <f t="shared" si="7"/>
        <v>2.1241102261089346</v>
      </c>
      <c r="K45" s="219">
        <f t="shared" si="8"/>
        <v>2.0583075229608938</v>
      </c>
      <c r="L45" s="219">
        <f t="shared" si="9"/>
        <v>2.1892335631668161</v>
      </c>
      <c r="M45" s="219">
        <f t="shared" si="10"/>
        <v>2.2595460804791094</v>
      </c>
      <c r="N45" s="219">
        <f t="shared" si="11"/>
        <v>2.0622696663152107</v>
      </c>
      <c r="P45" s="163"/>
      <c r="Q45" s="163"/>
      <c r="R45" s="163"/>
      <c r="S45" s="163"/>
      <c r="T45" s="163"/>
      <c r="U45" s="163"/>
    </row>
    <row r="46" spans="1:21" ht="12" customHeight="1">
      <c r="A46" s="28">
        <v>1953</v>
      </c>
      <c r="B46" s="219">
        <f>'Table A4'!B46/'Table A4'!P46</f>
        <v>1.6891573760753744</v>
      </c>
      <c r="C46" s="219">
        <f>'Table A4'!C46/'Table A4'!Q46</f>
        <v>1.8442843301478242</v>
      </c>
      <c r="D46" s="219">
        <f>'Table A4'!D46/'Table A4'!R46</f>
        <v>1.8809603897083824</v>
      </c>
      <c r="E46" s="219">
        <f>'Table A4'!E46/'Table A4'!S46</f>
        <v>1.8046654462727205</v>
      </c>
      <c r="F46" s="219">
        <f>'Table A4'!F46/'Table A4'!T46</f>
        <v>1.7736784975523154</v>
      </c>
      <c r="G46" s="219">
        <f>'Table A4'!G46/'Table A4'!U46</f>
        <v>1.9947809198259792</v>
      </c>
      <c r="H46" s="29"/>
      <c r="I46" s="219">
        <f t="shared" si="6"/>
        <v>2.4510473728001254</v>
      </c>
      <c r="J46" s="219">
        <f t="shared" si="7"/>
        <v>2.1844351059138001</v>
      </c>
      <c r="K46" s="219">
        <f t="shared" si="8"/>
        <v>2.1351248156923632</v>
      </c>
      <c r="L46" s="219">
        <f t="shared" si="9"/>
        <v>2.2427525061901017</v>
      </c>
      <c r="M46" s="219">
        <f t="shared" si="10"/>
        <v>2.2925265509687773</v>
      </c>
      <c r="N46" s="219">
        <f t="shared" si="11"/>
        <v>2.0052464618791985</v>
      </c>
      <c r="P46" s="163"/>
      <c r="Q46" s="163"/>
      <c r="R46" s="163"/>
      <c r="S46" s="163"/>
      <c r="T46" s="163"/>
      <c r="U46" s="163"/>
    </row>
    <row r="47" spans="1:21" ht="12" customHeight="1">
      <c r="A47" s="28">
        <v>1954</v>
      </c>
      <c r="B47" s="219">
        <f>'Table A4'!B47/'Table A4'!P47</f>
        <v>1.6986198109372075</v>
      </c>
      <c r="C47" s="219">
        <f>'Table A4'!C47/'Table A4'!Q47</f>
        <v>1.8686101041013623</v>
      </c>
      <c r="D47" s="219">
        <f>'Table A4'!D47/'Table A4'!R47</f>
        <v>1.8875161674014866</v>
      </c>
      <c r="E47" s="219">
        <f>'Table A4'!E47/'Table A4'!S47</f>
        <v>1.8140001542892066</v>
      </c>
      <c r="F47" s="219">
        <f>'Table A4'!F47/'Table A4'!T47</f>
        <v>1.7797741819682411</v>
      </c>
      <c r="G47" s="219">
        <f>'Table A4'!G47/'Table A4'!U47</f>
        <v>2.0410100724842315</v>
      </c>
      <c r="H47" s="29"/>
      <c r="I47" s="219">
        <f t="shared" si="6"/>
        <v>2.4313937056243611</v>
      </c>
      <c r="J47" s="219">
        <f t="shared" si="7"/>
        <v>2.1512645262566568</v>
      </c>
      <c r="K47" s="219">
        <f t="shared" si="8"/>
        <v>2.1267400377931693</v>
      </c>
      <c r="L47" s="219">
        <f t="shared" si="9"/>
        <v>2.2285009956456463</v>
      </c>
      <c r="M47" s="219">
        <f t="shared" si="10"/>
        <v>2.2824225565866816</v>
      </c>
      <c r="N47" s="219">
        <f t="shared" si="11"/>
        <v>1.9606054988628818</v>
      </c>
      <c r="P47" s="163"/>
      <c r="Q47" s="163"/>
      <c r="R47" s="163"/>
      <c r="S47" s="163"/>
      <c r="T47" s="163"/>
      <c r="U47" s="163"/>
    </row>
    <row r="48" spans="1:21" ht="12" customHeight="1">
      <c r="A48" s="28">
        <v>1955</v>
      </c>
      <c r="B48" s="219">
        <f>'Table A4'!B48/'Table A4'!P48</f>
        <v>1.6815388100797481</v>
      </c>
      <c r="C48" s="219">
        <f>'Table A4'!C48/'Table A4'!Q48</f>
        <v>1.8117514519588078</v>
      </c>
      <c r="D48" s="219">
        <f>'Table A4'!D48/'Table A4'!R48</f>
        <v>1.8771806571891974</v>
      </c>
      <c r="E48" s="219">
        <f>'Table A4'!E48/'Table A4'!S48</f>
        <v>1.801628052075132</v>
      </c>
      <c r="F48" s="219">
        <f>'Table A4'!F48/'Table A4'!T48</f>
        <v>1.8359918246803977</v>
      </c>
      <c r="G48" s="219">
        <f>'Table A4'!G48/'Table A4'!U48</f>
        <v>2.1651525320317266</v>
      </c>
      <c r="H48" s="29"/>
      <c r="I48" s="219">
        <f t="shared" si="6"/>
        <v>2.467267872658621</v>
      </c>
      <c r="J48" s="219">
        <f t="shared" si="7"/>
        <v>2.2319041716364492</v>
      </c>
      <c r="K48" s="219">
        <f t="shared" si="8"/>
        <v>2.1400160181419867</v>
      </c>
      <c r="L48" s="219">
        <f t="shared" si="9"/>
        <v>2.2474613349811712</v>
      </c>
      <c r="M48" s="219">
        <f t="shared" si="10"/>
        <v>2.1961839463948145</v>
      </c>
      <c r="N48" s="219">
        <f t="shared" si="11"/>
        <v>1.858256728203866</v>
      </c>
      <c r="P48" s="163"/>
      <c r="Q48" s="163"/>
      <c r="R48" s="163"/>
      <c r="S48" s="163"/>
      <c r="T48" s="163"/>
      <c r="U48" s="163"/>
    </row>
    <row r="49" spans="1:21" ht="12" customHeight="1">
      <c r="A49" s="28">
        <v>1956</v>
      </c>
      <c r="B49" s="219">
        <f>'Table A4'!B49/'Table A4'!P49</f>
        <v>1.6998764386278731</v>
      </c>
      <c r="C49" s="219">
        <f>'Table A4'!C49/'Table A4'!Q49</f>
        <v>1.8238676838480772</v>
      </c>
      <c r="D49" s="219">
        <f>'Table A4'!D49/'Table A4'!R49</f>
        <v>1.8280175339662177</v>
      </c>
      <c r="E49" s="219">
        <f>'Table A4'!E49/'Table A4'!S49</f>
        <v>1.820003107822062</v>
      </c>
      <c r="F49" s="219">
        <f>'Table A4'!F49/'Table A4'!T49</f>
        <v>1.7852005942396918</v>
      </c>
      <c r="G49" s="219">
        <f>'Table A4'!G49/'Table A4'!U49</f>
        <v>2.1371607324516781</v>
      </c>
      <c r="H49" s="29"/>
      <c r="I49" s="219">
        <f t="shared" si="6"/>
        <v>2.4288236391562594</v>
      </c>
      <c r="J49" s="219">
        <f t="shared" si="7"/>
        <v>2.2137871403442522</v>
      </c>
      <c r="K49" s="219">
        <f t="shared" si="8"/>
        <v>2.2077038939139166</v>
      </c>
      <c r="L49" s="219">
        <f t="shared" si="9"/>
        <v>2.2195075731554383</v>
      </c>
      <c r="M49" s="219">
        <f t="shared" si="10"/>
        <v>2.273559912379203</v>
      </c>
      <c r="N49" s="219">
        <f t="shared" si="11"/>
        <v>1.8793831614674519</v>
      </c>
      <c r="P49" s="163"/>
      <c r="Q49" s="163"/>
      <c r="R49" s="163"/>
      <c r="S49" s="163"/>
      <c r="T49" s="163"/>
      <c r="U49" s="163"/>
    </row>
    <row r="50" spans="1:21" ht="12" customHeight="1">
      <c r="A50" s="28">
        <v>1957</v>
      </c>
      <c r="B50" s="219">
        <f>'Table A4'!B50/'Table A4'!P50</f>
        <v>1.6641889629147968</v>
      </c>
      <c r="C50" s="219">
        <f>'Table A4'!C50/'Table A4'!Q50</f>
        <v>1.7904901424195185</v>
      </c>
      <c r="D50" s="219">
        <f>'Table A4'!D50/'Table A4'!R50</f>
        <v>1.8333041981606548</v>
      </c>
      <c r="E50" s="219">
        <f>'Table A4'!E50/'Table A4'!S50</f>
        <v>1.8062099005574099</v>
      </c>
      <c r="F50" s="219">
        <f>'Table A4'!F50/'Table A4'!T50</f>
        <v>1.7515110074405891</v>
      </c>
      <c r="G50" s="219">
        <f>'Table A4'!G50/'Table A4'!U50</f>
        <v>2.0530926118626436</v>
      </c>
      <c r="H50" s="29"/>
      <c r="I50" s="219">
        <f t="shared" si="6"/>
        <v>2.5055956299115461</v>
      </c>
      <c r="J50" s="219">
        <f t="shared" si="7"/>
        <v>2.2650379129829719</v>
      </c>
      <c r="K50" s="219">
        <f t="shared" si="8"/>
        <v>2.2000419561155353</v>
      </c>
      <c r="L50" s="219">
        <f t="shared" si="9"/>
        <v>2.2403717683305606</v>
      </c>
      <c r="M50" s="219">
        <f t="shared" si="10"/>
        <v>2.3306524988977695</v>
      </c>
      <c r="N50" s="219">
        <f t="shared" si="11"/>
        <v>1.9495840999503959</v>
      </c>
      <c r="P50" s="163"/>
      <c r="Q50" s="163"/>
      <c r="R50" s="163"/>
      <c r="S50" s="163"/>
      <c r="T50" s="163"/>
      <c r="U50" s="163"/>
    </row>
    <row r="51" spans="1:21" ht="12" customHeight="1">
      <c r="A51" s="28">
        <v>1958</v>
      </c>
      <c r="B51" s="219">
        <f>'Table A4'!B51/'Table A4'!P51</f>
        <v>1.6347834031182751</v>
      </c>
      <c r="C51" s="219">
        <f>'Table A4'!C51/'Table A4'!Q51</f>
        <v>1.7356995132916961</v>
      </c>
      <c r="D51" s="219">
        <f>'Table A4'!D51/'Table A4'!R51</f>
        <v>1.7965340336055886</v>
      </c>
      <c r="E51" s="219">
        <f>'Table A4'!E51/'Table A4'!S51</f>
        <v>1.7887077337229935</v>
      </c>
      <c r="F51" s="219">
        <f>'Table A4'!F51/'Table A4'!T51</f>
        <v>1.7485516966543619</v>
      </c>
      <c r="G51" s="219">
        <f>'Table A4'!G51/'Table A4'!U51</f>
        <v>2.0431166414699384</v>
      </c>
      <c r="H51" s="29"/>
      <c r="I51" s="219">
        <f t="shared" si="6"/>
        <v>2.5753404942341827</v>
      </c>
      <c r="J51" s="219">
        <f t="shared" si="7"/>
        <v>2.3592505933920767</v>
      </c>
      <c r="K51" s="219">
        <f t="shared" si="8"/>
        <v>2.2554391373252476</v>
      </c>
      <c r="L51" s="219">
        <f t="shared" si="9"/>
        <v>2.2678967851369078</v>
      </c>
      <c r="M51" s="219">
        <f t="shared" si="10"/>
        <v>2.3359130765042435</v>
      </c>
      <c r="N51" s="219">
        <f t="shared" si="11"/>
        <v>1.9586655607284922</v>
      </c>
      <c r="P51" s="163"/>
      <c r="Q51" s="163"/>
      <c r="R51" s="163"/>
      <c r="S51" s="163"/>
      <c r="T51" s="163"/>
      <c r="U51" s="163"/>
    </row>
    <row r="52" spans="1:21" ht="12" customHeight="1">
      <c r="A52" s="28">
        <v>1959</v>
      </c>
      <c r="B52" s="219">
        <f>'Table A4'!B52/'Table A4'!P52</f>
        <v>1.6329029596959872</v>
      </c>
      <c r="C52" s="219">
        <f>'Table A4'!C52/'Table A4'!Q52</f>
        <v>1.6941336197152868</v>
      </c>
      <c r="D52" s="219">
        <f>'Table A4'!D52/'Table A4'!R52</f>
        <v>1.765682717263483</v>
      </c>
      <c r="E52" s="219">
        <f>'Table A4'!E52/'Table A4'!S52</f>
        <v>1.6941007894652738</v>
      </c>
      <c r="F52" s="219">
        <f>'Table A4'!F52/'Table A4'!T52</f>
        <v>1.7319446060372798</v>
      </c>
      <c r="G52" s="219">
        <f>'Table A4'!G52/'Table A4'!U52</f>
        <v>2.1164487267721968</v>
      </c>
      <c r="H52" s="29"/>
      <c r="I52" s="219">
        <f t="shared" si="6"/>
        <v>2.5800210516954234</v>
      </c>
      <c r="J52" s="219">
        <f t="shared" si="7"/>
        <v>2.4406448147694828</v>
      </c>
      <c r="K52" s="219">
        <f t="shared" si="8"/>
        <v>2.306023993298369</v>
      </c>
      <c r="L52" s="219">
        <f t="shared" si="9"/>
        <v>2.440712955780366</v>
      </c>
      <c r="M52" s="219">
        <f t="shared" si="10"/>
        <v>2.3662236072944944</v>
      </c>
      <c r="N52" s="219">
        <f t="shared" si="11"/>
        <v>1.8956972013315241</v>
      </c>
      <c r="P52" s="163"/>
      <c r="Q52" s="163"/>
      <c r="R52" s="163"/>
      <c r="S52" s="163"/>
      <c r="T52" s="163"/>
      <c r="U52" s="163"/>
    </row>
    <row r="53" spans="1:21" ht="12" customHeight="1">
      <c r="A53" s="28">
        <v>1960</v>
      </c>
      <c r="B53" s="219">
        <f>'Table A4'!B53/'Table A4'!P53</f>
        <v>1.6047117299269023</v>
      </c>
      <c r="C53" s="219">
        <f>'Table A4'!C53/'Table A4'!Q53</f>
        <v>1.8147437081756166</v>
      </c>
      <c r="D53" s="219">
        <f>'Table A4'!D53/'Table A4'!R53</f>
        <v>1.7228984482296026</v>
      </c>
      <c r="E53" s="219">
        <f>'Table A4'!E53/'Table A4'!S53</f>
        <v>1.7310288126200315</v>
      </c>
      <c r="F53" s="219">
        <f>'Table A4'!F53/'Table A4'!T53</f>
        <v>1.7518794882743418</v>
      </c>
      <c r="G53" s="219">
        <f>'Table A4'!G53/'Table A4'!U53</f>
        <v>2.1135388011546956</v>
      </c>
      <c r="H53" s="29"/>
      <c r="I53" s="219">
        <f t="shared" si="6"/>
        <v>2.6536805067778002</v>
      </c>
      <c r="J53" s="219">
        <f t="shared" si="7"/>
        <v>2.2273798373223541</v>
      </c>
      <c r="K53" s="219">
        <f t="shared" si="8"/>
        <v>2.3833201640548909</v>
      </c>
      <c r="L53" s="219">
        <f t="shared" si="9"/>
        <v>2.3679351384468239</v>
      </c>
      <c r="M53" s="219">
        <f t="shared" si="10"/>
        <v>2.3300003731916217</v>
      </c>
      <c r="N53" s="219">
        <f t="shared" si="11"/>
        <v>1.89803785818962</v>
      </c>
      <c r="P53" s="163"/>
      <c r="Q53" s="163"/>
      <c r="R53" s="163"/>
      <c r="S53" s="163"/>
      <c r="T53" s="163"/>
      <c r="U53" s="163"/>
    </row>
    <row r="54" spans="1:21" ht="12" customHeight="1">
      <c r="A54" s="28">
        <v>1961</v>
      </c>
      <c r="B54" s="219">
        <f>'Table A4'!B54/'Table A4'!P54</f>
        <v>1.6253232498614878</v>
      </c>
      <c r="C54" s="219">
        <f>'Table A4'!C54/'Table A4'!Q54</f>
        <v>1.7092068234051012</v>
      </c>
      <c r="D54" s="219">
        <f>'Table A4'!D54/'Table A4'!R54</f>
        <v>1.6872951288133633</v>
      </c>
      <c r="E54" s="219">
        <f>'Table A4'!E54/'Table A4'!S54</f>
        <v>1.7553381991908086</v>
      </c>
      <c r="F54" s="219">
        <f>'Table A4'!F54/'Table A4'!T54</f>
        <v>1.7890879552888785</v>
      </c>
      <c r="G54" s="219">
        <f>'Table A4'!G54/'Table A4'!U54</f>
        <v>2.1489662080940297</v>
      </c>
      <c r="H54" s="29"/>
      <c r="I54" s="219">
        <f t="shared" si="6"/>
        <v>2.5991729081263251</v>
      </c>
      <c r="J54" s="219">
        <f t="shared" si="7"/>
        <v>2.4100259148646077</v>
      </c>
      <c r="K54" s="219">
        <f t="shared" si="8"/>
        <v>2.4549790302261147</v>
      </c>
      <c r="L54" s="219">
        <f t="shared" si="9"/>
        <v>2.3239102710167403</v>
      </c>
      <c r="M54" s="219">
        <f t="shared" si="10"/>
        <v>2.2672858498187423</v>
      </c>
      <c r="N54" s="219">
        <f t="shared" si="11"/>
        <v>1.8703476159310697</v>
      </c>
      <c r="P54" s="163"/>
      <c r="Q54" s="163"/>
      <c r="R54" s="163"/>
      <c r="S54" s="163"/>
      <c r="T54" s="163"/>
      <c r="U54" s="163"/>
    </row>
    <row r="55" spans="1:21" ht="12" customHeight="1">
      <c r="A55" s="28">
        <v>1962</v>
      </c>
      <c r="B55" s="219">
        <f>'Table A4'!B55/'Table A4'!P55</f>
        <v>1.6018109321696237</v>
      </c>
      <c r="C55" s="219">
        <f>'Table A4'!C55/'Table A4'!Q55</f>
        <v>1.7084254142450186</v>
      </c>
      <c r="D55" s="219">
        <f>'Table A4'!D55/'Table A4'!R55</f>
        <v>1.6836236827414728</v>
      </c>
      <c r="E55" s="219">
        <f>'Table A4'!E55/'Table A4'!S55</f>
        <v>1.6880574823121735</v>
      </c>
      <c r="F55" s="219">
        <f>'Table A4'!F55/'Table A4'!T55</f>
        <v>1.7161452032176152</v>
      </c>
      <c r="G55" s="219">
        <f>'Table A4'!G55/'Table A4'!U55</f>
        <v>2.1544472318062202</v>
      </c>
      <c r="H55" s="29"/>
      <c r="I55" s="219">
        <f t="shared" si="6"/>
        <v>2.6616514365979391</v>
      </c>
      <c r="J55" s="219">
        <f t="shared" si="7"/>
        <v>2.411581205151593</v>
      </c>
      <c r="K55" s="219">
        <f t="shared" si="8"/>
        <v>2.4627930910611413</v>
      </c>
      <c r="L55" s="219">
        <f t="shared" si="9"/>
        <v>2.4533669434704257</v>
      </c>
      <c r="M55" s="219">
        <f t="shared" si="10"/>
        <v>2.3963648649841334</v>
      </c>
      <c r="N55" s="219">
        <f t="shared" si="11"/>
        <v>1.86621542539924</v>
      </c>
      <c r="P55" s="163"/>
      <c r="Q55" s="163"/>
      <c r="R55" s="163"/>
      <c r="S55" s="163"/>
      <c r="T55" s="163"/>
      <c r="U55" s="163"/>
    </row>
    <row r="56" spans="1:21" ht="12" customHeight="1">
      <c r="A56" s="28">
        <v>1963</v>
      </c>
      <c r="B56" s="219">
        <f>'Table A4'!B56/'Table A4'!P56</f>
        <v>1.5904849427548939</v>
      </c>
      <c r="C56" s="219">
        <f>'Table A4'!C56/'Table A4'!Q56</f>
        <v>1.6766134784737763</v>
      </c>
      <c r="D56" s="219">
        <f>'Table A4'!D56/'Table A4'!R56</f>
        <v>1.6850589124764261</v>
      </c>
      <c r="E56" s="219">
        <f>'Table A4'!E56/'Table A4'!S56</f>
        <v>1.689140869542693</v>
      </c>
      <c r="F56" s="219">
        <f>'Table A4'!F56/'Table A4'!T56</f>
        <v>1.7184191119159116</v>
      </c>
      <c r="G56" s="219">
        <f>'Table A4'!G56/'Table A4'!U56</f>
        <v>2.1917156401221014</v>
      </c>
      <c r="H56" s="29"/>
      <c r="I56" s="219">
        <f t="shared" si="6"/>
        <v>2.6935232850045643</v>
      </c>
      <c r="J56" s="219">
        <f t="shared" si="7"/>
        <v>2.477948683871448</v>
      </c>
      <c r="K56" s="219">
        <f t="shared" si="8"/>
        <v>2.4597284726726496</v>
      </c>
      <c r="L56" s="219">
        <f t="shared" si="9"/>
        <v>2.4510821287722928</v>
      </c>
      <c r="M56" s="219">
        <f t="shared" si="10"/>
        <v>2.3919451520897823</v>
      </c>
      <c r="N56" s="219">
        <f t="shared" si="11"/>
        <v>1.8391263539157223</v>
      </c>
      <c r="P56" s="163"/>
      <c r="Q56" s="163"/>
      <c r="R56" s="163"/>
      <c r="S56" s="163"/>
      <c r="T56" s="163"/>
      <c r="U56" s="163"/>
    </row>
    <row r="57" spans="1:21" ht="12" customHeight="1">
      <c r="A57" s="28">
        <v>1964</v>
      </c>
      <c r="B57" s="219">
        <f>'Table A4'!B57/'Table A4'!P57</f>
        <v>1.5794341813922799</v>
      </c>
      <c r="C57" s="219">
        <f>'Table A4'!C57/'Table A4'!Q57</f>
        <v>1.7197126072598634</v>
      </c>
      <c r="D57" s="219">
        <f>'Table A4'!D57/'Table A4'!R57</f>
        <v>1.7257997964675915</v>
      </c>
      <c r="E57" s="219">
        <f>'Table A4'!E57/'Table A4'!S57</f>
        <v>1.7000034519871394</v>
      </c>
      <c r="F57" s="219">
        <f>'Table A4'!F57/'Table A4'!T57</f>
        <v>1.7692792426616042</v>
      </c>
      <c r="G57" s="219">
        <f>'Table A4'!G57/'Table A4'!U57</f>
        <v>2.2297360443319465</v>
      </c>
      <c r="H57" s="29"/>
      <c r="I57" s="219">
        <f t="shared" si="6"/>
        <v>2.7258215550852962</v>
      </c>
      <c r="J57" s="219">
        <f t="shared" si="7"/>
        <v>2.3894434944071148</v>
      </c>
      <c r="K57" s="219">
        <f t="shared" si="8"/>
        <v>2.3777904111669894</v>
      </c>
      <c r="L57" s="219">
        <f t="shared" si="9"/>
        <v>2.4285643837344564</v>
      </c>
      <c r="M57" s="219">
        <f t="shared" si="10"/>
        <v>2.2999180850637964</v>
      </c>
      <c r="N57" s="219">
        <f t="shared" si="11"/>
        <v>1.8131826375336095</v>
      </c>
      <c r="P57" s="163"/>
      <c r="Q57" s="163"/>
      <c r="R57" s="163"/>
      <c r="S57" s="163"/>
      <c r="T57" s="163"/>
      <c r="U57" s="163"/>
    </row>
    <row r="58" spans="1:21" ht="12" customHeight="1">
      <c r="A58" s="28">
        <v>1965</v>
      </c>
      <c r="B58" s="219">
        <f>'Table A4'!B58/'Table A4'!P58</f>
        <v>1.5906210370681864</v>
      </c>
      <c r="C58" s="219">
        <f>'Table A4'!C58/'Table A4'!Q58</f>
        <v>1.7084625223184089</v>
      </c>
      <c r="D58" s="219">
        <f>'Table A4'!D58/'Table A4'!R58</f>
        <v>1.7717069364131939</v>
      </c>
      <c r="E58" s="219">
        <f>'Table A4'!E58/'Table A4'!S58</f>
        <v>1.718909150688853</v>
      </c>
      <c r="F58" s="219">
        <f>'Table A4'!F58/'Table A4'!T58</f>
        <v>1.8518369083822697</v>
      </c>
      <c r="G58" s="219">
        <f>'Table A4'!G58/'Table A4'!U58</f>
        <v>2.3278641751542355</v>
      </c>
      <c r="H58" s="29"/>
      <c r="I58" s="219">
        <f t="shared" si="6"/>
        <v>2.6931330535802629</v>
      </c>
      <c r="J58" s="219">
        <f t="shared" si="7"/>
        <v>2.4115072689061221</v>
      </c>
      <c r="K58" s="219">
        <f t="shared" si="8"/>
        <v>2.2958287049328421</v>
      </c>
      <c r="L58" s="219">
        <f t="shared" si="9"/>
        <v>2.3909963436156128</v>
      </c>
      <c r="M58" s="219">
        <f t="shared" si="10"/>
        <v>2.1739336370140476</v>
      </c>
      <c r="N58" s="219">
        <f t="shared" si="11"/>
        <v>1.7530890724451142</v>
      </c>
      <c r="P58" s="163"/>
      <c r="Q58" s="163"/>
      <c r="R58" s="163"/>
      <c r="S58" s="163"/>
      <c r="T58" s="163"/>
      <c r="U58" s="163"/>
    </row>
    <row r="59" spans="1:21" ht="12" customHeight="1">
      <c r="A59" s="28">
        <v>1966</v>
      </c>
      <c r="B59" s="219">
        <f>'Table A4'!B59/'Table A4'!P59</f>
        <v>1.6146982746136731</v>
      </c>
      <c r="C59" s="219">
        <f>'Table A4'!C59/'Table A4'!Q59</f>
        <v>1.7170494678678392</v>
      </c>
      <c r="D59" s="219">
        <f>'Table A4'!D59/'Table A4'!R59</f>
        <v>1.764974099263219</v>
      </c>
      <c r="E59" s="219">
        <f>'Table A4'!E59/'Table A4'!S59</f>
        <v>1.710838532836968</v>
      </c>
      <c r="F59" s="219">
        <f>'Table A4'!F59/'Table A4'!T59</f>
        <v>1.8283177748153381</v>
      </c>
      <c r="G59" s="219">
        <f>'Table A4'!G59/'Table A4'!U59</f>
        <v>2.2057823049662195</v>
      </c>
      <c r="H59" s="29"/>
      <c r="I59" s="219">
        <f t="shared" si="6"/>
        <v>2.6268143921966955</v>
      </c>
      <c r="J59" s="219">
        <f t="shared" si="7"/>
        <v>2.3946039217817425</v>
      </c>
      <c r="K59" s="219">
        <f t="shared" si="8"/>
        <v>2.3072338017236729</v>
      </c>
      <c r="L59" s="219">
        <f t="shared" si="9"/>
        <v>2.4067892408828544</v>
      </c>
      <c r="M59" s="219">
        <f t="shared" si="10"/>
        <v>2.2072661367467772</v>
      </c>
      <c r="N59" s="219">
        <f t="shared" si="11"/>
        <v>1.8293370999734611</v>
      </c>
      <c r="P59" s="163"/>
      <c r="Q59" s="163"/>
      <c r="R59" s="163"/>
      <c r="S59" s="163"/>
      <c r="T59" s="163"/>
      <c r="U59" s="163"/>
    </row>
    <row r="60" spans="1:21" ht="12" customHeight="1">
      <c r="A60" s="28">
        <v>1967</v>
      </c>
      <c r="B60" s="219">
        <f>'Table A4'!B60/'Table A4'!P60</f>
        <v>1.6312123628521025</v>
      </c>
      <c r="C60" s="219">
        <f>'Table A4'!C60/'Table A4'!Q60</f>
        <v>1.7316036037018236</v>
      </c>
      <c r="D60" s="219">
        <f>'Table A4'!D60/'Table A4'!R60</f>
        <v>1.7644002178992102</v>
      </c>
      <c r="E60" s="219">
        <f>'Table A4'!E60/'Table A4'!S60</f>
        <v>1.7278494116850425</v>
      </c>
      <c r="F60" s="219">
        <f>'Table A4'!F60/'Table A4'!T60</f>
        <v>1.8367927886792366</v>
      </c>
      <c r="G60" s="219">
        <f>'Table A4'!G60/'Table A4'!U60</f>
        <v>2.1775929991488301</v>
      </c>
      <c r="H60" s="29"/>
      <c r="I60" s="219">
        <f t="shared" si="6"/>
        <v>2.5842528740748176</v>
      </c>
      <c r="J60" s="219">
        <f t="shared" si="7"/>
        <v>2.3668604076580868</v>
      </c>
      <c r="K60" s="219">
        <f t="shared" si="8"/>
        <v>2.3082152210111677</v>
      </c>
      <c r="L60" s="219">
        <f t="shared" si="9"/>
        <v>2.373910569886843</v>
      </c>
      <c r="M60" s="219">
        <f t="shared" si="10"/>
        <v>2.1950389792177392</v>
      </c>
      <c r="N60" s="219">
        <f t="shared" si="11"/>
        <v>1.849189831056065</v>
      </c>
      <c r="P60" s="163"/>
      <c r="Q60" s="163"/>
      <c r="R60" s="163"/>
      <c r="S60" s="163"/>
      <c r="T60" s="163"/>
      <c r="U60" s="163"/>
    </row>
    <row r="61" spans="1:21" ht="12" customHeight="1">
      <c r="A61" s="28">
        <v>1968</v>
      </c>
      <c r="B61" s="219">
        <f>'Table A4'!B61/'Table A4'!P61</f>
        <v>1.6159492810340721</v>
      </c>
      <c r="C61" s="219">
        <f>'Table A4'!C61/'Table A4'!Q61</f>
        <v>1.7224770226541708</v>
      </c>
      <c r="D61" s="219">
        <f>'Table A4'!D61/'Table A4'!R61</f>
        <v>1.7509390618020377</v>
      </c>
      <c r="E61" s="219">
        <f>'Table A4'!E61/'Table A4'!S61</f>
        <v>1.75412605022421</v>
      </c>
      <c r="F61" s="219">
        <f>'Table A4'!F61/'Table A4'!T61</f>
        <v>1.8282957732020333</v>
      </c>
      <c r="G61" s="219">
        <f>'Table A4'!G61/'Table A4'!U61</f>
        <v>2.2634421486380987</v>
      </c>
      <c r="H61" s="29"/>
      <c r="I61" s="219">
        <f t="shared" si="6"/>
        <v>2.6235102966938664</v>
      </c>
      <c r="J61" s="219">
        <f t="shared" si="7"/>
        <v>2.3841270637594678</v>
      </c>
      <c r="K61" s="219">
        <f t="shared" si="8"/>
        <v>2.3316659777962379</v>
      </c>
      <c r="L61" s="219">
        <f t="shared" si="9"/>
        <v>2.3260382660202348</v>
      </c>
      <c r="M61" s="219">
        <f t="shared" si="10"/>
        <v>2.2072982047634881</v>
      </c>
      <c r="N61" s="219">
        <f t="shared" si="11"/>
        <v>1.7914885545633643</v>
      </c>
      <c r="P61" s="163"/>
      <c r="Q61" s="163"/>
      <c r="R61" s="163"/>
      <c r="S61" s="163"/>
      <c r="T61" s="163"/>
      <c r="U61" s="163"/>
    </row>
    <row r="62" spans="1:21" ht="12" customHeight="1">
      <c r="A62" s="28">
        <v>1969</v>
      </c>
      <c r="B62" s="219">
        <f>'Table A4'!B62/'Table A4'!P62</f>
        <v>1.5854279490029766</v>
      </c>
      <c r="C62" s="219">
        <f>'Table A4'!C62/'Table A4'!Q62</f>
        <v>1.6657579319333335</v>
      </c>
      <c r="D62" s="219">
        <f>'Table A4'!D62/'Table A4'!R62</f>
        <v>1.7207617897208638</v>
      </c>
      <c r="E62" s="219">
        <f>'Table A4'!E62/'Table A4'!S62</f>
        <v>1.6854217404575613</v>
      </c>
      <c r="F62" s="219">
        <f>'Table A4'!F62/'Table A4'!T62</f>
        <v>1.8356012719740284</v>
      </c>
      <c r="G62" s="219">
        <f>'Table A4'!G62/'Table A4'!U62</f>
        <v>2.3573510241852311</v>
      </c>
      <c r="H62" s="29"/>
      <c r="I62" s="219">
        <f t="shared" si="6"/>
        <v>2.7081521333292469</v>
      </c>
      <c r="J62" s="219">
        <f t="shared" si="7"/>
        <v>2.50204744402525</v>
      </c>
      <c r="K62" s="219">
        <f t="shared" si="8"/>
        <v>2.3874209402627731</v>
      </c>
      <c r="L62" s="219">
        <f t="shared" si="9"/>
        <v>2.4589557654422198</v>
      </c>
      <c r="M62" s="219">
        <f t="shared" si="10"/>
        <v>2.1967430322809287</v>
      </c>
      <c r="N62" s="219">
        <f t="shared" si="11"/>
        <v>1.7367291011551445</v>
      </c>
      <c r="P62" s="163"/>
      <c r="Q62" s="163"/>
      <c r="R62" s="163"/>
      <c r="S62" s="163"/>
      <c r="T62" s="163"/>
      <c r="U62" s="163"/>
    </row>
    <row r="63" spans="1:21" ht="12" customHeight="1">
      <c r="A63" s="28">
        <v>1970</v>
      </c>
      <c r="B63" s="219">
        <f>'Table A4'!B63/'Table A4'!P63</f>
        <v>1.5724724388078206</v>
      </c>
      <c r="C63" s="219">
        <f>'Table A4'!C63/'Table A4'!Q63</f>
        <v>1.6353717850344272</v>
      </c>
      <c r="D63" s="219">
        <f>'Table A4'!D63/'Table A4'!R63</f>
        <v>1.7053960950541702</v>
      </c>
      <c r="E63" s="219">
        <f>'Table A4'!E63/'Table A4'!S63</f>
        <v>1.6668122045445481</v>
      </c>
      <c r="F63" s="219">
        <f>'Table A4'!F63/'Table A4'!T63</f>
        <v>1.7473760109125902</v>
      </c>
      <c r="G63" s="219">
        <f>'Table A4'!G63/'Table A4'!U63</f>
        <v>2.1116089325980543</v>
      </c>
      <c r="H63" s="29"/>
      <c r="I63" s="219">
        <f t="shared" si="6"/>
        <v>2.7468089853941433</v>
      </c>
      <c r="J63" s="219">
        <f t="shared" si="7"/>
        <v>2.57388166039796</v>
      </c>
      <c r="K63" s="219">
        <f t="shared" si="8"/>
        <v>2.4176432319535395</v>
      </c>
      <c r="L63" s="219">
        <f t="shared" si="9"/>
        <v>2.4996726112459635</v>
      </c>
      <c r="M63" s="219">
        <f t="shared" si="10"/>
        <v>2.3380145808786943</v>
      </c>
      <c r="N63" s="219">
        <f t="shared" si="11"/>
        <v>1.8995969451799908</v>
      </c>
      <c r="P63" s="163"/>
      <c r="Q63" s="163"/>
      <c r="R63" s="163"/>
      <c r="S63" s="163"/>
      <c r="T63" s="163"/>
      <c r="U63" s="163"/>
    </row>
    <row r="64" spans="1:21" ht="12" customHeight="1">
      <c r="A64" s="28">
        <v>1971</v>
      </c>
      <c r="B64" s="219">
        <f>'Table A4'!B64/'Table A4'!P64</f>
        <v>1.5700877220383749</v>
      </c>
      <c r="C64" s="219">
        <f>'Table A4'!C64/'Table A4'!Q64</f>
        <v>1.6270281444437291</v>
      </c>
      <c r="D64" s="219">
        <f>'Table A4'!D64/'Table A4'!R64</f>
        <v>1.6803280825799678</v>
      </c>
      <c r="E64" s="219">
        <f>'Table A4'!E64/'Table A4'!S64</f>
        <v>1.6672255793450272</v>
      </c>
      <c r="F64" s="219">
        <f>'Table A4'!F64/'Table A4'!T64</f>
        <v>1.7654697112328794</v>
      </c>
      <c r="G64" s="219">
        <f>'Table A4'!G64/'Table A4'!U64</f>
        <v>2.1624445030378445</v>
      </c>
      <c r="H64" s="29"/>
      <c r="I64" s="219">
        <f t="shared" si="6"/>
        <v>2.754116009417733</v>
      </c>
      <c r="J64" s="219">
        <f t="shared" si="7"/>
        <v>2.5948247440904817</v>
      </c>
      <c r="K64" s="219">
        <f t="shared" si="8"/>
        <v>2.4698790563043631</v>
      </c>
      <c r="L64" s="219">
        <f t="shared" si="9"/>
        <v>2.4987434998844562</v>
      </c>
      <c r="M64" s="219">
        <f t="shared" si="10"/>
        <v>2.306387418503316</v>
      </c>
      <c r="N64" s="219">
        <f t="shared" si="11"/>
        <v>1.860256121807687</v>
      </c>
      <c r="P64" s="163"/>
      <c r="Q64" s="163"/>
      <c r="R64" s="163"/>
      <c r="S64" s="163"/>
      <c r="T64" s="163"/>
      <c r="U64" s="163"/>
    </row>
    <row r="65" spans="1:21" ht="12" customHeight="1">
      <c r="A65" s="28">
        <v>1972</v>
      </c>
      <c r="B65" s="219">
        <f>'Table A4'!B65/'Table A4'!P65</f>
        <v>1.5575258397502905</v>
      </c>
      <c r="C65" s="219">
        <f>'Table A4'!C65/'Table A4'!Q65</f>
        <v>1.6282419668174766</v>
      </c>
      <c r="D65" s="219">
        <f>'Table A4'!D65/'Table A4'!R65</f>
        <v>1.6773233026510679</v>
      </c>
      <c r="E65" s="219">
        <f>'Table A4'!E65/'Table A4'!S65</f>
        <v>1.6672477384379534</v>
      </c>
      <c r="F65" s="219">
        <f>'Table A4'!F65/'Table A4'!T65</f>
        <v>1.7738172703289188</v>
      </c>
      <c r="G65" s="219">
        <f>'Table A4'!G65/'Table A4'!U65</f>
        <v>2.1879690321017935</v>
      </c>
      <c r="H65" s="29"/>
      <c r="I65" s="219">
        <f t="shared" si="6"/>
        <v>2.7936388391395255</v>
      </c>
      <c r="J65" s="219">
        <f t="shared" si="7"/>
        <v>2.5917433931797977</v>
      </c>
      <c r="K65" s="219">
        <f t="shared" si="8"/>
        <v>2.4763998168761709</v>
      </c>
      <c r="L65" s="219">
        <f t="shared" si="9"/>
        <v>2.4986937270720908</v>
      </c>
      <c r="M65" s="219">
        <f t="shared" si="10"/>
        <v>2.2922947552914397</v>
      </c>
      <c r="N65" s="219">
        <f t="shared" si="11"/>
        <v>1.8417727844561465</v>
      </c>
      <c r="P65" s="163"/>
      <c r="Q65" s="163"/>
      <c r="R65" s="163"/>
      <c r="S65" s="163"/>
      <c r="T65" s="163"/>
      <c r="U65" s="163"/>
    </row>
    <row r="66" spans="1:21" ht="12" customHeight="1">
      <c r="A66" s="28">
        <v>1973</v>
      </c>
      <c r="B66" s="219">
        <f>'Table A4'!B66/'Table A4'!P66</f>
        <v>1.5724731375984831</v>
      </c>
      <c r="C66" s="219">
        <f>'Table A4'!C66/'Table A4'!Q66</f>
        <v>1.6278802053563017</v>
      </c>
      <c r="D66" s="219">
        <f>'Table A4'!D66/'Table A4'!R66</f>
        <v>1.655758798231671</v>
      </c>
      <c r="E66" s="219">
        <f>'Table A4'!E66/'Table A4'!S66</f>
        <v>1.6510676091521697</v>
      </c>
      <c r="F66" s="219">
        <f>'Table A4'!F66/'Table A4'!T66</f>
        <v>1.728401467815182</v>
      </c>
      <c r="G66" s="219">
        <f>'Table A4'!G66/'Table A4'!U66</f>
        <v>1.9848649297819534</v>
      </c>
      <c r="H66" s="29"/>
      <c r="I66" s="219">
        <f t="shared" si="6"/>
        <v>2.7468068531477061</v>
      </c>
      <c r="J66" s="219">
        <f t="shared" si="7"/>
        <v>2.59266049712864</v>
      </c>
      <c r="K66" s="219">
        <f t="shared" si="8"/>
        <v>2.5249509464403905</v>
      </c>
      <c r="L66" s="219">
        <f t="shared" si="9"/>
        <v>2.5359387964365414</v>
      </c>
      <c r="M66" s="219">
        <f t="shared" si="10"/>
        <v>2.3728692818254054</v>
      </c>
      <c r="N66" s="219">
        <f t="shared" si="11"/>
        <v>2.0153676608440079</v>
      </c>
      <c r="P66" s="163"/>
      <c r="Q66" s="163"/>
      <c r="R66" s="163"/>
      <c r="S66" s="163"/>
      <c r="T66" s="163"/>
      <c r="U66" s="163"/>
    </row>
    <row r="67" spans="1:21" ht="12" customHeight="1">
      <c r="A67" s="28">
        <v>1974</v>
      </c>
      <c r="B67" s="219">
        <f>'Table A4'!B67/'Table A4'!P67</f>
        <v>1.58631670484443</v>
      </c>
      <c r="C67" s="219">
        <f>'Table A4'!C67/'Table A4'!Q67</f>
        <v>1.6198109098187965</v>
      </c>
      <c r="D67" s="219">
        <f>'Table A4'!D67/'Table A4'!R67</f>
        <v>1.7150460904390248</v>
      </c>
      <c r="E67" s="219">
        <f>'Table A4'!E67/'Table A4'!S67</f>
        <v>1.7189153225191216</v>
      </c>
      <c r="F67" s="219">
        <f>'Table A4'!F67/'Table A4'!T67</f>
        <v>1.7073546500618357</v>
      </c>
      <c r="G67" s="219">
        <f>'Table A4'!G67/'Table A4'!U67</f>
        <v>1.9015555886627951</v>
      </c>
      <c r="H67" s="29"/>
      <c r="I67" s="219">
        <f t="shared" si="6"/>
        <v>2.7055628668559502</v>
      </c>
      <c r="J67" s="219">
        <f t="shared" si="7"/>
        <v>2.6133952858176581</v>
      </c>
      <c r="K67" s="219">
        <f t="shared" si="8"/>
        <v>2.3985112475561103</v>
      </c>
      <c r="L67" s="219">
        <f t="shared" si="9"/>
        <v>2.3909844020237894</v>
      </c>
      <c r="M67" s="219">
        <f t="shared" si="10"/>
        <v>2.4137179983373005</v>
      </c>
      <c r="N67" s="219">
        <f t="shared" si="11"/>
        <v>2.1091939449715125</v>
      </c>
      <c r="P67" s="163"/>
      <c r="Q67" s="163"/>
      <c r="R67" s="163"/>
      <c r="S67" s="163"/>
      <c r="T67" s="163"/>
      <c r="U67" s="163"/>
    </row>
    <row r="68" spans="1:21" ht="12" customHeight="1">
      <c r="A68" s="28">
        <v>1975</v>
      </c>
      <c r="B68" s="219">
        <f>'Table A4'!B68/'Table A4'!P68</f>
        <v>1.564304699176198</v>
      </c>
      <c r="C68" s="219">
        <f>'Table A4'!C68/'Table A4'!Q68</f>
        <v>1.6154224993238064</v>
      </c>
      <c r="D68" s="219">
        <f>'Table A4'!D68/'Table A4'!R68</f>
        <v>1.7018375592942927</v>
      </c>
      <c r="E68" s="219">
        <f>'Table A4'!E68/'Table A4'!S68</f>
        <v>1.6925337391704562</v>
      </c>
      <c r="F68" s="219">
        <f>'Table A4'!F68/'Table A4'!T68</f>
        <v>1.7465096203705772</v>
      </c>
      <c r="G68" s="219">
        <f>'Table A4'!G68/'Table A4'!U68</f>
        <v>1.9994406877766255</v>
      </c>
      <c r="H68" s="29"/>
      <c r="I68" s="219">
        <f t="shared" si="6"/>
        <v>2.7720922782671371</v>
      </c>
      <c r="J68" s="219">
        <f t="shared" si="7"/>
        <v>2.6248999688811296</v>
      </c>
      <c r="K68" s="219">
        <f t="shared" si="8"/>
        <v>2.4248311261732898</v>
      </c>
      <c r="L68" s="219">
        <f t="shared" si="9"/>
        <v>2.4439729697470605</v>
      </c>
      <c r="M68" s="219">
        <f t="shared" si="10"/>
        <v>2.339567465324274</v>
      </c>
      <c r="N68" s="219">
        <f t="shared" si="11"/>
        <v>2.0005596252286053</v>
      </c>
      <c r="P68" s="163"/>
      <c r="Q68" s="163"/>
      <c r="R68" s="163"/>
      <c r="S68" s="163"/>
      <c r="T68" s="163"/>
      <c r="U68" s="163"/>
    </row>
    <row r="69" spans="1:21" ht="12" customHeight="1">
      <c r="A69" s="28">
        <v>1976</v>
      </c>
      <c r="B69" s="219">
        <f>'Table A4'!B69/'Table A4'!P69</f>
        <v>1.5564090694671497</v>
      </c>
      <c r="C69" s="219">
        <f>'Table A4'!C69/'Table A4'!Q69</f>
        <v>1.6082021289816337</v>
      </c>
      <c r="D69" s="219">
        <f>'Table A4'!D69/'Table A4'!R69</f>
        <v>1.7005882364214882</v>
      </c>
      <c r="E69" s="219">
        <f>'Table A4'!E69/'Table A4'!S69</f>
        <v>1.7026187122696848</v>
      </c>
      <c r="F69" s="219">
        <f>'Table A4'!F69/'Table A4'!T69</f>
        <v>1.7660102435515437</v>
      </c>
      <c r="G69" s="219">
        <f>'Table A4'!G69/'Table A4'!U69</f>
        <v>2.0088874637378398</v>
      </c>
      <c r="H69" s="29"/>
      <c r="I69" s="219">
        <f t="shared" si="6"/>
        <v>2.7972388569396598</v>
      </c>
      <c r="J69" s="219">
        <f t="shared" si="7"/>
        <v>2.6441902327346138</v>
      </c>
      <c r="K69" s="219">
        <f t="shared" si="8"/>
        <v>2.4273719540423166</v>
      </c>
      <c r="L69" s="219">
        <f t="shared" si="9"/>
        <v>2.4232470364611811</v>
      </c>
      <c r="M69" s="219">
        <f t="shared" si="10"/>
        <v>2.3054655710132308</v>
      </c>
      <c r="N69" s="219">
        <f t="shared" si="11"/>
        <v>1.9911908274636376</v>
      </c>
      <c r="P69" s="163"/>
      <c r="Q69" s="163"/>
      <c r="R69" s="163"/>
      <c r="S69" s="163"/>
      <c r="T69" s="163"/>
      <c r="U69" s="163"/>
    </row>
    <row r="70" spans="1:21" ht="12" customHeight="1">
      <c r="A70" s="28">
        <v>1977</v>
      </c>
      <c r="B70" s="219">
        <f>'Table A4'!B70/'Table A4'!P70</f>
        <v>1.5556681639931564</v>
      </c>
      <c r="C70" s="219">
        <f>'Table A4'!C70/'Table A4'!Q70</f>
        <v>1.6023645874833077</v>
      </c>
      <c r="D70" s="219">
        <f>'Table A4'!D70/'Table A4'!R70</f>
        <v>1.7114753225480062</v>
      </c>
      <c r="E70" s="219">
        <f>'Table A4'!E70/'Table A4'!S70</f>
        <v>1.715463103564179</v>
      </c>
      <c r="F70" s="219">
        <f>'Table A4'!F70/'Table A4'!T70</f>
        <v>1.7798206637121072</v>
      </c>
      <c r="G70" s="219">
        <f>'Table A4'!G70/'Table A4'!U70</f>
        <v>2.040856531638942</v>
      </c>
      <c r="H70" s="29"/>
      <c r="I70" s="219">
        <f t="shared" ref="I70:I100" si="12">B70/(B70-1)</f>
        <v>2.7996352226007963</v>
      </c>
      <c r="J70" s="219">
        <f t="shared" ref="J70:J100" si="13">C70/(C70-1)</f>
        <v>2.6601241520156784</v>
      </c>
      <c r="K70" s="219">
        <f t="shared" ref="K70:K100" si="14">D70/(D70-1)</f>
        <v>2.4055301263558948</v>
      </c>
      <c r="L70" s="219">
        <f t="shared" ref="L70:L100" si="15">E70/(E70-1)</f>
        <v>2.3976961146121454</v>
      </c>
      <c r="M70" s="219">
        <f t="shared" ref="M70:M100" si="16">F70/(F70-1)</f>
        <v>2.2823461169133346</v>
      </c>
      <c r="N70" s="219">
        <f t="shared" ref="N70:N100" si="17">G70/(G70-1)</f>
        <v>1.9607472015623431</v>
      </c>
      <c r="P70" s="163"/>
      <c r="Q70" s="163"/>
      <c r="R70" s="163"/>
      <c r="S70" s="163"/>
      <c r="T70" s="163"/>
      <c r="U70" s="163"/>
    </row>
    <row r="71" spans="1:21" ht="12" customHeight="1">
      <c r="A71" s="28">
        <v>1978</v>
      </c>
      <c r="B71" s="219">
        <f>'Table A4'!B71/'Table A4'!P71</f>
        <v>1.5591265805284795</v>
      </c>
      <c r="C71" s="219">
        <f>'Table A4'!C71/'Table A4'!Q71</f>
        <v>1.612379967299423</v>
      </c>
      <c r="D71" s="219">
        <f>'Table A4'!D71/'Table A4'!R71</f>
        <v>1.7178680685866585</v>
      </c>
      <c r="E71" s="219">
        <f>'Table A4'!E71/'Table A4'!S71</f>
        <v>1.7289237379753959</v>
      </c>
      <c r="F71" s="219">
        <f>'Table A4'!F71/'Table A4'!T71</f>
        <v>1.7836003282766399</v>
      </c>
      <c r="G71" s="219">
        <f>'Table A4'!G71/'Table A4'!U71</f>
        <v>1.9647164884282984</v>
      </c>
      <c r="H71" s="29"/>
      <c r="I71" s="219">
        <f t="shared" si="12"/>
        <v>2.7885037750392985</v>
      </c>
      <c r="J71" s="219">
        <f t="shared" si="13"/>
        <v>2.632973077826124</v>
      </c>
      <c r="K71" s="219">
        <f t="shared" si="14"/>
        <v>2.393013624312339</v>
      </c>
      <c r="L71" s="219">
        <f t="shared" si="15"/>
        <v>2.3718856279499487</v>
      </c>
      <c r="M71" s="219">
        <f t="shared" si="16"/>
        <v>2.2761607721621102</v>
      </c>
      <c r="N71" s="219">
        <f t="shared" si="17"/>
        <v>2.0365739696531828</v>
      </c>
      <c r="P71" s="163"/>
      <c r="Q71" s="163"/>
      <c r="R71" s="163"/>
      <c r="S71" s="163"/>
      <c r="T71" s="163"/>
      <c r="U71" s="163"/>
    </row>
    <row r="72" spans="1:21" ht="12" customHeight="1">
      <c r="A72" s="28">
        <v>1979</v>
      </c>
      <c r="B72" s="219">
        <f>'Table A4'!B72/'Table A4'!P72</f>
        <v>1.5574700989166761</v>
      </c>
      <c r="C72" s="219">
        <f>'Table A4'!C72/'Table A4'!Q72</f>
        <v>1.6177601444618794</v>
      </c>
      <c r="D72" s="219">
        <f>'Table A4'!D72/'Table A4'!R72</f>
        <v>1.7499938221685505</v>
      </c>
      <c r="E72" s="219">
        <f>'Table A4'!E72/'Table A4'!S72</f>
        <v>1.7595870083817273</v>
      </c>
      <c r="F72" s="219">
        <f>'Table A4'!F72/'Table A4'!T72</f>
        <v>1.8565513157329214</v>
      </c>
      <c r="G72" s="219">
        <f>'Table A4'!G72/'Table A4'!U72</f>
        <v>2.2117704007542622</v>
      </c>
      <c r="H72" s="29"/>
      <c r="I72" s="219">
        <f t="shared" si="12"/>
        <v>2.7938181831515019</v>
      </c>
      <c r="J72" s="219">
        <f t="shared" si="13"/>
        <v>2.6187512402100386</v>
      </c>
      <c r="K72" s="219">
        <f t="shared" si="14"/>
        <v>2.3333443162352663</v>
      </c>
      <c r="L72" s="219">
        <f t="shared" si="15"/>
        <v>2.3165048756303297</v>
      </c>
      <c r="M72" s="219">
        <f t="shared" si="16"/>
        <v>2.1674723762981256</v>
      </c>
      <c r="N72" s="219">
        <f t="shared" si="17"/>
        <v>1.8252388401115867</v>
      </c>
      <c r="P72" s="163"/>
      <c r="Q72" s="163"/>
      <c r="R72" s="163"/>
      <c r="S72" s="163"/>
      <c r="T72" s="163"/>
      <c r="U72" s="163"/>
    </row>
    <row r="73" spans="1:21" ht="12" customHeight="1">
      <c r="A73" s="28">
        <v>1980</v>
      </c>
      <c r="B73" s="219">
        <f>'Table A4'!B73/'Table A4'!P73</f>
        <v>1.5560424818842875</v>
      </c>
      <c r="C73" s="219">
        <f>'Table A4'!C73/'Table A4'!Q73</f>
        <v>1.6190553881887322</v>
      </c>
      <c r="D73" s="219">
        <f>'Table A4'!D73/'Table A4'!R73</f>
        <v>1.7551925543816635</v>
      </c>
      <c r="E73" s="219">
        <f>'Table A4'!E73/'Table A4'!S73</f>
        <v>1.7846082568570116</v>
      </c>
      <c r="F73" s="219">
        <f>'Table A4'!F73/'Table A4'!T73</f>
        <v>1.875417171440642</v>
      </c>
      <c r="G73" s="219">
        <f>'Table A4'!G73/'Table A4'!U73</f>
        <v>2.0898505413776904</v>
      </c>
      <c r="H73" s="29"/>
      <c r="I73" s="219">
        <f t="shared" si="12"/>
        <v>2.7984237402351932</v>
      </c>
      <c r="J73" s="219">
        <f t="shared" si="13"/>
        <v>2.6153643423181525</v>
      </c>
      <c r="K73" s="219">
        <f t="shared" si="14"/>
        <v>2.3241655974995408</v>
      </c>
      <c r="L73" s="219">
        <f t="shared" si="15"/>
        <v>2.27452138218097</v>
      </c>
      <c r="M73" s="219">
        <f t="shared" si="16"/>
        <v>2.142312525529213</v>
      </c>
      <c r="N73" s="219">
        <f t="shared" si="17"/>
        <v>1.9175570062440768</v>
      </c>
      <c r="P73" s="163"/>
      <c r="Q73" s="163"/>
      <c r="R73" s="163"/>
      <c r="S73" s="163"/>
      <c r="T73" s="163"/>
      <c r="U73" s="163"/>
    </row>
    <row r="74" spans="1:21" ht="12" customHeight="1">
      <c r="A74" s="28">
        <v>1981</v>
      </c>
      <c r="B74" s="219">
        <f>'Table A4'!B74/'Table A4'!P74</f>
        <v>1.5519496053876001</v>
      </c>
      <c r="C74" s="219">
        <f>'Table A4'!C74/'Table A4'!Q74</f>
        <v>1.6008956068087519</v>
      </c>
      <c r="D74" s="219">
        <f>'Table A4'!D74/'Table A4'!R74</f>
        <v>1.770364953577175</v>
      </c>
      <c r="E74" s="219">
        <f>'Table A4'!E74/'Table A4'!S74</f>
        <v>1.8284406093470693</v>
      </c>
      <c r="F74" s="219">
        <f>'Table A4'!F74/'Table A4'!T74</f>
        <v>1.90637012814289</v>
      </c>
      <c r="G74" s="219">
        <f>'Table A4'!G74/'Table A4'!U74</f>
        <v>2.1303484993676385</v>
      </c>
      <c r="H74" s="29"/>
      <c r="I74" s="219">
        <f t="shared" si="12"/>
        <v>2.8117596067448258</v>
      </c>
      <c r="J74" s="219">
        <f t="shared" si="13"/>
        <v>2.664182577920347</v>
      </c>
      <c r="K74" s="219">
        <f t="shared" si="14"/>
        <v>2.2980860504576679</v>
      </c>
      <c r="L74" s="219">
        <f t="shared" si="15"/>
        <v>2.2070871330029851</v>
      </c>
      <c r="M74" s="219">
        <f t="shared" si="16"/>
        <v>2.103302027449816</v>
      </c>
      <c r="N74" s="219">
        <f t="shared" si="17"/>
        <v>1.8846829102347102</v>
      </c>
      <c r="P74" s="163"/>
      <c r="Q74" s="163"/>
      <c r="R74" s="163"/>
      <c r="S74" s="163"/>
      <c r="T74" s="163"/>
      <c r="U74" s="163"/>
    </row>
    <row r="75" spans="1:21" ht="12" customHeight="1">
      <c r="A75" s="28">
        <v>1982</v>
      </c>
      <c r="B75" s="219">
        <f>'Table A4'!B75/'Table A4'!P75</f>
        <v>1.5527152097717298</v>
      </c>
      <c r="C75" s="219">
        <f>'Table A4'!C75/'Table A4'!Q75</f>
        <v>1.6240882600317379</v>
      </c>
      <c r="D75" s="219">
        <f>'Table A4'!D75/'Table A4'!R75</f>
        <v>1.8123712263299967</v>
      </c>
      <c r="E75" s="219">
        <f>'Table A4'!E75/'Table A4'!S75</f>
        <v>1.8974851022887889</v>
      </c>
      <c r="F75" s="219">
        <f>'Table A4'!F75/'Table A4'!T75</f>
        <v>2.0380788412046429</v>
      </c>
      <c r="G75" s="219">
        <f>'Table A4'!G75/'Table A4'!U75</f>
        <v>2.2105903976517496</v>
      </c>
      <c r="H75" s="29"/>
      <c r="I75" s="219">
        <f t="shared" si="12"/>
        <v>2.8092500121590609</v>
      </c>
      <c r="J75" s="219">
        <f t="shared" si="13"/>
        <v>2.6023374641739698</v>
      </c>
      <c r="K75" s="219">
        <f t="shared" si="14"/>
        <v>2.2309643271311357</v>
      </c>
      <c r="L75" s="219">
        <f t="shared" si="15"/>
        <v>2.1142246232831887</v>
      </c>
      <c r="M75" s="219">
        <f t="shared" si="16"/>
        <v>1.963317968064493</v>
      </c>
      <c r="N75" s="219">
        <f t="shared" si="17"/>
        <v>1.8260432281139487</v>
      </c>
      <c r="P75" s="163"/>
      <c r="Q75" s="163"/>
      <c r="R75" s="163"/>
      <c r="S75" s="163"/>
      <c r="T75" s="163"/>
      <c r="U75" s="163"/>
    </row>
    <row r="76" spans="1:21" ht="12" customHeight="1">
      <c r="A76" s="28">
        <v>1983</v>
      </c>
      <c r="B76" s="219">
        <f>'Table A4'!B76/'Table A4'!P76</f>
        <v>1.5663606188356571</v>
      </c>
      <c r="C76" s="219">
        <f>'Table A4'!C76/'Table A4'!Q76</f>
        <v>1.6389204364170251</v>
      </c>
      <c r="D76" s="219">
        <f>'Table A4'!D76/'Table A4'!R76</f>
        <v>1.8583314417273651</v>
      </c>
      <c r="E76" s="219">
        <f>'Table A4'!E76/'Table A4'!S76</f>
        <v>1.958642407964386</v>
      </c>
      <c r="F76" s="219">
        <f>'Table A4'!F76/'Table A4'!T76</f>
        <v>2.1494332228016768</v>
      </c>
      <c r="G76" s="219">
        <f>'Table A4'!G76/'Table A4'!U76</f>
        <v>2.2443685969116554</v>
      </c>
      <c r="H76" s="29"/>
      <c r="I76" s="219">
        <f t="shared" si="12"/>
        <v>2.7656594875113898</v>
      </c>
      <c r="J76" s="219">
        <f t="shared" si="13"/>
        <v>2.5651401066584403</v>
      </c>
      <c r="K76" s="219">
        <f t="shared" si="14"/>
        <v>2.1650511112438471</v>
      </c>
      <c r="L76" s="219">
        <f t="shared" si="15"/>
        <v>2.0431418344233636</v>
      </c>
      <c r="M76" s="219">
        <f t="shared" si="16"/>
        <v>1.8699939937028773</v>
      </c>
      <c r="N76" s="219">
        <f t="shared" si="17"/>
        <v>1.8036204083595944</v>
      </c>
      <c r="P76" s="163"/>
      <c r="Q76" s="163"/>
      <c r="R76" s="163"/>
      <c r="S76" s="163"/>
      <c r="T76" s="163"/>
      <c r="U76" s="163"/>
    </row>
    <row r="77" spans="1:21" ht="12" customHeight="1">
      <c r="A77" s="28">
        <v>1984</v>
      </c>
      <c r="B77" s="219">
        <f>'Table A4'!B77/'Table A4'!P77</f>
        <v>1.5873675481020737</v>
      </c>
      <c r="C77" s="219">
        <f>'Table A4'!C77/'Table A4'!Q77</f>
        <v>1.6576193536365205</v>
      </c>
      <c r="D77" s="219">
        <f>'Table A4'!D77/'Table A4'!R77</f>
        <v>1.9058582529154948</v>
      </c>
      <c r="E77" s="219">
        <f>'Table A4'!E77/'Table A4'!S77</f>
        <v>2.0313259365925647</v>
      </c>
      <c r="F77" s="219">
        <f>'Table A4'!F77/'Table A4'!T77</f>
        <v>2.2589448571688622</v>
      </c>
      <c r="G77" s="219">
        <f>'Table A4'!G77/'Table A4'!U77</f>
        <v>2.2797804220768945</v>
      </c>
      <c r="H77" s="29"/>
      <c r="I77" s="219">
        <f t="shared" si="12"/>
        <v>2.7025114908565198</v>
      </c>
      <c r="J77" s="219">
        <f t="shared" si="13"/>
        <v>2.5206365117908622</v>
      </c>
      <c r="K77" s="219">
        <f t="shared" si="14"/>
        <v>2.1039254726459808</v>
      </c>
      <c r="L77" s="219">
        <f t="shared" si="15"/>
        <v>1.9696255708490533</v>
      </c>
      <c r="M77" s="219">
        <f t="shared" si="16"/>
        <v>1.7943159657118088</v>
      </c>
      <c r="N77" s="219">
        <f t="shared" si="17"/>
        <v>1.7813840427228507</v>
      </c>
      <c r="P77" s="163"/>
      <c r="Q77" s="163"/>
      <c r="R77" s="163"/>
      <c r="S77" s="163"/>
      <c r="T77" s="163"/>
      <c r="U77" s="163"/>
    </row>
    <row r="78" spans="1:21" ht="12" customHeight="1">
      <c r="A78" s="28">
        <v>1985</v>
      </c>
      <c r="B78" s="219">
        <f>'Table A4'!B78/'Table A4'!P78</f>
        <v>1.6035175771781303</v>
      </c>
      <c r="C78" s="219">
        <f>'Table A4'!C78/'Table A4'!Q78</f>
        <v>1.6748886214377732</v>
      </c>
      <c r="D78" s="219">
        <f>'Table A4'!D78/'Table A4'!R78</f>
        <v>1.9226353886959271</v>
      </c>
      <c r="E78" s="219">
        <f>'Table A4'!E78/'Table A4'!S78</f>
        <v>2.0819532499318858</v>
      </c>
      <c r="F78" s="219">
        <f>'Table A4'!F78/'Table A4'!T78</f>
        <v>2.1591168852430207</v>
      </c>
      <c r="G78" s="219">
        <f>'Table A4'!G78/'Table A4'!U78</f>
        <v>2.2762015975030336</v>
      </c>
      <c r="H78" s="29"/>
      <c r="I78" s="219">
        <f t="shared" si="12"/>
        <v>2.6569525690961715</v>
      </c>
      <c r="J78" s="219">
        <f t="shared" si="13"/>
        <v>2.4817259740868267</v>
      </c>
      <c r="K78" s="219">
        <f t="shared" si="14"/>
        <v>2.0838517709725202</v>
      </c>
      <c r="L78" s="219">
        <f t="shared" si="15"/>
        <v>1.9242543520831006</v>
      </c>
      <c r="M78" s="219">
        <f t="shared" si="16"/>
        <v>1.8627257636664829</v>
      </c>
      <c r="N78" s="219">
        <f t="shared" si="17"/>
        <v>1.7835752611159248</v>
      </c>
      <c r="P78" s="163"/>
      <c r="Q78" s="163"/>
      <c r="R78" s="163"/>
      <c r="S78" s="163"/>
      <c r="T78" s="163"/>
      <c r="U78" s="163"/>
    </row>
    <row r="79" spans="1:21" ht="12" customHeight="1">
      <c r="A79" s="28">
        <v>1986</v>
      </c>
      <c r="B79" s="219">
        <f>'Table A4'!B79/'Table A4'!P79</f>
        <v>1.6070124063836262</v>
      </c>
      <c r="C79" s="219">
        <f>'Table A4'!C79/'Table A4'!Q79</f>
        <v>1.6870566491336099</v>
      </c>
      <c r="D79" s="219">
        <f>'Table A4'!D79/'Table A4'!R79</f>
        <v>1.9290008366116569</v>
      </c>
      <c r="E79" s="219">
        <f>'Table A4'!E79/'Table A4'!S79</f>
        <v>2.0735687513306558</v>
      </c>
      <c r="F79" s="219">
        <f>'Table A4'!F79/'Table A4'!T79</f>
        <v>2.4298512003449964</v>
      </c>
      <c r="G79" s="219">
        <f>'Table A4'!G79/'Table A4'!U79</f>
        <v>2.4143441941641068</v>
      </c>
      <c r="H79" s="29"/>
      <c r="I79" s="219">
        <f t="shared" si="12"/>
        <v>2.6474127867627293</v>
      </c>
      <c r="J79" s="219">
        <f t="shared" si="13"/>
        <v>2.455484058353874</v>
      </c>
      <c r="K79" s="219">
        <f t="shared" si="14"/>
        <v>2.0764252954252425</v>
      </c>
      <c r="L79" s="219">
        <f t="shared" si="15"/>
        <v>1.9314727154274287</v>
      </c>
      <c r="M79" s="219">
        <f t="shared" si="16"/>
        <v>1.699373473098962</v>
      </c>
      <c r="N79" s="219">
        <f t="shared" si="17"/>
        <v>1.7070414713237545</v>
      </c>
      <c r="P79" s="163"/>
      <c r="Q79" s="163"/>
      <c r="R79" s="163"/>
      <c r="S79" s="163"/>
      <c r="T79" s="163"/>
      <c r="U79" s="163"/>
    </row>
    <row r="80" spans="1:21" ht="12" customHeight="1">
      <c r="A80" s="28">
        <v>1987</v>
      </c>
      <c r="B80" s="219">
        <f>'Table A4'!B80/'Table A4'!P80</f>
        <v>1.698252440221472</v>
      </c>
      <c r="C80" s="219">
        <f>'Table A4'!C80/'Table A4'!Q80</f>
        <v>1.8226548841053869</v>
      </c>
      <c r="D80" s="219">
        <f>'Table A4'!D80/'Table A4'!R80</f>
        <v>2.1077909888084885</v>
      </c>
      <c r="E80" s="219">
        <f>'Table A4'!E80/'Table A4'!S80</f>
        <v>2.1976747285637002</v>
      </c>
      <c r="F80" s="219">
        <f>'Table A4'!F80/'Table A4'!T80</f>
        <v>2.2925047520032109</v>
      </c>
      <c r="G80" s="219">
        <f>'Table A4'!G80/'Table A4'!U80</f>
        <v>2.3423125225705186</v>
      </c>
      <c r="H80" s="29"/>
      <c r="I80" s="219">
        <f t="shared" si="12"/>
        <v>2.4321468030714213</v>
      </c>
      <c r="J80" s="219">
        <f t="shared" si="13"/>
        <v>2.2155765671864582</v>
      </c>
      <c r="K80" s="219">
        <f t="shared" si="14"/>
        <v>1.9026973590709331</v>
      </c>
      <c r="L80" s="219">
        <f t="shared" si="15"/>
        <v>1.8349512402246646</v>
      </c>
      <c r="M80" s="219">
        <f t="shared" si="16"/>
        <v>1.773691546162699</v>
      </c>
      <c r="N80" s="219">
        <f t="shared" si="17"/>
        <v>1.7449829925485665</v>
      </c>
      <c r="P80" s="163"/>
      <c r="Q80" s="163"/>
      <c r="R80" s="163"/>
      <c r="S80" s="163"/>
      <c r="T80" s="163"/>
      <c r="U80" s="163"/>
    </row>
    <row r="81" spans="1:21" ht="12" customHeight="1">
      <c r="A81" s="28">
        <v>1988</v>
      </c>
      <c r="B81" s="219">
        <f>'Table A4'!B81/'Table A4'!P81</f>
        <v>1.8557186325103885</v>
      </c>
      <c r="C81" s="219">
        <f>'Table A4'!C81/'Table A4'!Q81</f>
        <v>2.0333521254837161</v>
      </c>
      <c r="D81" s="219">
        <f>'Table A4'!D81/'Table A4'!R81</f>
        <v>2.4582972219364705</v>
      </c>
      <c r="E81" s="219">
        <f>'Table A4'!E81/'Table A4'!S81</f>
        <v>2.558354093108187</v>
      </c>
      <c r="F81" s="219">
        <f>'Table A4'!F81/'Table A4'!T81</f>
        <v>2.5758501341748468</v>
      </c>
      <c r="G81" s="219">
        <f>'Table A4'!G81/'Table A4'!U81</f>
        <v>2.4991713101526929</v>
      </c>
      <c r="H81" s="29"/>
      <c r="I81" s="219">
        <f t="shared" si="12"/>
        <v>2.1686084210487961</v>
      </c>
      <c r="J81" s="219">
        <f t="shared" si="13"/>
        <v>1.9677243364955543</v>
      </c>
      <c r="K81" s="219">
        <f t="shared" si="14"/>
        <v>1.6857312658609482</v>
      </c>
      <c r="L81" s="219">
        <f t="shared" si="15"/>
        <v>1.641702681324158</v>
      </c>
      <c r="M81" s="219">
        <f t="shared" si="16"/>
        <v>1.6345781101345809</v>
      </c>
      <c r="N81" s="219">
        <f t="shared" si="17"/>
        <v>1.6670351768525695</v>
      </c>
      <c r="P81" s="163"/>
      <c r="Q81" s="163"/>
      <c r="R81" s="163"/>
      <c r="S81" s="163"/>
      <c r="T81" s="163"/>
      <c r="U81" s="163"/>
    </row>
    <row r="82" spans="1:21" ht="12" customHeight="1">
      <c r="A82" s="28">
        <v>1989</v>
      </c>
      <c r="B82" s="219">
        <f>'Table A4'!B82/'Table A4'!P82</f>
        <v>1.8330335715729116</v>
      </c>
      <c r="C82" s="219">
        <f>'Table A4'!C82/'Table A4'!Q82</f>
        <v>1.9693577552317889</v>
      </c>
      <c r="D82" s="219">
        <f>'Table A4'!D82/'Table A4'!R82</f>
        <v>2.3186982845785189</v>
      </c>
      <c r="E82" s="219">
        <f>'Table A4'!E82/'Table A4'!S82</f>
        <v>2.3727399901808828</v>
      </c>
      <c r="F82" s="219">
        <f>'Table A4'!F82/'Table A4'!T82</f>
        <v>2.4307657761090344</v>
      </c>
      <c r="G82" s="219">
        <f>'Table A4'!G82/'Table A4'!U82</f>
        <v>2.4622114084113136</v>
      </c>
      <c r="H82" s="29"/>
      <c r="I82" s="219">
        <f t="shared" si="12"/>
        <v>2.2004318122639726</v>
      </c>
      <c r="J82" s="219">
        <f t="shared" si="13"/>
        <v>2.0316108728720947</v>
      </c>
      <c r="K82" s="219">
        <f t="shared" si="14"/>
        <v>1.7583235768897805</v>
      </c>
      <c r="L82" s="219">
        <f t="shared" si="15"/>
        <v>1.7284700723756379</v>
      </c>
      <c r="M82" s="219">
        <f t="shared" si="16"/>
        <v>1.6989264187737971</v>
      </c>
      <c r="N82" s="219">
        <f t="shared" si="17"/>
        <v>1.6838956352327299</v>
      </c>
      <c r="P82" s="163"/>
      <c r="Q82" s="163"/>
      <c r="R82" s="163"/>
      <c r="S82" s="163"/>
      <c r="T82" s="163"/>
      <c r="U82" s="163"/>
    </row>
    <row r="83" spans="1:21" ht="12" customHeight="1">
      <c r="A83" s="28">
        <v>1990</v>
      </c>
      <c r="B83" s="219">
        <f>'Table A4'!B83/'Table A4'!P83</f>
        <v>1.8549841420461586</v>
      </c>
      <c r="C83" s="219">
        <f>'Table A4'!C83/'Table A4'!Q83</f>
        <v>2.0023455017278446</v>
      </c>
      <c r="D83" s="219">
        <f>'Table A4'!D83/'Table A4'!R83</f>
        <v>2.3734630692078147</v>
      </c>
      <c r="E83" s="219">
        <f>'Table A4'!E83/'Table A4'!S83</f>
        <v>2.4037505319754451</v>
      </c>
      <c r="F83" s="219">
        <f>'Table A4'!F83/'Table A4'!T83</f>
        <v>2.4333987792874696</v>
      </c>
      <c r="G83" s="219">
        <f>'Table A4'!G83/'Table A4'!U83</f>
        <v>2.4203704325785638</v>
      </c>
      <c r="H83" s="29"/>
      <c r="I83" s="219">
        <f t="shared" si="12"/>
        <v>2.1696123364426243</v>
      </c>
      <c r="J83" s="219">
        <f t="shared" si="13"/>
        <v>1.9976599867772127</v>
      </c>
      <c r="K83" s="219">
        <f t="shared" si="14"/>
        <v>1.728086559019588</v>
      </c>
      <c r="L83" s="219">
        <f t="shared" si="15"/>
        <v>1.7123772901391088</v>
      </c>
      <c r="M83" s="219">
        <f t="shared" si="16"/>
        <v>1.6976425642674899</v>
      </c>
      <c r="N83" s="219">
        <f t="shared" si="17"/>
        <v>1.7040416901558444</v>
      </c>
      <c r="P83" s="163"/>
      <c r="Q83" s="163"/>
      <c r="R83" s="163"/>
      <c r="S83" s="163"/>
      <c r="T83" s="163"/>
      <c r="U83" s="163"/>
    </row>
    <row r="84" spans="1:21" ht="12" customHeight="1">
      <c r="A84" s="28">
        <v>1991</v>
      </c>
      <c r="B84" s="219">
        <f>'Table A4'!B84/'Table A4'!P84</f>
        <v>1.7839101157139594</v>
      </c>
      <c r="C84" s="219">
        <f>'Table A4'!C84/'Table A4'!Q84</f>
        <v>1.8852951055709244</v>
      </c>
      <c r="D84" s="219">
        <f>'Table A4'!D84/'Table A4'!R84</f>
        <v>2.2105628597415148</v>
      </c>
      <c r="E84" s="219">
        <f>'Table A4'!E84/'Table A4'!S84</f>
        <v>2.24112500831141</v>
      </c>
      <c r="F84" s="219">
        <f>'Table A4'!F84/'Table A4'!T84</f>
        <v>2.3455931952776612</v>
      </c>
      <c r="G84" s="219">
        <f>'Table A4'!G84/'Table A4'!U84</f>
        <v>2.2724079280985592</v>
      </c>
      <c r="H84" s="29"/>
      <c r="I84" s="219">
        <f t="shared" si="12"/>
        <v>2.2756564559563479</v>
      </c>
      <c r="J84" s="219">
        <f t="shared" si="13"/>
        <v>2.1295668457978234</v>
      </c>
      <c r="K84" s="219">
        <f t="shared" si="14"/>
        <v>1.8260620189632488</v>
      </c>
      <c r="L84" s="219">
        <f t="shared" si="15"/>
        <v>1.805720610980623</v>
      </c>
      <c r="M84" s="219">
        <f t="shared" si="16"/>
        <v>1.7431666595145432</v>
      </c>
      <c r="N84" s="219">
        <f t="shared" si="17"/>
        <v>1.7859114816223789</v>
      </c>
      <c r="P84" s="163"/>
      <c r="Q84" s="163"/>
      <c r="R84" s="163"/>
      <c r="S84" s="163"/>
      <c r="T84" s="163"/>
      <c r="U84" s="163"/>
    </row>
    <row r="85" spans="1:21" ht="12" customHeight="1">
      <c r="A85" s="28">
        <v>1992</v>
      </c>
      <c r="B85" s="219">
        <f>'Table A4'!B85/'Table A4'!P85</f>
        <v>1.8664584488028495</v>
      </c>
      <c r="C85" s="219">
        <f>'Table A4'!C85/'Table A4'!Q85</f>
        <v>2.0143658862214373</v>
      </c>
      <c r="D85" s="219">
        <f>'Table A4'!D85/'Table A4'!R85</f>
        <v>2.3733751094840101</v>
      </c>
      <c r="E85" s="219">
        <f>'Table A4'!E85/'Table A4'!S85</f>
        <v>2.4020147148735775</v>
      </c>
      <c r="F85" s="219">
        <f>'Table A4'!F85/'Table A4'!T85</f>
        <v>2.5033388887824026</v>
      </c>
      <c r="G85" s="219">
        <f>'Table A4'!G85/'Table A4'!U85</f>
        <v>2.4032402190399158</v>
      </c>
      <c r="H85" s="29"/>
      <c r="I85" s="219">
        <f t="shared" si="12"/>
        <v>2.1541234335952977</v>
      </c>
      <c r="J85" s="219">
        <f t="shared" si="13"/>
        <v>1.985837569641709</v>
      </c>
      <c r="K85" s="219">
        <f t="shared" si="14"/>
        <v>1.7281331903384425</v>
      </c>
      <c r="L85" s="219">
        <f t="shared" si="15"/>
        <v>1.7132592756632885</v>
      </c>
      <c r="M85" s="219">
        <f t="shared" si="16"/>
        <v>1.6651860119243831</v>
      </c>
      <c r="N85" s="219">
        <f t="shared" si="17"/>
        <v>1.7126363586444171</v>
      </c>
      <c r="P85" s="163"/>
      <c r="Q85" s="163"/>
      <c r="R85" s="163"/>
      <c r="S85" s="163"/>
      <c r="T85" s="163"/>
      <c r="U85" s="163"/>
    </row>
    <row r="86" spans="1:21" ht="12" customHeight="1">
      <c r="A86" s="28">
        <v>1993</v>
      </c>
      <c r="B86" s="219">
        <f>'Table A4'!B86/'Table A4'!P86</f>
        <v>1.8282544309220545</v>
      </c>
      <c r="C86" s="219">
        <f>'Table A4'!C86/'Table A4'!Q86</f>
        <v>1.961219890130568</v>
      </c>
      <c r="D86" s="219">
        <f>'Table A4'!D86/'Table A4'!R86</f>
        <v>2.2226024456815341</v>
      </c>
      <c r="E86" s="219">
        <f>'Table A4'!E86/'Table A4'!S86</f>
        <v>2.3148056137976538</v>
      </c>
      <c r="F86" s="219">
        <f>'Table A4'!F86/'Table A4'!T86</f>
        <v>2.4090417220519162</v>
      </c>
      <c r="G86" s="219">
        <f>'Table A4'!G86/'Table A4'!U86</f>
        <v>2.4157765532566109</v>
      </c>
      <c r="H86" s="29"/>
      <c r="I86" s="219">
        <f t="shared" si="12"/>
        <v>2.2073584669951596</v>
      </c>
      <c r="J86" s="219">
        <f t="shared" si="13"/>
        <v>2.0403446810325203</v>
      </c>
      <c r="K86" s="219">
        <f t="shared" si="14"/>
        <v>1.8179273675855887</v>
      </c>
      <c r="L86" s="219">
        <f t="shared" si="15"/>
        <v>1.7605687027085497</v>
      </c>
      <c r="M86" s="219">
        <f t="shared" si="16"/>
        <v>1.7097021928802438</v>
      </c>
      <c r="N86" s="219">
        <f t="shared" si="17"/>
        <v>1.7063261485011676</v>
      </c>
      <c r="P86" s="163"/>
      <c r="Q86" s="163"/>
      <c r="R86" s="163"/>
      <c r="S86" s="163"/>
      <c r="T86" s="163"/>
      <c r="U86" s="163"/>
    </row>
    <row r="87" spans="1:21" ht="12" customHeight="1">
      <c r="A87" s="28">
        <v>1994</v>
      </c>
      <c r="B87" s="219">
        <f>'Table A4'!B87/'Table A4'!P87</f>
        <v>1.836729620276496</v>
      </c>
      <c r="C87" s="219">
        <f>'Table A4'!C87/'Table A4'!Q87</f>
        <v>1.953795224890555</v>
      </c>
      <c r="D87" s="219">
        <f>'Table A4'!D87/'Table A4'!R87</f>
        <v>2.2077786384037026</v>
      </c>
      <c r="E87" s="219">
        <f>'Table A4'!E87/'Table A4'!S87</f>
        <v>2.2914224495903652</v>
      </c>
      <c r="F87" s="219">
        <f>'Table A4'!F87/'Table A4'!T87</f>
        <v>2.3947587464054205</v>
      </c>
      <c r="G87" s="219">
        <f>'Table A4'!G87/'Table A4'!U87</f>
        <v>2.3710188400694707</v>
      </c>
      <c r="H87" s="29"/>
      <c r="I87" s="219">
        <f t="shared" si="12"/>
        <v>2.1951291979714447</v>
      </c>
      <c r="J87" s="219">
        <f t="shared" si="13"/>
        <v>2.0484430765678732</v>
      </c>
      <c r="K87" s="219">
        <f t="shared" si="14"/>
        <v>1.8279662913410031</v>
      </c>
      <c r="L87" s="219">
        <f t="shared" si="15"/>
        <v>1.7743399538371016</v>
      </c>
      <c r="M87" s="219">
        <f t="shared" si="16"/>
        <v>1.716969872085194</v>
      </c>
      <c r="N87" s="219">
        <f t="shared" si="17"/>
        <v>1.7293845793901192</v>
      </c>
      <c r="P87" s="163"/>
      <c r="Q87" s="163"/>
      <c r="R87" s="163"/>
      <c r="S87" s="163"/>
      <c r="T87" s="163"/>
      <c r="U87" s="163"/>
    </row>
    <row r="88" spans="1:21" ht="12" customHeight="1">
      <c r="A88" s="28">
        <v>1995</v>
      </c>
      <c r="B88" s="219">
        <f>'Table A4'!B88/'Table A4'!P88</f>
        <v>1.8885124726211577</v>
      </c>
      <c r="C88" s="219">
        <f>'Table A4'!C88/'Table A4'!Q88</f>
        <v>2.0233108837746636</v>
      </c>
      <c r="D88" s="219">
        <f>'Table A4'!D88/'Table A4'!R88</f>
        <v>2.3032274075340604</v>
      </c>
      <c r="E88" s="219">
        <f>'Table A4'!E88/'Table A4'!S88</f>
        <v>2.3664383312371924</v>
      </c>
      <c r="F88" s="219">
        <f>'Table A4'!F88/'Table A4'!T88</f>
        <v>2.4653460477774183</v>
      </c>
      <c r="G88" s="219">
        <f>'Table A4'!G88/'Table A4'!U88</f>
        <v>2.3038010042153951</v>
      </c>
      <c r="H88" s="29"/>
      <c r="I88" s="219">
        <f t="shared" si="12"/>
        <v>2.1254766036653918</v>
      </c>
      <c r="J88" s="219">
        <f t="shared" si="13"/>
        <v>1.977220135010509</v>
      </c>
      <c r="K88" s="219">
        <f t="shared" si="14"/>
        <v>1.7673257899725874</v>
      </c>
      <c r="L88" s="219">
        <f t="shared" si="15"/>
        <v>1.7318295872852059</v>
      </c>
      <c r="M88" s="219">
        <f t="shared" si="16"/>
        <v>1.6824326591775112</v>
      </c>
      <c r="N88" s="219">
        <f t="shared" si="17"/>
        <v>1.7669882112123259</v>
      </c>
      <c r="P88" s="163"/>
      <c r="Q88" s="163"/>
      <c r="R88" s="163"/>
      <c r="S88" s="163"/>
      <c r="T88" s="163"/>
      <c r="U88" s="163"/>
    </row>
    <row r="89" spans="1:21" ht="12" customHeight="1">
      <c r="A89" s="28">
        <v>1996</v>
      </c>
      <c r="B89" s="219">
        <f>'Table A4'!B89/'Table A4'!P89</f>
        <v>1.9780616687023225</v>
      </c>
      <c r="C89" s="219">
        <f>'Table A4'!C89/'Table A4'!Q89</f>
        <v>2.0708384383572462</v>
      </c>
      <c r="D89" s="219">
        <f>'Table A4'!D89/'Table A4'!R89</f>
        <v>2.3235089785100964</v>
      </c>
      <c r="E89" s="219">
        <f>'Table A4'!E89/'Table A4'!S89</f>
        <v>2.3510397200188073</v>
      </c>
      <c r="F89" s="219">
        <f>'Table A4'!F89/'Table A4'!T89</f>
        <v>2.384535279314862</v>
      </c>
      <c r="G89" s="219">
        <f>'Table A4'!G89/'Table A4'!U89</f>
        <v>2.1928468320705505</v>
      </c>
      <c r="H89" s="29"/>
      <c r="I89" s="219">
        <f t="shared" si="12"/>
        <v>2.0224304172218353</v>
      </c>
      <c r="J89" s="219">
        <f t="shared" si="13"/>
        <v>1.9338476881107123</v>
      </c>
      <c r="K89" s="219">
        <f t="shared" si="14"/>
        <v>1.7555672203491375</v>
      </c>
      <c r="L89" s="219">
        <f t="shared" si="15"/>
        <v>1.7401706886797372</v>
      </c>
      <c r="M89" s="219">
        <f t="shared" si="16"/>
        <v>1.7222640079600215</v>
      </c>
      <c r="N89" s="219">
        <f t="shared" si="17"/>
        <v>1.8383305996329755</v>
      </c>
      <c r="P89" s="163"/>
      <c r="Q89" s="163"/>
      <c r="R89" s="163"/>
      <c r="S89" s="163"/>
      <c r="T89" s="163"/>
      <c r="U89" s="163"/>
    </row>
    <row r="90" spans="1:21" ht="12" customHeight="1">
      <c r="A90" s="28">
        <v>1997</v>
      </c>
      <c r="B90" s="219">
        <f>'Table A4'!B90/'Table A4'!P90</f>
        <v>2.0206029144993951</v>
      </c>
      <c r="C90" s="219">
        <f>'Table A4'!C90/'Table A4'!Q90</f>
        <v>2.1422678791117646</v>
      </c>
      <c r="D90" s="219">
        <f>'Table A4'!D90/'Table A4'!R90</f>
        <v>2.428343750113469</v>
      </c>
      <c r="E90" s="219">
        <f>'Table A4'!E90/'Table A4'!S90</f>
        <v>2.4658219774635626</v>
      </c>
      <c r="F90" s="219">
        <f>'Table A4'!F90/'Table A4'!T90</f>
        <v>2.457715087038093</v>
      </c>
      <c r="G90" s="219">
        <f>'Table A4'!G90/'Table A4'!U90</f>
        <v>2.2323670532550759</v>
      </c>
      <c r="H90" s="29"/>
      <c r="I90" s="219">
        <f t="shared" si="12"/>
        <v>1.97981299660554</v>
      </c>
      <c r="J90" s="219">
        <f t="shared" si="13"/>
        <v>1.8754513877932091</v>
      </c>
      <c r="K90" s="219">
        <f t="shared" si="14"/>
        <v>1.70011158022749</v>
      </c>
      <c r="L90" s="219">
        <f t="shared" si="15"/>
        <v>1.6822110838659861</v>
      </c>
      <c r="M90" s="219">
        <f t="shared" si="16"/>
        <v>1.6860051109382996</v>
      </c>
      <c r="N90" s="219">
        <f t="shared" si="17"/>
        <v>1.8114465551141439</v>
      </c>
      <c r="P90" s="163"/>
      <c r="Q90" s="163"/>
      <c r="R90" s="163"/>
      <c r="S90" s="163"/>
      <c r="T90" s="163"/>
      <c r="U90" s="163"/>
    </row>
    <row r="91" spans="1:21" ht="12" customHeight="1">
      <c r="A91" s="47">
        <v>1998</v>
      </c>
      <c r="B91" s="219">
        <f>'Table A4'!B91/'Table A4'!P91</f>
        <v>2.0697523199567756</v>
      </c>
      <c r="C91" s="219">
        <f>'Table A4'!C91/'Table A4'!Q91</f>
        <v>2.1919368814665985</v>
      </c>
      <c r="D91" s="219">
        <f>'Table A4'!D91/'Table A4'!R91</f>
        <v>2.4874731035503124</v>
      </c>
      <c r="E91" s="219">
        <f>'Table A4'!E91/'Table A4'!S91</f>
        <v>2.5428025113153141</v>
      </c>
      <c r="F91" s="219">
        <f>'Table A4'!F91/'Table A4'!T91</f>
        <v>2.5784013921022675</v>
      </c>
      <c r="G91" s="219">
        <f>'Table A4'!G91/'Table A4'!U91</f>
        <v>2.254265504703802</v>
      </c>
      <c r="H91" s="29"/>
      <c r="I91" s="219">
        <f t="shared" si="12"/>
        <v>1.9347958226820261</v>
      </c>
      <c r="J91" s="219">
        <f t="shared" si="13"/>
        <v>1.8389705994914487</v>
      </c>
      <c r="K91" s="219">
        <f t="shared" si="14"/>
        <v>1.6722810635117988</v>
      </c>
      <c r="L91" s="219">
        <f t="shared" si="15"/>
        <v>1.6481710994542338</v>
      </c>
      <c r="M91" s="219">
        <f t="shared" si="16"/>
        <v>1.6335524062533318</v>
      </c>
      <c r="N91" s="219">
        <f t="shared" si="17"/>
        <v>1.7972793609086399</v>
      </c>
      <c r="P91" s="163"/>
      <c r="Q91" s="163"/>
      <c r="R91" s="163"/>
      <c r="S91" s="163"/>
      <c r="T91" s="163"/>
      <c r="U91" s="163"/>
    </row>
    <row r="92" spans="1:21" ht="12" customHeight="1">
      <c r="A92" s="47">
        <v>1999</v>
      </c>
      <c r="B92" s="219">
        <f>'Table A4'!B92/'Table A4'!P92</f>
        <v>2.1145545723294918</v>
      </c>
      <c r="C92" s="219">
        <f>'Table A4'!C92/'Table A4'!Q92</f>
        <v>2.2429794032837722</v>
      </c>
      <c r="D92" s="219">
        <f>'Table A4'!D92/'Table A4'!R92</f>
        <v>2.5666968165907269</v>
      </c>
      <c r="E92" s="219">
        <f>'Table A4'!E92/'Table A4'!S92</f>
        <v>2.6373792444057531</v>
      </c>
      <c r="F92" s="219">
        <f>'Table A4'!F92/'Table A4'!T92</f>
        <v>2.6533060815607556</v>
      </c>
      <c r="G92" s="219">
        <f>'Table A4'!G92/'Table A4'!U92</f>
        <v>2.3107641854703167</v>
      </c>
      <c r="H92" s="29"/>
      <c r="I92" s="219">
        <f t="shared" si="12"/>
        <v>1.8972194137698746</v>
      </c>
      <c r="J92" s="219">
        <f t="shared" si="13"/>
        <v>1.8045185602900131</v>
      </c>
      <c r="K92" s="219">
        <f t="shared" si="14"/>
        <v>1.6382855887689169</v>
      </c>
      <c r="L92" s="219">
        <f t="shared" si="15"/>
        <v>1.6107320606491049</v>
      </c>
      <c r="M92" s="219">
        <f t="shared" si="16"/>
        <v>1.6048486793540244</v>
      </c>
      <c r="N92" s="219">
        <f t="shared" si="17"/>
        <v>1.762913734663256</v>
      </c>
      <c r="P92" s="163"/>
      <c r="Q92" s="163"/>
      <c r="R92" s="163"/>
      <c r="S92" s="163"/>
      <c r="T92" s="163"/>
      <c r="U92" s="163"/>
    </row>
    <row r="93" spans="1:21" ht="12" customHeight="1">
      <c r="A93" s="47">
        <v>2000</v>
      </c>
      <c r="B93" s="219">
        <f>'Table A4'!B93/'Table A4'!P93</f>
        <v>2.1563508834829306</v>
      </c>
      <c r="C93" s="219">
        <f>'Table A4'!C93/'Table A4'!Q93</f>
        <v>2.2920330781125267</v>
      </c>
      <c r="D93" s="219">
        <f>'Table A4'!D93/'Table A4'!R93</f>
        <v>2.6742145123666496</v>
      </c>
      <c r="E93" s="219">
        <f>'Table A4'!E93/'Table A4'!S93</f>
        <v>2.7626844494826641</v>
      </c>
      <c r="F93" s="219">
        <f>'Table A4'!F93/'Table A4'!T93</f>
        <v>2.7225352653662394</v>
      </c>
      <c r="G93" s="219">
        <f>'Table A4'!G93/'Table A4'!U93</f>
        <v>2.2748742136077547</v>
      </c>
      <c r="H93" s="29"/>
      <c r="I93" s="219">
        <f t="shared" si="12"/>
        <v>1.8647894114872801</v>
      </c>
      <c r="J93" s="219">
        <f t="shared" si="13"/>
        <v>1.7739739925705735</v>
      </c>
      <c r="K93" s="219">
        <f t="shared" si="14"/>
        <v>1.597295025585707</v>
      </c>
      <c r="L93" s="219">
        <f t="shared" si="15"/>
        <v>1.5673165156097526</v>
      </c>
      <c r="M93" s="219">
        <f t="shared" si="16"/>
        <v>1.5805396383495136</v>
      </c>
      <c r="N93" s="219">
        <f t="shared" si="17"/>
        <v>1.7843911103748105</v>
      </c>
      <c r="P93" s="163"/>
      <c r="Q93" s="163"/>
      <c r="R93" s="163"/>
      <c r="S93" s="163"/>
      <c r="T93" s="163"/>
      <c r="U93" s="163"/>
    </row>
    <row r="94" spans="1:21" ht="12" customHeight="1">
      <c r="A94" s="47">
        <v>2001</v>
      </c>
      <c r="B94" s="219">
        <f>'Table A4'!B94/'Table A4'!P94</f>
        <v>2.0686194962628215</v>
      </c>
      <c r="C94" s="219">
        <f>'Table A4'!C94/'Table A4'!Q94</f>
        <v>2.1788173938916149</v>
      </c>
      <c r="D94" s="219">
        <f>'Table A4'!D94/'Table A4'!R94</f>
        <v>2.5038654203269255</v>
      </c>
      <c r="E94" s="219">
        <f>'Table A4'!E94/'Table A4'!S94</f>
        <v>2.5857048021833346</v>
      </c>
      <c r="F94" s="219">
        <f>'Table A4'!F94/'Table A4'!T94</f>
        <v>2.5392844011717939</v>
      </c>
      <c r="G94" s="219">
        <f>'Table A4'!G94/'Table A4'!U94</f>
        <v>2.2490117690134714</v>
      </c>
      <c r="H94" s="29"/>
      <c r="I94" s="219">
        <f t="shared" si="12"/>
        <v>1.9357867823834416</v>
      </c>
      <c r="J94" s="219">
        <f t="shared" si="13"/>
        <v>1.8483078084712619</v>
      </c>
      <c r="K94" s="219">
        <f t="shared" si="14"/>
        <v>1.6649531178013321</v>
      </c>
      <c r="L94" s="219">
        <f t="shared" si="15"/>
        <v>1.6306344022059553</v>
      </c>
      <c r="M94" s="219">
        <f t="shared" si="16"/>
        <v>1.6496525263549355</v>
      </c>
      <c r="N94" s="219">
        <f t="shared" si="17"/>
        <v>1.8006329682464459</v>
      </c>
      <c r="P94" s="163"/>
      <c r="Q94" s="163"/>
      <c r="R94" s="163"/>
      <c r="S94" s="163"/>
      <c r="T94" s="163"/>
      <c r="U94" s="163"/>
    </row>
    <row r="95" spans="1:21" ht="12" customHeight="1">
      <c r="A95" s="47">
        <v>2002</v>
      </c>
      <c r="B95" s="219">
        <f>'Table A4'!B95/'Table A4'!P95</f>
        <v>2.0237429355535554</v>
      </c>
      <c r="C95" s="219">
        <f>'Table A4'!C95/'Table A4'!Q95</f>
        <v>2.1403589439937334</v>
      </c>
      <c r="D95" s="219">
        <f>'Table A4'!D95/'Table A4'!R95</f>
        <v>2.4540950071419414</v>
      </c>
      <c r="E95" s="219">
        <f>'Table A4'!E95/'Table A4'!S95</f>
        <v>2.5368513432271254</v>
      </c>
      <c r="F95" s="219">
        <f>'Table A4'!F95/'Table A4'!T95</f>
        <v>2.552809331031078</v>
      </c>
      <c r="G95" s="219">
        <f>'Table A4'!G95/'Table A4'!U95</f>
        <v>2.4227144612843023</v>
      </c>
      <c r="H95" s="29"/>
      <c r="I95" s="219">
        <f t="shared" si="12"/>
        <v>1.9768077173194682</v>
      </c>
      <c r="J95" s="219">
        <f t="shared" si="13"/>
        <v>1.8769168736449138</v>
      </c>
      <c r="K95" s="219">
        <f t="shared" si="14"/>
        <v>1.6877129727345148</v>
      </c>
      <c r="L95" s="219">
        <f t="shared" si="15"/>
        <v>1.6506810202606654</v>
      </c>
      <c r="M95" s="219">
        <f t="shared" si="16"/>
        <v>1.6439940693401114</v>
      </c>
      <c r="N95" s="219">
        <f t="shared" si="17"/>
        <v>1.7028817287042175</v>
      </c>
      <c r="P95" s="163"/>
      <c r="Q95" s="163"/>
      <c r="R95" s="163"/>
      <c r="S95" s="163"/>
      <c r="T95" s="163"/>
      <c r="U95" s="163"/>
    </row>
    <row r="96" spans="1:21" ht="12" customHeight="1">
      <c r="A96" s="47">
        <f t="shared" ref="A96:A101" si="18">A95+1</f>
        <v>2003</v>
      </c>
      <c r="B96" s="219">
        <f>'Table A4'!B96/'Table A4'!P96</f>
        <v>2.0334961336029522</v>
      </c>
      <c r="C96" s="219">
        <f>'Table A4'!C96/'Table A4'!Q96</f>
        <v>2.1529379101015418</v>
      </c>
      <c r="D96" s="219">
        <f>'Table A4'!D96/'Table A4'!R96</f>
        <v>2.4806350706457612</v>
      </c>
      <c r="E96" s="219">
        <f>'Table A4'!E96/'Table A4'!S96</f>
        <v>2.5873945377320609</v>
      </c>
      <c r="F96" s="219">
        <f>'Table A4'!F96/'Table A4'!T96</f>
        <v>2.6196586357346581</v>
      </c>
      <c r="G96" s="219">
        <f>'Table A4'!G96/'Table A4'!U96</f>
        <v>2.501739214803171</v>
      </c>
      <c r="H96" s="29"/>
      <c r="I96" s="219">
        <f t="shared" si="12"/>
        <v>1.9675894930674016</v>
      </c>
      <c r="J96" s="219">
        <f t="shared" si="13"/>
        <v>1.8673493960415681</v>
      </c>
      <c r="K96" s="219">
        <f t="shared" si="14"/>
        <v>1.675385866393035</v>
      </c>
      <c r="L96" s="219">
        <f t="shared" si="15"/>
        <v>1.6299631101343703</v>
      </c>
      <c r="M96" s="219">
        <f t="shared" si="16"/>
        <v>1.6174140512926118</v>
      </c>
      <c r="N96" s="219">
        <f t="shared" si="17"/>
        <v>1.6658945775289402</v>
      </c>
      <c r="P96" s="163"/>
      <c r="Q96" s="163"/>
      <c r="R96" s="163"/>
      <c r="S96" s="163"/>
      <c r="T96" s="163"/>
      <c r="U96" s="163"/>
    </row>
    <row r="97" spans="1:21" ht="12" customHeight="1">
      <c r="A97" s="47">
        <f t="shared" si="18"/>
        <v>2004</v>
      </c>
      <c r="B97" s="219">
        <f>'Table A4'!B97/'Table A4'!P97</f>
        <v>2.11904277697499</v>
      </c>
      <c r="C97" s="219">
        <f>'Table A4'!C97/'Table A4'!Q97</f>
        <v>2.2528492804167932</v>
      </c>
      <c r="D97" s="219">
        <f>'Table A4'!D97/'Table A4'!R97</f>
        <v>2.5650837867052556</v>
      </c>
      <c r="E97" s="219">
        <f>'Table A4'!E97/'Table A4'!S97</f>
        <v>2.734600906905742</v>
      </c>
      <c r="F97" s="219">
        <f>'Table A4'!F97/'Table A4'!T97</f>
        <v>2.7513491350084855</v>
      </c>
      <c r="G97" s="219">
        <f>'Table A4'!G97/'Table A4'!U97</f>
        <v>2.5438705206175007</v>
      </c>
      <c r="H97" s="29"/>
      <c r="I97" s="219">
        <f t="shared" si="12"/>
        <v>1.8936208879371101</v>
      </c>
      <c r="J97" s="219">
        <f t="shared" si="13"/>
        <v>1.7981806077003322</v>
      </c>
      <c r="K97" s="219">
        <f t="shared" si="14"/>
        <v>1.6389434281375792</v>
      </c>
      <c r="L97" s="219">
        <f t="shared" si="15"/>
        <v>1.576501485741665</v>
      </c>
      <c r="M97" s="219">
        <f t="shared" si="16"/>
        <v>1.5709883769092989</v>
      </c>
      <c r="N97" s="219">
        <f t="shared" si="17"/>
        <v>1.6477227116170536</v>
      </c>
      <c r="P97" s="163"/>
      <c r="Q97" s="163"/>
      <c r="R97" s="163"/>
      <c r="S97" s="163"/>
      <c r="T97" s="163"/>
      <c r="U97" s="163"/>
    </row>
    <row r="98" spans="1:21" ht="12" customHeight="1">
      <c r="A98" s="47">
        <f t="shared" si="18"/>
        <v>2005</v>
      </c>
      <c r="B98" s="219">
        <f>'Table A4'!B98/'Table A4'!P98</f>
        <v>2.209639849953323</v>
      </c>
      <c r="C98" s="219">
        <f>'Table A4'!C98/'Table A4'!Q98</f>
        <v>2.3713406460303901</v>
      </c>
      <c r="D98" s="219">
        <f>'Table A4'!D98/'Table A4'!R98</f>
        <v>2.7022072660764236</v>
      </c>
      <c r="E98" s="219">
        <f>'Table A4'!E98/'Table A4'!S98</f>
        <v>2.8832225680982111</v>
      </c>
      <c r="F98" s="219">
        <f>'Table A4'!F98/'Table A4'!T98</f>
        <v>2.8447816607893994</v>
      </c>
      <c r="G98" s="219">
        <f>'Table A4'!G98/'Table A4'!U98</f>
        <v>2.5290179355249061</v>
      </c>
      <c r="H98" s="29"/>
      <c r="I98" s="219">
        <f t="shared" si="12"/>
        <v>1.8266923415581815</v>
      </c>
      <c r="J98" s="219">
        <f t="shared" si="13"/>
        <v>1.7292134181938621</v>
      </c>
      <c r="K98" s="219">
        <f t="shared" si="14"/>
        <v>1.5874725246033012</v>
      </c>
      <c r="L98" s="219">
        <f t="shared" si="15"/>
        <v>1.5310046815177341</v>
      </c>
      <c r="M98" s="219">
        <f t="shared" si="16"/>
        <v>1.5420695691283546</v>
      </c>
      <c r="N98" s="219">
        <f t="shared" si="17"/>
        <v>1.6540145650133946</v>
      </c>
      <c r="P98" s="163"/>
      <c r="Q98" s="163"/>
      <c r="R98" s="163"/>
      <c r="S98" s="163"/>
      <c r="T98" s="163"/>
      <c r="U98" s="163"/>
    </row>
    <row r="99" spans="1:21" ht="12" customHeight="1">
      <c r="A99" s="47">
        <f t="shared" si="18"/>
        <v>2006</v>
      </c>
      <c r="B99" s="219">
        <f>'Table A4'!B99/'Table A4'!P99</f>
        <v>2.2174804741657113</v>
      </c>
      <c r="C99" s="219">
        <f>'Table A4'!C99/'Table A4'!Q99</f>
        <v>2.3608428352435435</v>
      </c>
      <c r="D99" s="219">
        <f>'Table A4'!D99/'Table A4'!R99</f>
        <v>2.7006449420980232</v>
      </c>
      <c r="E99" s="219">
        <f>'Table A4'!E99/'Table A4'!S99</f>
        <v>2.802252246467821</v>
      </c>
      <c r="F99" s="219">
        <f>'Table A4'!F99/'Table A4'!T99</f>
        <v>2.7805508255809261</v>
      </c>
      <c r="G99" s="219">
        <f>'Table A4'!G99/'Table A4'!U99</f>
        <v>2.5230389284720722</v>
      </c>
      <c r="H99" s="29"/>
      <c r="I99" s="219">
        <f t="shared" si="12"/>
        <v>1.8213684089556001</v>
      </c>
      <c r="J99" s="219">
        <f t="shared" si="13"/>
        <v>1.7348387147300774</v>
      </c>
      <c r="K99" s="219">
        <f t="shared" si="14"/>
        <v>1.5880122153930243</v>
      </c>
      <c r="L99" s="219">
        <f t="shared" si="15"/>
        <v>1.5548612864596891</v>
      </c>
      <c r="M99" s="219">
        <f t="shared" si="16"/>
        <v>1.5616239568301782</v>
      </c>
      <c r="N99" s="219">
        <f t="shared" si="17"/>
        <v>1.6565820356300478</v>
      </c>
      <c r="P99" s="163"/>
      <c r="Q99" s="163"/>
      <c r="R99" s="163"/>
      <c r="S99" s="163"/>
      <c r="T99" s="163"/>
      <c r="U99" s="163"/>
    </row>
    <row r="100" spans="1:21" ht="12" customHeight="1">
      <c r="A100" s="47">
        <f t="shared" si="18"/>
        <v>2007</v>
      </c>
      <c r="B100" s="219">
        <f>'Table A4'!B100/'Table A4'!P100</f>
        <v>2.2445560884234457</v>
      </c>
      <c r="C100" s="219">
        <f>'Table A4'!C100/'Table A4'!Q100</f>
        <v>2.3934340020951228</v>
      </c>
      <c r="D100" s="219">
        <f>'Table A4'!D100/'Table A4'!R100</f>
        <v>2.7341211185644427</v>
      </c>
      <c r="E100" s="219">
        <f>'Table A4'!E100/'Table A4'!S100</f>
        <v>2.8502827540795401</v>
      </c>
      <c r="F100" s="219">
        <f>'Table A4'!F100/'Table A4'!T100</f>
        <v>2.8528795998164784</v>
      </c>
      <c r="G100" s="219">
        <f>'Table A4'!G100/'Table A4'!U100</f>
        <v>2.6450352469995768</v>
      </c>
      <c r="H100" s="29"/>
      <c r="I100" s="219">
        <f t="shared" si="12"/>
        <v>1.8034993435022766</v>
      </c>
      <c r="J100" s="219">
        <f t="shared" si="13"/>
        <v>1.7176514987408316</v>
      </c>
      <c r="K100" s="219">
        <f t="shared" si="14"/>
        <v>1.5766609894168349</v>
      </c>
      <c r="L100" s="219">
        <f t="shared" si="15"/>
        <v>1.5404579369262239</v>
      </c>
      <c r="M100" s="219">
        <f t="shared" si="16"/>
        <v>1.5397004749251093</v>
      </c>
      <c r="N100" s="219">
        <f t="shared" si="17"/>
        <v>1.6078897104629986</v>
      </c>
      <c r="P100" s="163"/>
      <c r="Q100" s="163"/>
      <c r="R100" s="163"/>
      <c r="S100" s="163"/>
      <c r="T100" s="163"/>
      <c r="U100" s="163"/>
    </row>
    <row r="101" spans="1:21" ht="12" customHeight="1">
      <c r="A101" s="47">
        <f t="shared" si="18"/>
        <v>2008</v>
      </c>
      <c r="B101" s="219">
        <f>'Table A4'!B101/'Table A4'!P101</f>
        <v>2.1896307033263862</v>
      </c>
      <c r="C101" s="219">
        <f>'Table A4'!C101/'Table A4'!Q101</f>
        <v>2.3196147440530237</v>
      </c>
      <c r="D101" s="219">
        <f>'Table A4'!D101/'Table A4'!R101</f>
        <v>2.6405903124787873</v>
      </c>
      <c r="E101" s="219">
        <f>'Table A4'!E101/'Table A4'!S101</f>
        <v>2.7735188722072937</v>
      </c>
      <c r="F101" s="219">
        <f>'Table A4'!F101/'Table A4'!T101</f>
        <v>2.8191181234259419</v>
      </c>
      <c r="G101" s="219">
        <f>'Table A4'!G101/'Table A4'!U101</f>
        <v>2.6385109701120562</v>
      </c>
      <c r="H101" s="29"/>
      <c r="I101" s="219">
        <f t="shared" ref="I101:N101" si="19">B101/(B101-1)</f>
        <v>1.8405969997276044</v>
      </c>
      <c r="J101" s="219">
        <f t="shared" si="19"/>
        <v>1.7577969286161741</v>
      </c>
      <c r="K101" s="219">
        <f t="shared" si="19"/>
        <v>1.6095366968789961</v>
      </c>
      <c r="L101" s="219">
        <f t="shared" si="19"/>
        <v>1.5638507803164314</v>
      </c>
      <c r="M101" s="219">
        <f t="shared" si="19"/>
        <v>1.5497169134441373</v>
      </c>
      <c r="N101" s="219">
        <f t="shared" si="19"/>
        <v>1.6103102257115867</v>
      </c>
      <c r="P101" s="163"/>
      <c r="Q101" s="163"/>
      <c r="R101" s="163"/>
      <c r="S101" s="163"/>
      <c r="T101" s="163"/>
      <c r="U101" s="163"/>
    </row>
    <row r="102" spans="1:21" ht="12" customHeight="1">
      <c r="A102" s="106"/>
      <c r="B102" s="106"/>
      <c r="C102" s="106"/>
      <c r="D102" s="106"/>
      <c r="E102" s="106"/>
      <c r="F102" s="106"/>
      <c r="G102" s="106"/>
      <c r="H102" s="106"/>
      <c r="I102" s="106"/>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B185"/>
  <sheetViews>
    <sheetView zoomScale="125" zoomScaleNormal="125" workbookViewId="0">
      <selection activeCell="A110" sqref="A110:U110"/>
    </sheetView>
  </sheetViews>
  <sheetFormatPr baseColWidth="10" defaultColWidth="5.28515625" defaultRowHeight="12" customHeight="1"/>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2.28515625" style="27" customWidth="1"/>
    <col min="16" max="19" width="5.28515625" style="27" customWidth="1"/>
    <col min="20" max="20" width="6" style="27" customWidth="1"/>
    <col min="21" max="21" width="7" style="27" customWidth="1"/>
    <col min="22" max="22" width="5.28515625" style="27" customWidth="1"/>
    <col min="23" max="26" width="5.28515625" style="161" customWidth="1"/>
    <col min="27" max="27" width="6" style="161" customWidth="1"/>
    <col min="28" max="28" width="6.28515625" style="161" customWidth="1"/>
    <col min="29" max="16384" width="5.28515625" style="27"/>
  </cols>
  <sheetData>
    <row r="1" spans="1:28" ht="12" customHeight="1">
      <c r="A1" s="517" t="s">
        <v>417</v>
      </c>
      <c r="B1" s="518"/>
      <c r="C1" s="518"/>
      <c r="D1" s="518"/>
      <c r="E1" s="518"/>
      <c r="F1" s="518"/>
      <c r="G1" s="518"/>
      <c r="H1" s="518"/>
      <c r="I1" s="518"/>
      <c r="J1" s="518"/>
      <c r="K1" s="518"/>
      <c r="L1" s="518"/>
      <c r="M1" s="518"/>
      <c r="N1" s="518"/>
      <c r="O1" s="519"/>
      <c r="P1" s="519"/>
      <c r="Q1" s="519"/>
      <c r="R1" s="519"/>
      <c r="S1" s="519"/>
      <c r="T1" s="519"/>
      <c r="U1" s="519"/>
    </row>
    <row r="2" spans="1:28" ht="12" customHeight="1">
      <c r="A2" s="514" t="s">
        <v>416</v>
      </c>
      <c r="B2" s="515"/>
      <c r="C2" s="515"/>
      <c r="D2" s="515"/>
      <c r="E2" s="515"/>
      <c r="F2" s="515"/>
      <c r="G2" s="515"/>
      <c r="H2" s="515"/>
      <c r="I2" s="515"/>
      <c r="J2" s="515"/>
      <c r="K2" s="515"/>
      <c r="L2" s="515"/>
      <c r="M2" s="515"/>
      <c r="N2" s="515"/>
      <c r="O2" s="516"/>
      <c r="P2" s="516"/>
      <c r="Q2" s="516"/>
      <c r="R2" s="516"/>
      <c r="S2" s="516"/>
      <c r="T2" s="516"/>
      <c r="U2" s="516"/>
    </row>
    <row r="3" spans="1:28" ht="12" customHeight="1">
      <c r="A3" s="150"/>
      <c r="B3" s="151"/>
      <c r="C3" s="151"/>
      <c r="D3" s="151"/>
      <c r="E3" s="151"/>
      <c r="F3" s="151"/>
      <c r="G3" s="151"/>
      <c r="H3" s="152"/>
      <c r="I3" s="152"/>
      <c r="J3" s="152"/>
      <c r="K3" s="152"/>
      <c r="L3" s="152"/>
      <c r="M3" s="152"/>
      <c r="N3" s="152"/>
      <c r="O3" s="152"/>
      <c r="P3" s="152"/>
      <c r="Q3" s="152"/>
      <c r="R3" s="152"/>
      <c r="S3" s="152"/>
      <c r="T3" s="152"/>
      <c r="U3" s="152"/>
      <c r="W3" s="162"/>
      <c r="X3" s="162"/>
      <c r="Y3" s="162"/>
      <c r="Z3" s="162"/>
      <c r="AA3" s="162"/>
      <c r="AB3" s="162"/>
    </row>
    <row r="4" spans="1:28" ht="12"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c r="A6" s="28">
        <v>1913</v>
      </c>
      <c r="B6" s="29"/>
      <c r="C6" s="29"/>
      <c r="D6" s="29">
        <f>'Table A3'!D6*'Table A0'!$J6/(1)</f>
        <v>298566.58052870928</v>
      </c>
      <c r="E6" s="29">
        <f>'Table A3'!E6*'Table A0'!$J6/(0.5)</f>
        <v>489623.34533001686</v>
      </c>
      <c r="F6" s="29">
        <f>'Table A3'!F6*'Table A0'!$J6/(0.1)</f>
        <v>1432419.3992940749</v>
      </c>
      <c r="G6" s="29">
        <f>'Table A3'!G6*'Table A0'!$J6/(0.01)</f>
        <v>4579921.2167152353</v>
      </c>
      <c r="H6" s="29"/>
      <c r="I6" s="29"/>
      <c r="J6" s="29"/>
      <c r="K6" s="29"/>
      <c r="L6" s="29">
        <f>'Table A3'!K6*'Table A0'!$J6/(0.5)</f>
        <v>107509.81572740176</v>
      </c>
      <c r="M6" s="29">
        <f>'Table A3'!L6*'Table A0'!$J6/(0.4)</f>
        <v>253924.33183900229</v>
      </c>
      <c r="N6" s="29">
        <f>'Table A3'!M6*'Table A0'!$J6/(0.09)</f>
        <v>1082696.9751361683</v>
      </c>
      <c r="O6" s="29"/>
      <c r="P6" s="29"/>
      <c r="Q6" s="29"/>
      <c r="R6" s="29">
        <f>'Table Thresholds_nominal'!R6*'Table A0'!$L6</f>
        <v>85503.599323761795</v>
      </c>
      <c r="S6" s="29">
        <f>'Table Thresholds_nominal'!S6*'Table A0'!$L6</f>
        <v>140218.50089357886</v>
      </c>
      <c r="T6" s="29">
        <f>'Table Thresholds_nominal'!T6*'Table A0'!$L6</f>
        <v>443283.39915523259</v>
      </c>
      <c r="U6" s="29">
        <f>'Table Thresholds_nominal'!U6*'Table A0'!$L6</f>
        <v>1864525.9848853392</v>
      </c>
      <c r="W6" s="163"/>
      <c r="X6" s="163"/>
      <c r="Y6" s="163"/>
      <c r="Z6" s="163"/>
      <c r="AA6" s="163"/>
      <c r="AB6" s="163"/>
    </row>
    <row r="7" spans="1:28" ht="12" customHeight="1">
      <c r="A7" s="28">
        <v>1914</v>
      </c>
      <c r="B7" s="29"/>
      <c r="C7" s="29"/>
      <c r="D7" s="29">
        <f>'Table A3'!D7*'Table A0'!$J7/(1)</f>
        <v>294908.80215158057</v>
      </c>
      <c r="E7" s="29">
        <f>'Table A3'!E7*'Table A0'!$J7/(0.5)</f>
        <v>489846.51505555696</v>
      </c>
      <c r="F7" s="29">
        <f>'Table A3'!F7*'Table A0'!$J7/(0.1)</f>
        <v>1397295.5130276189</v>
      </c>
      <c r="G7" s="29">
        <f>'Table A3'!G7*'Table A0'!$J7/(0.01)</f>
        <v>4432592.8758253027</v>
      </c>
      <c r="H7" s="29"/>
      <c r="I7" s="29"/>
      <c r="J7" s="29"/>
      <c r="K7" s="29"/>
      <c r="L7" s="29">
        <f>'Table A3'!K7*'Table A0'!$J7/(0.5)</f>
        <v>99971.089247604119</v>
      </c>
      <c r="M7" s="29">
        <f>'Table A3'!L7*'Table A0'!$J7/(0.4)</f>
        <v>262984.26556254149</v>
      </c>
      <c r="N7" s="29">
        <f>'Table A3'!M7*'Table A0'!$J7/(0.09)</f>
        <v>1060040.2504945428</v>
      </c>
      <c r="O7" s="29"/>
      <c r="P7" s="29"/>
      <c r="Q7" s="29"/>
      <c r="R7" s="29">
        <f>'Table Thresholds_nominal'!R7*'Table A0'!$L7</f>
        <v>79017.601018718706</v>
      </c>
      <c r="S7" s="29">
        <f>'Table Thresholds_nominal'!S7*'Table A0'!$L7</f>
        <v>131249.03768445333</v>
      </c>
      <c r="T7" s="29">
        <f>'Table Thresholds_nominal'!T7*'Table A0'!$L7</f>
        <v>424562.91826968797</v>
      </c>
      <c r="U7" s="29">
        <f>'Table Thresholds_nominal'!U7*'Table A0'!$L7</f>
        <v>1852564.8207095349</v>
      </c>
      <c r="W7" s="163"/>
      <c r="X7" s="163"/>
      <c r="Y7" s="163"/>
      <c r="Z7" s="163"/>
      <c r="AA7" s="163"/>
      <c r="AB7" s="163"/>
    </row>
    <row r="8" spans="1:28" ht="12" customHeight="1">
      <c r="A8" s="28">
        <v>1915</v>
      </c>
      <c r="B8" s="29"/>
      <c r="C8" s="29"/>
      <c r="D8" s="29">
        <f>'Table A3'!D8*'Table A0'!$J8/(1)</f>
        <v>288243.83991219621</v>
      </c>
      <c r="E8" s="29">
        <f>'Table A3'!E8*'Table A0'!$J8/(0.5)</f>
        <v>478112.53934670065</v>
      </c>
      <c r="F8" s="29">
        <f>'Table A3'!F8*'Table A0'!$J8/(0.1)</f>
        <v>1511817.4644749009</v>
      </c>
      <c r="G8" s="29">
        <f>'Table A3'!G8*'Table A0'!$J8/(0.01)</f>
        <v>7149720.2350951442</v>
      </c>
      <c r="H8" s="29"/>
      <c r="I8" s="29"/>
      <c r="J8" s="29"/>
      <c r="K8" s="29"/>
      <c r="L8" s="29">
        <f>'Table A3'!K8*'Table A0'!$J8/(0.5)</f>
        <v>98375.140477691733</v>
      </c>
      <c r="M8" s="29">
        <f>'Table A3'!L8*'Table A0'!$J8/(0.4)</f>
        <v>219686.30806465057</v>
      </c>
      <c r="N8" s="29">
        <f>'Table A3'!M8*'Table A0'!$J8/(0.09)</f>
        <v>885383.82329487393</v>
      </c>
      <c r="O8" s="29"/>
      <c r="P8" s="29"/>
      <c r="Q8" s="29"/>
      <c r="R8" s="29">
        <f>'Table Thresholds_nominal'!R8*'Table A0'!$L8</f>
        <v>66611.320357627133</v>
      </c>
      <c r="S8" s="29">
        <f>'Table Thresholds_nominal'!S8*'Table A0'!$L8</f>
        <v>126745.32837403634</v>
      </c>
      <c r="T8" s="29">
        <f>'Table Thresholds_nominal'!T8*'Table A0'!$L8</f>
        <v>467108.86667515012</v>
      </c>
      <c r="U8" s="29">
        <f>'Table Thresholds_nominal'!U8*'Table A0'!$L8</f>
        <v>2370046.1078648739</v>
      </c>
      <c r="W8" s="163"/>
      <c r="X8" s="163"/>
      <c r="Y8" s="163"/>
      <c r="Z8" s="163"/>
      <c r="AA8" s="163"/>
      <c r="AB8" s="163"/>
    </row>
    <row r="9" spans="1:28" ht="12" customHeight="1">
      <c r="A9" s="28">
        <v>1916</v>
      </c>
      <c r="B9" s="29"/>
      <c r="C9" s="29"/>
      <c r="D9" s="29">
        <f>'Table A3'!D9*'Table A0'!$J9/(1)</f>
        <v>350012.9419201003</v>
      </c>
      <c r="E9" s="29">
        <f>'Table A3'!E9*'Table A0'!$J9/(0.5)</f>
        <v>593490.4954419618</v>
      </c>
      <c r="F9" s="29">
        <f>'Table A3'!F9*'Table A0'!$J9/(0.1)</f>
        <v>1905812.5056375896</v>
      </c>
      <c r="G9" s="29">
        <f>'Table A3'!G9*'Table A0'!$J9/(0.01)</f>
        <v>8666123.0033111162</v>
      </c>
      <c r="H9" s="29"/>
      <c r="I9" s="29"/>
      <c r="J9" s="29"/>
      <c r="K9" s="29"/>
      <c r="L9" s="29">
        <f>'Table A3'!K9*'Table A0'!$J9/(0.5)</f>
        <v>106535.38839823872</v>
      </c>
      <c r="M9" s="29">
        <f>'Table A3'!L9*'Table A0'!$J9/(0.4)</f>
        <v>265409.99289305485</v>
      </c>
      <c r="N9" s="29">
        <f>'Table A3'!M9*'Table A0'!$J9/(0.09)</f>
        <v>1154666.8947849756</v>
      </c>
      <c r="O9" s="29"/>
      <c r="P9" s="29"/>
      <c r="Q9" s="29"/>
      <c r="R9" s="29">
        <f>'Table Thresholds_nominal'!R9*'Table A0'!$L9</f>
        <v>80375.74211197425</v>
      </c>
      <c r="S9" s="29">
        <f>'Table Thresholds_nominal'!S9*'Table A0'!$L9</f>
        <v>148147.9149289928</v>
      </c>
      <c r="T9" s="29">
        <f>'Table Thresholds_nominal'!T9*'Table A0'!$L9</f>
        <v>571734.8995279097</v>
      </c>
      <c r="U9" s="29">
        <f>'Table Thresholds_nominal'!U9*'Table A0'!$L9</f>
        <v>3237595.5168302027</v>
      </c>
      <c r="W9" s="163"/>
      <c r="X9" s="163"/>
      <c r="Y9" s="163"/>
      <c r="Z9" s="163"/>
      <c r="AA9" s="163"/>
      <c r="AB9" s="163"/>
    </row>
    <row r="10" spans="1:28" ht="12" customHeight="1">
      <c r="A10" s="28">
        <v>1917</v>
      </c>
      <c r="B10" s="29">
        <f>'Table A3'!B10*'Table A0'!$J10/(10)</f>
        <v>74242.526296820724</v>
      </c>
      <c r="C10" s="29">
        <f>'Table A3'!C10*'Table A0'!$J10/(5)</f>
        <v>112319.76517913223</v>
      </c>
      <c r="D10" s="29">
        <f>'Table A3'!D10*'Table A0'!$J10/(1)</f>
        <v>325086.85200768145</v>
      </c>
      <c r="E10" s="29">
        <f>'Table A3'!E10*'Table A0'!$J10/(0.5)</f>
        <v>525742.62952183303</v>
      </c>
      <c r="F10" s="29">
        <f>'Table A3'!F10*'Table A0'!$J10/(0.1)</f>
        <v>1539835.598393267</v>
      </c>
      <c r="G10" s="29">
        <f>'Table A3'!G10*'Table A0'!$J10/(0.01)</f>
        <v>6167751.7090940792</v>
      </c>
      <c r="H10" s="29"/>
      <c r="I10" s="29">
        <f>(100-'Table A3'!B10)*'Table A0'!$J10/(90)</f>
        <v>12115.300015019026</v>
      </c>
      <c r="J10" s="29">
        <f>'Table A3'!I10*'Table A0'!$J10/(5)</f>
        <v>36165.287414509236</v>
      </c>
      <c r="K10" s="29">
        <f>'Table A3'!J10*'Table A0'!$J10/(4)</f>
        <v>59127.993471994909</v>
      </c>
      <c r="L10" s="29">
        <f>'Table A3'!K10*'Table A0'!$J10/(0.5)</f>
        <v>124431.07449352984</v>
      </c>
      <c r="M10" s="29">
        <f>'Table A3'!L10*'Table A0'!$J10/(0.4)</f>
        <v>272219.38730397454</v>
      </c>
      <c r="N10" s="29">
        <f>'Table A3'!M10*'Table A0'!$J10/(0.09)</f>
        <v>1025622.6972042879</v>
      </c>
      <c r="O10" s="29"/>
      <c r="P10" s="29">
        <f>'Table Thresholds_nominal'!P10*'Table A0'!$L10</f>
        <v>28835.199246580934</v>
      </c>
      <c r="Q10" s="29">
        <f>'Table Thresholds_nominal'!Q10*'Table A0'!$L10</f>
        <v>40819.357227689965</v>
      </c>
      <c r="R10" s="29">
        <f>'Table Thresholds_nominal'!R10*'Table A0'!$L10</f>
        <v>100313.32780129966</v>
      </c>
      <c r="S10" s="29">
        <f>'Table Thresholds_nominal'!S10*'Table A0'!$L10</f>
        <v>162996.17215223116</v>
      </c>
      <c r="T10" s="29">
        <f>'Table Thresholds_nominal'!T10*'Table A0'!$L10</f>
        <v>560574.87232716021</v>
      </c>
      <c r="U10" s="29">
        <f>'Table Thresholds_nominal'!U10*'Table A0'!$L10</f>
        <v>2579055.097582086</v>
      </c>
      <c r="W10" s="163"/>
      <c r="X10" s="163"/>
      <c r="Y10" s="163"/>
      <c r="Z10" s="163"/>
      <c r="AA10" s="163"/>
      <c r="AB10" s="163"/>
    </row>
    <row r="11" spans="1:28" ht="12" customHeight="1">
      <c r="A11" s="28">
        <v>1918</v>
      </c>
      <c r="B11" s="29">
        <f>'Table A3'!B11*'Table A0'!$J11/(10)</f>
        <v>69477.748127169471</v>
      </c>
      <c r="C11" s="29">
        <f>'Table A3'!C11*'Table A0'!$J11/(5)</f>
        <v>102183.26914242204</v>
      </c>
      <c r="D11" s="29">
        <f>'Table A3'!D11*'Table A0'!$J11/(1)</f>
        <v>276501.83776185976</v>
      </c>
      <c r="E11" s="29">
        <f>'Table A3'!E11*'Table A0'!$J11/(0.5)</f>
        <v>430635.02298078086</v>
      </c>
      <c r="F11" s="29">
        <f>'Table A3'!F11*'Table A0'!$J11/(0.1)</f>
        <v>1163501.4660947649</v>
      </c>
      <c r="G11" s="29">
        <f>'Table A3'!G11*'Table A0'!$J11/(0.01)</f>
        <v>4251476.738115171</v>
      </c>
      <c r="H11" s="29"/>
      <c r="I11" s="29">
        <f>(100-'Table A3'!B11)*'Table A0'!$J11/(90)</f>
        <v>11528.114781316945</v>
      </c>
      <c r="J11" s="29">
        <f>'Table A3'!I11*'Table A0'!$J11/(5)</f>
        <v>36772.227111916902</v>
      </c>
      <c r="K11" s="29">
        <f>'Table A3'!J11*'Table A0'!$J11/(4)</f>
        <v>58603.626987562595</v>
      </c>
      <c r="L11" s="29">
        <f>'Table A3'!K11*'Table A0'!$J11/(0.5)</f>
        <v>122368.65254293867</v>
      </c>
      <c r="M11" s="29">
        <f>'Table A3'!L11*'Table A0'!$J11/(0.4)</f>
        <v>247418.41220228488</v>
      </c>
      <c r="N11" s="29">
        <f>'Table A3'!M11*'Table A0'!$J11/(0.09)</f>
        <v>820393.10253694199</v>
      </c>
      <c r="O11" s="29"/>
      <c r="P11" s="29">
        <f>'Table Thresholds_nominal'!P11*'Table A0'!$L11</f>
        <v>30765.077425567437</v>
      </c>
      <c r="Q11" s="29">
        <f>'Table Thresholds_nominal'!Q11*'Table A0'!$L11</f>
        <v>41431.198424841008</v>
      </c>
      <c r="R11" s="29">
        <f>'Table Thresholds_nominal'!R11*'Table A0'!$L11</f>
        <v>100154.75202920464</v>
      </c>
      <c r="S11" s="29">
        <f>'Table Thresholds_nominal'!S11*'Table A0'!$L11</f>
        <v>155908.26890938688</v>
      </c>
      <c r="T11" s="29">
        <f>'Table Thresholds_nominal'!T11*'Table A0'!$L11</f>
        <v>472748.82804438262</v>
      </c>
      <c r="U11" s="29">
        <f>'Table Thresholds_nominal'!U11*'Table A0'!$L11</f>
        <v>1931591.7196619147</v>
      </c>
      <c r="W11" s="163"/>
      <c r="X11" s="163"/>
      <c r="Y11" s="163"/>
      <c r="Z11" s="163"/>
      <c r="AA11" s="163"/>
      <c r="AB11" s="163"/>
    </row>
    <row r="12" spans="1:28" ht="12" customHeight="1">
      <c r="A12" s="28">
        <v>1919</v>
      </c>
      <c r="B12" s="29">
        <f>'Table A3'!B12*'Table A0'!$J12/(10)</f>
        <v>69271.266700293578</v>
      </c>
      <c r="C12" s="29">
        <f>'Table A3'!C12*'Table A0'!$J12/(5)</f>
        <v>103669.68474189076</v>
      </c>
      <c r="D12" s="29">
        <f>'Table A3'!D12*'Table A0'!$J12/(1)</f>
        <v>281973.81017423229</v>
      </c>
      <c r="E12" s="29">
        <f>'Table A3'!E12*'Table A0'!$J12/(0.5)</f>
        <v>434308.18184668396</v>
      </c>
      <c r="F12" s="29">
        <f>'Table A3'!F12*'Table A0'!$J12/(0.1)</f>
        <v>1139133.4593912605</v>
      </c>
      <c r="G12" s="29">
        <f>'Table A3'!G12*'Table A0'!$J12/(0.01)</f>
        <v>3928768.5302775265</v>
      </c>
      <c r="H12" s="29"/>
      <c r="I12" s="29">
        <f>(100-'Table A3'!B12)*'Table A0'!$J12/(90)</f>
        <v>11394.562130539394</v>
      </c>
      <c r="J12" s="29">
        <f>'Table A3'!I12*'Table A0'!$J12/(5)</f>
        <v>34872.848658696392</v>
      </c>
      <c r="K12" s="29">
        <f>'Table A3'!J12*'Table A0'!$J12/(4)</f>
        <v>59093.653383805366</v>
      </c>
      <c r="L12" s="29">
        <f>'Table A3'!K12*'Table A0'!$J12/(0.5)</f>
        <v>129639.43850178059</v>
      </c>
      <c r="M12" s="29">
        <f>'Table A3'!L12*'Table A0'!$J12/(0.4)</f>
        <v>258101.86246053985</v>
      </c>
      <c r="N12" s="29">
        <f>'Table A3'!M12*'Table A0'!$J12/(0.09)</f>
        <v>829174.00707056432</v>
      </c>
      <c r="O12" s="29"/>
      <c r="P12" s="29">
        <f>'Table Thresholds_nominal'!P12*'Table A0'!$L12</f>
        <v>29397.903779814758</v>
      </c>
      <c r="Q12" s="29">
        <f>'Table Thresholds_nominal'!Q12*'Table A0'!$L12</f>
        <v>41665.594360815405</v>
      </c>
      <c r="R12" s="29">
        <f>'Table Thresholds_nominal'!R12*'Table A0'!$L12</f>
        <v>106027.53069415089</v>
      </c>
      <c r="S12" s="29">
        <f>'Table Thresholds_nominal'!S12*'Table A0'!$L12</f>
        <v>165106.33502303931</v>
      </c>
      <c r="T12" s="29">
        <f>'Table Thresholds_nominal'!T12*'Table A0'!$L12</f>
        <v>519544.76357512403</v>
      </c>
      <c r="U12" s="29">
        <f>'Table Thresholds_nominal'!U12*'Table A0'!$L12</f>
        <v>1856296.7987182811</v>
      </c>
      <c r="W12" s="163"/>
      <c r="X12" s="163"/>
      <c r="Y12" s="163"/>
      <c r="Z12" s="163"/>
      <c r="AA12" s="163"/>
      <c r="AB12" s="163"/>
    </row>
    <row r="13" spans="1:28" ht="12" customHeight="1">
      <c r="A13" s="28">
        <v>1920</v>
      </c>
      <c r="B13" s="29">
        <f>'Table A3'!B13*'Table A0'!$J13/(10)</f>
        <v>59786.451657046528</v>
      </c>
      <c r="C13" s="29">
        <f>'Table A3'!C13*'Table A0'!$J13/(5)</f>
        <v>86809.232492309093</v>
      </c>
      <c r="D13" s="29">
        <f>'Table A3'!D13*'Table A0'!$J13/(1)</f>
        <v>227256.80424268582</v>
      </c>
      <c r="E13" s="29">
        <f>'Table A3'!E13*'Table A0'!$J13/(0.5)</f>
        <v>341517.49572579371</v>
      </c>
      <c r="F13" s="29">
        <f>'Table A3'!F13*'Table A0'!$J13/(0.1)</f>
        <v>820957.9480501354</v>
      </c>
      <c r="G13" s="29">
        <f>'Table A3'!G13*'Table A0'!$J13/(0.01)</f>
        <v>2548277.3018116574</v>
      </c>
      <c r="H13" s="29"/>
      <c r="I13" s="29">
        <f>(100-'Table A3'!B13)*'Table A0'!$J13/(90)</f>
        <v>10384.076161119679</v>
      </c>
      <c r="J13" s="29">
        <f>'Table A3'!I13*'Table A0'!$J13/(5)</f>
        <v>32763.670821783959</v>
      </c>
      <c r="K13" s="29">
        <f>'Table A3'!J13*'Table A0'!$J13/(4)</f>
        <v>51697.339554714912</v>
      </c>
      <c r="L13" s="29">
        <f>'Table A3'!K13*'Table A0'!$J13/(0.5)</f>
        <v>112996.11275957793</v>
      </c>
      <c r="M13" s="29">
        <f>'Table A3'!L13*'Table A0'!$J13/(0.4)</f>
        <v>221657.38264470827</v>
      </c>
      <c r="N13" s="29">
        <f>'Table A3'!M13*'Table A0'!$J13/(0.09)</f>
        <v>629033.5754099664</v>
      </c>
      <c r="O13" s="29"/>
      <c r="P13" s="29">
        <f>'Table Thresholds_nominal'!P13*'Table A0'!$L13</f>
        <v>30078.540386779558</v>
      </c>
      <c r="Q13" s="29">
        <f>'Table Thresholds_nominal'!Q13*'Table A0'!$L13</f>
        <v>37580.068460323055</v>
      </c>
      <c r="R13" s="29">
        <f>'Table Thresholds_nominal'!R13*'Table A0'!$L13</f>
        <v>92164.971368271756</v>
      </c>
      <c r="S13" s="29">
        <f>'Table Thresholds_nominal'!S13*'Table A0'!$L13</f>
        <v>145081.43764011588</v>
      </c>
      <c r="T13" s="29">
        <f>'Table Thresholds_nominal'!T13*'Table A0'!$L13</f>
        <v>400385.29744475108</v>
      </c>
      <c r="U13" s="29">
        <f>'Table Thresholds_nominal'!U13*'Table A0'!$L13</f>
        <v>1294458.4208278158</v>
      </c>
      <c r="W13" s="163"/>
      <c r="X13" s="163"/>
      <c r="Y13" s="163"/>
      <c r="Z13" s="163"/>
      <c r="AA13" s="163"/>
      <c r="AB13" s="163"/>
    </row>
    <row r="14" spans="1:28" ht="12" customHeight="1">
      <c r="A14" s="28">
        <v>1921</v>
      </c>
      <c r="B14" s="29">
        <f>'Table A3'!B14*'Table A0'!$J14/(10)</f>
        <v>57794.503006045765</v>
      </c>
      <c r="C14" s="29">
        <f>'Table A3'!C14*'Table A0'!$J14/(5)</f>
        <v>82457.873323943204</v>
      </c>
      <c r="D14" s="29">
        <f>'Table A3'!D14*'Table A0'!$J14/(1)</f>
        <v>209301.40353891786</v>
      </c>
      <c r="E14" s="29">
        <f>'Table A3'!E14*'Table A0'!$J14/(0.5)</f>
        <v>313140.02529263578</v>
      </c>
      <c r="F14" s="29">
        <f>'Table A3'!F14*'Table A0'!$J14/(0.1)</f>
        <v>749778.02169784333</v>
      </c>
      <c r="G14" s="29">
        <f>'Table A3'!G14*'Table A0'!$J14/(0.01)</f>
        <v>2259789.3110597352</v>
      </c>
      <c r="H14" s="29"/>
      <c r="I14" s="29">
        <f>(100-'Table A3'!B14)*'Table A0'!$J14/(90)</f>
        <v>8449.751002342191</v>
      </c>
      <c r="J14" s="29">
        <f>'Table A3'!I14*'Table A0'!$J14/(5)</f>
        <v>33131.132688148311</v>
      </c>
      <c r="K14" s="29">
        <f>'Table A3'!J14*'Table A0'!$J14/(4)</f>
        <v>50746.990770199554</v>
      </c>
      <c r="L14" s="29">
        <f>'Table A3'!K14*'Table A0'!$J14/(0.5)</f>
        <v>105462.78178519994</v>
      </c>
      <c r="M14" s="29">
        <f>'Table A3'!L14*'Table A0'!$J14/(0.4)</f>
        <v>203980.52619133386</v>
      </c>
      <c r="N14" s="29">
        <f>'Table A3'!M14*'Table A0'!$J14/(0.09)</f>
        <v>581998.98954652192</v>
      </c>
      <c r="O14" s="29"/>
      <c r="P14" s="29">
        <f>'Table Thresholds_nominal'!P14*'Table A0'!$L14</f>
        <v>28975.421730690006</v>
      </c>
      <c r="Q14" s="29">
        <f>'Table Thresholds_nominal'!Q14*'Table A0'!$L14</f>
        <v>36659.053543214839</v>
      </c>
      <c r="R14" s="29">
        <f>'Table Thresholds_nominal'!R14*'Table A0'!$L14</f>
        <v>86899.845331210512</v>
      </c>
      <c r="S14" s="29">
        <f>'Table Thresholds_nominal'!S14*'Table A0'!$L14</f>
        <v>134038.20816082414</v>
      </c>
      <c r="T14" s="29">
        <f>'Table Thresholds_nominal'!T14*'Table A0'!$L14</f>
        <v>370424.66006637475</v>
      </c>
      <c r="U14" s="29">
        <f>'Table Thresholds_nominal'!U14*'Table A0'!$L14</f>
        <v>1184024.689939755</v>
      </c>
      <c r="W14" s="163"/>
      <c r="X14" s="163"/>
      <c r="Y14" s="163"/>
      <c r="Z14" s="163"/>
      <c r="AA14" s="163"/>
      <c r="AB14" s="163"/>
    </row>
    <row r="15" spans="1:28" ht="12" customHeight="1">
      <c r="A15" s="28">
        <v>1922</v>
      </c>
      <c r="B15" s="29">
        <f>'Table A3'!B15*'Table A0'!$J15/(10)</f>
        <v>66834.300778702949</v>
      </c>
      <c r="C15" s="29">
        <f>'Table A3'!C15*'Table A0'!$J15/(5)</f>
        <v>97664.618662807014</v>
      </c>
      <c r="D15" s="29">
        <f>'Table A3'!D15*'Table A0'!$J15/(1)</f>
        <v>260749.34544147039</v>
      </c>
      <c r="E15" s="29">
        <f>'Table A3'!E15*'Table A0'!$J15/(0.5)</f>
        <v>399213.0241384246</v>
      </c>
      <c r="F15" s="29">
        <f>'Table A3'!F15*'Table A0'!$J15/(0.1)</f>
        <v>1014319.8040231187</v>
      </c>
      <c r="G15" s="29">
        <f>'Table A3'!G15*'Table A0'!$J15/(0.01)</f>
        <v>3476367.9331080876</v>
      </c>
      <c r="H15" s="29"/>
      <c r="I15" s="29">
        <f>(100-'Table A3'!B15)*'Table A0'!$J15/(90)</f>
        <v>9558.8303520107493</v>
      </c>
      <c r="J15" s="29">
        <f>'Table A3'!I15*'Table A0'!$J15/(5)</f>
        <v>36003.982894598877</v>
      </c>
      <c r="K15" s="29">
        <f>'Table A3'!J15*'Table A0'!$J15/(4)</f>
        <v>56893.436968141177</v>
      </c>
      <c r="L15" s="29">
        <f>'Table A3'!K15*'Table A0'!$J15/(0.5)</f>
        <v>122285.66674451616</v>
      </c>
      <c r="M15" s="29">
        <f>'Table A3'!L15*'Table A0'!$J15/(0.4)</f>
        <v>245436.32916725104</v>
      </c>
      <c r="N15" s="29">
        <f>'Table A3'!M15*'Table A0'!$J15/(0.09)</f>
        <v>740758.90079145564</v>
      </c>
      <c r="O15" s="29"/>
      <c r="P15" s="29">
        <f>'Table Thresholds_nominal'!P15*'Table A0'!$L15</f>
        <v>30954.046350199002</v>
      </c>
      <c r="Q15" s="29">
        <f>'Table Thresholds_nominal'!Q15*'Table A0'!$L15</f>
        <v>40975.474145991087</v>
      </c>
      <c r="R15" s="29">
        <f>'Table Thresholds_nominal'!R15*'Table A0'!$L15</f>
        <v>98893.08881338955</v>
      </c>
      <c r="S15" s="29">
        <f>'Table Thresholds_nominal'!S15*'Table A0'!$L15</f>
        <v>156864.98391491891</v>
      </c>
      <c r="T15" s="29">
        <f>'Table Thresholds_nominal'!T15*'Table A0'!$L15</f>
        <v>457756.53621081141</v>
      </c>
      <c r="U15" s="29">
        <f>'Table Thresholds_nominal'!U15*'Table A0'!$L15</f>
        <v>1569674.6605266773</v>
      </c>
      <c r="W15" s="163"/>
      <c r="X15" s="163"/>
      <c r="Y15" s="163"/>
      <c r="Z15" s="163"/>
      <c r="AA15" s="163"/>
      <c r="AB15" s="163"/>
    </row>
    <row r="16" spans="1:28" ht="12" customHeight="1">
      <c r="A16" s="28">
        <v>1923</v>
      </c>
      <c r="B16" s="29">
        <f>'Table A3'!B16*'Table A0'!$J16/(10)</f>
        <v>70545.485591346776</v>
      </c>
      <c r="C16" s="29">
        <f>'Table A3'!C16*'Table A0'!$J16/(5)</f>
        <v>101329.44209142463</v>
      </c>
      <c r="D16" s="29">
        <f>'Table A3'!D16*'Table A0'!$J16/(1)</f>
        <v>266153.87995175278</v>
      </c>
      <c r="E16" s="29">
        <f>'Table A3'!E16*'Table A0'!$J16/(0.5)</f>
        <v>405219.80191127193</v>
      </c>
      <c r="F16" s="29">
        <f>'Table A3'!F16*'Table A0'!$J16/(0.1)</f>
        <v>1004963.9020170163</v>
      </c>
      <c r="G16" s="29">
        <f>'Table A3'!G16*'Table A0'!$J16/(0.01)</f>
        <v>3399500.2724475916</v>
      </c>
      <c r="H16" s="29"/>
      <c r="I16" s="29">
        <f>(100-'Table A3'!B16)*'Table A0'!$J16/(90)</f>
        <v>11066.945229319737</v>
      </c>
      <c r="J16" s="29">
        <f>'Table A3'!I16*'Table A0'!$J16/(5)</f>
        <v>39761.529091268894</v>
      </c>
      <c r="K16" s="29">
        <f>'Table A3'!J16*'Table A0'!$J16/(4)</f>
        <v>60123.332626342606</v>
      </c>
      <c r="L16" s="29">
        <f>'Table A3'!K16*'Table A0'!$J16/(0.5)</f>
        <v>127087.95799223361</v>
      </c>
      <c r="M16" s="29">
        <f>'Table A3'!L16*'Table A0'!$J16/(0.4)</f>
        <v>255283.77688483582</v>
      </c>
      <c r="N16" s="29">
        <f>'Table A3'!M16*'Table A0'!$J16/(0.09)</f>
        <v>738904.30530250806</v>
      </c>
      <c r="O16" s="29"/>
      <c r="P16" s="29">
        <f>'Table Thresholds_nominal'!P16*'Table A0'!$L16</f>
        <v>33746.520199433733</v>
      </c>
      <c r="Q16" s="29">
        <f>'Table Thresholds_nominal'!Q16*'Table A0'!$L16</f>
        <v>46339.848536660393</v>
      </c>
      <c r="R16" s="29">
        <f>'Table Thresholds_nominal'!R16*'Table A0'!$L16</f>
        <v>101871.2869328151</v>
      </c>
      <c r="S16" s="29">
        <f>'Table Thresholds_nominal'!S16*'Table A0'!$L16</f>
        <v>163542.14456095788</v>
      </c>
      <c r="T16" s="29">
        <f>'Table Thresholds_nominal'!T16*'Table A0'!$L16</f>
        <v>465657.59963576653</v>
      </c>
      <c r="U16" s="29">
        <f>'Table Thresholds_nominal'!U16*'Table A0'!$L16</f>
        <v>1557161.1639763271</v>
      </c>
      <c r="W16" s="163"/>
      <c r="X16" s="163"/>
      <c r="Y16" s="163"/>
      <c r="Z16" s="163"/>
      <c r="AA16" s="163"/>
      <c r="AB16" s="163"/>
    </row>
    <row r="17" spans="1:28" ht="12" customHeight="1">
      <c r="A17" s="28">
        <v>1924</v>
      </c>
      <c r="B17" s="29">
        <f>'Table A3'!B17*'Table A0'!$J17/(10)</f>
        <v>75202.829884118895</v>
      </c>
      <c r="C17" s="29">
        <f>'Table A3'!C17*'Table A0'!$J17/(5)</f>
        <v>108762.88184636149</v>
      </c>
      <c r="D17" s="29">
        <f>'Table A3'!D17*'Table A0'!$J17/(1)</f>
        <v>295057.91432233766</v>
      </c>
      <c r="E17" s="29">
        <f>'Table A3'!E17*'Table A0'!$J17/(0.5)</f>
        <v>453877.10912626219</v>
      </c>
      <c r="F17" s="29">
        <f>'Table A3'!F17*'Table A0'!$J17/(0.1)</f>
        <v>1149374.618245414</v>
      </c>
      <c r="G17" s="29">
        <f>'Table A3'!G17*'Table A0'!$J17/(0.01)</f>
        <v>3937277.1498647439</v>
      </c>
      <c r="H17" s="29"/>
      <c r="I17" s="29">
        <f>(100-'Table A3'!B17)*'Table A0'!$J17/(90)</f>
        <v>10460.672322550992</v>
      </c>
      <c r="J17" s="29">
        <f>'Table A3'!I17*'Table A0'!$J17/(5)</f>
        <v>41642.777921876288</v>
      </c>
      <c r="K17" s="29">
        <f>'Table A3'!J17*'Table A0'!$J17/(4)</f>
        <v>62189.123727367449</v>
      </c>
      <c r="L17" s="29">
        <f>'Table A3'!K17*'Table A0'!$J17/(0.5)</f>
        <v>136238.71951841319</v>
      </c>
      <c r="M17" s="29">
        <f>'Table A3'!L17*'Table A0'!$J17/(0.4)</f>
        <v>280002.73184647417</v>
      </c>
      <c r="N17" s="29">
        <f>'Table A3'!M17*'Table A0'!$J17/(0.09)</f>
        <v>839607.67028771085</v>
      </c>
      <c r="O17" s="29"/>
      <c r="P17" s="29">
        <f>'Table Thresholds_nominal'!P17*'Table A0'!$L17</f>
        <v>35088.251716993836</v>
      </c>
      <c r="Q17" s="29">
        <f>'Table Thresholds_nominal'!Q17*'Table A0'!$L17</f>
        <v>47384.94537923974</v>
      </c>
      <c r="R17" s="29">
        <f>'Table Thresholds_nominal'!R17*'Table A0'!$L17</f>
        <v>109235.10467719618</v>
      </c>
      <c r="S17" s="29">
        <f>'Table Thresholds_nominal'!S17*'Table A0'!$L17</f>
        <v>176805.77098488796</v>
      </c>
      <c r="T17" s="29">
        <f>'Table Thresholds_nominal'!T17*'Table A0'!$L17</f>
        <v>514602.86472417397</v>
      </c>
      <c r="U17" s="29">
        <f>'Table Thresholds_nominal'!U17*'Table A0'!$L17</f>
        <v>1817661.3638860246</v>
      </c>
      <c r="W17" s="163"/>
      <c r="X17" s="163"/>
      <c r="Y17" s="163"/>
      <c r="Z17" s="163"/>
      <c r="AA17" s="163"/>
      <c r="AB17" s="163"/>
    </row>
    <row r="18" spans="1:28" ht="12" customHeight="1">
      <c r="A18" s="28">
        <v>1925</v>
      </c>
      <c r="B18" s="29">
        <f>'Table A3'!B18*'Table A0'!$J18/(10)</f>
        <v>81503.079703086187</v>
      </c>
      <c r="C18" s="29">
        <f>'Table A3'!C18*'Table A0'!$J18/(5)</f>
        <v>123112.5349682876</v>
      </c>
      <c r="D18" s="29">
        <f>'Table A3'!D18*'Table A0'!$J18/(1)</f>
        <v>355953.47861412616</v>
      </c>
      <c r="E18" s="29">
        <f>'Table A3'!E18*'Table A0'!$J18/(0.5)</f>
        <v>557746.80435587361</v>
      </c>
      <c r="F18" s="29">
        <f>'Table A3'!F18*'Table A0'!$J18/(0.1)</f>
        <v>1498734.2804628778</v>
      </c>
      <c r="G18" s="29">
        <f>'Table A3'!G18*'Table A0'!$J18/(0.01)</f>
        <v>5821372.4814232681</v>
      </c>
      <c r="H18" s="29"/>
      <c r="I18" s="29">
        <f>(100-'Table A3'!B18)*'Table A0'!$J18/(90)</f>
        <v>10480.458810529602</v>
      </c>
      <c r="J18" s="29">
        <f>'Table A3'!I18*'Table A0'!$J18/(5)</f>
        <v>39893.62443788477</v>
      </c>
      <c r="K18" s="29">
        <f>'Table A3'!J18*'Table A0'!$J18/(4)</f>
        <v>64902.299056827949</v>
      </c>
      <c r="L18" s="29">
        <f>'Table A3'!K18*'Table A0'!$J18/(0.5)</f>
        <v>154160.15287237873</v>
      </c>
      <c r="M18" s="29">
        <f>'Table A3'!L18*'Table A0'!$J18/(0.4)</f>
        <v>322499.93532912253</v>
      </c>
      <c r="N18" s="29">
        <f>'Table A3'!M18*'Table A0'!$J18/(0.09)</f>
        <v>1018441.1470228345</v>
      </c>
      <c r="O18" s="29"/>
      <c r="P18" s="29">
        <f>'Table Thresholds_nominal'!P18*'Table A0'!$L18</f>
        <v>35963.110490409555</v>
      </c>
      <c r="Q18" s="29">
        <f>'Table Thresholds_nominal'!Q18*'Table A0'!$L18</f>
        <v>48078.878336563052</v>
      </c>
      <c r="R18" s="29">
        <f>'Table Thresholds_nominal'!R18*'Table A0'!$L18</f>
        <v>122289.5660953304</v>
      </c>
      <c r="S18" s="29">
        <f>'Table Thresholds_nominal'!S18*'Table A0'!$L18</f>
        <v>202382.77489789872</v>
      </c>
      <c r="T18" s="29">
        <f>'Table Thresholds_nominal'!T18*'Table A0'!$L18</f>
        <v>605000.9770155031</v>
      </c>
      <c r="U18" s="29">
        <f>'Table Thresholds_nominal'!U18*'Table A0'!$L18</f>
        <v>2402581.1193065997</v>
      </c>
      <c r="W18" s="163"/>
      <c r="X18" s="163"/>
      <c r="Y18" s="163"/>
      <c r="Z18" s="163"/>
      <c r="AA18" s="163"/>
      <c r="AB18" s="163"/>
    </row>
    <row r="19" spans="1:28" ht="12" customHeight="1">
      <c r="A19" s="28">
        <v>1926</v>
      </c>
      <c r="B19" s="29">
        <f>'Table A3'!B19*'Table A0'!$J19/(10)</f>
        <v>80324.818944902843</v>
      </c>
      <c r="C19" s="29">
        <f>'Table A3'!C19*'Table A0'!$J19/(5)</f>
        <v>121650.38665237899</v>
      </c>
      <c r="D19" s="29">
        <f>'Table A3'!D19*'Table A0'!$J19/(1)</f>
        <v>349852.48365570832</v>
      </c>
      <c r="E19" s="29">
        <f>'Table A3'!E19*'Table A0'!$J19/(0.5)</f>
        <v>546426.82513103809</v>
      </c>
      <c r="F19" s="29">
        <f>'Table A3'!F19*'Table A0'!$J19/(0.1)</f>
        <v>1486461.4918140557</v>
      </c>
      <c r="G19" s="29">
        <f>'Table A3'!G19*'Table A0'!$J19/(0.01)</f>
        <v>5911431.4401430413</v>
      </c>
      <c r="H19" s="29"/>
      <c r="I19" s="29">
        <f>(100-'Table A3'!B19)*'Table A0'!$J19/(90)</f>
        <v>10600.057962023471</v>
      </c>
      <c r="J19" s="29">
        <f>'Table A3'!I19*'Table A0'!$J19/(5)</f>
        <v>38999.251237426695</v>
      </c>
      <c r="K19" s="29">
        <f>'Table A3'!J19*'Table A0'!$J19/(4)</f>
        <v>64599.862401546656</v>
      </c>
      <c r="L19" s="29">
        <f>'Table A3'!K19*'Table A0'!$J19/(0.5)</f>
        <v>153278.14218037861</v>
      </c>
      <c r="M19" s="29">
        <f>'Table A3'!L19*'Table A0'!$J19/(0.4)</f>
        <v>311418.15846028359</v>
      </c>
      <c r="N19" s="29">
        <f>'Table A3'!M19*'Table A0'!$J19/(0.09)</f>
        <v>994798.16422194627</v>
      </c>
      <c r="O19" s="29"/>
      <c r="P19" s="29">
        <f>'Table Thresholds_nominal'!P19*'Table A0'!$L19</f>
        <v>35071.149383980133</v>
      </c>
      <c r="Q19" s="29">
        <f>'Table Thresholds_nominal'!Q19*'Table A0'!$L19</f>
        <v>46326.483880587504</v>
      </c>
      <c r="R19" s="29">
        <f>'Table Thresholds_nominal'!R19*'Table A0'!$L19</f>
        <v>122756.02843024053</v>
      </c>
      <c r="S19" s="29">
        <f>'Table Thresholds_nominal'!S19*'Table A0'!$L19</f>
        <v>198350.78525123122</v>
      </c>
      <c r="T19" s="29">
        <f>'Table Thresholds_nominal'!T19*'Table A0'!$L19</f>
        <v>585860.41139719449</v>
      </c>
      <c r="U19" s="29">
        <f>'Table Thresholds_nominal'!U19*'Table A0'!$L19</f>
        <v>2374804.6305443458</v>
      </c>
      <c r="W19" s="163"/>
      <c r="X19" s="163"/>
      <c r="Y19" s="163"/>
      <c r="Z19" s="163"/>
      <c r="AA19" s="163"/>
      <c r="AB19" s="163"/>
    </row>
    <row r="20" spans="1:28" ht="12" customHeight="1">
      <c r="A20" s="28">
        <v>1927</v>
      </c>
      <c r="B20" s="29">
        <f>'Table A3'!B20*'Table A0'!$J20/(10)</f>
        <v>83378.847572191415</v>
      </c>
      <c r="C20" s="29">
        <f>'Table A3'!C20*'Table A0'!$J20/(5)</f>
        <v>127532.68737236648</v>
      </c>
      <c r="D20" s="29">
        <f>'Table A3'!D20*'Table A0'!$J20/(1)</f>
        <v>375637.68791805377</v>
      </c>
      <c r="E20" s="29">
        <f>'Table A3'!E20*'Table A0'!$J20/(0.5)</f>
        <v>593048.23379816697</v>
      </c>
      <c r="F20" s="29">
        <f>'Table A3'!F20*'Table A0'!$J20/(0.1)</f>
        <v>1653328.7518766378</v>
      </c>
      <c r="G20" s="29">
        <f>'Table A3'!G20*'Table A0'!$J20/(0.01)</f>
        <v>6707357.9102194738</v>
      </c>
      <c r="H20" s="29"/>
      <c r="I20" s="29">
        <f>(100-'Table A3'!B20)*'Table A0'!$J20/(90)</f>
        <v>10587.028964301599</v>
      </c>
      <c r="J20" s="29">
        <f>'Table A3'!I20*'Table A0'!$J20/(5)</f>
        <v>39225.007772016354</v>
      </c>
      <c r="K20" s="29">
        <f>'Table A3'!J20*'Table A0'!$J20/(4)</f>
        <v>65506.43723594465</v>
      </c>
      <c r="L20" s="29">
        <f>'Table A3'!K20*'Table A0'!$J20/(0.5)</f>
        <v>158227.14203794053</v>
      </c>
      <c r="M20" s="29">
        <f>'Table A3'!L20*'Table A0'!$J20/(0.4)</f>
        <v>327978.1042785492</v>
      </c>
      <c r="N20" s="29">
        <f>'Table A3'!M20*'Table A0'!$J20/(0.09)</f>
        <v>1091769.9565052118</v>
      </c>
      <c r="O20" s="29"/>
      <c r="P20" s="29">
        <f>'Table Thresholds_nominal'!P20*'Table A0'!$L20</f>
        <v>35921.72445932652</v>
      </c>
      <c r="Q20" s="29">
        <f>'Table Thresholds_nominal'!Q20*'Table A0'!$L20</f>
        <v>47780.975040106445</v>
      </c>
      <c r="R20" s="29">
        <f>'Table Thresholds_nominal'!R20*'Table A0'!$L20</f>
        <v>126200.56838080302</v>
      </c>
      <c r="S20" s="29">
        <f>'Table Thresholds_nominal'!S20*'Table A0'!$L20</f>
        <v>205453.06642342944</v>
      </c>
      <c r="T20" s="29">
        <f>'Table Thresholds_nominal'!T20*'Table A0'!$L20</f>
        <v>627621.98856868758</v>
      </c>
      <c r="U20" s="29">
        <f>'Table Thresholds_nominal'!U20*'Table A0'!$L20</f>
        <v>2736390.4715845352</v>
      </c>
      <c r="W20" s="163"/>
      <c r="X20" s="163"/>
      <c r="Y20" s="163"/>
      <c r="Z20" s="163"/>
      <c r="AA20" s="163"/>
      <c r="AB20" s="163"/>
    </row>
    <row r="21" spans="1:28" ht="12" customHeight="1">
      <c r="A21" s="28">
        <v>1928</v>
      </c>
      <c r="B21" s="29">
        <f>'Table A3'!B21*'Table A0'!$J21/(10)</f>
        <v>92700.976552379812</v>
      </c>
      <c r="C21" s="29">
        <f>'Table A3'!C21*'Table A0'!$J21/(5)</f>
        <v>145059.22146679385</v>
      </c>
      <c r="D21" s="29">
        <f>'Table A3'!D21*'Table A0'!$J21/(1)</f>
        <v>450262.2276121109</v>
      </c>
      <c r="E21" s="29">
        <f>'Table A3'!E21*'Table A0'!$J21/(0.5)</f>
        <v>729703.52592664654</v>
      </c>
      <c r="F21" s="29">
        <f>'Table A3'!F21*'Table A0'!$J21/(0.1)</f>
        <v>2170583.5407929816</v>
      </c>
      <c r="G21" s="29">
        <f>'Table A3'!G21*'Table A0'!$J21/(0.01)</f>
        <v>9449982.7831441034</v>
      </c>
      <c r="H21" s="29"/>
      <c r="I21" s="29">
        <f>(100-'Table A3'!B21)*'Table A0'!$J21/(90)</f>
        <v>10597.391493111583</v>
      </c>
      <c r="J21" s="29">
        <f>'Table A3'!I21*'Table A0'!$J21/(5)</f>
        <v>40342.731637965779</v>
      </c>
      <c r="K21" s="29">
        <f>'Table A3'!J21*'Table A0'!$J21/(4)</f>
        <v>68758.469930464562</v>
      </c>
      <c r="L21" s="29">
        <f>'Table A3'!K21*'Table A0'!$J21/(0.5)</f>
        <v>170820.92929757535</v>
      </c>
      <c r="M21" s="29">
        <f>'Table A3'!L21*'Table A0'!$J21/(0.4)</f>
        <v>369483.52221006271</v>
      </c>
      <c r="N21" s="29">
        <f>'Table A3'!M21*'Table A0'!$J21/(0.09)</f>
        <v>1361761.402753968</v>
      </c>
      <c r="O21" s="29"/>
      <c r="P21" s="29">
        <f>'Table Thresholds_nominal'!P21*'Table A0'!$L21</f>
        <v>36940.869256159342</v>
      </c>
      <c r="Q21" s="29">
        <f>'Table Thresholds_nominal'!Q21*'Table A0'!$L21</f>
        <v>49462.472141234226</v>
      </c>
      <c r="R21" s="29">
        <f>'Table Thresholds_nominal'!R21*'Table A0'!$L21</f>
        <v>134978.56385192438</v>
      </c>
      <c r="S21" s="29">
        <f>'Table Thresholds_nominal'!S21*'Table A0'!$L21</f>
        <v>224491.42070234873</v>
      </c>
      <c r="T21" s="29">
        <f>'Table Thresholds_nominal'!T21*'Table A0'!$L21</f>
        <v>742853.43548027601</v>
      </c>
      <c r="U21" s="29">
        <f>'Table Thresholds_nominal'!U21*'Table A0'!$L21</f>
        <v>3678463.6741145616</v>
      </c>
      <c r="W21" s="163"/>
      <c r="X21" s="163"/>
      <c r="Y21" s="163"/>
      <c r="Z21" s="163"/>
      <c r="AA21" s="163"/>
      <c r="AB21" s="163"/>
    </row>
    <row r="22" spans="1:28" ht="12" customHeight="1">
      <c r="A22" s="28">
        <v>1929</v>
      </c>
      <c r="B22" s="29">
        <f>'Table A3'!B22*'Table A0'!$J22/(10)</f>
        <v>90585.631955835168</v>
      </c>
      <c r="C22" s="29">
        <f>'Table A3'!C22*'Table A0'!$J22/(5)</f>
        <v>141505.78479542499</v>
      </c>
      <c r="D22" s="29">
        <f>'Table A3'!D22*'Table A0'!$J22/(1)</f>
        <v>433497.74141667318</v>
      </c>
      <c r="E22" s="29">
        <f>'Table A3'!E22*'Table A0'!$J22/(0.5)</f>
        <v>700740.59161050292</v>
      </c>
      <c r="F22" s="29">
        <f>'Table A3'!F22*'Table A0'!$J22/(0.1)</f>
        <v>2116531.3054991248</v>
      </c>
      <c r="G22" s="29">
        <f>'Table A3'!G22*'Table A0'!$J22/(0.01)</f>
        <v>9677802.840314934</v>
      </c>
      <c r="H22" s="29"/>
      <c r="I22" s="29">
        <f>(100-'Table A3'!B22)*'Table A0'!$J22/(90)</f>
        <v>11483.118646443694</v>
      </c>
      <c r="J22" s="29">
        <f>'Table A3'!I22*'Table A0'!$J22/(5)</f>
        <v>39665.479116245333</v>
      </c>
      <c r="K22" s="29">
        <f>'Table A3'!J22*'Table A0'!$J22/(4)</f>
        <v>68507.795640112963</v>
      </c>
      <c r="L22" s="29">
        <f>'Table A3'!K22*'Table A0'!$J22/(0.5)</f>
        <v>166254.89122284346</v>
      </c>
      <c r="M22" s="29">
        <f>'Table A3'!L22*'Table A0'!$J22/(0.4)</f>
        <v>346792.91313834733</v>
      </c>
      <c r="N22" s="29">
        <f>'Table A3'!M22*'Table A0'!$J22/(0.09)</f>
        <v>1276390.0238529239</v>
      </c>
      <c r="O22" s="29"/>
      <c r="P22" s="29">
        <f>'Table Thresholds_nominal'!P22*'Table A0'!$L22</f>
        <v>35952.882521796739</v>
      </c>
      <c r="Q22" s="29">
        <f>'Table Thresholds_nominal'!Q22*'Table A0'!$L22</f>
        <v>48515.797982609074</v>
      </c>
      <c r="R22" s="29">
        <f>'Table Thresholds_nominal'!R22*'Table A0'!$L22</f>
        <v>133394.68726106462</v>
      </c>
      <c r="S22" s="29">
        <f>'Table Thresholds_nominal'!S22*'Table A0'!$L22</f>
        <v>215427.90132849634</v>
      </c>
      <c r="T22" s="29">
        <f>'Table Thresholds_nominal'!T22*'Table A0'!$L22</f>
        <v>676479.98346025695</v>
      </c>
      <c r="U22" s="29">
        <f>'Table Thresholds_nominal'!U22*'Table A0'!$L22</f>
        <v>3490925.6717520147</v>
      </c>
      <c r="W22" s="163"/>
      <c r="X22" s="163"/>
      <c r="Y22" s="163"/>
      <c r="Z22" s="163"/>
      <c r="AA22" s="163"/>
      <c r="AB22" s="163"/>
    </row>
    <row r="23" spans="1:28" ht="12" customHeight="1">
      <c r="A23" s="28">
        <v>1930</v>
      </c>
      <c r="B23" s="29">
        <f>'Table A3'!B23*'Table A0'!$J23/(10)</f>
        <v>73432.939467696007</v>
      </c>
      <c r="C23" s="29">
        <f>'Table A3'!C23*'Table A0'!$J23/(5)</f>
        <v>107350.35634019777</v>
      </c>
      <c r="D23" s="29">
        <f>'Table A3'!D23*'Table A0'!$J23/(1)</f>
        <v>288326.10408391402</v>
      </c>
      <c r="E23" s="29">
        <f>'Table A3'!E23*'Table A0'!$J23/(0.5)</f>
        <v>442089.93697352253</v>
      </c>
      <c r="F23" s="29">
        <f>'Table A3'!F23*'Table A0'!$J23/(0.1)</f>
        <v>1184265.416590783</v>
      </c>
      <c r="G23" s="29">
        <f>'Table A3'!G23*'Table A0'!$J23/(0.01)</f>
        <v>4761921.0750775002</v>
      </c>
      <c r="H23" s="29"/>
      <c r="I23" s="29">
        <f>(100-'Table A3'!B23)*'Table A0'!$J23/(90)</f>
        <v>10441.333612918996</v>
      </c>
      <c r="J23" s="29">
        <f>'Table A3'!I23*'Table A0'!$J23/(5)</f>
        <v>39515.522595194241</v>
      </c>
      <c r="K23" s="29">
        <f>'Table A3'!J23*'Table A0'!$J23/(4)</f>
        <v>62106.419404268701</v>
      </c>
      <c r="L23" s="29">
        <f>'Table A3'!K23*'Table A0'!$J23/(0.5)</f>
        <v>134562.27119430556</v>
      </c>
      <c r="M23" s="29">
        <f>'Table A3'!L23*'Table A0'!$J23/(0.4)</f>
        <v>256546.06706920735</v>
      </c>
      <c r="N23" s="29">
        <f>'Table A3'!M23*'Table A0'!$J23/(0.09)</f>
        <v>786748.12120337016</v>
      </c>
      <c r="O23" s="29"/>
      <c r="P23" s="29">
        <f>'Table Thresholds_nominal'!P23*'Table A0'!$L23</f>
        <v>35073.772483620036</v>
      </c>
      <c r="Q23" s="29">
        <f>'Table Thresholds_nominal'!Q23*'Table A0'!$L23</f>
        <v>45449.802988293784</v>
      </c>
      <c r="R23" s="29">
        <f>'Table Thresholds_nominal'!R23*'Table A0'!$L23</f>
        <v>110693.08888770558</v>
      </c>
      <c r="S23" s="29">
        <f>'Table Thresholds_nominal'!S23*'Table A0'!$L23</f>
        <v>168745.79170867833</v>
      </c>
      <c r="T23" s="29">
        <f>'Table Thresholds_nominal'!T23*'Table A0'!$L23</f>
        <v>466494.46409634105</v>
      </c>
      <c r="U23" s="29">
        <f>'Table Thresholds_nominal'!U23*'Table A0'!$L23</f>
        <v>1878817.8931417535</v>
      </c>
      <c r="W23" s="163"/>
      <c r="X23" s="163"/>
      <c r="Y23" s="163"/>
      <c r="Z23" s="163"/>
      <c r="AA23" s="163"/>
      <c r="AB23" s="163"/>
    </row>
    <row r="24" spans="1:28" ht="12" customHeight="1">
      <c r="A24" s="28">
        <v>1931</v>
      </c>
      <c r="B24" s="29">
        <f>'Table A3'!B24*'Table A0'!$J24/(10)</f>
        <v>66655.136232446879</v>
      </c>
      <c r="C24" s="29">
        <f>'Table A3'!C24*'Table A0'!$J24/(5)</f>
        <v>93468.708809585078</v>
      </c>
      <c r="D24" s="29">
        <f>'Table A3'!D24*'Table A0'!$J24/(1)</f>
        <v>231921.34366901283</v>
      </c>
      <c r="E24" s="29">
        <f>'Table A3'!E24*'Table A0'!$J24/(0.5)</f>
        <v>346144.21435833967</v>
      </c>
      <c r="F24" s="29">
        <f>'Table A3'!F24*'Table A0'!$J24/(0.1)</f>
        <v>881897.05267369049</v>
      </c>
      <c r="G24" s="29">
        <f>'Table A3'!G24*'Table A0'!$J24/(0.01)</f>
        <v>3366787.3772836267</v>
      </c>
      <c r="H24" s="29"/>
      <c r="I24" s="29">
        <f>(100-'Table A3'!B24)*'Table A0'!$J24/(90)</f>
        <v>9220.7129686716598</v>
      </c>
      <c r="J24" s="29">
        <f>'Table A3'!I24*'Table A0'!$J24/(5)</f>
        <v>39841.563655308695</v>
      </c>
      <c r="K24" s="29">
        <f>'Table A3'!J24*'Table A0'!$J24/(4)</f>
        <v>58855.55009472814</v>
      </c>
      <c r="L24" s="29">
        <f>'Table A3'!K24*'Table A0'!$J24/(0.5)</f>
        <v>117698.47297968595</v>
      </c>
      <c r="M24" s="29">
        <f>'Table A3'!L24*'Table A0'!$J24/(0.4)</f>
        <v>212206.00477950199</v>
      </c>
      <c r="N24" s="29">
        <f>'Table A3'!M24*'Table A0'!$J24/(0.09)</f>
        <v>605798.12771703093</v>
      </c>
      <c r="O24" s="29"/>
      <c r="P24" s="29">
        <f>'Table Thresholds_nominal'!P24*'Table A0'!$L24</f>
        <v>34212.629976501688</v>
      </c>
      <c r="Q24" s="29">
        <f>'Table Thresholds_nominal'!Q24*'Table A0'!$L24</f>
        <v>43164.7829980881</v>
      </c>
      <c r="R24" s="29">
        <f>'Table Thresholds_nominal'!R24*'Table A0'!$L24</f>
        <v>98117.103268030332</v>
      </c>
      <c r="S24" s="29">
        <f>'Table Thresholds_nominal'!S24*'Table A0'!$L24</f>
        <v>145756.3657082704</v>
      </c>
      <c r="T24" s="29">
        <f>'Table Thresholds_nominal'!T24*'Table A0'!$L24</f>
        <v>367771.74113150948</v>
      </c>
      <c r="U24" s="29">
        <f>'Table Thresholds_nominal'!U24*'Table A0'!$L24</f>
        <v>1389776.6131536402</v>
      </c>
      <c r="W24" s="163"/>
      <c r="X24" s="163"/>
      <c r="Y24" s="163"/>
      <c r="Z24" s="163"/>
      <c r="AA24" s="163"/>
      <c r="AB24" s="163"/>
    </row>
    <row r="25" spans="1:28" ht="12" customHeight="1">
      <c r="A25" s="28">
        <v>1932</v>
      </c>
      <c r="B25" s="29">
        <f>'Table A3'!B25*'Table A0'!$J25/(10)</f>
        <v>57939.359075417451</v>
      </c>
      <c r="C25" s="29">
        <f>'Table A3'!C25*'Table A0'!$J25/(5)</f>
        <v>81637.329411283572</v>
      </c>
      <c r="D25" s="29">
        <f>'Table A3'!D25*'Table A0'!$J25/(1)</f>
        <v>194370.60607654517</v>
      </c>
      <c r="E25" s="29">
        <f>'Table A3'!E25*'Table A0'!$J25/(0.5)</f>
        <v>290457.82966911671</v>
      </c>
      <c r="F25" s="29">
        <f>'Table A3'!F25*'Table A0'!$J25/(0.1)</f>
        <v>745887.32203818974</v>
      </c>
      <c r="G25" s="29">
        <f>'Table A3'!G25*'Table A0'!$J25/(0.01)</f>
        <v>2485831.3982230192</v>
      </c>
      <c r="H25" s="29"/>
      <c r="I25" s="29">
        <f>(100-'Table A3'!B25)*'Table A0'!$J25/(90)</f>
        <v>7445.5739241045112</v>
      </c>
      <c r="J25" s="29">
        <f>'Table A3'!I25*'Table A0'!$J25/(5)</f>
        <v>34241.388739551345</v>
      </c>
      <c r="K25" s="29">
        <f>'Table A3'!J25*'Table A0'!$J25/(4)</f>
        <v>53454.010244968165</v>
      </c>
      <c r="L25" s="29">
        <f>'Table A3'!K25*'Table A0'!$J25/(0.5)</f>
        <v>98283.382483973648</v>
      </c>
      <c r="M25" s="29">
        <f>'Table A3'!L25*'Table A0'!$J25/(0.4)</f>
        <v>176600.45657684843</v>
      </c>
      <c r="N25" s="29">
        <f>'Table A3'!M25*'Table A0'!$J25/(0.09)</f>
        <v>552560.20246209763</v>
      </c>
      <c r="O25" s="29"/>
      <c r="P25" s="29">
        <f>'Table Thresholds_nominal'!P25*'Table A0'!$L25</f>
        <v>23424.698150333377</v>
      </c>
      <c r="Q25" s="29">
        <f>'Table Thresholds_nominal'!Q25*'Table A0'!$L25</f>
        <v>40027.834369399614</v>
      </c>
      <c r="R25" s="29">
        <f>'Table Thresholds_nominal'!R25*'Table A0'!$L25</f>
        <v>83702.177728535564</v>
      </c>
      <c r="S25" s="29">
        <f>'Table Thresholds_nominal'!S25*'Table A0'!$L25</f>
        <v>120121.08816770815</v>
      </c>
      <c r="T25" s="29">
        <f>'Table Thresholds_nominal'!T25*'Table A0'!$L25</f>
        <v>317482.18916375039</v>
      </c>
      <c r="U25" s="29">
        <f>'Table Thresholds_nominal'!U25*'Table A0'!$L25</f>
        <v>1233337.8137818438</v>
      </c>
      <c r="W25" s="163"/>
      <c r="X25" s="163"/>
      <c r="Y25" s="163"/>
      <c r="Z25" s="163"/>
      <c r="AA25" s="163"/>
      <c r="AB25" s="163"/>
    </row>
    <row r="26" spans="1:28" ht="12" customHeight="1">
      <c r="A26" s="28">
        <v>1933</v>
      </c>
      <c r="B26" s="29">
        <f>'Table A3'!B26*'Table A0'!$J26/(10)</f>
        <v>56249.088037272006</v>
      </c>
      <c r="C26" s="29">
        <f>'Table A3'!C26*'Table A0'!$J26/(5)</f>
        <v>81870.572218939822</v>
      </c>
      <c r="D26" s="29">
        <f>'Table A3'!D26*'Table A0'!$J26/(1)</f>
        <v>203032.4700922358</v>
      </c>
      <c r="E26" s="29">
        <f>'Table A3'!E26*'Table A0'!$J26/(0.5)</f>
        <v>307499.04898176412</v>
      </c>
      <c r="F26" s="29">
        <f>'Table A3'!F26*'Table A0'!$J26/(0.1)</f>
        <v>815192.86015142838</v>
      </c>
      <c r="G26" s="29">
        <f>'Table A3'!G26*'Table A0'!$J26/(0.01)</f>
        <v>2891608.5324189728</v>
      </c>
      <c r="H26" s="29"/>
      <c r="I26" s="29">
        <f>(100-'Table A3'!B26)*'Table A0'!$J26/(90)</f>
        <v>7455.474128172993</v>
      </c>
      <c r="J26" s="29">
        <f>'Table A3'!I26*'Table A0'!$J26/(5)</f>
        <v>30627.603855604197</v>
      </c>
      <c r="K26" s="29">
        <f>'Table A3'!J26*'Table A0'!$J26/(4)</f>
        <v>51580.097750615831</v>
      </c>
      <c r="L26" s="29">
        <f>'Table A3'!K26*'Table A0'!$J26/(0.5)</f>
        <v>98565.891202707513</v>
      </c>
      <c r="M26" s="29">
        <f>'Table A3'!L26*'Table A0'!$J26/(0.4)</f>
        <v>180575.59618934803</v>
      </c>
      <c r="N26" s="29">
        <f>'Table A3'!M26*'Table A0'!$J26/(0.09)</f>
        <v>584480.00767725694</v>
      </c>
      <c r="O26" s="29"/>
      <c r="P26" s="29">
        <f>'Table Thresholds_nominal'!P26*'Table A0'!$L26</f>
        <v>22876.966975514984</v>
      </c>
      <c r="Q26" s="29">
        <f>'Table Thresholds_nominal'!Q26*'Table A0'!$L26</f>
        <v>37287.909478514681</v>
      </c>
      <c r="R26" s="29">
        <f>'Table Thresholds_nominal'!R26*'Table A0'!$L26</f>
        <v>82521.073259344659</v>
      </c>
      <c r="S26" s="29">
        <f>'Table Thresholds_nominal'!S26*'Table A0'!$L26</f>
        <v>121163.14782921039</v>
      </c>
      <c r="T26" s="29">
        <f>'Table Thresholds_nominal'!T26*'Table A0'!$L26</f>
        <v>329879.45298641926</v>
      </c>
      <c r="U26" s="29">
        <f>'Table Thresholds_nominal'!U26*'Table A0'!$L26</f>
        <v>1331248.3540584168</v>
      </c>
      <c r="W26" s="163"/>
      <c r="X26" s="163"/>
      <c r="Y26" s="163"/>
      <c r="Z26" s="163"/>
      <c r="AA26" s="163"/>
      <c r="AB26" s="163"/>
    </row>
    <row r="27" spans="1:28" ht="12" customHeight="1">
      <c r="A27" s="28">
        <v>1934</v>
      </c>
      <c r="B27" s="29">
        <f>'Table A3'!B27*'Table A0'!$J27/(10)</f>
        <v>61658.335672262918</v>
      </c>
      <c r="C27" s="29">
        <f>'Table A3'!C27*'Table A0'!$J27/(5)</f>
        <v>90806.293256772769</v>
      </c>
      <c r="D27" s="29">
        <f>'Table A3'!D27*'Table A0'!$J27/(1)</f>
        <v>220824.12423958909</v>
      </c>
      <c r="E27" s="29">
        <f>'Table A3'!E27*'Table A0'!$J27/(0.5)</f>
        <v>331163.87677299691</v>
      </c>
      <c r="F27" s="29">
        <f>'Table A3'!F27*'Table A0'!$J27/(0.1)</f>
        <v>825429.82071495405</v>
      </c>
      <c r="G27" s="29">
        <f>'Table A3'!G27*'Table A0'!$J27/(0.01)</f>
        <v>2792111.0735658496</v>
      </c>
      <c r="H27" s="29"/>
      <c r="I27" s="29">
        <f>(100-'Table A3'!B27)*'Table A0'!$J27/(90)</f>
        <v>8112.8050824626025</v>
      </c>
      <c r="J27" s="29">
        <f>'Table A3'!I27*'Table A0'!$J27/(5)</f>
        <v>32510.37808775307</v>
      </c>
      <c r="K27" s="29">
        <f>'Table A3'!J27*'Table A0'!$J27/(4)</f>
        <v>58301.835511068683</v>
      </c>
      <c r="L27" s="29">
        <f>'Table A3'!K27*'Table A0'!$J27/(0.5)</f>
        <v>110484.37170618123</v>
      </c>
      <c r="M27" s="29">
        <f>'Table A3'!L27*'Table A0'!$J27/(0.4)</f>
        <v>207597.39078750764</v>
      </c>
      <c r="N27" s="29">
        <f>'Table A3'!M27*'Table A0'!$J27/(0.09)</f>
        <v>606909.68150929897</v>
      </c>
      <c r="O27" s="29"/>
      <c r="P27" s="29">
        <f>'Table Thresholds_nominal'!P27*'Table A0'!$L27</f>
        <v>27621.910579996616</v>
      </c>
      <c r="Q27" s="29">
        <f>'Table Thresholds_nominal'!Q27*'Table A0'!$L27</f>
        <v>39883.32892634991</v>
      </c>
      <c r="R27" s="29">
        <f>'Table Thresholds_nominal'!R27*'Table A0'!$L27</f>
        <v>91889.059735190793</v>
      </c>
      <c r="S27" s="29">
        <f>'Table Thresholds_nominal'!S27*'Table A0'!$L27</f>
        <v>139214.28217508554</v>
      </c>
      <c r="T27" s="29">
        <f>'Table Thresholds_nominal'!T27*'Table A0'!$L27</f>
        <v>378961.1375532322</v>
      </c>
      <c r="U27" s="29">
        <f>'Table Thresholds_nominal'!U27*'Table A0'!$L27</f>
        <v>1339023.7188773011</v>
      </c>
      <c r="W27" s="163"/>
      <c r="X27" s="163"/>
      <c r="Y27" s="163"/>
      <c r="Z27" s="163"/>
      <c r="AA27" s="163"/>
      <c r="AB27" s="163"/>
    </row>
    <row r="28" spans="1:28" ht="12" customHeight="1">
      <c r="A28" s="28">
        <v>1935</v>
      </c>
      <c r="B28" s="29">
        <f>'Table A3'!B28*'Table A0'!$J28/(10)</f>
        <v>65539.39099549767</v>
      </c>
      <c r="C28" s="29">
        <f>'Table A3'!C28*'Table A0'!$J28/(5)</f>
        <v>95110.57266808569</v>
      </c>
      <c r="D28" s="29">
        <f>'Table A3'!D28*'Table A0'!$J28/(1)</f>
        <v>245640.76017701312</v>
      </c>
      <c r="E28" s="29">
        <f>'Table A3'!E28*'Table A0'!$J28/(0.5)</f>
        <v>372200.18833406555</v>
      </c>
      <c r="F28" s="29">
        <f>'Table A3'!F28*'Table A0'!$J28/(0.1)</f>
        <v>941580.43683736445</v>
      </c>
      <c r="G28" s="29">
        <f>'Table A3'!G28*'Table A0'!$J28/(0.01)</f>
        <v>3222835.2222238202</v>
      </c>
      <c r="H28" s="29"/>
      <c r="I28" s="29">
        <f>(100-'Table A3'!B28)*'Table A0'!$J28/(90)</f>
        <v>9084.4507949777289</v>
      </c>
      <c r="J28" s="29">
        <f>'Table A3'!I28*'Table A0'!$J28/(5)</f>
        <v>35968.209322909679</v>
      </c>
      <c r="K28" s="29">
        <f>'Table A3'!J28*'Table A0'!$J28/(4)</f>
        <v>57478.025790853826</v>
      </c>
      <c r="L28" s="29">
        <f>'Table A3'!K28*'Table A0'!$J28/(0.5)</f>
        <v>119081.33201996067</v>
      </c>
      <c r="M28" s="29">
        <f>'Table A3'!L28*'Table A0'!$J28/(0.4)</f>
        <v>229855.12620824084</v>
      </c>
      <c r="N28" s="29">
        <f>'Table A3'!M28*'Table A0'!$J28/(0.09)</f>
        <v>688107.68290553603</v>
      </c>
      <c r="O28" s="29"/>
      <c r="P28" s="29">
        <f>'Table Thresholds_nominal'!P28*'Table A0'!$L28</f>
        <v>30392.067773888444</v>
      </c>
      <c r="Q28" s="29">
        <f>'Table Thresholds_nominal'!Q28*'Table A0'!$L28</f>
        <v>44515.502772272812</v>
      </c>
      <c r="R28" s="29">
        <f>'Table Thresholds_nominal'!R28*'Table A0'!$L28</f>
        <v>98646.946181088133</v>
      </c>
      <c r="S28" s="29">
        <f>'Table Thresholds_nominal'!S28*'Table A0'!$L28</f>
        <v>151282.69970549992</v>
      </c>
      <c r="T28" s="29">
        <f>'Table Thresholds_nominal'!T28*'Table A0'!$L28</f>
        <v>421632.02778428636</v>
      </c>
      <c r="U28" s="29">
        <f>'Table Thresholds_nominal'!U28*'Table A0'!$L28</f>
        <v>1536814.0529931167</v>
      </c>
      <c r="W28" s="163"/>
      <c r="X28" s="163"/>
      <c r="Y28" s="163"/>
      <c r="Z28" s="163"/>
      <c r="AA28" s="163"/>
      <c r="AB28" s="163"/>
    </row>
    <row r="29" spans="1:28" ht="12" customHeight="1">
      <c r="A29" s="28">
        <v>1936</v>
      </c>
      <c r="B29" s="29">
        <f>'Table A3'!B29*'Table A0'!$J29/(10)</f>
        <v>76533.354305838686</v>
      </c>
      <c r="C29" s="29">
        <f>'Table A3'!C29*'Table A0'!$J29/(5)</f>
        <v>113792.7684662106</v>
      </c>
      <c r="D29" s="29">
        <f>'Table A3'!D29*'Table A0'!$J29/(1)</f>
        <v>316822.15548932116</v>
      </c>
      <c r="E29" s="29">
        <f>'Table A3'!E29*'Table A0'!$J29/(0.5)</f>
        <v>488113.64173047966</v>
      </c>
      <c r="F29" s="29">
        <f>'Table A3'!F29*'Table A0'!$J29/(0.1)</f>
        <v>1242639.4348107718</v>
      </c>
      <c r="G29" s="29">
        <f>'Table A3'!G29*'Table A0'!$J29/(0.01)</f>
        <v>4167055.1494876943</v>
      </c>
      <c r="H29" s="29"/>
      <c r="I29" s="29">
        <f>(100-'Table A3'!B29)*'Table A0'!$J29/(90)</f>
        <v>9747.0281397127274</v>
      </c>
      <c r="J29" s="29">
        <f>'Table A3'!I29*'Table A0'!$J29/(5)</f>
        <v>39273.940145466782</v>
      </c>
      <c r="K29" s="29">
        <f>'Table A3'!J29*'Table A0'!$J29/(4)</f>
        <v>63035.421710432951</v>
      </c>
      <c r="L29" s="29">
        <f>'Table A3'!K29*'Table A0'!$J29/(0.5)</f>
        <v>145530.66924816268</v>
      </c>
      <c r="M29" s="29">
        <f>'Table A3'!L29*'Table A0'!$J29/(0.4)</f>
        <v>299482.19346040656</v>
      </c>
      <c r="N29" s="29">
        <f>'Table A3'!M29*'Table A0'!$J29/(0.09)</f>
        <v>917704.35540222516</v>
      </c>
      <c r="O29" s="29"/>
      <c r="P29" s="29">
        <f>'Table Thresholds_nominal'!P29*'Table A0'!$L29</f>
        <v>33417.311059362328</v>
      </c>
      <c r="Q29" s="29">
        <f>'Table Thresholds_nominal'!Q29*'Table A0'!$L29</f>
        <v>49358.06585262197</v>
      </c>
      <c r="R29" s="29">
        <f>'Table Thresholds_nominal'!R29*'Table A0'!$L29</f>
        <v>118601.53134257461</v>
      </c>
      <c r="S29" s="29">
        <f>'Table Thresholds_nominal'!S29*'Table A0'!$L29</f>
        <v>190390.02696967049</v>
      </c>
      <c r="T29" s="29">
        <f>'Table Thresholds_nominal'!T29*'Table A0'!$L29</f>
        <v>557759.78025944182</v>
      </c>
      <c r="U29" s="29">
        <f>'Table Thresholds_nominal'!U29*'Table A0'!$L29</f>
        <v>2029940.4439812652</v>
      </c>
      <c r="W29" s="163"/>
      <c r="X29" s="163"/>
      <c r="Y29" s="163"/>
      <c r="Z29" s="163"/>
      <c r="AA29" s="163"/>
      <c r="AB29" s="163"/>
    </row>
    <row r="30" spans="1:28" ht="12" customHeight="1">
      <c r="A30" s="28">
        <v>1937</v>
      </c>
      <c r="B30" s="29">
        <f>'Table A3'!B30*'Table A0'!$J30/(10)</f>
        <v>74385.006044174748</v>
      </c>
      <c r="C30" s="29">
        <f>'Table A3'!C30*'Table A0'!$J30/(5)</f>
        <v>108534.08029176097</v>
      </c>
      <c r="D30" s="29">
        <f>'Table A3'!D30*'Table A0'!$J30/(1)</f>
        <v>288404.51344917691</v>
      </c>
      <c r="E30" s="29">
        <f>'Table A3'!E30*'Table A0'!$J30/(0.5)</f>
        <v>438043.52289117011</v>
      </c>
      <c r="F30" s="29">
        <f>'Table A3'!F30*'Table A0'!$J30/(0.1)</f>
        <v>1092188.8175360202</v>
      </c>
      <c r="G30" s="29">
        <f>'Table A3'!G30*'Table A0'!$J30/(0.01)</f>
        <v>3656709.6193193165</v>
      </c>
      <c r="H30" s="29"/>
      <c r="I30" s="29">
        <f>(100-'Table A3'!B30)*'Table A0'!$J30/(90)</f>
        <v>10420.816358893157</v>
      </c>
      <c r="J30" s="29">
        <f>'Table A3'!I30*'Table A0'!$J30/(5)</f>
        <v>40235.931796588542</v>
      </c>
      <c r="K30" s="29">
        <f>'Table A3'!J30*'Table A0'!$J30/(4)</f>
        <v>63566.47200240699</v>
      </c>
      <c r="L30" s="29">
        <f>'Table A3'!K30*'Table A0'!$J30/(0.5)</f>
        <v>138765.50400718371</v>
      </c>
      <c r="M30" s="29">
        <f>'Table A3'!L30*'Table A0'!$J30/(0.4)</f>
        <v>274507.19922995754</v>
      </c>
      <c r="N30" s="29">
        <f>'Table A3'!M30*'Table A0'!$J30/(0.09)</f>
        <v>807242.06178232061</v>
      </c>
      <c r="O30" s="29"/>
      <c r="P30" s="29">
        <f>'Table Thresholds_nominal'!P30*'Table A0'!$L30</f>
        <v>35027.757582053528</v>
      </c>
      <c r="Q30" s="29">
        <f>'Table Thresholds_nominal'!Q30*'Table A0'!$L30</f>
        <v>47653.129707419204</v>
      </c>
      <c r="R30" s="29">
        <f>'Table Thresholds_nominal'!R30*'Table A0'!$L30</f>
        <v>114049.28828502377</v>
      </c>
      <c r="S30" s="29">
        <f>'Table Thresholds_nominal'!S30*'Table A0'!$L30</f>
        <v>178506.43601438473</v>
      </c>
      <c r="T30" s="29">
        <f>'Table Thresholds_nominal'!T30*'Table A0'!$L30</f>
        <v>499475.86293555592</v>
      </c>
      <c r="U30" s="29">
        <f>'Table Thresholds_nominal'!U30*'Table A0'!$L30</f>
        <v>1764776.3703899384</v>
      </c>
      <c r="W30" s="163"/>
      <c r="X30" s="163"/>
      <c r="Y30" s="163"/>
      <c r="Z30" s="163"/>
      <c r="AA30" s="163"/>
      <c r="AB30" s="163"/>
    </row>
    <row r="31" spans="1:28" ht="12" customHeight="1">
      <c r="A31" s="28">
        <v>1938</v>
      </c>
      <c r="B31" s="29">
        <f>'Table A3'!B31*'Table A0'!$J31/(10)</f>
        <v>68488.892575685371</v>
      </c>
      <c r="C31" s="29">
        <f>'Table A3'!C31*'Table A0'!$J31/(5)</f>
        <v>97414.532529405347</v>
      </c>
      <c r="D31" s="29">
        <f>'Table A3'!D31*'Table A0'!$J31/(1)</f>
        <v>244819.33472596618</v>
      </c>
      <c r="E31" s="29">
        <f>'Table A3'!E31*'Table A0'!$J31/(0.5)</f>
        <v>365976.10256781813</v>
      </c>
      <c r="F31" s="29">
        <f>'Table A3'!F31*'Table A0'!$J31/(0.1)</f>
        <v>914306.86595838517</v>
      </c>
      <c r="G31" s="29">
        <f>'Table A3'!G31*'Table A0'!$J31/(0.01)</f>
        <v>3410102.3554039472</v>
      </c>
      <c r="H31" s="29"/>
      <c r="I31" s="29">
        <f>(100-'Table A3'!B31)*'Table A0'!$J31/(90)</f>
        <v>9655.9313229782729</v>
      </c>
      <c r="J31" s="29">
        <f>'Table A3'!I31*'Table A0'!$J31/(5)</f>
        <v>39563.252621965396</v>
      </c>
      <c r="K31" s="29">
        <f>'Table A3'!J31*'Table A0'!$J31/(4)</f>
        <v>60563.331980265153</v>
      </c>
      <c r="L31" s="29">
        <f>'Table A3'!K31*'Table A0'!$J31/(0.5)</f>
        <v>123662.56688411419</v>
      </c>
      <c r="M31" s="29">
        <f>'Table A3'!L31*'Table A0'!$J31/(0.4)</f>
        <v>228893.4117201764</v>
      </c>
      <c r="N31" s="29">
        <f>'Table A3'!M31*'Table A0'!$J31/(0.09)</f>
        <v>636996.25601998938</v>
      </c>
      <c r="O31" s="29"/>
      <c r="P31" s="29">
        <f>'Table Thresholds_nominal'!P31*'Table A0'!$L31</f>
        <v>34246.634299267032</v>
      </c>
      <c r="Q31" s="29">
        <f>'Table Thresholds_nominal'!Q31*'Table A0'!$L31</f>
        <v>46211.789290906083</v>
      </c>
      <c r="R31" s="29">
        <f>'Table Thresholds_nominal'!R31*'Table A0'!$L31</f>
        <v>103603.88587810796</v>
      </c>
      <c r="S31" s="29">
        <f>'Table Thresholds_nominal'!S31*'Table A0'!$L31</f>
        <v>155516.69399549748</v>
      </c>
      <c r="T31" s="29">
        <f>'Table Thresholds_nominal'!T31*'Table A0'!$L31</f>
        <v>403176.03018943709</v>
      </c>
      <c r="U31" s="29">
        <f>'Table Thresholds_nominal'!U31*'Table A0'!$L31</f>
        <v>1510151.1289263025</v>
      </c>
      <c r="W31" s="163"/>
      <c r="X31" s="163"/>
      <c r="Y31" s="163"/>
      <c r="Z31" s="163"/>
      <c r="AA31" s="163"/>
      <c r="AB31" s="163"/>
    </row>
    <row r="32" spans="1:28" ht="12" customHeight="1">
      <c r="A32" s="28">
        <v>1939</v>
      </c>
      <c r="B32" s="29">
        <f>'Table A3'!B32*'Table A0'!$J32/(10)</f>
        <v>75143.332040159512</v>
      </c>
      <c r="C32" s="29">
        <f>'Table A3'!C32*'Table A0'!$J32/(5)</f>
        <v>106574.81265448986</v>
      </c>
      <c r="D32" s="29">
        <f>'Table A3'!D32*'Table A0'!$J32/(1)</f>
        <v>267033.00266270788</v>
      </c>
      <c r="E32" s="29">
        <f>'Table A3'!E32*'Table A0'!$J32/(0.5)</f>
        <v>398111.8997086946</v>
      </c>
      <c r="F32" s="29">
        <f>'Table A3'!F32*'Table A0'!$J32/(0.1)</f>
        <v>969319.98842023103</v>
      </c>
      <c r="G32" s="29">
        <f>'Table A3'!G32*'Table A0'!$J32/(0.01)</f>
        <v>3241352.4440799733</v>
      </c>
      <c r="H32" s="29"/>
      <c r="I32" s="29">
        <f>(100-'Table A3'!B32)*'Table A0'!$J32/(90)</f>
        <v>9993.5505247632009</v>
      </c>
      <c r="J32" s="29">
        <f>'Table A3'!I32*'Table A0'!$J32/(5)</f>
        <v>43711.851425829147</v>
      </c>
      <c r="K32" s="29">
        <f>'Table A3'!J32*'Table A0'!$J32/(4)</f>
        <v>66460.265152435357</v>
      </c>
      <c r="L32" s="29">
        <f>'Table A3'!K32*'Table A0'!$J32/(0.5)</f>
        <v>135954.10561672118</v>
      </c>
      <c r="M32" s="29">
        <f>'Table A3'!L32*'Table A0'!$J32/(0.4)</f>
        <v>255309.87753081048</v>
      </c>
      <c r="N32" s="29">
        <f>'Table A3'!M32*'Table A0'!$J32/(0.09)</f>
        <v>716871.93779137079</v>
      </c>
      <c r="O32" s="29"/>
      <c r="P32" s="29">
        <f>'Table Thresholds_nominal'!P32*'Table A0'!$L32</f>
        <v>38649.724530110121</v>
      </c>
      <c r="Q32" s="29">
        <f>'Table Thresholds_nominal'!Q32*'Table A0'!$L32</f>
        <v>51877.943627256209</v>
      </c>
      <c r="R32" s="29">
        <f>'Table Thresholds_nominal'!R32*'Table A0'!$L32</f>
        <v>113624.25211318269</v>
      </c>
      <c r="S32" s="29">
        <f>'Table Thresholds_nominal'!S32*'Table A0'!$L32</f>
        <v>171169.75066538851</v>
      </c>
      <c r="T32" s="29">
        <f>'Table Thresholds_nominal'!T32*'Table A0'!$L32</f>
        <v>448985.40194015449</v>
      </c>
      <c r="U32" s="29">
        <f>'Table Thresholds_nominal'!U32*'Table A0'!$L32</f>
        <v>1581477.6730767991</v>
      </c>
      <c r="W32" s="163"/>
      <c r="X32" s="163"/>
      <c r="Y32" s="163"/>
      <c r="Z32" s="163"/>
      <c r="AA32" s="163"/>
      <c r="AB32" s="163"/>
    </row>
    <row r="33" spans="1:28" ht="12" customHeight="1">
      <c r="A33" s="28">
        <v>1940</v>
      </c>
      <c r="B33" s="29">
        <f>'Table A3'!B33*'Table A0'!$J33/(10)</f>
        <v>78198.225347548971</v>
      </c>
      <c r="C33" s="29">
        <f>'Table A3'!C33*'Table A0'!$J33/(5)</f>
        <v>111262.87571185005</v>
      </c>
      <c r="D33" s="29">
        <f>'Table A3'!D33*'Table A0'!$J33/(1)</f>
        <v>284492.60487902066</v>
      </c>
      <c r="E33" s="29">
        <f>'Table A3'!E33*'Table A0'!$J33/(0.5)</f>
        <v>425867.50361340021</v>
      </c>
      <c r="F33" s="29">
        <f>'Table A3'!F33*'Table A0'!$J33/(0.1)</f>
        <v>1036788.867003603</v>
      </c>
      <c r="G33" s="29">
        <f>'Table A3'!G33*'Table A0'!$J33/(0.01)</f>
        <v>3528282.5277879178</v>
      </c>
      <c r="H33" s="29"/>
      <c r="I33" s="29">
        <f>(100-'Table A3'!B33)*'Table A0'!$J33/(90)</f>
        <v>10494.551403148887</v>
      </c>
      <c r="J33" s="29">
        <f>'Table A3'!I33*'Table A0'!$J33/(5)</f>
        <v>45133.574983247905</v>
      </c>
      <c r="K33" s="29">
        <f>'Table A3'!J33*'Table A0'!$J33/(4)</f>
        <v>67955.443420057389</v>
      </c>
      <c r="L33" s="29">
        <f>'Table A3'!K33*'Table A0'!$J33/(0.5)</f>
        <v>143117.70614464112</v>
      </c>
      <c r="M33" s="29">
        <f>'Table A3'!L33*'Table A0'!$J33/(0.4)</f>
        <v>273137.1627658495</v>
      </c>
      <c r="N33" s="29">
        <f>'Table A3'!M33*'Table A0'!$J33/(0.09)</f>
        <v>759956.23802756809</v>
      </c>
      <c r="O33" s="29"/>
      <c r="P33" s="29">
        <f>'Table Thresholds_nominal'!P33*'Table A0'!$L33</f>
        <v>42753.007782996159</v>
      </c>
      <c r="Q33" s="29">
        <f>'Table Thresholds_nominal'!Q33*'Table A0'!$L33</f>
        <v>51242.679319057679</v>
      </c>
      <c r="R33" s="29">
        <f>'Table Thresholds_nominal'!R33*'Table A0'!$L33</f>
        <v>118685.75336083739</v>
      </c>
      <c r="S33" s="29">
        <f>'Table Thresholds_nominal'!S33*'Table A0'!$L33</f>
        <v>184351.50118740054</v>
      </c>
      <c r="T33" s="29">
        <f>'Table Thresholds_nominal'!T33*'Table A0'!$L33</f>
        <v>482763.23626636266</v>
      </c>
      <c r="U33" s="29">
        <f>'Table Thresholds_nominal'!U33*'Table A0'!$L33</f>
        <v>1704666.3163801325</v>
      </c>
      <c r="W33" s="163"/>
      <c r="X33" s="163"/>
      <c r="Y33" s="163"/>
      <c r="Z33" s="163"/>
      <c r="AA33" s="163"/>
      <c r="AB33" s="163"/>
    </row>
    <row r="34" spans="1:28" ht="12" customHeight="1">
      <c r="A34" s="28">
        <v>1941</v>
      </c>
      <c r="B34" s="29">
        <f>'Table A3'!B34*'Table A0'!$J34/(10)</f>
        <v>84633.421915486033</v>
      </c>
      <c r="C34" s="29">
        <f>'Table A3'!C34*'Table A0'!$J34/(5)</f>
        <v>121073.18667042372</v>
      </c>
      <c r="D34" s="29">
        <f>'Table A3'!D34*'Table A0'!$J34/(1)</f>
        <v>318620.49490751221</v>
      </c>
      <c r="E34" s="29">
        <f>'Table A3'!E34*'Table A0'!$J34/(0.5)</f>
        <v>478847.72755415994</v>
      </c>
      <c r="F34" s="29">
        <f>'Table A3'!F34*'Table A0'!$J34/(0.1)</f>
        <v>1172001.1164468585</v>
      </c>
      <c r="G34" s="29">
        <f>'Table A3'!G34*'Table A0'!$J34/(0.01)</f>
        <v>3990794.4508666885</v>
      </c>
      <c r="H34" s="29"/>
      <c r="I34" s="29">
        <f>(100-'Table A3'!B34)*'Table A0'!$J34/(90)</f>
        <v>13023.277614542392</v>
      </c>
      <c r="J34" s="29">
        <f>'Table A3'!I34*'Table A0'!$J34/(5)</f>
        <v>48193.657160548348</v>
      </c>
      <c r="K34" s="29">
        <f>'Table A3'!J34*'Table A0'!$J34/(4)</f>
        <v>71686.359611151609</v>
      </c>
      <c r="L34" s="29">
        <f>'Table A3'!K34*'Table A0'!$J34/(0.5)</f>
        <v>158393.26226086446</v>
      </c>
      <c r="M34" s="29">
        <f>'Table A3'!L34*'Table A0'!$J34/(0.4)</f>
        <v>305559.3803309853</v>
      </c>
      <c r="N34" s="29">
        <f>'Table A3'!M34*'Table A0'!$J34/(0.09)</f>
        <v>858801.85706687742</v>
      </c>
      <c r="O34" s="29"/>
      <c r="P34" s="29">
        <f>'Table Thresholds_nominal'!P34*'Table A0'!$L34</f>
        <v>44140.352658049524</v>
      </c>
      <c r="Q34" s="29">
        <f>'Table Thresholds_nominal'!Q34*'Table A0'!$L34</f>
        <v>55676.489473306829</v>
      </c>
      <c r="R34" s="29">
        <f>'Table Thresholds_nominal'!R34*'Table A0'!$L34</f>
        <v>129505.47866400461</v>
      </c>
      <c r="S34" s="29">
        <f>'Table Thresholds_nominal'!S34*'Table A0'!$L34</f>
        <v>204530.72796574238</v>
      </c>
      <c r="T34" s="29">
        <f>'Table Thresholds_nominal'!T34*'Table A0'!$L34</f>
        <v>545959.1835602636</v>
      </c>
      <c r="U34" s="29">
        <f>'Table Thresholds_nominal'!U34*'Table A0'!$L34</f>
        <v>1970714.0147960763</v>
      </c>
      <c r="W34" s="163"/>
      <c r="X34" s="163"/>
      <c r="Y34" s="163"/>
      <c r="Z34" s="163"/>
      <c r="AA34" s="163"/>
      <c r="AB34" s="163"/>
    </row>
    <row r="35" spans="1:28" ht="12" customHeight="1">
      <c r="A35" s="28">
        <v>1942</v>
      </c>
      <c r="B35" s="29">
        <f>'Table A3'!B35*'Table A0'!$J35/(10)</f>
        <v>84317.702857036842</v>
      </c>
      <c r="C35" s="29">
        <f>'Table A3'!C35*'Table A0'!$J35/(5)</f>
        <v>120441.43835202379</v>
      </c>
      <c r="D35" s="29">
        <f>'Table A3'!D35*'Table A0'!$J35/(1)</f>
        <v>313407.54245068127</v>
      </c>
      <c r="E35" s="29">
        <f>'Table A3'!E35*'Table A0'!$J35/(0.5)</f>
        <v>469890.32110011979</v>
      </c>
      <c r="F35" s="29">
        <f>'Table A3'!F35*'Table A0'!$J35/(0.1)</f>
        <v>1122962.8237883716</v>
      </c>
      <c r="G35" s="29">
        <f>'Table A3'!G35*'Table A0'!$J35/(0.01)</f>
        <v>3607628.2094260277</v>
      </c>
      <c r="H35" s="29"/>
      <c r="I35" s="29">
        <f>(100-'Table A3'!B35)*'Table A0'!$J35/(90)</f>
        <v>16563.24540093197</v>
      </c>
      <c r="J35" s="29">
        <f>'Table A3'!I35*'Table A0'!$J35/(5)</f>
        <v>48193.967362049887</v>
      </c>
      <c r="K35" s="29">
        <f>'Table A3'!J35*'Table A0'!$J35/(4)</f>
        <v>72199.91232735943</v>
      </c>
      <c r="L35" s="29">
        <f>'Table A3'!K35*'Table A0'!$J35/(0.5)</f>
        <v>156924.76380124275</v>
      </c>
      <c r="M35" s="29">
        <f>'Table A3'!L35*'Table A0'!$J35/(0.4)</f>
        <v>306622.19542805676</v>
      </c>
      <c r="N35" s="29">
        <f>'Table A3'!M35*'Table A0'!$J35/(0.09)</f>
        <v>846888.89205085451</v>
      </c>
      <c r="O35" s="29"/>
      <c r="P35" s="29">
        <f>'Table Thresholds_nominal'!P35*'Table A0'!$L35</f>
        <v>44754.93070610494</v>
      </c>
      <c r="Q35" s="29">
        <f>'Table Thresholds_nominal'!Q35*'Table A0'!$L35</f>
        <v>55387.051048911904</v>
      </c>
      <c r="R35" s="29">
        <f>'Table Thresholds_nominal'!R35*'Table A0'!$L35</f>
        <v>127307.32223245804</v>
      </c>
      <c r="S35" s="29">
        <f>'Table Thresholds_nominal'!S35*'Table A0'!$L35</f>
        <v>202367.12000737057</v>
      </c>
      <c r="T35" s="29">
        <f>'Table Thresholds_nominal'!T35*'Table A0'!$L35</f>
        <v>538920.60175129026</v>
      </c>
      <c r="U35" s="29">
        <f>'Table Thresholds_nominal'!U35*'Table A0'!$L35</f>
        <v>1868416.1542627139</v>
      </c>
      <c r="W35" s="163"/>
      <c r="X35" s="163"/>
      <c r="Y35" s="163"/>
      <c r="Z35" s="163"/>
      <c r="AA35" s="163"/>
      <c r="AB35" s="163"/>
    </row>
    <row r="36" spans="1:28" ht="12" customHeight="1">
      <c r="A36" s="28">
        <v>1943</v>
      </c>
      <c r="B36" s="29">
        <f>'Table A3'!B36*'Table A0'!$J36/(10)</f>
        <v>91497.553986964194</v>
      </c>
      <c r="C36" s="29">
        <f>'Table A3'!C36*'Table A0'!$J36/(5)</f>
        <v>130810.64137307792</v>
      </c>
      <c r="D36" s="29">
        <f>'Table A3'!D36*'Table A0'!$J36/(1)</f>
        <v>334309.90176506486</v>
      </c>
      <c r="E36" s="29">
        <f>'Table A3'!E36*'Table A0'!$J36/(0.5)</f>
        <v>496887.10198187444</v>
      </c>
      <c r="F36" s="29">
        <f>'Table A3'!F36*'Table A0'!$J36/(0.1)</f>
        <v>1157742.8869088371</v>
      </c>
      <c r="G36" s="29">
        <f>'Table A3'!G36*'Table A0'!$J36/(0.01)</f>
        <v>3354444.275693275</v>
      </c>
      <c r="H36" s="29"/>
      <c r="I36" s="29">
        <f>(100-'Table A3'!B36)*'Table A0'!$J36/(90)</f>
        <v>20009.991059767872</v>
      </c>
      <c r="J36" s="29">
        <f>'Table A3'!I36*'Table A0'!$J36/(5)</f>
        <v>52184.46660085045</v>
      </c>
      <c r="K36" s="29">
        <f>'Table A3'!J36*'Table A0'!$J36/(4)</f>
        <v>79935.826275081199</v>
      </c>
      <c r="L36" s="29">
        <f>'Table A3'!K36*'Table A0'!$J36/(0.5)</f>
        <v>171732.70154825531</v>
      </c>
      <c r="M36" s="29">
        <f>'Table A3'!L36*'Table A0'!$J36/(0.4)</f>
        <v>331673.15575013374</v>
      </c>
      <c r="N36" s="29">
        <f>'Table A3'!M36*'Table A0'!$J36/(0.09)</f>
        <v>913664.9548216773</v>
      </c>
      <c r="O36" s="29"/>
      <c r="P36" s="29">
        <f>'Table Thresholds_nominal'!P36*'Table A0'!$L36</f>
        <v>46068.689888987756</v>
      </c>
      <c r="Q36" s="29">
        <f>'Table Thresholds_nominal'!Q36*'Table A0'!$L36</f>
        <v>61179.257098601011</v>
      </c>
      <c r="R36" s="29">
        <f>'Table Thresholds_nominal'!R36*'Table A0'!$L36</f>
        <v>139427.03619311974</v>
      </c>
      <c r="S36" s="29">
        <f>'Table Thresholds_nominal'!S36*'Table A0'!$L36</f>
        <v>223564.74379628079</v>
      </c>
      <c r="T36" s="29">
        <f>'Table Thresholds_nominal'!T36*'Table A0'!$L36</f>
        <v>584457.6470458454</v>
      </c>
      <c r="U36" s="29">
        <f>'Table Thresholds_nominal'!U36*'Table A0'!$L36</f>
        <v>1787987.6068199247</v>
      </c>
      <c r="W36" s="163"/>
      <c r="X36" s="163"/>
      <c r="Y36" s="163"/>
      <c r="Z36" s="163"/>
      <c r="AA36" s="163"/>
      <c r="AB36" s="163"/>
    </row>
    <row r="37" spans="1:28" ht="12" customHeight="1">
      <c r="A37" s="28">
        <v>1944</v>
      </c>
      <c r="B37" s="29">
        <f>'Table A3'!B37*'Table A0'!$J37/(10)</f>
        <v>87269.840834631963</v>
      </c>
      <c r="C37" s="29">
        <f>'Table A3'!C37*'Table A0'!$J37/(5)</f>
        <v>122211.76171220301</v>
      </c>
      <c r="D37" s="29">
        <f>'Table A3'!D37*'Table A0'!$J37/(1)</f>
        <v>302801.81647893548</v>
      </c>
      <c r="E37" s="29">
        <f>'Table A3'!E37*'Table A0'!$J37/(0.5)</f>
        <v>443293.80664593546</v>
      </c>
      <c r="F37" s="29">
        <f>'Table A3'!F37*'Table A0'!$J37/(0.1)</f>
        <v>1008077.0493476584</v>
      </c>
      <c r="G37" s="29">
        <f>'Table A3'!G37*'Table A0'!$J37/(0.01)</f>
        <v>3125034.62411058</v>
      </c>
      <c r="H37" s="29"/>
      <c r="I37" s="29">
        <f>(100-'Table A3'!B37)*'Table A0'!$J37/(90)</f>
        <v>20127.694702856363</v>
      </c>
      <c r="J37" s="29">
        <f>'Table A3'!I37*'Table A0'!$J37/(5)</f>
        <v>52327.919957060913</v>
      </c>
      <c r="K37" s="29">
        <f>'Table A3'!J37*'Table A0'!$J37/(4)</f>
        <v>77064.24802051991</v>
      </c>
      <c r="L37" s="29">
        <f>'Table A3'!K37*'Table A0'!$J37/(0.5)</f>
        <v>162309.82631193547</v>
      </c>
      <c r="M37" s="29">
        <f>'Table A3'!L37*'Table A0'!$J37/(0.4)</f>
        <v>302097.99597050471</v>
      </c>
      <c r="N37" s="29">
        <f>'Table A3'!M37*'Table A0'!$J37/(0.09)</f>
        <v>772859.54104066722</v>
      </c>
      <c r="O37" s="29"/>
      <c r="P37" s="29">
        <f>'Table Thresholds_nominal'!P37*'Table A0'!$L37</f>
        <v>50241.735371509509</v>
      </c>
      <c r="Q37" s="29">
        <f>'Table Thresholds_nominal'!Q37*'Table A0'!$L37</f>
        <v>61256.724882994815</v>
      </c>
      <c r="R37" s="29">
        <f>'Table Thresholds_nominal'!R37*'Table A0'!$L37</f>
        <v>142730.75336985048</v>
      </c>
      <c r="S37" s="29">
        <f>'Table Thresholds_nominal'!S37*'Table A0'!$L37</f>
        <v>220775.42705782095</v>
      </c>
      <c r="T37" s="29">
        <f>'Table Thresholds_nominal'!T37*'Table A0'!$L37</f>
        <v>553533.69879748847</v>
      </c>
      <c r="U37" s="29">
        <f>'Table Thresholds_nominal'!U37*'Table A0'!$L37</f>
        <v>1794318.2036228762</v>
      </c>
      <c r="W37" s="163"/>
      <c r="X37" s="163"/>
      <c r="Y37" s="163"/>
      <c r="Z37" s="163"/>
      <c r="AA37" s="163"/>
      <c r="AB37" s="163"/>
    </row>
    <row r="38" spans="1:28" ht="12" customHeight="1">
      <c r="A38" s="28">
        <v>1945</v>
      </c>
      <c r="B38" s="29">
        <f>'Table A3'!B38*'Table A0'!$J38/(10)</f>
        <v>92181.182962398059</v>
      </c>
      <c r="C38" s="29">
        <f>'Table A3'!C38*'Table A0'!$J38/(5)</f>
        <v>132793.3854967957</v>
      </c>
      <c r="D38" s="29">
        <f>'Table A3'!D38*'Table A0'!$J38/(1)</f>
        <v>335156.73359234928</v>
      </c>
      <c r="E38" s="29">
        <f>'Table A3'!E38*'Table A0'!$J38/(0.5)</f>
        <v>489411.06215981673</v>
      </c>
      <c r="F38" s="29">
        <f>'Table A3'!F38*'Table A0'!$J38/(0.1)</f>
        <v>1113775.0246684472</v>
      </c>
      <c r="G38" s="29">
        <f>'Table A3'!G38*'Table A0'!$J38/(0.01)</f>
        <v>3383199.3045353354</v>
      </c>
      <c r="H38" s="29"/>
      <c r="I38" s="29">
        <f>(100-'Table A3'!B38)*'Table A0'!$J38/(90)</f>
        <v>19511.767980363133</v>
      </c>
      <c r="J38" s="29">
        <f>'Table A3'!I38*'Table A0'!$J38/(5)</f>
        <v>51568.980428000417</v>
      </c>
      <c r="K38" s="29">
        <f>'Table A3'!J38*'Table A0'!$J38/(4)</f>
        <v>82202.548472907307</v>
      </c>
      <c r="L38" s="29">
        <f>'Table A3'!K38*'Table A0'!$J38/(0.5)</f>
        <v>180902.40502488179</v>
      </c>
      <c r="M38" s="29">
        <f>'Table A3'!L38*'Table A0'!$J38/(0.4)</f>
        <v>333320.07153265912</v>
      </c>
      <c r="N38" s="29">
        <f>'Table A3'!M38*'Table A0'!$J38/(0.09)</f>
        <v>861616.77134990413</v>
      </c>
      <c r="O38" s="29"/>
      <c r="P38" s="29">
        <f>'Table Thresholds_nominal'!P38*'Table A0'!$L38</f>
        <v>48930.439089517487</v>
      </c>
      <c r="Q38" s="29">
        <f>'Table Thresholds_nominal'!Q38*'Table A0'!$L38</f>
        <v>62675.611212343443</v>
      </c>
      <c r="R38" s="29">
        <f>'Table Thresholds_nominal'!R38*'Table A0'!$L38</f>
        <v>158867.28404898022</v>
      </c>
      <c r="S38" s="29">
        <f>'Table Thresholds_nominal'!S38*'Table A0'!$L38</f>
        <v>252026.36765953968</v>
      </c>
      <c r="T38" s="29">
        <f>'Table Thresholds_nominal'!T38*'Table A0'!$L38</f>
        <v>607904.00196614023</v>
      </c>
      <c r="U38" s="29">
        <f>'Table Thresholds_nominal'!U38*'Table A0'!$L38</f>
        <v>1897216.0748316499</v>
      </c>
      <c r="W38" s="163"/>
      <c r="X38" s="163"/>
      <c r="Y38" s="163"/>
      <c r="Z38" s="163"/>
      <c r="AA38" s="163"/>
      <c r="AB38" s="163"/>
    </row>
    <row r="39" spans="1:28" ht="12" customHeight="1">
      <c r="A39" s="28">
        <v>1946</v>
      </c>
      <c r="B39" s="29">
        <f>'Table A3'!B39*'Table A0'!$J39/(10)</f>
        <v>100040.14845274619</v>
      </c>
      <c r="C39" s="29">
        <f>'Table A3'!C39*'Table A0'!$J39/(5)</f>
        <v>145920.76140291829</v>
      </c>
      <c r="D39" s="29">
        <f>'Table A3'!D39*'Table A0'!$J39/(1)</f>
        <v>361922.22030812356</v>
      </c>
      <c r="E39" s="29">
        <f>'Table A3'!E39*'Table A0'!$J39/(0.5)</f>
        <v>524054.9765065118</v>
      </c>
      <c r="F39" s="29">
        <f>'Table A3'!F39*'Table A0'!$J39/(0.1)</f>
        <v>1197154.5720545205</v>
      </c>
      <c r="G39" s="29">
        <f>'Table A3'!G39*'Table A0'!$J39/(0.01)</f>
        <v>4014841.3131314567</v>
      </c>
      <c r="H39" s="29"/>
      <c r="I39" s="29">
        <f>(100-'Table A3'!B39)*'Table A0'!$J39/(90)</f>
        <v>19172.46057835484</v>
      </c>
      <c r="J39" s="29">
        <f>'Table A3'!I39*'Table A0'!$J39/(5)</f>
        <v>54159.535502574079</v>
      </c>
      <c r="K39" s="29">
        <f>'Table A3'!J39*'Table A0'!$J39/(4)</f>
        <v>91920.396676616961</v>
      </c>
      <c r="L39" s="29">
        <f>'Table A3'!K39*'Table A0'!$J39/(0.5)</f>
        <v>199789.4641097353</v>
      </c>
      <c r="M39" s="29">
        <f>'Table A3'!L39*'Table A0'!$J39/(0.4)</f>
        <v>355780.0776195096</v>
      </c>
      <c r="N39" s="29">
        <f>'Table A3'!M39*'Table A0'!$J39/(0.09)</f>
        <v>884078.26749041665</v>
      </c>
      <c r="O39" s="29"/>
      <c r="P39" s="29">
        <f>'Table Thresholds_nominal'!P39*'Table A0'!$L39</f>
        <v>48768.093662135165</v>
      </c>
      <c r="Q39" s="29">
        <f>'Table Thresholds_nominal'!Q39*'Table A0'!$L39</f>
        <v>65393.26191018142</v>
      </c>
      <c r="R39" s="29">
        <f>'Table Thresholds_nominal'!R39*'Table A0'!$L39</f>
        <v>165904.58884451492</v>
      </c>
      <c r="S39" s="29">
        <f>'Table Thresholds_nominal'!S39*'Table A0'!$L39</f>
        <v>253439.50385540377</v>
      </c>
      <c r="T39" s="29">
        <f>'Table Thresholds_nominal'!T39*'Table A0'!$L39</f>
        <v>609022.73810859816</v>
      </c>
      <c r="U39" s="29">
        <f>'Table Thresholds_nominal'!U39*'Table A0'!$L39</f>
        <v>2045524.2505252736</v>
      </c>
      <c r="W39" s="163"/>
      <c r="X39" s="163"/>
      <c r="Y39" s="163"/>
      <c r="Z39" s="163"/>
      <c r="AA39" s="163"/>
      <c r="AB39" s="163"/>
    </row>
    <row r="40" spans="1:28" ht="12" customHeight="1">
      <c r="A40" s="28">
        <v>1947</v>
      </c>
      <c r="B40" s="29">
        <f>'Table A3'!B40*'Table A0'!$J40/(10)</f>
        <v>88933.167333024991</v>
      </c>
      <c r="C40" s="29">
        <f>'Table A3'!C40*'Table A0'!$J40/(5)</f>
        <v>127793.45912255804</v>
      </c>
      <c r="D40" s="29">
        <f>'Table A3'!D40*'Table A0'!$J40/(1)</f>
        <v>309539.0181077178</v>
      </c>
      <c r="E40" s="29">
        <f>'Table A3'!E40*'Table A0'!$J40/(0.5)</f>
        <v>446047.98563703732</v>
      </c>
      <c r="F40" s="29">
        <f>'Table A3'!F40*'Table A0'!$J40/(0.1)</f>
        <v>1014498.9159953636</v>
      </c>
      <c r="G40" s="29">
        <f>'Table A3'!G40*'Table A0'!$J40/(0.01)</f>
        <v>3375050.3071428845</v>
      </c>
      <c r="H40" s="29"/>
      <c r="I40" s="29">
        <f>(100-'Table A3'!B40)*'Table A0'!$J40/(90)</f>
        <v>18887.307704499541</v>
      </c>
      <c r="J40" s="29">
        <f>'Table A3'!I40*'Table A0'!$J40/(5)</f>
        <v>50072.875543491922</v>
      </c>
      <c r="K40" s="29">
        <f>'Table A3'!J40*'Table A0'!$J40/(4)</f>
        <v>82357.069376268104</v>
      </c>
      <c r="L40" s="29">
        <f>'Table A3'!K40*'Table A0'!$J40/(0.5)</f>
        <v>173030.05057839825</v>
      </c>
      <c r="M40" s="29">
        <f>'Table A3'!L40*'Table A0'!$J40/(0.4)</f>
        <v>303935.25304745568</v>
      </c>
      <c r="N40" s="29">
        <f>'Table A3'!M40*'Table A0'!$J40/(0.09)</f>
        <v>752215.42809008353</v>
      </c>
      <c r="O40" s="29"/>
      <c r="P40" s="29">
        <f>'Table Thresholds_nominal'!P40*'Table A0'!$L40</f>
        <v>44281.868546534541</v>
      </c>
      <c r="Q40" s="29">
        <f>'Table Thresholds_nominal'!Q40*'Table A0'!$L40</f>
        <v>57835.441423460412</v>
      </c>
      <c r="R40" s="29">
        <f>'Table Thresholds_nominal'!R40*'Table A0'!$L40</f>
        <v>143504.20801991649</v>
      </c>
      <c r="S40" s="29">
        <f>'Table Thresholds_nominal'!S40*'Table A0'!$L40</f>
        <v>216728.22906966286</v>
      </c>
      <c r="T40" s="29">
        <f>'Table Thresholds_nominal'!T40*'Table A0'!$L40</f>
        <v>511414.01273220888</v>
      </c>
      <c r="U40" s="29">
        <f>'Table Thresholds_nominal'!U40*'Table A0'!$L40</f>
        <v>1691653.5264616713</v>
      </c>
      <c r="W40" s="163"/>
      <c r="X40" s="163"/>
      <c r="Y40" s="163"/>
      <c r="Z40" s="163"/>
      <c r="AA40" s="163"/>
      <c r="AB40" s="163"/>
    </row>
    <row r="41" spans="1:28" ht="12" customHeight="1">
      <c r="A41" s="28">
        <v>1948</v>
      </c>
      <c r="B41" s="29">
        <f>'Table A3'!B41*'Table A0'!$J41/(10)</f>
        <v>92048.399864830659</v>
      </c>
      <c r="C41" s="29">
        <f>'Table A3'!C41*'Table A0'!$J41/(5)</f>
        <v>131737.31344482521</v>
      </c>
      <c r="D41" s="29">
        <f>'Table A3'!D41*'Table A0'!$J41/(1)</f>
        <v>321850.56436943548</v>
      </c>
      <c r="E41" s="29">
        <f>'Table A3'!E41*'Table A0'!$J41/(0.5)</f>
        <v>467967.33756704943</v>
      </c>
      <c r="F41" s="29">
        <f>'Table A3'!F41*'Table A0'!$J41/(0.1)</f>
        <v>1066072.5678413217</v>
      </c>
      <c r="G41" s="29">
        <f>'Table A3'!G41*'Table A0'!$J41/(0.01)</f>
        <v>3432078.6780646075</v>
      </c>
      <c r="H41" s="29"/>
      <c r="I41" s="29">
        <f>(100-'Table A3'!B41)*'Table A0'!$J41/(90)</f>
        <v>18982.840419052933</v>
      </c>
      <c r="J41" s="29">
        <f>'Table A3'!I41*'Table A0'!$J41/(5)</f>
        <v>52359.486284836101</v>
      </c>
      <c r="K41" s="29">
        <f>'Table A3'!J41*'Table A0'!$J41/(4)</f>
        <v>84209.000713672649</v>
      </c>
      <c r="L41" s="29">
        <f>'Table A3'!K41*'Table A0'!$J41/(0.5)</f>
        <v>175733.79117182156</v>
      </c>
      <c r="M41" s="29">
        <f>'Table A3'!L41*'Table A0'!$J41/(0.4)</f>
        <v>318441.02999848127</v>
      </c>
      <c r="N41" s="29">
        <f>'Table A3'!M41*'Table A0'!$J41/(0.09)</f>
        <v>803183.00003873464</v>
      </c>
      <c r="O41" s="29"/>
      <c r="P41" s="29">
        <f>'Table Thresholds_nominal'!P41*'Table A0'!$L41</f>
        <v>46398.199696797965</v>
      </c>
      <c r="Q41" s="29">
        <f>'Table Thresholds_nominal'!Q41*'Table A0'!$L41</f>
        <v>62894.190518991127</v>
      </c>
      <c r="R41" s="29">
        <f>'Table Thresholds_nominal'!R41*'Table A0'!$L41</f>
        <v>146065.7903770704</v>
      </c>
      <c r="S41" s="29">
        <f>'Table Thresholds_nominal'!S41*'Table A0'!$L41</f>
        <v>225258.7361117476</v>
      </c>
      <c r="T41" s="29">
        <f>'Table Thresholds_nominal'!T41*'Table A0'!$L41</f>
        <v>538221.61185598478</v>
      </c>
      <c r="U41" s="29">
        <f>'Table Thresholds_nominal'!U41*'Table A0'!$L41</f>
        <v>1801209.8955191181</v>
      </c>
      <c r="W41" s="163"/>
      <c r="X41" s="163"/>
      <c r="Y41" s="163"/>
      <c r="Z41" s="163"/>
      <c r="AA41" s="163"/>
      <c r="AB41" s="163"/>
    </row>
    <row r="42" spans="1:28" ht="12" customHeight="1">
      <c r="A42" s="28">
        <v>1949</v>
      </c>
      <c r="B42" s="29">
        <f>'Table A3'!B42*'Table A0'!$J42/(10)</f>
        <v>89591.777378494618</v>
      </c>
      <c r="C42" s="29">
        <f>'Table A3'!C42*'Table A0'!$J42/(5)</f>
        <v>126355.12627871954</v>
      </c>
      <c r="D42" s="29">
        <f>'Table A3'!D42*'Table A0'!$J42/(1)</f>
        <v>302333.54737018479</v>
      </c>
      <c r="E42" s="29">
        <f>'Table A3'!E42*'Table A0'!$J42/(0.5)</f>
        <v>437048.99513366446</v>
      </c>
      <c r="F42" s="29">
        <f>'Table A3'!F42*'Table A0'!$J42/(0.1)</f>
        <v>987767.96484106523</v>
      </c>
      <c r="G42" s="29">
        <f>'Table A3'!G42*'Table A0'!$J42/(0.01)</f>
        <v>3203297.9754044372</v>
      </c>
      <c r="H42" s="29"/>
      <c r="I42" s="29">
        <f>(100-'Table A3'!B42)*'Table A0'!$J42/(90)</f>
        <v>18690.988431353107</v>
      </c>
      <c r="J42" s="29">
        <f>'Table A3'!I42*'Table A0'!$J42/(5)</f>
        <v>52828.4284782697</v>
      </c>
      <c r="K42" s="29">
        <f>'Table A3'!J42*'Table A0'!$J42/(4)</f>
        <v>82360.521005853225</v>
      </c>
      <c r="L42" s="29">
        <f>'Table A3'!K42*'Table A0'!$J42/(0.5)</f>
        <v>167618.0996067051</v>
      </c>
      <c r="M42" s="29">
        <f>'Table A3'!L42*'Table A0'!$J42/(0.4)</f>
        <v>299369.25270681427</v>
      </c>
      <c r="N42" s="29">
        <f>'Table A3'!M42*'Table A0'!$J42/(0.09)</f>
        <v>741597.96366735722</v>
      </c>
      <c r="O42" s="29"/>
      <c r="P42" s="29">
        <f>'Table Thresholds_nominal'!P42*'Table A0'!$L42</f>
        <v>46893.622604811753</v>
      </c>
      <c r="Q42" s="29">
        <f>'Table Thresholds_nominal'!Q42*'Table A0'!$L42</f>
        <v>62958.648914250007</v>
      </c>
      <c r="R42" s="29">
        <f>'Table Thresholds_nominal'!R42*'Table A0'!$L42</f>
        <v>138830.0632452819</v>
      </c>
      <c r="S42" s="29">
        <f>'Table Thresholds_nominal'!S42*'Table A0'!$L42</f>
        <v>210446.49663483954</v>
      </c>
      <c r="T42" s="29">
        <f>'Table Thresholds_nominal'!T42*'Table A0'!$L42</f>
        <v>499458.89619616105</v>
      </c>
      <c r="U42" s="29">
        <f>'Table Thresholds_nominal'!U42*'Table A0'!$L42</f>
        <v>1643209.4626808388</v>
      </c>
      <c r="W42" s="163"/>
      <c r="X42" s="163"/>
      <c r="Y42" s="163"/>
      <c r="Z42" s="163"/>
      <c r="AA42" s="163"/>
      <c r="AB42" s="163"/>
    </row>
    <row r="43" spans="1:28" ht="12" customHeight="1">
      <c r="A43" s="28">
        <v>1950</v>
      </c>
      <c r="B43" s="29">
        <f>'Table A3'!B43*'Table A0'!$J43/(10)</f>
        <v>100204.97282099356</v>
      </c>
      <c r="C43" s="29">
        <f>'Table A3'!C43*'Table A0'!$J43/(5)</f>
        <v>143888.3997195425</v>
      </c>
      <c r="D43" s="29">
        <f>'Table A3'!D43*'Table A0'!$J43/(1)</f>
        <v>361209.09521005093</v>
      </c>
      <c r="E43" s="29">
        <f>'Table A3'!E43*'Table A0'!$J43/(0.5)</f>
        <v>528022.95246086677</v>
      </c>
      <c r="F43" s="29">
        <f>'Table A3'!F43*'Table A0'!$J43/(0.1)</f>
        <v>1237072.4713403562</v>
      </c>
      <c r="G43" s="29">
        <f>'Table A3'!G43*'Table A0'!$J43/(0.01)</f>
        <v>3436925.3847149154</v>
      </c>
      <c r="H43" s="29"/>
      <c r="I43" s="29">
        <f>(100-'Table A3'!B43)*'Table A0'!$J43/(90)</f>
        <v>20173.290083222244</v>
      </c>
      <c r="J43" s="29">
        <f>'Table A3'!I43*'Table A0'!$J43/(5)</f>
        <v>56521.545922444624</v>
      </c>
      <c r="K43" s="29">
        <f>'Table A3'!J43*'Table A0'!$J43/(4)</f>
        <v>89558.225846915389</v>
      </c>
      <c r="L43" s="29">
        <f>'Table A3'!K43*'Table A0'!$J43/(0.5)</f>
        <v>194395.23795923509</v>
      </c>
      <c r="M43" s="29">
        <f>'Table A3'!L43*'Table A0'!$J43/(0.4)</f>
        <v>350760.57274099439</v>
      </c>
      <c r="N43" s="29">
        <f>'Table A3'!M43*'Table A0'!$J43/(0.09)</f>
        <v>992644.369854294</v>
      </c>
      <c r="O43" s="29"/>
      <c r="P43" s="29">
        <f>'Table Thresholds_nominal'!P43*'Table A0'!$L43</f>
        <v>51742.20694878848</v>
      </c>
      <c r="Q43" s="29">
        <f>'Table Thresholds_nominal'!Q43*'Table A0'!$L43</f>
        <v>65214.1142793619</v>
      </c>
      <c r="R43" s="29">
        <f>'Table Thresholds_nominal'!R43*'Table A0'!$L43</f>
        <v>157993.43969512617</v>
      </c>
      <c r="S43" s="29">
        <f>'Table Thresholds_nominal'!S43*'Table A0'!$L43</f>
        <v>246378.56981140163</v>
      </c>
      <c r="T43" s="29">
        <f>'Table Thresholds_nominal'!T43*'Table A0'!$L43</f>
        <v>603746.34009596985</v>
      </c>
      <c r="U43" s="29">
        <f>'Table Thresholds_nominal'!U43*'Table A0'!$L43</f>
        <v>1689072.8251989945</v>
      </c>
      <c r="W43" s="163"/>
      <c r="X43" s="163"/>
      <c r="Y43" s="163"/>
      <c r="Z43" s="163"/>
      <c r="AA43" s="163"/>
      <c r="AB43" s="163"/>
    </row>
    <row r="44" spans="1:28" ht="12" customHeight="1">
      <c r="A44" s="28">
        <v>1951</v>
      </c>
      <c r="B44" s="29">
        <f>'Table A3'!B44*'Table A0'!$J44/(10)</f>
        <v>99050.497139161555</v>
      </c>
      <c r="C44" s="29">
        <f>'Table A3'!C44*'Table A0'!$J44/(5)</f>
        <v>140110.44313295846</v>
      </c>
      <c r="D44" s="29">
        <f>'Table A3'!D44*'Table A0'!$J44/(1)</f>
        <v>341204.60807109665</v>
      </c>
      <c r="E44" s="29">
        <f>'Table A3'!E44*'Table A0'!$J44/(0.5)</f>
        <v>493786.38057492225</v>
      </c>
      <c r="F44" s="29">
        <f>'Table A3'!F44*'Table A0'!$J44/(0.1)</f>
        <v>1126166.6210508393</v>
      </c>
      <c r="G44" s="29">
        <f>'Table A3'!G44*'Table A0'!$J44/(0.01)</f>
        <v>3708348.2363213091</v>
      </c>
      <c r="H44" s="29"/>
      <c r="I44" s="29">
        <f>(100-'Table A3'!B44)*'Table A0'!$J44/(90)</f>
        <v>21158.031299443715</v>
      </c>
      <c r="J44" s="29">
        <f>'Table A3'!I44*'Table A0'!$J44/(5)</f>
        <v>57990.551145364647</v>
      </c>
      <c r="K44" s="29">
        <f>'Table A3'!J44*'Table A0'!$J44/(4)</f>
        <v>89836.901898423908</v>
      </c>
      <c r="L44" s="29">
        <f>'Table A3'!K44*'Table A0'!$J44/(0.5)</f>
        <v>188622.83556727105</v>
      </c>
      <c r="M44" s="29">
        <f>'Table A3'!L44*'Table A0'!$J44/(0.4)</f>
        <v>335691.32045594289</v>
      </c>
      <c r="N44" s="29">
        <f>'Table A3'!M44*'Table A0'!$J44/(0.09)</f>
        <v>839257.55268745369</v>
      </c>
      <c r="O44" s="29"/>
      <c r="P44" s="29">
        <f>'Table Thresholds_nominal'!P44*'Table A0'!$L44</f>
        <v>51945.668940666415</v>
      </c>
      <c r="Q44" s="29">
        <f>'Table Thresholds_nominal'!Q44*'Table A0'!$L44</f>
        <v>66157.839447694059</v>
      </c>
      <c r="R44" s="29">
        <f>'Table Thresholds_nominal'!R44*'Table A0'!$L44</f>
        <v>158781.5894383222</v>
      </c>
      <c r="S44" s="29">
        <f>'Table Thresholds_nominal'!S44*'Table A0'!$L44</f>
        <v>237306.62742038257</v>
      </c>
      <c r="T44" s="29">
        <f>'Table Thresholds_nominal'!T44*'Table A0'!$L44</f>
        <v>566275.48505324137</v>
      </c>
      <c r="U44" s="29">
        <f>'Table Thresholds_nominal'!U44*'Table A0'!$L44</f>
        <v>1900649.1210153967</v>
      </c>
      <c r="W44" s="163"/>
      <c r="X44" s="163"/>
      <c r="Y44" s="163"/>
      <c r="Z44" s="163"/>
      <c r="AA44" s="163"/>
      <c r="AB44" s="163"/>
    </row>
    <row r="45" spans="1:28" ht="12" customHeight="1">
      <c r="A45" s="28">
        <v>1952</v>
      </c>
      <c r="B45" s="29">
        <f>'Table A3'!B45*'Table A0'!$J45/(10)</f>
        <v>98612.114681058476</v>
      </c>
      <c r="C45" s="29">
        <f>'Table A3'!C45*'Table A0'!$J45/(5)</f>
        <v>136993.90317005489</v>
      </c>
      <c r="D45" s="29">
        <f>'Table A3'!D45*'Table A0'!$J45/(1)</f>
        <v>320404.32105986873</v>
      </c>
      <c r="E45" s="29">
        <f>'Table A3'!E45*'Table A0'!$J45/(0.5)</f>
        <v>459418.93884209497</v>
      </c>
      <c r="F45" s="29">
        <f>'Table A3'!F45*'Table A0'!$J45/(0.1)</f>
        <v>1017897.0154672841</v>
      </c>
      <c r="G45" s="29">
        <f>'Table A3'!G45*'Table A0'!$J45/(0.01)</f>
        <v>3231899.439290456</v>
      </c>
      <c r="H45" s="29"/>
      <c r="I45" s="29">
        <f>(100-'Table A3'!B45)*'Table A0'!$J45/(90)</f>
        <v>22034.377450907123</v>
      </c>
      <c r="J45" s="29">
        <f>'Table A3'!I45*'Table A0'!$J45/(5)</f>
        <v>60230.326192062043</v>
      </c>
      <c r="K45" s="29">
        <f>'Table A3'!J45*'Table A0'!$J45/(4)</f>
        <v>91141.298697601422</v>
      </c>
      <c r="L45" s="29">
        <f>'Table A3'!K45*'Table A0'!$J45/(0.5)</f>
        <v>181389.70327764252</v>
      </c>
      <c r="M45" s="29">
        <f>'Table A3'!L45*'Table A0'!$J45/(0.4)</f>
        <v>319799.41968579765</v>
      </c>
      <c r="N45" s="29">
        <f>'Table A3'!M45*'Table A0'!$J45/(0.09)</f>
        <v>771896.74615359842</v>
      </c>
      <c r="O45" s="29"/>
      <c r="P45" s="29">
        <f>'Table Thresholds_nominal'!P45*'Table A0'!$L45</f>
        <v>55439.277629257347</v>
      </c>
      <c r="Q45" s="29">
        <f>'Table Thresholds_nominal'!Q45*'Table A0'!$L45</f>
        <v>69735.150640048741</v>
      </c>
      <c r="R45" s="29">
        <f>'Table Thresholds_nominal'!R45*'Table A0'!$L45</f>
        <v>154227.38753828133</v>
      </c>
      <c r="S45" s="29">
        <f>'Table Thresholds_nominal'!S45*'Table A0'!$L45</f>
        <v>233502.69885163111</v>
      </c>
      <c r="T45" s="29">
        <f>'Table Thresholds_nominal'!T45*'Table A0'!$L45</f>
        <v>530910.9609126203</v>
      </c>
      <c r="U45" s="29">
        <f>'Table Thresholds_nominal'!U45*'Table A0'!$L45</f>
        <v>1664742.8777215232</v>
      </c>
      <c r="W45" s="163"/>
      <c r="X45" s="163"/>
      <c r="Y45" s="163"/>
      <c r="Z45" s="163"/>
      <c r="AA45" s="163"/>
      <c r="AB45" s="163"/>
    </row>
    <row r="46" spans="1:28" ht="12" customHeight="1">
      <c r="A46" s="28">
        <v>1953</v>
      </c>
      <c r="B46" s="29">
        <f>'Table A3'!B46*'Table A0'!$J46/(10)</f>
        <v>99695.566564060689</v>
      </c>
      <c r="C46" s="29">
        <f>'Table A3'!C46*'Table A0'!$J46/(5)</f>
        <v>135859.51670956987</v>
      </c>
      <c r="D46" s="29">
        <f>'Table A3'!D46*'Table A0'!$J46/(1)</f>
        <v>305560.87968591606</v>
      </c>
      <c r="E46" s="29">
        <f>'Table A3'!E46*'Table A0'!$J46/(0.5)</f>
        <v>433396.73915154167</v>
      </c>
      <c r="F46" s="29">
        <f>'Table A3'!F46*'Table A0'!$J46/(0.1)</f>
        <v>942785.96710233786</v>
      </c>
      <c r="G46" s="29">
        <f>'Table A3'!G46*'Table A0'!$J46/(0.01)</f>
        <v>2983298.8550718995</v>
      </c>
      <c r="H46" s="29"/>
      <c r="I46" s="29">
        <f>(100-'Table A3'!B46)*'Table A0'!$J46/(90)</f>
        <v>23210.336559685551</v>
      </c>
      <c r="J46" s="29">
        <f>'Table A3'!I46*'Table A0'!$J46/(5)</f>
        <v>63531.616418551523</v>
      </c>
      <c r="K46" s="29">
        <f>'Table A3'!J46*'Table A0'!$J46/(4)</f>
        <v>93434.175965483315</v>
      </c>
      <c r="L46" s="29">
        <f>'Table A3'!K46*'Table A0'!$J46/(0.5)</f>
        <v>177725.02022029046</v>
      </c>
      <c r="M46" s="29">
        <f>'Table A3'!L46*'Table A0'!$J46/(0.4)</f>
        <v>306049.4321638426</v>
      </c>
      <c r="N46" s="29">
        <f>'Table A3'!M46*'Table A0'!$J46/(0.09)</f>
        <v>716062.3128834978</v>
      </c>
      <c r="O46" s="29"/>
      <c r="P46" s="29">
        <f>'Table Thresholds_nominal'!P46*'Table A0'!$L46</f>
        <v>56890.610164405101</v>
      </c>
      <c r="Q46" s="29">
        <f>'Table Thresholds_nominal'!Q46*'Table A0'!$L46</f>
        <v>71389.604911592673</v>
      </c>
      <c r="R46" s="29">
        <f>'Table Thresholds_nominal'!R46*'Table A0'!$L46</f>
        <v>152234.76912328592</v>
      </c>
      <c r="S46" s="29">
        <f>'Table Thresholds_nominal'!S46*'Table A0'!$L46</f>
        <v>226185.98407462859</v>
      </c>
      <c r="T46" s="29">
        <f>'Table Thresholds_nominal'!T46*'Table A0'!$L46</f>
        <v>496629.3934396262</v>
      </c>
      <c r="U46" s="29">
        <f>'Table Thresholds_nominal'!U46*'Table A0'!$L46</f>
        <v>1495552.1307734167</v>
      </c>
      <c r="W46" s="163"/>
      <c r="X46" s="163"/>
      <c r="Y46" s="163"/>
      <c r="Z46" s="163"/>
      <c r="AA46" s="163"/>
      <c r="AB46" s="163"/>
    </row>
    <row r="47" spans="1:28" ht="12" customHeight="1">
      <c r="A47" s="28">
        <v>1954</v>
      </c>
      <c r="B47" s="29">
        <f>'Table A3'!B47*'Table A0'!$J47/(10)</f>
        <v>103652.528590598</v>
      </c>
      <c r="C47" s="29">
        <f>'Table A3'!C47*'Table A0'!$J47/(5)</f>
        <v>143587.56627272727</v>
      </c>
      <c r="D47" s="29">
        <f>'Table A3'!D47*'Table A0'!$J47/(1)</f>
        <v>331996.44766576652</v>
      </c>
      <c r="E47" s="29">
        <f>'Table A3'!E47*'Table A0'!$J47/(0.5)</f>
        <v>475355.53681208537</v>
      </c>
      <c r="F47" s="29">
        <f>'Table A3'!F47*'Table A0'!$J47/(0.1)</f>
        <v>1075760.0371653314</v>
      </c>
      <c r="G47" s="29">
        <f>'Table A3'!G47*'Table A0'!$J47/(0.01)</f>
        <v>3601597.4605611898</v>
      </c>
      <c r="H47" s="29"/>
      <c r="I47" s="29">
        <f>(100-'Table A3'!B47)*'Table A0'!$J47/(90)</f>
        <v>22722.883973642696</v>
      </c>
      <c r="J47" s="29">
        <f>'Table A3'!I47*'Table A0'!$J47/(5)</f>
        <v>63717.490908468724</v>
      </c>
      <c r="K47" s="29">
        <f>'Table A3'!J47*'Table A0'!$J47/(4)</f>
        <v>96485.345924467445</v>
      </c>
      <c r="L47" s="29">
        <f>'Table A3'!K47*'Table A0'!$J47/(0.5)</f>
        <v>188637.35851944773</v>
      </c>
      <c r="M47" s="29">
        <f>'Table A3'!L47*'Table A0'!$J47/(0.4)</f>
        <v>325254.41172377381</v>
      </c>
      <c r="N47" s="29">
        <f>'Table A3'!M47*'Table A0'!$J47/(0.09)</f>
        <v>795111.43456579198</v>
      </c>
      <c r="O47" s="29"/>
      <c r="P47" s="29">
        <f>'Table Thresholds_nominal'!P47*'Table A0'!$L47</f>
        <v>57054.671706345689</v>
      </c>
      <c r="Q47" s="29">
        <f>'Table Thresholds_nominal'!Q47*'Table A0'!$L47</f>
        <v>73180.688276826317</v>
      </c>
      <c r="R47" s="29">
        <f>'Table Thresholds_nominal'!R47*'Table A0'!$L47</f>
        <v>160630.98987237798</v>
      </c>
      <c r="S47" s="29">
        <f>'Table Thresholds_nominal'!S47*'Table A0'!$L47</f>
        <v>237761.46936015043</v>
      </c>
      <c r="T47" s="29">
        <f>'Table Thresholds_nominal'!T47*'Table A0'!$L47</f>
        <v>554626.09127089288</v>
      </c>
      <c r="U47" s="29">
        <f>'Table Thresholds_nominal'!U47*'Table A0'!$L47</f>
        <v>1764615.2310152375</v>
      </c>
      <c r="W47" s="163"/>
      <c r="X47" s="163"/>
      <c r="Y47" s="163"/>
      <c r="Z47" s="163"/>
      <c r="AA47" s="163"/>
      <c r="AB47" s="163"/>
    </row>
    <row r="48" spans="1:28" ht="12" customHeight="1">
      <c r="A48" s="28">
        <v>1955</v>
      </c>
      <c r="B48" s="29">
        <f>'Table A3'!B48*'Table A0'!$J48/(10)</f>
        <v>112754.6388423765</v>
      </c>
      <c r="C48" s="29">
        <f>'Table A3'!C48*'Table A0'!$J48/(5)</f>
        <v>156790.89004156899</v>
      </c>
      <c r="D48" s="29">
        <f>'Table A3'!D48*'Table A0'!$J48/(1)</f>
        <v>367374.90628115105</v>
      </c>
      <c r="E48" s="29">
        <f>'Table A3'!E48*'Table A0'!$J48/(0.5)</f>
        <v>529084.94710352342</v>
      </c>
      <c r="F48" s="29">
        <f>'Table A3'!F48*'Table A0'!$J48/(0.1)</f>
        <v>1234257.9037277051</v>
      </c>
      <c r="G48" s="29">
        <f>'Table A3'!G48*'Table A0'!$J48/(0.01)</f>
        <v>4374056.5177988615</v>
      </c>
      <c r="H48" s="29"/>
      <c r="I48" s="29">
        <f>(100-'Table A3'!B48)*'Table A0'!$J48/(90)</f>
        <v>24387.163265193827</v>
      </c>
      <c r="J48" s="29">
        <f>'Table A3'!I48*'Table A0'!$J48/(5)</f>
        <v>68718.387643184018</v>
      </c>
      <c r="K48" s="29">
        <f>'Table A3'!J48*'Table A0'!$J48/(4)</f>
        <v>104144.88598167349</v>
      </c>
      <c r="L48" s="29">
        <f>'Table A3'!K48*'Table A0'!$J48/(0.5)</f>
        <v>205664.86545877866</v>
      </c>
      <c r="M48" s="29">
        <f>'Table A3'!L48*'Table A0'!$J48/(0.4)</f>
        <v>352791.70794747799</v>
      </c>
      <c r="N48" s="29">
        <f>'Table A3'!M48*'Table A0'!$J48/(0.09)</f>
        <v>885391.39105313248</v>
      </c>
      <c r="O48" s="29"/>
      <c r="P48" s="29">
        <f>'Table Thresholds_nominal'!P48*'Table A0'!$L48</f>
        <v>62458.12843787673</v>
      </c>
      <c r="Q48" s="29">
        <f>'Table Thresholds_nominal'!Q48*'Table A0'!$L48</f>
        <v>80598.892892320975</v>
      </c>
      <c r="R48" s="29">
        <f>'Table Thresholds_nominal'!R48*'Table A0'!$L48</f>
        <v>173683.67170205095</v>
      </c>
      <c r="S48" s="29">
        <f>'Table Thresholds_nominal'!S48*'Table A0'!$L48</f>
        <v>259243.25602500926</v>
      </c>
      <c r="T48" s="29">
        <f>'Table Thresholds_nominal'!T48*'Table A0'!$L48</f>
        <v>611067.09619494015</v>
      </c>
      <c r="U48" s="29">
        <f>'Table Thresholds_nominal'!U48*'Table A0'!$L48</f>
        <v>2020207.1000024898</v>
      </c>
      <c r="W48" s="163"/>
      <c r="X48" s="163"/>
      <c r="Y48" s="163"/>
      <c r="Z48" s="163"/>
      <c r="AA48" s="163"/>
      <c r="AB48" s="163"/>
    </row>
    <row r="49" spans="1:28" ht="12" customHeight="1">
      <c r="A49" s="28">
        <v>1956</v>
      </c>
      <c r="B49" s="29">
        <f>'Table A3'!B49*'Table A0'!$J49/(10)</f>
        <v>116428.78542872705</v>
      </c>
      <c r="C49" s="29">
        <f>'Table A3'!C49*'Table A0'!$J49/(5)</f>
        <v>160936.34887697734</v>
      </c>
      <c r="D49" s="29">
        <f>'Table A3'!D49*'Table A0'!$J49/(1)</f>
        <v>371326.37674915459</v>
      </c>
      <c r="E49" s="29">
        <f>'Table A3'!E49*'Table A0'!$J49/(0.5)</f>
        <v>536113.86920260126</v>
      </c>
      <c r="F49" s="29">
        <f>'Table A3'!F49*'Table A0'!$J49/(0.1)</f>
        <v>1213032.9404552651</v>
      </c>
      <c r="G49" s="29">
        <f>'Table A3'!G49*'Table A0'!$J49/(0.01)</f>
        <v>4166972.7179454463</v>
      </c>
      <c r="H49" s="29"/>
      <c r="I49" s="29">
        <f>(100-'Table A3'!B49)*'Table A0'!$J49/(90)</f>
        <v>25723.672933544916</v>
      </c>
      <c r="J49" s="29">
        <f>'Table A3'!I49*'Table A0'!$J49/(5)</f>
        <v>71921.221980476766</v>
      </c>
      <c r="K49" s="29">
        <f>'Table A3'!J49*'Table A0'!$J49/(4)</f>
        <v>108338.84190893301</v>
      </c>
      <c r="L49" s="29">
        <f>'Table A3'!K49*'Table A0'!$J49/(0.5)</f>
        <v>206538.88429570798</v>
      </c>
      <c r="M49" s="29">
        <f>'Table A3'!L49*'Table A0'!$J49/(0.4)</f>
        <v>366884.10138943524</v>
      </c>
      <c r="N49" s="29">
        <f>'Table A3'!M49*'Table A0'!$J49/(0.09)</f>
        <v>884817.40962302289</v>
      </c>
      <c r="O49" s="29"/>
      <c r="P49" s="29">
        <f>'Table Thresholds_nominal'!P49*'Table A0'!$L49</f>
        <v>64335.509345962411</v>
      </c>
      <c r="Q49" s="29">
        <f>'Table Thresholds_nominal'!Q49*'Table A0'!$L49</f>
        <v>82740.489276968787</v>
      </c>
      <c r="R49" s="29">
        <f>'Table Thresholds_nominal'!R49*'Table A0'!$L49</f>
        <v>174430.97753880921</v>
      </c>
      <c r="S49" s="29">
        <f>'Table Thresholds_nominal'!S49*'Table A0'!$L49</f>
        <v>263441.99784416525</v>
      </c>
      <c r="T49" s="29">
        <f>'Table Thresholds_nominal'!T49*'Table A0'!$L49</f>
        <v>624624.30661937734</v>
      </c>
      <c r="U49" s="29">
        <f>'Table Thresholds_nominal'!U49*'Table A0'!$L49</f>
        <v>1949770.3914694504</v>
      </c>
      <c r="W49" s="163"/>
      <c r="X49" s="163"/>
      <c r="Y49" s="163"/>
      <c r="Z49" s="163"/>
      <c r="AA49" s="163"/>
      <c r="AB49" s="163"/>
    </row>
    <row r="50" spans="1:28" ht="12" customHeight="1">
      <c r="A50" s="28">
        <v>1957</v>
      </c>
      <c r="B50" s="29">
        <f>'Table A3'!B50*'Table A0'!$J50/(10)</f>
        <v>114351.81768528282</v>
      </c>
      <c r="C50" s="29">
        <f>'Table A3'!C50*'Table A0'!$J50/(5)</f>
        <v>156712.59466750026</v>
      </c>
      <c r="D50" s="29">
        <f>'Table A3'!D50*'Table A0'!$J50/(1)</f>
        <v>352220.3719101568</v>
      </c>
      <c r="E50" s="29">
        <f>'Table A3'!E50*'Table A0'!$J50/(0.5)</f>
        <v>501169.41671058413</v>
      </c>
      <c r="F50" s="29">
        <f>'Table A3'!F50*'Table A0'!$J50/(0.1)</f>
        <v>1103464.9965263342</v>
      </c>
      <c r="G50" s="29">
        <f>'Table A3'!G50*'Table A0'!$J50/(0.01)</f>
        <v>3649664.6975818309</v>
      </c>
      <c r="H50" s="29"/>
      <c r="I50" s="29">
        <f>(100-'Table A3'!B50)*'Table A0'!$J50/(90)</f>
        <v>25809.855412742174</v>
      </c>
      <c r="J50" s="29">
        <f>'Table A3'!I50*'Table A0'!$J50/(5)</f>
        <v>71991.040703065359</v>
      </c>
      <c r="K50" s="29">
        <f>'Table A3'!J50*'Table A0'!$J50/(4)</f>
        <v>107835.65035683612</v>
      </c>
      <c r="L50" s="29">
        <f>'Table A3'!K50*'Table A0'!$J50/(0.5)</f>
        <v>203271.32710972946</v>
      </c>
      <c r="M50" s="29">
        <f>'Table A3'!L50*'Table A0'!$J50/(0.4)</f>
        <v>350595.52175664663</v>
      </c>
      <c r="N50" s="29">
        <f>'Table A3'!M50*'Table A0'!$J50/(0.09)</f>
        <v>820553.91863127926</v>
      </c>
      <c r="O50" s="29"/>
      <c r="P50" s="29">
        <f>'Table Thresholds_nominal'!P50*'Table A0'!$L50</f>
        <v>65151.33282038544</v>
      </c>
      <c r="Q50" s="29">
        <f>'Table Thresholds_nominal'!Q50*'Table A0'!$L50</f>
        <v>83695.582990360053</v>
      </c>
      <c r="R50" s="29">
        <f>'Table Thresholds_nominal'!R50*'Table A0'!$L50</f>
        <v>171589.711085599</v>
      </c>
      <c r="S50" s="29">
        <f>'Table Thresholds_nominal'!S50*'Table A0'!$L50</f>
        <v>253740.92343065486</v>
      </c>
      <c r="T50" s="29">
        <f>'Table Thresholds_nominal'!T50*'Table A0'!$L50</f>
        <v>586475.00312524661</v>
      </c>
      <c r="U50" s="29">
        <f>'Table Thresholds_nominal'!U50*'Table A0'!$L50</f>
        <v>1777642.5069645129</v>
      </c>
      <c r="W50" s="163"/>
      <c r="X50" s="163"/>
      <c r="Y50" s="163"/>
      <c r="Z50" s="163"/>
      <c r="AA50" s="163"/>
      <c r="AB50" s="163"/>
    </row>
    <row r="51" spans="1:28" ht="12" customHeight="1">
      <c r="A51" s="28">
        <v>1958</v>
      </c>
      <c r="B51" s="29">
        <f>'Table A3'!B51*'Table A0'!$J51/(10)</f>
        <v>113409.95421310957</v>
      </c>
      <c r="C51" s="29">
        <f>'Table A3'!C51*'Table A0'!$J51/(5)</f>
        <v>154946.04029364459</v>
      </c>
      <c r="D51" s="29">
        <f>'Table A3'!D51*'Table A0'!$J51/(1)</f>
        <v>344868.94210593449</v>
      </c>
      <c r="E51" s="29">
        <f>'Table A3'!E51*'Table A0'!$J51/(0.5)</f>
        <v>491213.25905357092</v>
      </c>
      <c r="F51" s="29">
        <f>'Table A3'!F51*'Table A0'!$J51/(0.1)</f>
        <v>1087567.0277546714</v>
      </c>
      <c r="G51" s="29">
        <f>'Table A3'!G51*'Table A0'!$J51/(0.01)</f>
        <v>3654444.083847269</v>
      </c>
      <c r="H51" s="29"/>
      <c r="I51" s="29">
        <f>(100-'Table A3'!B51)*'Table A0'!$J51/(90)</f>
        <v>24945.167807456943</v>
      </c>
      <c r="J51" s="29">
        <f>'Table A3'!I51*'Table A0'!$J51/(5)</f>
        <v>71873.868132574513</v>
      </c>
      <c r="K51" s="29">
        <f>'Table A3'!J51*'Table A0'!$J51/(4)</f>
        <v>107465.31484057213</v>
      </c>
      <c r="L51" s="29">
        <f>'Table A3'!K51*'Table A0'!$J51/(0.5)</f>
        <v>198524.62515829809</v>
      </c>
      <c r="M51" s="29">
        <f>'Table A3'!L51*'Table A0'!$J51/(0.4)</f>
        <v>342124.81687829574</v>
      </c>
      <c r="N51" s="29">
        <f>'Table A3'!M51*'Table A0'!$J51/(0.09)</f>
        <v>802358.46596660523</v>
      </c>
      <c r="O51" s="29"/>
      <c r="P51" s="29">
        <f>'Table Thresholds_nominal'!P51*'Table A0'!$L51</f>
        <v>65047.702264544147</v>
      </c>
      <c r="Q51" s="29">
        <f>'Table Thresholds_nominal'!Q51*'Table A0'!$L51</f>
        <v>84742.350391686006</v>
      </c>
      <c r="R51" s="29">
        <f>'Table Thresholds_nominal'!R51*'Table A0'!$L51</f>
        <v>168807.40348266781</v>
      </c>
      <c r="S51" s="29">
        <f>'Table Thresholds_nominal'!S51*'Table A0'!$L51</f>
        <v>249143.76460497768</v>
      </c>
      <c r="T51" s="29">
        <f>'Table Thresholds_nominal'!T51*'Table A0'!$L51</f>
        <v>573751.97127135447</v>
      </c>
      <c r="U51" s="29">
        <f>'Table Thresholds_nominal'!U51*'Table A0'!$L51</f>
        <v>1788661.5035439422</v>
      </c>
      <c r="W51" s="163"/>
      <c r="X51" s="163"/>
      <c r="Y51" s="163"/>
      <c r="Z51" s="163"/>
      <c r="AA51" s="163"/>
      <c r="AB51" s="163"/>
    </row>
    <row r="52" spans="1:28" ht="12" customHeight="1">
      <c r="A52" s="28">
        <v>1959</v>
      </c>
      <c r="B52" s="29">
        <f>'Table A3'!B52*'Table A0'!$J52/(10)</f>
        <v>123044.73111276515</v>
      </c>
      <c r="C52" s="29">
        <f>'Table A3'!C52*'Table A0'!$J52/(5)</f>
        <v>169275.61612022913</v>
      </c>
      <c r="D52" s="29">
        <f>'Table A3'!D52*'Table A0'!$J52/(1)</f>
        <v>385285.95666186447</v>
      </c>
      <c r="E52" s="29">
        <f>'Table A3'!E52*'Table A0'!$J52/(0.5)</f>
        <v>558400.07908116502</v>
      </c>
      <c r="F52" s="29">
        <f>'Table A3'!F52*'Table A0'!$J52/(0.1)</f>
        <v>1248340.1370688591</v>
      </c>
      <c r="G52" s="29">
        <f>'Table A3'!G52*'Table A0'!$J52/(0.01)</f>
        <v>4321032.7540731328</v>
      </c>
      <c r="H52" s="29"/>
      <c r="I52" s="29">
        <f>(100-'Table A3'!B52)*'Table A0'!$J52/(90)</f>
        <v>26534.771716103955</v>
      </c>
      <c r="J52" s="29">
        <f>'Table A3'!I52*'Table A0'!$J52/(5)</f>
        <v>76813.846105301185</v>
      </c>
      <c r="K52" s="29">
        <f>'Table A3'!J52*'Table A0'!$J52/(4)</f>
        <v>115273.03098482027</v>
      </c>
      <c r="L52" s="29">
        <f>'Table A3'!K52*'Table A0'!$J52/(0.5)</f>
        <v>212171.83424256393</v>
      </c>
      <c r="M52" s="29">
        <f>'Table A3'!L52*'Table A0'!$J52/(0.4)</f>
        <v>385915.0645842416</v>
      </c>
      <c r="N52" s="29">
        <f>'Table A3'!M52*'Table A0'!$J52/(0.09)</f>
        <v>906929.84629060654</v>
      </c>
      <c r="O52" s="29"/>
      <c r="P52" s="29">
        <f>'Table Thresholds_nominal'!P52*'Table A0'!$L52</f>
        <v>68442.187750724828</v>
      </c>
      <c r="Q52" s="29">
        <f>'Table Thresholds_nominal'!Q52*'Table A0'!$L52</f>
        <v>93220.443179893831</v>
      </c>
      <c r="R52" s="29">
        <f>'Table Thresholds_nominal'!R52*'Table A0'!$L52</f>
        <v>184578.77835776549</v>
      </c>
      <c r="S52" s="29">
        <f>'Table Thresholds_nominal'!S52*'Table A0'!$L52</f>
        <v>289904.17403652333</v>
      </c>
      <c r="T52" s="29">
        <f>'Table Thresholds_nominal'!T52*'Table A0'!$L52</f>
        <v>655649.38653857296</v>
      </c>
      <c r="U52" s="29">
        <f>'Table Thresholds_nominal'!U52*'Table A0'!$L52</f>
        <v>2041643.0123791168</v>
      </c>
      <c r="W52" s="163"/>
      <c r="X52" s="163"/>
      <c r="Y52" s="163"/>
      <c r="Z52" s="163"/>
      <c r="AA52" s="163"/>
      <c r="AB52" s="163"/>
    </row>
    <row r="53" spans="1:28" ht="12" customHeight="1">
      <c r="A53" s="28">
        <v>1960</v>
      </c>
      <c r="B53" s="29">
        <f>'Table A3'!B53*'Table A0'!$J53/(10)</f>
        <v>121623.16906883786</v>
      </c>
      <c r="C53" s="29">
        <f>'Table A3'!C53*'Table A0'!$J53/(5)</f>
        <v>164035.93863184348</v>
      </c>
      <c r="D53" s="29">
        <f>'Table A3'!D53*'Table A0'!$J53/(1)</f>
        <v>364580.70622659166</v>
      </c>
      <c r="E53" s="29">
        <f>'Table A3'!E53*'Table A0'!$J53/(0.5)</f>
        <v>518046.3823242723</v>
      </c>
      <c r="F53" s="29">
        <f>'Table A3'!F53*'Table A0'!$J53/(0.1)</f>
        <v>1180457.318573568</v>
      </c>
      <c r="G53" s="29">
        <f>'Table A3'!G53*'Table A0'!$J53/(0.01)</f>
        <v>4268784.6680912264</v>
      </c>
      <c r="H53" s="29"/>
      <c r="I53" s="29">
        <f>(100-'Table A3'!B53)*'Table A0'!$J53/(90)</f>
        <v>26855.684797857382</v>
      </c>
      <c r="J53" s="29">
        <f>'Table A3'!I53*'Table A0'!$J53/(5)</f>
        <v>79210.399505832262</v>
      </c>
      <c r="K53" s="29">
        <f>'Table A3'!J53*'Table A0'!$J53/(4)</f>
        <v>113899.74673315643</v>
      </c>
      <c r="L53" s="29">
        <f>'Table A3'!K53*'Table A0'!$J53/(0.5)</f>
        <v>211115.03012891102</v>
      </c>
      <c r="M53" s="29">
        <f>'Table A3'!L53*'Table A0'!$J53/(0.4)</f>
        <v>352443.64826194837</v>
      </c>
      <c r="N53" s="29">
        <f>'Table A3'!M53*'Table A0'!$J53/(0.09)</f>
        <v>837309.83529382816</v>
      </c>
      <c r="O53" s="29"/>
      <c r="P53" s="29">
        <f>'Table Thresholds_nominal'!P53*'Table A0'!$L53</f>
        <v>70099.604619823833</v>
      </c>
      <c r="Q53" s="29">
        <f>'Table Thresholds_nominal'!Q53*'Table A0'!$L53</f>
        <v>84731.064337448042</v>
      </c>
      <c r="R53" s="29">
        <f>'Table Thresholds_nominal'!R53*'Table A0'!$L53</f>
        <v>180556.01661603406</v>
      </c>
      <c r="S53" s="29">
        <f>'Table Thresholds_nominal'!S53*'Table A0'!$L53</f>
        <v>262597.87962858839</v>
      </c>
      <c r="T53" s="29">
        <f>'Table Thresholds_nominal'!T53*'Table A0'!$L53</f>
        <v>601166.95529002394</v>
      </c>
      <c r="U53" s="29">
        <f>'Table Thresholds_nominal'!U53*'Table A0'!$L53</f>
        <v>2019733.2860693408</v>
      </c>
      <c r="W53" s="163"/>
      <c r="X53" s="163"/>
      <c r="Y53" s="163"/>
      <c r="Z53" s="163"/>
      <c r="AA53" s="163"/>
      <c r="AB53" s="163"/>
    </row>
    <row r="54" spans="1:28" ht="12" customHeight="1">
      <c r="A54" s="28">
        <v>1961</v>
      </c>
      <c r="B54" s="29">
        <f>'Table A3'!B54*'Table A0'!$J54/(10)</f>
        <v>127455.79868023086</v>
      </c>
      <c r="C54" s="29">
        <f>'Table A3'!C54*'Table A0'!$J54/(5)</f>
        <v>174888.64939098558</v>
      </c>
      <c r="D54" s="29">
        <f>'Table A3'!D54*'Table A0'!$J54/(1)</f>
        <v>395919.52227728482</v>
      </c>
      <c r="E54" s="29">
        <f>'Table A3'!E54*'Table A0'!$J54/(0.5)</f>
        <v>569757.14705777483</v>
      </c>
      <c r="F54" s="29">
        <f>'Table A3'!F54*'Table A0'!$J54/(0.1)</f>
        <v>1358575.757239979</v>
      </c>
      <c r="G54" s="29">
        <f>'Table A3'!G54*'Table A0'!$J54/(0.01)</f>
        <v>5143261.3298660899</v>
      </c>
      <c r="H54" s="29"/>
      <c r="I54" s="29">
        <f>(100-'Table A3'!B54)*'Table A0'!$J54/(90)</f>
        <v>27180.674416317135</v>
      </c>
      <c r="J54" s="29">
        <f>'Table A3'!I54*'Table A0'!$J54/(5)</f>
        <v>80022.947969476139</v>
      </c>
      <c r="K54" s="29">
        <f>'Table A3'!J54*'Table A0'!$J54/(4)</f>
        <v>119630.93116941077</v>
      </c>
      <c r="L54" s="29">
        <f>'Table A3'!K54*'Table A0'!$J54/(0.5)</f>
        <v>222081.89749679476</v>
      </c>
      <c r="M54" s="29">
        <f>'Table A3'!L54*'Table A0'!$J54/(0.4)</f>
        <v>372552.4945122237</v>
      </c>
      <c r="N54" s="29">
        <f>'Table A3'!M54*'Table A0'!$J54/(0.09)</f>
        <v>938055.13805930014</v>
      </c>
      <c r="O54" s="29"/>
      <c r="P54" s="29">
        <f>'Table Thresholds_nominal'!P54*'Table A0'!$L54</f>
        <v>71451.592115305728</v>
      </c>
      <c r="Q54" s="29">
        <f>'Table Thresholds_nominal'!Q54*'Table A0'!$L54</f>
        <v>93136.078476886891</v>
      </c>
      <c r="R54" s="29">
        <f>'Table Thresholds_nominal'!R54*'Table A0'!$L54</f>
        <v>187378.62142655495</v>
      </c>
      <c r="S54" s="29">
        <f>'Table Thresholds_nominal'!S54*'Table A0'!$L54</f>
        <v>273683.02917711652</v>
      </c>
      <c r="T54" s="29">
        <f>'Table Thresholds_nominal'!T54*'Table A0'!$L54</f>
        <v>660802.12410087057</v>
      </c>
      <c r="U54" s="29">
        <f>'Table Thresholds_nominal'!U54*'Table A0'!$L54</f>
        <v>2393365.3821517159</v>
      </c>
      <c r="W54" s="163"/>
      <c r="X54" s="163"/>
      <c r="Y54" s="163"/>
      <c r="Z54" s="163"/>
      <c r="AA54" s="163"/>
      <c r="AB54" s="163"/>
    </row>
    <row r="55" spans="1:28" ht="12" customHeight="1">
      <c r="A55" s="28">
        <v>1962</v>
      </c>
      <c r="B55" s="29">
        <f>'Table A3'!B55*'Table A0'!$J55/(10)</f>
        <v>128275.31246036671</v>
      </c>
      <c r="C55" s="29">
        <f>'Table A3'!C55*'Table A0'!$J55/(5)</f>
        <v>173611.48960925479</v>
      </c>
      <c r="D55" s="29">
        <f>'Table A3'!D55*'Table A0'!$J55/(1)</f>
        <v>378721.97499685443</v>
      </c>
      <c r="E55" s="29">
        <f>'Table A3'!E55*'Table A0'!$J55/(0.5)</f>
        <v>537118.50571348506</v>
      </c>
      <c r="F55" s="29">
        <f>'Table A3'!F55*'Table A0'!$J55/(0.1)</f>
        <v>1215833.7735925498</v>
      </c>
      <c r="G55" s="29">
        <f>'Table A3'!G55*'Table A0'!$J55/(0.01)</f>
        <v>4418110.1064402023</v>
      </c>
      <c r="H55" s="29"/>
      <c r="I55" s="29">
        <f>(100-'Table A3'!B55)*'Table A0'!$J55/(90)</f>
        <v>28039.263826342267</v>
      </c>
      <c r="J55" s="29">
        <f>'Table A3'!I55*'Table A0'!$J55/(5)</f>
        <v>82939.135311478633</v>
      </c>
      <c r="K55" s="29">
        <f>'Table A3'!J55*'Table A0'!$J55/(4)</f>
        <v>122333.86826235485</v>
      </c>
      <c r="L55" s="29">
        <f>'Table A3'!K55*'Table A0'!$J55/(0.5)</f>
        <v>220325.44428022378</v>
      </c>
      <c r="M55" s="29">
        <f>'Table A3'!L55*'Table A0'!$J55/(0.4)</f>
        <v>367439.68874371884</v>
      </c>
      <c r="N55" s="29">
        <f>'Table A3'!M55*'Table A0'!$J55/(0.09)</f>
        <v>860025.29216503282</v>
      </c>
      <c r="O55" s="29"/>
      <c r="P55" s="29">
        <f>'Table Thresholds_nominal'!P55*'Table A0'!$L55</f>
        <v>74734.222124737324</v>
      </c>
      <c r="Q55" s="29">
        <f>'Table Thresholds_nominal'!Q55*'Table A0'!$L55</f>
        <v>94699.608610637137</v>
      </c>
      <c r="R55" s="29">
        <f>'Table Thresholds_nominal'!R55*'Table A0'!$L55</f>
        <v>188340.02097332102</v>
      </c>
      <c r="S55" s="29">
        <f>'Table Thresholds_nominal'!S55*'Table A0'!$L55</f>
        <v>275320.49120944319</v>
      </c>
      <c r="T55" s="29">
        <f>'Table Thresholds_nominal'!T55*'Table A0'!$L55</f>
        <v>629122.62162556138</v>
      </c>
      <c r="U55" s="29">
        <f>'Table Thresholds_nominal'!U55*'Table A0'!$L55</f>
        <v>2050785.3536492256</v>
      </c>
      <c r="W55" s="163"/>
      <c r="X55" s="163"/>
      <c r="Y55" s="163"/>
      <c r="Z55" s="163"/>
      <c r="AA55" s="163"/>
      <c r="AB55" s="163"/>
    </row>
    <row r="56" spans="1:28" ht="12" customHeight="1">
      <c r="A56" s="28">
        <v>1963</v>
      </c>
      <c r="B56" s="29">
        <f>'Table A3'!B56*'Table A0'!$J56/(10)</f>
        <v>132117.91582722359</v>
      </c>
      <c r="C56" s="29">
        <f>'Table A3'!C56*'Table A0'!$J56/(5)</f>
        <v>178665.23220320191</v>
      </c>
      <c r="D56" s="29">
        <f>'Table A3'!D56*'Table A0'!$J56/(1)</f>
        <v>387792.19448690722</v>
      </c>
      <c r="E56" s="29">
        <f>'Table A3'!E56*'Table A0'!$J56/(0.5)</f>
        <v>547306.27586573479</v>
      </c>
      <c r="F56" s="29">
        <f>'Table A3'!F56*'Table A0'!$J56/(0.1)</f>
        <v>1230227.4821108051</v>
      </c>
      <c r="G56" s="29">
        <f>'Table A3'!G56*'Table A0'!$J56/(0.01)</f>
        <v>4482687.1432786444</v>
      </c>
      <c r="H56" s="29"/>
      <c r="I56" s="29">
        <f>(100-'Table A3'!B56)*'Table A0'!$J56/(90)</f>
        <v>28771.022552383478</v>
      </c>
      <c r="J56" s="29">
        <f>'Table A3'!I56*'Table A0'!$J56/(5)</f>
        <v>85570.599451245231</v>
      </c>
      <c r="K56" s="29">
        <f>'Table A3'!J56*'Table A0'!$J56/(4)</f>
        <v>126383.4916322756</v>
      </c>
      <c r="L56" s="29">
        <f>'Table A3'!K56*'Table A0'!$J56/(0.5)</f>
        <v>228278.11310807965</v>
      </c>
      <c r="M56" s="29">
        <f>'Table A3'!L56*'Table A0'!$J56/(0.4)</f>
        <v>376575.97430446709</v>
      </c>
      <c r="N56" s="29">
        <f>'Table A3'!M56*'Table A0'!$J56/(0.09)</f>
        <v>868843.07531437872</v>
      </c>
      <c r="O56" s="29"/>
      <c r="P56" s="29">
        <f>'Table Thresholds_nominal'!P56*'Table A0'!$L56</f>
        <v>77478.483205194701</v>
      </c>
      <c r="Q56" s="29">
        <f>'Table Thresholds_nominal'!Q56*'Table A0'!$L56</f>
        <v>98981.065635131788</v>
      </c>
      <c r="R56" s="29">
        <f>'Table Thresholds_nominal'!R56*'Table A0'!$L56</f>
        <v>195123.55802378414</v>
      </c>
      <c r="S56" s="29">
        <f>'Table Thresholds_nominal'!S56*'Table A0'!$L56</f>
        <v>282406.71341638727</v>
      </c>
      <c r="T56" s="29">
        <f>'Table Thresholds_nominal'!T56*'Table A0'!$L56</f>
        <v>640294.27956248925</v>
      </c>
      <c r="U56" s="29">
        <f>'Table Thresholds_nominal'!U56*'Table A0'!$L56</f>
        <v>2045418.0489448651</v>
      </c>
      <c r="W56" s="163"/>
      <c r="X56" s="163"/>
      <c r="Y56" s="163"/>
      <c r="Z56" s="163"/>
      <c r="AA56" s="163"/>
      <c r="AB56" s="163"/>
    </row>
    <row r="57" spans="1:28" ht="12" customHeight="1">
      <c r="A57" s="28">
        <v>1964</v>
      </c>
      <c r="B57" s="29">
        <f>'Table A3'!B57*'Table A0'!$J57/(10)</f>
        <v>141819.50987609749</v>
      </c>
      <c r="C57" s="29">
        <f>'Table A3'!C57*'Table A0'!$J57/(5)</f>
        <v>193644.89083246124</v>
      </c>
      <c r="D57" s="29">
        <f>'Table A3'!D57*'Table A0'!$J57/(1)</f>
        <v>431727.17472339259</v>
      </c>
      <c r="E57" s="29">
        <f>'Table A3'!E57*'Table A0'!$J57/(0.5)</f>
        <v>608528.54186458664</v>
      </c>
      <c r="F57" s="29">
        <f>'Table A3'!F57*'Table A0'!$J57/(0.1)</f>
        <v>1389419.9391486757</v>
      </c>
      <c r="G57" s="29">
        <f>'Table A3'!G57*'Table A0'!$J57/(0.01)</f>
        <v>5364776.5926770912</v>
      </c>
      <c r="H57" s="29"/>
      <c r="I57" s="29">
        <f>(100-'Table A3'!B57)*'Table A0'!$J57/(90)</f>
        <v>30018.793669716211</v>
      </c>
      <c r="J57" s="29">
        <f>'Table A3'!I57*'Table A0'!$J57/(5)</f>
        <v>89994.128919733703</v>
      </c>
      <c r="K57" s="29">
        <f>'Table A3'!J57*'Table A0'!$J57/(4)</f>
        <v>134124.31985972842</v>
      </c>
      <c r="L57" s="29">
        <f>'Table A3'!K57*'Table A0'!$J57/(0.5)</f>
        <v>254925.8075821985</v>
      </c>
      <c r="M57" s="29">
        <f>'Table A3'!L57*'Table A0'!$J57/(0.4)</f>
        <v>413305.69254356436</v>
      </c>
      <c r="N57" s="29">
        <f>'Table A3'!M57*'Table A0'!$J57/(0.09)</f>
        <v>947713.64431218512</v>
      </c>
      <c r="O57" s="29"/>
      <c r="P57" s="29">
        <f>'Table Thresholds_nominal'!P57*'Table A0'!$L57</f>
        <v>81830.270763153472</v>
      </c>
      <c r="Q57" s="29">
        <f>'Table Thresholds_nominal'!Q57*'Table A0'!$L57</f>
        <v>102113.39717020726</v>
      </c>
      <c r="R57" s="29">
        <f>'Table Thresholds_nominal'!R57*'Table A0'!$L57</f>
        <v>220441.37072828095</v>
      </c>
      <c r="S57" s="29">
        <f>'Table Thresholds_nominal'!S57*'Table A0'!$L57</f>
        <v>308356.44916603359</v>
      </c>
      <c r="T57" s="29">
        <f>'Table Thresholds_nominal'!T57*'Table A0'!$L57</f>
        <v>660293.01751942828</v>
      </c>
      <c r="U57" s="29">
        <f>'Table Thresholds_nominal'!U57*'Table A0'!$L57</f>
        <v>2406225.5882757152</v>
      </c>
      <c r="W57" s="163"/>
      <c r="X57" s="163"/>
      <c r="Y57" s="163"/>
      <c r="Z57" s="163"/>
      <c r="AA57" s="163"/>
      <c r="AB57" s="163"/>
    </row>
    <row r="58" spans="1:28" ht="12" customHeight="1">
      <c r="A58" s="28">
        <v>1965</v>
      </c>
      <c r="B58" s="29">
        <f>'Table A3'!B58*'Table A0'!$J58/(10)</f>
        <v>150287.4460444244</v>
      </c>
      <c r="C58" s="29">
        <f>'Table A3'!C58*'Table A0'!$J58/(5)</f>
        <v>206337.87684891131</v>
      </c>
      <c r="D58" s="29">
        <f>'Table A3'!D58*'Table A0'!$J58/(1)</f>
        <v>470635.29358777934</v>
      </c>
      <c r="E58" s="29">
        <f>'Table A3'!E58*'Table A0'!$J58/(0.5)</f>
        <v>667591.89563269948</v>
      </c>
      <c r="F58" s="29">
        <f>'Table A3'!F58*'Table A0'!$J58/(0.1)</f>
        <v>1579373.294036448</v>
      </c>
      <c r="G58" s="29">
        <f>'Table A3'!G58*'Table A0'!$J58/(0.01)</f>
        <v>6435429.463170982</v>
      </c>
      <c r="H58" s="29"/>
      <c r="I58" s="29">
        <f>(100-'Table A3'!B58)*'Table A0'!$J58/(90)</f>
        <v>31312.071781028197</v>
      </c>
      <c r="J58" s="29">
        <f>'Table A3'!I58*'Table A0'!$J58/(5)</f>
        <v>94237.015239937507</v>
      </c>
      <c r="K58" s="29">
        <f>'Table A3'!J58*'Table A0'!$J58/(4)</f>
        <v>140263.52266419429</v>
      </c>
      <c r="L58" s="29">
        <f>'Table A3'!K58*'Table A0'!$J58/(0.5)</f>
        <v>273678.69154285919</v>
      </c>
      <c r="M58" s="29">
        <f>'Table A3'!L58*'Table A0'!$J58/(0.4)</f>
        <v>439646.54603176232</v>
      </c>
      <c r="N58" s="29">
        <f>'Table A3'!M58*'Table A0'!$J58/(0.09)</f>
        <v>1039811.4974659444</v>
      </c>
      <c r="O58" s="29"/>
      <c r="P58" s="29">
        <f>'Table Thresholds_nominal'!P58*'Table A0'!$L58</f>
        <v>86312.445633313371</v>
      </c>
      <c r="Q58" s="29">
        <f>'Table Thresholds_nominal'!Q58*'Table A0'!$L58</f>
        <v>107615.35125007996</v>
      </c>
      <c r="R58" s="29">
        <f>'Table Thresholds_nominal'!R58*'Table A0'!$L58</f>
        <v>235695.10957721481</v>
      </c>
      <c r="S58" s="29">
        <f>'Table Thresholds_nominal'!S58*'Table A0'!$L58</f>
        <v>327805.61766253319</v>
      </c>
      <c r="T58" s="29">
        <f>'Table Thresholds_nominal'!T58*'Table A0'!$L58</f>
        <v>686715.48277265101</v>
      </c>
      <c r="U58" s="29">
        <f>'Table Thresholds_nominal'!U58*'Table A0'!$L58</f>
        <v>2764815.1339823715</v>
      </c>
      <c r="W58" s="163"/>
      <c r="X58" s="163"/>
      <c r="Y58" s="163"/>
      <c r="Z58" s="163"/>
      <c r="AA58" s="163"/>
      <c r="AB58" s="163"/>
    </row>
    <row r="59" spans="1:28" ht="12" customHeight="1">
      <c r="A59" s="28">
        <v>1966</v>
      </c>
      <c r="B59" s="29">
        <f>'Table A3'!B59*'Table A0'!$J59/(10)</f>
        <v>151245.67743187578</v>
      </c>
      <c r="C59" s="29">
        <f>'Table A3'!C59*'Table A0'!$J59/(5)</f>
        <v>205901.30524659232</v>
      </c>
      <c r="D59" s="29">
        <f>'Table A3'!D59*'Table A0'!$J59/(1)</f>
        <v>457045.24675171176</v>
      </c>
      <c r="E59" s="29">
        <f>'Table A3'!E59*'Table A0'!$J59/(0.5)</f>
        <v>648508.15839759668</v>
      </c>
      <c r="F59" s="29">
        <f>'Table A3'!F59*'Table A0'!$J59/(0.1)</f>
        <v>1520580.1229513886</v>
      </c>
      <c r="G59" s="29">
        <f>'Table A3'!G59*'Table A0'!$J59/(0.01)</f>
        <v>5793790.9233751083</v>
      </c>
      <c r="H59" s="29"/>
      <c r="I59" s="29">
        <f>(100-'Table A3'!B59)*'Table A0'!$J59/(90)</f>
        <v>33103.055926096633</v>
      </c>
      <c r="J59" s="29">
        <f>'Table A3'!I59*'Table A0'!$J59/(5)</f>
        <v>96590.049617159239</v>
      </c>
      <c r="K59" s="29">
        <f>'Table A3'!J59*'Table A0'!$J59/(4)</f>
        <v>143115.31987031244</v>
      </c>
      <c r="L59" s="29">
        <f>'Table A3'!K59*'Table A0'!$J59/(0.5)</f>
        <v>265582.33510582685</v>
      </c>
      <c r="M59" s="29">
        <f>'Table A3'!L59*'Table A0'!$J59/(0.4)</f>
        <v>430490.16725914855</v>
      </c>
      <c r="N59" s="29">
        <f>'Table A3'!M59*'Table A0'!$J59/(0.09)</f>
        <v>1045778.922904309</v>
      </c>
      <c r="O59" s="29"/>
      <c r="P59" s="29">
        <f>'Table Thresholds_nominal'!P59*'Table A0'!$L59</f>
        <v>87051.176960169876</v>
      </c>
      <c r="Q59" s="29">
        <f>'Table Thresholds_nominal'!Q59*'Table A0'!$L59</f>
        <v>110891.24480766534</v>
      </c>
      <c r="R59" s="29">
        <f>'Table Thresholds_nominal'!R59*'Table A0'!$L59</f>
        <v>226273.49180207387</v>
      </c>
      <c r="S59" s="29">
        <f>'Table Thresholds_nominal'!S59*'Table A0'!$L59</f>
        <v>327708.5059957038</v>
      </c>
      <c r="T59" s="29">
        <f>'Table Thresholds_nominal'!T59*'Table A0'!$L59</f>
        <v>714953.27374666417</v>
      </c>
      <c r="U59" s="29">
        <f>'Table Thresholds_nominal'!U59*'Table A0'!$L59</f>
        <v>2626889.2188684531</v>
      </c>
      <c r="W59" s="163"/>
      <c r="X59" s="163"/>
      <c r="Y59" s="163"/>
      <c r="Z59" s="163"/>
      <c r="AA59" s="163"/>
      <c r="AB59" s="163"/>
    </row>
    <row r="60" spans="1:28" ht="12" customHeight="1">
      <c r="A60" s="28">
        <v>1967</v>
      </c>
      <c r="B60" s="29">
        <f>'Table A3'!B60*'Table A0'!$J60/(10)</f>
        <v>160305.57817954628</v>
      </c>
      <c r="C60" s="29">
        <f>'Table A3'!C60*'Table A0'!$J60/(5)</f>
        <v>220620.85810400132</v>
      </c>
      <c r="D60" s="29">
        <f>'Table A3'!D60*'Table A0'!$J60/(1)</f>
        <v>499726.9927149436</v>
      </c>
      <c r="E60" s="29">
        <f>'Table A3'!E60*'Table A0'!$J60/(0.5)</f>
        <v>714374.82851196639</v>
      </c>
      <c r="F60" s="29">
        <f>'Table A3'!F60*'Table A0'!$J60/(0.1)</f>
        <v>1711284.4969227077</v>
      </c>
      <c r="G60" s="29">
        <f>'Table A3'!G60*'Table A0'!$J60/(0.01)</f>
        <v>6591706.3248185422</v>
      </c>
      <c r="H60" s="29"/>
      <c r="I60" s="29">
        <f>(100-'Table A3'!B60)*'Table A0'!$J60/(90)</f>
        <v>33899.565636178864</v>
      </c>
      <c r="J60" s="29">
        <f>'Table A3'!I60*'Table A0'!$J60/(5)</f>
        <v>99990.298255091257</v>
      </c>
      <c r="K60" s="29">
        <f>'Table A3'!J60*'Table A0'!$J60/(4)</f>
        <v>150844.32445126574</v>
      </c>
      <c r="L60" s="29">
        <f>'Table A3'!K60*'Table A0'!$J60/(0.5)</f>
        <v>285079.1569179208</v>
      </c>
      <c r="M60" s="29">
        <f>'Table A3'!L60*'Table A0'!$J60/(0.4)</f>
        <v>465147.41140928102</v>
      </c>
      <c r="N60" s="29">
        <f>'Table A3'!M60*'Table A0'!$J60/(0.09)</f>
        <v>1169015.4049342815</v>
      </c>
      <c r="O60" s="29"/>
      <c r="P60" s="29">
        <f>'Table Thresholds_nominal'!P60*'Table A0'!$L60</f>
        <v>89519.614549669102</v>
      </c>
      <c r="Q60" s="29">
        <f>'Table Thresholds_nominal'!Q60*'Table A0'!$L60</f>
        <v>116127.82057597385</v>
      </c>
      <c r="R60" s="29">
        <f>'Table Thresholds_nominal'!R60*'Table A0'!$L60</f>
        <v>243462.9399942758</v>
      </c>
      <c r="S60" s="29">
        <f>'Table Thresholds_nominal'!S60*'Table A0'!$L60</f>
        <v>349491.74117800547</v>
      </c>
      <c r="T60" s="29">
        <f>'Table Thresholds_nominal'!T60*'Table A0'!$L60</f>
        <v>791406.91616181901</v>
      </c>
      <c r="U60" s="29">
        <f>'Table Thresholds_nominal'!U60*'Table A0'!$L60</f>
        <v>3027405.3725765324</v>
      </c>
      <c r="W60" s="163"/>
      <c r="X60" s="163"/>
      <c r="Y60" s="163"/>
      <c r="Z60" s="163"/>
      <c r="AA60" s="163"/>
      <c r="AB60" s="163"/>
    </row>
    <row r="61" spans="1:28" ht="12" customHeight="1">
      <c r="A61" s="28">
        <v>1968</v>
      </c>
      <c r="B61" s="29">
        <f>'Table A3'!B61*'Table A0'!$J61/(10)</f>
        <v>169295.33875593776</v>
      </c>
      <c r="C61" s="29">
        <f>'Table A3'!C61*'Table A0'!$J61/(5)</f>
        <v>234660.78860102122</v>
      </c>
      <c r="D61" s="29">
        <f>'Table A3'!D61*'Table A0'!$J61/(1)</f>
        <v>544744.75823204743</v>
      </c>
      <c r="E61" s="29">
        <f>'Table A3'!E61*'Table A0'!$J61/(0.5)</f>
        <v>790822.60750886973</v>
      </c>
      <c r="F61" s="29">
        <f>'Table A3'!F61*'Table A0'!$J61/(0.1)</f>
        <v>1954395.5812259002</v>
      </c>
      <c r="G61" s="29">
        <f>'Table A3'!G61*'Table A0'!$J61/(0.01)</f>
        <v>7845683.8480323628</v>
      </c>
      <c r="H61" s="29"/>
      <c r="I61" s="29">
        <f>(100-'Table A3'!B61)*'Table A0'!$J61/(90)</f>
        <v>35169.667875522042</v>
      </c>
      <c r="J61" s="29">
        <f>'Table A3'!I61*'Table A0'!$J61/(5)</f>
        <v>103929.88891085425</v>
      </c>
      <c r="K61" s="29">
        <f>'Table A3'!J61*'Table A0'!$J61/(4)</f>
        <v>157139.79619326472</v>
      </c>
      <c r="L61" s="29">
        <f>'Table A3'!K61*'Table A0'!$J61/(0.5)</f>
        <v>298666.90895522514</v>
      </c>
      <c r="M61" s="29">
        <f>'Table A3'!L61*'Table A0'!$J61/(0.4)</f>
        <v>499929.36407961202</v>
      </c>
      <c r="N61" s="29">
        <f>'Table A3'!M61*'Table A0'!$J61/(0.09)</f>
        <v>1299807.9960251823</v>
      </c>
      <c r="O61" s="29"/>
      <c r="P61" s="29">
        <f>'Table Thresholds_nominal'!P61*'Table A0'!$L61</f>
        <v>93456.946844516817</v>
      </c>
      <c r="Q61" s="29">
        <f>'Table Thresholds_nominal'!Q61*'Table A0'!$L61</f>
        <v>121282.61938196185</v>
      </c>
      <c r="R61" s="29">
        <f>'Table Thresholds_nominal'!R61*'Table A0'!$L61</f>
        <v>256871.07778707598</v>
      </c>
      <c r="S61" s="29">
        <f>'Table Thresholds_nominal'!S61*'Table A0'!$L61</f>
        <v>370536.04870144144</v>
      </c>
      <c r="T61" s="29">
        <f>'Table Thresholds_nominal'!T61*'Table A0'!$L61</f>
        <v>877904.23481693433</v>
      </c>
      <c r="U61" s="29">
        <f>'Table Thresholds_nominal'!U61*'Table A0'!$L61</f>
        <v>3466712.5953135933</v>
      </c>
      <c r="W61" s="163"/>
      <c r="X61" s="163"/>
      <c r="Y61" s="163"/>
      <c r="Z61" s="163"/>
      <c r="AA61" s="163"/>
      <c r="AB61" s="163"/>
    </row>
    <row r="62" spans="1:28" ht="12" customHeight="1">
      <c r="A62" s="28">
        <v>1969</v>
      </c>
      <c r="B62" s="29">
        <f>'Table A3'!B62*'Table A0'!$J62/(10)</f>
        <v>164674.31111685542</v>
      </c>
      <c r="C62" s="29">
        <f>'Table A3'!C62*'Table A0'!$J62/(5)</f>
        <v>224074.20014679944</v>
      </c>
      <c r="D62" s="29">
        <f>'Table A3'!D62*'Table A0'!$J62/(1)</f>
        <v>502404.93147877348</v>
      </c>
      <c r="E62" s="29">
        <f>'Table A3'!E62*'Table A0'!$J62/(0.5)</f>
        <v>722756.55658713903</v>
      </c>
      <c r="F62" s="29">
        <f>'Table A3'!F62*'Table A0'!$J62/(0.1)</f>
        <v>1792717.6870090102</v>
      </c>
      <c r="G62" s="29">
        <f>'Table A3'!G62*'Table A0'!$J62/(0.01)</f>
        <v>7562504.2549544815</v>
      </c>
      <c r="H62" s="29"/>
      <c r="I62" s="29">
        <f>(100-'Table A3'!B62)*'Table A0'!$J62/(90)</f>
        <v>35630.096563852167</v>
      </c>
      <c r="J62" s="29">
        <f>'Table A3'!I62*'Table A0'!$J62/(5)</f>
        <v>105274.42208691142</v>
      </c>
      <c r="K62" s="29">
        <f>'Table A3'!J62*'Table A0'!$J62/(4)</f>
        <v>154491.51731380593</v>
      </c>
      <c r="L62" s="29">
        <f>'Table A3'!K62*'Table A0'!$J62/(0.5)</f>
        <v>282053.30637040787</v>
      </c>
      <c r="M62" s="29">
        <f>'Table A3'!L62*'Table A0'!$J62/(0.4)</f>
        <v>455266.27398167114</v>
      </c>
      <c r="N62" s="29">
        <f>'Table A3'!M62*'Table A0'!$J62/(0.09)</f>
        <v>1151630.2905706249</v>
      </c>
      <c r="O62" s="29"/>
      <c r="P62" s="29">
        <f>'Table Thresholds_nominal'!P62*'Table A0'!$L62</f>
        <v>94837.71788919036</v>
      </c>
      <c r="Q62" s="29">
        <f>'Table Thresholds_nominal'!Q62*'Table A0'!$L62</f>
        <v>121185.98657571009</v>
      </c>
      <c r="R62" s="29">
        <f>'Table Thresholds_nominal'!R62*'Table A0'!$L62</f>
        <v>242142.07725731828</v>
      </c>
      <c r="S62" s="29">
        <f>'Table Thresholds_nominal'!S62*'Table A0'!$L62</f>
        <v>347076.33155932097</v>
      </c>
      <c r="T62" s="29">
        <f>'Table Thresholds_nominal'!T62*'Table A0'!$L62</f>
        <v>777190.38618253823</v>
      </c>
      <c r="U62" s="29">
        <f>'Table Thresholds_nominal'!U62*'Table A0'!$L62</f>
        <v>3208357.920909178</v>
      </c>
      <c r="W62" s="163"/>
      <c r="X62" s="163"/>
      <c r="Y62" s="163"/>
      <c r="Z62" s="163"/>
      <c r="AA62" s="163"/>
      <c r="AB62" s="163"/>
    </row>
    <row r="63" spans="1:28" ht="12" customHeight="1">
      <c r="A63" s="28">
        <v>1970</v>
      </c>
      <c r="B63" s="29">
        <f>'Table A3'!B63*'Table A0'!$J63/(10)</f>
        <v>155994.8303896641</v>
      </c>
      <c r="C63" s="29">
        <f>'Table A3'!C63*'Table A0'!$J63/(5)</f>
        <v>207145.10696577863</v>
      </c>
      <c r="D63" s="29">
        <f>'Table A3'!D63*'Table A0'!$J63/(1)</f>
        <v>431510.68953971151</v>
      </c>
      <c r="E63" s="29">
        <f>'Table A3'!E63*'Table A0'!$J63/(0.5)</f>
        <v>597740.27547676722</v>
      </c>
      <c r="F63" s="29">
        <f>'Table A3'!F63*'Table A0'!$J63/(0.1)</f>
        <v>1326928.4188420493</v>
      </c>
      <c r="G63" s="29">
        <f>'Table A3'!G63*'Table A0'!$J63/(0.01)</f>
        <v>4763321.0350064216</v>
      </c>
      <c r="H63" s="29"/>
      <c r="I63" s="29">
        <f>(100-'Table A3'!B63)*'Table A0'!$J63/(90)</f>
        <v>35790.908892748208</v>
      </c>
      <c r="J63" s="29">
        <f>'Table A3'!I63*'Table A0'!$J63/(5)</f>
        <v>104844.55381354954</v>
      </c>
      <c r="K63" s="29">
        <f>'Table A3'!J63*'Table A0'!$J63/(4)</f>
        <v>151053.71132229539</v>
      </c>
      <c r="L63" s="29">
        <f>'Table A3'!K63*'Table A0'!$J63/(0.5)</f>
        <v>265281.10360265576</v>
      </c>
      <c r="M63" s="29">
        <f>'Table A3'!L63*'Table A0'!$J63/(0.4)</f>
        <v>415443.23963544663</v>
      </c>
      <c r="N63" s="29">
        <f>'Table A3'!M63*'Table A0'!$J63/(0.09)</f>
        <v>945107.01704600814</v>
      </c>
      <c r="O63" s="29"/>
      <c r="P63" s="29">
        <f>'Table Thresholds_nominal'!P63*'Table A0'!$L63</f>
        <v>94431.484467377959</v>
      </c>
      <c r="Q63" s="29">
        <f>'Table Thresholds_nominal'!Q63*'Table A0'!$L63</f>
        <v>119724.27208904672</v>
      </c>
      <c r="R63" s="29">
        <f>'Table Thresholds_nominal'!R63*'Table A0'!$L63</f>
        <v>229246.07786572687</v>
      </c>
      <c r="S63" s="29">
        <f>'Table Thresholds_nominal'!S63*'Table A0'!$L63</f>
        <v>319470.08253832342</v>
      </c>
      <c r="T63" s="29">
        <f>'Table Thresholds_nominal'!T63*'Table A0'!$L63</f>
        <v>667874.24749555776</v>
      </c>
      <c r="U63" s="29">
        <f>'Table Thresholds_nominal'!U63*'Table A0'!$L63</f>
        <v>2255896.0712002171</v>
      </c>
      <c r="W63" s="163"/>
      <c r="X63" s="163"/>
      <c r="Y63" s="163"/>
      <c r="Z63" s="163"/>
      <c r="AA63" s="163"/>
      <c r="AB63" s="163"/>
    </row>
    <row r="64" spans="1:28" ht="12" customHeight="1">
      <c r="A64" s="28">
        <v>1971</v>
      </c>
      <c r="B64" s="29">
        <f>'Table A3'!B64*'Table A0'!$J64/(10)</f>
        <v>160502.47200130846</v>
      </c>
      <c r="C64" s="29">
        <f>'Table A3'!C64*'Table A0'!$J64/(5)</f>
        <v>214320.6578569946</v>
      </c>
      <c r="D64" s="29">
        <f>'Table A3'!D64*'Table A0'!$J64/(1)</f>
        <v>452522.32585135486</v>
      </c>
      <c r="E64" s="29">
        <f>'Table A3'!E64*'Table A0'!$J64/(0.5)</f>
        <v>632027.07367085968</v>
      </c>
      <c r="F64" s="29">
        <f>'Table A3'!F64*'Table A0'!$J64/(0.1)</f>
        <v>1438460.4487884198</v>
      </c>
      <c r="G64" s="29">
        <f>'Table A3'!G64*'Table A0'!$J64/(0.01)</f>
        <v>5362021.9661718979</v>
      </c>
      <c r="H64" s="29"/>
      <c r="I64" s="29">
        <f>(100-'Table A3'!B64)*'Table A0'!$J64/(90)</f>
        <v>35661.400224728561</v>
      </c>
      <c r="J64" s="29">
        <f>'Table A3'!I64*'Table A0'!$J64/(5)</f>
        <v>106684.2861456223</v>
      </c>
      <c r="K64" s="29">
        <f>'Table A3'!J64*'Table A0'!$J64/(4)</f>
        <v>154770.24085840455</v>
      </c>
      <c r="L64" s="29">
        <f>'Table A3'!K64*'Table A0'!$J64/(0.5)</f>
        <v>273017.57803185016</v>
      </c>
      <c r="M64" s="29">
        <f>'Table A3'!L64*'Table A0'!$J64/(0.4)</f>
        <v>430418.72989146953</v>
      </c>
      <c r="N64" s="29">
        <f>'Table A3'!M64*'Table A0'!$J64/(0.09)</f>
        <v>1002509.1690791446</v>
      </c>
      <c r="O64" s="29"/>
      <c r="P64" s="29">
        <f>'Table Thresholds_nominal'!P64*'Table A0'!$L64</f>
        <v>95833.28105504172</v>
      </c>
      <c r="Q64" s="29">
        <f>'Table Thresholds_nominal'!Q64*'Table A0'!$L64</f>
        <v>122726.23664941105</v>
      </c>
      <c r="R64" s="29">
        <f>'Table Thresholds_nominal'!R64*'Table A0'!$L64</f>
        <v>237533.79976355759</v>
      </c>
      <c r="S64" s="29">
        <f>'Table Thresholds_nominal'!S64*'Table A0'!$L64</f>
        <v>329783.29385642952</v>
      </c>
      <c r="T64" s="29">
        <f>'Table Thresholds_nominal'!T64*'Table A0'!$L64</f>
        <v>700704.87491345196</v>
      </c>
      <c r="U64" s="29">
        <f>'Table Thresholds_nominal'!U64*'Table A0'!$L64</f>
        <v>2479776.6702606645</v>
      </c>
      <c r="W64" s="163"/>
      <c r="X64" s="163"/>
      <c r="Y64" s="163"/>
      <c r="Z64" s="163"/>
      <c r="AA64" s="163"/>
      <c r="AB64" s="163"/>
    </row>
    <row r="65" spans="1:28" ht="12" customHeight="1">
      <c r="A65" s="28">
        <v>1972</v>
      </c>
      <c r="B65" s="29">
        <f>'Table A3'!B65*'Table A0'!$J65/(10)</f>
        <v>169583.38727034681</v>
      </c>
      <c r="C65" s="29">
        <f>'Table A3'!C65*'Table A0'!$J65/(5)</f>
        <v>227402.4778692293</v>
      </c>
      <c r="D65" s="29">
        <f>'Table A3'!D65*'Table A0'!$J65/(1)</f>
        <v>486630.82678340346</v>
      </c>
      <c r="E65" s="29">
        <f>'Table A3'!E65*'Table A0'!$J65/(0.5)</f>
        <v>684684.53723436454</v>
      </c>
      <c r="F65" s="29">
        <f>'Table A3'!F65*'Table A0'!$J65/(0.1)</f>
        <v>1578307.8548210559</v>
      </c>
      <c r="G65" s="29">
        <f>'Table A3'!G65*'Table A0'!$J65/(0.01)</f>
        <v>5948797.0965163484</v>
      </c>
      <c r="H65" s="29"/>
      <c r="I65" s="29">
        <f>(100-'Table A3'!B65)*'Table A0'!$J65/(90)</f>
        <v>37260.045246566406</v>
      </c>
      <c r="J65" s="29">
        <f>'Table A3'!I65*'Table A0'!$J65/(5)</f>
        <v>111764.29667146437</v>
      </c>
      <c r="K65" s="29">
        <f>'Table A3'!J65*'Table A0'!$J65/(4)</f>
        <v>162595.39064068577</v>
      </c>
      <c r="L65" s="29">
        <f>'Table A3'!K65*'Table A0'!$J65/(0.5)</f>
        <v>288577.11633244244</v>
      </c>
      <c r="M65" s="29">
        <f>'Table A3'!L65*'Table A0'!$J65/(0.4)</f>
        <v>461278.70783769159</v>
      </c>
      <c r="N65" s="29">
        <f>'Table A3'!M65*'Table A0'!$J65/(0.09)</f>
        <v>1092697.9390771347</v>
      </c>
      <c r="O65" s="29"/>
      <c r="P65" s="29">
        <f>'Table Thresholds_nominal'!P65*'Table A0'!$L65</f>
        <v>100825.52766736732</v>
      </c>
      <c r="Q65" s="29">
        <f>'Table Thresholds_nominal'!Q65*'Table A0'!$L65</f>
        <v>129001.24433349476</v>
      </c>
      <c r="R65" s="29">
        <f>'Table Thresholds_nominal'!R65*'Table A0'!$L65</f>
        <v>251241.31441834266</v>
      </c>
      <c r="S65" s="29">
        <f>'Table Thresholds_nominal'!S65*'Table A0'!$L65</f>
        <v>354554.69861538109</v>
      </c>
      <c r="T65" s="29">
        <f>'Table Thresholds_nominal'!T65*'Table A0'!$L65</f>
        <v>761290.23196425173</v>
      </c>
      <c r="U65" s="29">
        <f>'Table Thresholds_nominal'!U65*'Table A0'!$L65</f>
        <v>2719069.5146553847</v>
      </c>
      <c r="W65" s="163"/>
      <c r="X65" s="163"/>
      <c r="Y65" s="163"/>
      <c r="Z65" s="163"/>
      <c r="AA65" s="163"/>
      <c r="AB65" s="163"/>
    </row>
    <row r="66" spans="1:28" ht="12" customHeight="1">
      <c r="A66" s="28">
        <v>1973</v>
      </c>
      <c r="B66" s="29">
        <f>'Table A3'!B66*'Table A0'!$J66/(10)</f>
        <v>170949.68358004885</v>
      </c>
      <c r="C66" s="29">
        <f>'Table A3'!C66*'Table A0'!$J66/(5)</f>
        <v>227849.01941815781</v>
      </c>
      <c r="D66" s="29">
        <f>'Table A3'!D66*'Table A0'!$J66/(1)</f>
        <v>469904.89593400568</v>
      </c>
      <c r="E66" s="29">
        <f>'Table A3'!E66*'Table A0'!$J66/(0.5)</f>
        <v>646596.90280950547</v>
      </c>
      <c r="F66" s="29">
        <f>'Table A3'!F66*'Table A0'!$J66/(0.1)</f>
        <v>1415534.0547910566</v>
      </c>
      <c r="G66" s="29">
        <f>'Table A3'!G66*'Table A0'!$J66/(0.01)</f>
        <v>4828030.3748994162</v>
      </c>
      <c r="H66" s="29"/>
      <c r="I66" s="29">
        <f>(100-'Table A3'!B66)*'Table A0'!$J66/(90)</f>
        <v>37989.895953593012</v>
      </c>
      <c r="J66" s="29">
        <f>'Table A3'!I66*'Table A0'!$J66/(5)</f>
        <v>114050.34774193987</v>
      </c>
      <c r="K66" s="29">
        <f>'Table A3'!J66*'Table A0'!$J66/(4)</f>
        <v>167335.05028919587</v>
      </c>
      <c r="L66" s="29">
        <f>'Table A3'!K66*'Table A0'!$J66/(0.5)</f>
        <v>293212.88905850588</v>
      </c>
      <c r="M66" s="29">
        <f>'Table A3'!L66*'Table A0'!$J66/(0.4)</f>
        <v>454362.61481411767</v>
      </c>
      <c r="N66" s="29">
        <f>'Table A3'!M66*'Table A0'!$J66/(0.09)</f>
        <v>1036367.797001239</v>
      </c>
      <c r="O66" s="29"/>
      <c r="P66" s="29">
        <f>'Table Thresholds_nominal'!P66*'Table A0'!$L66</f>
        <v>102387.1992165847</v>
      </c>
      <c r="Q66" s="29">
        <f>'Table Thresholds_nominal'!Q66*'Table A0'!$L66</f>
        <v>131870.33232832464</v>
      </c>
      <c r="R66" s="29">
        <f>'Table Thresholds_nominal'!R66*'Table A0'!$L66</f>
        <v>256616.29868112455</v>
      </c>
      <c r="S66" s="29">
        <f>'Table Thresholds_nominal'!S66*'Table A0'!$L66</f>
        <v>350598.32925049996</v>
      </c>
      <c r="T66" s="29">
        <f>'Table Thresholds_nominal'!T66*'Table A0'!$L66</f>
        <v>731799.58382563083</v>
      </c>
      <c r="U66" s="29">
        <f>'Table Thresholds_nominal'!U66*'Table A0'!$L66</f>
        <v>2432568.0352708716</v>
      </c>
      <c r="W66" s="163"/>
      <c r="X66" s="163"/>
      <c r="Y66" s="163"/>
      <c r="Z66" s="163"/>
      <c r="AA66" s="163"/>
      <c r="AB66" s="163"/>
    </row>
    <row r="67" spans="1:28" ht="12" customHeight="1">
      <c r="A67" s="28">
        <v>1974</v>
      </c>
      <c r="B67" s="29">
        <f>'Table A3'!B67*'Table A0'!$J67/(10)</f>
        <v>164016.18919015804</v>
      </c>
      <c r="C67" s="29">
        <f>'Table A3'!C67*'Table A0'!$J67/(5)</f>
        <v>217821.91246938572</v>
      </c>
      <c r="D67" s="29">
        <f>'Table A3'!D67*'Table A0'!$J67/(1)</f>
        <v>449199.49450266152</v>
      </c>
      <c r="E67" s="29">
        <f>'Table A3'!E67*'Table A0'!$J67/(0.5)</f>
        <v>621114.66407779313</v>
      </c>
      <c r="F67" s="29">
        <f>'Table A3'!F67*'Table A0'!$J67/(0.1)</f>
        <v>1343415.0352454442</v>
      </c>
      <c r="G67" s="29">
        <f>'Table A3'!G67*'Table A0'!$J67/(0.01)</f>
        <v>4327584.9650254752</v>
      </c>
      <c r="H67" s="29"/>
      <c r="I67" s="29">
        <f>(100-'Table A3'!B67)*'Table A0'!$J67/(90)</f>
        <v>36488.439614351002</v>
      </c>
      <c r="J67" s="29">
        <f>'Table A3'!I67*'Table A0'!$J67/(5)</f>
        <v>110210.46591093038</v>
      </c>
      <c r="K67" s="29">
        <f>'Table A3'!J67*'Table A0'!$J67/(4)</f>
        <v>159977.51696106675</v>
      </c>
      <c r="L67" s="29">
        <f>'Table A3'!K67*'Table A0'!$J67/(0.5)</f>
        <v>277284.32492752984</v>
      </c>
      <c r="M67" s="29">
        <f>'Table A3'!L67*'Table A0'!$J67/(0.4)</f>
        <v>440539.5712858804</v>
      </c>
      <c r="N67" s="29">
        <f>'Table A3'!M67*'Table A0'!$J67/(0.09)</f>
        <v>1011840.5986032184</v>
      </c>
      <c r="O67" s="29"/>
      <c r="P67" s="29">
        <f>'Table Thresholds_nominal'!P67*'Table A0'!$L67</f>
        <v>99279.939194689636</v>
      </c>
      <c r="Q67" s="29">
        <f>'Table Thresholds_nominal'!Q67*'Table A0'!$L67</f>
        <v>128722.13582047775</v>
      </c>
      <c r="R67" s="29">
        <f>'Table Thresholds_nominal'!R67*'Table A0'!$L67</f>
        <v>241936.55785765278</v>
      </c>
      <c r="S67" s="29">
        <f>'Table Thresholds_nominal'!S67*'Table A0'!$L67</f>
        <v>335858.49309475283</v>
      </c>
      <c r="T67" s="29">
        <f>'Table Thresholds_nominal'!T67*'Table A0'!$L67</f>
        <v>727890.08716566162</v>
      </c>
      <c r="U67" s="29">
        <f>'Table Thresholds_nominal'!U67*'Table A0'!$L67</f>
        <v>2275911.7021032986</v>
      </c>
      <c r="W67" s="163"/>
      <c r="X67" s="163"/>
      <c r="Y67" s="163"/>
      <c r="Z67" s="163"/>
      <c r="AA67" s="163"/>
      <c r="AB67" s="163"/>
    </row>
    <row r="68" spans="1:28" ht="12" customHeight="1">
      <c r="A68" s="28">
        <v>1975</v>
      </c>
      <c r="B68" s="29">
        <f>'Table A3'!B68*'Table A0'!$J68/(10)</f>
        <v>155851.31481271185</v>
      </c>
      <c r="C68" s="29">
        <f>'Table A3'!C68*'Table A0'!$J68/(5)</f>
        <v>204936.40157833026</v>
      </c>
      <c r="D68" s="29">
        <f>'Table A3'!D68*'Table A0'!$J68/(1)</f>
        <v>413609.66365094233</v>
      </c>
      <c r="E68" s="29">
        <f>'Table A3'!E68*'Table A0'!$J68/(0.5)</f>
        <v>565724.11796937231</v>
      </c>
      <c r="F68" s="29">
        <f>'Table A3'!F68*'Table A0'!$J68/(0.1)</f>
        <v>1195476.5134181294</v>
      </c>
      <c r="G68" s="29">
        <f>'Table A3'!G68*'Table A0'!$J68/(0.01)</f>
        <v>3946435.0241870144</v>
      </c>
      <c r="H68" s="29"/>
      <c r="I68" s="29">
        <f>(100-'Table A3'!B68)*'Table A0'!$J68/(90)</f>
        <v>34478.887759093377</v>
      </c>
      <c r="J68" s="29">
        <f>'Table A3'!I68*'Table A0'!$J68/(5)</f>
        <v>106766.22804709345</v>
      </c>
      <c r="K68" s="29">
        <f>'Table A3'!J68*'Table A0'!$J68/(4)</f>
        <v>152768.08606017721</v>
      </c>
      <c r="L68" s="29">
        <f>'Table A3'!K68*'Table A0'!$J68/(0.5)</f>
        <v>261495.20933251228</v>
      </c>
      <c r="M68" s="29">
        <f>'Table A3'!L68*'Table A0'!$J68/(0.4)</f>
        <v>408286.01910718298</v>
      </c>
      <c r="N68" s="29">
        <f>'Table A3'!M68*'Table A0'!$J68/(0.09)</f>
        <v>889814.45666603127</v>
      </c>
      <c r="O68" s="29"/>
      <c r="P68" s="29">
        <f>'Table Thresholds_nominal'!P68*'Table A0'!$L68</f>
        <v>96005.315826533522</v>
      </c>
      <c r="Q68" s="29">
        <f>'Table Thresholds_nominal'!Q68*'Table A0'!$L68</f>
        <v>122181.63303221761</v>
      </c>
      <c r="R68" s="29">
        <f>'Table Thresholds_nominal'!R68*'Table A0'!$L68</f>
        <v>228030.26196298003</v>
      </c>
      <c r="S68" s="29">
        <f>'Table Thresholds_nominal'!S68*'Table A0'!$L68</f>
        <v>313256.11533672852</v>
      </c>
      <c r="T68" s="29">
        <f>'Table Thresholds_nominal'!T68*'Table A0'!$L68</f>
        <v>632164.79418017715</v>
      </c>
      <c r="U68" s="29">
        <f>'Table Thresholds_nominal'!U68*'Table A0'!$L68</f>
        <v>1973850.6667253503</v>
      </c>
      <c r="W68" s="163"/>
      <c r="X68" s="163"/>
      <c r="Y68" s="163"/>
      <c r="Z68" s="163"/>
      <c r="AA68" s="163"/>
      <c r="AB68" s="163"/>
    </row>
    <row r="69" spans="1:28" ht="12" customHeight="1">
      <c r="A69" s="28">
        <v>1976</v>
      </c>
      <c r="B69" s="29">
        <f>'Table A3'!B69*'Table A0'!$J69/(10)</f>
        <v>160374.73674507879</v>
      </c>
      <c r="C69" s="29">
        <f>'Table A3'!C69*'Table A0'!$J69/(5)</f>
        <v>210941.79113912449</v>
      </c>
      <c r="D69" s="29">
        <f>'Table A3'!D69*'Table A0'!$J69/(1)</f>
        <v>425294.35761633946</v>
      </c>
      <c r="E69" s="29">
        <f>'Table A3'!E69*'Table A0'!$J69/(0.5)</f>
        <v>582575.69387810887</v>
      </c>
      <c r="F69" s="29">
        <f>'Table A3'!F69*'Table A0'!$J69/(0.1)</f>
        <v>1245394.9997739082</v>
      </c>
      <c r="G69" s="29">
        <f>'Table A3'!G69*'Table A0'!$J69/(0.01)</f>
        <v>4127435.8820087602</v>
      </c>
      <c r="H69" s="29"/>
      <c r="I69" s="29">
        <f>(100-'Table A3'!B69)*'Table A0'!$J69/(90)</f>
        <v>35510.390896332821</v>
      </c>
      <c r="J69" s="29">
        <f>'Table A3'!I69*'Table A0'!$J69/(5)</f>
        <v>109807.68235103312</v>
      </c>
      <c r="K69" s="29">
        <f>'Table A3'!J69*'Table A0'!$J69/(4)</f>
        <v>157353.64951982076</v>
      </c>
      <c r="L69" s="29">
        <f>'Table A3'!K69*'Table A0'!$J69/(0.5)</f>
        <v>268013.02135457005</v>
      </c>
      <c r="M69" s="29">
        <f>'Table A3'!L69*'Table A0'!$J69/(0.4)</f>
        <v>416870.86740415904</v>
      </c>
      <c r="N69" s="29">
        <f>'Table A3'!M69*'Table A0'!$J69/(0.09)</f>
        <v>925168.23508114682</v>
      </c>
      <c r="O69" s="29"/>
      <c r="P69" s="29">
        <f>'Table Thresholds_nominal'!P69*'Table A0'!$L69</f>
        <v>98827.975523777117</v>
      </c>
      <c r="Q69" s="29">
        <f>'Table Thresholds_nominal'!Q69*'Table A0'!$L69</f>
        <v>125942.62281585523</v>
      </c>
      <c r="R69" s="29">
        <f>'Table Thresholds_nominal'!R69*'Table A0'!$L69</f>
        <v>233858.76476068833</v>
      </c>
      <c r="S69" s="29">
        <f>'Table Thresholds_nominal'!S69*'Table A0'!$L69</f>
        <v>319036.75850572548</v>
      </c>
      <c r="T69" s="29">
        <f>'Table Thresholds_nominal'!T69*'Table A0'!$L69</f>
        <v>653328.59684721834</v>
      </c>
      <c r="U69" s="29">
        <f>'Table Thresholds_nominal'!U69*'Table A0'!$L69</f>
        <v>2054682.6053550148</v>
      </c>
      <c r="W69" s="163"/>
      <c r="X69" s="163"/>
      <c r="Y69" s="163"/>
      <c r="Z69" s="163"/>
      <c r="AA69" s="163"/>
      <c r="AB69" s="163"/>
    </row>
    <row r="70" spans="1:28" ht="12" customHeight="1">
      <c r="A70" s="28">
        <v>1977</v>
      </c>
      <c r="B70" s="29">
        <f>'Table A3'!B70*'Table A0'!$J70/(10)</f>
        <v>162940.64489708777</v>
      </c>
      <c r="C70" s="29">
        <f>'Table A3'!C70*'Table A0'!$J70/(5)</f>
        <v>214687.55453426199</v>
      </c>
      <c r="D70" s="29">
        <f>'Table A3'!D70*'Table A0'!$J70/(1)</f>
        <v>437883.15748219634</v>
      </c>
      <c r="E70" s="29">
        <f>'Table A3'!E70*'Table A0'!$J70/(0.5)</f>
        <v>603282.18654142402</v>
      </c>
      <c r="F70" s="29">
        <f>'Table A3'!F70*'Table A0'!$J70/(0.1)</f>
        <v>1313842.0647542225</v>
      </c>
      <c r="G70" s="29">
        <f>'Table A3'!G70*'Table A0'!$J70/(0.01)</f>
        <v>4481290.6824827539</v>
      </c>
      <c r="H70" s="29"/>
      <c r="I70" s="29">
        <f>(100-'Table A3'!B70)*'Table A0'!$J70/(90)</f>
        <v>35804.679089254394</v>
      </c>
      <c r="J70" s="29">
        <f>'Table A3'!I70*'Table A0'!$J70/(5)</f>
        <v>111193.73525991349</v>
      </c>
      <c r="K70" s="29">
        <f>'Table A3'!J70*'Table A0'!$J70/(4)</f>
        <v>158888.65379727841</v>
      </c>
      <c r="L70" s="29">
        <f>'Table A3'!K70*'Table A0'!$J70/(0.5)</f>
        <v>272484.12842296879</v>
      </c>
      <c r="M70" s="29">
        <f>'Table A3'!L70*'Table A0'!$J70/(0.4)</f>
        <v>425642.21698822436</v>
      </c>
      <c r="N70" s="29">
        <f>'Table A3'!M70*'Table A0'!$J70/(0.09)</f>
        <v>961903.32945105224</v>
      </c>
      <c r="O70" s="29"/>
      <c r="P70" s="29">
        <f>'Table Thresholds_nominal'!P70*'Table A0'!$L70</f>
        <v>99919.489275876724</v>
      </c>
      <c r="Q70" s="29">
        <f>'Table Thresholds_nominal'!Q70*'Table A0'!$L70</f>
        <v>127780.07994583223</v>
      </c>
      <c r="R70" s="29">
        <f>'Table Thresholds_nominal'!R70*'Table A0'!$L70</f>
        <v>237518.85523933056</v>
      </c>
      <c r="S70" s="29">
        <f>'Table Thresholds_nominal'!S70*'Table A0'!$L70</f>
        <v>324756.21362926828</v>
      </c>
      <c r="T70" s="29">
        <f>'Table Thresholds_nominal'!T70*'Table A0'!$L70</f>
        <v>673097.72614762781</v>
      </c>
      <c r="U70" s="29">
        <f>'Table Thresholds_nominal'!U70*'Table A0'!$L70</f>
        <v>2195885.3284465619</v>
      </c>
      <c r="W70" s="163"/>
      <c r="X70" s="163"/>
      <c r="Y70" s="163"/>
      <c r="Z70" s="163"/>
      <c r="AA70" s="163"/>
      <c r="AB70" s="163"/>
    </row>
    <row r="71" spans="1:28" ht="12" customHeight="1">
      <c r="A71" s="28">
        <v>1978</v>
      </c>
      <c r="B71" s="29">
        <f>'Table A3'!B71*'Table A0'!$J71/(10)</f>
        <v>165566.00722005829</v>
      </c>
      <c r="C71" s="29">
        <f>'Table A3'!C71*'Table A0'!$J71/(5)</f>
        <v>217906.00233466775</v>
      </c>
      <c r="D71" s="29">
        <f>'Table A3'!D71*'Table A0'!$J71/(1)</f>
        <v>442542.78689478018</v>
      </c>
      <c r="E71" s="29">
        <f>'Table A3'!E71*'Table A0'!$J71/(0.5)</f>
        <v>609267.45772172266</v>
      </c>
      <c r="F71" s="29">
        <f>'Table A3'!F71*'Table A0'!$J71/(0.1)</f>
        <v>1309240.7203532744</v>
      </c>
      <c r="G71" s="29">
        <f>'Table A3'!G71*'Table A0'!$J71/(0.01)</f>
        <v>4234202.7294880208</v>
      </c>
      <c r="H71" s="29"/>
      <c r="I71" s="29">
        <f>(100-'Table A3'!B71)*'Table A0'!$J71/(90)</f>
        <v>36540.71199101954</v>
      </c>
      <c r="J71" s="29">
        <f>'Table A3'!I71*'Table A0'!$J71/(5)</f>
        <v>113226.01210544884</v>
      </c>
      <c r="K71" s="29">
        <f>'Table A3'!J71*'Table A0'!$J71/(4)</f>
        <v>161746.80619463962</v>
      </c>
      <c r="L71" s="29">
        <f>'Table A3'!K71*'Table A0'!$J71/(0.5)</f>
        <v>275818.11606783775</v>
      </c>
      <c r="M71" s="29">
        <f>'Table A3'!L71*'Table A0'!$J71/(0.4)</f>
        <v>434274.14206383465</v>
      </c>
      <c r="N71" s="29">
        <f>'Table A3'!M71*'Table A0'!$J71/(0.09)</f>
        <v>984244.94156052487</v>
      </c>
      <c r="O71" s="29"/>
      <c r="P71" s="29">
        <f>'Table Thresholds_nominal'!P71*'Table A0'!$L71</f>
        <v>101740.48266082944</v>
      </c>
      <c r="Q71" s="29">
        <f>'Table Thresholds_nominal'!Q71*'Table A0'!$L71</f>
        <v>129695.41186698139</v>
      </c>
      <c r="R71" s="29">
        <f>'Table Thresholds_nominal'!R71*'Table A0'!$L71</f>
        <v>240879.37706968936</v>
      </c>
      <c r="S71" s="29">
        <f>'Table Thresholds_nominal'!S71*'Table A0'!$L71</f>
        <v>330599.97333875269</v>
      </c>
      <c r="T71" s="29">
        <f>'Table Thresholds_nominal'!T71*'Table A0'!$L71</f>
        <v>689063.88830860285</v>
      </c>
      <c r="U71" s="29">
        <f>'Table Thresholds_nominal'!U71*'Table A0'!$L71</f>
        <v>2155206.3772000251</v>
      </c>
      <c r="W71" s="163"/>
      <c r="X71" s="163"/>
      <c r="Y71" s="163"/>
      <c r="Z71" s="163"/>
      <c r="AA71" s="163"/>
      <c r="AB71" s="163"/>
    </row>
    <row r="72" spans="1:28" ht="12" customHeight="1">
      <c r="A72" s="28">
        <v>1979</v>
      </c>
      <c r="B72" s="29">
        <f>'Table A3'!B72*'Table A0'!$J72/(10)</f>
        <v>171044.13028250268</v>
      </c>
      <c r="C72" s="29">
        <f>'Table A3'!C72*'Table A0'!$J72/(5)</f>
        <v>229290.17202784112</v>
      </c>
      <c r="D72" s="29">
        <f>'Table A3'!D72*'Table A0'!$J72/(1)</f>
        <v>497834.64224886143</v>
      </c>
      <c r="E72" s="29">
        <f>'Table A3'!E72*'Table A0'!$J72/(0.5)</f>
        <v>710783.52810886595</v>
      </c>
      <c r="F72" s="29">
        <f>'Table A3'!F72*'Table A0'!$J72/(0.1)</f>
        <v>1719458.6197956037</v>
      </c>
      <c r="G72" s="29">
        <f>'Table A3'!G72*'Table A0'!$J72/(0.01)</f>
        <v>6863589.871259422</v>
      </c>
      <c r="H72" s="29"/>
      <c r="I72" s="29">
        <f>(100-'Table A3'!B72)*'Table A0'!$J72/(90)</f>
        <v>36545.041646401907</v>
      </c>
      <c r="J72" s="29">
        <f>'Table A3'!I72*'Table A0'!$J72/(5)</f>
        <v>112798.08853716419</v>
      </c>
      <c r="K72" s="29">
        <f>'Table A3'!J72*'Table A0'!$J72/(4)</f>
        <v>162154.05447258605</v>
      </c>
      <c r="L72" s="29">
        <f>'Table A3'!K72*'Table A0'!$J72/(0.5)</f>
        <v>284885.7563888568</v>
      </c>
      <c r="M72" s="29">
        <f>'Table A3'!L72*'Table A0'!$J72/(0.4)</f>
        <v>458614.75518718158</v>
      </c>
      <c r="N72" s="29">
        <f>'Table A3'!M72*'Table A0'!$J72/(0.09)</f>
        <v>1147888.4807440683</v>
      </c>
      <c r="O72" s="29"/>
      <c r="P72" s="29">
        <f>'Table Thresholds_nominal'!P72*'Table A0'!$L72</f>
        <v>101715.41518143784</v>
      </c>
      <c r="Q72" s="29">
        <f>'Table Thresholds_nominal'!Q72*'Table A0'!$L72</f>
        <v>130518.73221372555</v>
      </c>
      <c r="R72" s="29">
        <f>'Table Thresholds_nominal'!R72*'Table A0'!$L72</f>
        <v>246960.67912867831</v>
      </c>
      <c r="S72" s="29">
        <f>'Table Thresholds_nominal'!S72*'Table A0'!$L72</f>
        <v>347941.80602938303</v>
      </c>
      <c r="T72" s="29">
        <f>'Table Thresholds_nominal'!T72*'Table A0'!$L72</f>
        <v>778449.59287384327</v>
      </c>
      <c r="U72" s="29">
        <f>'Table Thresholds_nominal'!U72*'Table A0'!$L72</f>
        <v>3103265.4453324596</v>
      </c>
      <c r="W72" s="163"/>
      <c r="X72" s="163"/>
      <c r="Y72" s="163"/>
      <c r="Z72" s="163"/>
      <c r="AA72" s="163"/>
      <c r="AB72" s="163"/>
    </row>
    <row r="73" spans="1:28" ht="12" customHeight="1">
      <c r="A73" s="28">
        <v>1980</v>
      </c>
      <c r="B73" s="29">
        <f>'Table A3'!B73*'Table A0'!$J73/(10)</f>
        <v>167972.87900542747</v>
      </c>
      <c r="C73" s="29">
        <f>'Table A3'!C73*'Table A0'!$J73/(5)</f>
        <v>224730.36442129471</v>
      </c>
      <c r="D73" s="29">
        <f>'Table A3'!D73*'Table A0'!$J73/(1)</f>
        <v>486026.31233375199</v>
      </c>
      <c r="E73" s="29">
        <f>'Table A3'!E73*'Table A0'!$J73/(0.5)</f>
        <v>693466.6223026095</v>
      </c>
      <c r="F73" s="29">
        <f>'Table A3'!F73*'Table A0'!$J73/(0.1)</f>
        <v>1653638.097885547</v>
      </c>
      <c r="G73" s="29">
        <f>'Table A3'!G73*'Table A0'!$J73/(0.01)</f>
        <v>6191003.690972317</v>
      </c>
      <c r="H73" s="29"/>
      <c r="I73" s="29">
        <f>(100-'Table A3'!B73)*'Table A0'!$J73/(90)</f>
        <v>35225.972346956973</v>
      </c>
      <c r="J73" s="29">
        <f>'Table A3'!I73*'Table A0'!$J73/(5)</f>
        <v>111215.3935895602</v>
      </c>
      <c r="K73" s="29">
        <f>'Table A3'!J73*'Table A0'!$J73/(4)</f>
        <v>159406.37744318042</v>
      </c>
      <c r="L73" s="29">
        <f>'Table A3'!K73*'Table A0'!$J73/(0.5)</f>
        <v>278586.00236489455</v>
      </c>
      <c r="M73" s="29">
        <f>'Table A3'!L73*'Table A0'!$J73/(0.4)</f>
        <v>453423.75340687507</v>
      </c>
      <c r="N73" s="29">
        <f>'Table A3'!M73*'Table A0'!$J73/(0.09)</f>
        <v>1149486.3653203503</v>
      </c>
      <c r="O73" s="29"/>
      <c r="P73" s="29">
        <f>'Table Thresholds_nominal'!P73*'Table A0'!$L73</f>
        <v>100417.70005515314</v>
      </c>
      <c r="Q73" s="29">
        <f>'Table Thresholds_nominal'!Q73*'Table A0'!$L73</f>
        <v>128332.59684265236</v>
      </c>
      <c r="R73" s="29">
        <f>'Table Thresholds_nominal'!R73*'Table A0'!$L73</f>
        <v>242985.00402044904</v>
      </c>
      <c r="S73" s="29">
        <f>'Table Thresholds_nominal'!S73*'Table A0'!$L73</f>
        <v>341727.19141246681</v>
      </c>
      <c r="T73" s="29">
        <f>'Table Thresholds_nominal'!T73*'Table A0'!$L73</f>
        <v>780771.46051175415</v>
      </c>
      <c r="U73" s="29">
        <f>'Table Thresholds_nominal'!U73*'Table A0'!$L73</f>
        <v>2962377.151098215</v>
      </c>
      <c r="W73" s="163"/>
      <c r="X73" s="163"/>
      <c r="Y73" s="163"/>
      <c r="Z73" s="163"/>
      <c r="AA73" s="163"/>
      <c r="AB73" s="163"/>
    </row>
    <row r="74" spans="1:28" ht="12" customHeight="1">
      <c r="A74" s="28">
        <v>1981</v>
      </c>
      <c r="B74" s="29">
        <f>'Table A3'!B74*'Table A0'!$J74/(10)</f>
        <v>165670.91950214613</v>
      </c>
      <c r="C74" s="29">
        <f>'Table A3'!C74*'Table A0'!$J74/(5)</f>
        <v>220965.05947481646</v>
      </c>
      <c r="D74" s="29">
        <f>'Table A3'!D74*'Table A0'!$J74/(1)</f>
        <v>480417.90712664148</v>
      </c>
      <c r="E74" s="29">
        <f>'Table A3'!E74*'Table A0'!$J74/(0.5)</f>
        <v>693824.47048948752</v>
      </c>
      <c r="F74" s="29">
        <f>'Table A3'!F74*'Table A0'!$J74/(0.1)</f>
        <v>1710350.9879951873</v>
      </c>
      <c r="G74" s="29">
        <f>'Table A3'!G74*'Table A0'!$J74/(0.01)</f>
        <v>6550709.8491504863</v>
      </c>
      <c r="H74" s="29"/>
      <c r="I74" s="29">
        <f>(100-'Table A3'!B74)*'Table A0'!$J74/(90)</f>
        <v>34881.163940444116</v>
      </c>
      <c r="J74" s="29">
        <f>'Table A3'!I74*'Table A0'!$J74/(5)</f>
        <v>110376.77952947577</v>
      </c>
      <c r="K74" s="29">
        <f>'Table A3'!J74*'Table A0'!$J74/(4)</f>
        <v>156101.8475618602</v>
      </c>
      <c r="L74" s="29">
        <f>'Table A3'!K74*'Table A0'!$J74/(0.5)</f>
        <v>267011.34376379545</v>
      </c>
      <c r="M74" s="29">
        <f>'Table A3'!L74*'Table A0'!$J74/(0.4)</f>
        <v>439692.84111306252</v>
      </c>
      <c r="N74" s="29">
        <f>'Table A3'!M74*'Table A0'!$J74/(0.09)</f>
        <v>1172533.3367557095</v>
      </c>
      <c r="O74" s="29"/>
      <c r="P74" s="29">
        <f>'Table Thresholds_nominal'!P74*'Table A0'!$L74</f>
        <v>99050.512224832579</v>
      </c>
      <c r="Q74" s="29">
        <f>'Table Thresholds_nominal'!Q74*'Table A0'!$L74</f>
        <v>126404.763516826</v>
      </c>
      <c r="R74" s="29">
        <f>'Table Thresholds_nominal'!R74*'Table A0'!$L74</f>
        <v>232563.60888798878</v>
      </c>
      <c r="S74" s="29">
        <f>'Table Thresholds_nominal'!S74*'Table A0'!$L74</f>
        <v>326323.08404679503</v>
      </c>
      <c r="T74" s="29">
        <f>'Table Thresholds_nominal'!T74*'Table A0'!$L74</f>
        <v>785078.3312525677</v>
      </c>
      <c r="U74" s="29">
        <f>'Table Thresholds_nominal'!U74*'Table A0'!$L74</f>
        <v>3075539.4227573117</v>
      </c>
      <c r="W74" s="163"/>
      <c r="X74" s="163"/>
      <c r="Y74" s="163"/>
      <c r="Z74" s="163"/>
      <c r="AA74" s="163"/>
      <c r="AB74" s="163"/>
    </row>
    <row r="75" spans="1:28" ht="12" customHeight="1">
      <c r="A75" s="28">
        <v>1982</v>
      </c>
      <c r="B75" s="29">
        <f>'Table A3'!B75*'Table A0'!$J75/(10)</f>
        <v>166465.97372798517</v>
      </c>
      <c r="C75" s="29">
        <f>'Table A3'!C75*'Table A0'!$J75/(5)</f>
        <v>224556.13412361877</v>
      </c>
      <c r="D75" s="29">
        <f>'Table A3'!D75*'Table A0'!$J75/(1)</f>
        <v>508639.31258744764</v>
      </c>
      <c r="E75" s="29">
        <f>'Table A3'!E75*'Table A0'!$J75/(0.5)</f>
        <v>750538.57278622617</v>
      </c>
      <c r="F75" s="29">
        <f>'Table A3'!F75*'Table A0'!$J75/(0.1)</f>
        <v>1967395.7408749154</v>
      </c>
      <c r="G75" s="29">
        <f>'Table A3'!G75*'Table A0'!$J75/(0.01)</f>
        <v>8168690.2578731095</v>
      </c>
      <c r="H75" s="29"/>
      <c r="I75" s="29">
        <f>(100-'Table A3'!B75)*'Table A0'!$J75/(90)</f>
        <v>33853.300878471164</v>
      </c>
      <c r="J75" s="29">
        <f>'Table A3'!I75*'Table A0'!$J75/(5)</f>
        <v>108375.81333235158</v>
      </c>
      <c r="K75" s="29">
        <f>'Table A3'!J75*'Table A0'!$J75/(4)</f>
        <v>153535.33950766156</v>
      </c>
      <c r="L75" s="29">
        <f>'Table A3'!K75*'Table A0'!$J75/(0.5)</f>
        <v>266740.05238866911</v>
      </c>
      <c r="M75" s="29">
        <f>'Table A3'!L75*'Table A0'!$J75/(0.4)</f>
        <v>446324.28076405375</v>
      </c>
      <c r="N75" s="29">
        <f>'Table A3'!M75*'Table A0'!$J75/(0.09)</f>
        <v>1278363.0167640049</v>
      </c>
      <c r="O75" s="29"/>
      <c r="P75" s="29">
        <f>'Table Thresholds_nominal'!P75*'Table A0'!$L75</f>
        <v>98045.685131455975</v>
      </c>
      <c r="Q75" s="29">
        <f>'Table Thresholds_nominal'!Q75*'Table A0'!$L75</f>
        <v>124402.13739709624</v>
      </c>
      <c r="R75" s="29">
        <f>'Table Thresholds_nominal'!R75*'Table A0'!$L75</f>
        <v>232256.52231121124</v>
      </c>
      <c r="S75" s="29">
        <f>'Table Thresholds_nominal'!S75*'Table A0'!$L75</f>
        <v>328637.87593388528</v>
      </c>
      <c r="T75" s="29">
        <f>'Table Thresholds_nominal'!T75*'Table A0'!$L75</f>
        <v>825431.55915197334</v>
      </c>
      <c r="U75" s="29">
        <f>'Table Thresholds_nominal'!U75*'Table A0'!$L75</f>
        <v>3694810.4771740469</v>
      </c>
      <c r="W75" s="163"/>
      <c r="X75" s="163"/>
      <c r="Y75" s="163"/>
      <c r="Z75" s="163"/>
      <c r="AA75" s="163"/>
      <c r="AB75" s="163"/>
    </row>
    <row r="76" spans="1:28" ht="12" customHeight="1">
      <c r="A76" s="28">
        <v>1983</v>
      </c>
      <c r="B76" s="29">
        <f>'Table A3'!B76*'Table A0'!$J76/(10)</f>
        <v>172342.99961527268</v>
      </c>
      <c r="C76" s="29">
        <f>'Table A3'!C76*'Table A0'!$J76/(5)</f>
        <v>235446.8387160167</v>
      </c>
      <c r="D76" s="29">
        <f>'Table A3'!D76*'Table A0'!$J76/(1)</f>
        <v>547377.58345225162</v>
      </c>
      <c r="E76" s="29">
        <f>'Table A3'!E76*'Table A0'!$J76/(0.5)</f>
        <v>817666.87725259003</v>
      </c>
      <c r="F76" s="29">
        <f>'Table A3'!F76*'Table A0'!$J76/(0.1)</f>
        <v>2188932.8346378626</v>
      </c>
      <c r="G76" s="29">
        <f>'Table A3'!G76*'Table A0'!$J76/(0.01)</f>
        <v>8925402.518274758</v>
      </c>
      <c r="H76" s="29"/>
      <c r="I76" s="29">
        <f>(100-'Table A3'!B76)*'Table A0'!$J76/(90)</f>
        <v>33484.729283067412</v>
      </c>
      <c r="J76" s="29">
        <f>'Table A3'!I76*'Table A0'!$J76/(5)</f>
        <v>109239.16051452867</v>
      </c>
      <c r="K76" s="29">
        <f>'Table A3'!J76*'Table A0'!$J76/(4)</f>
        <v>157464.15253195798</v>
      </c>
      <c r="L76" s="29">
        <f>'Table A3'!K76*'Table A0'!$J76/(0.5)</f>
        <v>277088.28965191322</v>
      </c>
      <c r="M76" s="29">
        <f>'Table A3'!L76*'Table A0'!$J76/(0.4)</f>
        <v>474850.38790627185</v>
      </c>
      <c r="N76" s="29">
        <f>'Table A3'!M76*'Table A0'!$J76/(0.09)</f>
        <v>1440436.2031226521</v>
      </c>
      <c r="O76" s="29"/>
      <c r="P76" s="29">
        <f>'Table Thresholds_nominal'!P76*'Table A0'!$L76</f>
        <v>98668.523510952073</v>
      </c>
      <c r="Q76" s="29">
        <f>'Table Thresholds_nominal'!Q76*'Table A0'!$L76</f>
        <v>126903.20003305175</v>
      </c>
      <c r="R76" s="29">
        <f>'Table Thresholds_nominal'!R76*'Table A0'!$L76</f>
        <v>241126.41064678002</v>
      </c>
      <c r="S76" s="29">
        <f>'Table Thresholds_nominal'!S76*'Table A0'!$L76</f>
        <v>345918.60315761395</v>
      </c>
      <c r="T76" s="29">
        <f>'Table Thresholds_nominal'!T76*'Table A0'!$L76</f>
        <v>905592.1735368236</v>
      </c>
      <c r="U76" s="29">
        <f>'Table Thresholds_nominal'!U76*'Table A0'!$L76</f>
        <v>3976184.6957490817</v>
      </c>
      <c r="W76" s="163"/>
      <c r="X76" s="163"/>
      <c r="Y76" s="163"/>
      <c r="Z76" s="163"/>
      <c r="AA76" s="163"/>
      <c r="AB76" s="163"/>
    </row>
    <row r="77" spans="1:28" ht="12" customHeight="1">
      <c r="A77" s="28">
        <v>1984</v>
      </c>
      <c r="B77" s="29">
        <f>'Table A3'!B77*'Table A0'!$J77/(10)</f>
        <v>180101.95707199234</v>
      </c>
      <c r="C77" s="29">
        <f>'Table A3'!C77*'Table A0'!$J77/(5)</f>
        <v>247942.44420689711</v>
      </c>
      <c r="D77" s="29">
        <f>'Table A3'!D77*'Table A0'!$J77/(1)</f>
        <v>587797.27153385244</v>
      </c>
      <c r="E77" s="29">
        <f>'Table A3'!E77*'Table A0'!$J77/(0.5)</f>
        <v>886319.61402941938</v>
      </c>
      <c r="F77" s="29">
        <f>'Table A3'!F77*'Table A0'!$J77/(0.1)</f>
        <v>2442067.0646964093</v>
      </c>
      <c r="G77" s="29">
        <f>'Table A3'!G77*'Table A0'!$J77/(0.01)</f>
        <v>10558071.733772859</v>
      </c>
      <c r="H77" s="29"/>
      <c r="I77" s="29">
        <f>(100-'Table A3'!B77)*'Table A0'!$J77/(90)</f>
        <v>34462.704221551336</v>
      </c>
      <c r="J77" s="29">
        <f>'Table A3'!I77*'Table A0'!$J77/(5)</f>
        <v>112261.46993708758</v>
      </c>
      <c r="K77" s="29">
        <f>'Table A3'!J77*'Table A0'!$J77/(4)</f>
        <v>162978.73737515826</v>
      </c>
      <c r="L77" s="29">
        <f>'Table A3'!K77*'Table A0'!$J77/(0.5)</f>
        <v>289274.92903828557</v>
      </c>
      <c r="M77" s="29">
        <f>'Table A3'!L77*'Table A0'!$J77/(0.4)</f>
        <v>497382.75136267173</v>
      </c>
      <c r="N77" s="29">
        <f>'Table A3'!M77*'Table A0'!$J77/(0.09)</f>
        <v>1540288.7681323595</v>
      </c>
      <c r="O77" s="29"/>
      <c r="P77" s="29">
        <f>'Table Thresholds_nominal'!P77*'Table A0'!$L77</f>
        <v>101263.31916701789</v>
      </c>
      <c r="Q77" s="29">
        <f>'Table Thresholds_nominal'!Q77*'Table A0'!$L77</f>
        <v>131524.49285872316</v>
      </c>
      <c r="R77" s="29">
        <f>'Table Thresholds_nominal'!R77*'Table A0'!$L77</f>
        <v>252528.22200478739</v>
      </c>
      <c r="S77" s="29">
        <f>'Table Thresholds_nominal'!S77*'Table A0'!$L77</f>
        <v>359436.61407910031</v>
      </c>
      <c r="T77" s="29">
        <f>'Table Thresholds_nominal'!T77*'Table A0'!$L77</f>
        <v>938927.67146849143</v>
      </c>
      <c r="U77" s="29">
        <f>'Table Thresholds_nominal'!U77*'Table A0'!$L77</f>
        <v>4629664.020827326</v>
      </c>
      <c r="W77" s="163"/>
      <c r="X77" s="163"/>
      <c r="Y77" s="163"/>
      <c r="Z77" s="163"/>
      <c r="AA77" s="163"/>
      <c r="AB77" s="163"/>
    </row>
    <row r="78" spans="1:28" ht="12" customHeight="1">
      <c r="A78" s="28">
        <v>1985</v>
      </c>
      <c r="B78" s="29">
        <f>'Table A3'!B78*'Table A0'!$J78/(10)</f>
        <v>189240.36254469474</v>
      </c>
      <c r="C78" s="29">
        <f>'Table A3'!C78*'Table A0'!$J78/(5)</f>
        <v>263167.33830318716</v>
      </c>
      <c r="D78" s="29">
        <f>'Table A3'!D78*'Table A0'!$J78/(1)</f>
        <v>638291.81504787155</v>
      </c>
      <c r="E78" s="29">
        <f>'Table A3'!E78*'Table A0'!$J78/(0.5)</f>
        <v>969875.30453227751</v>
      </c>
      <c r="F78" s="29">
        <f>'Table A3'!F78*'Table A0'!$J78/(0.1)</f>
        <v>2679346.77688418</v>
      </c>
      <c r="G78" s="29">
        <f>'Table A3'!G78*'Table A0'!$J78/(0.01)</f>
        <v>11266405.61692255</v>
      </c>
      <c r="H78" s="29"/>
      <c r="I78" s="29">
        <f>(100-'Table A3'!B78)*'Table A0'!$J78/(90)</f>
        <v>34953.657675674607</v>
      </c>
      <c r="J78" s="29">
        <f>'Table A3'!I78*'Table A0'!$J78/(5)</f>
        <v>115313.38678620235</v>
      </c>
      <c r="K78" s="29">
        <f>'Table A3'!J78*'Table A0'!$J78/(4)</f>
        <v>169386.21911701607</v>
      </c>
      <c r="L78" s="29">
        <f>'Table A3'!K78*'Table A0'!$J78/(0.5)</f>
        <v>306708.32556346548</v>
      </c>
      <c r="M78" s="29">
        <f>'Table A3'!L78*'Table A0'!$J78/(0.4)</f>
        <v>542507.43644430186</v>
      </c>
      <c r="N78" s="29">
        <f>'Table A3'!M78*'Table A0'!$J78/(0.09)</f>
        <v>1725229.1279910279</v>
      </c>
      <c r="O78" s="29"/>
      <c r="P78" s="29">
        <f>'Table Thresholds_nominal'!P78*'Table A0'!$L78</f>
        <v>103672.34103795647</v>
      </c>
      <c r="Q78" s="29">
        <f>'Table Thresholds_nominal'!Q78*'Table A0'!$L78</f>
        <v>136246.54805518774</v>
      </c>
      <c r="R78" s="29">
        <f>'Table Thresholds_nominal'!R78*'Table A0'!$L78</f>
        <v>268597.76726221648</v>
      </c>
      <c r="S78" s="29">
        <f>'Table Thresholds_nominal'!S78*'Table A0'!$L78</f>
        <v>382463.6209318749</v>
      </c>
      <c r="T78" s="29">
        <f>'Table Thresholds_nominal'!T78*'Table A0'!$L78</f>
        <v>1078377.1746956955</v>
      </c>
      <c r="U78" s="29">
        <f>'Table Thresholds_nominal'!U78*'Table A0'!$L78</f>
        <v>4947623.09611174</v>
      </c>
      <c r="W78" s="163"/>
      <c r="X78" s="163"/>
      <c r="Y78" s="163"/>
      <c r="Z78" s="163"/>
      <c r="AA78" s="163"/>
      <c r="AB78" s="163"/>
    </row>
    <row r="79" spans="1:28" ht="12" customHeight="1">
      <c r="A79" s="28">
        <v>1986</v>
      </c>
      <c r="B79" s="29">
        <f>'Table A3'!B79*'Table A0'!$J79/(10)</f>
        <v>219347.11856552627</v>
      </c>
      <c r="C79" s="29">
        <f>'Table A3'!C79*'Table A0'!$J79/(5)</f>
        <v>318394.29778115556</v>
      </c>
      <c r="D79" s="29">
        <f>'Table A3'!D79*'Table A0'!$J79/(1)</f>
        <v>859329.17013429827</v>
      </c>
      <c r="E79" s="29">
        <f>'Table A3'!E79*'Table A0'!$J79/(0.5)</f>
        <v>1362875.368192978</v>
      </c>
      <c r="F79" s="29">
        <f>'Table A3'!F79*'Table A0'!$J79/(0.1)</f>
        <v>3993971.7558215475</v>
      </c>
      <c r="G79" s="29">
        <f>'Table A3'!G79*'Table A0'!$J79/(0.01)</f>
        <v>18056096.002723511</v>
      </c>
      <c r="H79" s="29"/>
      <c r="I79" s="29">
        <f>(100-'Table A3'!B79)*'Table A0'!$J79/(90)</f>
        <v>35614.698245258129</v>
      </c>
      <c r="J79" s="29">
        <f>'Table A3'!I79*'Table A0'!$J79/(5)</f>
        <v>120299.93934989702</v>
      </c>
      <c r="K79" s="29">
        <f>'Table A3'!J79*'Table A0'!$J79/(4)</f>
        <v>183160.57969286983</v>
      </c>
      <c r="L79" s="29">
        <f>'Table A3'!K79*'Table A0'!$J79/(0.5)</f>
        <v>355782.97207561857</v>
      </c>
      <c r="M79" s="29">
        <f>'Table A3'!L79*'Table A0'!$J79/(0.4)</f>
        <v>705101.27128583554</v>
      </c>
      <c r="N79" s="29">
        <f>'Table A3'!M79*'Table A0'!$J79/(0.09)</f>
        <v>2431513.5061657741</v>
      </c>
      <c r="O79" s="29"/>
      <c r="P79" s="29">
        <f>'Table Thresholds_nominal'!P79*'Table A0'!$L79</f>
        <v>107921.86988221438</v>
      </c>
      <c r="Q79" s="29">
        <f>'Table Thresholds_nominal'!Q79*'Table A0'!$L79</f>
        <v>145656.68591632487</v>
      </c>
      <c r="R79" s="29">
        <f>'Table Thresholds_nominal'!R79*'Table A0'!$L79</f>
        <v>306000.60335251654</v>
      </c>
      <c r="S79" s="29">
        <f>'Table Thresholds_nominal'!S79*'Table A0'!$L79</f>
        <v>493741.31004439999</v>
      </c>
      <c r="T79" s="29">
        <f>'Table Thresholds_nominal'!T79*'Table A0'!$L79</f>
        <v>1379556.326002815</v>
      </c>
      <c r="U79" s="29">
        <f>'Table Thresholds_nominal'!U79*'Table A0'!$L79</f>
        <v>7473000.8736239001</v>
      </c>
      <c r="W79" s="163"/>
      <c r="X79" s="163"/>
      <c r="Y79" s="163"/>
      <c r="Z79" s="163"/>
      <c r="AA79" s="163"/>
      <c r="AB79" s="163"/>
    </row>
    <row r="80" spans="1:28" ht="12" customHeight="1">
      <c r="A80" s="28">
        <v>1987</v>
      </c>
      <c r="B80" s="29">
        <f>'Table A3'!B80*'Table A0'!$J80/(10)</f>
        <v>196726.66472706001</v>
      </c>
      <c r="C80" s="29">
        <f>'Table A3'!C80*'Table A0'!$J80/(5)</f>
        <v>273018.81509915175</v>
      </c>
      <c r="D80" s="29">
        <f>'Table A3'!D80*'Table A0'!$J80/(1)</f>
        <v>651309.2580354712</v>
      </c>
      <c r="E80" s="29">
        <f>'Table A3'!E80*'Table A0'!$J80/(0.5)</f>
        <v>972004.72149542125</v>
      </c>
      <c r="F80" s="29">
        <f>'Table A3'!F80*'Table A0'!$J80/(0.1)</f>
        <v>2519936.4892886779</v>
      </c>
      <c r="G80" s="29">
        <f>'Table A3'!G80*'Table A0'!$J80/(0.01)</f>
        <v>9813239.4074189756</v>
      </c>
      <c r="H80" s="29"/>
      <c r="I80" s="29">
        <f>(100-'Table A3'!B80)*'Table A0'!$J80/(90)</f>
        <v>35294.242826856818</v>
      </c>
      <c r="J80" s="29">
        <f>'Table A3'!I80*'Table A0'!$J80/(5)</f>
        <v>120434.51435496825</v>
      </c>
      <c r="K80" s="29">
        <f>'Table A3'!J80*'Table A0'!$J80/(4)</f>
        <v>178446.2043650719</v>
      </c>
      <c r="L80" s="29">
        <f>'Table A3'!K80*'Table A0'!$J80/(0.5)</f>
        <v>330613.79457552126</v>
      </c>
      <c r="M80" s="29">
        <f>'Table A3'!L80*'Table A0'!$J80/(0.4)</f>
        <v>585021.77954710694</v>
      </c>
      <c r="N80" s="29">
        <f>'Table A3'!M80*'Table A0'!$J80/(0.09)</f>
        <v>1709569.4983853123</v>
      </c>
      <c r="O80" s="29"/>
      <c r="P80" s="29">
        <f>'Table Thresholds_nominal'!P80*'Table A0'!$L80</f>
        <v>107810.19184778183</v>
      </c>
      <c r="Q80" s="29">
        <f>'Table Thresholds_nominal'!Q80*'Table A0'!$L80</f>
        <v>139504.34346705422</v>
      </c>
      <c r="R80" s="29">
        <f>'Table Thresholds_nominal'!R80*'Table A0'!$L80</f>
        <v>282305.3794659354</v>
      </c>
      <c r="S80" s="29">
        <f>'Table Thresholds_nominal'!S80*'Table A0'!$L80</f>
        <v>409374.09793951595</v>
      </c>
      <c r="T80" s="29">
        <f>'Table Thresholds_nominal'!T80*'Table A0'!$L80</f>
        <v>1030738.0447610647</v>
      </c>
      <c r="U80" s="29">
        <f>'Table Thresholds_nominal'!U80*'Table A0'!$L80</f>
        <v>4187634.1211244068</v>
      </c>
      <c r="W80" s="163"/>
      <c r="X80" s="163"/>
      <c r="Y80" s="163"/>
      <c r="Z80" s="163"/>
      <c r="AA80" s="163"/>
      <c r="AB80" s="163"/>
    </row>
    <row r="81" spans="1:28" ht="12" customHeight="1">
      <c r="A81" s="28">
        <v>1988</v>
      </c>
      <c r="B81" s="29">
        <f>'Table A3'!B81*'Table A0'!$J81/(10)</f>
        <v>219537.26974615446</v>
      </c>
      <c r="C81" s="29">
        <f>'Table A3'!C81*'Table A0'!$J81/(5)</f>
        <v>316530.24777602078</v>
      </c>
      <c r="D81" s="29">
        <f>'Table A3'!D81*'Table A0'!$J81/(1)</f>
        <v>837182.09826826444</v>
      </c>
      <c r="E81" s="29">
        <f>'Table A3'!E81*'Table A0'!$J81/(0.5)</f>
        <v>1306723.3515455914</v>
      </c>
      <c r="F81" s="29">
        <f>'Table A3'!F81*'Table A0'!$J81/(0.1)</f>
        <v>3673854.1155249369</v>
      </c>
      <c r="G81" s="29">
        <f>'Table A3'!G81*'Table A0'!$J81/(0.01)</f>
        <v>15467887.427655317</v>
      </c>
      <c r="H81" s="29"/>
      <c r="I81" s="29">
        <f>(100-'Table A3'!B81)*'Table A0'!$J81/(90)</f>
        <v>35645.825186072376</v>
      </c>
      <c r="J81" s="29">
        <f>'Table A3'!I81*'Table A0'!$J81/(5)</f>
        <v>122544.29171628805</v>
      </c>
      <c r="K81" s="29">
        <f>'Table A3'!J81*'Table A0'!$J81/(4)</f>
        <v>186367.2851529599</v>
      </c>
      <c r="L81" s="29">
        <f>'Table A3'!K81*'Table A0'!$J81/(0.5)</f>
        <v>367640.84499093733</v>
      </c>
      <c r="M81" s="29">
        <f>'Table A3'!L81*'Table A0'!$J81/(0.4)</f>
        <v>714940.6605507551</v>
      </c>
      <c r="N81" s="29">
        <f>'Table A3'!M81*'Table A0'!$J81/(0.09)</f>
        <v>2363405.9697326729</v>
      </c>
      <c r="O81" s="29"/>
      <c r="P81" s="29">
        <f>'Table Thresholds_nominal'!P81*'Table A0'!$L81</f>
        <v>109162.62266948329</v>
      </c>
      <c r="Q81" s="29">
        <f>'Table Thresholds_nominal'!Q81*'Table A0'!$L81</f>
        <v>143299.80211278392</v>
      </c>
      <c r="R81" s="29">
        <f>'Table Thresholds_nominal'!R81*'Table A0'!$L81</f>
        <v>307214.52247678983</v>
      </c>
      <c r="S81" s="29">
        <f>'Table Thresholds_nominal'!S81*'Table A0'!$L81</f>
        <v>468758.32631677628</v>
      </c>
      <c r="T81" s="29">
        <f>'Table Thresholds_nominal'!T81*'Table A0'!$L81</f>
        <v>1335147.4832297375</v>
      </c>
      <c r="U81" s="29">
        <f>'Table Thresholds_nominal'!U81*'Table A0'!$L81</f>
        <v>6186484.7266581813</v>
      </c>
      <c r="W81" s="163"/>
      <c r="X81" s="163"/>
      <c r="Y81" s="163"/>
      <c r="Z81" s="163"/>
      <c r="AA81" s="163"/>
      <c r="AB81" s="163"/>
    </row>
    <row r="82" spans="1:28" ht="12" customHeight="1">
      <c r="A82" s="28">
        <v>1989</v>
      </c>
      <c r="B82" s="29">
        <f>'Table A3'!B82*'Table A0'!$J82/(10)</f>
        <v>214736.9839860998</v>
      </c>
      <c r="C82" s="29">
        <f>'Table A3'!C82*'Table A0'!$J82/(5)</f>
        <v>305867.84259823151</v>
      </c>
      <c r="D82" s="29">
        <f>'Table A3'!D82*'Table A0'!$J82/(1)</f>
        <v>776055.96103012026</v>
      </c>
      <c r="E82" s="29">
        <f>'Table A3'!E82*'Table A0'!$J82/(0.5)</f>
        <v>1187022.4574339986</v>
      </c>
      <c r="F82" s="29">
        <f>'Table A3'!F82*'Table A0'!$J82/(0.1)</f>
        <v>3213953.6539256154</v>
      </c>
      <c r="G82" s="29">
        <f>'Table A3'!G82*'Table A0'!$J82/(0.01)</f>
        <v>13150093.13334889</v>
      </c>
      <c r="H82" s="29"/>
      <c r="I82" s="29">
        <f>(100-'Table A3'!B82)*'Table A0'!$J82/(90)</f>
        <v>35663.873350814822</v>
      </c>
      <c r="J82" s="29">
        <f>'Table A3'!I82*'Table A0'!$J82/(5)</f>
        <v>123606.12537396808</v>
      </c>
      <c r="K82" s="29">
        <f>'Table A3'!J82*'Table A0'!$J82/(4)</f>
        <v>188320.81299025929</v>
      </c>
      <c r="L82" s="29">
        <f>'Table A3'!K82*'Table A0'!$J82/(0.5)</f>
        <v>365089.46462624194</v>
      </c>
      <c r="M82" s="29">
        <f>'Table A3'!L82*'Table A0'!$J82/(0.4)</f>
        <v>680289.65831109439</v>
      </c>
      <c r="N82" s="29">
        <f>'Table A3'!M82*'Table A0'!$J82/(0.09)</f>
        <v>2109938.1562119187</v>
      </c>
      <c r="O82" s="29"/>
      <c r="P82" s="29">
        <f>'Table Thresholds_nominal'!P82*'Table A0'!$L82</f>
        <v>109808.86318221287</v>
      </c>
      <c r="Q82" s="29">
        <f>'Table Thresholds_nominal'!Q82*'Table A0'!$L82</f>
        <v>145097.70099996432</v>
      </c>
      <c r="R82" s="29">
        <f>'Table Thresholds_nominal'!R82*'Table A0'!$L82</f>
        <v>306349.42040151509</v>
      </c>
      <c r="S82" s="29">
        <f>'Table Thresholds_nominal'!S82*'Table A0'!$L82</f>
        <v>463851.09981698322</v>
      </c>
      <c r="T82" s="29">
        <f>'Table Thresholds_nominal'!T82*'Table A0'!$L82</f>
        <v>1234051.6200354816</v>
      </c>
      <c r="U82" s="29">
        <f>'Table Thresholds_nominal'!U82*'Table A0'!$L82</f>
        <v>5338518.4622385809</v>
      </c>
      <c r="W82" s="163"/>
      <c r="X82" s="163"/>
      <c r="Y82" s="163"/>
      <c r="Z82" s="163"/>
      <c r="AA82" s="163"/>
      <c r="AB82" s="163"/>
    </row>
    <row r="83" spans="1:28" ht="12" customHeight="1">
      <c r="A83" s="28">
        <v>1990</v>
      </c>
      <c r="B83" s="29">
        <f>'Table A3'!B83*'Table A0'!$J83/(10)</f>
        <v>210192.60040577556</v>
      </c>
      <c r="C83" s="29">
        <f>'Table A3'!C83*'Table A0'!$J83/(5)</f>
        <v>298719.67639893806</v>
      </c>
      <c r="D83" s="29">
        <f>'Table A3'!D83*'Table A0'!$J83/(1)</f>
        <v>753454.75261025596</v>
      </c>
      <c r="E83" s="29">
        <f>'Table A3'!E83*'Table A0'!$J83/(0.5)</f>
        <v>1150902.9953629149</v>
      </c>
      <c r="F83" s="29">
        <f>'Table A3'!F83*'Table A0'!$J83/(0.1)</f>
        <v>3062538.4136915207</v>
      </c>
      <c r="G83" s="29">
        <f>'Table A3'!G83*'Table A0'!$J83/(0.01)</f>
        <v>12269713.190837745</v>
      </c>
      <c r="H83" s="29"/>
      <c r="I83" s="29">
        <f>(100-'Table A3'!B83)*'Table A0'!$J83/(90)</f>
        <v>35067.660586664868</v>
      </c>
      <c r="J83" s="29">
        <f>'Table A3'!I83*'Table A0'!$J83/(5)</f>
        <v>121665.52441261304</v>
      </c>
      <c r="K83" s="29">
        <f>'Table A3'!J83*'Table A0'!$J83/(4)</f>
        <v>185035.90734610861</v>
      </c>
      <c r="L83" s="29">
        <f>'Table A3'!K83*'Table A0'!$J83/(0.5)</f>
        <v>356006.50985759689</v>
      </c>
      <c r="M83" s="29">
        <f>'Table A3'!L83*'Table A0'!$J83/(0.4)</f>
        <v>672994.14078076335</v>
      </c>
      <c r="N83" s="29">
        <f>'Table A3'!M83*'Table A0'!$J83/(0.09)</f>
        <v>2039518.9940086072</v>
      </c>
      <c r="O83" s="29"/>
      <c r="P83" s="29">
        <f>'Table Thresholds_nominal'!P83*'Table A0'!$L83</f>
        <v>108061.38720015771</v>
      </c>
      <c r="Q83" s="29">
        <f>'Table Thresholds_nominal'!Q83*'Table A0'!$L83</f>
        <v>142086.49348425155</v>
      </c>
      <c r="R83" s="29">
        <f>'Table Thresholds_nominal'!R83*'Table A0'!$L83</f>
        <v>297834.4435661101</v>
      </c>
      <c r="S83" s="29">
        <f>'Table Thresholds_nominal'!S83*'Table A0'!$L83</f>
        <v>451709.4520176517</v>
      </c>
      <c r="T83" s="29">
        <f>'Table Thresholds_nominal'!T83*'Table A0'!$L83</f>
        <v>1202171.4562437257</v>
      </c>
      <c r="U83" s="29">
        <f>'Table Thresholds_nominal'!U83*'Table A0'!$L83</f>
        <v>5067959.7055638963</v>
      </c>
      <c r="W83" s="163"/>
      <c r="X83" s="163"/>
      <c r="Y83" s="163"/>
      <c r="Z83" s="163"/>
      <c r="AA83" s="163"/>
      <c r="AB83" s="163"/>
    </row>
    <row r="84" spans="1:28" ht="12" customHeight="1">
      <c r="A84" s="28">
        <v>1991</v>
      </c>
      <c r="B84" s="29">
        <f>'Table A3'!B84*'Table A0'!$J84/(10)</f>
        <v>200989.15939649887</v>
      </c>
      <c r="C84" s="29">
        <f>'Table A3'!C84*'Table A0'!$J84/(5)</f>
        <v>281802.20346431091</v>
      </c>
      <c r="D84" s="29">
        <f>'Table A3'!D84*'Table A0'!$J84/(1)</f>
        <v>679054.22311096336</v>
      </c>
      <c r="E84" s="29">
        <f>'Table A3'!E84*'Table A0'!$J84/(0.5)</f>
        <v>1015036.8699882899</v>
      </c>
      <c r="F84" s="29">
        <f>'Table A3'!F84*'Table A0'!$J84/(0.1)</f>
        <v>2603663.0607162686</v>
      </c>
      <c r="G84" s="29">
        <f>'Table A3'!G84*'Table A0'!$J84/(0.01)</f>
        <v>9946557.1087833382</v>
      </c>
      <c r="H84" s="29"/>
      <c r="I84" s="29">
        <f>(100-'Table A3'!B84)*'Table A0'!$J84/(90)</f>
        <v>34139.855603920019</v>
      </c>
      <c r="J84" s="29">
        <f>'Table A3'!I84*'Table A0'!$J84/(5)</f>
        <v>120176.11532868685</v>
      </c>
      <c r="K84" s="29">
        <f>'Table A3'!J84*'Table A0'!$J84/(4)</f>
        <v>182489.19855264781</v>
      </c>
      <c r="L84" s="29">
        <f>'Table A3'!K84*'Table A0'!$J84/(0.5)</f>
        <v>343071.57623363688</v>
      </c>
      <c r="M84" s="29">
        <f>'Table A3'!L84*'Table A0'!$J84/(0.4)</f>
        <v>617880.32230629516</v>
      </c>
      <c r="N84" s="29">
        <f>'Table A3'!M84*'Table A0'!$J84/(0.09)</f>
        <v>1787785.9442643721</v>
      </c>
      <c r="O84" s="29"/>
      <c r="P84" s="29">
        <f>'Table Thresholds_nominal'!P84*'Table A0'!$L84</f>
        <v>108131.62886713573</v>
      </c>
      <c r="Q84" s="29">
        <f>'Table Thresholds_nominal'!Q84*'Table A0'!$L84</f>
        <v>143444.86854142815</v>
      </c>
      <c r="R84" s="29">
        <f>'Table Thresholds_nominal'!R84*'Table A0'!$L84</f>
        <v>288937.49025312532</v>
      </c>
      <c r="S84" s="29">
        <f>'Table Thresholds_nominal'!S84*'Table A0'!$L84</f>
        <v>431898.06608548173</v>
      </c>
      <c r="T84" s="29">
        <f>'Table Thresholds_nominal'!T84*'Table A0'!$L84</f>
        <v>1086771.3062569092</v>
      </c>
      <c r="U84" s="29">
        <f>'Table Thresholds_nominal'!U84*'Table A0'!$L84</f>
        <v>4375441.343237618</v>
      </c>
      <c r="W84" s="163"/>
      <c r="X84" s="163"/>
      <c r="Y84" s="163"/>
      <c r="Z84" s="163"/>
      <c r="AA84" s="163"/>
      <c r="AB84" s="163"/>
    </row>
    <row r="85" spans="1:28" ht="12" customHeight="1">
      <c r="A85" s="28">
        <v>1992</v>
      </c>
      <c r="B85" s="29">
        <f>'Table A3'!B85*'Table A0'!$J85/(10)</f>
        <v>209807.96447511716</v>
      </c>
      <c r="C85" s="29">
        <f>'Table A3'!C85*'Table A0'!$J85/(5)</f>
        <v>298755.58940208534</v>
      </c>
      <c r="D85" s="29">
        <f>'Table A3'!D85*'Table A0'!$J85/(1)</f>
        <v>754008.12086574873</v>
      </c>
      <c r="E85" s="29">
        <f>'Table A3'!E85*'Table A0'!$J85/(0.5)</f>
        <v>1151151.3143784448</v>
      </c>
      <c r="F85" s="29">
        <f>'Table A3'!F85*'Table A0'!$J85/(0.1)</f>
        <v>3099892.3274013763</v>
      </c>
      <c r="G85" s="29">
        <f>'Table A3'!G85*'Table A0'!$J85/(0.01)</f>
        <v>12659013.788002405</v>
      </c>
      <c r="H85" s="29"/>
      <c r="I85" s="29">
        <f>(100-'Table A3'!B85)*'Table A0'!$J85/(90)</f>
        <v>33793.568236875821</v>
      </c>
      <c r="J85" s="29">
        <f>'Table A3'!I85*'Table A0'!$J85/(5)</f>
        <v>120860.33954814894</v>
      </c>
      <c r="K85" s="29">
        <f>'Table A3'!J85*'Table A0'!$J85/(4)</f>
        <v>184942.45653616948</v>
      </c>
      <c r="L85" s="29">
        <f>'Table A3'!K85*'Table A0'!$J85/(0.5)</f>
        <v>356864.92735305271</v>
      </c>
      <c r="M85" s="29">
        <f>'Table A3'!L85*'Table A0'!$J85/(0.4)</f>
        <v>663966.06112271175</v>
      </c>
      <c r="N85" s="29">
        <f>'Table A3'!M85*'Table A0'!$J85/(0.09)</f>
        <v>2037767.7206679289</v>
      </c>
      <c r="O85" s="29"/>
      <c r="P85" s="29">
        <f>'Table Thresholds_nominal'!P85*'Table A0'!$L85</f>
        <v>107943.01243102789</v>
      </c>
      <c r="Q85" s="29">
        <f>'Table Thresholds_nominal'!Q85*'Table A0'!$L85</f>
        <v>142132.1683299187</v>
      </c>
      <c r="R85" s="29">
        <f>'Table Thresholds_nominal'!R85*'Table A0'!$L85</f>
        <v>300753.94976779592</v>
      </c>
      <c r="S85" s="29">
        <f>'Table Thresholds_nominal'!S85*'Table A0'!$L85</f>
        <v>456316.33757872478</v>
      </c>
      <c r="T85" s="29">
        <f>'Table Thresholds_nominal'!T85*'Table A0'!$L85</f>
        <v>1194200.5970952308</v>
      </c>
      <c r="U85" s="29">
        <f>'Table Thresholds_nominal'!U85*'Table A0'!$L85</f>
        <v>5264922.5919121057</v>
      </c>
      <c r="W85" s="163"/>
      <c r="X85" s="163"/>
      <c r="Y85" s="163"/>
      <c r="Z85" s="163"/>
      <c r="AA85" s="163"/>
      <c r="AB85" s="163"/>
    </row>
    <row r="86" spans="1:28" ht="12" customHeight="1">
      <c r="A86" s="28">
        <v>1993</v>
      </c>
      <c r="B86" s="29">
        <f>'Table A3'!B86*'Table A0'!$J86/(10)</f>
        <v>207245.79987011367</v>
      </c>
      <c r="C86" s="29">
        <f>'Table A3'!C86*'Table A0'!$J86/(5)</f>
        <v>293745.42936723051</v>
      </c>
      <c r="D86" s="29">
        <f>'Table A3'!D86*'Table A0'!$J86/(1)</f>
        <v>725217.24521688966</v>
      </c>
      <c r="E86" s="29">
        <f>'Table A3'!E86*'Table A0'!$J86/(0.5)</f>
        <v>1097915.3565412201</v>
      </c>
      <c r="F86" s="29">
        <f>'Table A3'!F86*'Table A0'!$J86/(0.1)</f>
        <v>2919171.6178044784</v>
      </c>
      <c r="G86" s="29">
        <f>'Table A3'!G86*'Table A0'!$J86/(0.01)</f>
        <v>11807852.319658063</v>
      </c>
      <c r="H86" s="29"/>
      <c r="I86" s="29">
        <f>(100-'Table A3'!B86)*'Table A0'!$J86/(90)</f>
        <v>33571.862423416744</v>
      </c>
      <c r="J86" s="29">
        <f>'Table A3'!I86*'Table A0'!$J86/(5)</f>
        <v>120746.17037299683</v>
      </c>
      <c r="K86" s="29">
        <f>'Table A3'!J86*'Table A0'!$J86/(4)</f>
        <v>185877.47540481572</v>
      </c>
      <c r="L86" s="29">
        <f>'Table A3'!K86*'Table A0'!$J86/(0.5)</f>
        <v>352519.13389255933</v>
      </c>
      <c r="M86" s="29">
        <f>'Table A3'!L86*'Table A0'!$J86/(0.4)</f>
        <v>642601.29122540541</v>
      </c>
      <c r="N86" s="29">
        <f>'Table A3'!M86*'Table A0'!$J86/(0.09)</f>
        <v>1931540.428709636</v>
      </c>
      <c r="O86" s="29"/>
      <c r="P86" s="29">
        <f>'Table Thresholds_nominal'!P86*'Table A0'!$L86</f>
        <v>107959.71104639393</v>
      </c>
      <c r="Q86" s="29">
        <f>'Table Thresholds_nominal'!Q86*'Table A0'!$L86</f>
        <v>142371.86894243202</v>
      </c>
      <c r="R86" s="29">
        <f>'Table Thresholds_nominal'!R86*'Table A0'!$L86</f>
        <v>301612.44273586303</v>
      </c>
      <c r="S86" s="29">
        <f>'Table Thresholds_nominal'!S86*'Table A0'!$L86</f>
        <v>442972.18938723498</v>
      </c>
      <c r="T86" s="29">
        <f>'Table Thresholds_nominal'!T86*'Table A0'!$L86</f>
        <v>1142011.3184126359</v>
      </c>
      <c r="U86" s="29">
        <f>'Table Thresholds_nominal'!U86*'Table A0'!$L86</f>
        <v>4885176.9248493249</v>
      </c>
      <c r="W86" s="163"/>
      <c r="X86" s="163"/>
      <c r="Y86" s="163"/>
      <c r="Z86" s="163"/>
      <c r="AA86" s="163"/>
      <c r="AB86" s="163"/>
    </row>
    <row r="87" spans="1:28" ht="12" customHeight="1">
      <c r="A87" s="28">
        <v>1994</v>
      </c>
      <c r="B87" s="29">
        <f>'Table A3'!B87*'Table A0'!$J87/(10)</f>
        <v>210954.11904578545</v>
      </c>
      <c r="C87" s="29">
        <f>'Table A3'!C87*'Table A0'!$J87/(5)</f>
        <v>298906.85844569566</v>
      </c>
      <c r="D87" s="29">
        <f>'Table A3'!D87*'Table A0'!$J87/(1)</f>
        <v>736179.28527408838</v>
      </c>
      <c r="E87" s="29">
        <f>'Table A3'!E87*'Table A0'!$J87/(0.5)</f>
        <v>1110506.0530359196</v>
      </c>
      <c r="F87" s="29">
        <f>'Table A3'!F87*'Table A0'!$J87/(0.1)</f>
        <v>2950523.0535527165</v>
      </c>
      <c r="G87" s="29">
        <f>'Table A3'!G87*'Table A0'!$J87/(0.01)</f>
        <v>11870083.875106789</v>
      </c>
      <c r="H87" s="29"/>
      <c r="I87" s="29">
        <f>(100-'Table A3'!B87)*'Table A0'!$J87/(90)</f>
        <v>34035.431486039706</v>
      </c>
      <c r="J87" s="29">
        <f>'Table A3'!I87*'Table A0'!$J87/(5)</f>
        <v>123001.37964587528</v>
      </c>
      <c r="K87" s="29">
        <f>'Table A3'!J87*'Table A0'!$J87/(4)</f>
        <v>189588.75173859744</v>
      </c>
      <c r="L87" s="29">
        <f>'Table A3'!K87*'Table A0'!$J87/(0.5)</f>
        <v>361852.51751225727</v>
      </c>
      <c r="M87" s="29">
        <f>'Table A3'!L87*'Table A0'!$J87/(0.4)</f>
        <v>650501.8029067202</v>
      </c>
      <c r="N87" s="29">
        <f>'Table A3'!M87*'Table A0'!$J87/(0.09)</f>
        <v>1959460.7400467084</v>
      </c>
      <c r="O87" s="29"/>
      <c r="P87" s="29">
        <f>'Table Thresholds_nominal'!P87*'Table A0'!$L87</f>
        <v>109570.18960122376</v>
      </c>
      <c r="Q87" s="29">
        <f>'Table Thresholds_nominal'!Q87*'Table A0'!$L87</f>
        <v>145647.57450836568</v>
      </c>
      <c r="R87" s="29">
        <f>'Table Thresholds_nominal'!R87*'Table A0'!$L87</f>
        <v>309234.7277755026</v>
      </c>
      <c r="S87" s="29">
        <f>'Table Thresholds_nominal'!S87*'Table A0'!$L87</f>
        <v>452123.63777860615</v>
      </c>
      <c r="T87" s="29">
        <f>'Table Thresholds_nominal'!T87*'Table A0'!$L87</f>
        <v>1164916.2928807929</v>
      </c>
      <c r="U87" s="29">
        <f>'Table Thresholds_nominal'!U87*'Table A0'!$L87</f>
        <v>5003589.6924786186</v>
      </c>
      <c r="W87" s="163"/>
      <c r="X87" s="163"/>
      <c r="Y87" s="163"/>
      <c r="Z87" s="163"/>
      <c r="AA87" s="163"/>
      <c r="AB87" s="163"/>
    </row>
    <row r="88" spans="1:28" ht="12" customHeight="1">
      <c r="A88" s="28">
        <v>1995</v>
      </c>
      <c r="B88" s="29">
        <f>'Table A3'!B88*'Table A0'!$J88/(10)</f>
        <v>225128.93148826101</v>
      </c>
      <c r="C88" s="29">
        <f>'Table A3'!C88*'Table A0'!$J88/(5)</f>
        <v>323137.04826429219</v>
      </c>
      <c r="D88" s="29">
        <f>'Table A3'!D88*'Table A0'!$J88/(1)</f>
        <v>814364.37818591646</v>
      </c>
      <c r="E88" s="29">
        <f>'Table A3'!E88*'Table A0'!$J88/(0.5)</f>
        <v>1236995.6486295199</v>
      </c>
      <c r="F88" s="29">
        <f>'Table A3'!F88*'Table A0'!$J88/(0.1)</f>
        <v>3317543.2132216077</v>
      </c>
      <c r="G88" s="29">
        <f>'Table A3'!G88*'Table A0'!$J88/(0.01)</f>
        <v>13166466.216830196</v>
      </c>
      <c r="H88" s="29"/>
      <c r="I88" s="29">
        <f>(100-'Table A3'!B88)*'Table A0'!$J88/(90)</f>
        <v>34382.373051266877</v>
      </c>
      <c r="J88" s="29">
        <f>'Table A3'!I88*'Table A0'!$J88/(5)</f>
        <v>127120.8147122298</v>
      </c>
      <c r="K88" s="29">
        <f>'Table A3'!J88*'Table A0'!$J88/(4)</f>
        <v>200330.21578388617</v>
      </c>
      <c r="L88" s="29">
        <f>'Table A3'!K88*'Table A0'!$J88/(0.5)</f>
        <v>391733.10774231289</v>
      </c>
      <c r="M88" s="29">
        <f>'Table A3'!L88*'Table A0'!$J88/(0.4)</f>
        <v>716858.75748149783</v>
      </c>
      <c r="N88" s="29">
        <f>'Table A3'!M88*'Table A0'!$J88/(0.09)</f>
        <v>2223218.4350428763</v>
      </c>
      <c r="O88" s="29"/>
      <c r="P88" s="29">
        <f>'Table Thresholds_nominal'!P88*'Table A0'!$L88</f>
        <v>112441.21082307291</v>
      </c>
      <c r="Q88" s="29">
        <f>'Table Thresholds_nominal'!Q88*'Table A0'!$L88</f>
        <v>150228.03769605912</v>
      </c>
      <c r="R88" s="29">
        <f>'Table Thresholds_nominal'!R88*'Table A0'!$L88</f>
        <v>324486.1104073762</v>
      </c>
      <c r="S88" s="29">
        <f>'Table Thresholds_nominal'!S88*'Table A0'!$L88</f>
        <v>481890.90352745535</v>
      </c>
      <c r="T88" s="29">
        <f>'Table Thresholds_nominal'!T88*'Table A0'!$L88</f>
        <v>1271656.5509752296</v>
      </c>
      <c r="U88" s="29">
        <f>'Table Thresholds_nominal'!U88*'Table A0'!$L88</f>
        <v>5684957.9482405633</v>
      </c>
      <c r="W88" s="163"/>
      <c r="X88" s="163"/>
      <c r="Y88" s="163"/>
      <c r="Z88" s="163"/>
      <c r="AA88" s="163"/>
      <c r="AB88" s="163"/>
    </row>
    <row r="89" spans="1:28" ht="12" customHeight="1">
      <c r="A89" s="28">
        <v>1996</v>
      </c>
      <c r="B89" s="29">
        <f>'Table A3'!B89*'Table A0'!$J89/(10)</f>
        <v>241632.26415601288</v>
      </c>
      <c r="C89" s="29">
        <f>'Table A3'!C89*'Table A0'!$J89/(5)</f>
        <v>352935.1399504416</v>
      </c>
      <c r="D89" s="29">
        <f>'Table A3'!D89*'Table A0'!$J89/(1)</f>
        <v>927264.64721998596</v>
      </c>
      <c r="E89" s="29">
        <f>'Table A3'!E89*'Table A0'!$J89/(0.5)</f>
        <v>1434434.5660296469</v>
      </c>
      <c r="F89" s="29">
        <f>'Table A3'!F89*'Table A0'!$J89/(0.1)</f>
        <v>4023129.4096438531</v>
      </c>
      <c r="G89" s="29">
        <f>'Table A3'!G89*'Table A0'!$J89/(0.01)</f>
        <v>16992720.628026109</v>
      </c>
      <c r="H89" s="29"/>
      <c r="I89" s="29">
        <f>(100-'Table A3'!B89)*'Table A0'!$J89/(90)</f>
        <v>34894.288169955806</v>
      </c>
      <c r="J89" s="29">
        <f>'Table A3'!I89*'Table A0'!$J89/(5)</f>
        <v>130329.38836158416</v>
      </c>
      <c r="K89" s="29">
        <f>'Table A3'!J89*'Table A0'!$J89/(4)</f>
        <v>209352.7631330555</v>
      </c>
      <c r="L89" s="29">
        <f>'Table A3'!K89*'Table A0'!$J89/(0.5)</f>
        <v>420094.72841032513</v>
      </c>
      <c r="M89" s="29">
        <f>'Table A3'!L89*'Table A0'!$J89/(0.4)</f>
        <v>787260.85512609524</v>
      </c>
      <c r="N89" s="29">
        <f>'Table A3'!M89*'Table A0'!$J89/(0.09)</f>
        <v>2582063.7187124919</v>
      </c>
      <c r="O89" s="29"/>
      <c r="P89" s="29">
        <f>'Table Thresholds_nominal'!P89*'Table A0'!$L89</f>
        <v>111484.81402974701</v>
      </c>
      <c r="Q89" s="29">
        <f>'Table Thresholds_nominal'!Q89*'Table A0'!$L89</f>
        <v>151978.64230048706</v>
      </c>
      <c r="R89" s="29">
        <f>'Table Thresholds_nominal'!R89*'Table A0'!$L89</f>
        <v>345367.39657711046</v>
      </c>
      <c r="S89" s="29">
        <f>'Table Thresholds_nominal'!S89*'Table A0'!$L89</f>
        <v>521923.91028940782</v>
      </c>
      <c r="T89" s="29">
        <f>'Table Thresholds_nominal'!T89*'Table A0'!$L89</f>
        <v>1425547.6550838221</v>
      </c>
      <c r="U89" s="29">
        <f>'Table Thresholds_nominal'!U89*'Table A0'!$L89</f>
        <v>6873916.7994047441</v>
      </c>
      <c r="W89" s="163"/>
      <c r="X89" s="163"/>
      <c r="Y89" s="163"/>
      <c r="Z89" s="163"/>
      <c r="AA89" s="163"/>
      <c r="AB89" s="163"/>
    </row>
    <row r="90" spans="1:28" ht="12" customHeight="1">
      <c r="A90" s="28">
        <v>1997</v>
      </c>
      <c r="B90" s="29">
        <f>'Table A3'!B90*'Table A0'!$J90/(10)</f>
        <v>262427.70898148406</v>
      </c>
      <c r="C90" s="29">
        <f>'Table A3'!C90*'Table A0'!$J90/(5)</f>
        <v>389620.85401645739</v>
      </c>
      <c r="D90" s="29">
        <f>'Table A3'!D90*'Table A0'!$J90/(1)</f>
        <v>1058963.170258363</v>
      </c>
      <c r="E90" s="29">
        <f>'Table A3'!E90*'Table A0'!$J90/(0.5)</f>
        <v>1664597.2276090104</v>
      </c>
      <c r="F90" s="29">
        <f>'Table A3'!F90*'Table A0'!$J90/(0.1)</f>
        <v>4811331.4174658339</v>
      </c>
      <c r="G90" s="29">
        <f>'Table A3'!G90*'Table A0'!$J90/(0.01)</f>
        <v>20726639.679883357</v>
      </c>
      <c r="H90" s="29"/>
      <c r="I90" s="29">
        <f>(100-'Table A3'!B90)*'Table A0'!$J90/(90)</f>
        <v>36155.034540859124</v>
      </c>
      <c r="J90" s="29">
        <f>'Table A3'!I90*'Table A0'!$J90/(5)</f>
        <v>135234.56394651067</v>
      </c>
      <c r="K90" s="29">
        <f>'Table A3'!J90*'Table A0'!$J90/(4)</f>
        <v>222285.27495598106</v>
      </c>
      <c r="L90" s="29">
        <f>'Table A3'!K90*'Table A0'!$J90/(0.5)</f>
        <v>453329.11290771549</v>
      </c>
      <c r="M90" s="29">
        <f>'Table A3'!L90*'Table A0'!$J90/(0.4)</f>
        <v>877913.6801448043</v>
      </c>
      <c r="N90" s="29">
        <f>'Table A3'!M90*'Table A0'!$J90/(0.09)</f>
        <v>3042963.8327527759</v>
      </c>
      <c r="O90" s="29"/>
      <c r="P90" s="29">
        <f>'Table Thresholds_nominal'!P90*'Table A0'!$L90</f>
        <v>115912.24854504799</v>
      </c>
      <c r="Q90" s="29">
        <f>'Table Thresholds_nominal'!Q90*'Table A0'!$L90</f>
        <v>158747.3976723759</v>
      </c>
      <c r="R90" s="29">
        <f>'Table Thresholds_nominal'!R90*'Table A0'!$L90</f>
        <v>372161.7649029129</v>
      </c>
      <c r="S90" s="29">
        <f>'Table Thresholds_nominal'!S90*'Table A0'!$L90</f>
        <v>567988.29095248156</v>
      </c>
      <c r="T90" s="29">
        <f>'Table Thresholds_nominal'!T90*'Table A0'!$L90</f>
        <v>1638486.329932628</v>
      </c>
      <c r="U90" s="29">
        <f>'Table Thresholds_nominal'!U90*'Table A0'!$L90</f>
        <v>8247876.7479523364</v>
      </c>
      <c r="W90" s="163"/>
      <c r="X90" s="163"/>
      <c r="Y90" s="163"/>
      <c r="Z90" s="163"/>
      <c r="AA90" s="163"/>
      <c r="AB90" s="163"/>
    </row>
    <row r="91" spans="1:28" ht="12" customHeight="1">
      <c r="A91" s="47">
        <v>1998</v>
      </c>
      <c r="B91" s="29">
        <f>'Table A3'!B91*'Table A0'!$J91/(10)</f>
        <v>283054.71192472446</v>
      </c>
      <c r="C91" s="29">
        <f>'Table A3'!C91*'Table A0'!$J91/(5)</f>
        <v>425227.48576032615</v>
      </c>
      <c r="D91" s="29">
        <f>'Table A3'!D91*'Table A0'!$J91/(1)</f>
        <v>1190312.6922119234</v>
      </c>
      <c r="E91" s="29">
        <f>'Table A3'!E91*'Table A0'!$J91/(0.5)</f>
        <v>1893101.0430725883</v>
      </c>
      <c r="F91" s="29">
        <f>'Table A3'!F91*'Table A0'!$J91/(0.1)</f>
        <v>5609834.9639241733</v>
      </c>
      <c r="G91" s="29">
        <f>'Table A3'!G91*'Table A0'!$J91/(0.01)</f>
        <v>24463519.96829094</v>
      </c>
      <c r="H91" s="29"/>
      <c r="I91" s="29">
        <f>(100-'Table A3'!B91)*'Table A0'!$J91/(90)</f>
        <v>37837.492903628183</v>
      </c>
      <c r="J91" s="29">
        <f>'Table A3'!I91*'Table A0'!$J91/(5)</f>
        <v>140881.93808912285</v>
      </c>
      <c r="K91" s="29">
        <f>'Table A3'!J91*'Table A0'!$J91/(4)</f>
        <v>233956.18414742677</v>
      </c>
      <c r="L91" s="29">
        <f>'Table A3'!K91*'Table A0'!$J91/(0.5)</f>
        <v>487524.34135125828</v>
      </c>
      <c r="M91" s="29">
        <f>'Table A3'!L91*'Table A0'!$J91/(0.4)</f>
        <v>963917.56285969203</v>
      </c>
      <c r="N91" s="29">
        <f>'Table A3'!M91*'Table A0'!$J91/(0.09)</f>
        <v>3514981.0745500885</v>
      </c>
      <c r="O91" s="29"/>
      <c r="P91" s="29">
        <f>'Table Thresholds_nominal'!P91*'Table A0'!$L91</f>
        <v>120248.54156091019</v>
      </c>
      <c r="Q91" s="29">
        <f>'Table Thresholds_nominal'!Q91*'Table A0'!$L91</f>
        <v>166398.63125950855</v>
      </c>
      <c r="R91" s="29">
        <f>'Table Thresholds_nominal'!R91*'Table A0'!$L91</f>
        <v>393658.91351561318</v>
      </c>
      <c r="S91" s="29">
        <f>'Table Thresholds_nominal'!S91*'Table A0'!$L91</f>
        <v>615829.62030837417</v>
      </c>
      <c r="T91" s="29">
        <f>'Table Thresholds_nominal'!T91*'Table A0'!$L91</f>
        <v>1833798.5186637354</v>
      </c>
      <c r="U91" s="29">
        <f>'Table Thresholds_nominal'!U91*'Table A0'!$L91</f>
        <v>9694071.8842971791</v>
      </c>
      <c r="W91" s="163"/>
      <c r="X91" s="163"/>
      <c r="Y91" s="163"/>
      <c r="Z91" s="163"/>
      <c r="AA91" s="163"/>
      <c r="AB91" s="163"/>
    </row>
    <row r="92" spans="1:28" ht="12" customHeight="1">
      <c r="A92" s="47">
        <v>1999</v>
      </c>
      <c r="B92" s="29">
        <f>'Table A3'!B92*'Table A0'!$J92/(10)</f>
        <v>303497.08777237928</v>
      </c>
      <c r="C92" s="29">
        <f>'Table A3'!C92*'Table A0'!$J92/(5)</f>
        <v>460016.65368653851</v>
      </c>
      <c r="D92" s="29">
        <f>'Table A3'!D92*'Table A0'!$J92/(1)</f>
        <v>1309108.3576813724</v>
      </c>
      <c r="E92" s="29">
        <f>'Table A3'!E92*'Table A0'!$J92/(0.5)</f>
        <v>2094677.8710615137</v>
      </c>
      <c r="F92" s="29">
        <f>'Table A3'!F92*'Table A0'!$J92/(0.1)</f>
        <v>6284294.8601128347</v>
      </c>
      <c r="G92" s="29">
        <f>'Table A3'!G92*'Table A0'!$J92/(0.01)</f>
        <v>27522363.895775814</v>
      </c>
      <c r="H92" s="29"/>
      <c r="I92" s="29">
        <f>(100-'Table A3'!B92)*'Table A0'!$J92/(90)</f>
        <v>38846.692551409978</v>
      </c>
      <c r="J92" s="29">
        <f>'Table A3'!I92*'Table A0'!$J92/(5)</f>
        <v>146977.52185821999</v>
      </c>
      <c r="K92" s="29">
        <f>'Table A3'!J92*'Table A0'!$J92/(4)</f>
        <v>247743.72768783005</v>
      </c>
      <c r="L92" s="29">
        <f>'Table A3'!K92*'Table A0'!$J92/(0.5)</f>
        <v>523538.84430123126</v>
      </c>
      <c r="M92" s="29">
        <f>'Table A3'!L92*'Table A0'!$J92/(0.4)</f>
        <v>1047273.6237986835</v>
      </c>
      <c r="N92" s="29">
        <f>'Table A3'!M92*'Table A0'!$J92/(0.09)</f>
        <v>3924509.4117058371</v>
      </c>
      <c r="P92" s="29">
        <f>'Table Thresholds_nominal'!P92*'Table A0'!$L92</f>
        <v>124823.36913725943</v>
      </c>
      <c r="Q92" s="29">
        <f>'Table Thresholds_nominal'!Q92*'Table A0'!$L92</f>
        <v>173149.21093052957</v>
      </c>
      <c r="R92" s="29">
        <f>'Table Thresholds_nominal'!R92*'Table A0'!$L92</f>
        <v>422553.21666636079</v>
      </c>
      <c r="S92" s="29">
        <f>'Table Thresholds_nominal'!S92*'Table A0'!$L92</f>
        <v>660968.05837796885</v>
      </c>
      <c r="T92" s="29">
        <f>'Table Thresholds_nominal'!T92*'Table A0'!$L92</f>
        <v>2025623.6308366396</v>
      </c>
      <c r="U92" s="29">
        <f>'Table Thresholds_nominal'!U92*'Table A0'!$L92</f>
        <v>10859593.395071601</v>
      </c>
      <c r="W92" s="163"/>
      <c r="X92" s="163"/>
      <c r="Y92" s="163"/>
      <c r="Z92" s="163"/>
      <c r="AA92" s="163"/>
      <c r="AB92" s="163"/>
    </row>
    <row r="93" spans="1:28" ht="12" customHeight="1">
      <c r="A93" s="47">
        <v>2000</v>
      </c>
      <c r="B93" s="29">
        <f>'Table A3'!B93*'Table A0'!$J93/(10)</f>
        <v>318831.71972922888</v>
      </c>
      <c r="C93" s="29">
        <f>'Table A3'!C93*'Table A0'!$J93/(5)</f>
        <v>490312.51422724192</v>
      </c>
      <c r="D93" s="29">
        <f>'Table A3'!D93*'Table A0'!$J93/(1)</f>
        <v>1441295.910326787</v>
      </c>
      <c r="E93" s="29">
        <f>'Table A3'!E93*'Table A0'!$J93/(0.5)</f>
        <v>2337978.7291254182</v>
      </c>
      <c r="F93" s="29">
        <f>'Table A3'!F93*'Table A0'!$J93/(0.1)</f>
        <v>7284501.4714113949</v>
      </c>
      <c r="G93" s="29">
        <f>'Table A3'!G93*'Table A0'!$J93/(0.01)</f>
        <v>33974695.195798479</v>
      </c>
      <c r="H93" s="29"/>
      <c r="I93" s="29">
        <f>(100-'Table A3'!B93)*'Table A0'!$J93/(90)</f>
        <v>38987.147762522058</v>
      </c>
      <c r="J93" s="29">
        <f>'Table A3'!I93*'Table A0'!$J93/(5)</f>
        <v>147350.92523121584</v>
      </c>
      <c r="K93" s="29">
        <f>'Table A3'!J93*'Table A0'!$J93/(4)</f>
        <v>252566.66520235565</v>
      </c>
      <c r="L93" s="29">
        <f>'Table A3'!K93*'Table A0'!$J93/(0.5)</f>
        <v>544613.09152815572</v>
      </c>
      <c r="M93" s="29">
        <f>'Table A3'!L93*'Table A0'!$J93/(0.4)</f>
        <v>1101348.0435539242</v>
      </c>
      <c r="N93" s="29">
        <f>'Table A3'!M93*'Table A0'!$J93/(0.09)</f>
        <v>4318924.3909239415</v>
      </c>
      <c r="P93" s="29">
        <f>'Table Thresholds_nominal'!P93*'Table A0'!$L93</f>
        <v>128075.2275035108</v>
      </c>
      <c r="Q93" s="29">
        <f>'Table Thresholds_nominal'!Q93*'Table A0'!$L93</f>
        <v>181529.87039776667</v>
      </c>
      <c r="R93" s="29">
        <f>'Table Thresholds_nominal'!R93*'Table A0'!$L93</f>
        <v>446519.36384045368</v>
      </c>
      <c r="S93" s="29">
        <f>'Table Thresholds_nominal'!S93*'Table A0'!$L93</f>
        <v>687372.7806622053</v>
      </c>
      <c r="T93" s="29">
        <f>'Table Thresholds_nominal'!T93*'Table A0'!$L93</f>
        <v>2202799.4500542032</v>
      </c>
      <c r="U93" s="29">
        <f>'Table Thresholds_nominal'!U93*'Table A0'!$L93</f>
        <v>12457829.265416645</v>
      </c>
      <c r="W93" s="163"/>
      <c r="X93" s="163"/>
      <c r="Y93" s="163"/>
      <c r="Z93" s="163"/>
      <c r="AA93" s="163"/>
      <c r="AB93" s="163"/>
    </row>
    <row r="94" spans="1:28" ht="12" customHeight="1">
      <c r="A94" s="47">
        <v>2001</v>
      </c>
      <c r="B94" s="29">
        <f>'Table A3'!B94*'Table A0'!$J94/(10)</f>
        <v>279377.68774188665</v>
      </c>
      <c r="C94" s="29">
        <f>'Table A3'!C94*'Table A0'!$J94/(5)</f>
        <v>415784.90493464901</v>
      </c>
      <c r="D94" s="29">
        <f>'Table A3'!D94*'Table A0'!$J94/(1)</f>
        <v>1135636.0508348781</v>
      </c>
      <c r="E94" s="29">
        <f>'Table A3'!E94*'Table A0'!$J94/(0.5)</f>
        <v>1785603.8191173212</v>
      </c>
      <c r="F94" s="29">
        <f>'Table A3'!F94*'Table A0'!$J94/(0.1)</f>
        <v>5216321.6846526321</v>
      </c>
      <c r="G94" s="29">
        <f>'Table A3'!G94*'Table A0'!$J94/(0.01)</f>
        <v>23061763.930236276</v>
      </c>
      <c r="H94" s="29"/>
      <c r="I94" s="29">
        <f>(100-'Table A3'!B94)*'Table A0'!$J94/(90)</f>
        <v>38212.581032391798</v>
      </c>
      <c r="J94" s="29">
        <f>'Table A3'!I94*'Table A0'!$J94/(5)</f>
        <v>142970.47054912423</v>
      </c>
      <c r="K94" s="29">
        <f>'Table A3'!J94*'Table A0'!$J94/(4)</f>
        <v>235822.11845959176</v>
      </c>
      <c r="L94" s="29">
        <f>'Table A3'!K94*'Table A0'!$J94/(0.5)</f>
        <v>485668.28255243518</v>
      </c>
      <c r="M94" s="29">
        <f>'Table A3'!L94*'Table A0'!$J94/(0.4)</f>
        <v>927924.35273349343</v>
      </c>
      <c r="N94" s="29">
        <f>'Table A3'!M94*'Table A0'!$J94/(0.09)</f>
        <v>3233494.7684766711</v>
      </c>
      <c r="P94" s="29">
        <f>'Table Thresholds_nominal'!P94*'Table A0'!$L94</f>
        <v>124597.1823827372</v>
      </c>
      <c r="Q94" s="29">
        <f>'Table Thresholds_nominal'!Q94*'Table A0'!$L94</f>
        <v>173628.40889170847</v>
      </c>
      <c r="R94" s="29">
        <f>'Table Thresholds_nominal'!R94*'Table A0'!$L94</f>
        <v>401937.15603270644</v>
      </c>
      <c r="S94" s="29">
        <f>'Table Thresholds_nominal'!S94*'Table A0'!$L94</f>
        <v>606665.53463633719</v>
      </c>
      <c r="T94" s="29">
        <f>'Table Thresholds_nominal'!T94*'Table A0'!$L94</f>
        <v>1757087.9294184819</v>
      </c>
      <c r="U94" s="29">
        <f>'Table Thresholds_nominal'!U94*'Table A0'!$L94</f>
        <v>8658875.9196070563</v>
      </c>
      <c r="W94" s="163"/>
      <c r="X94" s="163"/>
      <c r="Y94" s="163"/>
      <c r="Z94" s="163"/>
      <c r="AA94" s="163"/>
      <c r="AB94" s="163"/>
    </row>
    <row r="95" spans="1:28" ht="12" customHeight="1">
      <c r="A95" s="47">
        <v>2002</v>
      </c>
      <c r="B95" s="29">
        <f>'Table A3'!B95*'Table A0'!$J95/(10)</f>
        <v>259055.9726914397</v>
      </c>
      <c r="C95" s="29">
        <f>'Table A3'!C95*'Table A0'!$J95/(5)</f>
        <v>379172.34085996263</v>
      </c>
      <c r="D95" s="29">
        <f>'Table A3'!D95*'Table A0'!$J95/(1)</f>
        <v>997028.52109564818</v>
      </c>
      <c r="E95" s="29">
        <f>'Table A3'!E95*'Table A0'!$J95/(0.5)</f>
        <v>1541566.3039484213</v>
      </c>
      <c r="F95" s="29">
        <f>'Table A3'!F95*'Table A0'!$J95/(0.1)</f>
        <v>4339867.4019348668</v>
      </c>
      <c r="G95" s="29">
        <f>'Table A3'!G95*'Table A0'!$J95/(0.01)</f>
        <v>18574939.894945312</v>
      </c>
      <c r="H95" s="29"/>
      <c r="I95" s="29">
        <f>(100-'Table A3'!B95)*'Table A0'!$J95/(90)</f>
        <v>36902.897068322643</v>
      </c>
      <c r="J95" s="29">
        <f>'Table A3'!I95*'Table A0'!$J95/(5)</f>
        <v>138939.60452291681</v>
      </c>
      <c r="K95" s="29">
        <f>'Table A3'!J95*'Table A0'!$J95/(4)</f>
        <v>224708.29580104121</v>
      </c>
      <c r="L95" s="29">
        <f>'Table A3'!K95*'Table A0'!$J95/(0.5)</f>
        <v>452490.73824287509</v>
      </c>
      <c r="M95" s="29">
        <f>'Table A3'!L95*'Table A0'!$J95/(0.4)</f>
        <v>841991.02945180971</v>
      </c>
      <c r="N95" s="29">
        <f>'Table A3'!M95*'Table A0'!$J95/(0.09)</f>
        <v>2758192.6804892626</v>
      </c>
      <c r="O95" s="29"/>
      <c r="P95" s="29">
        <f>'Table Thresholds_nominal'!P95*'Table A0'!$L95</f>
        <v>121035.93491484466</v>
      </c>
      <c r="Q95" s="29">
        <f>'Table Thresholds_nominal'!Q95*'Table A0'!$L95</f>
        <v>166871.43739133442</v>
      </c>
      <c r="R95" s="29">
        <f>'Table Thresholds_nominal'!R95*'Table A0'!$L95</f>
        <v>375507.7725180905</v>
      </c>
      <c r="S95" s="29">
        <f>'Table Thresholds_nominal'!S95*'Table A0'!$L95</f>
        <v>563726.2034049019</v>
      </c>
      <c r="T95" s="29">
        <f>'Table Thresholds_nominal'!T95*'Table A0'!$L95</f>
        <v>1542891.553155401</v>
      </c>
      <c r="U95" s="29">
        <f>'Table Thresholds_nominal'!U95*'Table A0'!$L95</f>
        <v>7240454.8536762642</v>
      </c>
      <c r="W95" s="163"/>
      <c r="X95" s="163"/>
      <c r="Y95" s="163"/>
      <c r="Z95" s="163"/>
      <c r="AA95" s="163"/>
      <c r="AB95" s="163"/>
    </row>
    <row r="96" spans="1:28" ht="12" customHeight="1">
      <c r="A96" s="47">
        <f t="shared" ref="A96:A101" si="0">A95+1</f>
        <v>2003</v>
      </c>
      <c r="B96" s="29">
        <f>'Table A3'!B96*'Table A0'!$J96/(10)</f>
        <v>261716.44191042724</v>
      </c>
      <c r="C96" s="29">
        <f>'Table A3'!C96*'Table A0'!$J96/(5)</f>
        <v>385165.819354331</v>
      </c>
      <c r="D96" s="29">
        <f>'Table A3'!D96*'Table A0'!$J96/(1)</f>
        <v>1030243.6260709162</v>
      </c>
      <c r="E96" s="29">
        <f>'Table A3'!E96*'Table A0'!$J96/(0.5)</f>
        <v>1607081.3112751592</v>
      </c>
      <c r="F96" s="29">
        <f>'Table A3'!F96*'Table A0'!$J96/(0.1)</f>
        <v>4623988.2509698188</v>
      </c>
      <c r="G96" s="29">
        <f>'Table A3'!G96*'Table A0'!$J96/(0.01)</f>
        <v>20524935.772704471</v>
      </c>
      <c r="H96" s="29"/>
      <c r="I96" s="29">
        <f>(100-'Table A3'!B96)*'Table A0'!$J96/(90)</f>
        <v>36228.196580095297</v>
      </c>
      <c r="J96" s="29">
        <f>'Table A3'!I96*'Table A0'!$J96/(5)</f>
        <v>138267.06446652347</v>
      </c>
      <c r="K96" s="29">
        <f>'Table A3'!J96*'Table A0'!$J96/(4)</f>
        <v>223896.36767518474</v>
      </c>
      <c r="L96" s="29">
        <f>'Table A3'!K96*'Table A0'!$J96/(0.5)</f>
        <v>453405.94086667313</v>
      </c>
      <c r="M96" s="29">
        <f>'Table A3'!L96*'Table A0'!$J96/(0.4)</f>
        <v>852854.5763514943</v>
      </c>
      <c r="N96" s="29">
        <f>'Table A3'!M96*'Table A0'!$J96/(0.09)</f>
        <v>2857216.304110413</v>
      </c>
      <c r="O96" s="29"/>
      <c r="P96" s="29">
        <f>'Table Thresholds_nominal'!P96*'Table A0'!$L96</f>
        <v>120251.62897279249</v>
      </c>
      <c r="Q96" s="29">
        <f>'Table Thresholds_nominal'!Q96*'Table A0'!$L96</f>
        <v>165961.00882955623</v>
      </c>
      <c r="R96" s="29">
        <f>'Table Thresholds_nominal'!R96*'Table A0'!$L96</f>
        <v>375694.49337653239</v>
      </c>
      <c r="S96" s="29">
        <f>'Table Thresholds_nominal'!S96*'Table A0'!$L96</f>
        <v>565707.12619376997</v>
      </c>
      <c r="T96" s="29">
        <f>'Table Thresholds_nominal'!T96*'Table A0'!$L96</f>
        <v>1573529.4987033359</v>
      </c>
      <c r="U96" s="29">
        <f>'Table Thresholds_nominal'!U96*'Table A0'!$L96</f>
        <v>7607124.799423092</v>
      </c>
      <c r="W96" s="163"/>
      <c r="X96" s="163"/>
      <c r="Y96" s="163"/>
      <c r="Z96" s="163"/>
      <c r="AA96" s="163"/>
      <c r="AB96" s="163"/>
    </row>
    <row r="97" spans="1:28" ht="12" customHeight="1">
      <c r="A97" s="47">
        <f t="shared" si="0"/>
        <v>2004</v>
      </c>
      <c r="B97" s="29">
        <f>'Table A3'!B97*'Table A0'!$J97/(10)</f>
        <v>286667.75297015737</v>
      </c>
      <c r="C97" s="29">
        <f>'Table A3'!C97*'Table A0'!$J97/(5)</f>
        <v>431864.39217685733</v>
      </c>
      <c r="D97" s="29">
        <f>'Table A3'!D97*'Table A0'!$J97/(1)</f>
        <v>1220403.0527424123</v>
      </c>
      <c r="E97" s="29">
        <f>'Table A3'!E97*'Table A0'!$J97/(0.5)</f>
        <v>1945181.4768664057</v>
      </c>
      <c r="F97" s="29">
        <f>'Table A3'!F97*'Table A0'!$J97/(0.1)</f>
        <v>5847777.4992188178</v>
      </c>
      <c r="G97" s="29">
        <f>'Table A3'!G97*'Table A0'!$J97/(0.01)</f>
        <v>26826254.518339258</v>
      </c>
      <c r="H97" s="29"/>
      <c r="I97" s="29">
        <f>(100-'Table A3'!B97)*'Table A0'!$J97/(90)</f>
        <v>36795.999499398706</v>
      </c>
      <c r="J97" s="29">
        <f>'Table A3'!I97*'Table A0'!$J97/(5)</f>
        <v>141471.11376345746</v>
      </c>
      <c r="K97" s="29">
        <f>'Table A3'!J97*'Table A0'!$J97/(4)</f>
        <v>234729.72703546856</v>
      </c>
      <c r="L97" s="29">
        <f>'Table A3'!K97*'Table A0'!$J97/(0.5)</f>
        <v>495624.62861841894</v>
      </c>
      <c r="M97" s="29">
        <f>'Table A3'!L97*'Table A0'!$J97/(0.4)</f>
        <v>969532.47127830237</v>
      </c>
      <c r="N97" s="29">
        <f>'Table A3'!M97*'Table A0'!$J97/(0.09)</f>
        <v>3516835.6082054367</v>
      </c>
      <c r="O97" s="29"/>
      <c r="P97" s="29">
        <f>'Table Thresholds_nominal'!P97*'Table A0'!$L97</f>
        <v>122259.43928050451</v>
      </c>
      <c r="Q97" s="29">
        <f>'Table Thresholds_nominal'!Q97*'Table A0'!$L97</f>
        <v>170900.82170703961</v>
      </c>
      <c r="R97" s="29">
        <f>'Table Thresholds_nominal'!R97*'Table A0'!$L97</f>
        <v>408004.68921810004</v>
      </c>
      <c r="S97" s="29">
        <f>'Table Thresholds_nominal'!S97*'Table A0'!$L97</f>
        <v>622858.33281204151</v>
      </c>
      <c r="T97" s="29">
        <f>'Table Thresholds_nominal'!T97*'Table A0'!$L97</f>
        <v>1870398.255440881</v>
      </c>
      <c r="U97" s="29">
        <f>'Table Thresholds_nominal'!U97*'Table A0'!$L97</f>
        <v>9767440.824384274</v>
      </c>
      <c r="W97" s="163"/>
      <c r="X97" s="163"/>
      <c r="Y97" s="163"/>
      <c r="Z97" s="163"/>
      <c r="AA97" s="163"/>
      <c r="AB97" s="163"/>
    </row>
    <row r="98" spans="1:28" ht="12" customHeight="1">
      <c r="A98" s="47">
        <f t="shared" si="0"/>
        <v>2005</v>
      </c>
      <c r="B98" s="29">
        <f>'Table A3'!B98*'Table A0'!$J98/(10)</f>
        <v>311727.84838315821</v>
      </c>
      <c r="C98" s="29">
        <f>'Table A3'!C98*'Table A0'!$J98/(5)</f>
        <v>479310.42819008464</v>
      </c>
      <c r="D98" s="29">
        <f>'Table A3'!D98*'Table A0'!$J98/(1)</f>
        <v>1413462.0609023245</v>
      </c>
      <c r="E98" s="29">
        <f>'Table A3'!E98*'Table A0'!$J98/(0.5)</f>
        <v>2292264.4902623845</v>
      </c>
      <c r="F98" s="29">
        <f>'Table A3'!F98*'Table A0'!$J98/(0.1)</f>
        <v>7084078.8816166874</v>
      </c>
      <c r="G98" s="29">
        <f>'Table A3'!G98*'Table A0'!$J98/(0.01)</f>
        <v>33072793.613374338</v>
      </c>
      <c r="H98" s="29"/>
      <c r="I98" s="29">
        <f>(100-'Table A3'!B98)*'Table A0'!$J98/(90)</f>
        <v>37024.158320952469</v>
      </c>
      <c r="J98" s="29">
        <f>'Table A3'!I98*'Table A0'!$J98/(5)</f>
        <v>144145.26857623181</v>
      </c>
      <c r="K98" s="29">
        <f>'Table A3'!J98*'Table A0'!$J98/(4)</f>
        <v>245772.52001202467</v>
      </c>
      <c r="L98" s="29">
        <f>'Table A3'!K98*'Table A0'!$J98/(0.5)</f>
        <v>534659.63154226448</v>
      </c>
      <c r="M98" s="29">
        <f>'Table A3'!L98*'Table A0'!$J98/(0.4)</f>
        <v>1094310.8924238088</v>
      </c>
      <c r="N98" s="29">
        <f>'Table A3'!M98*'Table A0'!$J98/(0.09)</f>
        <v>4196443.911421393</v>
      </c>
      <c r="O98" s="29"/>
      <c r="P98" s="29">
        <f>'Table Thresholds_nominal'!P98*'Table A0'!$L98</f>
        <v>124597.93017913085</v>
      </c>
      <c r="Q98" s="29">
        <f>'Table Thresholds_nominal'!Q98*'Table A0'!$L98</f>
        <v>175940.55430951802</v>
      </c>
      <c r="R98" s="29">
        <f>'Table Thresholds_nominal'!R98*'Table A0'!$L98</f>
        <v>440088.06584150129</v>
      </c>
      <c r="S98" s="29">
        <f>'Table Thresholds_nominal'!S98*'Table A0'!$L98</f>
        <v>685471.93317293911</v>
      </c>
      <c r="T98" s="29">
        <f>'Table Thresholds_nominal'!T98*'Table A0'!$L98</f>
        <v>2163301.0203338494</v>
      </c>
      <c r="U98" s="29">
        <f>'Table Thresholds_nominal'!U98*'Table A0'!$L98</f>
        <v>12035784.129509497</v>
      </c>
      <c r="W98" s="163"/>
      <c r="X98" s="163"/>
      <c r="Y98" s="163"/>
      <c r="Z98" s="163"/>
      <c r="AA98" s="163"/>
      <c r="AB98" s="163"/>
    </row>
    <row r="99" spans="1:28" ht="12" customHeight="1">
      <c r="A99" s="47">
        <f t="shared" si="0"/>
        <v>2006</v>
      </c>
      <c r="B99" s="29">
        <f>'Table A3'!B99*'Table A0'!$J99/(10)</f>
        <v>326452.23544917518</v>
      </c>
      <c r="C99" s="29">
        <f>'Table A3'!C99*'Table A0'!$J99/(5)</f>
        <v>504147.62703207368</v>
      </c>
      <c r="D99" s="29">
        <f>'Table A3'!D99*'Table A0'!$J99/(1)</f>
        <v>1510668.9719498225</v>
      </c>
      <c r="E99" s="29">
        <f>'Table A3'!E99*'Table A0'!$J99/(0.5)</f>
        <v>2464277.5194186517</v>
      </c>
      <c r="F99" s="29">
        <f>'Table A3'!F99*'Table A0'!$J99/(0.1)</f>
        <v>7670171.3389802137</v>
      </c>
      <c r="G99" s="29">
        <f>'Table A3'!G99*'Table A0'!$J99/(0.01)</f>
        <v>36140089.325881921</v>
      </c>
      <c r="H99" s="29"/>
      <c r="I99" s="29">
        <f>(100-'Table A3'!B99)*'Table A0'!$J99/(90)</f>
        <v>37272.684717861128</v>
      </c>
      <c r="J99" s="29">
        <f>'Table A3'!I99*'Table A0'!$J99/(5)</f>
        <v>148756.84386627661</v>
      </c>
      <c r="K99" s="29">
        <f>'Table A3'!J99*'Table A0'!$J99/(4)</f>
        <v>252517.29080263647</v>
      </c>
      <c r="L99" s="29">
        <f>'Table A3'!K99*'Table A0'!$J99/(0.5)</f>
        <v>557060.42448099342</v>
      </c>
      <c r="M99" s="29">
        <f>'Table A3'!L99*'Table A0'!$J99/(0.4)</f>
        <v>1162804.0645282611</v>
      </c>
      <c r="N99" s="29">
        <f>'Table A3'!M99*'Table A0'!$J99/(0.09)</f>
        <v>4506847.1182133574</v>
      </c>
      <c r="O99" s="29"/>
      <c r="P99" s="29">
        <f>'Table Thresholds_nominal'!P99*'Table A0'!$L99</f>
        <v>126881.60235108636</v>
      </c>
      <c r="Q99" s="29">
        <f>'Table Thresholds_nominal'!Q99*'Table A0'!$L99</f>
        <v>179733.33470653524</v>
      </c>
      <c r="R99" s="29">
        <f>'Table Thresholds_nominal'!R99*'Table A0'!$L99</f>
        <v>457576.64114459866</v>
      </c>
      <c r="S99" s="29">
        <f>'Table Thresholds_nominal'!S99*'Table A0'!$L99</f>
        <v>720544.19028269954</v>
      </c>
      <c r="T99" s="29">
        <f>'Table Thresholds_nominal'!T99*'Table A0'!$L99</f>
        <v>2321901.9570116131</v>
      </c>
      <c r="U99" s="29">
        <f>'Table Thresholds_nominal'!U99*'Table A0'!$L99</f>
        <v>12743802.083760539</v>
      </c>
      <c r="W99" s="163"/>
      <c r="X99" s="163"/>
      <c r="Y99" s="163"/>
      <c r="Z99" s="163"/>
      <c r="AA99" s="163"/>
      <c r="AB99" s="163"/>
    </row>
    <row r="100" spans="1:28" ht="12" customHeight="1">
      <c r="A100" s="47">
        <f t="shared" si="0"/>
        <v>2007</v>
      </c>
      <c r="B100" s="29">
        <f>'Table A3'!B100*'Table A0'!$J100/(10)</f>
        <v>341385.36926034535</v>
      </c>
      <c r="C100" s="29">
        <f>'Table A3'!C100*'Table A0'!$J100/(5)</f>
        <v>530787.67424845323</v>
      </c>
      <c r="D100" s="29">
        <f>'Table A3'!D100*'Table A0'!$J100/(1)</f>
        <v>1613104.2086300554</v>
      </c>
      <c r="E100" s="29">
        <f>'Table A3'!E100*'Table A0'!$J100/(0.5)</f>
        <v>2651193.01242232</v>
      </c>
      <c r="F100" s="29">
        <f>'Table A3'!F100*'Table A0'!$J100/(0.1)</f>
        <v>8424819.8787107728</v>
      </c>
      <c r="G100" s="29">
        <f>'Table A3'!G100*'Table A0'!$J100/(0.01)</f>
        <v>41427464.592992447</v>
      </c>
      <c r="H100" s="29"/>
      <c r="I100" s="29">
        <f>(100-'Table A3'!B100)*'Table A0'!$J100/(90)</f>
        <v>38328.259525141752</v>
      </c>
      <c r="J100" s="29">
        <f>'Table A3'!I100*'Table A0'!$J100/(5)</f>
        <v>151983.06427223742</v>
      </c>
      <c r="K100" s="29">
        <f>'Table A3'!J100*'Table A0'!$J100/(4)</f>
        <v>260208.54065305271</v>
      </c>
      <c r="L100" s="29">
        <f>'Table A3'!K100*'Table A0'!$J100/(0.5)</f>
        <v>575015.40483779111</v>
      </c>
      <c r="M100" s="29">
        <f>'Table A3'!L100*'Table A0'!$J100/(0.4)</f>
        <v>1207786.2958502064</v>
      </c>
      <c r="N100" s="29">
        <f>'Table A3'!M100*'Table A0'!$J100/(0.09)</f>
        <v>4757859.3549016993</v>
      </c>
      <c r="O100" s="29"/>
      <c r="P100" s="29">
        <f>'Table Thresholds_nominal'!P100*'Table A0'!$L100</f>
        <v>129604.51773967168</v>
      </c>
      <c r="Q100" s="29">
        <f>'Table Thresholds_nominal'!Q100*'Table A0'!$L100</f>
        <v>183670.04186434927</v>
      </c>
      <c r="R100" s="29">
        <f>'Table Thresholds_nominal'!R100*'Table A0'!$L100</f>
        <v>471589.97142219002</v>
      </c>
      <c r="S100" s="29">
        <f>'Table Thresholds_nominal'!S100*'Table A0'!$L100</f>
        <v>747264.67982936464</v>
      </c>
      <c r="T100" s="29">
        <f>'Table Thresholds_nominal'!T100*'Table A0'!$L100</f>
        <v>2427110.8850851017</v>
      </c>
      <c r="U100" s="29">
        <f>'Table Thresholds_nominal'!U100*'Table A0'!$L100</f>
        <v>13567683.755349193</v>
      </c>
      <c r="W100" s="163"/>
      <c r="X100" s="163"/>
      <c r="Y100" s="163"/>
      <c r="Z100" s="163"/>
      <c r="AA100" s="163"/>
      <c r="AB100" s="163"/>
    </row>
    <row r="101" spans="1:28" ht="12" customHeight="1">
      <c r="A101" s="47">
        <f t="shared" si="0"/>
        <v>2008</v>
      </c>
      <c r="B101" s="29">
        <f>'Table A3'!B101*'Table A0'!$J101/(10)</f>
        <v>298227.45234036061</v>
      </c>
      <c r="C101" s="29">
        <f>'Table A3'!C101*'Table A0'!$J101/(5)</f>
        <v>451657.40065812261</v>
      </c>
      <c r="D101" s="29">
        <f>'Table A3'!D101*'Table A0'!$J101/(1)</f>
        <v>1295237.6662356295</v>
      </c>
      <c r="E101" s="29">
        <f>'Table A3'!E101*'Table A0'!$J101/(0.5)</f>
        <v>2086009.1393484541</v>
      </c>
      <c r="F101" s="29">
        <f>'Table A3'!F101*'Table A0'!$J101/(0.1)</f>
        <v>6431047.3259097412</v>
      </c>
      <c r="G101" s="29">
        <f>'Table A3'!G101*'Table A0'!$J101/(0.01)</f>
        <v>31128742.537143882</v>
      </c>
      <c r="H101" s="29"/>
      <c r="I101" s="29">
        <f>(100-'Table A3'!B101)*'Table A0'!$J101/(90)</f>
        <v>35571.386982585376</v>
      </c>
      <c r="J101" s="29">
        <f>'Table A3'!I101*'Table A0'!$J101/(5)</f>
        <v>144797.50402259856</v>
      </c>
      <c r="K101" s="29">
        <f>'Table A3'!J101*'Table A0'!$J101/(4)</f>
        <v>240762.33426374596</v>
      </c>
      <c r="L101" s="29">
        <f>'Table A3'!K101*'Table A0'!$J101/(0.5)</f>
        <v>504466.19312280463</v>
      </c>
      <c r="M101" s="29">
        <f>'Table A3'!L101*'Table A0'!$J101/(0.4)</f>
        <v>999749.59270813223</v>
      </c>
      <c r="N101" s="29">
        <f>'Table A3'!M101*'Table A0'!$J101/(0.09)</f>
        <v>3686858.9691059482</v>
      </c>
      <c r="O101" s="29"/>
      <c r="P101" s="29">
        <f>'Table Thresholds_nominal'!P101*'Table A0'!$L101</f>
        <v>124165.62701803789</v>
      </c>
      <c r="Q101" s="29">
        <f>'Table Thresholds_nominal'!Q101*'Table A0'!$L101</f>
        <v>173876.50650049379</v>
      </c>
      <c r="R101" s="29">
        <f>'Table Thresholds_nominal'!R101*'Table A0'!$L101</f>
        <v>419234.03350267035</v>
      </c>
      <c r="S101" s="29">
        <f>'Table Thresholds_nominal'!S101*'Table A0'!$L101</f>
        <v>636102.0714940147</v>
      </c>
      <c r="T101" s="29">
        <f>'Table Thresholds_nominal'!T101*'Table A0'!$L101</f>
        <v>1929889.6436966925</v>
      </c>
      <c r="U101" s="29">
        <f>'Table Thresholds_nominal'!U101*'Table A0'!$L101</f>
        <v>10407122.444490453</v>
      </c>
      <c r="W101" s="163"/>
      <c r="X101" s="163"/>
      <c r="Y101" s="163"/>
      <c r="Z101" s="163"/>
      <c r="AA101" s="163"/>
      <c r="AB101" s="163"/>
    </row>
    <row r="102" spans="1:28" ht="12" customHeight="1">
      <c r="A102" s="47">
        <f t="shared" ref="A102:A110" si="1">A101+1</f>
        <v>2009</v>
      </c>
      <c r="B102" s="29">
        <f>'Table A3'!B102*'Table A0'!$J102/(10)</f>
        <v>263534.72635181888</v>
      </c>
      <c r="C102" s="29">
        <f>'Table A3'!C102*'Table A0'!$J102/(5)</f>
        <v>386648.32136422512</v>
      </c>
      <c r="D102" s="29">
        <f>'Table A3'!D102*'Table A0'!$J102/(1)</f>
        <v>1026834.4816929608</v>
      </c>
      <c r="E102" s="29">
        <f>'Table A3'!E102*'Table A0'!$J102/(0.5)</f>
        <v>1604035.717745878</v>
      </c>
      <c r="F102" s="29">
        <f>'Table A3'!F102*'Table A0'!$J102/(0.1)</f>
        <v>4700917.2833175724</v>
      </c>
      <c r="G102" s="29">
        <f>'Table A3'!G102*'Table A0'!$J102/(0.01)</f>
        <v>22067958.892391358</v>
      </c>
      <c r="H102" s="29"/>
      <c r="I102" s="29">
        <f>(100-'Table A3'!B102)*'Table A0'!$J102/(90)</f>
        <v>33686.916190867792</v>
      </c>
      <c r="J102" s="29">
        <f>'Table A3'!I102*'Table A0'!$J102/(5)</f>
        <v>140421.13133941271</v>
      </c>
      <c r="K102" s="29">
        <f>'Table A3'!J102*'Table A0'!$J102/(4)</f>
        <v>226601.78128204116</v>
      </c>
      <c r="L102" s="29">
        <f>'Table A3'!K102*'Table A0'!$J102/(0.5)</f>
        <v>449633.24564004375</v>
      </c>
      <c r="M102" s="29">
        <f>'Table A3'!L102*'Table A0'!$J102/(0.4)</f>
        <v>829815.32635295426</v>
      </c>
      <c r="N102" s="29">
        <f>'Table A3'!M102*'Table A0'!$J102/(0.09)</f>
        <v>2771245.9934204859</v>
      </c>
      <c r="O102" s="29"/>
      <c r="P102" s="29">
        <f>'Table Thresholds_nominal'!P102*'Table A0'!$L102</f>
        <v>121241.85842945275</v>
      </c>
      <c r="Q102" s="29">
        <f>'Table Thresholds_nominal'!Q102*'Table A0'!$L102</f>
        <v>167306.10953721553</v>
      </c>
      <c r="R102" s="29">
        <f>'Table Thresholds_nominal'!R102*'Table A0'!$L102</f>
        <v>376097.12354330916</v>
      </c>
      <c r="S102" s="29">
        <f>'Table Thresholds_nominal'!S102*'Table A0'!$L102</f>
        <v>555104.10357174673</v>
      </c>
      <c r="T102" s="29">
        <f>'Table Thresholds_nominal'!T102*'Table A0'!$L102</f>
        <v>1524624.22479232</v>
      </c>
      <c r="U102" s="29">
        <f>'Table Thresholds_nominal'!U102*'Table A0'!$L102</f>
        <v>7457926.4497009963</v>
      </c>
      <c r="W102" s="163"/>
      <c r="X102" s="163"/>
      <c r="Y102" s="163"/>
      <c r="Z102" s="163"/>
      <c r="AA102" s="163"/>
      <c r="AB102" s="163"/>
    </row>
    <row r="103" spans="1:28" ht="12" customHeight="1">
      <c r="A103" s="47">
        <f t="shared" si="1"/>
        <v>2010</v>
      </c>
      <c r="B103" s="29">
        <f>'Table A3'!B103*'Table A0'!$J103/(10)</f>
        <v>277950.72240453272</v>
      </c>
      <c r="C103" s="29">
        <f>'Table A3'!C103*'Table A0'!$J103/(5)</f>
        <v>414840.42627010413</v>
      </c>
      <c r="D103" s="29">
        <f>'Table A3'!D103*'Table A0'!$J103/(1)</f>
        <v>1149165.3725040553</v>
      </c>
      <c r="E103" s="29">
        <f>'Table A3'!E103*'Table A0'!$J103/(0.5)</f>
        <v>1831560.0545100633</v>
      </c>
      <c r="F103" s="29">
        <f>'Table A3'!F103*'Table A0'!$J103/(0.1)</f>
        <v>5587594.6068792054</v>
      </c>
      <c r="G103" s="29">
        <f>'Table A3'!G103*'Table A0'!$J103/(0.01)</f>
        <v>27648700.172163721</v>
      </c>
      <c r="H103" s="29"/>
      <c r="I103" s="29">
        <f>(100-'Table A3'!B103)*'Table A0'!$J103/(90)</f>
        <v>33399.444673341954</v>
      </c>
      <c r="J103" s="29">
        <f>'Table A3'!I103*'Table A0'!$J103/(5)</f>
        <v>141061.0185389613</v>
      </c>
      <c r="K103" s="29">
        <f>'Table A3'!J103*'Table A0'!$J103/(4)</f>
        <v>231259.18971161629</v>
      </c>
      <c r="L103" s="29">
        <f>'Table A3'!K103*'Table A0'!$J103/(0.5)</f>
        <v>466770.69049804745</v>
      </c>
      <c r="M103" s="29">
        <f>'Table A3'!L103*'Table A0'!$J103/(0.4)</f>
        <v>892551.41641777765</v>
      </c>
      <c r="N103" s="29">
        <f>'Table A3'!M103*'Table A0'!$J103/(0.09)</f>
        <v>3136360.6551809255</v>
      </c>
      <c r="O103" s="29"/>
      <c r="P103" s="29">
        <f>'Table Thresholds_nominal'!P103*'Table A0'!$L103</f>
        <v>121251.32412348757</v>
      </c>
      <c r="Q103" s="29">
        <f>'Table Thresholds_nominal'!Q103*'Table A0'!$L103</f>
        <v>168929.45270553164</v>
      </c>
      <c r="R103" s="29">
        <f>'Table Thresholds_nominal'!R103*'Table A0'!$L103</f>
        <v>389709.74143160757</v>
      </c>
      <c r="S103" s="29">
        <f>'Table Thresholds_nominal'!S103*'Table A0'!$L103</f>
        <v>582092.68767077837</v>
      </c>
      <c r="T103" s="29">
        <f>'Table Thresholds_nominal'!T103*'Table A0'!$L103</f>
        <v>1666156.9092733527</v>
      </c>
      <c r="U103" s="29">
        <f>'Table Thresholds_nominal'!U103*'Table A0'!$L103</f>
        <v>8830881.0598224234</v>
      </c>
      <c r="W103" s="163"/>
      <c r="X103" s="163"/>
      <c r="Y103" s="163"/>
      <c r="Z103" s="163"/>
      <c r="AA103" s="163"/>
      <c r="AB103" s="163"/>
    </row>
    <row r="104" spans="1:28" ht="12" customHeight="1">
      <c r="A104" s="47">
        <f t="shared" si="1"/>
        <v>2011</v>
      </c>
      <c r="B104" s="29">
        <f>'Table A3'!B104*'Table A0'!$J104/(10)</f>
        <v>276341.47336665477</v>
      </c>
      <c r="C104" s="29">
        <f>'Table A3'!C104*'Table A0'!$J104/(5)</f>
        <v>412089.16937177547</v>
      </c>
      <c r="D104" s="29">
        <f>'Table A3'!D104*'Table A0'!$J104/(1)</f>
        <v>1128091.9479792772</v>
      </c>
      <c r="E104" s="29">
        <f>'Table A3'!E104*'Table A0'!$J104/(0.5)</f>
        <v>1785356.0864492112</v>
      </c>
      <c r="F104" s="29">
        <f>'Table A3'!F104*'Table A0'!$J104/(0.1)</f>
        <v>5320354.247455583</v>
      </c>
      <c r="G104" s="29">
        <f>'Table A3'!G104*'Table A0'!$J104/(0.01)</f>
        <v>24816070.642675404</v>
      </c>
      <c r="H104" s="29"/>
      <c r="I104" s="29">
        <f>(100-'Table A3'!B104)*'Table A0'!$J104/(90)</f>
        <v>33093.198014727197</v>
      </c>
      <c r="J104" s="29">
        <f>'Table A3'!I104*'Table A0'!$J104/(5)</f>
        <v>140593.77736153401</v>
      </c>
      <c r="K104" s="29">
        <f>'Table A3'!J104*'Table A0'!$J104/(4)</f>
        <v>233088.47471990006</v>
      </c>
      <c r="L104" s="29">
        <f>'Table A3'!K104*'Table A0'!$J104/(0.5)</f>
        <v>470827.80950934341</v>
      </c>
      <c r="M104" s="29">
        <f>'Table A3'!L104*'Table A0'!$J104/(0.4)</f>
        <v>901606.54619761813</v>
      </c>
      <c r="N104" s="29">
        <f>'Table A3'!M104*'Table A0'!$J104/(0.09)</f>
        <v>3154163.5368756033</v>
      </c>
      <c r="O104" s="29"/>
      <c r="P104" s="29">
        <f>'Table Thresholds_nominal'!P104*'Table A0'!$L104</f>
        <v>120483.33818493551</v>
      </c>
      <c r="Q104" s="29">
        <f>'Table Thresholds_nominal'!Q104*'Table A0'!$L104</f>
        <v>168970.24289658401</v>
      </c>
      <c r="R104" s="29">
        <f>'Table Thresholds_nominal'!R104*'Table A0'!$L104</f>
        <v>393424.45568412868</v>
      </c>
      <c r="S104" s="29">
        <f>'Table Thresholds_nominal'!S104*'Table A0'!$L104</f>
        <v>590247.83453823009</v>
      </c>
      <c r="T104" s="29">
        <f>'Table Thresholds_nominal'!T104*'Table A0'!$L104</f>
        <v>1689148.8533372635</v>
      </c>
      <c r="U104" s="29">
        <f>'Table Thresholds_nominal'!U104*'Table A0'!$L104</f>
        <v>8669861.7572903372</v>
      </c>
      <c r="W104" s="163"/>
      <c r="X104" s="163"/>
      <c r="Y104" s="163"/>
      <c r="Z104" s="163"/>
      <c r="AA104" s="163"/>
      <c r="AB104" s="163"/>
    </row>
    <row r="105" spans="1:28" ht="12" customHeight="1">
      <c r="A105" s="47">
        <f t="shared" si="1"/>
        <v>2012</v>
      </c>
      <c r="B105" s="29">
        <f>'Table A3'!B105*'Table A0'!$J105/(10)</f>
        <v>306637.1016883041</v>
      </c>
      <c r="C105" s="29">
        <f>'Table A3'!C105*'Table A0'!$J105/(5)</f>
        <v>470469.37474559416</v>
      </c>
      <c r="D105" s="29">
        <f>'Table A3'!D105*'Table A0'!$J105/(1)</f>
        <v>1383327.093265208</v>
      </c>
      <c r="E105" s="29">
        <f>'Table A3'!E105*'Table A0'!$J105/(0.5)</f>
        <v>2252905.846916677</v>
      </c>
      <c r="F105" s="29">
        <f>'Table A3'!F105*'Table A0'!$J105/(0.1)</f>
        <v>7097216.9775372855</v>
      </c>
      <c r="G105" s="29">
        <f>'Table A3'!G105*'Table A0'!$J105/(0.01)</f>
        <v>35213394.686192937</v>
      </c>
      <c r="H105" s="29"/>
      <c r="I105" s="29">
        <f>(100-'Table A3'!B105)*'Table A0'!$J105/(90)</f>
        <v>33260.124872532149</v>
      </c>
      <c r="J105" s="29">
        <f>'Table A3'!I105*'Table A0'!$J105/(5)</f>
        <v>142804.82863101401</v>
      </c>
      <c r="K105" s="29">
        <f>'Table A3'!J105*'Table A0'!$J105/(4)</f>
        <v>242254.94511569067</v>
      </c>
      <c r="L105" s="29">
        <f>'Table A3'!K105*'Table A0'!$J105/(0.5)</f>
        <v>513748.33961373911</v>
      </c>
      <c r="M105" s="29">
        <f>'Table A3'!L105*'Table A0'!$J105/(0.4)</f>
        <v>1041828.0642615247</v>
      </c>
      <c r="N105" s="29">
        <f>'Table A3'!M105*'Table A0'!$J105/(0.09)</f>
        <v>3973197.2321311026</v>
      </c>
      <c r="O105" s="29"/>
      <c r="P105" s="29">
        <f>'Table Thresholds_nominal'!P105*'Table A0'!$L105</f>
        <v>121815.65918329748</v>
      </c>
      <c r="Q105" s="29">
        <f>'Table Thresholds_nominal'!Q105*'Table A0'!$L105</f>
        <v>172506.34715895887</v>
      </c>
      <c r="R105" s="29">
        <f>'Table Thresholds_nominal'!R105*'Table A0'!$L105</f>
        <v>423781.83835423406</v>
      </c>
      <c r="S105" s="29">
        <f>'Table Thresholds_nominal'!S105*'Table A0'!$L105</f>
        <v>658957.59124552913</v>
      </c>
      <c r="T105" s="29">
        <f>'Table Thresholds_nominal'!T105*'Table A0'!$L105</f>
        <v>2044709.469481607</v>
      </c>
      <c r="U105" s="29">
        <f>'Table Thresholds_nominal'!U105*'Table A0'!$L105</f>
        <v>11391525.709779002</v>
      </c>
      <c r="W105" s="163"/>
      <c r="X105" s="163"/>
      <c r="Y105" s="163"/>
      <c r="Z105" s="163"/>
      <c r="AA105" s="163"/>
      <c r="AB105" s="163"/>
    </row>
    <row r="106" spans="1:28" ht="12" customHeight="1">
      <c r="A106" s="47">
        <f t="shared" si="1"/>
        <v>2013</v>
      </c>
      <c r="B106" s="29">
        <f>'Table A3'!B106*'Table A0'!$J106/(10)</f>
        <v>286247.8032796341</v>
      </c>
      <c r="C106" s="29">
        <f>'Table A3'!C106*'Table A0'!$J106/(5)</f>
        <v>428962.63654349372</v>
      </c>
      <c r="D106" s="29">
        <f>'Table A3'!D106*'Table A0'!$J106/(1)</f>
        <v>1177528.3351659079</v>
      </c>
      <c r="E106" s="29">
        <f>'Table A3'!E106*'Table A0'!$J106/(0.5)</f>
        <v>1860760.8111534044</v>
      </c>
      <c r="F106" s="29">
        <f>'Table A3'!F106*'Table A0'!$J106/(0.1)</f>
        <v>5550969.5736027565</v>
      </c>
      <c r="G106" s="29">
        <f>'Table A3'!G106*'Table A0'!$J106/(0.01)</f>
        <v>26286321.827706408</v>
      </c>
      <c r="H106" s="29"/>
      <c r="I106" s="29">
        <f>(100-'Table A3'!B106)*'Table A0'!$J106/(90)</f>
        <v>33593.309780658681</v>
      </c>
      <c r="J106" s="29">
        <f>'Table A3'!I106*'Table A0'!$J106/(5)</f>
        <v>143532.97001577445</v>
      </c>
      <c r="K106" s="29">
        <f>'Table A3'!J106*'Table A0'!$J106/(4)</f>
        <v>241821.21188789021</v>
      </c>
      <c r="L106" s="29">
        <f>'Table A3'!K106*'Table A0'!$J106/(0.5)</f>
        <v>494295.85917841113</v>
      </c>
      <c r="M106" s="29">
        <f>'Table A3'!L106*'Table A0'!$J106/(0.4)</f>
        <v>938208.62054106628</v>
      </c>
      <c r="N106" s="29">
        <f>'Table A3'!M106*'Table A0'!$J106/(0.09)</f>
        <v>3247041.5453690179</v>
      </c>
      <c r="O106" s="29"/>
      <c r="P106" s="29">
        <f>'Table Thresholds_nominal'!P106*'Table A0'!$L106</f>
        <v>122350.92805163188</v>
      </c>
      <c r="Q106" s="29">
        <f>'Table Thresholds_nominal'!Q106*'Table A0'!$L106</f>
        <v>173519.87912792066</v>
      </c>
      <c r="R106" s="29">
        <f>'Table Thresholds_nominal'!R106*'Table A0'!$L106</f>
        <v>416327.75801676291</v>
      </c>
      <c r="S106" s="29">
        <f>'Table Thresholds_nominal'!S106*'Table A0'!$L106</f>
        <v>621824.28578150063</v>
      </c>
      <c r="T106" s="29">
        <f>'Table Thresholds_nominal'!T106*'Table A0'!$L106</f>
        <v>1753402.0167289248</v>
      </c>
      <c r="U106" s="29">
        <f>'Table Thresholds_nominal'!U106*'Table A0'!$L106</f>
        <v>8889592.4978002403</v>
      </c>
      <c r="W106" s="163"/>
      <c r="X106" s="163"/>
      <c r="Y106" s="163"/>
      <c r="Z106" s="163"/>
      <c r="AA106" s="163"/>
      <c r="AB106" s="163"/>
    </row>
    <row r="107" spans="1:28" ht="12" customHeight="1">
      <c r="A107" s="47">
        <f t="shared" si="1"/>
        <v>2014</v>
      </c>
      <c r="B107" s="29">
        <f>'Table A3'!B107*'Table A0'!$J107/(10)</f>
        <v>307179.62976477464</v>
      </c>
      <c r="C107" s="29">
        <f>'Table A3'!C107*'Table A0'!$J107/(5)</f>
        <v>467096.37657465023</v>
      </c>
      <c r="D107" s="29">
        <f>'Table A3'!D107*'Table A0'!$J107/(1)</f>
        <v>1325760.2247278388</v>
      </c>
      <c r="E107" s="29">
        <f>'Table A3'!E107*'Table A0'!$J107/(0.5)</f>
        <v>2122941.32639969</v>
      </c>
      <c r="F107" s="29">
        <f>'Table A3'!F107*'Table A0'!$J107/(0.1)</f>
        <v>6512365.8622667203</v>
      </c>
      <c r="G107" s="29">
        <f>'Table A3'!G107*'Table A0'!$J107/(0.01)</f>
        <v>31579214.274883375</v>
      </c>
      <c r="H107" s="29"/>
      <c r="I107" s="29">
        <f>(100-'Table A3'!B107)*'Table A0'!$J107/(90)</f>
        <v>34319.994912951457</v>
      </c>
      <c r="J107" s="29">
        <f>'Table A3'!I107*'Table A0'!$J107/(5)</f>
        <v>147262.88295489896</v>
      </c>
      <c r="K107" s="29">
        <f>'Table A3'!J107*'Table A0'!$J107/(4)</f>
        <v>252430.41453635314</v>
      </c>
      <c r="L107" s="29">
        <f>'Table A3'!K107*'Table A0'!$J107/(0.5)</f>
        <v>528579.12305598776</v>
      </c>
      <c r="M107" s="29">
        <f>'Table A3'!L107*'Table A0'!$J107/(0.4)</f>
        <v>1025585.1924329319</v>
      </c>
      <c r="N107" s="29">
        <f>'Table A3'!M107*'Table A0'!$J107/(0.09)</f>
        <v>3727160.4830870936</v>
      </c>
      <c r="O107" s="29"/>
      <c r="P107" s="29">
        <f>'Table Thresholds_nominal'!P107*'Table A0'!$L107</f>
        <v>124953.66700731618</v>
      </c>
      <c r="Q107" s="29">
        <f>'Table Thresholds_nominal'!Q107*'Table A0'!$L107</f>
        <v>178940.11213294981</v>
      </c>
      <c r="R107" s="29">
        <f>'Table Thresholds_nominal'!R107*'Table A0'!$L107</f>
        <v>440992.84318102448</v>
      </c>
      <c r="S107" s="29">
        <f>'Table Thresholds_nominal'!S107*'Table A0'!$L107</f>
        <v>669373.93641771434</v>
      </c>
      <c r="T107" s="29">
        <f>'Table Thresholds_nominal'!T107*'Table A0'!$L107</f>
        <v>1961383.2566453351</v>
      </c>
      <c r="U107" s="29">
        <f>'Table Thresholds_nominal'!U107*'Table A0'!$L107</f>
        <v>10450425.597487921</v>
      </c>
      <c r="W107" s="163"/>
      <c r="X107" s="163"/>
      <c r="Y107" s="163"/>
      <c r="Z107" s="163"/>
      <c r="AA107" s="163"/>
      <c r="AB107" s="163"/>
    </row>
    <row r="108" spans="1:28" ht="12" customHeight="1">
      <c r="A108" s="47">
        <f t="shared" si="1"/>
        <v>2015</v>
      </c>
      <c r="B108" s="29">
        <f>'Table A3'!B108*'Table A0'!$J108/(10)</f>
        <v>317195.26618132921</v>
      </c>
      <c r="C108" s="29">
        <f>'Table A3'!C108*'Table A0'!$J108/(5)</f>
        <v>482658.10326479666</v>
      </c>
      <c r="D108" s="29">
        <f>'Table A3'!D108*'Table A0'!$J108/(1)</f>
        <v>1369995.2367153266</v>
      </c>
      <c r="E108" s="29">
        <f>'Table A3'!E108*'Table A0'!$J108/(0.5)</f>
        <v>2194454.2079027547</v>
      </c>
      <c r="F108" s="29">
        <f>'Table A3'!F108*'Table A0'!$J108/(0.1)</f>
        <v>6730691.6779715568</v>
      </c>
      <c r="G108" s="29">
        <f>'Table A3'!G108*'Table A0'!$J108/(0.01)</f>
        <v>32460613.33380701</v>
      </c>
      <c r="H108" s="29"/>
      <c r="I108" s="29">
        <f>(100-'Table A3'!B108)*'Table A0'!$J108/(90)</f>
        <v>35255.198323278193</v>
      </c>
      <c r="J108" s="29">
        <f>'Table A3'!I108*'Table A0'!$J108/(5)</f>
        <v>151732.42909786181</v>
      </c>
      <c r="K108" s="29">
        <f>'Table A3'!J108*'Table A0'!$J108/(4)</f>
        <v>260823.81990216419</v>
      </c>
      <c r="L108" s="29">
        <f>'Table A3'!K108*'Table A0'!$J108/(0.5)</f>
        <v>545536.26552789821</v>
      </c>
      <c r="M108" s="29">
        <f>'Table A3'!L108*'Table A0'!$J108/(0.4)</f>
        <v>1060394.8403855546</v>
      </c>
      <c r="N108" s="29">
        <f>'Table A3'!M108*'Table A0'!$J108/(0.09)</f>
        <v>3871811.4939898388</v>
      </c>
      <c r="O108" s="29"/>
      <c r="P108" s="29">
        <f>'Table Thresholds_nominal'!P108*'Table A0'!$L108</f>
        <v>128445.85935127016</v>
      </c>
      <c r="Q108" s="29">
        <f>'Table Thresholds_nominal'!Q108*'Table A0'!$L108</f>
        <v>184829.66170095815</v>
      </c>
      <c r="R108" s="29">
        <f>'Table Thresholds_nominal'!R108*'Table A0'!$L108</f>
        <v>453262.8924031778</v>
      </c>
      <c r="S108" s="29">
        <f>'Table Thresholds_nominal'!S108*'Table A0'!$L108</f>
        <v>689936.2813930182</v>
      </c>
      <c r="T108" s="29">
        <f>'Table Thresholds_nominal'!T108*'Table A0'!$L108</f>
        <v>2033829.5249614161</v>
      </c>
      <c r="U108" s="29">
        <f>'Table Thresholds_nominal'!U108*'Table A0'!$L108</f>
        <v>10880667.36098803</v>
      </c>
      <c r="W108" s="163"/>
      <c r="X108" s="163"/>
      <c r="Y108" s="163"/>
      <c r="Z108" s="163"/>
      <c r="AA108" s="163"/>
      <c r="AB108" s="163"/>
    </row>
    <row r="109" spans="1:28" ht="12" customHeight="1">
      <c r="A109" s="47">
        <f t="shared" si="1"/>
        <v>2016</v>
      </c>
      <c r="B109" s="29">
        <f>'Table A3'!B109*'Table A0'!$J109/(10)</f>
        <v>306216.29762446333</v>
      </c>
      <c r="C109" s="29">
        <f>'Table A3'!C109*'Table A0'!$J109/(5)</f>
        <v>462189.94993852096</v>
      </c>
      <c r="D109" s="29">
        <f>'Table A3'!D109*'Table A0'!$J109/(1)</f>
        <v>1279677.6048391447</v>
      </c>
      <c r="E109" s="29">
        <f>'Table A3'!E109*'Table A0'!$J109/(0.5)</f>
        <v>2032869.1725359077</v>
      </c>
      <c r="F109" s="29">
        <f>'Table A3'!F109*'Table A0'!$J109/(0.1)</f>
        <v>6105655.3579358384</v>
      </c>
      <c r="G109" s="29">
        <f>'Table A3'!G109*'Table A0'!$J109/(0.01)</f>
        <v>28865233.764887031</v>
      </c>
      <c r="H109" s="29"/>
      <c r="I109" s="29">
        <f>(100-'Table A3'!B109)*'Table A0'!$J109/(90)</f>
        <v>34668.367789440599</v>
      </c>
      <c r="J109" s="29">
        <f>'Table A3'!I109*'Table A0'!$J109/(5)</f>
        <v>150242.64531040579</v>
      </c>
      <c r="K109" s="29">
        <f>'Table A3'!J109*'Table A0'!$J109/(4)</f>
        <v>257818.03621336506</v>
      </c>
      <c r="L109" s="29">
        <f>'Table A3'!K109*'Table A0'!$J109/(0.5)</f>
        <v>526486.03714238154</v>
      </c>
      <c r="M109" s="29">
        <f>'Table A3'!L109*'Table A0'!$J109/(0.4)</f>
        <v>1014672.626185925</v>
      </c>
      <c r="N109" s="29">
        <f>'Table A3'!M109*'Table A0'!$J109/(0.09)</f>
        <v>3576813.3127190401</v>
      </c>
      <c r="O109" s="29"/>
      <c r="P109" s="29">
        <f>'Table Thresholds_nominal'!P109*'Table A0'!$L109</f>
        <v>127029.51901758698</v>
      </c>
      <c r="Q109" s="29">
        <f>'Table Thresholds_nominal'!Q109*'Table A0'!$L109</f>
        <v>183313.46171785405</v>
      </c>
      <c r="R109" s="29">
        <f>'Table Thresholds_nominal'!R109*'Table A0'!$L109</f>
        <v>440038.09747481527</v>
      </c>
      <c r="S109" s="29">
        <f>'Table Thresholds_nominal'!S109*'Table A0'!$L109</f>
        <v>666532.1996820051</v>
      </c>
      <c r="T109" s="29">
        <f>'Table Thresholds_nominal'!T109*'Table A0'!$L109</f>
        <v>1914430.2411840069</v>
      </c>
      <c r="U109" s="29">
        <f>'Table Thresholds_nominal'!U109*'Table A0'!$L109</f>
        <v>9847392.0434762314</v>
      </c>
      <c r="W109" s="163"/>
      <c r="X109" s="163"/>
      <c r="Y109" s="163"/>
      <c r="Z109" s="163"/>
      <c r="AA109" s="163"/>
      <c r="AB109" s="163"/>
    </row>
    <row r="110" spans="1:28" ht="12" customHeight="1">
      <c r="A110" s="47">
        <f t="shared" si="1"/>
        <v>2017</v>
      </c>
      <c r="B110" s="29">
        <f>'Table A3'!B110*'Table A0'!$J110/(10)</f>
        <v>322475.49515959475</v>
      </c>
      <c r="C110" s="29">
        <f>'Table A3'!C110*'Table A0'!$J110/(5)</f>
        <v>490613.96880349499</v>
      </c>
      <c r="D110" s="29">
        <f>'Table A3'!D110*'Table A0'!$J110/(1)</f>
        <v>1380724.024885593</v>
      </c>
      <c r="E110" s="29">
        <f>'Table A3'!E110*'Table A0'!$J110/(0.5)</f>
        <v>2206817.4665761902</v>
      </c>
      <c r="F110" s="29">
        <f>'Table A3'!F110*'Table A0'!$J110/(0.1)</f>
        <v>6709074.9581286991</v>
      </c>
      <c r="G110" s="29">
        <f>'Table A3'!G110*'Table A0'!$J110/(0.01)</f>
        <v>31808938.595575675</v>
      </c>
      <c r="H110" s="29"/>
      <c r="I110" s="29">
        <f>(100-'Table A3'!B110)*'Table A0'!$J110/(90)</f>
        <v>35627.669059132226</v>
      </c>
      <c r="J110" s="29">
        <f>'Table A3'!I110*'Table A0'!$J110/(5)</f>
        <v>154337.02151569451</v>
      </c>
      <c r="K110" s="29">
        <f>'Table A3'!J110*'Table A0'!$J110/(4)</f>
        <v>268086.45478297048</v>
      </c>
      <c r="L110" s="29">
        <f>'Table A3'!K110*'Table A0'!$J110/(0.5)</f>
        <v>554630.5831949953</v>
      </c>
      <c r="M110" s="29">
        <f>'Table A3'!L110*'Table A0'!$J110/(0.4)</f>
        <v>1081253.0936880631</v>
      </c>
      <c r="N110" s="29">
        <f>'Table A3'!M110*'Table A0'!$J110/(0.09)</f>
        <v>3920201.2206345908</v>
      </c>
      <c r="O110" s="29"/>
      <c r="P110" s="29">
        <f>'Table Thresholds_nominal'!P110*'Table A0'!$L110</f>
        <v>129870</v>
      </c>
      <c r="Q110" s="29">
        <f>'Table Thresholds_nominal'!Q110*'Table A0'!$L110</f>
        <v>189280</v>
      </c>
      <c r="R110" s="29">
        <f>'Table Thresholds_nominal'!R110*'Table A0'!$L110</f>
        <v>461050</v>
      </c>
      <c r="S110" s="29">
        <f>'Table Thresholds_nominal'!S110*'Table A0'!$L110</f>
        <v>705400</v>
      </c>
      <c r="T110" s="29">
        <f>'Table Thresholds_nominal'!T110*'Table A0'!$L110</f>
        <v>2060300</v>
      </c>
      <c r="U110" s="29">
        <f>'Table Thresholds_nominal'!U110*'Table A0'!$L110</f>
        <v>11082000</v>
      </c>
      <c r="W110" s="163"/>
      <c r="X110" s="163"/>
      <c r="Y110" s="163"/>
      <c r="Z110" s="163"/>
      <c r="AA110" s="163"/>
      <c r="AB110" s="163"/>
    </row>
    <row r="111" spans="1:28" ht="12" customHeight="1">
      <c r="A111" s="106"/>
      <c r="B111" s="106"/>
      <c r="C111" s="106"/>
      <c r="D111" s="106"/>
      <c r="E111" s="106"/>
      <c r="F111" s="106"/>
      <c r="G111" s="106"/>
      <c r="H111" s="106"/>
      <c r="I111" s="106"/>
      <c r="J111" s="32"/>
      <c r="K111" s="32"/>
      <c r="L111" s="32"/>
      <c r="M111" s="32"/>
      <c r="N111" s="32"/>
      <c r="O111" s="106"/>
      <c r="P111" s="106"/>
      <c r="Q111" s="106"/>
      <c r="R111" s="106"/>
      <c r="S111" s="106"/>
      <c r="T111" s="106"/>
      <c r="U111" s="106"/>
    </row>
    <row r="112" spans="1:28"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row r="177" spans="10:14" ht="12" customHeight="1">
      <c r="J177" s="30"/>
      <c r="K177" s="30"/>
      <c r="L177" s="30"/>
      <c r="M177" s="30"/>
      <c r="N177" s="30"/>
    </row>
    <row r="178" spans="10:14" ht="12" customHeight="1">
      <c r="J178" s="30"/>
      <c r="K178" s="30"/>
      <c r="L178" s="30"/>
      <c r="M178" s="30"/>
      <c r="N178" s="30"/>
    </row>
    <row r="179" spans="10:14" ht="12" customHeight="1">
      <c r="J179" s="30"/>
      <c r="K179" s="30"/>
      <c r="L179" s="30"/>
      <c r="M179" s="30"/>
      <c r="N179" s="30"/>
    </row>
    <row r="180" spans="10:14" ht="12" customHeight="1">
      <c r="J180" s="30"/>
      <c r="K180" s="30"/>
      <c r="L180" s="30"/>
      <c r="M180" s="30"/>
      <c r="N180" s="30"/>
    </row>
    <row r="181" spans="10:14" ht="12" customHeight="1">
      <c r="J181" s="30"/>
      <c r="K181" s="30"/>
      <c r="L181" s="30"/>
      <c r="M181" s="30"/>
      <c r="N181" s="30"/>
    </row>
    <row r="182" spans="10:14" ht="12" customHeight="1">
      <c r="J182" s="30"/>
      <c r="K182" s="30"/>
      <c r="L182" s="30"/>
      <c r="M182" s="30"/>
      <c r="N182" s="30"/>
    </row>
    <row r="183" spans="10:14" ht="12" customHeight="1">
      <c r="J183" s="30"/>
      <c r="K183" s="30"/>
      <c r="L183" s="30"/>
      <c r="M183" s="30"/>
      <c r="N183" s="30"/>
    </row>
    <row r="184" spans="10:14" ht="12" customHeight="1">
      <c r="J184" s="30"/>
      <c r="K184" s="30"/>
      <c r="L184" s="30"/>
      <c r="M184" s="30"/>
      <c r="N184" s="30"/>
    </row>
    <row r="185" spans="10:14" ht="12" customHeight="1">
      <c r="J185" s="30"/>
      <c r="K185" s="30"/>
      <c r="L185" s="30"/>
      <c r="M185" s="30"/>
      <c r="N185"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U176"/>
  <sheetViews>
    <sheetView topLeftCell="A55" workbookViewId="0">
      <selection activeCell="I6" sqref="I6:J9"/>
    </sheetView>
  </sheetViews>
  <sheetFormatPr baseColWidth="10" defaultColWidth="5.28515625" defaultRowHeight="12" customHeight="1"/>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c r="A1" s="517" t="s">
        <v>359</v>
      </c>
      <c r="B1" s="518"/>
      <c r="C1" s="518"/>
      <c r="D1" s="518"/>
      <c r="E1" s="518"/>
      <c r="F1" s="518"/>
      <c r="G1" s="518"/>
      <c r="H1" s="518"/>
      <c r="I1" s="518"/>
      <c r="J1" s="518"/>
      <c r="K1" s="518"/>
      <c r="L1" s="518"/>
      <c r="M1" s="518"/>
      <c r="N1" s="518"/>
    </row>
    <row r="2" spans="1:21" ht="12" customHeight="1">
      <c r="A2" s="514" t="s">
        <v>379</v>
      </c>
      <c r="B2" s="515"/>
      <c r="C2" s="515"/>
      <c r="D2" s="515"/>
      <c r="E2" s="515"/>
      <c r="F2" s="515"/>
      <c r="G2" s="515"/>
      <c r="H2" s="515"/>
      <c r="I2" s="515"/>
      <c r="J2" s="515"/>
      <c r="K2" s="515"/>
      <c r="L2" s="515"/>
      <c r="M2" s="515"/>
      <c r="N2" s="515"/>
    </row>
    <row r="3" spans="1:21" ht="12" customHeight="1">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c r="A6" s="28">
        <v>1913</v>
      </c>
      <c r="B6" s="219"/>
      <c r="C6" s="219"/>
      <c r="D6" s="219">
        <f>'Table A6'!D6/'Table A6'!R6</f>
        <v>3.4918597917519061</v>
      </c>
      <c r="E6" s="219">
        <f>'Table A6'!E6/'Table A6'!S6</f>
        <v>3.491859791751907</v>
      </c>
      <c r="F6" s="219">
        <f>'Table A6'!F6/'Table A6'!T6</f>
        <v>3.2313851635857418</v>
      </c>
      <c r="G6" s="219">
        <f>'Table A6'!G6/'Table A6'!U6</f>
        <v>2.4563461457990257</v>
      </c>
      <c r="H6" s="29"/>
      <c r="I6" s="219"/>
      <c r="J6" s="219"/>
      <c r="K6" s="219">
        <f t="shared" ref="K6:K69" si="0">D6/(D6-1)</f>
        <v>1.4013066880046845</v>
      </c>
      <c r="L6" s="219">
        <f t="shared" ref="L6:L69" si="1">E6/(E6-1)</f>
        <v>1.4013066880046843</v>
      </c>
      <c r="M6" s="219">
        <f t="shared" ref="M6:M69" si="2">F6/(F6-1)</f>
        <v>1.4481521237655997</v>
      </c>
      <c r="N6" s="219">
        <f t="shared" ref="N6:N69" si="3">G6/(G6-1)</f>
        <v>1.686649944372496</v>
      </c>
      <c r="P6" s="163"/>
      <c r="Q6" s="163"/>
      <c r="R6" s="163"/>
      <c r="S6" s="163"/>
      <c r="T6" s="163"/>
      <c r="U6" s="163"/>
    </row>
    <row r="7" spans="1:21" ht="12" customHeight="1">
      <c r="A7" s="28">
        <v>1914</v>
      </c>
      <c r="B7" s="219"/>
      <c r="C7" s="219"/>
      <c r="D7" s="219">
        <f>'Table A6'!D7/'Table A6'!R7</f>
        <v>3.7321912883905295</v>
      </c>
      <c r="E7" s="219">
        <f>'Table A6'!E7/'Table A6'!S7</f>
        <v>3.732191288390529</v>
      </c>
      <c r="F7" s="219">
        <f>'Table A6'!F7/'Table A6'!T7</f>
        <v>3.2911388463276916</v>
      </c>
      <c r="G7" s="219">
        <f>'Table A6'!G7/'Table A6'!U7</f>
        <v>2.3926789639282977</v>
      </c>
      <c r="H7" s="29"/>
      <c r="I7" s="219"/>
      <c r="J7" s="219"/>
      <c r="K7" s="219">
        <f t="shared" si="0"/>
        <v>1.3660065838907922</v>
      </c>
      <c r="L7" s="219">
        <f t="shared" si="1"/>
        <v>1.3660065838907922</v>
      </c>
      <c r="M7" s="219">
        <f t="shared" si="2"/>
        <v>1.4364641634891884</v>
      </c>
      <c r="N7" s="219">
        <f t="shared" si="3"/>
        <v>1.7180405720923098</v>
      </c>
      <c r="P7" s="163"/>
      <c r="Q7" s="163"/>
      <c r="R7" s="163"/>
      <c r="S7" s="163"/>
      <c r="T7" s="163"/>
      <c r="U7" s="163"/>
    </row>
    <row r="8" spans="1:21" ht="12" customHeight="1">
      <c r="A8" s="28">
        <v>1915</v>
      </c>
      <c r="B8" s="219"/>
      <c r="C8" s="219"/>
      <c r="D8" s="219">
        <f>'Table A6'!D8/'Table A6'!R8</f>
        <v>4.3272500584683531</v>
      </c>
      <c r="E8" s="219">
        <f>'Table A6'!E8/'Table A6'!S8</f>
        <v>3.7722300733305887</v>
      </c>
      <c r="F8" s="219">
        <f>'Table A6'!F8/'Table A6'!T8</f>
        <v>3.2365419976630228</v>
      </c>
      <c r="G8" s="219">
        <f>'Table A6'!G8/'Table A6'!U8</f>
        <v>3.0167009035685726</v>
      </c>
      <c r="H8" s="29"/>
      <c r="I8" s="219"/>
      <c r="J8" s="219"/>
      <c r="K8" s="219">
        <f t="shared" si="0"/>
        <v>1.3005484957329398</v>
      </c>
      <c r="L8" s="219">
        <f t="shared" si="1"/>
        <v>1.3607204213027633</v>
      </c>
      <c r="M8" s="219">
        <f t="shared" si="2"/>
        <v>1.4471188115603939</v>
      </c>
      <c r="N8" s="219">
        <f t="shared" si="3"/>
        <v>1.4958593504026749</v>
      </c>
      <c r="P8" s="163"/>
      <c r="Q8" s="163"/>
      <c r="R8" s="163"/>
      <c r="S8" s="163"/>
      <c r="T8" s="163"/>
      <c r="U8" s="163"/>
    </row>
    <row r="9" spans="1:21" ht="12" customHeight="1">
      <c r="A9" s="28">
        <v>1916</v>
      </c>
      <c r="B9" s="219"/>
      <c r="C9" s="219"/>
      <c r="D9" s="219">
        <f>'Table A6'!D9/'Table A6'!R9</f>
        <v>4.3547086810406688</v>
      </c>
      <c r="E9" s="219">
        <f>'Table A6'!E9/'Table A6'!S9</f>
        <v>4.0060671507015231</v>
      </c>
      <c r="F9" s="219">
        <f>'Table A6'!F9/'Table A6'!T9</f>
        <v>3.3333849432862124</v>
      </c>
      <c r="G9" s="219">
        <f>'Table A6'!G9/'Table A6'!U9</f>
        <v>2.6767157781944801</v>
      </c>
      <c r="H9" s="29"/>
      <c r="I9" s="219"/>
      <c r="J9" s="219"/>
      <c r="K9" s="219">
        <f t="shared" si="0"/>
        <v>1.298088476549859</v>
      </c>
      <c r="L9" s="219">
        <f t="shared" si="1"/>
        <v>1.3326605660710642</v>
      </c>
      <c r="M9" s="219">
        <f t="shared" si="2"/>
        <v>1.4285619494019939</v>
      </c>
      <c r="N9" s="219">
        <f t="shared" si="3"/>
        <v>1.5964040018021535</v>
      </c>
      <c r="P9" s="163"/>
      <c r="Q9" s="163"/>
      <c r="R9" s="163"/>
      <c r="S9" s="163"/>
      <c r="T9" s="163"/>
      <c r="U9" s="163"/>
    </row>
    <row r="10" spans="1:21" ht="12" customHeight="1">
      <c r="A10" s="28">
        <v>1917</v>
      </c>
      <c r="B10" s="219">
        <f>'Table A6'!B10/'Table A6'!P10</f>
        <v>2.5747186853797746</v>
      </c>
      <c r="C10" s="219">
        <f>'Table A6'!C10/'Table A6'!Q10</f>
        <v>2.7516299326472415</v>
      </c>
      <c r="D10" s="219">
        <f>'Table A6'!D10/'Table A6'!R10</f>
        <v>3.2407144607106697</v>
      </c>
      <c r="E10" s="219">
        <f>'Table A6'!E10/'Table A6'!S10</f>
        <v>3.2254906515891237</v>
      </c>
      <c r="F10" s="219">
        <f>'Table A6'!F10/'Table A6'!T10</f>
        <v>2.74688658804991</v>
      </c>
      <c r="G10" s="219">
        <f>'Table A6'!G10/'Table A6'!U10</f>
        <v>2.3914772952607586</v>
      </c>
      <c r="H10" s="29"/>
      <c r="I10" s="219">
        <f t="shared" ref="I10:I70" si="4">B10/(B10-1)</f>
        <v>1.6350340599145365</v>
      </c>
      <c r="J10" s="219">
        <f t="shared" ref="J10:J69" si="5">C10/(C10-1)</f>
        <v>1.570896843769219</v>
      </c>
      <c r="K10" s="219">
        <f t="shared" si="0"/>
        <v>1.44628622590441</v>
      </c>
      <c r="L10" s="219">
        <f t="shared" si="1"/>
        <v>1.4493391150782613</v>
      </c>
      <c r="M10" s="219">
        <f t="shared" si="2"/>
        <v>1.5724470076310582</v>
      </c>
      <c r="N10" s="219">
        <f t="shared" si="3"/>
        <v>1.7186606661897441</v>
      </c>
      <c r="P10" s="163"/>
      <c r="Q10" s="163"/>
      <c r="R10" s="163"/>
      <c r="S10" s="163"/>
      <c r="T10" s="163"/>
      <c r="U10" s="163"/>
    </row>
    <row r="11" spans="1:21" ht="12" customHeight="1">
      <c r="A11" s="28">
        <v>1918</v>
      </c>
      <c r="B11" s="219">
        <f>'Table A6'!B11/'Table A6'!P11</f>
        <v>2.2583316520253485</v>
      </c>
      <c r="C11" s="219">
        <f>'Table A6'!C11/'Table A6'!Q11</f>
        <v>2.466336312423822</v>
      </c>
      <c r="D11" s="219">
        <f>'Table A6'!D11/'Table A6'!R11</f>
        <v>2.760746067058637</v>
      </c>
      <c r="E11" s="219">
        <f>'Table A6'!E11/'Table A6'!S11</f>
        <v>2.7621050890576164</v>
      </c>
      <c r="F11" s="219">
        <f>'Table A6'!F11/'Table A6'!T11</f>
        <v>2.4611408787787266</v>
      </c>
      <c r="G11" s="219">
        <f>'Table A6'!G11/'Table A6'!U11</f>
        <v>2.2010224494332085</v>
      </c>
      <c r="H11" s="29"/>
      <c r="I11" s="219">
        <f t="shared" si="4"/>
        <v>1.7947030485885413</v>
      </c>
      <c r="J11" s="219">
        <f t="shared" si="5"/>
        <v>1.6819717901870832</v>
      </c>
      <c r="K11" s="219">
        <f t="shared" si="0"/>
        <v>1.5679410669765237</v>
      </c>
      <c r="L11" s="219">
        <f t="shared" si="1"/>
        <v>1.5675030429285042</v>
      </c>
      <c r="M11" s="219">
        <f t="shared" si="2"/>
        <v>1.684396702962575</v>
      </c>
      <c r="N11" s="219">
        <f t="shared" si="3"/>
        <v>1.8326239034681859</v>
      </c>
      <c r="P11" s="163"/>
      <c r="Q11" s="163"/>
      <c r="R11" s="163"/>
      <c r="S11" s="163"/>
      <c r="T11" s="163"/>
      <c r="U11" s="163"/>
    </row>
    <row r="12" spans="1:21" ht="12" customHeight="1">
      <c r="A12" s="28">
        <v>1919</v>
      </c>
      <c r="B12" s="219">
        <f>'Table A6'!B12/'Table A6'!P12</f>
        <v>2.3563335406198838</v>
      </c>
      <c r="C12" s="219">
        <f>'Table A6'!C12/'Table A6'!Q12</f>
        <v>2.4881364668443893</v>
      </c>
      <c r="D12" s="219">
        <f>'Table A6'!D12/'Table A6'!R12</f>
        <v>2.6594395656314918</v>
      </c>
      <c r="E12" s="219">
        <f>'Table A6'!E12/'Table A6'!S12</f>
        <v>2.6304755767613619</v>
      </c>
      <c r="F12" s="219">
        <f>'Table A6'!F12/'Table A6'!T12</f>
        <v>2.1925607555980045</v>
      </c>
      <c r="G12" s="219">
        <f>'Table A6'!G12/'Table A6'!U12</f>
        <v>2.116454940282301</v>
      </c>
      <c r="H12" s="29"/>
      <c r="I12" s="219">
        <f t="shared" si="4"/>
        <v>1.7372817747638762</v>
      </c>
      <c r="J12" s="219">
        <f t="shared" si="5"/>
        <v>1.6719813822723608</v>
      </c>
      <c r="K12" s="219">
        <f t="shared" si="0"/>
        <v>1.6026130874006579</v>
      </c>
      <c r="L12" s="219">
        <f t="shared" si="1"/>
        <v>1.613317987863587</v>
      </c>
      <c r="M12" s="219">
        <f t="shared" si="2"/>
        <v>1.8385317018909904</v>
      </c>
      <c r="N12" s="219">
        <f t="shared" si="3"/>
        <v>1.8956922164249148</v>
      </c>
      <c r="P12" s="163"/>
      <c r="Q12" s="163"/>
      <c r="R12" s="163"/>
      <c r="S12" s="163"/>
      <c r="T12" s="163"/>
      <c r="U12" s="163"/>
    </row>
    <row r="13" spans="1:21" ht="12" customHeight="1">
      <c r="A13" s="28">
        <v>1920</v>
      </c>
      <c r="B13" s="219">
        <f>'Table A6'!B13/'Table A6'!P13</f>
        <v>1.9876779553879054</v>
      </c>
      <c r="C13" s="219">
        <f>'Table A6'!C13/'Table A6'!Q13</f>
        <v>2.3099806905344535</v>
      </c>
      <c r="D13" s="219">
        <f>'Table A6'!D13/'Table A6'!R13</f>
        <v>2.4657611332033689</v>
      </c>
      <c r="E13" s="219">
        <f>'Table A6'!E13/'Table A6'!S13</f>
        <v>2.3539709922984806</v>
      </c>
      <c r="F13" s="219">
        <f>'Table A6'!F13/'Table A6'!T13</f>
        <v>2.050419816335586</v>
      </c>
      <c r="G13" s="219">
        <f>'Table A6'!G13/'Table A6'!U13</f>
        <v>1.9686049863092667</v>
      </c>
      <c r="H13" s="29"/>
      <c r="I13" s="219">
        <f t="shared" si="4"/>
        <v>2.0124757716266486</v>
      </c>
      <c r="J13" s="219">
        <f t="shared" si="5"/>
        <v>1.7633700307384028</v>
      </c>
      <c r="K13" s="219">
        <f t="shared" si="0"/>
        <v>1.6822394026880325</v>
      </c>
      <c r="L13" s="219">
        <f t="shared" si="1"/>
        <v>1.7385682600942691</v>
      </c>
      <c r="M13" s="219">
        <f t="shared" si="2"/>
        <v>1.9520003187758999</v>
      </c>
      <c r="N13" s="219">
        <f t="shared" si="3"/>
        <v>2.0324126079614349</v>
      </c>
      <c r="P13" s="163"/>
      <c r="Q13" s="163"/>
      <c r="R13" s="163"/>
      <c r="S13" s="163"/>
      <c r="T13" s="163"/>
      <c r="U13" s="163"/>
    </row>
    <row r="14" spans="1:21" ht="12" customHeight="1">
      <c r="A14" s="28">
        <v>1921</v>
      </c>
      <c r="B14" s="219">
        <f>'Table A6'!B14/'Table A6'!P14</f>
        <v>1.9946043768823334</v>
      </c>
      <c r="C14" s="219">
        <f>'Table A6'!C14/'Table A6'!Q14</f>
        <v>2.2493181180124928</v>
      </c>
      <c r="D14" s="219">
        <f>'Table A6'!D14/'Table A6'!R14</f>
        <v>2.4085359731215337</v>
      </c>
      <c r="E14" s="219">
        <f>'Table A6'!E14/'Table A6'!S14</f>
        <v>2.3361997268489181</v>
      </c>
      <c r="F14" s="219">
        <f>'Table A6'!F14/'Table A6'!T14</f>
        <v>2.0241039610146201</v>
      </c>
      <c r="G14" s="219">
        <f>'Table A6'!G14/'Table A6'!U14</f>
        <v>1.9085660377358489</v>
      </c>
      <c r="H14" s="29"/>
      <c r="I14" s="219">
        <f t="shared" si="4"/>
        <v>2.0054248938000652</v>
      </c>
      <c r="J14" s="219">
        <f t="shared" si="5"/>
        <v>1.8004366426630181</v>
      </c>
      <c r="K14" s="219">
        <f t="shared" si="0"/>
        <v>1.7099570185515711</v>
      </c>
      <c r="L14" s="219">
        <f t="shared" si="1"/>
        <v>1.7483911124261653</v>
      </c>
      <c r="M14" s="219">
        <f t="shared" si="2"/>
        <v>1.9764633651150618</v>
      </c>
      <c r="N14" s="219">
        <f t="shared" si="3"/>
        <v>2.1006354612285585</v>
      </c>
      <c r="P14" s="163"/>
      <c r="Q14" s="163"/>
      <c r="R14" s="163"/>
      <c r="S14" s="163"/>
      <c r="T14" s="163"/>
      <c r="U14" s="163"/>
    </row>
    <row r="15" spans="1:21" ht="12" customHeight="1">
      <c r="A15" s="28">
        <v>1922</v>
      </c>
      <c r="B15" s="219">
        <f>'Table A6'!B15/'Table A6'!P15</f>
        <v>2.159145851969472</v>
      </c>
      <c r="C15" s="219">
        <f>'Table A6'!C15/'Table A6'!Q15</f>
        <v>2.383489653221309</v>
      </c>
      <c r="D15" s="219">
        <f>'Table A6'!D15/'Table A6'!R15</f>
        <v>2.6366791508909411</v>
      </c>
      <c r="E15" s="219">
        <f>'Table A6'!E15/'Table A6'!S15</f>
        <v>2.5449467062384774</v>
      </c>
      <c r="F15" s="219">
        <f>'Table A6'!F15/'Table A6'!T15</f>
        <v>2.2158499634311988</v>
      </c>
      <c r="G15" s="219">
        <f>'Table A6'!G15/'Table A6'!U15</f>
        <v>2.2147060282808235</v>
      </c>
      <c r="H15" s="29"/>
      <c r="I15" s="219">
        <f t="shared" si="4"/>
        <v>1.8627042043940616</v>
      </c>
      <c r="J15" s="219">
        <f t="shared" si="5"/>
        <v>1.7228098870646456</v>
      </c>
      <c r="K15" s="219">
        <f t="shared" si="0"/>
        <v>1.6109933027836525</v>
      </c>
      <c r="L15" s="219">
        <f t="shared" si="1"/>
        <v>1.6472715181449376</v>
      </c>
      <c r="M15" s="219">
        <f t="shared" si="2"/>
        <v>1.8224699017779646</v>
      </c>
      <c r="N15" s="219">
        <f t="shared" si="3"/>
        <v>1.8232444531581871</v>
      </c>
      <c r="P15" s="163"/>
      <c r="Q15" s="163"/>
      <c r="R15" s="163"/>
      <c r="S15" s="163"/>
      <c r="T15" s="163"/>
      <c r="U15" s="163"/>
    </row>
    <row r="16" spans="1:21" ht="12" customHeight="1">
      <c r="A16" s="28">
        <v>1923</v>
      </c>
      <c r="B16" s="219">
        <f>'Table A6'!B16/'Table A6'!P16</f>
        <v>2.0904521466047492</v>
      </c>
      <c r="C16" s="219">
        <f>'Table A6'!C16/'Table A6'!Q16</f>
        <v>2.186658897066978</v>
      </c>
      <c r="D16" s="219">
        <f>'Table A6'!D16/'Table A6'!R16</f>
        <v>2.61264864678978</v>
      </c>
      <c r="E16" s="219">
        <f>'Table A6'!E16/'Table A6'!S16</f>
        <v>2.4777698922752744</v>
      </c>
      <c r="F16" s="219">
        <f>'Table A6'!F16/'Table A6'!T16</f>
        <v>2.1581606373504711</v>
      </c>
      <c r="G16" s="219">
        <f>'Table A6'!G16/'Table A6'!U16</f>
        <v>2.1831396461023433</v>
      </c>
      <c r="H16" s="29"/>
      <c r="I16" s="219">
        <f t="shared" si="4"/>
        <v>1.9170507877063816</v>
      </c>
      <c r="J16" s="219">
        <f t="shared" si="5"/>
        <v>1.8427021467345535</v>
      </c>
      <c r="K16" s="219">
        <f t="shared" si="0"/>
        <v>1.6200978756225981</v>
      </c>
      <c r="L16" s="219">
        <f t="shared" si="1"/>
        <v>1.6766953402064055</v>
      </c>
      <c r="M16" s="219">
        <f t="shared" si="2"/>
        <v>1.8634380825510561</v>
      </c>
      <c r="N16" s="219">
        <f t="shared" si="3"/>
        <v>1.8452087657567164</v>
      </c>
      <c r="P16" s="163"/>
      <c r="Q16" s="163"/>
      <c r="R16" s="163"/>
      <c r="S16" s="163"/>
      <c r="T16" s="163"/>
      <c r="U16" s="163"/>
    </row>
    <row r="17" spans="1:21" ht="12" customHeight="1">
      <c r="A17" s="28">
        <v>1924</v>
      </c>
      <c r="B17" s="219">
        <f>'Table A6'!B17/'Table A6'!P17</f>
        <v>2.1432481301910205</v>
      </c>
      <c r="C17" s="219">
        <f>'Table A6'!C17/'Table A6'!Q17</f>
        <v>2.2953045735494846</v>
      </c>
      <c r="D17" s="219">
        <f>'Table A6'!D17/'Table A6'!R17</f>
        <v>2.701127217246432</v>
      </c>
      <c r="E17" s="219">
        <f>'Table A6'!E17/'Table A6'!S17</f>
        <v>2.5670944256964114</v>
      </c>
      <c r="F17" s="219">
        <f>'Table A6'!F17/'Table A6'!T17</f>
        <v>2.2335177221787839</v>
      </c>
      <c r="G17" s="219">
        <f>'Table A6'!G17/'Table A6'!U17</f>
        <v>2.1661224846894136</v>
      </c>
      <c r="H17" s="29"/>
      <c r="I17" s="219">
        <f t="shared" si="4"/>
        <v>1.8747007526991661</v>
      </c>
      <c r="J17" s="219">
        <f t="shared" si="5"/>
        <v>1.7720191995151608</v>
      </c>
      <c r="K17" s="219">
        <f t="shared" si="0"/>
        <v>1.5878455120003738</v>
      </c>
      <c r="L17" s="219">
        <f t="shared" si="1"/>
        <v>1.6381236405429771</v>
      </c>
      <c r="M17" s="219">
        <f t="shared" si="2"/>
        <v>1.8106896090910494</v>
      </c>
      <c r="N17" s="219">
        <f t="shared" si="3"/>
        <v>1.857542850883577</v>
      </c>
      <c r="P17" s="163"/>
      <c r="Q17" s="163"/>
      <c r="R17" s="163"/>
      <c r="S17" s="163"/>
      <c r="T17" s="163"/>
      <c r="U17" s="163"/>
    </row>
    <row r="18" spans="1:21" ht="12" customHeight="1">
      <c r="A18" s="28">
        <v>1925</v>
      </c>
      <c r="B18" s="219">
        <f>'Table A6'!B18/'Table A6'!P18</f>
        <v>2.2662967299455641</v>
      </c>
      <c r="C18" s="219">
        <f>'Table A6'!C18/'Table A6'!Q18</f>
        <v>2.5606365877854289</v>
      </c>
      <c r="D18" s="219">
        <f>'Table A6'!D18/'Table A6'!R18</f>
        <v>2.9107428375094884</v>
      </c>
      <c r="E18" s="219">
        <f>'Table A6'!E18/'Table A6'!S18</f>
        <v>2.7559005683030811</v>
      </c>
      <c r="F18" s="219">
        <f>'Table A6'!F18/'Table A6'!T18</f>
        <v>2.4772427440633256</v>
      </c>
      <c r="G18" s="219">
        <f>'Table A6'!G18/'Table A6'!U18</f>
        <v>2.4229660487398457</v>
      </c>
      <c r="H18" s="29"/>
      <c r="I18" s="219">
        <f t="shared" si="4"/>
        <v>1.7897043215479109</v>
      </c>
      <c r="J18" s="219">
        <f t="shared" si="5"/>
        <v>1.64076416497387</v>
      </c>
      <c r="K18" s="219">
        <f t="shared" si="0"/>
        <v>1.5233566654649486</v>
      </c>
      <c r="L18" s="219">
        <f t="shared" si="1"/>
        <v>1.5695083298289547</v>
      </c>
      <c r="M18" s="219">
        <f t="shared" si="2"/>
        <v>1.6769368162536276</v>
      </c>
      <c r="N18" s="219">
        <f t="shared" si="3"/>
        <v>1.7027574557281833</v>
      </c>
      <c r="P18" s="163"/>
      <c r="Q18" s="163"/>
      <c r="R18" s="163"/>
      <c r="S18" s="163"/>
      <c r="T18" s="163"/>
      <c r="U18" s="163"/>
    </row>
    <row r="19" spans="1:21" ht="12" customHeight="1">
      <c r="A19" s="28">
        <v>1926</v>
      </c>
      <c r="B19" s="219">
        <f>'Table A6'!B19/'Table A6'!P19</f>
        <v>2.2903389354440082</v>
      </c>
      <c r="C19" s="219">
        <f>'Table A6'!C19/'Table A6'!Q19</f>
        <v>2.6259361052729271</v>
      </c>
      <c r="D19" s="219">
        <f>'Table A6'!D19/'Table A6'!R19</f>
        <v>2.8499820996939595</v>
      </c>
      <c r="E19" s="219">
        <f>'Table A6'!E19/'Table A6'!S19</f>
        <v>2.7548508287422888</v>
      </c>
      <c r="F19" s="219">
        <f>'Table A6'!F19/'Table A6'!T19</f>
        <v>2.5372280886313083</v>
      </c>
      <c r="G19" s="219">
        <f>'Table A6'!G19/'Table A6'!U19</f>
        <v>2.4892285302593673</v>
      </c>
      <c r="H19" s="29"/>
      <c r="I19" s="219">
        <f t="shared" si="4"/>
        <v>1.7749901770234484</v>
      </c>
      <c r="J19" s="219">
        <f t="shared" si="5"/>
        <v>1.6150303180776846</v>
      </c>
      <c r="K19" s="219">
        <f t="shared" si="0"/>
        <v>1.5405457707755275</v>
      </c>
      <c r="L19" s="219">
        <f t="shared" si="1"/>
        <v>1.5698490057509364</v>
      </c>
      <c r="M19" s="219">
        <f t="shared" si="2"/>
        <v>1.6505215507025788</v>
      </c>
      <c r="N19" s="219">
        <f t="shared" si="3"/>
        <v>1.6714886128496598</v>
      </c>
      <c r="P19" s="163"/>
      <c r="Q19" s="163"/>
      <c r="R19" s="163"/>
      <c r="S19" s="163"/>
      <c r="T19" s="163"/>
      <c r="U19" s="163"/>
    </row>
    <row r="20" spans="1:21" ht="12" customHeight="1">
      <c r="A20" s="28">
        <v>1927</v>
      </c>
      <c r="B20" s="219">
        <f>'Table A6'!B20/'Table A6'!P20</f>
        <v>2.3211259711821377</v>
      </c>
      <c r="C20" s="219">
        <f>'Table A6'!C20/'Table A6'!Q20</f>
        <v>2.6691101900980034</v>
      </c>
      <c r="D20" s="219">
        <f>'Table A6'!D20/'Table A6'!R20</f>
        <v>2.9765134399758684</v>
      </c>
      <c r="E20" s="219">
        <f>'Table A6'!E20/'Table A6'!S20</f>
        <v>2.8865387317993174</v>
      </c>
      <c r="F20" s="219">
        <f>'Table A6'!F20/'Table A6'!T20</f>
        <v>2.6342747417870238</v>
      </c>
      <c r="G20" s="219">
        <f>'Table A6'!G20/'Table A6'!U20</f>
        <v>2.451169882321476</v>
      </c>
      <c r="H20" s="29"/>
      <c r="I20" s="219">
        <f t="shared" si="4"/>
        <v>1.7569300897969664</v>
      </c>
      <c r="J20" s="219">
        <f t="shared" si="5"/>
        <v>1.5991216193709081</v>
      </c>
      <c r="K20" s="219">
        <f t="shared" si="0"/>
        <v>1.5059414116669043</v>
      </c>
      <c r="L20" s="219">
        <f t="shared" si="1"/>
        <v>1.5300712798227225</v>
      </c>
      <c r="M20" s="219">
        <f t="shared" si="2"/>
        <v>1.6118922200966859</v>
      </c>
      <c r="N20" s="219">
        <f t="shared" si="3"/>
        <v>1.6890991965739206</v>
      </c>
      <c r="P20" s="163"/>
      <c r="Q20" s="163"/>
      <c r="R20" s="163"/>
      <c r="S20" s="163"/>
      <c r="T20" s="163"/>
      <c r="U20" s="163"/>
    </row>
    <row r="21" spans="1:21" ht="12" customHeight="1">
      <c r="A21" s="28">
        <v>1928</v>
      </c>
      <c r="B21" s="219">
        <f>'Table A6'!B21/'Table A6'!P21</f>
        <v>2.5094422091034931</v>
      </c>
      <c r="C21" s="219">
        <f>'Table A6'!C21/'Table A6'!Q21</f>
        <v>2.9327127251665552</v>
      </c>
      <c r="D21" s="219">
        <f>'Table A6'!D21/'Table A6'!R21</f>
        <v>3.3358054402331794</v>
      </c>
      <c r="E21" s="219">
        <f>'Table A6'!E21/'Table A6'!S21</f>
        <v>3.2504739987108651</v>
      </c>
      <c r="F21" s="219">
        <f>'Table A6'!F21/'Table A6'!T21</f>
        <v>2.9219539644312706</v>
      </c>
      <c r="G21" s="219">
        <f>'Table A6'!G21/'Table A6'!U21</f>
        <v>2.5690026109660566</v>
      </c>
      <c r="H21" s="29"/>
      <c r="I21" s="219">
        <f t="shared" si="4"/>
        <v>1.6624963804304456</v>
      </c>
      <c r="J21" s="219">
        <f t="shared" si="5"/>
        <v>1.5174074692936184</v>
      </c>
      <c r="K21" s="219">
        <f t="shared" si="0"/>
        <v>1.4281178486767168</v>
      </c>
      <c r="L21" s="219">
        <f t="shared" si="1"/>
        <v>1.4443508347898391</v>
      </c>
      <c r="M21" s="219">
        <f t="shared" si="2"/>
        <v>1.5203038254331509</v>
      </c>
      <c r="N21" s="219">
        <f t="shared" si="3"/>
        <v>1.6373475690931363</v>
      </c>
      <c r="P21" s="163"/>
      <c r="Q21" s="163"/>
      <c r="R21" s="163"/>
      <c r="S21" s="163"/>
      <c r="T21" s="163"/>
      <c r="U21" s="163"/>
    </row>
    <row r="22" spans="1:21" ht="12" customHeight="1">
      <c r="A22" s="28">
        <v>1929</v>
      </c>
      <c r="B22" s="219">
        <f>'Table A6'!B22/'Table A6'!P22</f>
        <v>2.5195652087399907</v>
      </c>
      <c r="C22" s="219">
        <f>'Table A6'!C22/'Table A6'!Q22</f>
        <v>2.9166949876027806</v>
      </c>
      <c r="D22" s="219">
        <f>'Table A6'!D22/'Table A6'!R22</f>
        <v>3.2497376793446175</v>
      </c>
      <c r="E22" s="219">
        <f>'Table A6'!E22/'Table A6'!S22</f>
        <v>3.252784747422178</v>
      </c>
      <c r="F22" s="219">
        <f>'Table A6'!F22/'Table A6'!T22</f>
        <v>3.1287419543042114</v>
      </c>
      <c r="G22" s="219">
        <f>'Table A6'!G22/'Table A6'!U22</f>
        <v>2.7722741044377117</v>
      </c>
      <c r="H22" s="29"/>
      <c r="I22" s="219">
        <f t="shared" si="4"/>
        <v>1.6580829794261944</v>
      </c>
      <c r="J22" s="219">
        <f t="shared" si="5"/>
        <v>1.5217314212579565</v>
      </c>
      <c r="K22" s="219">
        <f t="shared" si="0"/>
        <v>1.4444962669120229</v>
      </c>
      <c r="L22" s="219">
        <f t="shared" si="1"/>
        <v>1.4438950508450852</v>
      </c>
      <c r="M22" s="219">
        <f t="shared" si="2"/>
        <v>1.4697610238657857</v>
      </c>
      <c r="N22" s="219">
        <f t="shared" si="3"/>
        <v>1.5642468044282967</v>
      </c>
      <c r="P22" s="163"/>
      <c r="Q22" s="163"/>
      <c r="R22" s="163"/>
      <c r="S22" s="163"/>
      <c r="T22" s="163"/>
      <c r="U22" s="163"/>
    </row>
    <row r="23" spans="1:21" ht="12" customHeight="1">
      <c r="A23" s="28">
        <v>1930</v>
      </c>
      <c r="B23" s="219">
        <f>'Table A6'!B23/'Table A6'!P23</f>
        <v>2.093670975997528</v>
      </c>
      <c r="C23" s="219">
        <f>'Table A6'!C23/'Table A6'!Q23</f>
        <v>2.36195427222968</v>
      </c>
      <c r="D23" s="219">
        <f>'Table A6'!D23/'Table A6'!R23</f>
        <v>2.6047344688014911</v>
      </c>
      <c r="E23" s="219">
        <f>'Table A6'!E23/'Table A6'!S23</f>
        <v>2.6198575531693487</v>
      </c>
      <c r="F23" s="219">
        <f>'Table A6'!F23/'Table A6'!T23</f>
        <v>2.5386483822157575</v>
      </c>
      <c r="G23" s="219">
        <f>'Table A6'!G23/'Table A6'!U23</f>
        <v>2.5345304047081596</v>
      </c>
      <c r="H23" s="29"/>
      <c r="I23" s="219">
        <f t="shared" si="4"/>
        <v>1.9143517766738836</v>
      </c>
      <c r="J23" s="219">
        <f t="shared" si="5"/>
        <v>1.7342390419341185</v>
      </c>
      <c r="K23" s="219">
        <f t="shared" si="0"/>
        <v>1.623156054438625</v>
      </c>
      <c r="L23" s="219">
        <f t="shared" si="1"/>
        <v>1.6173382332560291</v>
      </c>
      <c r="M23" s="219">
        <f t="shared" si="2"/>
        <v>1.6499210680999985</v>
      </c>
      <c r="N23" s="219">
        <f t="shared" si="3"/>
        <v>1.6516651588862994</v>
      </c>
      <c r="P23" s="163"/>
      <c r="Q23" s="163"/>
      <c r="R23" s="163"/>
      <c r="S23" s="163"/>
      <c r="T23" s="163"/>
      <c r="U23" s="163"/>
    </row>
    <row r="24" spans="1:21" ht="12" customHeight="1">
      <c r="A24" s="28">
        <v>1931</v>
      </c>
      <c r="B24" s="219">
        <f>'Table A6'!B24/'Table A6'!P24</f>
        <v>1.9482611035231061</v>
      </c>
      <c r="C24" s="219">
        <f>'Table A6'!C24/'Table A6'!Q24</f>
        <v>2.1653927650632481</v>
      </c>
      <c r="D24" s="219">
        <f>'Table A6'!D24/'Table A6'!R24</f>
        <v>2.3637198403163637</v>
      </c>
      <c r="E24" s="219">
        <f>'Table A6'!E24/'Table A6'!S24</f>
        <v>2.3748137014553663</v>
      </c>
      <c r="F24" s="219">
        <f>'Table A6'!F24/'Table A6'!T24</f>
        <v>2.3979467534954999</v>
      </c>
      <c r="G24" s="219">
        <f>'Table A6'!G24/'Table A6'!U24</f>
        <v>2.4225385183621788</v>
      </c>
      <c r="H24" s="29"/>
      <c r="I24" s="219">
        <f t="shared" si="4"/>
        <v>2.0545618672796624</v>
      </c>
      <c r="J24" s="219">
        <f t="shared" si="5"/>
        <v>1.8580798079227205</v>
      </c>
      <c r="K24" s="219">
        <f t="shared" si="0"/>
        <v>1.7332884441778116</v>
      </c>
      <c r="L24" s="219">
        <f t="shared" si="1"/>
        <v>1.7273712786986399</v>
      </c>
      <c r="M24" s="219">
        <f t="shared" si="2"/>
        <v>1.7153348276674683</v>
      </c>
      <c r="N24" s="219">
        <f t="shared" si="3"/>
        <v>1.7029686627757095</v>
      </c>
      <c r="P24" s="163"/>
      <c r="Q24" s="163"/>
      <c r="R24" s="163"/>
      <c r="S24" s="163"/>
      <c r="T24" s="163"/>
      <c r="U24" s="163"/>
    </row>
    <row r="25" spans="1:21" ht="12" customHeight="1">
      <c r="A25" s="28">
        <v>1932</v>
      </c>
      <c r="B25" s="219">
        <f>'Table A6'!B25/'Table A6'!P25</f>
        <v>2.4734303385076006</v>
      </c>
      <c r="C25" s="219">
        <f>'Table A6'!C25/'Table A6'!Q25</f>
        <v>2.0395140206159512</v>
      </c>
      <c r="D25" s="219">
        <f>'Table A6'!D25/'Table A6'!R25</f>
        <v>2.3221690444773309</v>
      </c>
      <c r="E25" s="219">
        <f>'Table A6'!E25/'Table A6'!S25</f>
        <v>2.4180419450046222</v>
      </c>
      <c r="F25" s="219">
        <f>'Table A6'!F25/'Table A6'!T25</f>
        <v>2.3493832016304932</v>
      </c>
      <c r="G25" s="219">
        <f>'Table A6'!G25/'Table A6'!U25</f>
        <v>2.0155316495166828</v>
      </c>
      <c r="H25" s="29"/>
      <c r="I25" s="219">
        <f t="shared" si="4"/>
        <v>1.6786883464153957</v>
      </c>
      <c r="J25" s="219">
        <f t="shared" si="5"/>
        <v>1.9619879868551098</v>
      </c>
      <c r="K25" s="219">
        <f t="shared" si="0"/>
        <v>1.7563329395563878</v>
      </c>
      <c r="L25" s="219">
        <f t="shared" si="1"/>
        <v>1.705197757741038</v>
      </c>
      <c r="M25" s="219">
        <f t="shared" si="2"/>
        <v>1.7410793307576937</v>
      </c>
      <c r="N25" s="219">
        <f t="shared" si="3"/>
        <v>1.9847058931899615</v>
      </c>
      <c r="P25" s="163"/>
      <c r="Q25" s="163"/>
      <c r="R25" s="163"/>
      <c r="S25" s="163"/>
      <c r="T25" s="163"/>
      <c r="U25" s="163"/>
    </row>
    <row r="26" spans="1:21" ht="12" customHeight="1">
      <c r="A26" s="28">
        <v>1933</v>
      </c>
      <c r="B26" s="219">
        <f>'Table A6'!B26/'Table A6'!P26</f>
        <v>2.4587651019243464</v>
      </c>
      <c r="C26" s="219">
        <f>'Table A6'!C26/'Table A6'!Q26</f>
        <v>2.1956332056135701</v>
      </c>
      <c r="D26" s="219">
        <f>'Table A6'!D26/'Table A6'!R26</f>
        <v>2.4603711763921403</v>
      </c>
      <c r="E26" s="219">
        <f>'Table A6'!E26/'Table A6'!S26</f>
        <v>2.5378925398604681</v>
      </c>
      <c r="F26" s="219">
        <f>'Table A6'!F26/'Table A6'!T26</f>
        <v>2.4711841030759465</v>
      </c>
      <c r="G26" s="219">
        <f>'Table A6'!G26/'Table A6'!U26</f>
        <v>2.1721029916045893</v>
      </c>
      <c r="H26" s="29"/>
      <c r="I26" s="219">
        <f t="shared" si="4"/>
        <v>1.6855113264505976</v>
      </c>
      <c r="J26" s="219">
        <f t="shared" si="5"/>
        <v>1.8363769049779979</v>
      </c>
      <c r="K26" s="219">
        <f t="shared" si="0"/>
        <v>1.6847574206925315</v>
      </c>
      <c r="L26" s="219">
        <f t="shared" si="1"/>
        <v>1.650240490854276</v>
      </c>
      <c r="M26" s="219">
        <f t="shared" si="2"/>
        <v>1.6797245823341915</v>
      </c>
      <c r="N26" s="219">
        <f t="shared" si="3"/>
        <v>1.8531673472064232</v>
      </c>
      <c r="P26" s="163"/>
      <c r="Q26" s="163"/>
      <c r="R26" s="163"/>
      <c r="S26" s="163"/>
      <c r="T26" s="163"/>
      <c r="U26" s="163"/>
    </row>
    <row r="27" spans="1:21" ht="12" customHeight="1">
      <c r="A27" s="28">
        <v>1934</v>
      </c>
      <c r="B27" s="219">
        <f>'Table A6'!B27/'Table A6'!P27</f>
        <v>2.2322255911187758</v>
      </c>
      <c r="C27" s="219">
        <f>'Table A6'!C27/'Table A6'!Q27</f>
        <v>2.2767982438090653</v>
      </c>
      <c r="D27" s="219">
        <f>'Table A6'!D27/'Table A6'!R27</f>
        <v>2.4031601245672554</v>
      </c>
      <c r="E27" s="219">
        <f>'Table A6'!E27/'Table A6'!S27</f>
        <v>2.3788067689527876</v>
      </c>
      <c r="F27" s="219">
        <f>'Table A6'!F27/'Table A6'!T27</f>
        <v>2.1781384393248158</v>
      </c>
      <c r="G27" s="219">
        <f>'Table A6'!G27/'Table A6'!U27</f>
        <v>2.0851841787439609</v>
      </c>
      <c r="H27" s="29"/>
      <c r="I27" s="219">
        <f t="shared" si="4"/>
        <v>1.8115397109161391</v>
      </c>
      <c r="J27" s="219">
        <f t="shared" si="5"/>
        <v>1.7832090973251227</v>
      </c>
      <c r="K27" s="219">
        <f t="shared" si="0"/>
        <v>1.7126770369906337</v>
      </c>
      <c r="L27" s="219">
        <f t="shared" si="1"/>
        <v>1.7252647887415771</v>
      </c>
      <c r="M27" s="219">
        <f t="shared" si="2"/>
        <v>1.8487966834976493</v>
      </c>
      <c r="N27" s="219">
        <f t="shared" si="3"/>
        <v>1.9215025611204941</v>
      </c>
      <c r="P27" s="163"/>
      <c r="Q27" s="163"/>
      <c r="R27" s="163"/>
      <c r="S27" s="163"/>
      <c r="T27" s="163"/>
      <c r="U27" s="163"/>
    </row>
    <row r="28" spans="1:21" ht="12" customHeight="1">
      <c r="A28" s="28">
        <v>1935</v>
      </c>
      <c r="B28" s="219">
        <f>'Table A6'!B28/'Table A6'!P28</f>
        <v>2.1564637024074518</v>
      </c>
      <c r="C28" s="219">
        <f>'Table A6'!C28/'Table A6'!Q28</f>
        <v>2.1365719074238294</v>
      </c>
      <c r="D28" s="219">
        <f>'Table A6'!D28/'Table A6'!R28</f>
        <v>2.490099994845107</v>
      </c>
      <c r="E28" s="219">
        <f>'Table A6'!E28/'Table A6'!S28</f>
        <v>2.4602957843733808</v>
      </c>
      <c r="F28" s="219">
        <f>'Table A6'!F28/'Table A6'!T28</f>
        <v>2.2331805337119501</v>
      </c>
      <c r="G28" s="219">
        <f>'Table A6'!G28/'Table A6'!U28</f>
        <v>2.0970885943858915</v>
      </c>
      <c r="H28" s="29"/>
      <c r="I28" s="219">
        <f t="shared" si="4"/>
        <v>1.8647050468754569</v>
      </c>
      <c r="J28" s="219">
        <f t="shared" si="5"/>
        <v>1.8798387444456679</v>
      </c>
      <c r="K28" s="219">
        <f t="shared" si="0"/>
        <v>1.671095901925661</v>
      </c>
      <c r="L28" s="219">
        <f t="shared" si="1"/>
        <v>1.6847927732867518</v>
      </c>
      <c r="M28" s="219">
        <f t="shared" si="2"/>
        <v>1.8109112758939989</v>
      </c>
      <c r="N28" s="219">
        <f t="shared" si="3"/>
        <v>1.9115034146898247</v>
      </c>
      <c r="P28" s="163"/>
      <c r="Q28" s="163"/>
      <c r="R28" s="163"/>
      <c r="S28" s="163"/>
      <c r="T28" s="163"/>
      <c r="U28" s="163"/>
    </row>
    <row r="29" spans="1:21" ht="12" customHeight="1">
      <c r="A29" s="28">
        <v>1936</v>
      </c>
      <c r="B29" s="219">
        <f>'Table A6'!B29/'Table A6'!P29</f>
        <v>2.2902307779906423</v>
      </c>
      <c r="C29" s="219">
        <f>'Table A6'!C29/'Table A6'!Q29</f>
        <v>2.3054543669920924</v>
      </c>
      <c r="D29" s="219">
        <f>'Table A6'!D29/'Table A6'!R29</f>
        <v>2.6713158919862185</v>
      </c>
      <c r="E29" s="219">
        <f>'Table A6'!E29/'Table A6'!S29</f>
        <v>2.5637563558317953</v>
      </c>
      <c r="F29" s="219">
        <f>'Table A6'!F29/'Table A6'!T29</f>
        <v>2.2279115109962904</v>
      </c>
      <c r="G29" s="219">
        <f>'Table A6'!G29/'Table A6'!U29</f>
        <v>2.0527967516697023</v>
      </c>
      <c r="H29" s="29"/>
      <c r="I29" s="219">
        <f t="shared" si="4"/>
        <v>1.7750551428926249</v>
      </c>
      <c r="J29" s="219">
        <f t="shared" si="5"/>
        <v>1.766016817810421</v>
      </c>
      <c r="K29" s="219">
        <f t="shared" si="0"/>
        <v>1.598330934801071</v>
      </c>
      <c r="L29" s="219">
        <f t="shared" si="1"/>
        <v>1.6394858100948078</v>
      </c>
      <c r="M29" s="219">
        <f t="shared" si="2"/>
        <v>1.8143909321190663</v>
      </c>
      <c r="N29" s="219">
        <f t="shared" si="3"/>
        <v>1.9498509550053529</v>
      </c>
      <c r="P29" s="163"/>
      <c r="Q29" s="163"/>
      <c r="R29" s="163"/>
      <c r="S29" s="163"/>
      <c r="T29" s="163"/>
      <c r="U29" s="163"/>
    </row>
    <row r="30" spans="1:21" ht="12" customHeight="1">
      <c r="A30" s="28">
        <v>1937</v>
      </c>
      <c r="B30" s="219">
        <f>'Table A6'!B30/'Table A6'!P30</f>
        <v>2.1236017141527181</v>
      </c>
      <c r="C30" s="219">
        <f>'Table A6'!C30/'Table A6'!Q30</f>
        <v>2.2775855638053315</v>
      </c>
      <c r="D30" s="219">
        <f>'Table A6'!D30/'Table A6'!R30</f>
        <v>2.5287708304537344</v>
      </c>
      <c r="E30" s="219">
        <f>'Table A6'!E30/'Table A6'!S30</f>
        <v>2.4539368589257529</v>
      </c>
      <c r="F30" s="219">
        <f>'Table A6'!F30/'Table A6'!T30</f>
        <v>2.1866698645194353</v>
      </c>
      <c r="G30" s="219">
        <f>'Table A6'!G30/'Table A6'!U30</f>
        <v>2.0720526864893047</v>
      </c>
      <c r="H30" s="29"/>
      <c r="I30" s="219">
        <f t="shared" si="4"/>
        <v>1.8899950822468055</v>
      </c>
      <c r="J30" s="219">
        <f t="shared" si="5"/>
        <v>1.7827264398804463</v>
      </c>
      <c r="K30" s="219">
        <f t="shared" si="0"/>
        <v>1.6541202775979205</v>
      </c>
      <c r="L30" s="219">
        <f t="shared" si="1"/>
        <v>1.6877877769319736</v>
      </c>
      <c r="M30" s="219">
        <f t="shared" si="2"/>
        <v>1.842694358304084</v>
      </c>
      <c r="N30" s="219">
        <f t="shared" si="3"/>
        <v>1.9327899762788163</v>
      </c>
      <c r="P30" s="163"/>
      <c r="Q30" s="163"/>
      <c r="R30" s="163"/>
      <c r="S30" s="163"/>
      <c r="T30" s="163"/>
      <c r="U30" s="163"/>
    </row>
    <row r="31" spans="1:21" ht="12" customHeight="1">
      <c r="A31" s="28">
        <v>1938</v>
      </c>
      <c r="B31" s="219">
        <f>'Table A6'!B31/'Table A6'!P31</f>
        <v>1.9998722203527957</v>
      </c>
      <c r="C31" s="219">
        <f>'Table A6'!C31/'Table A6'!Q31</f>
        <v>2.108001746397977</v>
      </c>
      <c r="D31" s="219">
        <f>'Table A6'!D31/'Table A6'!R31</f>
        <v>2.3630323578210284</v>
      </c>
      <c r="E31" s="219">
        <f>'Table A6'!E31/'Table A6'!S31</f>
        <v>2.353291425925077</v>
      </c>
      <c r="F31" s="219">
        <f>'Table A6'!F31/'Table A6'!T31</f>
        <v>2.267760971625191</v>
      </c>
      <c r="G31" s="219">
        <f>'Table A6'!G31/'Table A6'!U31</f>
        <v>2.2581199259364757</v>
      </c>
      <c r="H31" s="29"/>
      <c r="I31" s="219">
        <f t="shared" si="4"/>
        <v>2.0001277959769292</v>
      </c>
      <c r="J31" s="219">
        <f t="shared" si="5"/>
        <v>1.9025256532770982</v>
      </c>
      <c r="K31" s="219">
        <f t="shared" si="0"/>
        <v>1.7336582981776167</v>
      </c>
      <c r="L31" s="219">
        <f t="shared" si="1"/>
        <v>1.738939138195178</v>
      </c>
      <c r="M31" s="219">
        <f t="shared" si="2"/>
        <v>1.7887922269117198</v>
      </c>
      <c r="N31" s="219">
        <f t="shared" si="3"/>
        <v>1.7948367873242725</v>
      </c>
      <c r="P31" s="163"/>
      <c r="Q31" s="163"/>
      <c r="R31" s="163"/>
      <c r="S31" s="163"/>
      <c r="T31" s="163"/>
      <c r="U31" s="163"/>
    </row>
    <row r="32" spans="1:21" ht="12" customHeight="1">
      <c r="A32" s="28">
        <v>1939</v>
      </c>
      <c r="B32" s="219">
        <f>'Table A6'!B32/'Table A6'!P32</f>
        <v>1.9442139097684641</v>
      </c>
      <c r="C32" s="219">
        <f>'Table A6'!C32/'Table A6'!Q32</f>
        <v>2.0543376472327326</v>
      </c>
      <c r="D32" s="219">
        <f>'Table A6'!D32/'Table A6'!R32</f>
        <v>2.3501409047490371</v>
      </c>
      <c r="E32" s="219">
        <f>'Table A6'!E32/'Table A6'!S32</f>
        <v>2.3258309260901147</v>
      </c>
      <c r="F32" s="219">
        <f>'Table A6'!F32/'Table A6'!T32</f>
        <v>2.1589120364083292</v>
      </c>
      <c r="G32" s="219">
        <f>'Table A6'!G32/'Table A6'!U32</f>
        <v>2.0495720548326499</v>
      </c>
      <c r="H32" s="29"/>
      <c r="I32" s="219">
        <f t="shared" si="4"/>
        <v>2.0590820466150679</v>
      </c>
      <c r="J32" s="219">
        <f t="shared" si="5"/>
        <v>1.9484627648691575</v>
      </c>
      <c r="K32" s="219">
        <f t="shared" si="0"/>
        <v>1.7406634348182193</v>
      </c>
      <c r="L32" s="219">
        <f t="shared" si="1"/>
        <v>1.754243984147366</v>
      </c>
      <c r="M32" s="219">
        <f t="shared" si="2"/>
        <v>1.8628782587323665</v>
      </c>
      <c r="N32" s="219">
        <f t="shared" si="3"/>
        <v>1.9527692695280898</v>
      </c>
      <c r="P32" s="163"/>
      <c r="Q32" s="163"/>
      <c r="R32" s="163"/>
      <c r="S32" s="163"/>
      <c r="T32" s="163"/>
      <c r="U32" s="163"/>
    </row>
    <row r="33" spans="1:21" ht="12" customHeight="1">
      <c r="A33" s="28">
        <v>1940</v>
      </c>
      <c r="B33" s="219">
        <f>'Table A6'!B33/'Table A6'!P33</f>
        <v>1.8290695649874293</v>
      </c>
      <c r="C33" s="219">
        <f>'Table A6'!C33/'Table A6'!Q33</f>
        <v>2.1712930937721331</v>
      </c>
      <c r="D33" s="219">
        <f>'Table A6'!D33/'Table A6'!R33</f>
        <v>2.3970240473099138</v>
      </c>
      <c r="E33" s="219">
        <f>'Table A6'!E33/'Table A6'!S33</f>
        <v>2.3100842730892066</v>
      </c>
      <c r="F33" s="219">
        <f>'Table A6'!F33/'Table A6'!T33</f>
        <v>2.1476135486662429</v>
      </c>
      <c r="G33" s="219">
        <f>'Table A6'!G33/'Table A6'!U33</f>
        <v>2.0697789906943451</v>
      </c>
      <c r="H33" s="29"/>
      <c r="I33" s="219">
        <f t="shared" si="4"/>
        <v>2.2061714025350363</v>
      </c>
      <c r="J33" s="219">
        <f t="shared" si="5"/>
        <v>1.8537572750296973</v>
      </c>
      <c r="K33" s="219">
        <f t="shared" si="0"/>
        <v>1.7158072918827585</v>
      </c>
      <c r="L33" s="219">
        <f t="shared" si="1"/>
        <v>1.7633096744547423</v>
      </c>
      <c r="M33" s="219">
        <f t="shared" si="2"/>
        <v>1.8713734698951581</v>
      </c>
      <c r="N33" s="219">
        <f t="shared" si="3"/>
        <v>1.9347725172196037</v>
      </c>
      <c r="P33" s="163"/>
      <c r="Q33" s="163"/>
      <c r="R33" s="163"/>
      <c r="S33" s="163"/>
      <c r="T33" s="163"/>
      <c r="U33" s="163"/>
    </row>
    <row r="34" spans="1:21" ht="12" customHeight="1">
      <c r="A34" s="28">
        <v>1941</v>
      </c>
      <c r="B34" s="219">
        <f>'Table A6'!B34/'Table A6'!P34</f>
        <v>1.9173707689001009</v>
      </c>
      <c r="C34" s="219">
        <f>'Table A6'!C34/'Table A6'!Q34</f>
        <v>2.1745837033865119</v>
      </c>
      <c r="D34" s="219">
        <f>'Table A6'!D34/'Table A6'!R34</f>
        <v>2.4602858365101055</v>
      </c>
      <c r="E34" s="219">
        <f>'Table A6'!E34/'Table A6'!S34</f>
        <v>2.34120189331338</v>
      </c>
      <c r="F34" s="219">
        <f>'Table A6'!F34/'Table A6'!T34</f>
        <v>2.1466826673820236</v>
      </c>
      <c r="G34" s="219">
        <f>'Table A6'!G34/'Table A6'!U34</f>
        <v>2.0250500178635225</v>
      </c>
      <c r="H34" s="29"/>
      <c r="I34" s="219">
        <f t="shared" si="4"/>
        <v>2.0900717941982925</v>
      </c>
      <c r="J34" s="219">
        <f t="shared" si="5"/>
        <v>1.8513654643060693</v>
      </c>
      <c r="K34" s="219">
        <f t="shared" si="0"/>
        <v>1.684797438280899</v>
      </c>
      <c r="L34" s="219">
        <f t="shared" si="1"/>
        <v>1.7455999018384505</v>
      </c>
      <c r="M34" s="219">
        <f t="shared" si="2"/>
        <v>1.8720808541417018</v>
      </c>
      <c r="N34" s="219">
        <f t="shared" si="3"/>
        <v>1.9755621506980379</v>
      </c>
      <c r="P34" s="163"/>
      <c r="Q34" s="163"/>
      <c r="R34" s="163"/>
      <c r="S34" s="163"/>
      <c r="T34" s="163"/>
      <c r="U34" s="163"/>
    </row>
    <row r="35" spans="1:21" ht="12" customHeight="1">
      <c r="A35" s="28">
        <v>1942</v>
      </c>
      <c r="B35" s="219">
        <f>'Table A6'!B35/'Table A6'!P35</f>
        <v>1.8839868932147674</v>
      </c>
      <c r="C35" s="219">
        <f>'Table A6'!C35/'Table A6'!Q35</f>
        <v>2.1745414509550764</v>
      </c>
      <c r="D35" s="219">
        <f>'Table A6'!D35/'Table A6'!R35</f>
        <v>2.461818668044967</v>
      </c>
      <c r="E35" s="219">
        <f>'Table A6'!E35/'Table A6'!S35</f>
        <v>2.3219697008239559</v>
      </c>
      <c r="F35" s="219">
        <f>'Table A6'!F35/'Table A6'!T35</f>
        <v>2.0837259146136975</v>
      </c>
      <c r="G35" s="219">
        <f>'Table A6'!G35/'Table A6'!U35</f>
        <v>1.9308483290488438</v>
      </c>
      <c r="H35" s="29"/>
      <c r="I35" s="219">
        <f t="shared" si="4"/>
        <v>2.1312384919682819</v>
      </c>
      <c r="J35" s="219">
        <f t="shared" si="5"/>
        <v>1.8513960909483882</v>
      </c>
      <c r="K35" s="219">
        <f t="shared" si="0"/>
        <v>1.6840793744530556</v>
      </c>
      <c r="L35" s="219">
        <f t="shared" si="1"/>
        <v>1.7564469891985581</v>
      </c>
      <c r="M35" s="219">
        <f t="shared" si="2"/>
        <v>1.9227425371261495</v>
      </c>
      <c r="N35" s="219">
        <f t="shared" si="3"/>
        <v>2.0742888704777678</v>
      </c>
      <c r="P35" s="163"/>
      <c r="Q35" s="163"/>
      <c r="R35" s="163"/>
      <c r="S35" s="163"/>
      <c r="T35" s="163"/>
      <c r="U35" s="163"/>
    </row>
    <row r="36" spans="1:21" ht="12" customHeight="1">
      <c r="A36" s="28">
        <v>1943</v>
      </c>
      <c r="B36" s="219">
        <f>'Table A6'!B36/'Table A6'!P36</f>
        <v>1.9861114828193918</v>
      </c>
      <c r="C36" s="219">
        <f>'Table A6'!C36/'Table A6'!Q36</f>
        <v>2.1381534784290341</v>
      </c>
      <c r="D36" s="219">
        <f>'Table A6'!D36/'Table A6'!R36</f>
        <v>2.3977408606894128</v>
      </c>
      <c r="E36" s="219">
        <f>'Table A6'!E36/'Table A6'!S36</f>
        <v>2.2225646743059522</v>
      </c>
      <c r="F36" s="219">
        <f>'Table A6'!F36/'Table A6'!T36</f>
        <v>1.9808841457728805</v>
      </c>
      <c r="G36" s="219">
        <f>'Table A6'!G36/'Table A6'!U36</f>
        <v>1.8761004063442115</v>
      </c>
      <c r="H36" s="29"/>
      <c r="I36" s="219">
        <f t="shared" si="4"/>
        <v>2.0140841247897243</v>
      </c>
      <c r="J36" s="219">
        <f t="shared" si="5"/>
        <v>1.8786161259905614</v>
      </c>
      <c r="K36" s="219">
        <f t="shared" si="0"/>
        <v>1.7154401993419341</v>
      </c>
      <c r="L36" s="219">
        <f t="shared" si="1"/>
        <v>1.817952637612156</v>
      </c>
      <c r="M36" s="219">
        <f t="shared" si="2"/>
        <v>2.0194883914777289</v>
      </c>
      <c r="N36" s="219">
        <f t="shared" si="3"/>
        <v>2.1414216826731041</v>
      </c>
      <c r="P36" s="163"/>
      <c r="Q36" s="163"/>
      <c r="R36" s="163"/>
      <c r="S36" s="163"/>
      <c r="T36" s="163"/>
      <c r="U36" s="163"/>
    </row>
    <row r="37" spans="1:21" ht="12" customHeight="1">
      <c r="A37" s="28">
        <v>1944</v>
      </c>
      <c r="B37" s="219">
        <f>'Table A6'!B37/'Table A6'!P37</f>
        <v>1.7369989350351922</v>
      </c>
      <c r="C37" s="219">
        <f>'Table A6'!C37/'Table A6'!Q37</f>
        <v>1.9950750214876347</v>
      </c>
      <c r="D37" s="219">
        <f>'Table A6'!D37/'Table A6'!R37</f>
        <v>2.1214896532795668</v>
      </c>
      <c r="E37" s="219">
        <f>'Table A6'!E37/'Table A6'!S37</f>
        <v>2.0078946853529902</v>
      </c>
      <c r="F37" s="219">
        <f>'Table A6'!F37/'Table A6'!T37</f>
        <v>1.8211665369924761</v>
      </c>
      <c r="G37" s="219">
        <f>'Table A6'!G37/'Table A6'!U37</f>
        <v>1.7416278884095795</v>
      </c>
      <c r="H37" s="29"/>
      <c r="I37" s="219">
        <f t="shared" si="4"/>
        <v>2.3568540637745281</v>
      </c>
      <c r="J37" s="219">
        <f t="shared" si="5"/>
        <v>2.004949353974339</v>
      </c>
      <c r="K37" s="219">
        <f t="shared" si="0"/>
        <v>1.891671177772978</v>
      </c>
      <c r="L37" s="219">
        <f t="shared" si="1"/>
        <v>1.9921671525133349</v>
      </c>
      <c r="M37" s="219">
        <f t="shared" si="2"/>
        <v>2.2177797742008605</v>
      </c>
      <c r="N37" s="219">
        <f t="shared" si="3"/>
        <v>2.3483851074485607</v>
      </c>
      <c r="P37" s="163"/>
      <c r="Q37" s="163"/>
      <c r="R37" s="163"/>
      <c r="S37" s="163"/>
      <c r="T37" s="163"/>
      <c r="U37" s="163"/>
    </row>
    <row r="38" spans="1:21" ht="12" customHeight="1">
      <c r="A38" s="28">
        <v>1945</v>
      </c>
      <c r="B38" s="219">
        <f>'Table A6'!B38/'Table A6'!P38</f>
        <v>1.8839230687007325</v>
      </c>
      <c r="C38" s="219">
        <f>'Table A6'!C38/'Table A6'!Q38</f>
        <v>2.1187409732135669</v>
      </c>
      <c r="D38" s="219">
        <f>'Table A6'!D38/'Table A6'!R38</f>
        <v>2.1096649042544056</v>
      </c>
      <c r="E38" s="219">
        <f>'Table A6'!E38/'Table A6'!S38</f>
        <v>1.9419042011546905</v>
      </c>
      <c r="F38" s="219">
        <f>'Table A6'!F38/'Table A6'!T38</f>
        <v>1.8321560987691665</v>
      </c>
      <c r="G38" s="219">
        <f>'Table A6'!G38/'Table A6'!U38</f>
        <v>1.7832440645093863</v>
      </c>
      <c r="H38" s="29"/>
      <c r="I38" s="219">
        <f t="shared" si="4"/>
        <v>2.1313201741299586</v>
      </c>
      <c r="J38" s="219">
        <f t="shared" si="5"/>
        <v>1.8938619608500749</v>
      </c>
      <c r="K38" s="219">
        <f t="shared" si="0"/>
        <v>1.9011729542549691</v>
      </c>
      <c r="L38" s="219">
        <f t="shared" si="1"/>
        <v>2.0616790951501112</v>
      </c>
      <c r="M38" s="219">
        <f t="shared" si="2"/>
        <v>2.2016976159630262</v>
      </c>
      <c r="N38" s="219">
        <f t="shared" si="3"/>
        <v>2.2767412423691797</v>
      </c>
      <c r="P38" s="163"/>
      <c r="Q38" s="163"/>
      <c r="R38" s="163"/>
      <c r="S38" s="163"/>
      <c r="T38" s="163"/>
      <c r="U38" s="163"/>
    </row>
    <row r="39" spans="1:21" ht="12" customHeight="1">
      <c r="A39" s="28">
        <v>1946</v>
      </c>
      <c r="B39" s="219">
        <f>'Table A6'!B39/'Table A6'!P39</f>
        <v>2.0513442486766711</v>
      </c>
      <c r="C39" s="219">
        <f>'Table A6'!C39/'Table A6'!Q39</f>
        <v>2.2314342050002423</v>
      </c>
      <c r="D39" s="219">
        <f>'Table A6'!D39/'Table A6'!R39</f>
        <v>2.1815081959385436</v>
      </c>
      <c r="E39" s="219">
        <f>'Table A6'!E39/'Table A6'!S39</f>
        <v>2.0677714741956872</v>
      </c>
      <c r="F39" s="219">
        <f>'Table A6'!F39/'Table A6'!T39</f>
        <v>1.9656976614246697</v>
      </c>
      <c r="G39" s="219">
        <f>'Table A6'!G39/'Table A6'!U39</f>
        <v>1.9627444221697585</v>
      </c>
      <c r="H39" s="29"/>
      <c r="I39" s="219">
        <f t="shared" si="4"/>
        <v>1.951163238167424</v>
      </c>
      <c r="J39" s="219">
        <f t="shared" si="5"/>
        <v>1.8120612501581466</v>
      </c>
      <c r="K39" s="219">
        <f t="shared" si="0"/>
        <v>1.8463758469365839</v>
      </c>
      <c r="L39" s="219">
        <f t="shared" si="1"/>
        <v>1.9365299824602105</v>
      </c>
      <c r="M39" s="219">
        <f t="shared" si="2"/>
        <v>2.0355207845535475</v>
      </c>
      <c r="N39" s="219">
        <f t="shared" si="3"/>
        <v>2.0386972668678545</v>
      </c>
      <c r="P39" s="163"/>
      <c r="Q39" s="163"/>
      <c r="R39" s="163"/>
      <c r="S39" s="163"/>
      <c r="T39" s="163"/>
      <c r="U39" s="163"/>
    </row>
    <row r="40" spans="1:21" ht="12" customHeight="1">
      <c r="A40" s="28">
        <v>1947</v>
      </c>
      <c r="B40" s="219">
        <f>'Table A6'!B40/'Table A6'!P40</f>
        <v>2.0083426976340819</v>
      </c>
      <c r="C40" s="219">
        <f>'Table A6'!C40/'Table A6'!Q40</f>
        <v>2.2096046295709573</v>
      </c>
      <c r="D40" s="219">
        <f>'Table A6'!D40/'Table A6'!R40</f>
        <v>2.15700307592902</v>
      </c>
      <c r="E40" s="219">
        <f>'Table A6'!E40/'Table A6'!S40</f>
        <v>2.0580982346035981</v>
      </c>
      <c r="F40" s="219">
        <f>'Table A6'!F40/'Table A6'!T40</f>
        <v>1.9837135681430467</v>
      </c>
      <c r="G40" s="219">
        <f>'Table A6'!G40/'Table A6'!U40</f>
        <v>1.9951191271431754</v>
      </c>
      <c r="H40" s="29"/>
      <c r="I40" s="219">
        <f t="shared" si="4"/>
        <v>1.9917263271171033</v>
      </c>
      <c r="J40" s="219">
        <f t="shared" si="5"/>
        <v>1.8267164125807758</v>
      </c>
      <c r="K40" s="219">
        <f t="shared" si="0"/>
        <v>1.8643019373107943</v>
      </c>
      <c r="L40" s="219">
        <f t="shared" si="1"/>
        <v>1.9450918329663751</v>
      </c>
      <c r="M40" s="219">
        <f t="shared" si="2"/>
        <v>2.0165560711820789</v>
      </c>
      <c r="N40" s="219">
        <f t="shared" si="3"/>
        <v>2.0049048126236269</v>
      </c>
      <c r="P40" s="163"/>
      <c r="Q40" s="163"/>
      <c r="R40" s="163"/>
      <c r="S40" s="163"/>
      <c r="T40" s="163"/>
      <c r="U40" s="163"/>
    </row>
    <row r="41" spans="1:21" ht="12" customHeight="1">
      <c r="A41" s="28">
        <v>1948</v>
      </c>
      <c r="B41" s="219">
        <f>'Table A6'!B41/'Table A6'!P41</f>
        <v>1.9838786949999507</v>
      </c>
      <c r="C41" s="219">
        <f>'Table A6'!C41/'Table A6'!Q41</f>
        <v>2.0945863577820698</v>
      </c>
      <c r="D41" s="219">
        <f>'Table A6'!D41/'Table A6'!R41</f>
        <v>2.2034629979995644</v>
      </c>
      <c r="E41" s="219">
        <f>'Table A6'!E41/'Table A6'!S41</f>
        <v>2.0774658761065656</v>
      </c>
      <c r="F41" s="219">
        <f>'Table A6'!F41/'Table A6'!T41</f>
        <v>1.9807316249622788</v>
      </c>
      <c r="G41" s="219">
        <f>'Table A6'!G41/'Table A6'!U41</f>
        <v>1.9054296151728973</v>
      </c>
      <c r="H41" s="29"/>
      <c r="I41" s="219">
        <f t="shared" si="4"/>
        <v>2.0163854599982471</v>
      </c>
      <c r="J41" s="219">
        <f t="shared" si="5"/>
        <v>1.9135871216468223</v>
      </c>
      <c r="K41" s="219">
        <f t="shared" si="0"/>
        <v>1.8309353936616521</v>
      </c>
      <c r="L41" s="219">
        <f t="shared" si="1"/>
        <v>1.9281036385240438</v>
      </c>
      <c r="M41" s="219">
        <f t="shared" si="2"/>
        <v>2.0196469396390295</v>
      </c>
      <c r="N41" s="219">
        <f t="shared" si="3"/>
        <v>2.1044480799416352</v>
      </c>
      <c r="P41" s="163"/>
      <c r="Q41" s="163"/>
      <c r="R41" s="163"/>
      <c r="S41" s="163"/>
      <c r="T41" s="163"/>
      <c r="U41" s="163"/>
    </row>
    <row r="42" spans="1:21" ht="12" customHeight="1">
      <c r="A42" s="28">
        <v>1949</v>
      </c>
      <c r="B42" s="219">
        <f>'Table A6'!B42/'Table A6'!P42</f>
        <v>1.9105322302248751</v>
      </c>
      <c r="C42" s="219">
        <f>'Table A6'!C42/'Table A6'!Q42</f>
        <v>2.006954222458234</v>
      </c>
      <c r="D42" s="219">
        <f>'Table A6'!D42/'Table A6'!R42</f>
        <v>2.1777239043392824</v>
      </c>
      <c r="E42" s="219">
        <f>'Table A6'!E42/'Table A6'!S42</f>
        <v>2.0767701155511218</v>
      </c>
      <c r="F42" s="219">
        <f>'Table A6'!F42/'Table A6'!T42</f>
        <v>1.9776761858960306</v>
      </c>
      <c r="G42" s="219">
        <f>'Table A6'!G42/'Table A6'!U42</f>
        <v>1.9494154872856979</v>
      </c>
      <c r="H42" s="29"/>
      <c r="I42" s="219">
        <f t="shared" si="4"/>
        <v>2.098258762079217</v>
      </c>
      <c r="J42" s="219">
        <f t="shared" si="5"/>
        <v>1.9930938047598064</v>
      </c>
      <c r="K42" s="219">
        <f t="shared" si="0"/>
        <v>1.8490954427566046</v>
      </c>
      <c r="L42" s="219">
        <f t="shared" si="1"/>
        <v>1.928703337469736</v>
      </c>
      <c r="M42" s="219">
        <f t="shared" si="2"/>
        <v>2.0228335459388425</v>
      </c>
      <c r="N42" s="219">
        <f t="shared" si="3"/>
        <v>2.0532796371996409</v>
      </c>
      <c r="P42" s="163"/>
      <c r="Q42" s="163"/>
      <c r="R42" s="163"/>
      <c r="S42" s="163"/>
      <c r="T42" s="163"/>
      <c r="U42" s="163"/>
    </row>
    <row r="43" spans="1:21" ht="12" customHeight="1">
      <c r="A43" s="28">
        <v>1950</v>
      </c>
      <c r="B43" s="219">
        <f>'Table A6'!B43/'Table A6'!P43</f>
        <v>1.9366196134650921</v>
      </c>
      <c r="C43" s="219">
        <f>'Table A6'!C43/'Table A6'!Q43</f>
        <v>2.2063996622442574</v>
      </c>
      <c r="D43" s="219">
        <f>'Table A6'!D43/'Table A6'!R43</f>
        <v>2.2862284402888005</v>
      </c>
      <c r="E43" s="219">
        <f>'Table A6'!E43/'Table A6'!S43</f>
        <v>2.1431366894655604</v>
      </c>
      <c r="F43" s="219">
        <f>'Table A6'!F43/'Table A6'!T43</f>
        <v>2.0489937398936688</v>
      </c>
      <c r="G43" s="219">
        <f>'Table A6'!G43/'Table A6'!U43</f>
        <v>2.0348000000000011</v>
      </c>
      <c r="H43" s="29"/>
      <c r="I43" s="219">
        <f t="shared" si="4"/>
        <v>2.067669292446725</v>
      </c>
      <c r="J43" s="219">
        <f t="shared" si="5"/>
        <v>1.8289126989141447</v>
      </c>
      <c r="K43" s="219">
        <f t="shared" si="0"/>
        <v>1.7774668703294005</v>
      </c>
      <c r="L43" s="219">
        <f t="shared" si="1"/>
        <v>1.874786024467048</v>
      </c>
      <c r="M43" s="219">
        <f t="shared" si="2"/>
        <v>1.9532945354863269</v>
      </c>
      <c r="N43" s="219">
        <f t="shared" si="3"/>
        <v>1.9663703131039805</v>
      </c>
      <c r="P43" s="163"/>
      <c r="Q43" s="163"/>
      <c r="R43" s="163"/>
      <c r="S43" s="163"/>
      <c r="T43" s="163"/>
      <c r="U43" s="163"/>
    </row>
    <row r="44" spans="1:21" ht="12" customHeight="1">
      <c r="A44" s="28">
        <v>1951</v>
      </c>
      <c r="B44" s="219">
        <f>'Table A6'!B44/'Table A6'!P44</f>
        <v>1.9068095407973165</v>
      </c>
      <c r="C44" s="219">
        <f>'Table A6'!C44/'Table A6'!Q44</f>
        <v>2.1178207193983876</v>
      </c>
      <c r="D44" s="219">
        <f>'Table A6'!D44/'Table A6'!R44</f>
        <v>2.1488927606662838</v>
      </c>
      <c r="E44" s="219">
        <f>'Table A6'!E44/'Table A6'!S44</f>
        <v>2.0807947335587573</v>
      </c>
      <c r="F44" s="219">
        <f>'Table A6'!F44/'Table A6'!T44</f>
        <v>1.9887257187991403</v>
      </c>
      <c r="G44" s="219">
        <f>'Table A6'!G44/'Table A6'!U44</f>
        <v>1.9510956521739127</v>
      </c>
      <c r="H44" s="29"/>
      <c r="I44" s="219">
        <f t="shared" si="4"/>
        <v>2.1027674004408308</v>
      </c>
      <c r="J44" s="219">
        <f t="shared" si="5"/>
        <v>1.8945978390329008</v>
      </c>
      <c r="K44" s="219">
        <f t="shared" si="0"/>
        <v>1.8704032562796065</v>
      </c>
      <c r="L44" s="219">
        <f t="shared" si="1"/>
        <v>1.9252450710111044</v>
      </c>
      <c r="M44" s="219">
        <f t="shared" si="2"/>
        <v>2.0114028400257991</v>
      </c>
      <c r="N44" s="219">
        <f t="shared" si="3"/>
        <v>2.0514189584552374</v>
      </c>
      <c r="P44" s="163"/>
      <c r="Q44" s="163"/>
      <c r="R44" s="163"/>
      <c r="S44" s="163"/>
      <c r="T44" s="163"/>
      <c r="U44" s="163"/>
    </row>
    <row r="45" spans="1:21" ht="12" customHeight="1">
      <c r="A45" s="28">
        <v>1952</v>
      </c>
      <c r="B45" s="219">
        <f>'Table A6'!B45/'Table A6'!P45</f>
        <v>1.7787409738725968</v>
      </c>
      <c r="C45" s="219">
        <f>'Table A6'!C45/'Table A6'!Q45</f>
        <v>1.964488524261961</v>
      </c>
      <c r="D45" s="219">
        <f>'Table A6'!D45/'Table A6'!R45</f>
        <v>2.0774800518509724</v>
      </c>
      <c r="E45" s="219">
        <f>'Table A6'!E45/'Table A6'!S45</f>
        <v>1.9675101876831509</v>
      </c>
      <c r="F45" s="219">
        <f>'Table A6'!F45/'Table A6'!T45</f>
        <v>1.9172650225897563</v>
      </c>
      <c r="G45" s="219">
        <f>'Table A6'!G45/'Table A6'!U45</f>
        <v>1.9413805474355574</v>
      </c>
      <c r="H45" s="29"/>
      <c r="I45" s="219">
        <f t="shared" si="4"/>
        <v>2.2841240329593875</v>
      </c>
      <c r="J45" s="219">
        <f t="shared" si="5"/>
        <v>2.0368189717604084</v>
      </c>
      <c r="K45" s="219">
        <f t="shared" si="0"/>
        <v>1.92809142803352</v>
      </c>
      <c r="L45" s="219">
        <f t="shared" si="1"/>
        <v>2.0335808477579453</v>
      </c>
      <c r="M45" s="219">
        <f t="shared" si="2"/>
        <v>2.0901974624265671</v>
      </c>
      <c r="N45" s="219">
        <f t="shared" si="3"/>
        <v>2.0622696663152107</v>
      </c>
      <c r="P45" s="163"/>
      <c r="Q45" s="163"/>
      <c r="R45" s="163"/>
      <c r="S45" s="163"/>
      <c r="T45" s="163"/>
      <c r="U45" s="163"/>
    </row>
    <row r="46" spans="1:21" ht="12" customHeight="1">
      <c r="A46" s="28">
        <v>1953</v>
      </c>
      <c r="B46" s="219">
        <f>'Table A6'!B46/'Table A6'!P46</f>
        <v>1.7524081087539025</v>
      </c>
      <c r="C46" s="219">
        <f>'Table A6'!C46/'Table A6'!Q46</f>
        <v>1.9030714188405347</v>
      </c>
      <c r="D46" s="219">
        <f>'Table A6'!D46/'Table A6'!R46</f>
        <v>2.0071688054288073</v>
      </c>
      <c r="E46" s="219">
        <f>'Table A6'!E46/'Table A6'!S46</f>
        <v>1.916107847816712</v>
      </c>
      <c r="F46" s="219">
        <f>'Table A6'!F46/'Table A6'!T46</f>
        <v>1.8983692458729784</v>
      </c>
      <c r="G46" s="219">
        <f>'Table A6'!G46/'Table A6'!U46</f>
        <v>1.9947809198259794</v>
      </c>
      <c r="H46" s="29"/>
      <c r="I46" s="219">
        <f t="shared" si="4"/>
        <v>2.3290659528592079</v>
      </c>
      <c r="J46" s="219">
        <f t="shared" si="5"/>
        <v>2.1073321324728815</v>
      </c>
      <c r="K46" s="219">
        <f t="shared" si="0"/>
        <v>1.9928822205471752</v>
      </c>
      <c r="L46" s="219">
        <f t="shared" si="1"/>
        <v>2.0915745371936523</v>
      </c>
      <c r="M46" s="219">
        <f t="shared" si="2"/>
        <v>2.113128042387808</v>
      </c>
      <c r="N46" s="219">
        <f t="shared" si="3"/>
        <v>2.0052464618791981</v>
      </c>
      <c r="P46" s="163"/>
      <c r="Q46" s="163"/>
      <c r="R46" s="163"/>
      <c r="S46" s="163"/>
      <c r="T46" s="163"/>
      <c r="U46" s="163"/>
    </row>
    <row r="47" spans="1:21" ht="12" customHeight="1">
      <c r="A47" s="28">
        <v>1954</v>
      </c>
      <c r="B47" s="219">
        <f>'Table A6'!B47/'Table A6'!P47</f>
        <v>1.8167228991183493</v>
      </c>
      <c r="C47" s="219">
        <f>'Table A6'!C47/'Table A6'!Q47</f>
        <v>1.9620964171526694</v>
      </c>
      <c r="D47" s="219">
        <f>'Table A6'!D47/'Table A6'!R47</f>
        <v>2.0668268802274028</v>
      </c>
      <c r="E47" s="219">
        <f>'Table A6'!E47/'Table A6'!S47</f>
        <v>1.9992959249929521</v>
      </c>
      <c r="F47" s="219">
        <f>'Table A6'!F47/'Table A6'!T47</f>
        <v>1.9396131088970066</v>
      </c>
      <c r="G47" s="219">
        <f>'Table A6'!G47/'Table A6'!U47</f>
        <v>2.0410100724842319</v>
      </c>
      <c r="H47" s="29"/>
      <c r="I47" s="219">
        <f t="shared" si="4"/>
        <v>2.2244054881765871</v>
      </c>
      <c r="J47" s="219">
        <f t="shared" si="5"/>
        <v>2.0393968651910237</v>
      </c>
      <c r="K47" s="219">
        <f t="shared" si="0"/>
        <v>1.9373592084470554</v>
      </c>
      <c r="L47" s="219">
        <f t="shared" si="1"/>
        <v>2.0007045710779345</v>
      </c>
      <c r="M47" s="219">
        <f t="shared" si="2"/>
        <v>2.064267825268935</v>
      </c>
      <c r="N47" s="219">
        <f t="shared" si="3"/>
        <v>1.9606054988628814</v>
      </c>
      <c r="P47" s="163"/>
      <c r="Q47" s="163"/>
      <c r="R47" s="163"/>
      <c r="S47" s="163"/>
      <c r="T47" s="163"/>
      <c r="U47" s="163"/>
    </row>
    <row r="48" spans="1:21" ht="12" customHeight="1">
      <c r="A48" s="28">
        <v>1955</v>
      </c>
      <c r="B48" s="219">
        <f>'Table A6'!B48/'Table A6'!P48</f>
        <v>1.8052836622302353</v>
      </c>
      <c r="C48" s="219">
        <f>'Table A6'!C48/'Table A6'!Q48</f>
        <v>1.945323123123285</v>
      </c>
      <c r="D48" s="219">
        <f>'Table A6'!D48/'Table A6'!R48</f>
        <v>2.1151954163622904</v>
      </c>
      <c r="E48" s="219">
        <f>'Table A6'!E48/'Table A6'!S48</f>
        <v>2.0408822015893922</v>
      </c>
      <c r="F48" s="219">
        <f>'Table A6'!F48/'Table A6'!T48</f>
        <v>2.0198402293517654</v>
      </c>
      <c r="G48" s="219">
        <f>'Table A6'!G48/'Table A6'!U48</f>
        <v>2.1651525320317262</v>
      </c>
      <c r="H48" s="29"/>
      <c r="I48" s="219">
        <f t="shared" si="4"/>
        <v>2.2417984455694744</v>
      </c>
      <c r="J48" s="219">
        <f t="shared" si="5"/>
        <v>2.0578393520049167</v>
      </c>
      <c r="K48" s="219">
        <f t="shared" si="0"/>
        <v>1.8967038290580032</v>
      </c>
      <c r="L48" s="219">
        <f t="shared" si="1"/>
        <v>1.960723507879214</v>
      </c>
      <c r="M48" s="219">
        <f t="shared" si="2"/>
        <v>1.9805457474800967</v>
      </c>
      <c r="N48" s="219">
        <f t="shared" si="3"/>
        <v>1.8582567282038664</v>
      </c>
      <c r="P48" s="163"/>
      <c r="Q48" s="163"/>
      <c r="R48" s="163"/>
      <c r="S48" s="163"/>
      <c r="T48" s="163"/>
      <c r="U48" s="163"/>
    </row>
    <row r="49" spans="1:21" ht="12" customHeight="1">
      <c r="A49" s="28">
        <v>1956</v>
      </c>
      <c r="B49" s="219">
        <f>'Table A6'!B49/'Table A6'!P49</f>
        <v>1.8097126549917324</v>
      </c>
      <c r="C49" s="219">
        <f>'Table A6'!C49/'Table A6'!Q49</f>
        <v>1.9450736910468662</v>
      </c>
      <c r="D49" s="219">
        <f>'Table A6'!D49/'Table A6'!R49</f>
        <v>2.1287868817139319</v>
      </c>
      <c r="E49" s="219">
        <f>'Table A6'!E49/'Table A6'!S49</f>
        <v>2.0350356951048121</v>
      </c>
      <c r="F49" s="219">
        <f>'Table A6'!F49/'Table A6'!T49</f>
        <v>1.9420200712657216</v>
      </c>
      <c r="G49" s="219">
        <f>'Table A6'!G49/'Table A6'!U49</f>
        <v>2.1371607324516781</v>
      </c>
      <c r="H49" s="29"/>
      <c r="I49" s="219">
        <f t="shared" si="4"/>
        <v>2.2350060158195384</v>
      </c>
      <c r="J49" s="219">
        <f t="shared" si="5"/>
        <v>2.0581185461763214</v>
      </c>
      <c r="K49" s="219">
        <f t="shared" si="0"/>
        <v>1.8859068228022069</v>
      </c>
      <c r="L49" s="219">
        <f t="shared" si="1"/>
        <v>1.9661502542660965</v>
      </c>
      <c r="M49" s="219">
        <f t="shared" si="2"/>
        <v>2.0615485067705355</v>
      </c>
      <c r="N49" s="219">
        <f t="shared" si="3"/>
        <v>1.8793831614674519</v>
      </c>
      <c r="P49" s="163"/>
      <c r="Q49" s="163"/>
      <c r="R49" s="163"/>
      <c r="S49" s="163"/>
      <c r="T49" s="163"/>
      <c r="U49" s="163"/>
    </row>
    <row r="50" spans="1:21" ht="12" customHeight="1">
      <c r="A50" s="28">
        <v>1957</v>
      </c>
      <c r="B50" s="219">
        <f>'Table A6'!B50/'Table A6'!P50</f>
        <v>1.7551723462133511</v>
      </c>
      <c r="C50" s="219">
        <f>'Table A6'!C50/'Table A6'!Q50</f>
        <v>1.8724117697531328</v>
      </c>
      <c r="D50" s="219">
        <f>'Table A6'!D50/'Table A6'!R50</f>
        <v>2.0526893464751428</v>
      </c>
      <c r="E50" s="219">
        <f>'Table A6'!E50/'Table A6'!S50</f>
        <v>1.9751225381173063</v>
      </c>
      <c r="F50" s="219">
        <f>'Table A6'!F50/'Table A6'!T50</f>
        <v>1.8815209354978768</v>
      </c>
      <c r="G50" s="219">
        <f>'Table A6'!G50/'Table A6'!U50</f>
        <v>2.0530926118626445</v>
      </c>
      <c r="H50" s="29"/>
      <c r="I50" s="219">
        <f t="shared" si="4"/>
        <v>2.3242010317436601</v>
      </c>
      <c r="J50" s="219">
        <f t="shared" si="5"/>
        <v>2.1462477177296346</v>
      </c>
      <c r="K50" s="219">
        <f t="shared" si="0"/>
        <v>1.9499478676671618</v>
      </c>
      <c r="L50" s="219">
        <f t="shared" si="1"/>
        <v>2.0255121391519935</v>
      </c>
      <c r="M50" s="219">
        <f t="shared" si="2"/>
        <v>2.1344030070428301</v>
      </c>
      <c r="N50" s="219">
        <f t="shared" si="3"/>
        <v>1.9495840999503951</v>
      </c>
      <c r="P50" s="163"/>
      <c r="Q50" s="163"/>
      <c r="R50" s="163"/>
      <c r="S50" s="163"/>
      <c r="T50" s="163"/>
      <c r="U50" s="163"/>
    </row>
    <row r="51" spans="1:21" ht="12" customHeight="1">
      <c r="A51" s="28">
        <v>1958</v>
      </c>
      <c r="B51" s="219">
        <f>'Table A6'!B51/'Table A6'!P51</f>
        <v>1.7434890129074776</v>
      </c>
      <c r="C51" s="219">
        <f>'Table A6'!C51/'Table A6'!Q51</f>
        <v>1.8284368981680523</v>
      </c>
      <c r="D51" s="219">
        <f>'Table A6'!D51/'Table A6'!R51</f>
        <v>2.0429728494777994</v>
      </c>
      <c r="E51" s="219">
        <f>'Table A6'!E51/'Table A6'!S51</f>
        <v>1.9716056704545633</v>
      </c>
      <c r="F51" s="219">
        <f>'Table A6'!F51/'Table A6'!T51</f>
        <v>1.8955351479573557</v>
      </c>
      <c r="G51" s="219">
        <f>'Table A6'!G51/'Table A6'!U51</f>
        <v>2.043116641469938</v>
      </c>
      <c r="H51" s="29"/>
      <c r="I51" s="219">
        <f t="shared" si="4"/>
        <v>2.3450097884962875</v>
      </c>
      <c r="J51" s="219">
        <f t="shared" si="5"/>
        <v>2.207092540435283</v>
      </c>
      <c r="K51" s="219">
        <f t="shared" si="0"/>
        <v>1.9587977294909305</v>
      </c>
      <c r="L51" s="219">
        <f t="shared" si="1"/>
        <v>2.0292241290977158</v>
      </c>
      <c r="M51" s="219">
        <f t="shared" si="2"/>
        <v>2.1166507560098791</v>
      </c>
      <c r="N51" s="219">
        <f t="shared" si="3"/>
        <v>1.9586655607284926</v>
      </c>
      <c r="P51" s="163"/>
      <c r="Q51" s="163"/>
      <c r="R51" s="163"/>
      <c r="S51" s="163"/>
      <c r="T51" s="163"/>
      <c r="U51" s="163"/>
    </row>
    <row r="52" spans="1:21" ht="12" customHeight="1">
      <c r="A52" s="28">
        <v>1959</v>
      </c>
      <c r="B52" s="219">
        <f>'Table A6'!B52/'Table A6'!P52</f>
        <v>1.7977907363351642</v>
      </c>
      <c r="C52" s="219">
        <f>'Table A6'!C52/'Table A6'!Q52</f>
        <v>1.8158636705209228</v>
      </c>
      <c r="D52" s="219">
        <f>'Table A6'!D52/'Table A6'!R52</f>
        <v>2.0873794923220919</v>
      </c>
      <c r="E52" s="219">
        <f>'Table A6'!E52/'Table A6'!S52</f>
        <v>1.9261539815249968</v>
      </c>
      <c r="F52" s="219">
        <f>'Table A6'!F52/'Table A6'!T52</f>
        <v>1.9039751469292607</v>
      </c>
      <c r="G52" s="219">
        <f>'Table A6'!G52/'Table A6'!U52</f>
        <v>2.1164487267721959</v>
      </c>
      <c r="H52" s="29"/>
      <c r="I52" s="219">
        <f t="shared" si="4"/>
        <v>2.2534615337773043</v>
      </c>
      <c r="J52" s="219">
        <f t="shared" si="5"/>
        <v>2.2256949734770117</v>
      </c>
      <c r="K52" s="219">
        <f t="shared" si="0"/>
        <v>1.9196421369548791</v>
      </c>
      <c r="L52" s="219">
        <f t="shared" si="1"/>
        <v>2.0797340614499209</v>
      </c>
      <c r="M52" s="219">
        <f t="shared" si="2"/>
        <v>2.10622510297648</v>
      </c>
      <c r="N52" s="219">
        <f t="shared" si="3"/>
        <v>1.8956972013315248</v>
      </c>
      <c r="P52" s="163"/>
      <c r="Q52" s="163"/>
      <c r="R52" s="163"/>
      <c r="S52" s="163"/>
      <c r="T52" s="163"/>
      <c r="U52" s="163"/>
    </row>
    <row r="53" spans="1:21" ht="12" customHeight="1">
      <c r="A53" s="28">
        <v>1960</v>
      </c>
      <c r="B53" s="219">
        <f>'Table A6'!B53/'Table A6'!P53</f>
        <v>1.7350050649849658</v>
      </c>
      <c r="C53" s="219">
        <f>'Table A6'!C53/'Table A6'!Q53</f>
        <v>1.935959850316026</v>
      </c>
      <c r="D53" s="219">
        <f>'Table A6'!D53/'Table A6'!R53</f>
        <v>2.0192110629129569</v>
      </c>
      <c r="E53" s="219">
        <f>'Table A6'!E53/'Table A6'!S53</f>
        <v>1.9727744300791143</v>
      </c>
      <c r="F53" s="219">
        <f>'Table A6'!F53/'Table A6'!T53</f>
        <v>1.9636097895701439</v>
      </c>
      <c r="G53" s="219">
        <f>'Table A6'!G53/'Table A6'!U53</f>
        <v>2.1135388011546947</v>
      </c>
      <c r="H53" s="29"/>
      <c r="I53" s="219">
        <f t="shared" si="4"/>
        <v>2.3605348420564347</v>
      </c>
      <c r="J53" s="219">
        <f t="shared" si="5"/>
        <v>2.0684218982922729</v>
      </c>
      <c r="K53" s="219">
        <f t="shared" si="0"/>
        <v>1.9811510455370738</v>
      </c>
      <c r="L53" s="219">
        <f t="shared" si="1"/>
        <v>2.0279875468341322</v>
      </c>
      <c r="M53" s="219">
        <f t="shared" si="2"/>
        <v>2.0377644673432482</v>
      </c>
      <c r="N53" s="219">
        <f t="shared" si="3"/>
        <v>1.8980378581896207</v>
      </c>
      <c r="P53" s="163"/>
      <c r="Q53" s="163"/>
      <c r="R53" s="163"/>
      <c r="S53" s="163"/>
      <c r="T53" s="163"/>
      <c r="U53" s="163"/>
    </row>
    <row r="54" spans="1:21" ht="12" customHeight="1">
      <c r="A54" s="28">
        <v>1961</v>
      </c>
      <c r="B54" s="219">
        <f>'Table A6'!B54/'Table A6'!P54</f>
        <v>1.7838062792855305</v>
      </c>
      <c r="C54" s="219">
        <f>'Table A6'!C54/'Table A6'!Q54</f>
        <v>1.8777755328659969</v>
      </c>
      <c r="D54" s="219">
        <f>'Table A6'!D54/'Table A6'!R54</f>
        <v>2.1129386013359572</v>
      </c>
      <c r="E54" s="219">
        <f>'Table A6'!E54/'Table A6'!S54</f>
        <v>2.081813946487165</v>
      </c>
      <c r="F54" s="219">
        <f>'Table A6'!F54/'Table A6'!T54</f>
        <v>2.0559494403692233</v>
      </c>
      <c r="G54" s="219">
        <f>'Table A6'!G54/'Table A6'!U54</f>
        <v>2.1489662080940293</v>
      </c>
      <c r="H54" s="29"/>
      <c r="I54" s="219">
        <f t="shared" si="4"/>
        <v>2.2758254512984233</v>
      </c>
      <c r="J54" s="219">
        <f t="shared" si="5"/>
        <v>2.1392434199378192</v>
      </c>
      <c r="K54" s="219">
        <f t="shared" si="0"/>
        <v>1.898522163576331</v>
      </c>
      <c r="L54" s="219">
        <f t="shared" si="1"/>
        <v>1.9243733668318579</v>
      </c>
      <c r="M54" s="219">
        <f t="shared" si="2"/>
        <v>1.9470150385707292</v>
      </c>
      <c r="N54" s="219">
        <f t="shared" si="3"/>
        <v>1.8703476159310699</v>
      </c>
      <c r="P54" s="163"/>
      <c r="Q54" s="163"/>
      <c r="R54" s="163"/>
      <c r="S54" s="163"/>
      <c r="T54" s="163"/>
      <c r="U54" s="163"/>
    </row>
    <row r="55" spans="1:21" ht="12" customHeight="1">
      <c r="A55" s="28">
        <v>1962</v>
      </c>
      <c r="B55" s="219">
        <f>'Table A6'!B55/'Table A6'!P55</f>
        <v>1.7164199855625053</v>
      </c>
      <c r="C55" s="219">
        <f>'Table A6'!C55/'Table A6'!Q55</f>
        <v>1.8332862422174137</v>
      </c>
      <c r="D55" s="219">
        <f>'Table A6'!D55/'Table A6'!R55</f>
        <v>2.0108417374048271</v>
      </c>
      <c r="E55" s="219">
        <f>'Table A6'!E55/'Table A6'!S55</f>
        <v>1.9508845976338374</v>
      </c>
      <c r="F55" s="219">
        <f>'Table A6'!F55/'Table A6'!T55</f>
        <v>1.9325863222832651</v>
      </c>
      <c r="G55" s="219">
        <f>'Table A6'!G55/'Table A6'!U55</f>
        <v>2.1543503314856878</v>
      </c>
      <c r="H55" s="29"/>
      <c r="I55" s="219">
        <f t="shared" si="4"/>
        <v>2.3958292902937912</v>
      </c>
      <c r="J55" s="219">
        <f t="shared" si="5"/>
        <v>2.2000678150391075</v>
      </c>
      <c r="K55" s="219">
        <f t="shared" si="0"/>
        <v>1.9892745451600946</v>
      </c>
      <c r="L55" s="219">
        <f t="shared" si="1"/>
        <v>2.0516523271997258</v>
      </c>
      <c r="M55" s="219">
        <f t="shared" si="2"/>
        <v>2.072286796520546</v>
      </c>
      <c r="N55" s="219">
        <f t="shared" si="3"/>
        <v>1.8662881386389574</v>
      </c>
      <c r="P55" s="163"/>
      <c r="Q55" s="163"/>
      <c r="R55" s="163"/>
      <c r="S55" s="163"/>
      <c r="T55" s="163"/>
      <c r="U55" s="163"/>
    </row>
    <row r="56" spans="1:21" ht="12" customHeight="1">
      <c r="A56" s="28">
        <v>1963</v>
      </c>
      <c r="B56" s="219">
        <f>'Table A6'!B56/'Table A6'!P56</f>
        <v>1.7052207317652481</v>
      </c>
      <c r="C56" s="219">
        <f>'Table A6'!C56/'Table A6'!Q56</f>
        <v>1.8050445411631078</v>
      </c>
      <c r="D56" s="219">
        <f>'Table A6'!D56/'Table A6'!R56</f>
        <v>1.9874186306075774</v>
      </c>
      <c r="E56" s="219">
        <f>'Table A6'!E56/'Table A6'!S56</f>
        <v>1.9380073130866873</v>
      </c>
      <c r="F56" s="219">
        <f>'Table A6'!F56/'Table A6'!T56</f>
        <v>1.9213469827520793</v>
      </c>
      <c r="G56" s="219">
        <f>'Table A6'!G56/'Table A6'!U56</f>
        <v>2.1915750404134018</v>
      </c>
      <c r="H56" s="29"/>
      <c r="I56" s="219">
        <f t="shared" si="4"/>
        <v>2.417995749354795</v>
      </c>
      <c r="J56" s="219">
        <f t="shared" si="5"/>
        <v>2.2421672949365332</v>
      </c>
      <c r="K56" s="219">
        <f t="shared" si="0"/>
        <v>2.0127416771391897</v>
      </c>
      <c r="L56" s="219">
        <f t="shared" si="1"/>
        <v>2.0660897692890199</v>
      </c>
      <c r="M56" s="219">
        <f t="shared" si="2"/>
        <v>2.0853674226109504</v>
      </c>
      <c r="N56" s="219">
        <f t="shared" si="3"/>
        <v>1.8392253664973233</v>
      </c>
      <c r="P56" s="163"/>
      <c r="Q56" s="163"/>
      <c r="R56" s="163"/>
      <c r="S56" s="163"/>
      <c r="T56" s="163"/>
      <c r="U56" s="163"/>
    </row>
    <row r="57" spans="1:21" ht="12" customHeight="1">
      <c r="A57" s="28">
        <v>1964</v>
      </c>
      <c r="B57" s="219">
        <f>'Table A6'!B57/'Table A6'!P57</f>
        <v>1.7330934940515432</v>
      </c>
      <c r="C57" s="219">
        <f>'Table A6'!C57/'Table A6'!Q57</f>
        <v>1.8963710560886062</v>
      </c>
      <c r="D57" s="219">
        <f>'Table A6'!D57/'Table A6'!R57</f>
        <v>1.9584671121263595</v>
      </c>
      <c r="E57" s="219">
        <f>'Table A6'!E57/'Table A6'!S57</f>
        <v>1.9734581310375847</v>
      </c>
      <c r="F57" s="219">
        <f>'Table A6'!F57/'Table A6'!T57</f>
        <v>2.1042475117613884</v>
      </c>
      <c r="G57" s="219">
        <f>'Table A6'!G57/'Table A6'!U57</f>
        <v>2.2295401639883039</v>
      </c>
      <c r="H57" s="29"/>
      <c r="I57" s="219">
        <f t="shared" si="4"/>
        <v>2.3640824916796914</v>
      </c>
      <c r="J57" s="219">
        <f t="shared" si="5"/>
        <v>2.11560942670727</v>
      </c>
      <c r="K57" s="219">
        <f t="shared" si="0"/>
        <v>2.0433326165793</v>
      </c>
      <c r="L57" s="219">
        <f t="shared" si="1"/>
        <v>2.0272655475527488</v>
      </c>
      <c r="M57" s="219">
        <f t="shared" si="2"/>
        <v>1.9055940713915642</v>
      </c>
      <c r="N57" s="219">
        <f t="shared" si="3"/>
        <v>1.8133121871808269</v>
      </c>
      <c r="P57" s="163"/>
      <c r="Q57" s="163"/>
      <c r="R57" s="163"/>
      <c r="S57" s="163"/>
      <c r="T57" s="163"/>
      <c r="U57" s="163"/>
    </row>
    <row r="58" spans="1:21" ht="12" customHeight="1">
      <c r="A58" s="28">
        <v>1965</v>
      </c>
      <c r="B58" s="219">
        <f>'Table A6'!B58/'Table A6'!P58</f>
        <v>1.7412024991494284</v>
      </c>
      <c r="C58" s="219">
        <f>'Table A6'!C58/'Table A6'!Q58</f>
        <v>1.9173647110012848</v>
      </c>
      <c r="D58" s="219">
        <f>'Table A6'!D58/'Table A6'!R58</f>
        <v>1.9967970249021949</v>
      </c>
      <c r="E58" s="219">
        <f>'Table A6'!E58/'Table A6'!S58</f>
        <v>2.0365480628216899</v>
      </c>
      <c r="F58" s="219">
        <f>'Table A6'!F58/'Table A6'!T58</f>
        <v>2.2998946924272663</v>
      </c>
      <c r="G58" s="219">
        <f>'Table A6'!G58/'Table A6'!U58</f>
        <v>2.3276165498636967</v>
      </c>
      <c r="H58" s="29"/>
      <c r="I58" s="219">
        <f t="shared" si="4"/>
        <v>2.3491589695765414</v>
      </c>
      <c r="J58" s="219">
        <f t="shared" si="5"/>
        <v>2.0900789925835719</v>
      </c>
      <c r="K58" s="219">
        <f t="shared" si="0"/>
        <v>2.0032132671123484</v>
      </c>
      <c r="L58" s="219">
        <f t="shared" si="1"/>
        <v>1.9647405999465197</v>
      </c>
      <c r="M58" s="219">
        <f t="shared" si="2"/>
        <v>1.7692930864520424</v>
      </c>
      <c r="N58" s="219">
        <f t="shared" si="3"/>
        <v>1.7532295376271618</v>
      </c>
      <c r="P58" s="163"/>
      <c r="Q58" s="163"/>
      <c r="R58" s="163"/>
      <c r="S58" s="163"/>
      <c r="T58" s="163"/>
      <c r="U58" s="163"/>
    </row>
    <row r="59" spans="1:21" ht="12" customHeight="1">
      <c r="A59" s="28">
        <v>1966</v>
      </c>
      <c r="B59" s="219">
        <f>'Table A6'!B59/'Table A6'!P59</f>
        <v>1.7374340326389612</v>
      </c>
      <c r="C59" s="219">
        <f>'Table A6'!C59/'Table A6'!Q59</f>
        <v>1.8567859491857686</v>
      </c>
      <c r="D59" s="219">
        <f>'Table A6'!D59/'Table A6'!R59</f>
        <v>2.0198797619276534</v>
      </c>
      <c r="E59" s="219">
        <f>'Table A6'!E59/'Table A6'!S59</f>
        <v>1.9789176860917321</v>
      </c>
      <c r="F59" s="219">
        <f>'Table A6'!F59/'Table A6'!T59</f>
        <v>2.126824477609413</v>
      </c>
      <c r="G59" s="219">
        <f>'Table A6'!G59/'Table A6'!U59</f>
        <v>2.205571092134146</v>
      </c>
      <c r="H59" s="29"/>
      <c r="I59" s="219">
        <f t="shared" si="4"/>
        <v>2.3560534986721828</v>
      </c>
      <c r="J59" s="219">
        <f t="shared" si="5"/>
        <v>2.1671526604169133</v>
      </c>
      <c r="K59" s="219">
        <f t="shared" si="0"/>
        <v>1.9805077395691439</v>
      </c>
      <c r="L59" s="219">
        <f t="shared" si="1"/>
        <v>2.0215363499993932</v>
      </c>
      <c r="M59" s="219">
        <f t="shared" si="2"/>
        <v>1.8874496604134174</v>
      </c>
      <c r="N59" s="219">
        <f t="shared" si="3"/>
        <v>1.8294823976160239</v>
      </c>
      <c r="P59" s="163"/>
      <c r="Q59" s="163"/>
      <c r="R59" s="163"/>
      <c r="S59" s="163"/>
      <c r="T59" s="163"/>
      <c r="U59" s="163"/>
    </row>
    <row r="60" spans="1:21" ht="12" customHeight="1">
      <c r="A60" s="28">
        <v>1967</v>
      </c>
      <c r="B60" s="219">
        <f>'Table A6'!B60/'Table A6'!P60</f>
        <v>1.7907313272735581</v>
      </c>
      <c r="C60" s="219">
        <f>'Table A6'!C60/'Table A6'!Q60</f>
        <v>1.8998105450507909</v>
      </c>
      <c r="D60" s="219">
        <f>'Table A6'!D60/'Table A6'!R60</f>
        <v>2.0525793072518264</v>
      </c>
      <c r="E60" s="219">
        <f>'Table A6'!E60/'Table A6'!S60</f>
        <v>2.0440392270903942</v>
      </c>
      <c r="F60" s="219">
        <f>'Table A6'!F60/'Table A6'!T60</f>
        <v>2.1623319963162935</v>
      </c>
      <c r="G60" s="219">
        <f>'Table A6'!G60/'Table A6'!U60</f>
        <v>2.1773451234938328</v>
      </c>
      <c r="H60" s="29"/>
      <c r="I60" s="219">
        <f t="shared" si="4"/>
        <v>2.2646520575427314</v>
      </c>
      <c r="J60" s="219">
        <f t="shared" si="5"/>
        <v>2.1113450553566846</v>
      </c>
      <c r="K60" s="219">
        <f t="shared" si="0"/>
        <v>1.9500471775479746</v>
      </c>
      <c r="L60" s="219">
        <f t="shared" si="1"/>
        <v>1.9578184172129949</v>
      </c>
      <c r="M60" s="219">
        <f t="shared" si="2"/>
        <v>1.8603393894078781</v>
      </c>
      <c r="N60" s="219">
        <f t="shared" si="3"/>
        <v>1.8493686176169382</v>
      </c>
      <c r="P60" s="163"/>
      <c r="Q60" s="163"/>
      <c r="R60" s="163"/>
      <c r="S60" s="163"/>
      <c r="T60" s="163"/>
      <c r="U60" s="163"/>
    </row>
    <row r="61" spans="1:21" ht="12" customHeight="1">
      <c r="A61" s="28">
        <v>1968</v>
      </c>
      <c r="B61" s="219">
        <f>'Table A6'!B61/'Table A6'!P61</f>
        <v>1.8114794509346892</v>
      </c>
      <c r="C61" s="219">
        <f>'Table A6'!C61/'Table A6'!Q61</f>
        <v>1.9348261918881504</v>
      </c>
      <c r="D61" s="219">
        <f>'Table A6'!D61/'Table A6'!R61</f>
        <v>2.1206932400680545</v>
      </c>
      <c r="E61" s="219">
        <f>'Table A6'!E61/'Table A6'!S61</f>
        <v>2.1342663157345676</v>
      </c>
      <c r="F61" s="219">
        <f>'Table A6'!F61/'Table A6'!T61</f>
        <v>2.2262058932127626</v>
      </c>
      <c r="G61" s="219">
        <f>'Table A6'!G61/'Table A6'!U61</f>
        <v>2.2631480494340357</v>
      </c>
      <c r="H61" s="29"/>
      <c r="I61" s="219">
        <f t="shared" si="4"/>
        <v>2.2323170954583835</v>
      </c>
      <c r="J61" s="219">
        <f t="shared" si="5"/>
        <v>2.069717567476594</v>
      </c>
      <c r="K61" s="219">
        <f t="shared" si="0"/>
        <v>1.8923048379762464</v>
      </c>
      <c r="L61" s="219">
        <f t="shared" si="1"/>
        <v>1.8816271682654926</v>
      </c>
      <c r="M61" s="219">
        <f t="shared" si="2"/>
        <v>1.815523726916624</v>
      </c>
      <c r="N61" s="219">
        <f t="shared" si="3"/>
        <v>1.791672837121554</v>
      </c>
      <c r="P61" s="163"/>
      <c r="Q61" s="163"/>
      <c r="R61" s="163"/>
      <c r="S61" s="163"/>
      <c r="T61" s="163"/>
      <c r="U61" s="163"/>
    </row>
    <row r="62" spans="1:21" ht="12" customHeight="1">
      <c r="A62" s="28">
        <v>1969</v>
      </c>
      <c r="B62" s="219">
        <f>'Table A6'!B62/'Table A6'!P62</f>
        <v>1.7363799423058983</v>
      </c>
      <c r="C62" s="219">
        <f>'Table A6'!C62/'Table A6'!Q62</f>
        <v>1.8490108178210083</v>
      </c>
      <c r="D62" s="219">
        <f>'Table A6'!D62/'Table A6'!R62</f>
        <v>2.0748353081355639</v>
      </c>
      <c r="E62" s="219">
        <f>'Table A6'!E62/'Table A6'!S62</f>
        <v>2.0824138406096071</v>
      </c>
      <c r="F62" s="219">
        <f>'Table A6'!F62/'Table A6'!T62</f>
        <v>2.3066647746565869</v>
      </c>
      <c r="G62" s="219">
        <f>'Table A6'!G62/'Table A6'!U62</f>
        <v>2.3571261191492732</v>
      </c>
      <c r="H62" s="29"/>
      <c r="I62" s="219">
        <f t="shared" si="4"/>
        <v>2.3579946200986988</v>
      </c>
      <c r="J62" s="219">
        <f t="shared" si="5"/>
        <v>2.1778412936675018</v>
      </c>
      <c r="K62" s="219">
        <f t="shared" si="0"/>
        <v>1.9303750932174204</v>
      </c>
      <c r="L62" s="219">
        <f t="shared" si="1"/>
        <v>1.9238610617144434</v>
      </c>
      <c r="M62" s="219">
        <f t="shared" si="2"/>
        <v>1.765307230588516</v>
      </c>
      <c r="N62" s="219">
        <f t="shared" si="3"/>
        <v>1.7368511930393464</v>
      </c>
      <c r="P62" s="163"/>
      <c r="Q62" s="163"/>
      <c r="R62" s="163"/>
      <c r="S62" s="163"/>
      <c r="T62" s="163"/>
      <c r="U62" s="163"/>
    </row>
    <row r="63" spans="1:21" ht="12" customHeight="1">
      <c r="A63" s="28">
        <v>1970</v>
      </c>
      <c r="B63" s="219">
        <f>'Table A6'!B63/'Table A6'!P63</f>
        <v>1.6519366530084958</v>
      </c>
      <c r="C63" s="219">
        <f>'Table A6'!C63/'Table A6'!Q63</f>
        <v>1.7301847265499459</v>
      </c>
      <c r="D63" s="219">
        <f>'Table A6'!D63/'Table A6'!R63</f>
        <v>1.8823034773683427</v>
      </c>
      <c r="E63" s="219">
        <f>'Table A6'!E63/'Table A6'!S63</f>
        <v>1.8710367829358878</v>
      </c>
      <c r="F63" s="219">
        <f>'Table A6'!F63/'Table A6'!T63</f>
        <v>1.9867938070944637</v>
      </c>
      <c r="G63" s="219">
        <f>'Table A6'!G63/'Table A6'!U63</f>
        <v>2.1114984399401719</v>
      </c>
      <c r="H63" s="29"/>
      <c r="I63" s="219">
        <f t="shared" si="4"/>
        <v>2.5338913610475715</v>
      </c>
      <c r="J63" s="219">
        <f t="shared" si="5"/>
        <v>2.3695164574653673</v>
      </c>
      <c r="K63" s="219">
        <f t="shared" si="0"/>
        <v>2.1333968704087081</v>
      </c>
      <c r="L63" s="219">
        <f t="shared" si="1"/>
        <v>2.1480571424658246</v>
      </c>
      <c r="M63" s="219">
        <f t="shared" si="2"/>
        <v>2.013382930466924</v>
      </c>
      <c r="N63" s="219">
        <f t="shared" si="3"/>
        <v>1.8996863729775693</v>
      </c>
      <c r="P63" s="163"/>
      <c r="Q63" s="163"/>
      <c r="R63" s="163"/>
      <c r="S63" s="163"/>
      <c r="T63" s="163"/>
      <c r="U63" s="163"/>
    </row>
    <row r="64" spans="1:21" ht="12" customHeight="1">
      <c r="A64" s="28">
        <v>1971</v>
      </c>
      <c r="B64" s="219">
        <f>'Table A6'!B64/'Table A6'!P64</f>
        <v>1.674809317121513</v>
      </c>
      <c r="C64" s="219">
        <f>'Table A6'!C64/'Table A6'!Q64</f>
        <v>1.7463312141578906</v>
      </c>
      <c r="D64" s="219">
        <f>'Table A6'!D64/'Table A6'!R64</f>
        <v>1.9050860395522573</v>
      </c>
      <c r="E64" s="219">
        <f>'Table A6'!E64/'Table A6'!S64</f>
        <v>1.9164920887290651</v>
      </c>
      <c r="F64" s="219">
        <f>'Table A6'!F64/'Table A6'!T64</f>
        <v>2.0528763253803426</v>
      </c>
      <c r="G64" s="219">
        <f>'Table A6'!G64/'Table A6'!U64</f>
        <v>2.1623003516716941</v>
      </c>
      <c r="H64" s="29"/>
      <c r="I64" s="219">
        <f t="shared" si="4"/>
        <v>2.4819001081159193</v>
      </c>
      <c r="J64" s="219">
        <f t="shared" si="5"/>
        <v>2.3398876812734302</v>
      </c>
      <c r="K64" s="219">
        <f t="shared" si="0"/>
        <v>2.1048673344853448</v>
      </c>
      <c r="L64" s="219">
        <f t="shared" si="1"/>
        <v>2.0911168926583299</v>
      </c>
      <c r="M64" s="219">
        <f t="shared" si="2"/>
        <v>1.9497791676897651</v>
      </c>
      <c r="N64" s="219">
        <f t="shared" si="3"/>
        <v>1.8603628129009309</v>
      </c>
      <c r="P64" s="163"/>
      <c r="Q64" s="163"/>
      <c r="R64" s="163"/>
      <c r="S64" s="163"/>
      <c r="T64" s="163"/>
      <c r="U64" s="163"/>
    </row>
    <row r="65" spans="1:21" ht="12" customHeight="1">
      <c r="A65" s="28">
        <v>1972</v>
      </c>
      <c r="B65" s="219">
        <f>'Table A6'!B65/'Table A6'!P65</f>
        <v>1.6819489190259236</v>
      </c>
      <c r="C65" s="219">
        <f>'Table A6'!C65/'Table A6'!Q65</f>
        <v>1.7627929020695887</v>
      </c>
      <c r="D65" s="219">
        <f>'Table A6'!D65/'Table A6'!R65</f>
        <v>1.9369060694098783</v>
      </c>
      <c r="E65" s="219">
        <f>'Table A6'!E65/'Table A6'!S65</f>
        <v>1.9311111653807369</v>
      </c>
      <c r="F65" s="219">
        <f>'Table A6'!F65/'Table A6'!T65</f>
        <v>2.0732012425126838</v>
      </c>
      <c r="G65" s="219">
        <f>'Table A6'!G65/'Table A6'!U65</f>
        <v>2.1878061831274289</v>
      </c>
      <c r="H65" s="29"/>
      <c r="I65" s="219">
        <f t="shared" si="4"/>
        <v>2.4663854903214326</v>
      </c>
      <c r="J65" s="219">
        <f t="shared" si="5"/>
        <v>2.3109718211677475</v>
      </c>
      <c r="K65" s="219">
        <f t="shared" si="0"/>
        <v>2.0673428560771967</v>
      </c>
      <c r="L65" s="219">
        <f t="shared" si="1"/>
        <v>2.0739856175938929</v>
      </c>
      <c r="M65" s="219">
        <f t="shared" si="2"/>
        <v>1.931791690492924</v>
      </c>
      <c r="N65" s="219">
        <f t="shared" si="3"/>
        <v>1.8418881920340358</v>
      </c>
      <c r="P65" s="163"/>
      <c r="Q65" s="163"/>
      <c r="R65" s="163"/>
      <c r="S65" s="163"/>
      <c r="T65" s="163"/>
      <c r="U65" s="163"/>
    </row>
    <row r="66" spans="1:21" ht="12" customHeight="1">
      <c r="A66" s="28">
        <v>1973</v>
      </c>
      <c r="B66" s="219">
        <f>'Table A6'!B66/'Table A6'!P66</f>
        <v>1.6696392213877296</v>
      </c>
      <c r="C66" s="219">
        <f>'Table A6'!C66/'Table A6'!Q66</f>
        <v>1.7278262319902999</v>
      </c>
      <c r="D66" s="219">
        <f>'Table A6'!D66/'Table A6'!R66</f>
        <v>1.831157640216442</v>
      </c>
      <c r="E66" s="219">
        <f>'Table A6'!E66/'Table A6'!S66</f>
        <v>1.8442669256062447</v>
      </c>
      <c r="F66" s="219">
        <f>'Table A6'!F66/'Table A6'!T66</f>
        <v>1.9343192946230783</v>
      </c>
      <c r="G66" s="219">
        <f>'Table A6'!G66/'Table A6'!U66</f>
        <v>1.9847462865974086</v>
      </c>
      <c r="H66" s="29"/>
      <c r="I66" s="219">
        <f t="shared" si="4"/>
        <v>2.4933414412728783</v>
      </c>
      <c r="J66" s="219">
        <f t="shared" si="5"/>
        <v>2.3739543259734108</v>
      </c>
      <c r="K66" s="219">
        <f t="shared" si="0"/>
        <v>2.2031411992309784</v>
      </c>
      <c r="L66" s="219">
        <f t="shared" si="1"/>
        <v>2.1844595230139183</v>
      </c>
      <c r="M66" s="219">
        <f t="shared" si="2"/>
        <v>2.0702979225141855</v>
      </c>
      <c r="N66" s="219">
        <f t="shared" si="3"/>
        <v>2.0154899933213231</v>
      </c>
      <c r="P66" s="163"/>
      <c r="Q66" s="163"/>
      <c r="R66" s="163"/>
      <c r="S66" s="163"/>
      <c r="T66" s="163"/>
      <c r="U66" s="163"/>
    </row>
    <row r="67" spans="1:21" ht="12" customHeight="1">
      <c r="A67" s="28">
        <v>1974</v>
      </c>
      <c r="B67" s="219">
        <f>'Table A6'!B67/'Table A6'!P67</f>
        <v>1.6520577119665587</v>
      </c>
      <c r="C67" s="219">
        <f>'Table A6'!C67/'Table A6'!Q67</f>
        <v>1.6921869038373549</v>
      </c>
      <c r="D67" s="219">
        <f>'Table A6'!D67/'Table A6'!R67</f>
        <v>1.8566830018593352</v>
      </c>
      <c r="E67" s="219">
        <f>'Table A6'!E67/'Table A6'!S67</f>
        <v>1.8493343978130798</v>
      </c>
      <c r="F67" s="219">
        <f>'Table A6'!F67/'Table A6'!T67</f>
        <v>1.8456289746664654</v>
      </c>
      <c r="G67" s="219">
        <f>'Table A6'!G67/'Table A6'!U67</f>
        <v>1.9014731375677314</v>
      </c>
      <c r="H67" s="29"/>
      <c r="I67" s="219">
        <f t="shared" si="4"/>
        <v>2.5336065836627752</v>
      </c>
      <c r="J67" s="219">
        <f t="shared" si="5"/>
        <v>2.4446965038722732</v>
      </c>
      <c r="K67" s="219">
        <f t="shared" si="0"/>
        <v>2.1672929167844011</v>
      </c>
      <c r="L67" s="219">
        <f t="shared" si="1"/>
        <v>2.177392558896547</v>
      </c>
      <c r="M67" s="219">
        <f t="shared" si="2"/>
        <v>2.1825517218049701</v>
      </c>
      <c r="N67" s="219">
        <f t="shared" si="3"/>
        <v>2.1092953947558595</v>
      </c>
      <c r="P67" s="163"/>
      <c r="Q67" s="163"/>
      <c r="R67" s="163"/>
      <c r="S67" s="163"/>
      <c r="T67" s="163"/>
      <c r="U67" s="163"/>
    </row>
    <row r="68" spans="1:21" ht="12" customHeight="1">
      <c r="A68" s="28">
        <v>1975</v>
      </c>
      <c r="B68" s="219">
        <f>'Table A6'!B68/'Table A6'!P68</f>
        <v>1.6233613052667897</v>
      </c>
      <c r="C68" s="219">
        <f>'Table A6'!C68/'Table A6'!Q68</f>
        <v>1.6773093998857533</v>
      </c>
      <c r="D68" s="219">
        <f>'Table A6'!D68/'Table A6'!R68</f>
        <v>1.8138367253995897</v>
      </c>
      <c r="E68" s="219">
        <f>'Table A6'!E68/'Table A6'!S68</f>
        <v>1.8059475626238239</v>
      </c>
      <c r="F68" s="219">
        <f>'Table A6'!F68/'Table A6'!T68</f>
        <v>1.891083661133776</v>
      </c>
      <c r="G68" s="219">
        <f>'Table A6'!G68/'Table A6'!U68</f>
        <v>1.9993584574126941</v>
      </c>
      <c r="H68" s="29"/>
      <c r="I68" s="219">
        <f t="shared" si="4"/>
        <v>2.6042060865039005</v>
      </c>
      <c r="J68" s="219">
        <f t="shared" si="5"/>
        <v>2.4764301221401581</v>
      </c>
      <c r="K68" s="219">
        <f t="shared" si="0"/>
        <v>2.2287476944580069</v>
      </c>
      <c r="L68" s="219">
        <f t="shared" si="1"/>
        <v>2.2407755124222022</v>
      </c>
      <c r="M68" s="219">
        <f t="shared" si="2"/>
        <v>2.1222290831005064</v>
      </c>
      <c r="N68" s="219">
        <f t="shared" si="3"/>
        <v>2.0006419544284109</v>
      </c>
      <c r="P68" s="163"/>
      <c r="Q68" s="163"/>
      <c r="R68" s="163"/>
      <c r="S68" s="163"/>
      <c r="T68" s="163"/>
      <c r="U68" s="163"/>
    </row>
    <row r="69" spans="1:21" ht="12" customHeight="1">
      <c r="A69" s="28">
        <v>1976</v>
      </c>
      <c r="B69" s="219">
        <f>'Table A6'!B69/'Table A6'!P69</f>
        <v>1.6227665890666159</v>
      </c>
      <c r="C69" s="219">
        <f>'Table A6'!C69/'Table A6'!Q69</f>
        <v>1.6749039080085641</v>
      </c>
      <c r="D69" s="219">
        <f>'Table A6'!D69/'Table A6'!R69</f>
        <v>1.8185949030028892</v>
      </c>
      <c r="E69" s="219">
        <f>'Table A6'!E69/'Table A6'!S69</f>
        <v>1.8260456776414178</v>
      </c>
      <c r="F69" s="219">
        <f>'Table A6'!F69/'Table A6'!T69</f>
        <v>1.9062306560340956</v>
      </c>
      <c r="G69" s="219">
        <f>'Table A6'!G69/'Table A6'!U69</f>
        <v>2.008794872381571</v>
      </c>
      <c r="H69" s="29"/>
      <c r="I69" s="219">
        <f t="shared" si="4"/>
        <v>2.6057380366194187</v>
      </c>
      <c r="J69" s="219">
        <f t="shared" si="5"/>
        <v>2.4816924129994971</v>
      </c>
      <c r="K69" s="219">
        <f t="shared" si="0"/>
        <v>2.2216054562905954</v>
      </c>
      <c r="L69" s="219">
        <f t="shared" si="1"/>
        <v>2.2105868078085811</v>
      </c>
      <c r="M69" s="219">
        <f t="shared" si="2"/>
        <v>2.1034718295409074</v>
      </c>
      <c r="N69" s="219">
        <f t="shared" si="3"/>
        <v>1.9912818030480191</v>
      </c>
      <c r="P69" s="163"/>
      <c r="Q69" s="163"/>
      <c r="R69" s="163"/>
      <c r="S69" s="163"/>
      <c r="T69" s="163"/>
      <c r="U69" s="163"/>
    </row>
    <row r="70" spans="1:21" ht="12" customHeight="1">
      <c r="A70" s="28">
        <v>1977</v>
      </c>
      <c r="B70" s="219">
        <f>'Table A6'!B70/'Table A6'!P70</f>
        <v>1.6307193529303403</v>
      </c>
      <c r="C70" s="219">
        <f>'Table A6'!C70/'Table A6'!Q70</f>
        <v>1.6801331993630859</v>
      </c>
      <c r="D70" s="219">
        <f>'Table A6'!D70/'Table A6'!R70</f>
        <v>1.8435721957356741</v>
      </c>
      <c r="E70" s="219">
        <f>'Table A6'!E70/'Table A6'!S70</f>
        <v>1.8576463242982393</v>
      </c>
      <c r="F70" s="219">
        <f>'Table A6'!F70/'Table A6'!T70</f>
        <v>1.9519335955475547</v>
      </c>
      <c r="G70" s="219">
        <f>'Table A6'!G70/'Table A6'!U70</f>
        <v>2.0407671677705315</v>
      </c>
      <c r="H70" s="29"/>
      <c r="I70" s="219">
        <f t="shared" si="4"/>
        <v>2.5854912257789002</v>
      </c>
      <c r="J70" s="219">
        <f t="shared" ref="J70:J100" si="6">C70/(C70-1)</f>
        <v>2.4703002308025175</v>
      </c>
      <c r="K70" s="219">
        <f t="shared" ref="K70:K100" si="7">D70/(D70-1)</f>
        <v>2.1854349930629304</v>
      </c>
      <c r="L70" s="219">
        <f t="shared" ref="L70:L100" si="8">E70/(E70-1)</f>
        <v>2.1659817942066506</v>
      </c>
      <c r="M70" s="219">
        <f t="shared" ref="M70:M100" si="9">F70/(F70-1)</f>
        <v>2.0504934426910286</v>
      </c>
      <c r="N70" s="219">
        <f t="shared" ref="N70:N100" si="10">G70/(G70-1)</f>
        <v>1.9608296946397143</v>
      </c>
      <c r="P70" s="163"/>
      <c r="Q70" s="163"/>
      <c r="R70" s="163"/>
      <c r="S70" s="163"/>
      <c r="T70" s="163"/>
      <c r="U70" s="163"/>
    </row>
    <row r="71" spans="1:21" ht="12" customHeight="1">
      <c r="A71" s="28">
        <v>1978</v>
      </c>
      <c r="B71" s="219">
        <f>'Table A6'!B71/'Table A6'!P71</f>
        <v>1.6273365615140922</v>
      </c>
      <c r="C71" s="219">
        <f>'Table A6'!C71/'Table A6'!Q71</f>
        <v>1.6801365537753732</v>
      </c>
      <c r="D71" s="219">
        <f>'Table A6'!D71/'Table A6'!R71</f>
        <v>1.8371966594996096</v>
      </c>
      <c r="E71" s="219">
        <f>'Table A6'!E71/'Table A6'!S71</f>
        <v>1.8429144188025401</v>
      </c>
      <c r="F71" s="219">
        <f>'Table A6'!F71/'Table A6'!T71</f>
        <v>1.9000280562764309</v>
      </c>
      <c r="G71" s="219">
        <f>'Table A6'!G71/'Table A6'!U71</f>
        <v>1.9646391056938877</v>
      </c>
      <c r="H71" s="29"/>
      <c r="I71" s="219">
        <f t="shared" ref="I71:I100" si="11">B71/(B71-1)</f>
        <v>2.5940406814270083</v>
      </c>
      <c r="J71" s="219">
        <f t="shared" si="6"/>
        <v>2.4702929793276001</v>
      </c>
      <c r="K71" s="219">
        <f t="shared" si="7"/>
        <v>2.1944624822054326</v>
      </c>
      <c r="L71" s="219">
        <f t="shared" si="8"/>
        <v>2.1863600594478125</v>
      </c>
      <c r="M71" s="219">
        <f t="shared" si="9"/>
        <v>2.111076474812541</v>
      </c>
      <c r="N71" s="219">
        <f t="shared" si="10"/>
        <v>2.0366571229565449</v>
      </c>
      <c r="P71" s="163"/>
      <c r="Q71" s="163"/>
      <c r="R71" s="163"/>
      <c r="S71" s="163"/>
      <c r="T71" s="163"/>
      <c r="U71" s="163"/>
    </row>
    <row r="72" spans="1:21" ht="12" customHeight="1">
      <c r="A72" s="28">
        <v>1979</v>
      </c>
      <c r="B72" s="219">
        <f>'Table A6'!B72/'Table A6'!P72</f>
        <v>1.6815949674628738</v>
      </c>
      <c r="C72" s="219">
        <f>'Table A6'!C72/'Table A6'!Q72</f>
        <v>1.7567606437700949</v>
      </c>
      <c r="D72" s="219">
        <f>'Table A6'!D72/'Table A6'!R72</f>
        <v>2.0158457775760561</v>
      </c>
      <c r="E72" s="219">
        <f>'Table A6'!E72/'Table A6'!S72</f>
        <v>2.0428230117562864</v>
      </c>
      <c r="F72" s="219">
        <f>'Table A6'!F72/'Table A6'!T72</f>
        <v>2.2088246118130628</v>
      </c>
      <c r="G72" s="219">
        <f>'Table A6'!G72/'Table A6'!U72</f>
        <v>2.2117314783956905</v>
      </c>
      <c r="H72" s="29"/>
      <c r="I72" s="219">
        <f t="shared" si="11"/>
        <v>2.4671469827929289</v>
      </c>
      <c r="J72" s="219">
        <f t="shared" si="6"/>
        <v>2.321421784063868</v>
      </c>
      <c r="K72" s="219">
        <f t="shared" si="7"/>
        <v>1.9844013944578613</v>
      </c>
      <c r="L72" s="219">
        <f t="shared" si="8"/>
        <v>1.9589354940641697</v>
      </c>
      <c r="M72" s="219">
        <f t="shared" si="9"/>
        <v>1.827249867538802</v>
      </c>
      <c r="N72" s="219">
        <f t="shared" si="10"/>
        <v>1.8252653478343082</v>
      </c>
      <c r="P72" s="163"/>
      <c r="Q72" s="163"/>
      <c r="R72" s="163"/>
      <c r="S72" s="163"/>
      <c r="T72" s="163"/>
      <c r="U72" s="163"/>
    </row>
    <row r="73" spans="1:21" ht="12" customHeight="1">
      <c r="A73" s="28">
        <v>1980</v>
      </c>
      <c r="B73" s="219">
        <f>'Table A6'!B73/'Table A6'!P73</f>
        <v>1.6727417468550914</v>
      </c>
      <c r="C73" s="219">
        <f>'Table A6'!C73/'Table A6'!Q73</f>
        <v>1.75115574647675</v>
      </c>
      <c r="D73" s="219">
        <f>'Table A6'!D73/'Table A6'!R73</f>
        <v>2.0002317192086849</v>
      </c>
      <c r="E73" s="219">
        <f>'Table A6'!E73/'Table A6'!S73</f>
        <v>2.0292989253687779</v>
      </c>
      <c r="F73" s="219">
        <f>'Table A6'!F73/'Table A6'!T73</f>
        <v>2.1179540768583873</v>
      </c>
      <c r="G73" s="219">
        <f>'Table A6'!G73/'Table A6'!U73</f>
        <v>2.089876938416563</v>
      </c>
      <c r="H73" s="29"/>
      <c r="I73" s="219">
        <f t="shared" si="11"/>
        <v>2.4864545045327775</v>
      </c>
      <c r="J73" s="219">
        <f t="shared" si="6"/>
        <v>2.3312818342806252</v>
      </c>
      <c r="K73" s="219">
        <f t="shared" si="7"/>
        <v>1.9997683344726678</v>
      </c>
      <c r="L73" s="219">
        <f t="shared" si="8"/>
        <v>1.9715350665908054</v>
      </c>
      <c r="M73" s="219">
        <f t="shared" si="9"/>
        <v>1.894491125082834</v>
      </c>
      <c r="N73" s="219">
        <f t="shared" si="10"/>
        <v>1.9175347828286546</v>
      </c>
      <c r="P73" s="163"/>
      <c r="Q73" s="163"/>
      <c r="R73" s="163"/>
      <c r="S73" s="163"/>
      <c r="T73" s="163"/>
      <c r="U73" s="163"/>
    </row>
    <row r="74" spans="1:21" ht="12" customHeight="1">
      <c r="A74" s="28">
        <v>1981</v>
      </c>
      <c r="B74" s="219">
        <f>'Table A6'!B74/'Table A6'!P74</f>
        <v>1.6725902348298145</v>
      </c>
      <c r="C74" s="219">
        <f>'Table A6'!C74/'Table A6'!Q74</f>
        <v>1.7480754152544524</v>
      </c>
      <c r="D74" s="219">
        <f>'Table A6'!D74/'Table A6'!R74</f>
        <v>2.0657484179222059</v>
      </c>
      <c r="E74" s="219">
        <f>'Table A6'!E74/'Table A6'!S74</f>
        <v>2.1261887509925361</v>
      </c>
      <c r="F74" s="219">
        <f>'Table A6'!F74/'Table A6'!T74</f>
        <v>2.1785736784587804</v>
      </c>
      <c r="G74" s="219">
        <f>'Table A6'!G74/'Table A6'!U74</f>
        <v>2.1299385079179318</v>
      </c>
      <c r="H74" s="29"/>
      <c r="I74" s="219">
        <f t="shared" si="11"/>
        <v>2.4867893528859066</v>
      </c>
      <c r="J74" s="219">
        <f t="shared" si="6"/>
        <v>2.3367636198281656</v>
      </c>
      <c r="K74" s="219">
        <f t="shared" si="7"/>
        <v>1.9383077499187007</v>
      </c>
      <c r="L74" s="219">
        <f t="shared" si="8"/>
        <v>1.8879506202833911</v>
      </c>
      <c r="M74" s="219">
        <f t="shared" si="9"/>
        <v>1.8484832287343282</v>
      </c>
      <c r="N74" s="219">
        <f t="shared" si="10"/>
        <v>1.8850039121532716</v>
      </c>
      <c r="P74" s="163"/>
      <c r="Q74" s="163"/>
      <c r="R74" s="163"/>
      <c r="S74" s="163"/>
      <c r="T74" s="163"/>
      <c r="U74" s="163"/>
    </row>
    <row r="75" spans="1:21" ht="12" customHeight="1">
      <c r="A75" s="28">
        <v>1982</v>
      </c>
      <c r="B75" s="219">
        <f>'Table A6'!B75/'Table A6'!P75</f>
        <v>1.6978408943218035</v>
      </c>
      <c r="C75" s="219">
        <f>'Table A6'!C75/'Table A6'!Q75</f>
        <v>1.8050826040619161</v>
      </c>
      <c r="D75" s="219">
        <f>'Table A6'!D75/'Table A6'!R75</f>
        <v>2.189989359721396</v>
      </c>
      <c r="E75" s="219">
        <f>'Table A6'!E75/'Table A6'!S75</f>
        <v>2.2837859776613758</v>
      </c>
      <c r="F75" s="219">
        <f>'Table A6'!F75/'Table A6'!T75</f>
        <v>2.3834753094443903</v>
      </c>
      <c r="G75" s="219">
        <f>'Table A6'!G75/'Table A6'!U75</f>
        <v>2.2108550109235594</v>
      </c>
      <c r="H75" s="29"/>
      <c r="I75" s="219">
        <f t="shared" si="11"/>
        <v>2.4329913998116286</v>
      </c>
      <c r="J75" s="219">
        <f t="shared" si="6"/>
        <v>2.2421085674372532</v>
      </c>
      <c r="K75" s="219">
        <f t="shared" si="7"/>
        <v>1.8403436483113791</v>
      </c>
      <c r="L75" s="219">
        <f t="shared" si="8"/>
        <v>1.7789460372683474</v>
      </c>
      <c r="M75" s="219">
        <f t="shared" si="9"/>
        <v>1.7228173811078742</v>
      </c>
      <c r="N75" s="219">
        <f t="shared" si="10"/>
        <v>1.8258627093901745</v>
      </c>
      <c r="P75" s="163"/>
      <c r="Q75" s="163"/>
      <c r="R75" s="163"/>
      <c r="S75" s="163"/>
      <c r="T75" s="163"/>
      <c r="U75" s="163"/>
    </row>
    <row r="76" spans="1:21" ht="12" customHeight="1">
      <c r="A76" s="28">
        <v>1983</v>
      </c>
      <c r="B76" s="219">
        <f>'Table A6'!B76/'Table A6'!P76</f>
        <v>1.7466867191556064</v>
      </c>
      <c r="C76" s="219">
        <f>'Table A6'!C76/'Table A6'!Q76</f>
        <v>1.8553262538272868</v>
      </c>
      <c r="D76" s="219">
        <f>'Table A6'!D76/'Table A6'!R76</f>
        <v>2.2700855621082967</v>
      </c>
      <c r="E76" s="219">
        <f>'Table A6'!E76/'Table A6'!S76</f>
        <v>2.3637551429404602</v>
      </c>
      <c r="F76" s="219">
        <f>'Table A6'!F76/'Table A6'!T76</f>
        <v>2.4171287016416061</v>
      </c>
      <c r="G76" s="219">
        <f>'Table A6'!G76/'Table A6'!U76</f>
        <v>2.2447152738696619</v>
      </c>
      <c r="H76" s="29"/>
      <c r="I76" s="219">
        <f t="shared" si="11"/>
        <v>2.3392497473784641</v>
      </c>
      <c r="J76" s="219">
        <f t="shared" si="6"/>
        <v>2.1691445171071839</v>
      </c>
      <c r="K76" s="219">
        <f t="shared" si="7"/>
        <v>1.7873485297636449</v>
      </c>
      <c r="L76" s="219">
        <f t="shared" si="8"/>
        <v>1.7332694620266291</v>
      </c>
      <c r="M76" s="219">
        <f t="shared" si="9"/>
        <v>1.7056522098815705</v>
      </c>
      <c r="N76" s="219">
        <f t="shared" si="10"/>
        <v>1.8033965847395179</v>
      </c>
      <c r="P76" s="163"/>
      <c r="Q76" s="163"/>
      <c r="R76" s="163"/>
      <c r="S76" s="163"/>
      <c r="T76" s="163"/>
      <c r="U76" s="163"/>
    </row>
    <row r="77" spans="1:21" ht="12" customHeight="1">
      <c r="A77" s="28">
        <v>1984</v>
      </c>
      <c r="B77" s="219">
        <f>'Table A6'!B77/'Table A6'!P77</f>
        <v>1.7785507975987092</v>
      </c>
      <c r="C77" s="219">
        <f>'Table A6'!C77/'Table A6'!Q77</f>
        <v>1.8851427503561951</v>
      </c>
      <c r="D77" s="219">
        <f>'Table A6'!D77/'Table A6'!R77</f>
        <v>2.3276498241163281</v>
      </c>
      <c r="E77" s="219">
        <f>'Table A6'!E77/'Table A6'!S77</f>
        <v>2.4658578990352087</v>
      </c>
      <c r="F77" s="219">
        <f>'Table A6'!F77/'Table A6'!T77</f>
        <v>2.6009107398837168</v>
      </c>
      <c r="G77" s="219">
        <f>'Table A6'!G77/'Table A6'!U77</f>
        <v>2.2805265536063932</v>
      </c>
      <c r="H77" s="29"/>
      <c r="I77" s="219">
        <f t="shared" si="11"/>
        <v>2.2844377053935445</v>
      </c>
      <c r="J77" s="219">
        <f t="shared" si="6"/>
        <v>2.1297612725151787</v>
      </c>
      <c r="K77" s="219">
        <f t="shared" si="7"/>
        <v>1.7532106597954706</v>
      </c>
      <c r="L77" s="219">
        <f t="shared" si="8"/>
        <v>1.6821943659465048</v>
      </c>
      <c r="M77" s="219">
        <f t="shared" si="9"/>
        <v>1.6246444446194643</v>
      </c>
      <c r="N77" s="219">
        <f t="shared" si="10"/>
        <v>1.7809287493364849</v>
      </c>
      <c r="P77" s="163"/>
      <c r="Q77" s="163"/>
      <c r="R77" s="163"/>
      <c r="S77" s="163"/>
      <c r="T77" s="163"/>
      <c r="U77" s="163"/>
    </row>
    <row r="78" spans="1:21" ht="12" customHeight="1">
      <c r="A78" s="28">
        <v>1985</v>
      </c>
      <c r="B78" s="219">
        <f>'Table A6'!B78/'Table A6'!P78</f>
        <v>1.8253698204365825</v>
      </c>
      <c r="C78" s="219">
        <f>'Table A6'!C78/'Table A6'!Q78</f>
        <v>1.9315523369927079</v>
      </c>
      <c r="D78" s="219">
        <f>'Table A6'!D78/'Table A6'!R78</f>
        <v>2.3763854091338894</v>
      </c>
      <c r="E78" s="219">
        <f>'Table A6'!E78/'Table A6'!S78</f>
        <v>2.5358628937548899</v>
      </c>
      <c r="F78" s="219">
        <f>'Table A6'!F78/'Table A6'!T78</f>
        <v>2.4846100601491847</v>
      </c>
      <c r="G78" s="219">
        <f>'Table A6'!G78/'Table A6'!U78</f>
        <v>2.27713497937558</v>
      </c>
      <c r="H78" s="29"/>
      <c r="I78" s="219">
        <f t="shared" si="11"/>
        <v>2.2115781014031337</v>
      </c>
      <c r="J78" s="219">
        <f t="shared" si="6"/>
        <v>2.0734769913500073</v>
      </c>
      <c r="K78" s="219">
        <f t="shared" si="7"/>
        <v>1.7265406864704158</v>
      </c>
      <c r="L78" s="219">
        <f t="shared" si="8"/>
        <v>1.651099785056459</v>
      </c>
      <c r="M78" s="219">
        <f t="shared" si="9"/>
        <v>1.6735775452710542</v>
      </c>
      <c r="N78" s="219">
        <f t="shared" si="10"/>
        <v>1.7830025926381896</v>
      </c>
      <c r="P78" s="163"/>
      <c r="Q78" s="163"/>
      <c r="R78" s="163"/>
      <c r="S78" s="163"/>
      <c r="T78" s="163"/>
      <c r="U78" s="163"/>
    </row>
    <row r="79" spans="1:21" ht="12" customHeight="1">
      <c r="A79" s="28">
        <v>1986</v>
      </c>
      <c r="B79" s="219">
        <f>'Table A6'!B79/'Table A6'!P79</f>
        <v>2.0324621766183357</v>
      </c>
      <c r="C79" s="219">
        <f>'Table A6'!C79/'Table A6'!Q79</f>
        <v>2.1859229858083062</v>
      </c>
      <c r="D79" s="219">
        <f>'Table A6'!D79/'Table A6'!R79</f>
        <v>2.8082597247180598</v>
      </c>
      <c r="E79" s="219">
        <f>'Table A6'!E79/'Table A6'!S79</f>
        <v>2.7603024913398895</v>
      </c>
      <c r="F79" s="219">
        <f>'Table A6'!F79/'Table A6'!T79</f>
        <v>2.8951132190403928</v>
      </c>
      <c r="G79" s="219">
        <f>'Table A6'!G79/'Table A6'!U79</f>
        <v>2.4161774243132834</v>
      </c>
      <c r="H79" s="29"/>
      <c r="I79" s="219">
        <f t="shared" si="11"/>
        <v>1.9685584834452141</v>
      </c>
      <c r="J79" s="219">
        <f t="shared" si="6"/>
        <v>1.8432250761363023</v>
      </c>
      <c r="K79" s="219">
        <f t="shared" si="7"/>
        <v>1.5530179024232362</v>
      </c>
      <c r="L79" s="219">
        <f t="shared" si="8"/>
        <v>1.5680841815083895</v>
      </c>
      <c r="M79" s="219">
        <f t="shared" si="9"/>
        <v>1.5276729590363782</v>
      </c>
      <c r="N79" s="219">
        <f t="shared" si="10"/>
        <v>1.7061262118939007</v>
      </c>
      <c r="P79" s="163"/>
      <c r="Q79" s="163"/>
      <c r="R79" s="163"/>
      <c r="S79" s="163"/>
      <c r="T79" s="163"/>
      <c r="U79" s="163"/>
    </row>
    <row r="80" spans="1:21" ht="12" customHeight="1">
      <c r="A80" s="28">
        <v>1987</v>
      </c>
      <c r="B80" s="219">
        <f>'Table A6'!B80/'Table A6'!P80</f>
        <v>1.8247501591020276</v>
      </c>
      <c r="C80" s="219">
        <f>'Table A6'!C80/'Table A6'!Q80</f>
        <v>1.9570631875245428</v>
      </c>
      <c r="D80" s="219">
        <f>'Table A6'!D80/'Table A6'!R80</f>
        <v>2.3071089161234419</v>
      </c>
      <c r="E80" s="219">
        <f>'Table A6'!E80/'Table A6'!S80</f>
        <v>2.3743679103972832</v>
      </c>
      <c r="F80" s="219">
        <f>'Table A6'!F80/'Table A6'!T80</f>
        <v>2.4447884718108219</v>
      </c>
      <c r="G80" s="219">
        <f>'Table A6'!G80/'Table A6'!U80</f>
        <v>2.3433851008893911</v>
      </c>
      <c r="H80" s="29"/>
      <c r="I80" s="219">
        <f t="shared" si="11"/>
        <v>2.2124883990186568</v>
      </c>
      <c r="J80" s="219">
        <f t="shared" si="6"/>
        <v>2.0448630905828842</v>
      </c>
      <c r="K80" s="219">
        <f t="shared" si="7"/>
        <v>1.7650471874721425</v>
      </c>
      <c r="L80" s="219">
        <f t="shared" si="8"/>
        <v>1.7276072094195898</v>
      </c>
      <c r="M80" s="219">
        <f t="shared" si="9"/>
        <v>1.6921428427143059</v>
      </c>
      <c r="N80" s="219">
        <f t="shared" si="10"/>
        <v>1.7443881872278826</v>
      </c>
      <c r="P80" s="163"/>
      <c r="Q80" s="163"/>
      <c r="R80" s="163"/>
      <c r="S80" s="163"/>
      <c r="T80" s="163"/>
      <c r="U80" s="163"/>
    </row>
    <row r="81" spans="1:21" ht="12" customHeight="1">
      <c r="A81" s="28">
        <v>1988</v>
      </c>
      <c r="B81" s="219">
        <f>'Table A6'!B81/'Table A6'!P81</f>
        <v>2.0111029249531462</v>
      </c>
      <c r="C81" s="219">
        <f>'Table A6'!C81/'Table A6'!Q81</f>
        <v>2.2088673055312111</v>
      </c>
      <c r="D81" s="219">
        <f>'Table A6'!D81/'Table A6'!R81</f>
        <v>2.725073318535955</v>
      </c>
      <c r="E81" s="219">
        <f>'Table A6'!E81/'Table A6'!S81</f>
        <v>2.7876269672115375</v>
      </c>
      <c r="F81" s="219">
        <f>'Table A6'!F81/'Table A6'!T81</f>
        <v>2.7516466620135782</v>
      </c>
      <c r="G81" s="219">
        <f>'Table A6'!G81/'Table A6'!U81</f>
        <v>2.5002708502621274</v>
      </c>
      <c r="H81" s="29"/>
      <c r="I81" s="219">
        <f t="shared" si="11"/>
        <v>1.9890189963067699</v>
      </c>
      <c r="J81" s="219">
        <f t="shared" si="6"/>
        <v>1.827220651451543</v>
      </c>
      <c r="K81" s="219">
        <f t="shared" si="7"/>
        <v>1.5796855062651398</v>
      </c>
      <c r="L81" s="219">
        <f t="shared" si="8"/>
        <v>1.559400824859936</v>
      </c>
      <c r="M81" s="219">
        <f t="shared" si="9"/>
        <v>1.5708913913325793</v>
      </c>
      <c r="N81" s="219">
        <f t="shared" si="10"/>
        <v>1.6665463105047198</v>
      </c>
      <c r="P81" s="163"/>
      <c r="Q81" s="163"/>
      <c r="R81" s="163"/>
      <c r="S81" s="163"/>
      <c r="T81" s="163"/>
      <c r="U81" s="163"/>
    </row>
    <row r="82" spans="1:21" ht="12" customHeight="1">
      <c r="A82" s="28">
        <v>1989</v>
      </c>
      <c r="B82" s="219">
        <f>'Table A6'!B82/'Table A6'!P82</f>
        <v>1.9555523822314143</v>
      </c>
      <c r="C82" s="219">
        <f>'Table A6'!C82/'Table A6'!Q82</f>
        <v>2.1080130180581338</v>
      </c>
      <c r="D82" s="219">
        <f>'Table A6'!D82/'Table A6'!R82</f>
        <v>2.5332378955148243</v>
      </c>
      <c r="E82" s="219">
        <f>'Table A6'!E82/'Table A6'!S82</f>
        <v>2.5590592711806641</v>
      </c>
      <c r="F82" s="219">
        <f>'Table A6'!F82/'Table A6'!T82</f>
        <v>2.6043915843919132</v>
      </c>
      <c r="G82" s="219">
        <f>'Table A6'!G82/'Table A6'!U82</f>
        <v>2.4632476643781636</v>
      </c>
      <c r="H82" s="29"/>
      <c r="I82" s="219">
        <f t="shared" si="11"/>
        <v>2.0465151033005551</v>
      </c>
      <c r="J82" s="219">
        <f t="shared" si="6"/>
        <v>1.9025164720109211</v>
      </c>
      <c r="K82" s="219">
        <f t="shared" si="7"/>
        <v>1.6522145082151287</v>
      </c>
      <c r="L82" s="219">
        <f t="shared" si="8"/>
        <v>1.6414124327952633</v>
      </c>
      <c r="M82" s="219">
        <f t="shared" si="9"/>
        <v>1.6232892329580586</v>
      </c>
      <c r="N82" s="219">
        <f t="shared" si="10"/>
        <v>1.6834113078355537</v>
      </c>
      <c r="P82" s="163"/>
      <c r="Q82" s="163"/>
      <c r="R82" s="163"/>
      <c r="S82" s="163"/>
      <c r="T82" s="163"/>
      <c r="U82" s="163"/>
    </row>
    <row r="83" spans="1:21" ht="12" customHeight="1">
      <c r="A83" s="28">
        <v>1990</v>
      </c>
      <c r="B83" s="219">
        <f>'Table A6'!B83/'Table A6'!P83</f>
        <v>1.9451221740883666</v>
      </c>
      <c r="C83" s="219">
        <f>'Table A6'!C83/'Table A6'!Q83</f>
        <v>2.1023791148174635</v>
      </c>
      <c r="D83" s="219">
        <f>'Table A6'!D83/'Table A6'!R83</f>
        <v>2.5297770922287977</v>
      </c>
      <c r="E83" s="219">
        <f>'Table A6'!E83/'Table A6'!S83</f>
        <v>2.5478833578136868</v>
      </c>
      <c r="F83" s="219">
        <f>'Table A6'!F83/'Table A6'!T83</f>
        <v>2.5475055141141434</v>
      </c>
      <c r="G83" s="219">
        <f>'Table A6'!G83/'Table A6'!U83</f>
        <v>2.4210360586267785</v>
      </c>
      <c r="H83" s="29"/>
      <c r="I83" s="219">
        <f t="shared" si="11"/>
        <v>2.0580642666272926</v>
      </c>
      <c r="J83" s="219">
        <f t="shared" si="6"/>
        <v>1.9071289419026993</v>
      </c>
      <c r="K83" s="219">
        <f t="shared" si="7"/>
        <v>1.653690008224046</v>
      </c>
      <c r="L83" s="219">
        <f t="shared" si="8"/>
        <v>1.6460435115811656</v>
      </c>
      <c r="M83" s="219">
        <f t="shared" si="9"/>
        <v>1.6462012515492985</v>
      </c>
      <c r="N83" s="219">
        <f t="shared" si="10"/>
        <v>1.7037119107071443</v>
      </c>
      <c r="P83" s="163"/>
      <c r="Q83" s="163"/>
      <c r="R83" s="163"/>
      <c r="S83" s="163"/>
      <c r="T83" s="163"/>
      <c r="U83" s="163"/>
    </row>
    <row r="84" spans="1:21" ht="12" customHeight="1">
      <c r="A84" s="28">
        <v>1991</v>
      </c>
      <c r="B84" s="219">
        <f>'Table A6'!B84/'Table A6'!P84</f>
        <v>1.8587453227349391</v>
      </c>
      <c r="C84" s="219">
        <f>'Table A6'!C84/'Table A6'!Q84</f>
        <v>1.9645331780057642</v>
      </c>
      <c r="D84" s="219">
        <f>'Table A6'!D84/'Table A6'!R84</f>
        <v>2.3501769275979871</v>
      </c>
      <c r="E84" s="219">
        <f>'Table A6'!E84/'Table A6'!S84</f>
        <v>2.3501769275979871</v>
      </c>
      <c r="F84" s="219">
        <f>'Table A6'!F84/'Table A6'!T84</f>
        <v>2.3957782522653126</v>
      </c>
      <c r="G84" s="219">
        <f>'Table A6'!G84/'Table A6'!U84</f>
        <v>2.2732694438141778</v>
      </c>
      <c r="H84" s="29"/>
      <c r="I84" s="219">
        <f t="shared" si="11"/>
        <v>2.1644896030585552</v>
      </c>
      <c r="J84" s="219">
        <f t="shared" si="6"/>
        <v>2.0367709714947968</v>
      </c>
      <c r="K84" s="219">
        <f t="shared" si="7"/>
        <v>1.7406436738472755</v>
      </c>
      <c r="L84" s="219">
        <f t="shared" si="8"/>
        <v>1.7406436738472755</v>
      </c>
      <c r="M84" s="219">
        <f t="shared" si="9"/>
        <v>1.7164461821761625</v>
      </c>
      <c r="N84" s="219">
        <f t="shared" si="10"/>
        <v>1.7853797205754205</v>
      </c>
      <c r="P84" s="163"/>
      <c r="Q84" s="163"/>
      <c r="R84" s="163"/>
      <c r="S84" s="163"/>
      <c r="T84" s="163"/>
      <c r="U84" s="163"/>
    </row>
    <row r="85" spans="1:21" ht="12" customHeight="1">
      <c r="A85" s="28">
        <v>1992</v>
      </c>
      <c r="B85" s="219">
        <f>'Table A6'!B85/'Table A6'!P85</f>
        <v>1.9436919514283306</v>
      </c>
      <c r="C85" s="219">
        <f>'Table A6'!C85/'Table A6'!Q85</f>
        <v>2.1019561786224967</v>
      </c>
      <c r="D85" s="219">
        <f>'Table A6'!D85/'Table A6'!R85</f>
        <v>2.5070597458417363</v>
      </c>
      <c r="E85" s="219">
        <f>'Table A6'!E85/'Table A6'!S85</f>
        <v>2.5227045792105689</v>
      </c>
      <c r="F85" s="219">
        <f>'Table A6'!F85/'Table A6'!T85</f>
        <v>2.595788626250517</v>
      </c>
      <c r="G85" s="219">
        <f>'Table A6'!G85/'Table A6'!U85</f>
        <v>2.4044064403622936</v>
      </c>
      <c r="H85" s="29"/>
      <c r="I85" s="219">
        <f t="shared" si="11"/>
        <v>2.0596678275007476</v>
      </c>
      <c r="J85" s="219">
        <f t="shared" si="6"/>
        <v>1.9074771024470798</v>
      </c>
      <c r="K85" s="219">
        <f t="shared" si="7"/>
        <v>1.6635437000816919</v>
      </c>
      <c r="L85" s="219">
        <f t="shared" si="8"/>
        <v>1.656726205235713</v>
      </c>
      <c r="M85" s="219">
        <f t="shared" si="9"/>
        <v>1.6266494092952719</v>
      </c>
      <c r="N85" s="219">
        <f t="shared" si="10"/>
        <v>1.7120445842885987</v>
      </c>
      <c r="P85" s="163"/>
      <c r="Q85" s="163"/>
      <c r="R85" s="163"/>
      <c r="S85" s="163"/>
      <c r="T85" s="163"/>
      <c r="U85" s="163"/>
    </row>
    <row r="86" spans="1:21" ht="12" customHeight="1">
      <c r="A86" s="28">
        <v>1993</v>
      </c>
      <c r="B86" s="219">
        <f>'Table A6'!B86/'Table A6'!P86</f>
        <v>1.9196587121380231</v>
      </c>
      <c r="C86" s="219">
        <f>'Table A6'!C86/'Table A6'!Q86</f>
        <v>2.0632266159686807</v>
      </c>
      <c r="D86" s="219">
        <f>'Table A6'!D86/'Table A6'!R86</f>
        <v>2.4044672648071033</v>
      </c>
      <c r="E86" s="219">
        <f>'Table A6'!E86/'Table A6'!S86</f>
        <v>2.4785198322720223</v>
      </c>
      <c r="F86" s="219">
        <f>'Table A6'!F86/'Table A6'!T86</f>
        <v>2.5561669755270429</v>
      </c>
      <c r="G86" s="219">
        <f>'Table A6'!G86/'Table A6'!U86</f>
        <v>2.4170777233461727</v>
      </c>
      <c r="H86" s="29"/>
      <c r="I86" s="219">
        <f t="shared" si="11"/>
        <v>2.0873598942755618</v>
      </c>
      <c r="J86" s="219">
        <f t="shared" si="6"/>
        <v>1.9405332644808968</v>
      </c>
      <c r="K86" s="219">
        <f t="shared" si="7"/>
        <v>1.7120137471750509</v>
      </c>
      <c r="L86" s="219">
        <f t="shared" si="8"/>
        <v>1.6763521044308975</v>
      </c>
      <c r="M86" s="219">
        <f t="shared" si="9"/>
        <v>1.6426045634732223</v>
      </c>
      <c r="N86" s="219">
        <f t="shared" si="10"/>
        <v>1.7056775951841801</v>
      </c>
      <c r="P86" s="163"/>
      <c r="Q86" s="163"/>
      <c r="R86" s="163"/>
      <c r="S86" s="163"/>
      <c r="T86" s="163"/>
      <c r="U86" s="163"/>
    </row>
    <row r="87" spans="1:21" ht="12" customHeight="1">
      <c r="A87" s="28">
        <v>1994</v>
      </c>
      <c r="B87" s="219">
        <f>'Table A6'!B87/'Table A6'!P87</f>
        <v>1.9252875240386493</v>
      </c>
      <c r="C87" s="219">
        <f>'Table A6'!C87/'Table A6'!Q87</f>
        <v>2.0522611478746398</v>
      </c>
      <c r="D87" s="219">
        <f>'Table A6'!D87/'Table A6'!R87</f>
        <v>2.3806488054231019</v>
      </c>
      <c r="E87" s="219">
        <f>'Table A6'!E87/'Table A6'!S87</f>
        <v>2.4561999423257475</v>
      </c>
      <c r="F87" s="219">
        <f>'Table A6'!F87/'Table A6'!T87</f>
        <v>2.5328198013749015</v>
      </c>
      <c r="G87" s="219">
        <f>'Table A6'!G87/'Table A6'!U87</f>
        <v>2.3723135997641585</v>
      </c>
      <c r="H87" s="29"/>
      <c r="I87" s="219">
        <f t="shared" si="11"/>
        <v>2.080745145719948</v>
      </c>
      <c r="J87" s="219">
        <f t="shared" si="6"/>
        <v>1.9503344317328479</v>
      </c>
      <c r="K87" s="219">
        <f t="shared" si="7"/>
        <v>1.7242971536802572</v>
      </c>
      <c r="L87" s="219">
        <f t="shared" si="8"/>
        <v>1.6867188844980074</v>
      </c>
      <c r="M87" s="219">
        <f t="shared" si="9"/>
        <v>1.6523924071851268</v>
      </c>
      <c r="N87" s="219">
        <f t="shared" si="10"/>
        <v>1.7286964147056889</v>
      </c>
      <c r="P87" s="163"/>
      <c r="Q87" s="163"/>
      <c r="R87" s="163"/>
      <c r="S87" s="163"/>
      <c r="T87" s="163"/>
      <c r="U87" s="163"/>
    </row>
    <row r="88" spans="1:21" ht="12" customHeight="1">
      <c r="A88" s="28">
        <v>1995</v>
      </c>
      <c r="B88" s="219">
        <f>'Table A6'!B88/'Table A6'!P88</f>
        <v>2.0021923442509264</v>
      </c>
      <c r="C88" s="219">
        <f>'Table A6'!C88/'Table A6'!Q88</f>
        <v>2.1509769628893243</v>
      </c>
      <c r="D88" s="219">
        <f>'Table A6'!D88/'Table A6'!R88</f>
        <v>2.5097048904913755</v>
      </c>
      <c r="E88" s="219">
        <f>'Table A6'!E88/'Table A6'!S88</f>
        <v>2.5669620230941814</v>
      </c>
      <c r="F88" s="219">
        <f>'Table A6'!F88/'Table A6'!T88</f>
        <v>2.6088358611272784</v>
      </c>
      <c r="G88" s="219">
        <f>'Table A6'!G88/'Table A6'!U88</f>
        <v>2.3160182250609407</v>
      </c>
      <c r="H88" s="29"/>
      <c r="I88" s="219">
        <f t="shared" si="11"/>
        <v>1.9978124516082139</v>
      </c>
      <c r="J88" s="219">
        <f t="shared" si="6"/>
        <v>1.8688271201273019</v>
      </c>
      <c r="K88" s="219">
        <f t="shared" si="7"/>
        <v>1.662381109247465</v>
      </c>
      <c r="L88" s="219">
        <f t="shared" si="8"/>
        <v>1.6381775596739498</v>
      </c>
      <c r="M88" s="219">
        <f t="shared" si="9"/>
        <v>1.6215674477191977</v>
      </c>
      <c r="N88" s="219">
        <f t="shared" si="10"/>
        <v>1.7598678961711895</v>
      </c>
      <c r="P88" s="163"/>
      <c r="Q88" s="163"/>
      <c r="R88" s="163"/>
      <c r="S88" s="163"/>
      <c r="T88" s="163"/>
      <c r="U88" s="163"/>
    </row>
    <row r="89" spans="1:21" ht="12" customHeight="1">
      <c r="A89" s="28">
        <v>1996</v>
      </c>
      <c r="B89" s="219">
        <f>'Table A6'!B89/'Table A6'!P89</f>
        <v>2.1674007016914358</v>
      </c>
      <c r="C89" s="219">
        <f>'Table A6'!C89/'Table A6'!Q89</f>
        <v>2.322268014821649</v>
      </c>
      <c r="D89" s="219">
        <f>'Table A6'!D89/'Table A6'!R89</f>
        <v>2.6848644556781571</v>
      </c>
      <c r="E89" s="219">
        <f>'Table A6'!E89/'Table A6'!S89</f>
        <v>2.7483595553885434</v>
      </c>
      <c r="F89" s="219">
        <f>'Table A6'!F89/'Table A6'!T89</f>
        <v>2.8221640962309977</v>
      </c>
      <c r="G89" s="219">
        <f>'Table A6'!G89/'Table A6'!U89</f>
        <v>2.4720579436599546</v>
      </c>
      <c r="H89" s="29"/>
      <c r="I89" s="219">
        <f t="shared" si="11"/>
        <v>1.8566039051981975</v>
      </c>
      <c r="J89" s="219">
        <f t="shared" si="6"/>
        <v>1.7562763288461474</v>
      </c>
      <c r="K89" s="219">
        <f t="shared" si="7"/>
        <v>1.5935195538311124</v>
      </c>
      <c r="L89" s="219">
        <f t="shared" si="8"/>
        <v>1.5719647294047401</v>
      </c>
      <c r="M89" s="219">
        <f t="shared" si="9"/>
        <v>1.548797993588185</v>
      </c>
      <c r="N89" s="219">
        <f t="shared" si="10"/>
        <v>1.6793210853600746</v>
      </c>
      <c r="P89" s="163"/>
      <c r="Q89" s="163"/>
      <c r="R89" s="163"/>
      <c r="S89" s="163"/>
      <c r="T89" s="163"/>
      <c r="U89" s="163"/>
    </row>
    <row r="90" spans="1:21" ht="12" customHeight="1">
      <c r="A90" s="28">
        <v>1997</v>
      </c>
      <c r="B90" s="219">
        <f>'Table A6'!B90/'Table A6'!P90</f>
        <v>2.2640205178962987</v>
      </c>
      <c r="C90" s="219">
        <f>'Table A6'!C90/'Table A6'!Q90</f>
        <v>2.4543448253593416</v>
      </c>
      <c r="D90" s="219">
        <f>'Table A6'!D90/'Table A6'!R90</f>
        <v>2.8454378448431377</v>
      </c>
      <c r="E90" s="219">
        <f>'Table A6'!E90/'Table A6'!S90</f>
        <v>2.9306893366016098</v>
      </c>
      <c r="F90" s="219">
        <f>'Table A6'!F90/'Table A6'!T90</f>
        <v>2.936448922136365</v>
      </c>
      <c r="G90" s="219">
        <f>'Table A6'!G90/'Table A6'!U90</f>
        <v>2.512966708071755</v>
      </c>
      <c r="H90" s="29"/>
      <c r="I90" s="219">
        <f t="shared" si="11"/>
        <v>1.7911263985368637</v>
      </c>
      <c r="J90" s="219">
        <f t="shared" si="6"/>
        <v>1.6875948417205104</v>
      </c>
      <c r="K90" s="219">
        <f t="shared" si="7"/>
        <v>1.5418768249466566</v>
      </c>
      <c r="L90" s="219">
        <f t="shared" si="8"/>
        <v>1.5179497193267744</v>
      </c>
      <c r="M90" s="219">
        <f t="shared" si="9"/>
        <v>1.5164091800039639</v>
      </c>
      <c r="N90" s="219">
        <f t="shared" si="10"/>
        <v>1.6609530762738853</v>
      </c>
      <c r="P90" s="163"/>
      <c r="Q90" s="163"/>
      <c r="R90" s="163"/>
      <c r="S90" s="163"/>
      <c r="T90" s="163"/>
      <c r="U90" s="163"/>
    </row>
    <row r="91" spans="1:21" ht="12" customHeight="1">
      <c r="A91" s="47">
        <v>1998</v>
      </c>
      <c r="B91" s="219">
        <f>'Table A6'!B91/'Table A6'!P91</f>
        <v>2.3539138874407648</v>
      </c>
      <c r="C91" s="219">
        <f>'Table A6'!C91/'Table A6'!Q91</f>
        <v>2.5554746607089491</v>
      </c>
      <c r="D91" s="219">
        <f>'Table A6'!D91/'Table A6'!R91</f>
        <v>3.0237158396381987</v>
      </c>
      <c r="E91" s="219">
        <f>'Table A6'!E91/'Table A6'!S91</f>
        <v>3.0740662362499318</v>
      </c>
      <c r="F91" s="219">
        <f>'Table A6'!F91/'Table A6'!T91</f>
        <v>3.0591337635128997</v>
      </c>
      <c r="G91" s="219">
        <f>'Table A6'!G91/'Table A6'!U91</f>
        <v>2.5235546280524148</v>
      </c>
      <c r="H91" s="29"/>
      <c r="I91" s="219">
        <f t="shared" si="11"/>
        <v>1.7385994111414647</v>
      </c>
      <c r="J91" s="219">
        <f t="shared" si="6"/>
        <v>1.6428905756293215</v>
      </c>
      <c r="K91" s="219">
        <f t="shared" si="7"/>
        <v>1.4941405213188332</v>
      </c>
      <c r="L91" s="219">
        <f t="shared" si="8"/>
        <v>1.4821446791439388</v>
      </c>
      <c r="M91" s="219">
        <f t="shared" si="9"/>
        <v>1.4856411068186224</v>
      </c>
      <c r="N91" s="219">
        <f t="shared" si="10"/>
        <v>1.6563597928078999</v>
      </c>
      <c r="P91" s="163"/>
      <c r="Q91" s="163"/>
      <c r="R91" s="163"/>
      <c r="S91" s="163"/>
      <c r="T91" s="163"/>
      <c r="U91" s="163"/>
    </row>
    <row r="92" spans="1:21" ht="12" customHeight="1">
      <c r="A92" s="47">
        <v>1999</v>
      </c>
      <c r="B92" s="219">
        <f>'Table A6'!B92/'Table A6'!P92</f>
        <v>2.4314124019408978</v>
      </c>
      <c r="C92" s="219">
        <f>'Table A6'!C92/'Table A6'!Q92</f>
        <v>2.6567643664925802</v>
      </c>
      <c r="D92" s="219">
        <f>'Table A6'!D92/'Table A6'!R92</f>
        <v>3.0980910949141278</v>
      </c>
      <c r="E92" s="219">
        <f>'Table A6'!E92/'Table A6'!S92</f>
        <v>3.1691060475780062</v>
      </c>
      <c r="F92" s="219">
        <f>'Table A6'!F92/'Table A6'!T92</f>
        <v>3.1024000532207676</v>
      </c>
      <c r="G92" s="219">
        <f>'Table A6'!G92/'Table A6'!U92</f>
        <v>2.5343825403505678</v>
      </c>
      <c r="H92" s="29"/>
      <c r="I92" s="219">
        <f t="shared" si="11"/>
        <v>1.6986106859519088</v>
      </c>
      <c r="J92" s="219">
        <f t="shared" si="6"/>
        <v>1.6035861346517428</v>
      </c>
      <c r="K92" s="219">
        <f t="shared" si="7"/>
        <v>1.4766237283138217</v>
      </c>
      <c r="L92" s="219">
        <f t="shared" si="8"/>
        <v>1.4610194144802584</v>
      </c>
      <c r="M92" s="219">
        <f t="shared" si="9"/>
        <v>1.475646867715805</v>
      </c>
      <c r="N92" s="219">
        <f t="shared" si="10"/>
        <v>1.6517279581215289</v>
      </c>
      <c r="P92" s="163"/>
      <c r="Q92" s="163"/>
      <c r="R92" s="163"/>
      <c r="S92" s="163"/>
      <c r="T92" s="163"/>
      <c r="U92" s="163"/>
    </row>
    <row r="93" spans="1:21" ht="12" customHeight="1">
      <c r="A93" s="47">
        <v>2000</v>
      </c>
      <c r="B93" s="219">
        <f>'Table A6'!B93/'Table A6'!P93</f>
        <v>2.4894097472556824</v>
      </c>
      <c r="C93" s="219">
        <f>'Table A6'!C93/'Table A6'!Q93</f>
        <v>2.7010018414758594</v>
      </c>
      <c r="D93" s="219">
        <f>'Table A6'!D93/'Table A6'!R93</f>
        <v>3.2278463758668661</v>
      </c>
      <c r="E93" s="219">
        <f>'Table A6'!E93/'Table A6'!S93</f>
        <v>3.4013257360482654</v>
      </c>
      <c r="F93" s="219">
        <f>'Table A6'!F93/'Table A6'!T93</f>
        <v>3.3069290403319052</v>
      </c>
      <c r="G93" s="219">
        <f>'Table A6'!G93/'Table A6'!U93</f>
        <v>2.7271761774832943</v>
      </c>
      <c r="H93" s="29"/>
      <c r="I93" s="219">
        <f t="shared" si="11"/>
        <v>1.671406912599138</v>
      </c>
      <c r="J93" s="219">
        <f t="shared" si="6"/>
        <v>1.5878888403391491</v>
      </c>
      <c r="K93" s="219">
        <f t="shared" si="7"/>
        <v>1.4488639839948099</v>
      </c>
      <c r="L93" s="219">
        <f t="shared" si="8"/>
        <v>1.416436631227568</v>
      </c>
      <c r="M93" s="219">
        <f t="shared" si="9"/>
        <v>1.4334767054023156</v>
      </c>
      <c r="N93" s="219">
        <f t="shared" si="10"/>
        <v>1.5789797317938472</v>
      </c>
      <c r="P93" s="163"/>
      <c r="Q93" s="163"/>
      <c r="R93" s="163"/>
      <c r="S93" s="163"/>
      <c r="T93" s="163"/>
      <c r="U93" s="163"/>
    </row>
    <row r="94" spans="1:21" ht="12" customHeight="1">
      <c r="A94" s="47">
        <v>2001</v>
      </c>
      <c r="B94" s="219">
        <f>'Table A6'!B94/'Table A6'!P94</f>
        <v>2.2422472354446605</v>
      </c>
      <c r="C94" s="219">
        <f>'Table A6'!C94/'Table A6'!Q94</f>
        <v>2.3946824577190755</v>
      </c>
      <c r="D94" s="219">
        <f>'Table A6'!D94/'Table A6'!R94</f>
        <v>2.8254069915906683</v>
      </c>
      <c r="E94" s="219">
        <f>'Table A6'!E94/'Table A6'!S94</f>
        <v>2.943308490711761</v>
      </c>
      <c r="F94" s="219">
        <f>'Table A6'!F94/'Table A6'!T94</f>
        <v>2.9687311587070107</v>
      </c>
      <c r="G94" s="219">
        <f>'Table A6'!G94/'Table A6'!U94</f>
        <v>2.6633669478985706</v>
      </c>
      <c r="H94" s="29"/>
      <c r="I94" s="219">
        <f t="shared" si="11"/>
        <v>1.8049927353165343</v>
      </c>
      <c r="J94" s="219">
        <f t="shared" si="6"/>
        <v>1.717009090108901</v>
      </c>
      <c r="K94" s="219">
        <f t="shared" si="7"/>
        <v>1.5478230359622953</v>
      </c>
      <c r="L94" s="219">
        <f t="shared" si="8"/>
        <v>1.5145863380825024</v>
      </c>
      <c r="M94" s="219">
        <f t="shared" si="9"/>
        <v>1.5079413690271264</v>
      </c>
      <c r="N94" s="219">
        <f t="shared" si="10"/>
        <v>1.6011902552610888</v>
      </c>
      <c r="P94" s="163"/>
      <c r="Q94" s="163"/>
      <c r="R94" s="163"/>
      <c r="S94" s="163"/>
      <c r="T94" s="163"/>
      <c r="U94" s="163"/>
    </row>
    <row r="95" spans="1:21" ht="12" customHeight="1">
      <c r="A95" s="47">
        <v>2002</v>
      </c>
      <c r="B95" s="219">
        <f>'Table A6'!B95/'Table A6'!P95</f>
        <v>2.1403228130034244</v>
      </c>
      <c r="C95" s="219">
        <f>'Table A6'!C95/'Table A6'!Q95</f>
        <v>2.2722423129295399</v>
      </c>
      <c r="D95" s="219">
        <f>'Table A6'!D95/'Table A6'!R95</f>
        <v>2.6551474937782151</v>
      </c>
      <c r="E95" s="219">
        <f>'Table A6'!E95/'Table A6'!S95</f>
        <v>2.7346011142241973</v>
      </c>
      <c r="F95" s="219">
        <f>'Table A6'!F95/'Table A6'!T95</f>
        <v>2.812814285656895</v>
      </c>
      <c r="G95" s="219">
        <f>'Table A6'!G95/'Table A6'!U95</f>
        <v>2.5654382591052389</v>
      </c>
      <c r="H95" s="29"/>
      <c r="I95" s="219">
        <f t="shared" si="11"/>
        <v>1.8769446586499159</v>
      </c>
      <c r="J95" s="219">
        <f t="shared" si="6"/>
        <v>1.7860137882832565</v>
      </c>
      <c r="K95" s="219">
        <f t="shared" si="7"/>
        <v>1.6041757630416937</v>
      </c>
      <c r="L95" s="219">
        <f t="shared" si="8"/>
        <v>1.5765014168385632</v>
      </c>
      <c r="M95" s="219">
        <f t="shared" si="9"/>
        <v>1.5516284861124856</v>
      </c>
      <c r="N95" s="219">
        <f t="shared" si="10"/>
        <v>1.6387987480078405</v>
      </c>
      <c r="P95" s="163"/>
      <c r="Q95" s="163"/>
      <c r="R95" s="163"/>
      <c r="S95" s="163"/>
      <c r="T95" s="163"/>
      <c r="U95" s="163"/>
    </row>
    <row r="96" spans="1:21" ht="12" customHeight="1">
      <c r="A96" s="47">
        <f t="shared" ref="A96:A101" si="12">A95+1</f>
        <v>2003</v>
      </c>
      <c r="B96" s="219">
        <f>'Table A6'!B96/'Table A6'!P96</f>
        <v>2.176406624559255</v>
      </c>
      <c r="C96" s="219">
        <f>'Table A6'!C96/'Table A6'!Q96</f>
        <v>2.3208211499238387</v>
      </c>
      <c r="D96" s="219">
        <f>'Table A6'!D96/'Table A6'!R96</f>
        <v>2.7422377602920434</v>
      </c>
      <c r="E96" s="219">
        <f>'Table A6'!E96/'Table A6'!S96</f>
        <v>2.8408362505313227</v>
      </c>
      <c r="F96" s="219">
        <f>'Table A6'!F96/'Table A6'!T96</f>
        <v>2.9386091933962519</v>
      </c>
      <c r="G96" s="219">
        <f>'Table A6'!G96/'Table A6'!U96</f>
        <v>2.6981200274591313</v>
      </c>
      <c r="H96" s="29"/>
      <c r="I96" s="219">
        <f t="shared" si="11"/>
        <v>1.8500462162686764</v>
      </c>
      <c r="J96" s="219">
        <f t="shared" si="6"/>
        <v>1.7571047753571043</v>
      </c>
      <c r="K96" s="219">
        <f t="shared" si="7"/>
        <v>1.5739744728253247</v>
      </c>
      <c r="L96" s="219">
        <f t="shared" si="8"/>
        <v>1.5432313709116543</v>
      </c>
      <c r="M96" s="219">
        <f t="shared" si="9"/>
        <v>1.5158337242010591</v>
      </c>
      <c r="N96" s="219">
        <f t="shared" si="10"/>
        <v>1.5888865238202763</v>
      </c>
      <c r="P96" s="163"/>
      <c r="Q96" s="163"/>
      <c r="R96" s="163"/>
      <c r="S96" s="163"/>
      <c r="T96" s="163"/>
      <c r="U96" s="163"/>
    </row>
    <row r="97" spans="1:21" ht="12" customHeight="1">
      <c r="A97" s="47">
        <f t="shared" si="12"/>
        <v>2004</v>
      </c>
      <c r="B97" s="219">
        <f>'Table A6'!B97/'Table A6'!P97</f>
        <v>2.3447494496718946</v>
      </c>
      <c r="C97" s="219">
        <f>'Table A6'!C97/'Table A6'!Q97</f>
        <v>2.5269883893078342</v>
      </c>
      <c r="D97" s="219">
        <f>'Table A6'!D97/'Table A6'!R97</f>
        <v>2.991149574974719</v>
      </c>
      <c r="E97" s="219">
        <f>'Table A6'!E97/'Table A6'!S97</f>
        <v>3.1229918175525131</v>
      </c>
      <c r="F97" s="219">
        <f>'Table A6'!F97/'Table A6'!T97</f>
        <v>3.1264878921951351</v>
      </c>
      <c r="G97" s="219">
        <f>'Table A6'!G97/'Table A6'!U97</f>
        <v>2.7464977777359962</v>
      </c>
      <c r="H97" s="29"/>
      <c r="I97" s="219">
        <f t="shared" si="11"/>
        <v>1.7436329497989309</v>
      </c>
      <c r="J97" s="219">
        <f t="shared" si="6"/>
        <v>1.6548838268857355</v>
      </c>
      <c r="K97" s="219">
        <f t="shared" si="7"/>
        <v>1.5022224410301757</v>
      </c>
      <c r="L97" s="219">
        <f t="shared" si="8"/>
        <v>1.4710333745670523</v>
      </c>
      <c r="M97" s="219">
        <f t="shared" si="9"/>
        <v>1.4702589672249289</v>
      </c>
      <c r="N97" s="219">
        <f t="shared" si="10"/>
        <v>1.5725744474157366</v>
      </c>
      <c r="P97" s="163"/>
      <c r="Q97" s="163"/>
      <c r="R97" s="163"/>
      <c r="S97" s="163"/>
      <c r="T97" s="163"/>
      <c r="U97" s="163"/>
    </row>
    <row r="98" spans="1:21" ht="12" customHeight="1">
      <c r="A98" s="47">
        <f t="shared" si="12"/>
        <v>2005</v>
      </c>
      <c r="B98" s="219">
        <f>'Table A6'!B98/'Table A6'!P98</f>
        <v>2.5018701990875454</v>
      </c>
      <c r="C98" s="219">
        <f>'Table A6'!C98/'Table A6'!Q98</f>
        <v>2.724274855624659</v>
      </c>
      <c r="D98" s="219">
        <f>'Table A6'!D98/'Table A6'!R98</f>
        <v>3.211770939981331</v>
      </c>
      <c r="E98" s="219">
        <f>'Table A6'!E98/'Table A6'!S98</f>
        <v>3.3440676114219028</v>
      </c>
      <c r="F98" s="219">
        <f>'Table A6'!F98/'Table A6'!T98</f>
        <v>3.2746616467288696</v>
      </c>
      <c r="G98" s="219">
        <f>'Table A6'!G98/'Table A6'!U98</f>
        <v>2.7478719506347757</v>
      </c>
      <c r="H98" s="29"/>
      <c r="I98" s="219">
        <f t="shared" si="11"/>
        <v>1.6658365021208528</v>
      </c>
      <c r="J98" s="219">
        <f t="shared" si="6"/>
        <v>1.579953942225601</v>
      </c>
      <c r="K98" s="219">
        <f t="shared" si="7"/>
        <v>1.4521263852071593</v>
      </c>
      <c r="L98" s="219">
        <f t="shared" si="8"/>
        <v>1.4266088551061049</v>
      </c>
      <c r="M98" s="219">
        <f t="shared" si="9"/>
        <v>1.4396258236639605</v>
      </c>
      <c r="N98" s="219">
        <f t="shared" si="10"/>
        <v>1.5721242907049509</v>
      </c>
      <c r="P98" s="163"/>
      <c r="Q98" s="163"/>
      <c r="R98" s="163"/>
      <c r="S98" s="163"/>
      <c r="T98" s="163"/>
      <c r="U98" s="163"/>
    </row>
    <row r="99" spans="1:21" ht="12" customHeight="1">
      <c r="A99" s="47">
        <f t="shared" si="12"/>
        <v>2006</v>
      </c>
      <c r="B99" s="219">
        <f>'Table A6'!B99/'Table A6'!P99</f>
        <v>2.5728886568272449</v>
      </c>
      <c r="C99" s="219">
        <f>'Table A6'!C99/'Table A6'!Q99</f>
        <v>2.8049756482582109</v>
      </c>
      <c r="D99" s="219">
        <f>'Table A6'!D99/'Table A6'!R99</f>
        <v>3.3014556166393914</v>
      </c>
      <c r="E99" s="219">
        <f>'Table A6'!E99/'Table A6'!S99</f>
        <v>3.4200227448254252</v>
      </c>
      <c r="F99" s="219">
        <f>'Table A6'!F99/'Table A6'!T99</f>
        <v>3.3034001783830922</v>
      </c>
      <c r="G99" s="219">
        <f>'Table A6'!G99/'Table A6'!U99</f>
        <v>2.8358953700273903</v>
      </c>
      <c r="H99" s="29"/>
      <c r="I99" s="219">
        <f t="shared" si="11"/>
        <v>1.6357729109809664</v>
      </c>
      <c r="J99" s="219">
        <f t="shared" si="6"/>
        <v>1.5540240949870947</v>
      </c>
      <c r="K99" s="219">
        <f t="shared" si="7"/>
        <v>1.4345076189043393</v>
      </c>
      <c r="L99" s="219">
        <f t="shared" si="8"/>
        <v>1.4132192567769184</v>
      </c>
      <c r="M99" s="219">
        <f t="shared" si="9"/>
        <v>1.4341408016656341</v>
      </c>
      <c r="N99" s="219">
        <f t="shared" si="10"/>
        <v>1.5446933503542093</v>
      </c>
      <c r="P99" s="163"/>
      <c r="Q99" s="163"/>
      <c r="R99" s="163"/>
      <c r="S99" s="163"/>
      <c r="T99" s="163"/>
      <c r="U99" s="163"/>
    </row>
    <row r="100" spans="1:21" ht="12" customHeight="1">
      <c r="A100" s="47">
        <f t="shared" si="12"/>
        <v>2007</v>
      </c>
      <c r="B100" s="219">
        <f>'Table A6'!B100/'Table A6'!P100</f>
        <v>2.6340545469723855</v>
      </c>
      <c r="C100" s="219">
        <f>'Table A6'!C100/'Table A6'!Q100</f>
        <v>2.8898979325135126</v>
      </c>
      <c r="D100" s="219">
        <f>'Table A6'!D100/'Table A6'!R100</f>
        <v>3.4205651230567136</v>
      </c>
      <c r="E100" s="219">
        <f>'Table A6'!E100/'Table A6'!S100</f>
        <v>3.547863406347147</v>
      </c>
      <c r="F100" s="219">
        <f>'Table A6'!F100/'Table A6'!T100</f>
        <v>3.4711310185629913</v>
      </c>
      <c r="G100" s="219">
        <f>'Table A6'!G100/'Table A6'!U100</f>
        <v>3.0533925569026668</v>
      </c>
      <c r="H100" s="29"/>
      <c r="I100" s="219">
        <f t="shared" si="11"/>
        <v>1.6119746748068009</v>
      </c>
      <c r="J100" s="219">
        <f t="shared" si="6"/>
        <v>1.5291291041680899</v>
      </c>
      <c r="K100" s="219">
        <f t="shared" si="7"/>
        <v>1.4131266663617752</v>
      </c>
      <c r="L100" s="219">
        <f t="shared" si="8"/>
        <v>1.3924857186255886</v>
      </c>
      <c r="M100" s="219">
        <f t="shared" si="9"/>
        <v>1.4046729989175235</v>
      </c>
      <c r="N100" s="219">
        <f t="shared" si="10"/>
        <v>1.4869989406742556</v>
      </c>
      <c r="P100" s="163"/>
      <c r="Q100" s="163"/>
      <c r="R100" s="163"/>
      <c r="S100" s="163"/>
      <c r="T100" s="163"/>
      <c r="U100" s="163"/>
    </row>
    <row r="101" spans="1:21" ht="12" customHeight="1">
      <c r="A101" s="47">
        <f t="shared" si="12"/>
        <v>2008</v>
      </c>
      <c r="B101" s="219">
        <f>'Table A6'!B101/'Table A6'!P101</f>
        <v>2.4018519416572208</v>
      </c>
      <c r="C101" s="219">
        <f>'Table A6'!C101/'Table A6'!Q101</f>
        <v>2.5975757723015902</v>
      </c>
      <c r="D101" s="219">
        <f>'Table A6'!D101/'Table A6'!R101</f>
        <v>3.089533679825589</v>
      </c>
      <c r="E101" s="219">
        <f>'Table A6'!E101/'Table A6'!S101</f>
        <v>3.2793622797816688</v>
      </c>
      <c r="F101" s="219">
        <f>'Table A6'!F101/'Table A6'!T101</f>
        <v>3.3323394148025516</v>
      </c>
      <c r="G101" s="219">
        <f>'Table A6'!G101/'Table A6'!U101</f>
        <v>2.9910998648453</v>
      </c>
      <c r="H101" s="29"/>
      <c r="I101" s="219">
        <f t="shared" ref="I101:N101" si="13">B101/(B101-1)</f>
        <v>1.7133420943283315</v>
      </c>
      <c r="J101" s="219">
        <f t="shared" si="13"/>
        <v>1.6259484009070337</v>
      </c>
      <c r="K101" s="219">
        <f t="shared" si="13"/>
        <v>1.4785756791838209</v>
      </c>
      <c r="L101" s="219">
        <f t="shared" si="13"/>
        <v>1.4387192018005079</v>
      </c>
      <c r="M101" s="219">
        <f t="shared" si="13"/>
        <v>1.4287540628320843</v>
      </c>
      <c r="N101" s="219">
        <f t="shared" si="13"/>
        <v>1.5022349795989243</v>
      </c>
      <c r="P101" s="163"/>
      <c r="Q101" s="163"/>
      <c r="R101" s="163"/>
      <c r="S101" s="163"/>
      <c r="T101" s="163"/>
      <c r="U101" s="163"/>
    </row>
    <row r="102" spans="1:21" ht="12" customHeight="1">
      <c r="A102" s="106"/>
      <c r="B102" s="106"/>
      <c r="C102" s="106"/>
      <c r="D102" s="106"/>
      <c r="E102" s="106"/>
      <c r="F102" s="106"/>
      <c r="G102" s="106"/>
      <c r="H102" s="106"/>
      <c r="I102" s="106"/>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CA2417"/>
  <sheetViews>
    <sheetView topLeftCell="A2" zoomScale="125" zoomScaleNormal="125" workbookViewId="0">
      <selection activeCell="AC9" sqref="AC9"/>
    </sheetView>
  </sheetViews>
  <sheetFormatPr baseColWidth="10" defaultColWidth="8.85546875" defaultRowHeight="13"/>
  <cols>
    <col min="1" max="28" width="3.7109375" style="108" customWidth="1"/>
    <col min="29" max="16384" width="8.85546875" style="108"/>
  </cols>
  <sheetData>
    <row r="1" spans="1:79">
      <c r="C1" s="109"/>
    </row>
    <row r="2" spans="1:79">
      <c r="A2" s="521" t="s">
        <v>345</v>
      </c>
      <c r="B2" s="522"/>
      <c r="C2" s="522"/>
      <c r="D2" s="522"/>
      <c r="E2" s="522"/>
      <c r="F2" s="522"/>
      <c r="G2" s="522"/>
      <c r="H2" s="522"/>
      <c r="I2" s="522"/>
      <c r="J2" s="522"/>
      <c r="K2" s="522"/>
      <c r="L2" s="522"/>
      <c r="M2" s="522"/>
      <c r="N2" s="522"/>
      <c r="O2" s="522"/>
      <c r="P2" s="522"/>
      <c r="Q2" s="522"/>
      <c r="R2" s="522"/>
      <c r="S2" s="522"/>
      <c r="T2" s="522"/>
      <c r="U2" s="522"/>
      <c r="V2" s="522"/>
      <c r="W2" s="522"/>
      <c r="X2" s="522"/>
      <c r="Y2" s="522"/>
      <c r="Z2" s="522"/>
      <c r="AA2" s="522"/>
      <c r="AB2" s="522"/>
    </row>
    <row r="3" spans="1:79" ht="16">
      <c r="A3" s="521" t="s">
        <v>149</v>
      </c>
      <c r="B3" s="498"/>
      <c r="C3" s="498"/>
      <c r="D3" s="498"/>
      <c r="E3" s="498"/>
      <c r="F3" s="498"/>
      <c r="G3" s="498"/>
      <c r="H3" s="498"/>
      <c r="I3" s="498"/>
      <c r="J3" s="498"/>
      <c r="K3" s="498"/>
      <c r="L3" s="498"/>
      <c r="M3" s="498"/>
      <c r="N3" s="498"/>
      <c r="O3" s="498"/>
      <c r="P3" s="498"/>
      <c r="Q3" s="498"/>
      <c r="R3" s="498"/>
      <c r="S3" s="498"/>
      <c r="T3" s="498"/>
      <c r="U3" s="498"/>
      <c r="V3" s="498"/>
      <c r="W3" s="498"/>
      <c r="X3" s="498"/>
      <c r="Y3" s="498"/>
      <c r="Z3" s="498"/>
      <c r="AA3" s="498"/>
      <c r="AB3" s="498"/>
    </row>
    <row r="4" spans="1:79" ht="16">
      <c r="A4" s="520"/>
      <c r="B4" s="501"/>
      <c r="C4" s="501"/>
      <c r="D4" s="501"/>
      <c r="E4" s="501"/>
      <c r="F4" s="501"/>
      <c r="G4" s="501"/>
      <c r="H4" s="501"/>
      <c r="I4" s="501"/>
      <c r="J4" s="501"/>
      <c r="K4" s="501"/>
      <c r="L4" s="501"/>
      <c r="M4" s="501"/>
      <c r="N4" s="501"/>
      <c r="O4" s="501"/>
      <c r="P4" s="501"/>
      <c r="Q4" s="501"/>
      <c r="R4" s="501"/>
      <c r="S4" s="501"/>
      <c r="T4" s="501"/>
      <c r="U4" s="501"/>
      <c r="V4" s="501"/>
      <c r="W4" s="501"/>
      <c r="X4" s="501"/>
      <c r="Y4" s="501"/>
      <c r="Z4" s="501"/>
      <c r="AA4" s="501"/>
      <c r="AB4" s="501"/>
    </row>
    <row r="5" spans="1:79">
      <c r="A5" s="523" t="s">
        <v>43</v>
      </c>
      <c r="B5" s="524"/>
      <c r="C5" s="524"/>
      <c r="D5" s="524"/>
      <c r="E5" s="524"/>
      <c r="F5" s="524"/>
      <c r="G5" s="524"/>
      <c r="H5" s="523" t="s">
        <v>111</v>
      </c>
      <c r="I5" s="524"/>
      <c r="J5" s="524"/>
      <c r="K5" s="524"/>
      <c r="L5" s="524"/>
      <c r="M5" s="524"/>
      <c r="N5" s="524"/>
      <c r="O5" s="523" t="s">
        <v>46</v>
      </c>
      <c r="P5" s="524"/>
      <c r="Q5" s="524"/>
      <c r="R5" s="524"/>
      <c r="S5" s="524"/>
      <c r="T5" s="524"/>
      <c r="U5" s="524"/>
      <c r="V5" s="523" t="s">
        <v>80</v>
      </c>
      <c r="W5" s="524"/>
      <c r="X5" s="524"/>
      <c r="Y5" s="524"/>
      <c r="Z5" s="524"/>
      <c r="AA5" s="524"/>
      <c r="AB5" s="524"/>
    </row>
    <row r="6" spans="1:79" s="115" customFormat="1" ht="11">
      <c r="A6" s="111"/>
      <c r="B6" s="112" t="s">
        <v>91</v>
      </c>
      <c r="C6" s="112" t="s">
        <v>92</v>
      </c>
      <c r="D6" s="112" t="s">
        <v>146</v>
      </c>
      <c r="E6" s="112" t="s">
        <v>145</v>
      </c>
      <c r="F6" s="112" t="s">
        <v>147</v>
      </c>
      <c r="G6" s="113"/>
      <c r="H6" s="111"/>
      <c r="I6" s="112" t="s">
        <v>91</v>
      </c>
      <c r="J6" s="112" t="s">
        <v>92</v>
      </c>
      <c r="K6" s="112" t="s">
        <v>146</v>
      </c>
      <c r="L6" s="112" t="s">
        <v>145</v>
      </c>
      <c r="M6" s="112" t="s">
        <v>147</v>
      </c>
      <c r="N6" s="113"/>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79">
      <c r="A7" s="35">
        <v>1916</v>
      </c>
      <c r="B7" s="35"/>
      <c r="C7" s="35"/>
      <c r="D7" s="35"/>
      <c r="E7" s="35"/>
      <c r="F7" s="35"/>
      <c r="G7" s="36"/>
      <c r="H7" s="35">
        <v>1916</v>
      </c>
      <c r="I7" s="35"/>
      <c r="J7" s="35"/>
      <c r="K7" s="35"/>
      <c r="L7" s="35"/>
      <c r="M7" s="35"/>
      <c r="N7" s="36"/>
      <c r="O7" s="35">
        <v>1916</v>
      </c>
      <c r="P7" s="36">
        <v>19.485416343402076</v>
      </c>
      <c r="Q7" s="36">
        <v>32.782703633199127</v>
      </c>
      <c r="R7" s="36">
        <v>32.395369350420211</v>
      </c>
      <c r="S7" s="36">
        <v>9.3079251280783506</v>
      </c>
      <c r="T7" s="36">
        <v>6.0285285668184958</v>
      </c>
      <c r="U7" s="36"/>
      <c r="V7" s="35">
        <v>1916</v>
      </c>
      <c r="W7" s="36">
        <v>16.482153997242378</v>
      </c>
      <c r="X7" s="36">
        <v>31.700661079430169</v>
      </c>
      <c r="Y7" s="36">
        <v>36.728611817163781</v>
      </c>
      <c r="Z7" s="36">
        <v>9.5034480873944833</v>
      </c>
      <c r="AA7" s="36">
        <v>5.5850354381007001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row>
    <row r="8" spans="1:79">
      <c r="A8" s="35">
        <v>1917</v>
      </c>
      <c r="B8" s="36"/>
      <c r="C8" s="36"/>
      <c r="D8" s="36"/>
      <c r="E8" s="36"/>
      <c r="F8" s="36"/>
      <c r="G8" s="36"/>
      <c r="H8" s="35">
        <v>1917</v>
      </c>
      <c r="I8" s="36">
        <v>31.416962035541957</v>
      </c>
      <c r="J8" s="36">
        <v>31.418143289083797</v>
      </c>
      <c r="K8" s="36">
        <v>23.536732098899648</v>
      </c>
      <c r="L8" s="36">
        <v>7.745257117768193</v>
      </c>
      <c r="M8" s="36">
        <v>5.8829424463138809</v>
      </c>
      <c r="N8" s="36"/>
      <c r="O8" s="35">
        <v>1917</v>
      </c>
      <c r="P8" s="36">
        <v>24.373827191635041</v>
      </c>
      <c r="Q8" s="36">
        <v>22.224942308127325</v>
      </c>
      <c r="R8" s="36">
        <v>37.344322015846132</v>
      </c>
      <c r="S8" s="36">
        <v>11.429625673532998</v>
      </c>
      <c r="T8" s="36">
        <v>4.6273445087298288</v>
      </c>
      <c r="U8" s="36"/>
      <c r="V8" s="35">
        <v>1917</v>
      </c>
      <c r="W8" s="36">
        <v>21.712129500546364</v>
      </c>
      <c r="X8" s="36">
        <v>19.030634000195551</v>
      </c>
      <c r="Y8" s="36">
        <v>43.11255230389925</v>
      </c>
      <c r="Z8" s="36">
        <v>12.03514479436307</v>
      </c>
      <c r="AA8" s="36">
        <v>4.1096275779464628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row>
    <row r="9" spans="1:79">
      <c r="A9" s="35">
        <v>1918</v>
      </c>
      <c r="B9" s="36">
        <v>46.101319150069919</v>
      </c>
      <c r="C9" s="36">
        <v>25.812515908418312</v>
      </c>
      <c r="D9" s="36">
        <v>14.417128906978295</v>
      </c>
      <c r="E9" s="36">
        <v>8.0467409368306004</v>
      </c>
      <c r="F9" s="36">
        <v>5.6255420593540899</v>
      </c>
      <c r="G9" s="36"/>
      <c r="H9" s="35">
        <v>1918</v>
      </c>
      <c r="I9" s="36">
        <v>38.154410552612205</v>
      </c>
      <c r="J9" s="36">
        <v>28.215557675902186</v>
      </c>
      <c r="K9" s="36">
        <v>18.981883417552918</v>
      </c>
      <c r="L9" s="36">
        <v>8.9876718314558524</v>
      </c>
      <c r="M9" s="36">
        <v>5.6650952458527533</v>
      </c>
      <c r="N9" s="36"/>
      <c r="O9" s="35">
        <v>1918</v>
      </c>
      <c r="P9" s="36">
        <v>27.607133963896626</v>
      </c>
      <c r="Q9" s="36">
        <v>26.74381006138492</v>
      </c>
      <c r="R9" s="36">
        <v>29.777259538923552</v>
      </c>
      <c r="S9" s="36">
        <v>10.895558890715899</v>
      </c>
      <c r="T9" s="36">
        <v>4.9844762957788369</v>
      </c>
      <c r="U9" s="36"/>
      <c r="V9" s="35">
        <v>1918</v>
      </c>
      <c r="W9" s="36">
        <v>25.724412557566811</v>
      </c>
      <c r="X9" s="36">
        <v>24.157831826779066</v>
      </c>
      <c r="Y9" s="36">
        <v>34.508915323154874</v>
      </c>
      <c r="Z9" s="36">
        <v>11.316926753136206</v>
      </c>
      <c r="AA9" s="36">
        <v>4.3024575824058191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row>
    <row r="10" spans="1:79">
      <c r="A10" s="35">
        <v>1919</v>
      </c>
      <c r="B10" s="36">
        <v>47.663893974832462</v>
      </c>
      <c r="C10" s="36">
        <v>28.331294844452909</v>
      </c>
      <c r="D10" s="36">
        <v>12.102305088707492</v>
      </c>
      <c r="E10" s="36">
        <v>7.0555932838857629</v>
      </c>
      <c r="F10" s="36">
        <v>4.8469413420408936</v>
      </c>
      <c r="G10" s="36"/>
      <c r="H10" s="35">
        <v>1919</v>
      </c>
      <c r="I10" s="36">
        <v>39.410445653647692</v>
      </c>
      <c r="J10" s="36">
        <v>31.66248456775725</v>
      </c>
      <c r="K10" s="36">
        <v>15.750885135675116</v>
      </c>
      <c r="L10" s="36">
        <v>8.1708756680660279</v>
      </c>
      <c r="M10" s="36">
        <v>5.00535874430616</v>
      </c>
      <c r="N10" s="36"/>
      <c r="O10" s="35">
        <v>1919</v>
      </c>
      <c r="P10" s="36">
        <v>28.685937364860301</v>
      </c>
      <c r="Q10" s="36">
        <v>31.822528069838981</v>
      </c>
      <c r="R10" s="36">
        <v>24.862355190143553</v>
      </c>
      <c r="S10" s="36">
        <v>10.237066545066774</v>
      </c>
      <c r="T10" s="36">
        <v>4.3922086539620988</v>
      </c>
      <c r="U10" s="36"/>
      <c r="V10" s="35">
        <v>1919</v>
      </c>
      <c r="W10" s="36">
        <v>26.003625294664761</v>
      </c>
      <c r="X10" s="36">
        <v>30.445904758947602</v>
      </c>
      <c r="Y10" s="36">
        <v>28.716173305832243</v>
      </c>
      <c r="Z10" s="36">
        <v>10.791313496769925</v>
      </c>
      <c r="AA10" s="36">
        <v>4.0430755702713892</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row>
    <row r="11" spans="1:79">
      <c r="A11" s="35">
        <v>1920</v>
      </c>
      <c r="B11" s="36">
        <v>52.045352030141935</v>
      </c>
      <c r="C11" s="36">
        <v>22.444274339236372</v>
      </c>
      <c r="D11" s="36">
        <v>13.78488578074146</v>
      </c>
      <c r="E11" s="36">
        <v>7.3699877636053319</v>
      </c>
      <c r="F11" s="36">
        <v>4.3555132611093557</v>
      </c>
      <c r="G11" s="36"/>
      <c r="H11" s="35">
        <v>1920</v>
      </c>
      <c r="I11" s="36">
        <v>44.665050895192024</v>
      </c>
      <c r="J11" s="36">
        <v>25.373221723227484</v>
      </c>
      <c r="K11" s="36">
        <v>17.109867186380139</v>
      </c>
      <c r="L11" s="36">
        <v>8.2010148182725047</v>
      </c>
      <c r="M11" s="36">
        <v>4.6508658472656723</v>
      </c>
      <c r="N11" s="36"/>
      <c r="O11" s="35">
        <v>1920</v>
      </c>
      <c r="P11" s="36">
        <v>32.056092739019292</v>
      </c>
      <c r="Q11" s="36">
        <v>26.577029204780633</v>
      </c>
      <c r="R11" s="36">
        <v>27.331265419277383</v>
      </c>
      <c r="S11" s="36">
        <v>9.5981287648252334</v>
      </c>
      <c r="T11" s="36">
        <v>4.4375026901282988</v>
      </c>
      <c r="U11" s="36"/>
      <c r="V11" s="35">
        <v>1920</v>
      </c>
      <c r="W11" s="36">
        <v>28.787255198508205</v>
      </c>
      <c r="X11" s="36">
        <v>25.802385543676174</v>
      </c>
      <c r="Y11" s="36">
        <v>31.248167442292683</v>
      </c>
      <c r="Z11" s="36">
        <v>10.005259283835628</v>
      </c>
      <c r="AA11" s="36">
        <v>4.1569179076311586</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row>
    <row r="12" spans="1:79">
      <c r="A12" s="35">
        <v>1921</v>
      </c>
      <c r="B12" s="36">
        <v>57.981625225507244</v>
      </c>
      <c r="C12" s="36">
        <v>17.624200292924225</v>
      </c>
      <c r="D12" s="36">
        <v>11.93604527609889</v>
      </c>
      <c r="E12" s="36">
        <v>7.4470832113244763</v>
      </c>
      <c r="F12" s="36">
        <v>5.0110276147061645</v>
      </c>
      <c r="G12" s="36"/>
      <c r="H12" s="35">
        <v>1921</v>
      </c>
      <c r="I12" s="36">
        <v>48.963857092896305</v>
      </c>
      <c r="J12" s="36">
        <v>20.543561593915108</v>
      </c>
      <c r="K12" s="36">
        <v>16.436206599807701</v>
      </c>
      <c r="L12" s="36">
        <v>8.6627273659346802</v>
      </c>
      <c r="M12" s="36">
        <v>5.3936224051419712</v>
      </c>
      <c r="N12" s="36"/>
      <c r="O12" s="35">
        <v>1921</v>
      </c>
      <c r="P12" s="36">
        <v>35.507459058955121</v>
      </c>
      <c r="Q12" s="36">
        <v>22.462196407246402</v>
      </c>
      <c r="R12" s="36">
        <v>26.359937293994484</v>
      </c>
      <c r="S12" s="36">
        <v>10.246436689944685</v>
      </c>
      <c r="T12" s="36">
        <v>5.4239491118701819</v>
      </c>
      <c r="U12" s="36"/>
      <c r="V12" s="35">
        <v>1921</v>
      </c>
      <c r="W12" s="36">
        <v>31.519203337645727</v>
      </c>
      <c r="X12" s="36">
        <v>21.97040804171548</v>
      </c>
      <c r="Y12" s="36">
        <v>30.676584858242407</v>
      </c>
      <c r="Z12" s="36">
        <v>10.650382457073542</v>
      </c>
      <c r="AA12" s="36">
        <v>5.1834168221660812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row>
    <row r="13" spans="1:79">
      <c r="A13" s="35">
        <v>1922</v>
      </c>
      <c r="B13" s="36">
        <v>54.32867483870897</v>
      </c>
      <c r="C13" s="36">
        <v>19.096697162380082</v>
      </c>
      <c r="D13" s="36">
        <v>12.551359951109673</v>
      </c>
      <c r="E13" s="36">
        <v>7.6887889591424523</v>
      </c>
      <c r="F13" s="36">
        <v>6.3344458407187849</v>
      </c>
      <c r="G13" s="36"/>
      <c r="H13" s="35">
        <v>1922</v>
      </c>
      <c r="I13" s="36">
        <v>45.673630584542039</v>
      </c>
      <c r="J13" s="36">
        <v>21.606384755903793</v>
      </c>
      <c r="K13" s="36">
        <v>16.89515373561218</v>
      </c>
      <c r="L13" s="36">
        <v>8.8235586406652224</v>
      </c>
      <c r="M13" s="36">
        <v>7.0012780290930499</v>
      </c>
      <c r="N13" s="36"/>
      <c r="O13" s="35">
        <v>1922</v>
      </c>
      <c r="P13" s="36">
        <v>32.000507827040238</v>
      </c>
      <c r="Q13" s="36">
        <v>22.149340144268159</v>
      </c>
      <c r="R13" s="36">
        <v>27.353429958696573</v>
      </c>
      <c r="S13" s="36">
        <v>10.519427163168016</v>
      </c>
      <c r="T13" s="36">
        <v>7.9772667262487715</v>
      </c>
      <c r="U13" s="36"/>
      <c r="V13" s="35">
        <v>1922</v>
      </c>
      <c r="W13" s="36">
        <v>28.033384373518103</v>
      </c>
      <c r="X13" s="36">
        <v>21.207634675519699</v>
      </c>
      <c r="Y13" s="36">
        <v>31.943242140140935</v>
      </c>
      <c r="Z13" s="36">
        <v>10.85091734023565</v>
      </c>
      <c r="AA13" s="36">
        <v>7.9648025946850014</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row>
    <row r="14" spans="1:79">
      <c r="A14" s="35">
        <v>1923</v>
      </c>
      <c r="B14" s="36">
        <v>45.64433211060004</v>
      </c>
      <c r="C14" s="36">
        <v>24.349315785452671</v>
      </c>
      <c r="D14" s="36">
        <v>13.961782361927037</v>
      </c>
      <c r="E14" s="36">
        <v>8.3292572257049908</v>
      </c>
      <c r="F14" s="36">
        <v>7.7153025565297737</v>
      </c>
      <c r="G14" s="36"/>
      <c r="H14" s="35">
        <v>1923</v>
      </c>
      <c r="I14" s="36">
        <v>39.643433500793307</v>
      </c>
      <c r="J14" s="36">
        <v>25.445924538958177</v>
      </c>
      <c r="K14" s="36">
        <v>17.833925470833847</v>
      </c>
      <c r="L14" s="36">
        <v>9.1123206178897291</v>
      </c>
      <c r="M14" s="36">
        <v>7.9643807575431529</v>
      </c>
      <c r="N14" s="36"/>
      <c r="O14" s="35">
        <v>1923</v>
      </c>
      <c r="P14" s="36">
        <v>32.181410763118002</v>
      </c>
      <c r="Q14" s="36">
        <v>20.934475111606233</v>
      </c>
      <c r="R14" s="36">
        <v>29.002889432930694</v>
      </c>
      <c r="S14" s="36">
        <v>9.9010112639609016</v>
      </c>
      <c r="T14" s="36">
        <v>7.9801709337197364</v>
      </c>
      <c r="U14" s="36"/>
      <c r="V14" s="35">
        <v>1923</v>
      </c>
      <c r="W14" s="36">
        <v>28.12758735099446</v>
      </c>
      <c r="X14" s="36">
        <v>20.004572413320115</v>
      </c>
      <c r="Y14" s="36">
        <v>33.963772184626521</v>
      </c>
      <c r="Z14" s="36">
        <v>10.107118308099169</v>
      </c>
      <c r="AA14" s="36">
        <v>7.7968847066662734</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row>
    <row r="15" spans="1:79">
      <c r="A15" s="35">
        <v>1924</v>
      </c>
      <c r="B15" s="36">
        <v>44.305686257696934</v>
      </c>
      <c r="C15" s="36">
        <v>25.085696195865488</v>
      </c>
      <c r="D15" s="36">
        <v>13.755408516236759</v>
      </c>
      <c r="E15" s="36">
        <v>8.570874913598729</v>
      </c>
      <c r="F15" s="36">
        <v>8.2823341166020708</v>
      </c>
      <c r="G15" s="36"/>
      <c r="H15" s="35">
        <v>1924</v>
      </c>
      <c r="I15" s="36">
        <v>39.352285153301615</v>
      </c>
      <c r="J15" s="36">
        <v>25.745759473417589</v>
      </c>
      <c r="K15" s="36">
        <v>17.43907494691403</v>
      </c>
      <c r="L15" s="36">
        <v>9.1571921438037691</v>
      </c>
      <c r="M15" s="36">
        <v>8.3056882825630023</v>
      </c>
      <c r="N15" s="36"/>
      <c r="O15" s="35">
        <v>1924</v>
      </c>
      <c r="P15" s="36">
        <v>31.437353482036265</v>
      </c>
      <c r="Q15" s="36">
        <v>22.338548274232934</v>
      </c>
      <c r="R15" s="36">
        <v>28.966065822470178</v>
      </c>
      <c r="S15" s="36">
        <v>9.7773398625391614</v>
      </c>
      <c r="T15" s="36">
        <v>7.4806925587215005</v>
      </c>
      <c r="U15" s="36"/>
      <c r="V15" s="35">
        <v>1924</v>
      </c>
      <c r="W15" s="36">
        <v>27.556596414311056</v>
      </c>
      <c r="X15" s="36">
        <v>20.548449616083353</v>
      </c>
      <c r="Y15" s="36">
        <v>34.469791637346511</v>
      </c>
      <c r="Z15" s="36">
        <v>10.14969950278387</v>
      </c>
      <c r="AA15" s="36">
        <v>7.2754628294752193</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spans="1:79">
      <c r="A16" s="35">
        <v>1925</v>
      </c>
      <c r="B16" s="36">
        <v>43.185052723884496</v>
      </c>
      <c r="C16" s="36">
        <v>25.688002587617401</v>
      </c>
      <c r="D16" s="36">
        <v>14.756435421972872</v>
      </c>
      <c r="E16" s="36">
        <v>8.2514022847680071</v>
      </c>
      <c r="F16" s="36">
        <v>8.1191057608446737</v>
      </c>
      <c r="G16" s="36"/>
      <c r="H16" s="35">
        <v>1925</v>
      </c>
      <c r="I16" s="36">
        <v>39.256012548616035</v>
      </c>
      <c r="J16" s="36">
        <v>25.988370504519388</v>
      </c>
      <c r="K16" s="36">
        <v>18.285650742082002</v>
      </c>
      <c r="L16" s="36">
        <v>8.5548072513441742</v>
      </c>
      <c r="M16" s="36">
        <v>7.9151573681701217</v>
      </c>
      <c r="N16" s="36"/>
      <c r="O16" s="35">
        <v>1925</v>
      </c>
      <c r="P16" s="36">
        <v>29.739134831078921</v>
      </c>
      <c r="Q16" s="36">
        <v>23.672149284483304</v>
      </c>
      <c r="R16" s="36">
        <v>29.533967160007258</v>
      </c>
      <c r="S16" s="36">
        <v>9.5335134195104736</v>
      </c>
      <c r="T16" s="36">
        <v>7.5212317330818559</v>
      </c>
      <c r="U16" s="36"/>
      <c r="V16" s="35">
        <v>1925</v>
      </c>
      <c r="W16" s="36">
        <v>25.897496315586643</v>
      </c>
      <c r="X16" s="36">
        <v>22.170707418528735</v>
      </c>
      <c r="Y16" s="36">
        <v>34.8377530915498</v>
      </c>
      <c r="Z16" s="36">
        <v>9.8084219533550119</v>
      </c>
      <c r="AA16" s="36">
        <v>7.2856222194817395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row>
    <row r="17" spans="1:79">
      <c r="A17" s="35">
        <v>1926</v>
      </c>
      <c r="B17" s="36">
        <v>43.21479835266026</v>
      </c>
      <c r="C17" s="36">
        <v>23.705558408145443</v>
      </c>
      <c r="D17" s="36">
        <v>16.665714110385167</v>
      </c>
      <c r="E17" s="36">
        <v>8.5797591186406272</v>
      </c>
      <c r="F17" s="36">
        <v>7.8341618544668856</v>
      </c>
      <c r="G17" s="36"/>
      <c r="H17" s="35">
        <v>1926</v>
      </c>
      <c r="I17" s="36">
        <v>39.149083637440327</v>
      </c>
      <c r="J17" s="36">
        <v>24.166025019337564</v>
      </c>
      <c r="K17" s="36">
        <v>20.277246908870488</v>
      </c>
      <c r="L17" s="36">
        <v>8.8451832471922049</v>
      </c>
      <c r="M17" s="36">
        <v>7.562450729047443</v>
      </c>
      <c r="N17" s="36"/>
      <c r="O17" s="35">
        <v>1926</v>
      </c>
      <c r="P17" s="36">
        <v>29.385879191237002</v>
      </c>
      <c r="Q17" s="36">
        <v>21.344522032536936</v>
      </c>
      <c r="R17" s="36">
        <v>32.214807929602621</v>
      </c>
      <c r="S17" s="36">
        <v>9.8816270049273083</v>
      </c>
      <c r="T17" s="36">
        <v>7.1731443954568022</v>
      </c>
      <c r="U17" s="36"/>
      <c r="V17" s="35">
        <v>1926</v>
      </c>
      <c r="W17" s="36">
        <v>25.680421987076951</v>
      </c>
      <c r="X17" s="36">
        <v>19.440555814499564</v>
      </c>
      <c r="Y17" s="36">
        <v>37.795189910962755</v>
      </c>
      <c r="Z17" s="36">
        <v>10.096924440861661</v>
      </c>
      <c r="AA17" s="36">
        <v>6.9868821390426286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row>
    <row r="18" spans="1:79">
      <c r="A18" s="35">
        <v>1927</v>
      </c>
      <c r="B18" s="36">
        <v>44.171540744282908</v>
      </c>
      <c r="C18" s="36">
        <v>22.483979707213781</v>
      </c>
      <c r="D18" s="36">
        <v>17.212023039178305</v>
      </c>
      <c r="E18" s="36">
        <v>8.9833333658206094</v>
      </c>
      <c r="F18" s="36">
        <v>7.1491229910206853</v>
      </c>
      <c r="G18" s="36"/>
      <c r="H18" s="35">
        <v>1927</v>
      </c>
      <c r="I18" s="36">
        <v>39.791583171119257</v>
      </c>
      <c r="J18" s="36">
        <v>22.811462171286824</v>
      </c>
      <c r="K18" s="36">
        <v>20.981981024170594</v>
      </c>
      <c r="L18" s="36">
        <v>9.3819485093962545</v>
      </c>
      <c r="M18" s="36">
        <v>7.0330249338156205</v>
      </c>
      <c r="N18" s="36"/>
      <c r="O18" s="35">
        <v>1927</v>
      </c>
      <c r="P18" s="36">
        <v>29.185900771221252</v>
      </c>
      <c r="Q18" s="36">
        <v>20.674618168461123</v>
      </c>
      <c r="R18" s="36">
        <v>32.791555974560737</v>
      </c>
      <c r="S18" s="36">
        <v>10.337795049649367</v>
      </c>
      <c r="T18" s="36">
        <v>7.0101297549839208</v>
      </c>
      <c r="U18" s="36"/>
      <c r="V18" s="35">
        <v>1927</v>
      </c>
      <c r="W18" s="36">
        <v>25.275656930744251</v>
      </c>
      <c r="X18" s="36">
        <v>19.081824094927743</v>
      </c>
      <c r="Y18" s="36">
        <v>38.339559676774734</v>
      </c>
      <c r="Z18" s="36">
        <v>10.500289802611825</v>
      </c>
      <c r="AA18" s="36">
        <v>6.8026691255883955</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row>
    <row r="19" spans="1:79">
      <c r="A19" s="35">
        <v>1928</v>
      </c>
      <c r="B19" s="36">
        <v>45.504385545454497</v>
      </c>
      <c r="C19" s="36">
        <v>20.914140622997337</v>
      </c>
      <c r="D19" s="36">
        <v>18.234506815838962</v>
      </c>
      <c r="E19" s="36">
        <v>8.90754431535591</v>
      </c>
      <c r="F19" s="36">
        <v>6.4394227003533118</v>
      </c>
      <c r="G19" s="36"/>
      <c r="H19" s="35">
        <v>1928</v>
      </c>
      <c r="I19" s="36">
        <v>40.568989530980538</v>
      </c>
      <c r="J19" s="36">
        <v>21.431836997996079</v>
      </c>
      <c r="K19" s="36">
        <v>22.245313038758489</v>
      </c>
      <c r="L19" s="36">
        <v>9.278677126280515</v>
      </c>
      <c r="M19" s="36">
        <v>6.4751833059843831</v>
      </c>
      <c r="N19" s="36"/>
      <c r="O19" s="35">
        <v>1928</v>
      </c>
      <c r="P19" s="36">
        <v>28.586480830190226</v>
      </c>
      <c r="Q19" s="36">
        <v>21.344237575655054</v>
      </c>
      <c r="R19" s="36">
        <v>32.916919064934376</v>
      </c>
      <c r="S19" s="36">
        <v>10.473099693473381</v>
      </c>
      <c r="T19" s="36">
        <v>6.6792628357469592</v>
      </c>
      <c r="U19" s="36"/>
      <c r="V19" s="35">
        <v>1928</v>
      </c>
      <c r="W19" s="36">
        <v>24.484074790972443</v>
      </c>
      <c r="X19" s="36">
        <v>20.167300480148999</v>
      </c>
      <c r="Y19" s="36">
        <v>38.213811092637933</v>
      </c>
      <c r="Z19" s="36">
        <v>10.710433712858002</v>
      </c>
      <c r="AA19" s="36">
        <v>6.4243799233826238</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row>
    <row r="20" spans="1:79">
      <c r="A20" s="35">
        <v>1929</v>
      </c>
      <c r="B20" s="36">
        <v>45.216239100144413</v>
      </c>
      <c r="C20" s="36">
        <v>20.209933333071064</v>
      </c>
      <c r="D20" s="36">
        <v>18.974341824728519</v>
      </c>
      <c r="E20" s="36">
        <v>8.7677156394647167</v>
      </c>
      <c r="F20" s="36">
        <v>6.8317693171551266</v>
      </c>
      <c r="G20" s="36"/>
      <c r="H20" s="35">
        <v>1929</v>
      </c>
      <c r="I20" s="36">
        <v>40.444879023454021</v>
      </c>
      <c r="J20" s="36">
        <v>20.671621030006538</v>
      </c>
      <c r="K20" s="36">
        <v>22.984159731359423</v>
      </c>
      <c r="L20" s="36">
        <v>9.1289525646685998</v>
      </c>
      <c r="M20" s="36">
        <v>6.7703866510388773</v>
      </c>
      <c r="N20" s="36"/>
      <c r="O20" s="35">
        <v>1929</v>
      </c>
      <c r="P20" s="36">
        <v>28.37230195878174</v>
      </c>
      <c r="Q20" s="36">
        <v>20.335508616934732</v>
      </c>
      <c r="R20" s="36">
        <v>33.815055140913337</v>
      </c>
      <c r="S20" s="36">
        <v>10.427707819492058</v>
      </c>
      <c r="T20" s="36">
        <v>7.0494249028372611</v>
      </c>
      <c r="U20" s="36"/>
      <c r="V20" s="35">
        <v>1929</v>
      </c>
      <c r="W20" s="36">
        <v>24.172021403155291</v>
      </c>
      <c r="X20" s="36">
        <v>18.856349585403159</v>
      </c>
      <c r="Y20" s="36">
        <v>39.251717750136201</v>
      </c>
      <c r="Z20" s="36">
        <v>10.775761598549702</v>
      </c>
      <c r="AA20" s="36">
        <v>6.9441476225155521</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row>
    <row r="21" spans="1:79">
      <c r="A21" s="35">
        <v>1930</v>
      </c>
      <c r="B21" s="36">
        <v>49.1392088013828</v>
      </c>
      <c r="C21" s="36">
        <v>15.770709408966674</v>
      </c>
      <c r="D21" s="36">
        <v>19.122471333264681</v>
      </c>
      <c r="E21" s="36">
        <v>9.3688865103385996</v>
      </c>
      <c r="F21" s="36">
        <v>6.5987239460472376</v>
      </c>
      <c r="G21" s="36"/>
      <c r="H21" s="35">
        <v>1930</v>
      </c>
      <c r="I21" s="36">
        <v>44.469159952621332</v>
      </c>
      <c r="J21" s="36">
        <v>15.578225053025729</v>
      </c>
      <c r="K21" s="36">
        <v>23.777090323749526</v>
      </c>
      <c r="L21" s="36">
        <v>9.5411866975018196</v>
      </c>
      <c r="M21" s="36">
        <v>6.6343379731015863</v>
      </c>
      <c r="N21" s="36"/>
      <c r="O21" s="35">
        <v>1930</v>
      </c>
      <c r="P21" s="36">
        <v>32.442943398561283</v>
      </c>
      <c r="Q21" s="36">
        <v>15.500935578391196</v>
      </c>
      <c r="R21" s="36">
        <v>34.93082593121887</v>
      </c>
      <c r="S21" s="36">
        <v>10.25798110944285</v>
      </c>
      <c r="T21" s="36">
        <v>6.8673139823857969</v>
      </c>
      <c r="U21" s="36"/>
      <c r="V21" s="35">
        <v>1930</v>
      </c>
      <c r="W21" s="36">
        <v>27.803005450489607</v>
      </c>
      <c r="X21" s="36">
        <v>13.878474944721185</v>
      </c>
      <c r="Y21" s="36">
        <v>40.865301448773174</v>
      </c>
      <c r="Z21" s="36">
        <v>10.56850657340326</v>
      </c>
      <c r="AA21" s="36">
        <v>6.8847115826127592</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row>
    <row r="22" spans="1:79">
      <c r="A22" s="35">
        <v>1931</v>
      </c>
      <c r="B22" s="36">
        <v>51.574598108935028</v>
      </c>
      <c r="C22" s="36">
        <v>13.992826458388992</v>
      </c>
      <c r="D22" s="36">
        <v>18.114876090728441</v>
      </c>
      <c r="E22" s="36">
        <v>9.5793990948393475</v>
      </c>
      <c r="F22" s="36">
        <v>6.7383526911023859</v>
      </c>
      <c r="G22" s="36"/>
      <c r="H22" s="35">
        <v>1931</v>
      </c>
      <c r="I22" s="36">
        <v>47.212911871135972</v>
      </c>
      <c r="J22" s="36">
        <v>13.762385395959322</v>
      </c>
      <c r="K22" s="36">
        <v>22.360495306396984</v>
      </c>
      <c r="L22" s="36">
        <v>9.9454941761133124</v>
      </c>
      <c r="M22" s="36">
        <v>6.7187812274302106</v>
      </c>
      <c r="N22" s="36"/>
      <c r="O22" s="35">
        <v>1931</v>
      </c>
      <c r="P22" s="36">
        <v>36.970376859588356</v>
      </c>
      <c r="Q22" s="36">
        <v>14.295677212034928</v>
      </c>
      <c r="R22" s="36">
        <v>31.35964676474088</v>
      </c>
      <c r="S22" s="36">
        <v>10.511342442804146</v>
      </c>
      <c r="T22" s="36">
        <v>6.8630437537792348</v>
      </c>
      <c r="U22" s="36"/>
      <c r="V22" s="35">
        <v>1931</v>
      </c>
      <c r="W22" s="36">
        <v>31.643107876339062</v>
      </c>
      <c r="X22" s="36">
        <v>13.132006914328795</v>
      </c>
      <c r="Y22" s="36">
        <v>37.216832009754192</v>
      </c>
      <c r="Z22" s="36">
        <v>10.932680072861702</v>
      </c>
      <c r="AA22" s="36">
        <v>7.0754553742327913</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row>
    <row r="23" spans="1:79">
      <c r="A23" s="35">
        <v>1932</v>
      </c>
      <c r="B23" s="36">
        <v>58.124025583157554</v>
      </c>
      <c r="C23" s="36">
        <v>11.294510173962651</v>
      </c>
      <c r="D23" s="36">
        <v>15.406806820043755</v>
      </c>
      <c r="E23" s="36">
        <v>8.9004101674515717</v>
      </c>
      <c r="F23" s="36">
        <v>6.2742375168355364</v>
      </c>
      <c r="G23" s="36"/>
      <c r="H23" s="35">
        <v>1932</v>
      </c>
      <c r="I23" s="36">
        <v>53.16758977743342</v>
      </c>
      <c r="J23" s="36">
        <v>11.367358530311956</v>
      </c>
      <c r="K23" s="36">
        <v>18.783661417950928</v>
      </c>
      <c r="L23" s="36">
        <v>9.9098163093631477</v>
      </c>
      <c r="M23" s="36">
        <v>6.7715592254217363</v>
      </c>
      <c r="N23" s="36"/>
      <c r="O23" s="35">
        <v>1932</v>
      </c>
      <c r="P23" s="36">
        <v>43.328633945269907</v>
      </c>
      <c r="Q23" s="36">
        <v>12.225377182291478</v>
      </c>
      <c r="R23" s="36">
        <v>27.147943612213954</v>
      </c>
      <c r="S23" s="36">
        <v>10.355663033178077</v>
      </c>
      <c r="T23" s="36">
        <v>6.9423673746790246</v>
      </c>
      <c r="U23" s="36"/>
      <c r="V23" s="35">
        <v>1932</v>
      </c>
      <c r="W23" s="36">
        <v>36.671718187496118</v>
      </c>
      <c r="X23" s="36">
        <v>12.075408818325723</v>
      </c>
      <c r="Y23" s="36">
        <v>32.438826989480596</v>
      </c>
      <c r="Z23" s="36">
        <v>11.29012312871849</v>
      </c>
      <c r="AA23" s="36">
        <v>7.5239006567445932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row>
    <row r="24" spans="1:79">
      <c r="A24" s="35">
        <v>1933</v>
      </c>
      <c r="B24" s="36">
        <v>59.045108300777358</v>
      </c>
      <c r="C24" s="36">
        <v>15.571088163574398</v>
      </c>
      <c r="D24" s="36">
        <v>11.674881625754669</v>
      </c>
      <c r="E24" s="36">
        <v>7.965653772383785</v>
      </c>
      <c r="F24" s="36">
        <v>5.7429107733952849</v>
      </c>
      <c r="G24" s="36"/>
      <c r="H24" s="35">
        <v>1933</v>
      </c>
      <c r="I24" s="36">
        <v>53.767469181705216</v>
      </c>
      <c r="J24" s="36">
        <v>15.73371147560175</v>
      </c>
      <c r="K24" s="36">
        <v>15.074949595724251</v>
      </c>
      <c r="L24" s="36">
        <v>8.7918016391553806</v>
      </c>
      <c r="M24" s="36">
        <v>6.6314782881881236</v>
      </c>
      <c r="N24" s="36"/>
      <c r="O24" s="35">
        <v>1933</v>
      </c>
      <c r="P24" s="36">
        <v>44.335826570649523</v>
      </c>
      <c r="Q24" s="36">
        <v>16.550341438475183</v>
      </c>
      <c r="R24" s="36">
        <v>23.15542807312351</v>
      </c>
      <c r="S24" s="36">
        <v>9.4658646260200712</v>
      </c>
      <c r="T24" s="36">
        <v>6.4919513168531431</v>
      </c>
      <c r="U24" s="36"/>
      <c r="V24" s="35">
        <v>1933</v>
      </c>
      <c r="W24" s="36">
        <v>37.92729155209328</v>
      </c>
      <c r="X24" s="36">
        <v>17.225037715108588</v>
      </c>
      <c r="Y24" s="36">
        <v>28.001214261089419</v>
      </c>
      <c r="Z24" s="36">
        <v>10.078935178468635</v>
      </c>
      <c r="AA24" s="36">
        <v>6.7665968733863506</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row>
    <row r="25" spans="1:79">
      <c r="A25" s="35">
        <v>1934</v>
      </c>
      <c r="B25" s="36">
        <v>60.235869052562776</v>
      </c>
      <c r="C25" s="36">
        <v>15.362529361426308</v>
      </c>
      <c r="D25" s="36">
        <v>12.385085434227207</v>
      </c>
      <c r="E25" s="36">
        <v>6.5349000595663158</v>
      </c>
      <c r="F25" s="36">
        <v>5.4815579252886542</v>
      </c>
      <c r="G25" s="36"/>
      <c r="H25" s="35">
        <v>1934</v>
      </c>
      <c r="I25" s="36">
        <v>52.857840837185236</v>
      </c>
      <c r="J25" s="36">
        <v>16.333024767417299</v>
      </c>
      <c r="K25" s="36">
        <v>16.685541177626945</v>
      </c>
      <c r="L25" s="36">
        <v>7.6209360632454555</v>
      </c>
      <c r="M25" s="36">
        <v>6.5025458554754669</v>
      </c>
      <c r="N25" s="36"/>
      <c r="O25" s="35">
        <v>1934</v>
      </c>
      <c r="P25" s="36">
        <v>42.64100974940429</v>
      </c>
      <c r="Q25" s="36">
        <v>17.075056139475418</v>
      </c>
      <c r="R25" s="36">
        <v>26.111549003314174</v>
      </c>
      <c r="S25" s="36">
        <v>7.8393576723542315</v>
      </c>
      <c r="T25" s="36">
        <v>6.3328909745731528</v>
      </c>
      <c r="U25" s="36"/>
      <c r="V25" s="35">
        <v>1934</v>
      </c>
      <c r="W25" s="36">
        <v>36.307295369152897</v>
      </c>
      <c r="X25" s="36">
        <v>16.757174923911315</v>
      </c>
      <c r="Y25" s="36">
        <v>31.509077747651443</v>
      </c>
      <c r="Z25" s="36">
        <v>8.8483770848599512</v>
      </c>
      <c r="AA25" s="36">
        <v>6.577882038267389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row>
    <row r="26" spans="1:79">
      <c r="A26" s="35">
        <v>1935</v>
      </c>
      <c r="B26" s="36">
        <v>60.042619142886451</v>
      </c>
      <c r="C26" s="36">
        <v>15.852001535510775</v>
      </c>
      <c r="D26" s="36">
        <v>12.5328733963429</v>
      </c>
      <c r="E26" s="36">
        <v>5.9766318426235934</v>
      </c>
      <c r="F26" s="36">
        <v>5.5959429211517886</v>
      </c>
      <c r="G26" s="36"/>
      <c r="H26" s="35">
        <v>1935</v>
      </c>
      <c r="I26" s="36">
        <v>52.428407179792821</v>
      </c>
      <c r="J26" s="36">
        <v>17.316406933367329</v>
      </c>
      <c r="K26" s="36">
        <v>16.892160777659729</v>
      </c>
      <c r="L26" s="36">
        <v>6.7573433033811616</v>
      </c>
      <c r="M26" s="36">
        <v>6.6057869739413348</v>
      </c>
      <c r="N26" s="36"/>
      <c r="O26" s="35">
        <v>1935</v>
      </c>
      <c r="P26" s="36">
        <v>41.749494570516489</v>
      </c>
      <c r="Q26" s="36">
        <v>18.380053690794313</v>
      </c>
      <c r="R26" s="36">
        <v>26.638334069390144</v>
      </c>
      <c r="S26" s="36">
        <v>6.8028472176284929</v>
      </c>
      <c r="T26" s="36">
        <v>6.4294051030480377</v>
      </c>
      <c r="U26" s="36"/>
      <c r="V26" s="35">
        <v>1935</v>
      </c>
      <c r="W26" s="36">
        <v>35.743145120266696</v>
      </c>
      <c r="X26" s="36">
        <v>17.425061045397733</v>
      </c>
      <c r="Y26" s="36">
        <v>32.408682215470925</v>
      </c>
      <c r="Z26" s="36">
        <v>7.7399259710914619</v>
      </c>
      <c r="AA26" s="36">
        <v>6.6832906136734875</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row>
    <row r="27" spans="1:79">
      <c r="A27" s="35">
        <v>1936</v>
      </c>
      <c r="B27" s="36">
        <v>56.47938319689171</v>
      </c>
      <c r="C27" s="36">
        <v>17.013152554850258</v>
      </c>
      <c r="D27" s="36">
        <v>15.691375537378754</v>
      </c>
      <c r="E27" s="36">
        <v>4.697182822925166</v>
      </c>
      <c r="F27" s="36">
        <v>6.1189354667799627</v>
      </c>
      <c r="G27" s="36"/>
      <c r="H27" s="35">
        <v>1936</v>
      </c>
      <c r="I27" s="36">
        <v>48.030035345657524</v>
      </c>
      <c r="J27" s="36">
        <v>18.496275500780921</v>
      </c>
      <c r="K27" s="36">
        <v>21.512237765672687</v>
      </c>
      <c r="L27" s="36">
        <v>5.0118287565532018</v>
      </c>
      <c r="M27" s="36">
        <v>6.9496597667591207</v>
      </c>
      <c r="N27" s="36"/>
      <c r="O27" s="35">
        <v>1936</v>
      </c>
      <c r="P27" s="36">
        <v>36.126582156477127</v>
      </c>
      <c r="Q27" s="36">
        <v>19.017908430946637</v>
      </c>
      <c r="R27" s="36">
        <v>33.670776845039363</v>
      </c>
      <c r="S27" s="36">
        <v>4.7727387572727542</v>
      </c>
      <c r="T27" s="36">
        <v>6.4120408508040079</v>
      </c>
      <c r="U27" s="36"/>
      <c r="V27" s="35">
        <v>1936</v>
      </c>
      <c r="W27" s="36">
        <v>30.709415829500415</v>
      </c>
      <c r="X27" s="36">
        <v>17.621872432168566</v>
      </c>
      <c r="Y27" s="36">
        <v>39.777847744725442</v>
      </c>
      <c r="Z27" s="36">
        <v>5.4208661137344087</v>
      </c>
      <c r="AA27" s="36">
        <v>6.4700598064110615</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row>
    <row r="28" spans="1:79">
      <c r="A28" s="35">
        <v>1937</v>
      </c>
      <c r="B28" s="36">
        <v>59.595747531296148</v>
      </c>
      <c r="C28" s="36">
        <v>15.841364405412904</v>
      </c>
      <c r="D28" s="36">
        <v>15.747672549578972</v>
      </c>
      <c r="E28" s="36">
        <v>3.7900627413092964</v>
      </c>
      <c r="F28" s="36">
        <v>5.0250654877610827</v>
      </c>
      <c r="G28" s="36"/>
      <c r="H28" s="35">
        <v>1937</v>
      </c>
      <c r="I28" s="36">
        <v>53.78986393676778</v>
      </c>
      <c r="J28" s="36">
        <v>16.75748123664486</v>
      </c>
      <c r="K28" s="36">
        <v>20.336878720468786</v>
      </c>
      <c r="L28" s="36">
        <v>3.9093937776716143</v>
      </c>
      <c r="M28" s="36">
        <v>5.206331064419853</v>
      </c>
      <c r="N28" s="36"/>
      <c r="O28" s="35">
        <v>1937</v>
      </c>
      <c r="P28" s="36">
        <v>36.269824844092511</v>
      </c>
      <c r="Q28" s="36">
        <v>18.420335974071804</v>
      </c>
      <c r="R28" s="36">
        <v>34.004763590700826</v>
      </c>
      <c r="S28" s="36">
        <v>4.8743266745208915</v>
      </c>
      <c r="T28" s="36">
        <v>6.4306489201554147</v>
      </c>
      <c r="U28" s="36"/>
      <c r="V28" s="35">
        <v>1937</v>
      </c>
      <c r="W28" s="36">
        <v>31.662153361292297</v>
      </c>
      <c r="X28" s="36">
        <v>16.757414837351373</v>
      </c>
      <c r="Y28" s="36">
        <v>40.100295179273871</v>
      </c>
      <c r="Z28" s="36">
        <v>4.9655706163753042</v>
      </c>
      <c r="AA28" s="36">
        <v>6.5144055587599343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row>
    <row r="29" spans="1:79">
      <c r="A29" s="35">
        <v>1938</v>
      </c>
      <c r="B29" s="36">
        <v>63.087585391069965</v>
      </c>
      <c r="C29" s="36">
        <v>16.59057965482976</v>
      </c>
      <c r="D29" s="36">
        <v>11.501560719176293</v>
      </c>
      <c r="E29" s="36">
        <v>3.9014057781787099</v>
      </c>
      <c r="F29" s="36">
        <v>4.9188684567452965</v>
      </c>
      <c r="G29" s="36"/>
      <c r="H29" s="35">
        <v>1938</v>
      </c>
      <c r="I29" s="36">
        <v>58.21640159600075</v>
      </c>
      <c r="J29" s="36">
        <v>17.361196704314171</v>
      </c>
      <c r="K29" s="36">
        <v>15.306318471193492</v>
      </c>
      <c r="L29" s="36">
        <v>4.0416666759852955</v>
      </c>
      <c r="M29" s="36">
        <v>5.0744165525062899</v>
      </c>
      <c r="N29" s="36"/>
      <c r="O29" s="35">
        <v>1938</v>
      </c>
      <c r="P29" s="36">
        <v>42.296358670992348</v>
      </c>
      <c r="Q29" s="36">
        <v>20.082372955633772</v>
      </c>
      <c r="R29" s="36">
        <v>26.165871821899525</v>
      </c>
      <c r="S29" s="36">
        <v>5.1516193382457471</v>
      </c>
      <c r="T29" s="36">
        <v>6.3037772132286127</v>
      </c>
      <c r="U29" s="36"/>
      <c r="V29" s="35">
        <v>1938</v>
      </c>
      <c r="W29" s="36">
        <v>37.928457028910564</v>
      </c>
      <c r="X29" s="36">
        <v>19.009559684565421</v>
      </c>
      <c r="Y29" s="36">
        <v>31.354150039958633</v>
      </c>
      <c r="Z29" s="36">
        <v>5.319308634127518</v>
      </c>
      <c r="AA29" s="36">
        <v>6.3885246124378732</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row>
    <row r="30" spans="1:79">
      <c r="A30" s="35">
        <v>1939</v>
      </c>
      <c r="B30" s="36">
        <v>62.413037084167009</v>
      </c>
      <c r="C30" s="36">
        <v>16.750411912313968</v>
      </c>
      <c r="D30" s="36">
        <v>12.849668049659453</v>
      </c>
      <c r="E30" s="36">
        <v>3.3929028940424382</v>
      </c>
      <c r="F30" s="36">
        <v>4.5939800598171425</v>
      </c>
      <c r="G30" s="36"/>
      <c r="H30" s="35">
        <v>1939</v>
      </c>
      <c r="I30" s="36">
        <v>56.354438552450766</v>
      </c>
      <c r="J30" s="36">
        <v>18.356199314656159</v>
      </c>
      <c r="K30" s="36">
        <v>16.57409772564332</v>
      </c>
      <c r="L30" s="36">
        <v>3.704432280210229</v>
      </c>
      <c r="M30" s="36">
        <v>5.0108321270395209</v>
      </c>
      <c r="N30" s="36"/>
      <c r="O30" s="35">
        <v>1939</v>
      </c>
      <c r="P30" s="36">
        <v>39.546469353461724</v>
      </c>
      <c r="Q30" s="36">
        <v>21.19073489162659</v>
      </c>
      <c r="R30" s="36">
        <v>28.197244592863914</v>
      </c>
      <c r="S30" s="36">
        <v>4.7460689723559248</v>
      </c>
      <c r="T30" s="36">
        <v>6.3194821896918523</v>
      </c>
      <c r="U30" s="36"/>
      <c r="V30" s="35">
        <v>1939</v>
      </c>
      <c r="W30" s="36">
        <v>35.079589451293096</v>
      </c>
      <c r="X30" s="36">
        <v>19.83415512129227</v>
      </c>
      <c r="Y30" s="36">
        <v>33.78054867871812</v>
      </c>
      <c r="Z30" s="36">
        <v>4.8878265023823637</v>
      </c>
      <c r="AA30" s="36">
        <v>6.4178802463141515</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row>
    <row r="31" spans="1:79">
      <c r="A31" s="35">
        <v>1940</v>
      </c>
      <c r="B31" s="36">
        <v>63.381100716783401</v>
      </c>
      <c r="C31" s="36">
        <v>16.795005371371655</v>
      </c>
      <c r="D31" s="36">
        <v>12.680135632301768</v>
      </c>
      <c r="E31" s="36">
        <v>2.8317063990610754</v>
      </c>
      <c r="F31" s="36">
        <v>4.3120518804821142</v>
      </c>
      <c r="G31" s="36"/>
      <c r="H31" s="35">
        <v>1940</v>
      </c>
      <c r="I31" s="36">
        <v>55.169384089376308</v>
      </c>
      <c r="J31" s="36">
        <v>19.630743553444702</v>
      </c>
      <c r="K31" s="36">
        <v>16.85612190429228</v>
      </c>
      <c r="L31" s="36">
        <v>3.3615868322075202</v>
      </c>
      <c r="M31" s="36">
        <v>4.9821636206791888</v>
      </c>
      <c r="N31" s="36"/>
      <c r="O31" s="35">
        <v>1940</v>
      </c>
      <c r="P31" s="36">
        <v>39.371912062907739</v>
      </c>
      <c r="Q31" s="36">
        <v>22.411305233081535</v>
      </c>
      <c r="R31" s="36">
        <v>27.939168617825697</v>
      </c>
      <c r="S31" s="36">
        <v>4.0956521120026066</v>
      </c>
      <c r="T31" s="36">
        <v>6.1819619741824177</v>
      </c>
      <c r="U31" s="36"/>
      <c r="V31" s="35">
        <v>1940</v>
      </c>
      <c r="W31" s="36">
        <v>35.36622209908208</v>
      </c>
      <c r="X31" s="36">
        <v>21.03037077964267</v>
      </c>
      <c r="Y31" s="36">
        <v>33.178112712383978</v>
      </c>
      <c r="Z31" s="36">
        <v>4.1749150150886418</v>
      </c>
      <c r="AA31" s="36">
        <v>6.2503793938026346</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row>
    <row r="32" spans="1:79">
      <c r="A32" s="35">
        <v>1941</v>
      </c>
      <c r="B32" s="36">
        <v>61.385505197564733</v>
      </c>
      <c r="C32" s="36">
        <v>20.949744629541815</v>
      </c>
      <c r="D32" s="36">
        <v>11.48164298685481</v>
      </c>
      <c r="E32" s="36">
        <v>2.2913933563863043</v>
      </c>
      <c r="F32" s="36">
        <v>3.8917138296523044</v>
      </c>
      <c r="G32" s="36"/>
      <c r="H32" s="35">
        <v>1941</v>
      </c>
      <c r="I32" s="36">
        <v>52.154761448190513</v>
      </c>
      <c r="J32" s="36">
        <v>24.69334525894568</v>
      </c>
      <c r="K32" s="36">
        <v>15.648401854384286</v>
      </c>
      <c r="L32" s="36">
        <v>2.8164977559478341</v>
      </c>
      <c r="M32" s="36">
        <v>4.6869936825316882</v>
      </c>
      <c r="N32" s="36"/>
      <c r="O32" s="35">
        <v>1941</v>
      </c>
      <c r="P32" s="36">
        <v>38.3529566107565</v>
      </c>
      <c r="Q32" s="36">
        <v>28.894260812941873</v>
      </c>
      <c r="R32" s="36">
        <v>24.292306304379977</v>
      </c>
      <c r="S32" s="36">
        <v>3.1518036268731167</v>
      </c>
      <c r="T32" s="36">
        <v>5.3086726450485306</v>
      </c>
      <c r="U32" s="36"/>
      <c r="V32" s="35">
        <v>1941</v>
      </c>
      <c r="W32" s="36">
        <v>35.216660566284311</v>
      </c>
      <c r="X32" s="36">
        <v>28.094368797735299</v>
      </c>
      <c r="Y32" s="36">
        <v>28.273655014295038</v>
      </c>
      <c r="Z32" s="36">
        <v>3.1222059361809453</v>
      </c>
      <c r="AA32" s="36">
        <v>5.2931096855044091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spans="1:79">
      <c r="A33" s="35">
        <v>1942</v>
      </c>
      <c r="B33" s="36">
        <v>60.138684071629804</v>
      </c>
      <c r="C33" s="36">
        <v>25.387800813367576</v>
      </c>
      <c r="D33" s="36">
        <v>8.9198307235757408</v>
      </c>
      <c r="E33" s="36">
        <v>1.8111715854241479</v>
      </c>
      <c r="F33" s="36">
        <v>3.7425128060027104</v>
      </c>
      <c r="G33" s="36"/>
      <c r="H33" s="35">
        <v>1942</v>
      </c>
      <c r="I33" s="36">
        <v>51.985350358366105</v>
      </c>
      <c r="J33" s="36">
        <v>29.884101972676962</v>
      </c>
      <c r="K33" s="36">
        <v>11.813998515912756</v>
      </c>
      <c r="L33" s="36">
        <v>2.2802633730283324</v>
      </c>
      <c r="M33" s="36">
        <v>4.0362857800158434</v>
      </c>
      <c r="N33" s="36"/>
      <c r="O33" s="35">
        <v>1942</v>
      </c>
      <c r="P33" s="36">
        <v>35.710586657504692</v>
      </c>
      <c r="Q33" s="36">
        <v>37.761268637823939</v>
      </c>
      <c r="R33" s="36">
        <v>19.007406426145394</v>
      </c>
      <c r="S33" s="36">
        <v>2.8002803599877621</v>
      </c>
      <c r="T33" s="36">
        <v>4.7204579185382185</v>
      </c>
      <c r="U33" s="36"/>
      <c r="V33" s="35">
        <v>1942</v>
      </c>
      <c r="W33" s="36">
        <v>32.703774541009416</v>
      </c>
      <c r="X33" s="36">
        <v>38.039194879976414</v>
      </c>
      <c r="Y33" s="36">
        <v>21.866980851662479</v>
      </c>
      <c r="Z33" s="36">
        <v>2.7805682931958704</v>
      </c>
      <c r="AA33" s="36">
        <v>4.6094814341558337</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row>
    <row r="34" spans="1:79">
      <c r="A34" s="35">
        <v>1943</v>
      </c>
      <c r="B34" s="36">
        <v>57.007848210074748</v>
      </c>
      <c r="C34" s="36">
        <v>30.039126204198457</v>
      </c>
      <c r="D34" s="36">
        <v>7.8996823736680684</v>
      </c>
      <c r="E34" s="36">
        <v>1.572918350306173</v>
      </c>
      <c r="F34" s="36">
        <v>3.4804248617525593</v>
      </c>
      <c r="G34" s="36"/>
      <c r="H34" s="35">
        <v>1943</v>
      </c>
      <c r="I34" s="36">
        <v>47.683881874994221</v>
      </c>
      <c r="J34" s="36">
        <v>36.173582020623215</v>
      </c>
      <c r="K34" s="36">
        <v>10.550405213651283</v>
      </c>
      <c r="L34" s="36">
        <v>1.9821323577515877</v>
      </c>
      <c r="M34" s="36">
        <v>3.6099985329796915</v>
      </c>
      <c r="N34" s="36"/>
      <c r="O34" s="35">
        <v>1943</v>
      </c>
      <c r="P34" s="36">
        <v>30.002174610142603</v>
      </c>
      <c r="Q34" s="36">
        <v>46.561227377452262</v>
      </c>
      <c r="R34" s="36">
        <v>16.84490278569719</v>
      </c>
      <c r="S34" s="36">
        <v>2.5220331214130152</v>
      </c>
      <c r="T34" s="36">
        <v>4.0696621052949311</v>
      </c>
      <c r="U34" s="36"/>
      <c r="V34" s="35">
        <v>1943</v>
      </c>
      <c r="W34" s="36">
        <v>27.341473076793989</v>
      </c>
      <c r="X34" s="36">
        <v>46.988662969074298</v>
      </c>
      <c r="Y34" s="36">
        <v>19.237755630766394</v>
      </c>
      <c r="Z34" s="36">
        <v>2.5415101485194422</v>
      </c>
      <c r="AA34" s="36">
        <v>3.8905981748458904</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spans="1:79">
      <c r="A35" s="35">
        <v>1944</v>
      </c>
      <c r="B35" s="36">
        <v>61.053374085200488</v>
      </c>
      <c r="C35" s="36">
        <v>27.59443640551514</v>
      </c>
      <c r="D35" s="36">
        <v>6.8727171383718391</v>
      </c>
      <c r="E35" s="36">
        <v>1.5381416277649362</v>
      </c>
      <c r="F35" s="36">
        <v>2.9401131312691207</v>
      </c>
      <c r="G35" s="36"/>
      <c r="H35" s="35">
        <v>1944</v>
      </c>
      <c r="I35" s="36">
        <v>48.877637194394516</v>
      </c>
      <c r="J35" s="36">
        <v>35.99858640327259</v>
      </c>
      <c r="K35" s="36">
        <v>9.6231955317693298</v>
      </c>
      <c r="L35" s="36">
        <v>1.9291311484790468</v>
      </c>
      <c r="M35" s="36">
        <v>3.5697491147099449</v>
      </c>
      <c r="N35" s="36"/>
      <c r="O35" s="35">
        <v>1944</v>
      </c>
      <c r="P35" s="36">
        <v>30.796966555438765</v>
      </c>
      <c r="Q35" s="36">
        <v>46.803668686647512</v>
      </c>
      <c r="R35" s="36">
        <v>15.721107744262898</v>
      </c>
      <c r="S35" s="36">
        <v>2.435877615358677</v>
      </c>
      <c r="T35" s="36">
        <v>4.2388663790834586</v>
      </c>
      <c r="U35" s="36"/>
      <c r="V35" s="35">
        <v>1944</v>
      </c>
      <c r="W35" s="36">
        <v>28.121343548654927</v>
      </c>
      <c r="X35" s="36">
        <v>46.86433538138207</v>
      </c>
      <c r="Y35" s="36">
        <v>18.316785462427525</v>
      </c>
      <c r="Z35" s="36">
        <v>2.4896790716907553</v>
      </c>
      <c r="AA35" s="36">
        <v>4.202854337481611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row>
    <row r="36" spans="1:79">
      <c r="A36" s="35">
        <v>1945</v>
      </c>
      <c r="B36" s="36">
        <v>57.386995173577546</v>
      </c>
      <c r="C36" s="36">
        <v>31.257245568526628</v>
      </c>
      <c r="D36" s="36">
        <v>6.809401515594895</v>
      </c>
      <c r="E36" s="36">
        <v>1.5368089854645355</v>
      </c>
      <c r="F36" s="36">
        <v>3.0095438433232991</v>
      </c>
      <c r="G36" s="36"/>
      <c r="H36" s="35">
        <v>1945</v>
      </c>
      <c r="I36" s="36">
        <v>45.216012552019038</v>
      </c>
      <c r="J36" s="36">
        <v>39.797654022950177</v>
      </c>
      <c r="K36" s="36">
        <v>9.4465550050204108</v>
      </c>
      <c r="L36" s="36">
        <v>1.9293656961062275</v>
      </c>
      <c r="M36" s="36">
        <v>3.610411211794152</v>
      </c>
      <c r="N36" s="36"/>
      <c r="O36" s="35">
        <v>1945</v>
      </c>
      <c r="P36" s="36">
        <v>29.676729550265918</v>
      </c>
      <c r="Q36" s="36">
        <v>48.697143250711527</v>
      </c>
      <c r="R36" s="36">
        <v>14.976388146213234</v>
      </c>
      <c r="S36" s="36">
        <v>2.4477534777174506</v>
      </c>
      <c r="T36" s="36">
        <v>4.201924555914248</v>
      </c>
      <c r="U36" s="36"/>
      <c r="V36" s="35">
        <v>1945</v>
      </c>
      <c r="W36" s="36">
        <v>27.357771799478435</v>
      </c>
      <c r="X36" s="36">
        <v>48.198275996894189</v>
      </c>
      <c r="Y36" s="36">
        <v>17.650848201553643</v>
      </c>
      <c r="Z36" s="36">
        <v>2.556414698095216</v>
      </c>
      <c r="AA36" s="36">
        <v>4.2365876423724877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row>
    <row r="37" spans="1:79">
      <c r="A37" s="35">
        <v>1946</v>
      </c>
      <c r="B37" s="36">
        <v>53.971420818592229</v>
      </c>
      <c r="C37" s="36">
        <v>33.554456526726455</v>
      </c>
      <c r="D37" s="36">
        <v>7.8430298401480671</v>
      </c>
      <c r="E37" s="36">
        <v>1.5173179012258124</v>
      </c>
      <c r="F37" s="36">
        <v>3.1139853104363939</v>
      </c>
      <c r="G37" s="36"/>
      <c r="H37" s="35">
        <v>1946</v>
      </c>
      <c r="I37" s="36">
        <v>43.360497609549455</v>
      </c>
      <c r="J37" s="36">
        <v>40.594221278327097</v>
      </c>
      <c r="K37" s="36">
        <v>10.509169667330355</v>
      </c>
      <c r="L37" s="36">
        <v>1.8920468533973054</v>
      </c>
      <c r="M37" s="36">
        <v>3.6443604769213738</v>
      </c>
      <c r="N37" s="36"/>
      <c r="O37" s="35">
        <v>1946</v>
      </c>
      <c r="P37" s="36">
        <v>31.511674231489529</v>
      </c>
      <c r="Q37" s="36">
        <v>45.2406371790413</v>
      </c>
      <c r="R37" s="36">
        <v>16.638833676335793</v>
      </c>
      <c r="S37" s="36">
        <v>2.3775901513352586</v>
      </c>
      <c r="T37" s="36">
        <v>4.2328846552045931</v>
      </c>
      <c r="U37" s="36"/>
      <c r="V37" s="35">
        <v>1946</v>
      </c>
      <c r="W37" s="36">
        <v>29.255190651496097</v>
      </c>
      <c r="X37" s="36">
        <v>44.115432066389289</v>
      </c>
      <c r="Y37" s="36">
        <v>19.795052364993097</v>
      </c>
      <c r="Z37" s="36">
        <v>2.5224929168553025</v>
      </c>
      <c r="AA37" s="36">
        <v>4.314163431992843</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row>
    <row r="38" spans="1:79">
      <c r="A38" s="35">
        <v>1947</v>
      </c>
      <c r="B38" s="36">
        <v>56.434261396511303</v>
      </c>
      <c r="C38" s="36">
        <v>30.291221114733073</v>
      </c>
      <c r="D38" s="36">
        <v>8.5391232180878269</v>
      </c>
      <c r="E38" s="36">
        <v>1.4068047373026831</v>
      </c>
      <c r="F38" s="36">
        <v>3.3285605117103452</v>
      </c>
      <c r="G38" s="36"/>
      <c r="H38" s="35">
        <v>1947</v>
      </c>
      <c r="I38" s="36">
        <v>45.926185478388895</v>
      </c>
      <c r="J38" s="36">
        <v>36.626288333556133</v>
      </c>
      <c r="K38" s="36">
        <v>11.691046898489445</v>
      </c>
      <c r="L38" s="36">
        <v>1.7683259048587192</v>
      </c>
      <c r="M38" s="36">
        <v>3.9881202209625011</v>
      </c>
      <c r="N38" s="36"/>
      <c r="O38" s="35">
        <v>1947</v>
      </c>
      <c r="P38" s="36">
        <v>34.401760599960816</v>
      </c>
      <c r="Q38" s="36">
        <v>39.384126958111885</v>
      </c>
      <c r="R38" s="36">
        <v>19.210046157326687</v>
      </c>
      <c r="S38" s="36">
        <v>2.2302104357327335</v>
      </c>
      <c r="T38" s="36">
        <v>4.7738241241934825</v>
      </c>
      <c r="U38" s="36"/>
      <c r="V38" s="35">
        <v>1947</v>
      </c>
      <c r="W38" s="36">
        <v>31.913151412801291</v>
      </c>
      <c r="X38" s="36">
        <v>37.666908963276114</v>
      </c>
      <c r="Y38" s="36">
        <v>23.115637022629073</v>
      </c>
      <c r="Z38" s="36">
        <v>2.3426791254603372</v>
      </c>
      <c r="AA38" s="36">
        <v>4.9616052045320282</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row>
    <row r="39" spans="1:79">
      <c r="A39" s="35">
        <v>1948</v>
      </c>
      <c r="B39" s="36">
        <v>59.662760428049886</v>
      </c>
      <c r="C39" s="36">
        <v>27.044494159014238</v>
      </c>
      <c r="D39" s="36">
        <v>8.6178323689697152</v>
      </c>
      <c r="E39" s="36">
        <v>1.3882383987720484</v>
      </c>
      <c r="F39" s="36">
        <v>3.2892994453622042</v>
      </c>
      <c r="G39" s="36"/>
      <c r="H39" s="35">
        <v>1948</v>
      </c>
      <c r="I39" s="36">
        <v>49.062690591439178</v>
      </c>
      <c r="J39" s="36">
        <v>33.353361784365767</v>
      </c>
      <c r="K39" s="36">
        <v>11.901429475532314</v>
      </c>
      <c r="L39" s="36">
        <v>1.7264720043876136</v>
      </c>
      <c r="M39" s="36">
        <v>3.9598145018270707</v>
      </c>
      <c r="N39" s="36"/>
      <c r="O39" s="35">
        <v>1948</v>
      </c>
      <c r="P39" s="36">
        <v>35.135233497582448</v>
      </c>
      <c r="Q39" s="36">
        <v>37.647549932704926</v>
      </c>
      <c r="R39" s="36">
        <v>20.081881446606623</v>
      </c>
      <c r="S39" s="36">
        <v>2.2138475842817482</v>
      </c>
      <c r="T39" s="36">
        <v>4.9238750280809072</v>
      </c>
      <c r="U39" s="36"/>
      <c r="V39" s="35">
        <v>1948</v>
      </c>
      <c r="W39" s="36">
        <v>32.381350306969907</v>
      </c>
      <c r="X39" s="36">
        <v>35.698677860622226</v>
      </c>
      <c r="Y39" s="36">
        <v>24.459263224905911</v>
      </c>
      <c r="Z39" s="36">
        <v>2.3209738016948842</v>
      </c>
      <c r="AA39" s="36">
        <v>5.143167749563518</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row>
    <row r="40" spans="1:79">
      <c r="A40" s="35">
        <v>1949</v>
      </c>
      <c r="B40" s="36">
        <v>62.917370443208654</v>
      </c>
      <c r="C40" s="36">
        <v>23.068902932425949</v>
      </c>
      <c r="D40" s="36">
        <v>8.875285534612809</v>
      </c>
      <c r="E40" s="36">
        <v>1.5578588481221425</v>
      </c>
      <c r="F40" s="36">
        <v>3.582412230863135</v>
      </c>
      <c r="G40" s="36"/>
      <c r="H40" s="35">
        <v>1949</v>
      </c>
      <c r="I40" s="36">
        <v>53.026165469613112</v>
      </c>
      <c r="J40" s="36">
        <v>28.488866227682074</v>
      </c>
      <c r="K40" s="36">
        <v>12.281758135097862</v>
      </c>
      <c r="L40" s="36">
        <v>1.8825189883325937</v>
      </c>
      <c r="M40" s="36">
        <v>4.3233442789906604</v>
      </c>
      <c r="N40" s="36"/>
      <c r="O40" s="35">
        <v>1949</v>
      </c>
      <c r="P40" s="36">
        <v>37.585300041288114</v>
      </c>
      <c r="Q40" s="36">
        <v>33.323824918160902</v>
      </c>
      <c r="R40" s="36">
        <v>21.142758545477104</v>
      </c>
      <c r="S40" s="36">
        <v>2.4815450653536106</v>
      </c>
      <c r="T40" s="36">
        <v>5.4665619614749295</v>
      </c>
      <c r="U40" s="36"/>
      <c r="V40" s="35">
        <v>1949</v>
      </c>
      <c r="W40" s="36">
        <v>34.431949888606795</v>
      </c>
      <c r="X40" s="36">
        <v>31.612864005775542</v>
      </c>
      <c r="Y40" s="36">
        <v>25.670147649419352</v>
      </c>
      <c r="Z40" s="36">
        <v>2.5886320334022668</v>
      </c>
      <c r="AA40" s="36">
        <v>5.696362719069092</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row>
    <row r="41" spans="1:79">
      <c r="A41" s="35">
        <v>1950</v>
      </c>
      <c r="B41" s="36">
        <v>63.09225747834757</v>
      </c>
      <c r="C41" s="36">
        <v>23.00570863749595</v>
      </c>
      <c r="D41" s="36">
        <v>8.8526133452358948</v>
      </c>
      <c r="E41" s="36">
        <v>1.5279168821101847</v>
      </c>
      <c r="F41" s="36">
        <v>3.5224335641731175</v>
      </c>
      <c r="G41" s="36"/>
      <c r="H41" s="35">
        <v>1950</v>
      </c>
      <c r="I41" s="36">
        <v>52.708212993696698</v>
      </c>
      <c r="J41" s="36">
        <v>28.794341804546704</v>
      </c>
      <c r="K41" s="36">
        <v>12.335152546108528</v>
      </c>
      <c r="L41" s="36">
        <v>1.8856132350384431</v>
      </c>
      <c r="M41" s="36">
        <v>4.2780310038036893</v>
      </c>
      <c r="N41" s="36"/>
      <c r="O41" s="35">
        <v>1950</v>
      </c>
      <c r="P41" s="36">
        <v>35.974823753389359</v>
      </c>
      <c r="Q41" s="36">
        <v>34.587429397556008</v>
      </c>
      <c r="R41" s="36">
        <v>21.455658708231724</v>
      </c>
      <c r="S41" s="36">
        <v>2.4718069820477915</v>
      </c>
      <c r="T41" s="36">
        <v>5.5102762500521658</v>
      </c>
      <c r="U41" s="36"/>
      <c r="V41" s="35">
        <v>1950</v>
      </c>
      <c r="W41" s="36">
        <v>32.671887839967425</v>
      </c>
      <c r="X41" s="36">
        <v>33.137807939793298</v>
      </c>
      <c r="Y41" s="36">
        <v>25.88336640795411</v>
      </c>
      <c r="Z41" s="36">
        <v>2.5684613498198554</v>
      </c>
      <c r="AA41" s="36">
        <v>5.7384537387547772</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row>
    <row r="42" spans="1:79">
      <c r="A42" s="35">
        <v>1951</v>
      </c>
      <c r="B42" s="36">
        <v>64.03239636861575</v>
      </c>
      <c r="C42" s="36">
        <v>22.466049197574606</v>
      </c>
      <c r="D42" s="36">
        <v>8.646616389526427</v>
      </c>
      <c r="E42" s="36">
        <v>1.466027543354951</v>
      </c>
      <c r="F42" s="36">
        <v>3.3889105009282599</v>
      </c>
      <c r="G42" s="36"/>
      <c r="H42" s="35">
        <v>1951</v>
      </c>
      <c r="I42" s="36">
        <v>53.374095013483711</v>
      </c>
      <c r="J42" s="36">
        <v>28.502668181943815</v>
      </c>
      <c r="K42" s="36">
        <v>12.131437992011222</v>
      </c>
      <c r="L42" s="36">
        <v>1.8493196435760975</v>
      </c>
      <c r="M42" s="36">
        <v>4.1424791689851572</v>
      </c>
      <c r="N42" s="36"/>
      <c r="O42" s="35">
        <v>1951</v>
      </c>
      <c r="P42" s="36">
        <v>37.070975757061547</v>
      </c>
      <c r="Q42" s="36">
        <v>34.40077836749095</v>
      </c>
      <c r="R42" s="36">
        <v>20.854671262213611</v>
      </c>
      <c r="S42" s="36">
        <v>2.3553988627634945</v>
      </c>
      <c r="T42" s="36">
        <v>5.318175750470405</v>
      </c>
      <c r="U42" s="36"/>
      <c r="V42" s="35">
        <v>1951</v>
      </c>
      <c r="W42" s="36">
        <v>33.788140334776344</v>
      </c>
      <c r="X42" s="36">
        <v>33.270674057688822</v>
      </c>
      <c r="Y42" s="36">
        <v>24.974223257605097</v>
      </c>
      <c r="Z42" s="36">
        <v>2.4354356553954002</v>
      </c>
      <c r="AA42" s="36">
        <v>5.5315266945343353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row>
    <row r="43" spans="1:79">
      <c r="A43" s="35">
        <v>1952</v>
      </c>
      <c r="B43" s="36">
        <v>65.735587808185812</v>
      </c>
      <c r="C43" s="36">
        <v>21.593708097240469</v>
      </c>
      <c r="D43" s="36">
        <v>8.0058097740889878</v>
      </c>
      <c r="E43" s="36">
        <v>1.4685109275268238</v>
      </c>
      <c r="F43" s="36">
        <v>3.1963833929579013</v>
      </c>
      <c r="G43" s="36"/>
      <c r="H43" s="35">
        <v>1952</v>
      </c>
      <c r="I43" s="36">
        <v>55.730126261061848</v>
      </c>
      <c r="J43" s="36">
        <v>27.299845258844311</v>
      </c>
      <c r="K43" s="36">
        <v>11.174578038852145</v>
      </c>
      <c r="L43" s="36">
        <v>1.8774343198189518</v>
      </c>
      <c r="M43" s="36">
        <v>3.9180161214227458</v>
      </c>
      <c r="N43" s="36"/>
      <c r="O43" s="35">
        <v>1952</v>
      </c>
      <c r="P43" s="36">
        <v>37.665248849919323</v>
      </c>
      <c r="Q43" s="36">
        <v>34.398326427159589</v>
      </c>
      <c r="R43" s="36">
        <v>20.026745166145545</v>
      </c>
      <c r="S43" s="36">
        <v>2.5163032823846896</v>
      </c>
      <c r="T43" s="36">
        <v>5.3933762743908611</v>
      </c>
      <c r="U43" s="36"/>
      <c r="V43" s="35">
        <v>1952</v>
      </c>
      <c r="W43" s="36">
        <v>34.710616791532765</v>
      </c>
      <c r="X43" s="36">
        <v>32.725069915516258</v>
      </c>
      <c r="Y43" s="36">
        <v>24.379531330908257</v>
      </c>
      <c r="Z43" s="36">
        <v>2.5739196561380524</v>
      </c>
      <c r="AA43" s="36">
        <v>5.6108623059046714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row>
    <row r="44" spans="1:79">
      <c r="A44" s="35">
        <v>1953</v>
      </c>
      <c r="B44" s="36">
        <v>68.201364756093753</v>
      </c>
      <c r="C44" s="36">
        <v>19.890047283069226</v>
      </c>
      <c r="D44" s="36">
        <v>7.4149842964231691</v>
      </c>
      <c r="E44" s="36">
        <v>1.4787213367686098</v>
      </c>
      <c r="F44" s="36">
        <v>3.0148823276452403</v>
      </c>
      <c r="G44" s="36"/>
      <c r="H44" s="35">
        <v>1953</v>
      </c>
      <c r="I44" s="36">
        <v>58.144882426707355</v>
      </c>
      <c r="J44" s="36">
        <v>25.659480849573757</v>
      </c>
      <c r="K44" s="36">
        <v>10.524813097523994</v>
      </c>
      <c r="L44" s="36">
        <v>1.8780235597227344</v>
      </c>
      <c r="M44" s="36">
        <v>3.7928000664721555</v>
      </c>
      <c r="N44" s="36"/>
      <c r="O44" s="35">
        <v>1953</v>
      </c>
      <c r="P44" s="36">
        <v>40.437801560835261</v>
      </c>
      <c r="Q44" s="36">
        <v>32.707466996750128</v>
      </c>
      <c r="R44" s="36">
        <v>19.123015531605741</v>
      </c>
      <c r="S44" s="36">
        <v>2.5606539414959344</v>
      </c>
      <c r="T44" s="36">
        <v>5.1710619693129374</v>
      </c>
      <c r="U44" s="36"/>
      <c r="V44" s="35">
        <v>1953</v>
      </c>
      <c r="W44" s="36">
        <v>37.475364169422157</v>
      </c>
      <c r="X44" s="36">
        <v>30.960045653372774</v>
      </c>
      <c r="Y44" s="36">
        <v>23.439844142434755</v>
      </c>
      <c r="Z44" s="36">
        <v>2.6694857219419288</v>
      </c>
      <c r="AA44" s="36">
        <v>5.4552603128283677</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row>
    <row r="45" spans="1:79">
      <c r="A45" s="35">
        <v>1954</v>
      </c>
      <c r="B45" s="36">
        <v>67.003021130560001</v>
      </c>
      <c r="C45" s="36">
        <v>20.549439872635528</v>
      </c>
      <c r="D45" s="36">
        <v>7.6580986613257229</v>
      </c>
      <c r="E45" s="36">
        <v>1.4792297614099514</v>
      </c>
      <c r="F45" s="36">
        <v>3.3102105740687691</v>
      </c>
      <c r="G45" s="36"/>
      <c r="H45" s="35">
        <v>1954</v>
      </c>
      <c r="I45" s="36">
        <v>58.347020060461602</v>
      </c>
      <c r="J45" s="36">
        <v>25.08613712718677</v>
      </c>
      <c r="K45" s="36">
        <v>10.888828573192706</v>
      </c>
      <c r="L45" s="36">
        <v>1.7997267985494898</v>
      </c>
      <c r="M45" s="36">
        <v>3.8782874406094234</v>
      </c>
      <c r="N45" s="36"/>
      <c r="O45" s="35">
        <v>1954</v>
      </c>
      <c r="P45" s="36">
        <v>39.399161018096372</v>
      </c>
      <c r="Q45" s="36">
        <v>32.907480356303829</v>
      </c>
      <c r="R45" s="36">
        <v>19.79200052468725</v>
      </c>
      <c r="S45" s="36">
        <v>2.8696809165570887</v>
      </c>
      <c r="T45" s="36">
        <v>5.0316771843554555</v>
      </c>
      <c r="U45" s="36"/>
      <c r="V45" s="35">
        <v>1954</v>
      </c>
      <c r="W45" s="36">
        <v>36.36532500725847</v>
      </c>
      <c r="X45" s="36">
        <v>31.141583176815605</v>
      </c>
      <c r="Y45" s="36">
        <v>24.147620721295482</v>
      </c>
      <c r="Z45" s="36">
        <v>3.0041197095686849</v>
      </c>
      <c r="AA45" s="36">
        <v>5.3413513850617536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row>
    <row r="46" spans="1:79">
      <c r="A46" s="35">
        <v>1955</v>
      </c>
      <c r="B46" s="36">
        <v>67.602752885083959</v>
      </c>
      <c r="C46" s="36">
        <v>20.425095704494186</v>
      </c>
      <c r="D46" s="36">
        <v>7.9751370877002881</v>
      </c>
      <c r="E46" s="36">
        <v>1.463689263735479</v>
      </c>
      <c r="F46" s="36">
        <v>2.5333250589860801</v>
      </c>
      <c r="G46" s="36"/>
      <c r="H46" s="35">
        <v>1955</v>
      </c>
      <c r="I46" s="36">
        <v>60.013894669113242</v>
      </c>
      <c r="J46" s="36">
        <v>24.434520589083018</v>
      </c>
      <c r="K46" s="36">
        <v>10.944615230905095</v>
      </c>
      <c r="L46" s="36">
        <v>1.7299254883780819</v>
      </c>
      <c r="M46" s="36">
        <v>2.877044022520554</v>
      </c>
      <c r="N46" s="36"/>
      <c r="O46" s="35">
        <v>1955</v>
      </c>
      <c r="P46" s="36">
        <v>39.15639532533249</v>
      </c>
      <c r="Q46" s="36">
        <v>33.19633233159756</v>
      </c>
      <c r="R46" s="36">
        <v>21.39665847262809</v>
      </c>
      <c r="S46" s="36">
        <v>2.8729599818610017</v>
      </c>
      <c r="T46" s="36">
        <v>3.37765388858086</v>
      </c>
      <c r="U46" s="36"/>
      <c r="V46" s="35">
        <v>1955</v>
      </c>
      <c r="W46" s="36">
        <v>36.772633372279884</v>
      </c>
      <c r="X46" s="36">
        <v>30.646625437542166</v>
      </c>
      <c r="Y46" s="36">
        <v>26.494660225902749</v>
      </c>
      <c r="Z46" s="36">
        <v>2.9805154621231473</v>
      </c>
      <c r="AA46" s="36">
        <v>3.1055655021520483</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spans="1:79">
      <c r="A47" s="35">
        <v>1956</v>
      </c>
      <c r="B47" s="36">
        <v>66.986380605024792</v>
      </c>
      <c r="C47" s="36">
        <v>20.832815021887782</v>
      </c>
      <c r="D47" s="36">
        <v>7.8842794711710305</v>
      </c>
      <c r="E47" s="36">
        <v>1.4846258812423401</v>
      </c>
      <c r="F47" s="36">
        <v>2.8118990206740553</v>
      </c>
      <c r="G47" s="36"/>
      <c r="H47" s="35">
        <v>1956</v>
      </c>
      <c r="I47" s="36">
        <v>58.575265154247681</v>
      </c>
      <c r="J47" s="36">
        <v>25.267418255031846</v>
      </c>
      <c r="K47" s="36">
        <v>11.071577553661729</v>
      </c>
      <c r="L47" s="36">
        <v>1.9229562641323679</v>
      </c>
      <c r="M47" s="36">
        <v>3.162782772926378</v>
      </c>
      <c r="N47" s="36"/>
      <c r="O47" s="35">
        <v>1956</v>
      </c>
      <c r="P47" s="36">
        <v>39.33567718928699</v>
      </c>
      <c r="Q47" s="36">
        <v>31.963597246658676</v>
      </c>
      <c r="R47" s="36">
        <v>21.571187881877165</v>
      </c>
      <c r="S47" s="36">
        <v>2.9153801769840633</v>
      </c>
      <c r="T47" s="36">
        <v>4.2141575051931044</v>
      </c>
      <c r="U47" s="36"/>
      <c r="V47" s="35">
        <v>1956</v>
      </c>
      <c r="W47" s="36">
        <v>36.365576127399365</v>
      </c>
      <c r="X47" s="36">
        <v>28.089257978613283</v>
      </c>
      <c r="Y47" s="36">
        <v>28.149235005814948</v>
      </c>
      <c r="Z47" s="36">
        <v>2.9921726586695803</v>
      </c>
      <c r="AA47" s="36">
        <v>4.4037582295028201</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row>
    <row r="48" spans="1:79">
      <c r="A48" s="35">
        <v>1957</v>
      </c>
      <c r="B48" s="36">
        <v>67.929958896880208</v>
      </c>
      <c r="C48" s="36">
        <v>19.654418560019273</v>
      </c>
      <c r="D48" s="36">
        <v>8.2810391782588493</v>
      </c>
      <c r="E48" s="36">
        <v>1.8894539998694138</v>
      </c>
      <c r="F48" s="36">
        <v>2.2451293649722466</v>
      </c>
      <c r="G48" s="36"/>
      <c r="H48" s="35">
        <v>1957</v>
      </c>
      <c r="I48" s="36">
        <v>57.488545006070645</v>
      </c>
      <c r="J48" s="36">
        <v>25.374002580611204</v>
      </c>
      <c r="K48" s="36">
        <v>11.802431568591487</v>
      </c>
      <c r="L48" s="36">
        <v>2.4091164895535173</v>
      </c>
      <c r="M48" s="36">
        <v>2.925904355173143</v>
      </c>
      <c r="N48" s="36"/>
      <c r="O48" s="35">
        <v>1957</v>
      </c>
      <c r="P48" s="36">
        <v>40.171140737685775</v>
      </c>
      <c r="Q48" s="36">
        <v>31.755059635718744</v>
      </c>
      <c r="R48" s="36">
        <v>21.100228496020637</v>
      </c>
      <c r="S48" s="36">
        <v>3.0763398794173291</v>
      </c>
      <c r="T48" s="36">
        <v>3.8972312511575149</v>
      </c>
      <c r="U48" s="36"/>
      <c r="V48" s="35">
        <v>1957</v>
      </c>
      <c r="W48" s="36">
        <v>36.5272921610702</v>
      </c>
      <c r="X48" s="36">
        <v>28.654563962282786</v>
      </c>
      <c r="Y48" s="36">
        <v>27.630152502818017</v>
      </c>
      <c r="Z48" s="36">
        <v>3.21900257043175</v>
      </c>
      <c r="AA48" s="36">
        <v>3.9689888033972367</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spans="1:79">
      <c r="A49" s="35">
        <v>1958</v>
      </c>
      <c r="B49" s="36">
        <v>68.94123601850481</v>
      </c>
      <c r="C49" s="36">
        <v>19.071104126725576</v>
      </c>
      <c r="D49" s="36">
        <v>7.7868105648433295</v>
      </c>
      <c r="E49" s="36">
        <v>2.0094099629587534</v>
      </c>
      <c r="F49" s="36">
        <v>2.1914393269675223</v>
      </c>
      <c r="G49" s="36"/>
      <c r="H49" s="35">
        <v>1958</v>
      </c>
      <c r="I49" s="36">
        <v>58.498422300332166</v>
      </c>
      <c r="J49" s="36">
        <v>24.688271135397674</v>
      </c>
      <c r="K49" s="36">
        <v>11.345449476658787</v>
      </c>
      <c r="L49" s="36">
        <v>2.5612923732538682</v>
      </c>
      <c r="M49" s="36">
        <v>2.9065647143575082</v>
      </c>
      <c r="N49" s="36"/>
      <c r="O49" s="35">
        <v>1958</v>
      </c>
      <c r="P49" s="36">
        <v>40.823013706202367</v>
      </c>
      <c r="Q49" s="36">
        <v>31.648752668202192</v>
      </c>
      <c r="R49" s="36">
        <v>20.210055814220738</v>
      </c>
      <c r="S49" s="36">
        <v>3.3301329458578133</v>
      </c>
      <c r="T49" s="36">
        <v>3.9880448655168874</v>
      </c>
      <c r="U49" s="36"/>
      <c r="V49" s="35">
        <v>1958</v>
      </c>
      <c r="W49" s="36">
        <v>37.149335811130079</v>
      </c>
      <c r="X49" s="36">
        <v>28.349248610128324</v>
      </c>
      <c r="Y49" s="36">
        <v>26.918013381049789</v>
      </c>
      <c r="Z49" s="36">
        <v>3.4666091313276342</v>
      </c>
      <c r="AA49" s="36">
        <v>4.1167930663641776</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row>
    <row r="50" spans="1:79">
      <c r="A50" s="35">
        <v>1959</v>
      </c>
      <c r="B50" s="36">
        <v>68.579979548755261</v>
      </c>
      <c r="C50" s="36">
        <v>19.174704595962982</v>
      </c>
      <c r="D50" s="36">
        <v>8.0580217295506333</v>
      </c>
      <c r="E50" s="36">
        <v>2.1623897226587747</v>
      </c>
      <c r="F50" s="36">
        <v>2.0249044030723429</v>
      </c>
      <c r="G50" s="36"/>
      <c r="H50" s="35">
        <v>1959</v>
      </c>
      <c r="I50" s="36">
        <v>57.534203744920788</v>
      </c>
      <c r="J50" s="36">
        <v>25.372237640161632</v>
      </c>
      <c r="K50" s="36">
        <v>11.612577177532426</v>
      </c>
      <c r="L50" s="36">
        <v>2.7644373334927481</v>
      </c>
      <c r="M50" s="36">
        <v>2.716544103892411</v>
      </c>
      <c r="N50" s="36"/>
      <c r="O50" s="35">
        <v>1959</v>
      </c>
      <c r="P50" s="36">
        <v>40.631403063440544</v>
      </c>
      <c r="Q50" s="36">
        <v>32.16958898701764</v>
      </c>
      <c r="R50" s="36">
        <v>19.993966663149028</v>
      </c>
      <c r="S50" s="36">
        <v>3.5396561004112965</v>
      </c>
      <c r="T50" s="36">
        <v>3.6653851859814854</v>
      </c>
      <c r="U50" s="36"/>
      <c r="V50" s="35">
        <v>1959</v>
      </c>
      <c r="W50" s="36">
        <v>36.626347741131099</v>
      </c>
      <c r="X50" s="36">
        <v>29.380507534981319</v>
      </c>
      <c r="Y50" s="36">
        <v>26.437456913180274</v>
      </c>
      <c r="Z50" s="36">
        <v>3.696037025453093</v>
      </c>
      <c r="AA50" s="36">
        <v>3.8596507852541988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row>
    <row r="51" spans="1:79">
      <c r="A51" s="35">
        <v>1960</v>
      </c>
      <c r="B51" s="36">
        <v>70.080722247511588</v>
      </c>
      <c r="C51" s="36">
        <v>17.745276841041619</v>
      </c>
      <c r="D51" s="36">
        <v>7.8055021854801065</v>
      </c>
      <c r="E51" s="36">
        <v>2.3162627883745062</v>
      </c>
      <c r="F51" s="36">
        <v>2.0522359375921702</v>
      </c>
      <c r="G51" s="36"/>
      <c r="H51" s="35">
        <v>1960</v>
      </c>
      <c r="I51" s="36">
        <v>59.042642679408623</v>
      </c>
      <c r="J51" s="36">
        <v>23.74055298843097</v>
      </c>
      <c r="K51" s="36">
        <v>11.391609734334827</v>
      </c>
      <c r="L51" s="36">
        <v>2.9813665922351511</v>
      </c>
      <c r="M51" s="36">
        <v>2.8438280055904332</v>
      </c>
      <c r="N51" s="36"/>
      <c r="O51" s="35">
        <v>1960</v>
      </c>
      <c r="P51" s="36">
        <v>42.472646003226075</v>
      </c>
      <c r="Q51" s="36">
        <v>30.085221305840967</v>
      </c>
      <c r="R51" s="36">
        <v>19.661657379906675</v>
      </c>
      <c r="S51" s="36">
        <v>3.7805839836354669</v>
      </c>
      <c r="T51" s="36">
        <v>3.9998913273908197</v>
      </c>
      <c r="U51" s="36"/>
      <c r="V51" s="35">
        <v>1960</v>
      </c>
      <c r="W51" s="36">
        <v>38.185217278498712</v>
      </c>
      <c r="X51" s="36">
        <v>26.741740144625069</v>
      </c>
      <c r="Y51" s="36">
        <v>26.786274281843472</v>
      </c>
      <c r="Z51" s="36">
        <v>3.9939566792299392</v>
      </c>
      <c r="AA51" s="36">
        <v>4.2928116158028145</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row>
    <row r="52" spans="1:79">
      <c r="A52" s="35">
        <v>1961</v>
      </c>
      <c r="B52" s="36">
        <v>70.584768968445999</v>
      </c>
      <c r="C52" s="36">
        <v>17.597299108587411</v>
      </c>
      <c r="D52" s="36">
        <v>7.4478956732670474</v>
      </c>
      <c r="E52" s="36">
        <v>2.4713189864930798</v>
      </c>
      <c r="F52" s="36">
        <v>1.8987172632064808</v>
      </c>
      <c r="G52" s="36"/>
      <c r="H52" s="35">
        <v>1961</v>
      </c>
      <c r="I52" s="36">
        <v>61.09318700624771</v>
      </c>
      <c r="J52" s="36">
        <v>22.883797028745896</v>
      </c>
      <c r="K52" s="36">
        <v>10.500619747715444</v>
      </c>
      <c r="L52" s="36">
        <v>3.0523701402218251</v>
      </c>
      <c r="M52" s="36">
        <v>2.4700260770691123</v>
      </c>
      <c r="N52" s="36"/>
      <c r="O52" s="35">
        <v>1961</v>
      </c>
      <c r="P52" s="36">
        <v>41.985182242384752</v>
      </c>
      <c r="Q52" s="36">
        <v>30.855489717746735</v>
      </c>
      <c r="R52" s="36">
        <v>19.734500029486178</v>
      </c>
      <c r="S52" s="36">
        <v>3.9161881536143288</v>
      </c>
      <c r="T52" s="36">
        <v>3.5086398567680024</v>
      </c>
      <c r="U52" s="36"/>
      <c r="V52" s="35">
        <v>1961</v>
      </c>
      <c r="W52" s="36">
        <v>37.781521452017998</v>
      </c>
      <c r="X52" s="36">
        <v>27.572075202005305</v>
      </c>
      <c r="Y52" s="36">
        <v>26.891409254178249</v>
      </c>
      <c r="Z52" s="36">
        <v>4.0797688407540234</v>
      </c>
      <c r="AA52" s="36">
        <v>3.6752252510444232</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row>
    <row r="53" spans="1:79">
      <c r="A53" s="35">
        <v>1962</v>
      </c>
      <c r="B53" s="36">
        <v>70.704800271243528</v>
      </c>
      <c r="C53" s="36">
        <v>17.506197622616696</v>
      </c>
      <c r="D53" s="36">
        <v>7.248889264650173</v>
      </c>
      <c r="E53" s="36">
        <v>2.7208926375230615</v>
      </c>
      <c r="F53" s="36">
        <v>1.8192202039665364</v>
      </c>
      <c r="G53" s="36"/>
      <c r="H53" s="35">
        <v>1962</v>
      </c>
      <c r="I53" s="36">
        <v>60.984019420426868</v>
      </c>
      <c r="J53" s="36">
        <v>22.948684791699694</v>
      </c>
      <c r="K53" s="36">
        <v>10.340252584269951</v>
      </c>
      <c r="L53" s="36">
        <v>3.3400181550764194</v>
      </c>
      <c r="M53" s="36">
        <v>2.3870250485270703</v>
      </c>
      <c r="N53" s="36"/>
      <c r="O53" s="35">
        <v>1962</v>
      </c>
      <c r="P53" s="36">
        <v>42.13721784300018</v>
      </c>
      <c r="Q53" s="36">
        <v>30.821984992180372</v>
      </c>
      <c r="R53" s="36">
        <v>19.365494130150907</v>
      </c>
      <c r="S53" s="36">
        <v>4.264713881137201</v>
      </c>
      <c r="T53" s="36">
        <v>3.4105891535313453</v>
      </c>
      <c r="U53" s="36"/>
      <c r="V53" s="35">
        <v>1962</v>
      </c>
      <c r="W53" s="36">
        <v>38.062490936783291</v>
      </c>
      <c r="X53" s="36">
        <v>27.121684105157549</v>
      </c>
      <c r="Y53" s="36">
        <v>26.801092255282423</v>
      </c>
      <c r="Z53" s="36">
        <v>4.4013844759790333</v>
      </c>
      <c r="AA53" s="36">
        <v>3.6133482267976951</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row>
    <row r="54" spans="1:79">
      <c r="A54" s="35">
        <v>1963</v>
      </c>
      <c r="B54" s="36">
        <v>70.782952463106923</v>
      </c>
      <c r="C54" s="36">
        <v>16.978444534962712</v>
      </c>
      <c r="D54" s="36">
        <v>7.3865772545577695</v>
      </c>
      <c r="E54" s="36">
        <v>3.1392477682611521</v>
      </c>
      <c r="F54" s="36">
        <v>1.7127779791114366</v>
      </c>
      <c r="G54" s="36"/>
      <c r="H54" s="35">
        <v>1963</v>
      </c>
      <c r="I54" s="36">
        <v>61.512148440241155</v>
      </c>
      <c r="J54" s="36">
        <v>22.103679200254625</v>
      </c>
      <c r="K54" s="36">
        <v>10.387566064657857</v>
      </c>
      <c r="L54" s="36">
        <v>3.7469958730761528</v>
      </c>
      <c r="M54" s="36">
        <v>2.2496104217702015</v>
      </c>
      <c r="N54" s="36"/>
      <c r="O54" s="35">
        <v>1963</v>
      </c>
      <c r="P54" s="36">
        <v>42.383951698832924</v>
      </c>
      <c r="Q54" s="36">
        <v>29.940394884655298</v>
      </c>
      <c r="R54" s="36">
        <v>19.856667339985325</v>
      </c>
      <c r="S54" s="36">
        <v>4.614872359561911</v>
      </c>
      <c r="T54" s="36">
        <v>3.2041137169645317</v>
      </c>
      <c r="U54" s="36"/>
      <c r="V54" s="35">
        <v>1963</v>
      </c>
      <c r="W54" s="36">
        <v>37.857694873006061</v>
      </c>
      <c r="X54" s="36">
        <v>26.593465284921685</v>
      </c>
      <c r="Y54" s="36">
        <v>27.335954841714287</v>
      </c>
      <c r="Z54" s="36">
        <v>4.7894749532089325</v>
      </c>
      <c r="AA54" s="36">
        <v>3.4234100471490252</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row>
    <row r="55" spans="1:79">
      <c r="A55" s="35">
        <v>1964</v>
      </c>
      <c r="B55" s="36">
        <v>68.953836860608817</v>
      </c>
      <c r="C55" s="36">
        <v>18.413999705892369</v>
      </c>
      <c r="D55" s="36">
        <v>8.0201959067929671</v>
      </c>
      <c r="E55" s="36">
        <v>3.2900203716655261</v>
      </c>
      <c r="F55" s="36">
        <v>1.3219471550403186</v>
      </c>
      <c r="G55" s="36"/>
      <c r="H55" s="35">
        <v>1964</v>
      </c>
      <c r="I55" s="36">
        <v>59.77065070128031</v>
      </c>
      <c r="J55" s="36">
        <v>23.631736093258109</v>
      </c>
      <c r="K55" s="36">
        <v>11.006867686551603</v>
      </c>
      <c r="L55" s="36">
        <v>3.880122193623909</v>
      </c>
      <c r="M55" s="36">
        <v>1.7106233252860767</v>
      </c>
      <c r="N55" s="36"/>
      <c r="O55" s="35">
        <v>1964</v>
      </c>
      <c r="P55" s="36">
        <v>42.680575536615741</v>
      </c>
      <c r="Q55" s="36">
        <v>28.455241136676062</v>
      </c>
      <c r="R55" s="36">
        <v>21.813522336304711</v>
      </c>
      <c r="S55" s="36">
        <v>4.6896924079976428</v>
      </c>
      <c r="T55" s="36">
        <v>2.3609685824058366</v>
      </c>
      <c r="U55" s="36"/>
      <c r="V55" s="35">
        <v>1964</v>
      </c>
      <c r="W55" s="36">
        <v>37.599562924982877</v>
      </c>
      <c r="X55" s="36">
        <v>26.966940608483405</v>
      </c>
      <c r="Y55" s="36">
        <v>28.135365765607208</v>
      </c>
      <c r="Z55" s="36">
        <v>4.8222039817170597</v>
      </c>
      <c r="AA55" s="36">
        <v>2.4759267192094394</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row>
    <row r="56" spans="1:79">
      <c r="A56" s="35">
        <v>1965</v>
      </c>
      <c r="B56" s="36">
        <v>68.10356880166853</v>
      </c>
      <c r="C56" s="36">
        <v>19.406724692985634</v>
      </c>
      <c r="D56" s="36">
        <v>7.7969856048244077</v>
      </c>
      <c r="E56" s="36">
        <v>3.4910550957520199</v>
      </c>
      <c r="F56" s="36">
        <v>1.201665804769426</v>
      </c>
      <c r="G56" s="36"/>
      <c r="H56" s="35">
        <v>1965</v>
      </c>
      <c r="I56" s="36">
        <v>59.854696087301051</v>
      </c>
      <c r="J56" s="36">
        <v>23.948712601816833</v>
      </c>
      <c r="K56" s="36">
        <v>10.676149964220238</v>
      </c>
      <c r="L56" s="36">
        <v>4.0299118401395493</v>
      </c>
      <c r="M56" s="36">
        <v>1.4905295065223398</v>
      </c>
      <c r="N56" s="36"/>
      <c r="O56" s="35">
        <v>1965</v>
      </c>
      <c r="P56" s="36">
        <v>42.312589121122237</v>
      </c>
      <c r="Q56" s="36">
        <v>28.837706604948192</v>
      </c>
      <c r="R56" s="36">
        <v>21.86738048290038</v>
      </c>
      <c r="S56" s="36">
        <v>4.9047492814174367</v>
      </c>
      <c r="T56" s="36">
        <v>2.0775745096117504</v>
      </c>
      <c r="U56" s="36"/>
      <c r="V56" s="35">
        <v>1965</v>
      </c>
      <c r="W56" s="36">
        <v>37.487498232801983</v>
      </c>
      <c r="X56" s="36">
        <v>27.674880726413843</v>
      </c>
      <c r="Y56" s="36">
        <v>27.619722386057568</v>
      </c>
      <c r="Z56" s="36">
        <v>5.0489213596729785</v>
      </c>
      <c r="AA56" s="36">
        <v>2.1689772950536113</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spans="1:79">
      <c r="A57" s="35">
        <v>1966</v>
      </c>
      <c r="B57" s="36">
        <v>69.922258714413601</v>
      </c>
      <c r="C57" s="36">
        <v>18.048825489656551</v>
      </c>
      <c r="D57" s="36">
        <v>6.9391647011209843</v>
      </c>
      <c r="E57" s="36">
        <v>3.4206424361873302</v>
      </c>
      <c r="F57" s="36">
        <v>1.6691086586215285</v>
      </c>
      <c r="G57" s="36"/>
      <c r="H57" s="35">
        <v>1966</v>
      </c>
      <c r="I57" s="36">
        <v>60.188245321038117</v>
      </c>
      <c r="J57" s="36">
        <v>23.679801710234091</v>
      </c>
      <c r="K57" s="36">
        <v>9.8896229577781991</v>
      </c>
      <c r="L57" s="36">
        <v>4.0310103175903942</v>
      </c>
      <c r="M57" s="36">
        <v>2.2113196933592052</v>
      </c>
      <c r="N57" s="36"/>
      <c r="O57" s="35">
        <v>1966</v>
      </c>
      <c r="P57" s="36">
        <v>40.873218318560355</v>
      </c>
      <c r="Q57" s="36">
        <v>32.56384780639069</v>
      </c>
      <c r="R57" s="36">
        <v>18.490361869411164</v>
      </c>
      <c r="S57" s="36">
        <v>4.8848579221270239</v>
      </c>
      <c r="T57" s="36">
        <v>3.1897393148217503</v>
      </c>
      <c r="U57" s="36"/>
      <c r="V57" s="35">
        <v>1966</v>
      </c>
      <c r="W57" s="36">
        <v>37.160127969136866</v>
      </c>
      <c r="X57" s="36">
        <v>31.551537274112594</v>
      </c>
      <c r="Y57" s="36">
        <v>22.927229884487527</v>
      </c>
      <c r="Z57" s="36">
        <v>4.9101520332652804</v>
      </c>
      <c r="AA57" s="36">
        <v>3.4524744231419033</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row>
    <row r="58" spans="1:79">
      <c r="A58" s="35">
        <v>1967</v>
      </c>
      <c r="B58" s="36">
        <v>70.266743983763419</v>
      </c>
      <c r="C58" s="36">
        <v>17.961728037112206</v>
      </c>
      <c r="D58" s="36">
        <v>6.7459166908282597</v>
      </c>
      <c r="E58" s="36">
        <v>3.5614187687252348</v>
      </c>
      <c r="F58" s="36">
        <v>1.4690248381173285</v>
      </c>
      <c r="G58" s="36"/>
      <c r="H58" s="35">
        <v>1967</v>
      </c>
      <c r="I58" s="36">
        <v>60.877581120943958</v>
      </c>
      <c r="J58" s="36">
        <v>23.565634218289084</v>
      </c>
      <c r="K58" s="36">
        <v>9.4026548672566381</v>
      </c>
      <c r="L58" s="36">
        <v>4.2441002949852509</v>
      </c>
      <c r="M58" s="36">
        <v>1.9100294985250736</v>
      </c>
      <c r="N58" s="36"/>
      <c r="O58" s="35">
        <v>1967</v>
      </c>
      <c r="P58" s="36">
        <v>41.754287320775937</v>
      </c>
      <c r="Q58" s="36">
        <v>33.078436885015464</v>
      </c>
      <c r="R58" s="36">
        <v>17.50726267453847</v>
      </c>
      <c r="S58" s="36">
        <v>5.0117139911910797</v>
      </c>
      <c r="T58" s="36">
        <v>2.6501733670696277</v>
      </c>
      <c r="U58" s="36"/>
      <c r="V58" s="35">
        <v>1967</v>
      </c>
      <c r="W58" s="36">
        <v>37.984704716045883</v>
      </c>
      <c r="X58" s="36">
        <v>32.464240192607278</v>
      </c>
      <c r="Y58" s="36">
        <v>21.669735164990794</v>
      </c>
      <c r="Z58" s="36">
        <v>5.0361138648916581</v>
      </c>
      <c r="AA58" s="36">
        <v>2.8452060614643822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row>
    <row r="59" spans="1:79">
      <c r="A59" s="35">
        <v>1968</v>
      </c>
      <c r="B59" s="36">
        <v>70.752202394398012</v>
      </c>
      <c r="C59" s="36">
        <v>17.339055793991417</v>
      </c>
      <c r="D59" s="36">
        <v>6.6862435057601086</v>
      </c>
      <c r="E59" s="36">
        <v>3.7768240343347639</v>
      </c>
      <c r="F59" s="36">
        <v>1.4456742715156989</v>
      </c>
      <c r="G59" s="36"/>
      <c r="H59" s="35">
        <v>1968</v>
      </c>
      <c r="I59" s="36">
        <v>61.249134948096888</v>
      </c>
      <c r="J59" s="36">
        <v>22.823529411764703</v>
      </c>
      <c r="K59" s="36">
        <v>9.5397923875432511</v>
      </c>
      <c r="L59" s="36">
        <v>4.5051903114186844</v>
      </c>
      <c r="M59" s="36">
        <v>1.8823529411764706</v>
      </c>
      <c r="N59" s="36"/>
      <c r="O59" s="35">
        <v>1968</v>
      </c>
      <c r="P59" s="36">
        <v>41.966766355801731</v>
      </c>
      <c r="Q59" s="36">
        <v>31.53303013679237</v>
      </c>
      <c r="R59" s="36">
        <v>18.338671716009838</v>
      </c>
      <c r="S59" s="36">
        <v>5.4150666265550624</v>
      </c>
      <c r="T59" s="36">
        <v>2.7446955352244777</v>
      </c>
      <c r="U59" s="36"/>
      <c r="V59" s="35">
        <v>1968</v>
      </c>
      <c r="W59" s="36">
        <v>37.284572224379659</v>
      </c>
      <c r="X59" s="36">
        <v>31.139440523856074</v>
      </c>
      <c r="Y59" s="36">
        <v>23.171793189335403</v>
      </c>
      <c r="Z59" s="36">
        <v>5.618865246327517</v>
      </c>
      <c r="AA59" s="36">
        <v>2.7853288161013428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row>
    <row r="60" spans="1:79">
      <c r="A60" s="35">
        <v>1969</v>
      </c>
      <c r="B60" s="36">
        <v>72.183694181326103</v>
      </c>
      <c r="C60" s="36">
        <v>16.546853856562922</v>
      </c>
      <c r="D60" s="36">
        <v>6.0977672530446547</v>
      </c>
      <c r="E60" s="36">
        <v>3.8396481732070362</v>
      </c>
      <c r="F60" s="36">
        <v>1.3320365358592692</v>
      </c>
      <c r="G60" s="36"/>
      <c r="H60" s="35">
        <v>1969</v>
      </c>
      <c r="I60" s="36">
        <v>63.274769773365556</v>
      </c>
      <c r="J60" s="36">
        <v>21.850303703219904</v>
      </c>
      <c r="K60" s="36">
        <v>8.6277839461824826</v>
      </c>
      <c r="L60" s="36">
        <v>4.5359545424857943</v>
      </c>
      <c r="M60" s="36">
        <v>1.7079224087257527</v>
      </c>
      <c r="N60" s="36"/>
      <c r="O60" s="35">
        <v>1969</v>
      </c>
      <c r="P60" s="36">
        <v>43.857603402153785</v>
      </c>
      <c r="Q60" s="36">
        <v>31.118389464297962</v>
      </c>
      <c r="R60" s="36">
        <v>16.576925715069621</v>
      </c>
      <c r="S60" s="36">
        <v>5.9331915769257151</v>
      </c>
      <c r="T60" s="36">
        <v>2.5156046368063651</v>
      </c>
      <c r="U60" s="36"/>
      <c r="V60" s="35">
        <v>1969</v>
      </c>
      <c r="W60" s="36">
        <v>39.928892853863005</v>
      </c>
      <c r="X60" s="36">
        <v>29.740367080802379</v>
      </c>
      <c r="Y60" s="36">
        <v>21.018590189312938</v>
      </c>
      <c r="Z60" s="36">
        <v>6.482295370163861</v>
      </c>
      <c r="AA60" s="36">
        <v>2.8285425658921848</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row>
    <row r="61" spans="1:79">
      <c r="A61" s="35">
        <v>1970</v>
      </c>
      <c r="B61" s="36">
        <v>73.703184458241537</v>
      </c>
      <c r="C61" s="36">
        <v>15.157220108151414</v>
      </c>
      <c r="D61" s="36">
        <v>5.6158622070899265</v>
      </c>
      <c r="E61" s="36">
        <v>4.1978770278389748</v>
      </c>
      <c r="F61" s="36">
        <v>1.3258561986781494</v>
      </c>
      <c r="G61" s="36"/>
      <c r="H61" s="35">
        <v>1970</v>
      </c>
      <c r="I61" s="36">
        <v>65.176076020122977</v>
      </c>
      <c r="J61" s="36">
        <v>20.169554686044346</v>
      </c>
      <c r="K61" s="36">
        <v>7.8597602633376811</v>
      </c>
      <c r="L61" s="36">
        <v>5.0338488292652626</v>
      </c>
      <c r="M61" s="36">
        <v>1.7607602012297374</v>
      </c>
      <c r="N61" s="36"/>
      <c r="O61" s="35">
        <v>1970</v>
      </c>
      <c r="P61" s="36">
        <v>45.613285805805148</v>
      </c>
      <c r="Q61" s="36">
        <v>30.047472772968447</v>
      </c>
      <c r="R61" s="36">
        <v>14.925176996238317</v>
      </c>
      <c r="S61" s="36">
        <v>6.5032770997256764</v>
      </c>
      <c r="T61" s="36">
        <v>2.9107873252624143</v>
      </c>
      <c r="U61" s="36"/>
      <c r="V61" s="35">
        <v>1970</v>
      </c>
      <c r="W61" s="36">
        <v>40.965562199907225</v>
      </c>
      <c r="X61" s="36">
        <v>29.984830819762557</v>
      </c>
      <c r="Y61" s="36">
        <v>18.788471423019544</v>
      </c>
      <c r="Z61" s="36">
        <v>7.0354908671505765</v>
      </c>
      <c r="AA61" s="36">
        <v>3.2243910389007984</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row>
    <row r="62" spans="1:79">
      <c r="A62" s="35">
        <v>1971</v>
      </c>
      <c r="B62" s="36">
        <v>74.830738629843552</v>
      </c>
      <c r="C62" s="36">
        <v>14.313582985885324</v>
      </c>
      <c r="D62" s="36">
        <v>5.1409555139042959</v>
      </c>
      <c r="E62" s="36">
        <v>4.3874077190835026</v>
      </c>
      <c r="F62" s="36">
        <v>1.3234900355735761</v>
      </c>
      <c r="G62" s="36"/>
      <c r="H62" s="35">
        <v>1971</v>
      </c>
      <c r="I62" s="36">
        <v>66.343350193394826</v>
      </c>
      <c r="J62" s="36">
        <v>19.152038083903598</v>
      </c>
      <c r="K62" s="36">
        <v>7.4085093722106521</v>
      </c>
      <c r="L62" s="36">
        <v>5.2662897947039573</v>
      </c>
      <c r="M62" s="36">
        <v>1.8298125557869682</v>
      </c>
      <c r="N62" s="36"/>
      <c r="O62" s="35">
        <v>1971</v>
      </c>
      <c r="P62" s="36">
        <v>47.564834396018504</v>
      </c>
      <c r="Q62" s="36">
        <v>28.7608719848627</v>
      </c>
      <c r="R62" s="36">
        <v>13.955891940023216</v>
      </c>
      <c r="S62" s="36">
        <v>6.7577236806538297</v>
      </c>
      <c r="T62" s="36">
        <v>2.9590879458110062</v>
      </c>
      <c r="U62" s="36"/>
      <c r="V62" s="35">
        <v>1971</v>
      </c>
      <c r="W62" s="36">
        <v>42.45808010544043</v>
      </c>
      <c r="X62" s="36">
        <v>29.116936369627297</v>
      </c>
      <c r="Y62" s="36">
        <v>17.782089770813503</v>
      </c>
      <c r="Z62" s="36">
        <v>7.1538405213443648</v>
      </c>
      <c r="AA62" s="36">
        <v>3.4890532327744008</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row>
    <row r="63" spans="1:79">
      <c r="A63" s="35">
        <v>1972</v>
      </c>
      <c r="B63" s="36">
        <v>74.585121602288979</v>
      </c>
      <c r="C63" s="36">
        <v>14.499284692417739</v>
      </c>
      <c r="D63" s="36">
        <v>5.0822603719599426</v>
      </c>
      <c r="E63" s="36">
        <v>4.4134477825464948</v>
      </c>
      <c r="F63" s="36">
        <v>1.4198855507868384</v>
      </c>
      <c r="G63" s="36"/>
      <c r="H63" s="35">
        <v>1972</v>
      </c>
      <c r="I63" s="36">
        <v>66.21248850622753</v>
      </c>
      <c r="J63" s="36">
        <v>19.323469586781464</v>
      </c>
      <c r="K63" s="36">
        <v>7.1776867563877502</v>
      </c>
      <c r="L63" s="36">
        <v>5.3331104238067368</v>
      </c>
      <c r="M63" s="36">
        <v>1.9504583577140626</v>
      </c>
      <c r="N63" s="36"/>
      <c r="O63" s="35">
        <v>1972</v>
      </c>
      <c r="P63" s="36">
        <v>49.267702781385758</v>
      </c>
      <c r="Q63" s="36">
        <v>27.224138188441497</v>
      </c>
      <c r="R63" s="36">
        <v>13.630731102850062</v>
      </c>
      <c r="S63" s="36">
        <v>6.6466609934160426</v>
      </c>
      <c r="T63" s="36">
        <v>3.2292739732162854</v>
      </c>
      <c r="U63" s="36"/>
      <c r="V63" s="35">
        <v>1972</v>
      </c>
      <c r="W63" s="36">
        <v>46.2125660598943</v>
      </c>
      <c r="X63" s="36">
        <v>26.440076911563217</v>
      </c>
      <c r="Y63" s="36">
        <v>16.856067147939619</v>
      </c>
      <c r="Z63" s="36">
        <v>6.9842147076094081</v>
      </c>
      <c r="AA63" s="36">
        <v>3.5070751729934484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row>
    <row r="64" spans="1:79">
      <c r="A64" s="35">
        <v>1973</v>
      </c>
      <c r="B64" s="36">
        <v>73.209305377825899</v>
      </c>
      <c r="C64" s="36">
        <v>15.375529087508614</v>
      </c>
      <c r="D64" s="36">
        <v>5.1186140368146464</v>
      </c>
      <c r="E64" s="36">
        <v>4.7511237982741088</v>
      </c>
      <c r="F64" s="36">
        <v>1.54542769957673</v>
      </c>
      <c r="G64" s="36"/>
      <c r="H64" s="35">
        <v>1973</v>
      </c>
      <c r="I64" s="36">
        <v>64.923563790419323</v>
      </c>
      <c r="J64" s="36">
        <v>20.166909118750482</v>
      </c>
      <c r="K64" s="36">
        <v>7.1204348824745427</v>
      </c>
      <c r="L64" s="36">
        <v>5.678483015593498</v>
      </c>
      <c r="M64" s="36">
        <v>2.108057065564148</v>
      </c>
      <c r="N64" s="36"/>
      <c r="O64" s="35">
        <v>1973</v>
      </c>
      <c r="P64" s="36">
        <v>49.126227015069823</v>
      </c>
      <c r="Q64" s="36">
        <v>27.240425826074937</v>
      </c>
      <c r="R64" s="36">
        <v>13.341628646481405</v>
      </c>
      <c r="S64" s="36">
        <v>7.1229088898105903</v>
      </c>
      <c r="T64" s="36">
        <v>3.1674270703719065</v>
      </c>
      <c r="U64" s="36"/>
      <c r="V64" s="35">
        <v>1973</v>
      </c>
      <c r="W64" s="36">
        <v>45.657536440813715</v>
      </c>
      <c r="X64" s="36">
        <v>26.708313310908217</v>
      </c>
      <c r="Y64" s="36">
        <v>16.640504031181589</v>
      </c>
      <c r="Z64" s="36">
        <v>7.5102781782262804</v>
      </c>
      <c r="AA64" s="36">
        <v>3.4844359015430615</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row>
    <row r="65" spans="1:79">
      <c r="A65" s="35">
        <v>1974</v>
      </c>
      <c r="B65" s="36">
        <v>72.656085293497583</v>
      </c>
      <c r="C65" s="36">
        <v>14.923350299671718</v>
      </c>
      <c r="D65" s="36">
        <v>5.2465138692286848</v>
      </c>
      <c r="E65" s="36">
        <v>5.3790320151793516</v>
      </c>
      <c r="F65" s="36">
        <v>1.798030298467006</v>
      </c>
      <c r="G65" s="36"/>
      <c r="H65" s="35">
        <v>1974</v>
      </c>
      <c r="I65" s="36">
        <v>64.816491399122498</v>
      </c>
      <c r="J65" s="36">
        <v>19.520857998467861</v>
      </c>
      <c r="K65" s="36">
        <v>7.0269517375861827</v>
      </c>
      <c r="L65" s="36">
        <v>6.272488799127145</v>
      </c>
      <c r="M65" s="36">
        <v>2.3608886412702836</v>
      </c>
      <c r="N65" s="36"/>
      <c r="O65" s="35">
        <v>1974</v>
      </c>
      <c r="P65" s="36">
        <v>49.382941434204767</v>
      </c>
      <c r="Q65" s="36">
        <v>26.152572902974537</v>
      </c>
      <c r="R65" s="36">
        <v>12.949710335426706</v>
      </c>
      <c r="S65" s="36">
        <v>7.9085730977070252</v>
      </c>
      <c r="T65" s="36">
        <v>3.6062022296869674</v>
      </c>
      <c r="U65" s="36"/>
      <c r="V65" s="35">
        <v>1974</v>
      </c>
      <c r="W65" s="36">
        <v>45.599992631346254</v>
      </c>
      <c r="X65" s="36">
        <v>25.546201458993444</v>
      </c>
      <c r="Y65" s="36">
        <v>16.072875985557438</v>
      </c>
      <c r="Z65" s="36">
        <v>8.6019821678579333</v>
      </c>
      <c r="AA65" s="36">
        <v>4.1789477562449342</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row>
    <row r="66" spans="1:79">
      <c r="A66" s="35">
        <v>1975</v>
      </c>
      <c r="B66" s="36">
        <v>75.463070155128506</v>
      </c>
      <c r="C66" s="36">
        <v>13.003588793702244</v>
      </c>
      <c r="D66" s="36">
        <v>4.8535540634406109</v>
      </c>
      <c r="E66" s="36">
        <v>5.0358879370224594</v>
      </c>
      <c r="F66" s="36">
        <v>1.6467932391757352</v>
      </c>
      <c r="G66" s="36"/>
      <c r="H66" s="35">
        <v>1975</v>
      </c>
      <c r="I66" s="36">
        <v>68.114540219542917</v>
      </c>
      <c r="J66" s="36">
        <v>17.106802231419831</v>
      </c>
      <c r="K66" s="36">
        <v>6.750494871333454</v>
      </c>
      <c r="L66" s="36">
        <v>5.7697498650350907</v>
      </c>
      <c r="M66" s="36">
        <v>2.2561633975166453</v>
      </c>
      <c r="N66" s="36"/>
      <c r="O66" s="35">
        <v>1975</v>
      </c>
      <c r="P66" s="36">
        <v>52.858691637775955</v>
      </c>
      <c r="Q66" s="36">
        <v>23.410414954072696</v>
      </c>
      <c r="R66" s="36">
        <v>12.672599687861133</v>
      </c>
      <c r="S66" s="36">
        <v>7.3269237642517604</v>
      </c>
      <c r="T66" s="36">
        <v>3.7313699560384577</v>
      </c>
      <c r="U66" s="36"/>
      <c r="V66" s="35">
        <v>1975</v>
      </c>
      <c r="W66" s="36">
        <v>49.665292812174457</v>
      </c>
      <c r="X66" s="36">
        <v>22.598849585579057</v>
      </c>
      <c r="Y66" s="36">
        <v>15.71900901308936</v>
      </c>
      <c r="Z66" s="36">
        <v>7.6860365052765074</v>
      </c>
      <c r="AA66" s="36">
        <v>4.332623760134064</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row>
    <row r="67" spans="1:79">
      <c r="A67" s="35">
        <v>1976</v>
      </c>
      <c r="B67" s="36">
        <v>76.109160548994581</v>
      </c>
      <c r="C67" s="36">
        <v>12.440153207788063</v>
      </c>
      <c r="D67" s="36">
        <v>4.9047771039472288</v>
      </c>
      <c r="E67" s="36">
        <v>5.072348122140653</v>
      </c>
      <c r="F67" s="36">
        <v>1.4762208745611236</v>
      </c>
      <c r="G67" s="36"/>
      <c r="H67" s="35">
        <v>1976</v>
      </c>
      <c r="I67" s="36">
        <v>69.221519643412464</v>
      </c>
      <c r="J67" s="36">
        <v>16.160464393075568</v>
      </c>
      <c r="K67" s="36">
        <v>6.8373587643827092</v>
      </c>
      <c r="L67" s="36">
        <v>5.8132061780864515</v>
      </c>
      <c r="M67" s="36">
        <v>1.9653778376697417</v>
      </c>
      <c r="N67" s="36"/>
      <c r="O67" s="35">
        <v>1976</v>
      </c>
      <c r="P67" s="36">
        <v>54.700646532636618</v>
      </c>
      <c r="Q67" s="36">
        <v>21.973253033389426</v>
      </c>
      <c r="R67" s="36">
        <v>12.776769108139227</v>
      </c>
      <c r="S67" s="36">
        <v>6.9524399964573558</v>
      </c>
      <c r="T67" s="36">
        <v>3.5968913293773803</v>
      </c>
      <c r="U67" s="36"/>
      <c r="V67" s="35">
        <v>1976</v>
      </c>
      <c r="W67" s="36">
        <v>51.989030678768806</v>
      </c>
      <c r="X67" s="36">
        <v>20.93340175139009</v>
      </c>
      <c r="Y67" s="36">
        <v>15.902150962759828</v>
      </c>
      <c r="Z67" s="36">
        <v>7.0232256870546861</v>
      </c>
      <c r="AA67" s="36">
        <v>4.1521909200265821</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row>
    <row r="68" spans="1:79">
      <c r="A68" s="35">
        <v>1977</v>
      </c>
      <c r="B68" s="36">
        <v>76.625290341916639</v>
      </c>
      <c r="C68" s="36">
        <v>11.943355228652065</v>
      </c>
      <c r="D68" s="36">
        <v>4.9776467943754845</v>
      </c>
      <c r="E68" s="36">
        <v>5.0850420839681316</v>
      </c>
      <c r="F68" s="36">
        <v>1.3686655510876897</v>
      </c>
      <c r="G68" s="36"/>
      <c r="H68" s="35">
        <v>1977</v>
      </c>
      <c r="I68" s="36">
        <v>69.81146759538494</v>
      </c>
      <c r="J68" s="36">
        <v>15.6429363581532</v>
      </c>
      <c r="K68" s="36">
        <v>6.9070179193338133</v>
      </c>
      <c r="L68" s="36">
        <v>5.7493628032764565</v>
      </c>
      <c r="M68" s="36">
        <v>1.88726968500107</v>
      </c>
      <c r="N68" s="36"/>
      <c r="O68" s="35">
        <v>1977</v>
      </c>
      <c r="P68" s="36">
        <v>56.064</v>
      </c>
      <c r="Q68" s="36">
        <v>21.004387096774192</v>
      </c>
      <c r="R68" s="36">
        <v>12.819612903225806</v>
      </c>
      <c r="S68" s="36">
        <v>6.7313548387096782</v>
      </c>
      <c r="T68" s="36">
        <v>3.3796129032258064</v>
      </c>
      <c r="U68" s="36"/>
      <c r="V68" s="35">
        <v>1977</v>
      </c>
      <c r="W68" s="36">
        <v>53.271444659951193</v>
      </c>
      <c r="X68" s="36">
        <v>20.104955264969028</v>
      </c>
      <c r="Y68" s="36">
        <v>15.70887818306951</v>
      </c>
      <c r="Z68" s="36">
        <v>6.8870049427516733</v>
      </c>
      <c r="AA68" s="36">
        <v>4.0277169492585871</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row>
    <row r="69" spans="1:79">
      <c r="A69" s="35">
        <v>1978</v>
      </c>
      <c r="B69" s="36">
        <v>76.918515815640049</v>
      </c>
      <c r="C69" s="36">
        <v>11.854318228465871</v>
      </c>
      <c r="D69" s="36">
        <v>4.8689821888754592</v>
      </c>
      <c r="E69" s="36">
        <v>4.9693265524869439</v>
      </c>
      <c r="F69" s="36">
        <v>1.3888572145316884</v>
      </c>
      <c r="G69" s="36"/>
      <c r="H69" s="35">
        <v>1978</v>
      </c>
      <c r="I69" s="36">
        <v>70.483252909452162</v>
      </c>
      <c r="J69" s="36">
        <v>15.22317627022424</v>
      </c>
      <c r="K69" s="36">
        <v>6.725447062162929</v>
      </c>
      <c r="L69" s="36">
        <v>5.6805279591257456</v>
      </c>
      <c r="M69" s="36">
        <v>1.889369855237014</v>
      </c>
      <c r="N69" s="36"/>
      <c r="O69" s="35">
        <v>1978</v>
      </c>
      <c r="P69" s="36">
        <v>58.102356385814915</v>
      </c>
      <c r="Q69" s="36">
        <v>19.596636139979982</v>
      </c>
      <c r="R69" s="36">
        <v>12.3965164030271</v>
      </c>
      <c r="S69" s="36">
        <v>6.486375244384992</v>
      </c>
      <c r="T69" s="36">
        <v>3.4171803818486262</v>
      </c>
      <c r="U69" s="36"/>
      <c r="V69" s="35">
        <v>1978</v>
      </c>
      <c r="W69" s="36">
        <v>54.973784944562766</v>
      </c>
      <c r="X69" s="36">
        <v>18.864226532041801</v>
      </c>
      <c r="Y69" s="36">
        <v>15.431858544834467</v>
      </c>
      <c r="Z69" s="36">
        <v>6.6956294089760915</v>
      </c>
      <c r="AA69" s="36">
        <v>4.0345005695848757</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spans="1:79">
      <c r="A70" s="35">
        <v>1979</v>
      </c>
      <c r="B70" s="36">
        <v>77.490705543255771</v>
      </c>
      <c r="C70" s="36">
        <v>10.56226241697648</v>
      </c>
      <c r="D70" s="36">
        <v>4.9229291114917082</v>
      </c>
      <c r="E70" s="36">
        <v>5.6957266385396217</v>
      </c>
      <c r="F70" s="36">
        <v>1.3304649317014077</v>
      </c>
      <c r="G70" s="36"/>
      <c r="H70" s="35">
        <v>1979</v>
      </c>
      <c r="I70" s="36">
        <v>71.013245893123823</v>
      </c>
      <c r="J70" s="36">
        <v>13.57217063827024</v>
      </c>
      <c r="K70" s="36">
        <v>6.8015063956885919</v>
      </c>
      <c r="L70" s="36">
        <v>6.6667748847477428</v>
      </c>
      <c r="M70" s="36">
        <v>1.9463021881695994</v>
      </c>
      <c r="N70" s="36"/>
      <c r="O70" s="35">
        <v>1979</v>
      </c>
      <c r="P70" s="36">
        <v>59.031135422576348</v>
      </c>
      <c r="Q70" s="36">
        <v>16.997891563714571</v>
      </c>
      <c r="R70" s="36">
        <v>12.499894154804949</v>
      </c>
      <c r="S70" s="36">
        <v>8.0137514077410934</v>
      </c>
      <c r="T70" s="36">
        <v>3.4581742127234389</v>
      </c>
      <c r="U70" s="36"/>
      <c r="V70" s="35">
        <v>1979</v>
      </c>
      <c r="W70" s="36">
        <v>56.324938328265738</v>
      </c>
      <c r="X70" s="36">
        <v>15.70573499321133</v>
      </c>
      <c r="Y70" s="36">
        <v>15.555300581977193</v>
      </c>
      <c r="Z70" s="36">
        <v>8.3064017491187467</v>
      </c>
      <c r="AA70" s="36">
        <v>4.1069869134810908</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spans="1:79">
      <c r="A71" s="35">
        <v>1980</v>
      </c>
      <c r="B71" s="36">
        <v>78.140119623604704</v>
      </c>
      <c r="C71" s="36">
        <v>8.2536477580098282</v>
      </c>
      <c r="D71" s="36">
        <v>5.0973370414111017</v>
      </c>
      <c r="E71" s="36">
        <v>7.1602727722960875</v>
      </c>
      <c r="F71" s="36">
        <v>1.3486228046782736</v>
      </c>
      <c r="G71" s="36"/>
      <c r="H71" s="35">
        <v>1980</v>
      </c>
      <c r="I71" s="36">
        <v>72.34432505136202</v>
      </c>
      <c r="J71" s="36">
        <v>10.330047149592799</v>
      </c>
      <c r="K71" s="36">
        <v>7.0000147804366142</v>
      </c>
      <c r="L71" s="36">
        <v>8.4292830010198507</v>
      </c>
      <c r="M71" s="36">
        <v>1.8963300175887197</v>
      </c>
      <c r="N71" s="36"/>
      <c r="O71" s="35">
        <v>1980</v>
      </c>
      <c r="P71" s="36">
        <v>60.503968131426994</v>
      </c>
      <c r="Q71" s="36">
        <v>13.337244850693267</v>
      </c>
      <c r="R71" s="36">
        <v>12.542846555291357</v>
      </c>
      <c r="S71" s="36">
        <v>10.043850168298183</v>
      </c>
      <c r="T71" s="36">
        <v>3.5713182842849647</v>
      </c>
      <c r="U71" s="36"/>
      <c r="V71" s="35">
        <v>1980</v>
      </c>
      <c r="W71" s="36">
        <v>57.705744892529097</v>
      </c>
      <c r="X71" s="36">
        <v>12.501446056315219</v>
      </c>
      <c r="Y71" s="36">
        <v>15.268040998588649</v>
      </c>
      <c r="Z71" s="36">
        <v>10.324263668124292</v>
      </c>
      <c r="AA71" s="36">
        <v>4.2531408343166515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row>
    <row r="72" spans="1:79">
      <c r="A72" s="35">
        <v>1981</v>
      </c>
      <c r="B72" s="36">
        <v>79.005592450192225</v>
      </c>
      <c r="C72" s="36">
        <v>5.6553652569031803</v>
      </c>
      <c r="D72" s="36">
        <v>4.9598042642432718</v>
      </c>
      <c r="E72" s="36">
        <v>9.2555050681579871</v>
      </c>
      <c r="F72" s="36">
        <v>1.1254806011883955</v>
      </c>
      <c r="G72" s="36"/>
      <c r="H72" s="35">
        <v>1981</v>
      </c>
      <c r="I72" s="36">
        <v>73.842453397474443</v>
      </c>
      <c r="J72" s="36">
        <v>6.7867490296834863</v>
      </c>
      <c r="K72" s="36">
        <v>6.8769474662439185</v>
      </c>
      <c r="L72" s="36">
        <v>10.756846881320724</v>
      </c>
      <c r="M72" s="36">
        <v>1.7370032252774286</v>
      </c>
      <c r="N72" s="36"/>
      <c r="O72" s="35">
        <v>1981</v>
      </c>
      <c r="P72" s="36">
        <v>62.692221491212216</v>
      </c>
      <c r="Q72" s="36">
        <v>7.8385158729584941</v>
      </c>
      <c r="R72" s="36">
        <v>12.407730069333487</v>
      </c>
      <c r="S72" s="36">
        <v>13.328079700976742</v>
      </c>
      <c r="T72" s="36">
        <v>3.7334528655190615</v>
      </c>
      <c r="U72" s="36"/>
      <c r="V72" s="35">
        <v>1981</v>
      </c>
      <c r="W72" s="36">
        <v>59.755582279715277</v>
      </c>
      <c r="X72" s="36">
        <v>6.5811854692798555</v>
      </c>
      <c r="Y72" s="36">
        <v>15.078926555508607</v>
      </c>
      <c r="Z72" s="36">
        <v>13.95759525898961</v>
      </c>
      <c r="AA72" s="36">
        <v>4.6261687305662988</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row>
    <row r="73" spans="1:79">
      <c r="A73" s="35">
        <v>1982</v>
      </c>
      <c r="B73" s="36">
        <v>79.351699672920773</v>
      </c>
      <c r="C73" s="36">
        <v>5.0721689746635645</v>
      </c>
      <c r="D73" s="36">
        <v>5.3406668510894511</v>
      </c>
      <c r="E73" s="36">
        <v>9.0036287894813931</v>
      </c>
      <c r="F73" s="36">
        <v>1.2302084519876979</v>
      </c>
      <c r="G73" s="36"/>
      <c r="H73" s="35">
        <v>1982</v>
      </c>
      <c r="I73" s="36">
        <v>73.913318650160761</v>
      </c>
      <c r="J73" s="36">
        <v>6.4707222601959442</v>
      </c>
      <c r="K73" s="36">
        <v>7.1833624465203405</v>
      </c>
      <c r="L73" s="36">
        <v>10.546568441305283</v>
      </c>
      <c r="M73" s="36">
        <v>1.8860282018176755</v>
      </c>
      <c r="N73" s="36"/>
      <c r="O73" s="35">
        <v>1982</v>
      </c>
      <c r="P73" s="36">
        <v>62.610687724411363</v>
      </c>
      <c r="Q73" s="36">
        <v>8.2169840425881073</v>
      </c>
      <c r="R73" s="36">
        <v>12.343855641545723</v>
      </c>
      <c r="S73" s="36">
        <v>12.92872005933978</v>
      </c>
      <c r="T73" s="36">
        <v>3.8997525321150301</v>
      </c>
      <c r="U73" s="36"/>
      <c r="V73" s="35">
        <v>1982</v>
      </c>
      <c r="W73" s="36">
        <v>59.337613993195596</v>
      </c>
      <c r="X73" s="36">
        <v>7.6013259368190145</v>
      </c>
      <c r="Y73" s="36">
        <v>14.948821362531122</v>
      </c>
      <c r="Z73" s="36">
        <v>13.090471406453993</v>
      </c>
      <c r="AA73" s="36">
        <v>5.0212819654149863</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row>
    <row r="74" spans="1:79">
      <c r="A74" s="35">
        <v>1983</v>
      </c>
      <c r="B74" s="36">
        <v>81.042735042735046</v>
      </c>
      <c r="C74" s="36">
        <v>5.9129759129759139</v>
      </c>
      <c r="D74" s="36">
        <v>4.596736596736597</v>
      </c>
      <c r="E74" s="36">
        <v>7.6689976689976689</v>
      </c>
      <c r="F74" s="36">
        <v>0.7785547785547785</v>
      </c>
      <c r="G74" s="36"/>
      <c r="H74" s="35">
        <v>1983</v>
      </c>
      <c r="I74" s="36">
        <v>76.410850188756626</v>
      </c>
      <c r="J74" s="36">
        <v>7.2873321995875093</v>
      </c>
      <c r="K74" s="36">
        <v>6.2536937197718032</v>
      </c>
      <c r="L74" s="36">
        <v>8.7744690089372934</v>
      </c>
      <c r="M74" s="36">
        <v>1.2736548829467742</v>
      </c>
      <c r="N74" s="36"/>
      <c r="O74" s="35">
        <v>1983</v>
      </c>
      <c r="P74" s="36">
        <v>65.527563295697206</v>
      </c>
      <c r="Q74" s="36">
        <v>9.8091892264241931</v>
      </c>
      <c r="R74" s="36">
        <v>11.005279077194762</v>
      </c>
      <c r="S74" s="36">
        <v>10.684651850181918</v>
      </c>
      <c r="T74" s="36">
        <v>2.9739427755546788</v>
      </c>
      <c r="U74" s="36"/>
      <c r="V74" s="35">
        <v>1983</v>
      </c>
      <c r="W74" s="36">
        <v>61.806620449015199</v>
      </c>
      <c r="X74" s="36">
        <v>9.9550066571782736</v>
      </c>
      <c r="Y74" s="36">
        <v>13.021899820944858</v>
      </c>
      <c r="Z74" s="36">
        <v>11.28736054359304</v>
      </c>
      <c r="AA74" s="36">
        <v>3.9286534135255491</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row>
    <row r="75" spans="1:79">
      <c r="A75" s="35">
        <v>1984</v>
      </c>
      <c r="B75" s="36">
        <v>80.579685091548185</v>
      </c>
      <c r="C75" s="36">
        <v>6.1641960902948849</v>
      </c>
      <c r="D75" s="36">
        <v>4.0969791261506545</v>
      </c>
      <c r="E75" s="36">
        <v>8.575709120244321</v>
      </c>
      <c r="F75" s="36">
        <v>0.58487114107495286</v>
      </c>
      <c r="G75" s="36"/>
      <c r="H75" s="35">
        <v>1984</v>
      </c>
      <c r="I75" s="36">
        <v>75.524553323098147</v>
      </c>
      <c r="J75" s="36">
        <v>7.7453663529359407</v>
      </c>
      <c r="K75" s="36">
        <v>5.5503637941392432</v>
      </c>
      <c r="L75" s="36">
        <v>10.069421266938122</v>
      </c>
      <c r="M75" s="36">
        <v>1.1102952628885479</v>
      </c>
      <c r="N75" s="36"/>
      <c r="O75" s="35">
        <v>1984</v>
      </c>
      <c r="P75" s="36">
        <v>66.073409867989042</v>
      </c>
      <c r="Q75" s="36">
        <v>9.8968593619092911</v>
      </c>
      <c r="R75" s="36">
        <v>8.9452709281525262</v>
      </c>
      <c r="S75" s="36">
        <v>12.430654620383578</v>
      </c>
      <c r="T75" s="36">
        <v>2.6532391368340016</v>
      </c>
      <c r="U75" s="36"/>
      <c r="V75" s="35">
        <v>1984</v>
      </c>
      <c r="W75" s="36">
        <v>63.543453752267048</v>
      </c>
      <c r="X75" s="36">
        <v>10.044850742610656</v>
      </c>
      <c r="Y75" s="36">
        <v>10.271555315915887</v>
      </c>
      <c r="Z75" s="36">
        <v>12.901736842965216</v>
      </c>
      <c r="AA75" s="36">
        <v>3.2384033462411974</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row>
    <row r="76" spans="1:79">
      <c r="A76" s="35">
        <v>1985</v>
      </c>
      <c r="B76" s="36">
        <v>80.318067192711297</v>
      </c>
      <c r="C76" s="36">
        <v>6.5769136907182952</v>
      </c>
      <c r="D76" s="36">
        <v>4.192087637951138</v>
      </c>
      <c r="E76" s="36">
        <v>8.2892703164402501</v>
      </c>
      <c r="F76" s="36">
        <v>0.6236611621790179</v>
      </c>
      <c r="G76" s="36"/>
      <c r="H76" s="35">
        <v>1985</v>
      </c>
      <c r="I76" s="36">
        <v>75.183599487483988</v>
      </c>
      <c r="J76" s="36">
        <v>8.3627613362917597</v>
      </c>
      <c r="K76" s="36">
        <v>5.6668437555340265</v>
      </c>
      <c r="L76" s="36">
        <v>9.6096753023531978</v>
      </c>
      <c r="M76" s="36">
        <v>1.176078419117264</v>
      </c>
      <c r="N76" s="36"/>
      <c r="O76" s="35">
        <v>1985</v>
      </c>
      <c r="P76" s="36">
        <v>63.645517568600582</v>
      </c>
      <c r="Q76" s="36">
        <v>11.001924242823629</v>
      </c>
      <c r="R76" s="36">
        <v>9.6444104699897188</v>
      </c>
      <c r="S76" s="36">
        <v>12.30302870548541</v>
      </c>
      <c r="T76" s="36">
        <v>3.4051190131006668</v>
      </c>
      <c r="U76" s="36"/>
      <c r="V76" s="35">
        <v>1985</v>
      </c>
      <c r="W76" s="36">
        <v>59.287345198312494</v>
      </c>
      <c r="X76" s="36">
        <v>11.684030665477145</v>
      </c>
      <c r="Y76" s="36">
        <v>11.169537144844481</v>
      </c>
      <c r="Z76" s="36">
        <v>13.165514947151951</v>
      </c>
      <c r="AA76" s="36">
        <v>4.6931940181150109</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row>
    <row r="77" spans="1:79">
      <c r="A77" s="35">
        <v>1986</v>
      </c>
      <c r="B77" s="36">
        <v>81.19444734915821</v>
      </c>
      <c r="C77" s="36">
        <v>7.081982641430514</v>
      </c>
      <c r="D77" s="36">
        <v>4.5814597929520025</v>
      </c>
      <c r="E77" s="36">
        <v>6.9434277946251175</v>
      </c>
      <c r="F77" s="36">
        <v>0.19868242183415247</v>
      </c>
      <c r="G77" s="36"/>
      <c r="H77" s="35">
        <v>1986</v>
      </c>
      <c r="I77" s="36">
        <v>76.398516846687087</v>
      </c>
      <c r="J77" s="36">
        <v>8.8223440270836697</v>
      </c>
      <c r="K77" s="36">
        <v>6.1180074157665647</v>
      </c>
      <c r="L77" s="36">
        <v>8.0847976785426408</v>
      </c>
      <c r="M77" s="36">
        <v>0.57532645494115753</v>
      </c>
      <c r="N77" s="36"/>
      <c r="O77" s="35">
        <v>1986</v>
      </c>
      <c r="P77" s="36">
        <v>65.742805343113758</v>
      </c>
      <c r="Q77" s="36">
        <v>11.13687040240065</v>
      </c>
      <c r="R77" s="36">
        <v>10.765936607831287</v>
      </c>
      <c r="S77" s="36">
        <v>10.626315460437201</v>
      </c>
      <c r="T77" s="36">
        <v>1.7280721862171005</v>
      </c>
      <c r="U77" s="36"/>
      <c r="V77" s="35">
        <v>1986</v>
      </c>
      <c r="W77" s="36">
        <v>61.486381056405293</v>
      </c>
      <c r="X77" s="36">
        <v>11.25518060275766</v>
      </c>
      <c r="Y77" s="36">
        <v>13.051503468958247</v>
      </c>
      <c r="Z77" s="36">
        <v>11.733946315825529</v>
      </c>
      <c r="AA77" s="36">
        <v>2.4729885560532656</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row>
    <row r="78" spans="1:79">
      <c r="A78" s="35">
        <v>1987</v>
      </c>
      <c r="B78" s="36">
        <v>79.480131744188796</v>
      </c>
      <c r="C78" s="36">
        <v>9.7339051726180603</v>
      </c>
      <c r="D78" s="36">
        <v>3.98668341113191</v>
      </c>
      <c r="E78" s="36">
        <v>6.6867284316280831</v>
      </c>
      <c r="F78" s="36">
        <v>0.11255124043314456</v>
      </c>
      <c r="G78" s="36"/>
      <c r="H78" s="35">
        <v>1987</v>
      </c>
      <c r="I78" s="36">
        <v>74.1685183539241</v>
      </c>
      <c r="J78" s="36">
        <v>12.457559328059729</v>
      </c>
      <c r="K78" s="36">
        <v>5.0564394276064348</v>
      </c>
      <c r="L78" s="36">
        <v>7.8713003288596566</v>
      </c>
      <c r="M78" s="36">
        <v>0.44618256155008446</v>
      </c>
      <c r="N78" s="36"/>
      <c r="O78" s="35">
        <v>1987</v>
      </c>
      <c r="P78" s="36">
        <v>63.884552126034215</v>
      </c>
      <c r="Q78" s="36">
        <v>17.232022842448885</v>
      </c>
      <c r="R78" s="36">
        <v>7.1624769363066365</v>
      </c>
      <c r="S78" s="36">
        <v>10.363007923057014</v>
      </c>
      <c r="T78" s="36">
        <v>1.3583576145670704</v>
      </c>
      <c r="U78" s="36"/>
      <c r="V78" s="35">
        <v>1987</v>
      </c>
      <c r="W78" s="36">
        <v>61.237735227894014</v>
      </c>
      <c r="X78" s="36">
        <v>17.777379321697108</v>
      </c>
      <c r="Y78" s="36">
        <v>7.9543918025173275</v>
      </c>
      <c r="Z78" s="36">
        <v>11.292996513835899</v>
      </c>
      <c r="AA78" s="36">
        <v>1.7377910770659786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row>
    <row r="79" spans="1:79">
      <c r="A79" s="35">
        <v>1988</v>
      </c>
      <c r="B79" s="36">
        <v>76.30322487703485</v>
      </c>
      <c r="C79" s="36">
        <v>12.260500915807453</v>
      </c>
      <c r="D79" s="36">
        <v>4.2940050626659261</v>
      </c>
      <c r="E79" s="36">
        <v>6.8284250169784535</v>
      </c>
      <c r="F79" s="36">
        <v>0.31384412751332552</v>
      </c>
      <c r="G79" s="36"/>
      <c r="H79" s="35">
        <v>1988</v>
      </c>
      <c r="I79" s="36">
        <v>70.507337463833338</v>
      </c>
      <c r="J79" s="36">
        <v>15.545159058960037</v>
      </c>
      <c r="K79" s="36">
        <v>5.3113866430638099</v>
      </c>
      <c r="L79" s="36">
        <v>7.9838151836783267</v>
      </c>
      <c r="M79" s="36">
        <v>0.65304543797927816</v>
      </c>
      <c r="N79" s="36"/>
      <c r="O79" s="35">
        <v>1988</v>
      </c>
      <c r="P79" s="36">
        <v>59.763471177944858</v>
      </c>
      <c r="Q79" s="36">
        <v>21.17512531328321</v>
      </c>
      <c r="R79" s="36">
        <v>7.621553884711779</v>
      </c>
      <c r="S79" s="36">
        <v>9.9868421052631575</v>
      </c>
      <c r="T79" s="36">
        <v>1.4526942355889723</v>
      </c>
      <c r="U79" s="36"/>
      <c r="V79" s="35">
        <v>1988</v>
      </c>
      <c r="W79" s="36">
        <v>56.935073727143752</v>
      </c>
      <c r="X79" s="36">
        <v>22.50030819763931</v>
      </c>
      <c r="Y79" s="36">
        <v>8.4508837436715005</v>
      </c>
      <c r="Z79" s="36">
        <v>10.469317096715553</v>
      </c>
      <c r="AA79" s="36">
        <v>1.6442082872778103</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row>
    <row r="80" spans="1:79">
      <c r="A80" s="35">
        <v>1989</v>
      </c>
      <c r="B80" s="36">
        <v>74.975960346964058</v>
      </c>
      <c r="C80" s="36">
        <v>12.469888475836431</v>
      </c>
      <c r="D80" s="36">
        <v>4.1972738537794303</v>
      </c>
      <c r="E80" s="36">
        <v>7.8869888475836429</v>
      </c>
      <c r="F80" s="36">
        <v>0.46889714993804216</v>
      </c>
      <c r="G80" s="36"/>
      <c r="H80" s="35">
        <v>1989</v>
      </c>
      <c r="I80" s="36">
        <v>68.8275315886101</v>
      </c>
      <c r="J80" s="36">
        <v>15.904100219590337</v>
      </c>
      <c r="K80" s="36">
        <v>5.2161704884985065</v>
      </c>
      <c r="L80" s="36">
        <v>9.1385579034522468</v>
      </c>
      <c r="M80" s="36">
        <v>0.91435976817020048</v>
      </c>
      <c r="N80" s="36"/>
      <c r="O80" s="35">
        <v>1989</v>
      </c>
      <c r="P80" s="36">
        <v>56.724612302256233</v>
      </c>
      <c r="Q80" s="36">
        <v>22.320546656155649</v>
      </c>
      <c r="R80" s="36">
        <v>7.3532481857583978</v>
      </c>
      <c r="S80" s="36">
        <v>11.772239065474723</v>
      </c>
      <c r="T80" s="36">
        <v>1.8296653818709823</v>
      </c>
      <c r="U80" s="36"/>
      <c r="V80" s="35">
        <v>1989</v>
      </c>
      <c r="W80" s="36">
        <v>52.904423751995495</v>
      </c>
      <c r="X80" s="36">
        <v>23.802597424594655</v>
      </c>
      <c r="Y80" s="36">
        <v>8.2292712051728305</v>
      </c>
      <c r="Z80" s="36">
        <v>12.834046841719703</v>
      </c>
      <c r="AA80" s="36">
        <v>2.2296607765173166</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row>
    <row r="81" spans="1:79">
      <c r="A81" s="35">
        <v>1990</v>
      </c>
      <c r="B81" s="36">
        <v>75.605347392204862</v>
      </c>
      <c r="C81" s="36">
        <v>12.338542647335718</v>
      </c>
      <c r="D81" s="36">
        <v>3.8825080022594616</v>
      </c>
      <c r="E81" s="36">
        <v>7.5899077386556204</v>
      </c>
      <c r="F81" s="36">
        <v>0.58086989267557898</v>
      </c>
      <c r="G81" s="36"/>
      <c r="H81" s="35">
        <v>1990</v>
      </c>
      <c r="I81" s="36">
        <v>69.796381628131414</v>
      </c>
      <c r="J81" s="36">
        <v>15.726732727099728</v>
      </c>
      <c r="K81" s="36">
        <v>4.7268550612350309</v>
      </c>
      <c r="L81" s="36">
        <v>8.7869890850765948</v>
      </c>
      <c r="M81" s="36">
        <v>0.96372113254223923</v>
      </c>
      <c r="N81" s="36"/>
      <c r="O81" s="35">
        <v>1990</v>
      </c>
      <c r="P81" s="36">
        <v>57.859836734929438</v>
      </c>
      <c r="Q81" s="36">
        <v>22.296733832920218</v>
      </c>
      <c r="R81" s="36">
        <v>6.7617363000753121</v>
      </c>
      <c r="S81" s="36">
        <v>11.10566060602563</v>
      </c>
      <c r="T81" s="36">
        <v>1.9763210822009909</v>
      </c>
      <c r="U81" s="36"/>
      <c r="V81" s="35">
        <v>1990</v>
      </c>
      <c r="W81" s="36">
        <v>54.065436013149444</v>
      </c>
      <c r="X81" s="36">
        <v>23.994047734832421</v>
      </c>
      <c r="Y81" s="36">
        <v>7.5405084712793471</v>
      </c>
      <c r="Z81" s="36">
        <v>12.097298138458248</v>
      </c>
      <c r="AA81" s="36">
        <v>2.302515123811006</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row>
    <row r="82" spans="1:79">
      <c r="A82" s="35">
        <v>1991</v>
      </c>
      <c r="B82" s="36">
        <v>76.181813170153532</v>
      </c>
      <c r="C82" s="36">
        <v>12.461754734143719</v>
      </c>
      <c r="D82" s="36">
        <v>3.6697079118314546</v>
      </c>
      <c r="E82" s="36">
        <v>7.0159963982836722</v>
      </c>
      <c r="F82" s="36">
        <v>0.67072778558762181</v>
      </c>
      <c r="G82" s="36"/>
      <c r="H82" s="35">
        <v>1991</v>
      </c>
      <c r="I82" s="36">
        <v>70.129499648387238</v>
      </c>
      <c r="J82" s="36">
        <v>16.018283864290737</v>
      </c>
      <c r="K82" s="36">
        <v>4.5298340122334704</v>
      </c>
      <c r="L82" s="36">
        <v>8.2184510462138594</v>
      </c>
      <c r="M82" s="36">
        <v>1.1039314288747064</v>
      </c>
      <c r="N82" s="36"/>
      <c r="O82" s="35">
        <v>1991</v>
      </c>
      <c r="P82" s="36">
        <v>57.356189652031333</v>
      </c>
      <c r="Q82" s="36">
        <v>22.977204408817634</v>
      </c>
      <c r="R82" s="36">
        <v>6.5762206230643114</v>
      </c>
      <c r="S82" s="36">
        <v>10.995001366369101</v>
      </c>
      <c r="T82" s="36">
        <v>2.0956686099471673</v>
      </c>
      <c r="U82" s="36"/>
      <c r="V82" s="35">
        <v>1991</v>
      </c>
      <c r="W82" s="36">
        <v>53.051151545018442</v>
      </c>
      <c r="X82" s="36">
        <v>24.843111135066877</v>
      </c>
      <c r="Y82" s="36">
        <v>7.2756007977269403</v>
      </c>
      <c r="Z82" s="36">
        <v>12.436570698165074</v>
      </c>
      <c r="AA82" s="36">
        <v>2.3933733223479043</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row>
    <row r="83" spans="1:79">
      <c r="A83" s="35">
        <v>1992</v>
      </c>
      <c r="B83" s="36">
        <v>78.103466368183561</v>
      </c>
      <c r="C83" s="36">
        <v>12.984889293084752</v>
      </c>
      <c r="D83" s="36">
        <v>3.2608695652173911</v>
      </c>
      <c r="E83" s="36">
        <v>4.7745636433593335</v>
      </c>
      <c r="F83" s="36">
        <v>0.87621113015495466</v>
      </c>
      <c r="G83" s="36"/>
      <c r="H83" s="35">
        <v>1992</v>
      </c>
      <c r="I83" s="36">
        <v>72.572809455838524</v>
      </c>
      <c r="J83" s="36">
        <v>16.735532016127014</v>
      </c>
      <c r="K83" s="36">
        <v>3.9522450103924069</v>
      </c>
      <c r="L83" s="36">
        <v>5.4315979265269325</v>
      </c>
      <c r="M83" s="36">
        <v>1.3078155911151177</v>
      </c>
      <c r="N83" s="36"/>
      <c r="O83" s="35">
        <v>1992</v>
      </c>
      <c r="P83" s="36">
        <v>61.585769877997471</v>
      </c>
      <c r="Q83" s="36">
        <v>23.589082877576779</v>
      </c>
      <c r="R83" s="36">
        <v>5.4414703407656715</v>
      </c>
      <c r="S83" s="36">
        <v>7.1318889356331514</v>
      </c>
      <c r="T83" s="36">
        <v>2.2517879680269246</v>
      </c>
      <c r="U83" s="36"/>
      <c r="V83" s="35">
        <v>1992</v>
      </c>
      <c r="W83" s="36">
        <v>58.589193430940753</v>
      </c>
      <c r="X83" s="36">
        <v>25.133968653455966</v>
      </c>
      <c r="Y83" s="36">
        <v>5.944991551844808</v>
      </c>
      <c r="Z83" s="36">
        <v>7.8601423814607179</v>
      </c>
      <c r="AA83" s="36">
        <v>2.4717039822977571</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row>
    <row r="84" spans="1:79">
      <c r="A84" s="35">
        <v>1993</v>
      </c>
      <c r="B84" s="36">
        <v>78.812263549229826</v>
      </c>
      <c r="C84" s="36">
        <v>13.112806130027174</v>
      </c>
      <c r="D84" s="36">
        <v>3.1978191921574797</v>
      </c>
      <c r="E84" s="36">
        <v>3.9029121123954815</v>
      </c>
      <c r="F84" s="36">
        <v>0.97332529509929844</v>
      </c>
      <c r="G84" s="36"/>
      <c r="H84" s="35">
        <v>1993</v>
      </c>
      <c r="I84" s="36">
        <v>73.43000353517499</v>
      </c>
      <c r="J84" s="36">
        <v>16.757360739356596</v>
      </c>
      <c r="K84" s="36">
        <v>3.8394525529013683</v>
      </c>
      <c r="L84" s="36">
        <v>4.5401747386495632</v>
      </c>
      <c r="M84" s="36">
        <v>1.4336397151659006</v>
      </c>
      <c r="N84" s="36"/>
      <c r="O84" s="35">
        <v>1993</v>
      </c>
      <c r="P84" s="36">
        <v>62.074343715650777</v>
      </c>
      <c r="Q84" s="36">
        <v>23.823046497030031</v>
      </c>
      <c r="R84" s="36">
        <v>5.327299290881232</v>
      </c>
      <c r="S84" s="36">
        <v>6.1877259682198575</v>
      </c>
      <c r="T84" s="36">
        <v>2.5875845282181031</v>
      </c>
      <c r="U84" s="36"/>
      <c r="V84" s="35">
        <v>1993</v>
      </c>
      <c r="W84" s="36">
        <v>58.692176028106843</v>
      </c>
      <c r="X84" s="36">
        <v>25.700043541582211</v>
      </c>
      <c r="Y84" s="36">
        <v>5.8188069606474189</v>
      </c>
      <c r="Z84" s="36">
        <v>6.8367791240634812</v>
      </c>
      <c r="AA84" s="36">
        <v>2.9521943456000481</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row>
    <row r="85" spans="1:79">
      <c r="A85" s="35">
        <v>1994</v>
      </c>
      <c r="B85" s="36">
        <v>77.876887379359047</v>
      </c>
      <c r="C85" s="36">
        <v>14.08598715405051</v>
      </c>
      <c r="D85" s="36">
        <v>3.1887883781148063</v>
      </c>
      <c r="E85" s="36">
        <v>3.7041396240373947</v>
      </c>
      <c r="F85" s="36">
        <v>1.144197464438242</v>
      </c>
      <c r="G85" s="36"/>
      <c r="H85" s="35">
        <v>1994</v>
      </c>
      <c r="I85" s="36">
        <v>71.964817928531104</v>
      </c>
      <c r="J85" s="36">
        <v>18.151302331510291</v>
      </c>
      <c r="K85" s="36">
        <v>3.8963719247555284</v>
      </c>
      <c r="L85" s="36">
        <v>4.3795487516920293</v>
      </c>
      <c r="M85" s="36">
        <v>1.608566069575035</v>
      </c>
      <c r="N85" s="36"/>
      <c r="O85" s="35">
        <v>1994</v>
      </c>
      <c r="P85" s="36">
        <v>59.117976565486153</v>
      </c>
      <c r="Q85" s="36">
        <v>26.79706343662269</v>
      </c>
      <c r="R85" s="36">
        <v>5.3161286921221542</v>
      </c>
      <c r="S85" s="36">
        <v>6.0597593283336186</v>
      </c>
      <c r="T85" s="36">
        <v>2.709071977435384</v>
      </c>
      <c r="U85" s="36"/>
      <c r="V85" s="35">
        <v>1994</v>
      </c>
      <c r="W85" s="36">
        <v>54.692757104286507</v>
      </c>
      <c r="X85" s="36">
        <v>29.283476156506506</v>
      </c>
      <c r="Y85" s="36">
        <v>5.9830418175415154</v>
      </c>
      <c r="Z85" s="36">
        <v>6.940032327099682</v>
      </c>
      <c r="AA85" s="36">
        <v>3.1005119962435552</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row>
    <row r="86" spans="1:79">
      <c r="A86" s="35">
        <f>A85+1</f>
        <v>1995</v>
      </c>
      <c r="B86" s="36">
        <v>77.640756090164771</v>
      </c>
      <c r="C86" s="36">
        <v>14.363691499039726</v>
      </c>
      <c r="D86" s="36">
        <v>3.1032042858586881</v>
      </c>
      <c r="E86" s="36">
        <v>3.7804508238148187</v>
      </c>
      <c r="F86" s="36">
        <v>1.1118973011220057</v>
      </c>
      <c r="G86" s="36"/>
      <c r="H86" s="35">
        <f t="shared" ref="H86:H97" si="0">H85+1</f>
        <v>1995</v>
      </c>
      <c r="I86" s="36">
        <v>71.696202531645568</v>
      </c>
      <c r="J86" s="36">
        <v>18.592405063291139</v>
      </c>
      <c r="K86" s="36">
        <v>3.7367088607594936</v>
      </c>
      <c r="L86" s="36">
        <v>4.4253164556962021</v>
      </c>
      <c r="M86" s="36">
        <v>1.549367088607595</v>
      </c>
      <c r="N86" s="36"/>
      <c r="O86" s="35">
        <f t="shared" ref="O86:O97" si="1">O85+1</f>
        <v>1995</v>
      </c>
      <c r="P86" s="36">
        <v>59.239296247330408</v>
      </c>
      <c r="Q86" s="36">
        <v>27.255161191904808</v>
      </c>
      <c r="R86" s="36">
        <v>5.1255974778806053</v>
      </c>
      <c r="S86" s="36">
        <v>5.9391843791314951</v>
      </c>
      <c r="T86" s="36">
        <v>2.4407607037526691</v>
      </c>
      <c r="U86" s="36"/>
      <c r="V86" s="35">
        <f t="shared" ref="V86:V97" si="2">V85+1</f>
        <v>1995</v>
      </c>
      <c r="W86" s="36">
        <v>55.535186882574592</v>
      </c>
      <c r="X86" s="36">
        <v>29.595681841328034</v>
      </c>
      <c r="Y86" s="36">
        <v>5.6421224157246153</v>
      </c>
      <c r="Z86" s="36">
        <v>6.5281596903961701</v>
      </c>
      <c r="AA86" s="36">
        <v>2.6988491699765755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row>
    <row r="87" spans="1:79">
      <c r="A87" s="35">
        <f t="shared" ref="A87:A96" si="3">A86+1</f>
        <v>1996</v>
      </c>
      <c r="B87" s="36">
        <v>77.119757453259211</v>
      </c>
      <c r="C87" s="36">
        <v>14.633653360282969</v>
      </c>
      <c r="D87" s="36">
        <v>3.2137443153107625</v>
      </c>
      <c r="E87" s="36">
        <v>3.8201111672561892</v>
      </c>
      <c r="F87" s="36">
        <v>1.2127337038908537</v>
      </c>
      <c r="G87" s="36"/>
      <c r="H87" s="35">
        <f t="shared" si="0"/>
        <v>1996</v>
      </c>
      <c r="I87" s="36">
        <v>71.47338595426028</v>
      </c>
      <c r="J87" s="36">
        <v>18.76138433515483</v>
      </c>
      <c r="K87" s="36">
        <v>3.815017202995346</v>
      </c>
      <c r="L87" s="36">
        <v>4.3209876543209882</v>
      </c>
      <c r="M87" s="36">
        <v>1.6292248532685694</v>
      </c>
      <c r="N87" s="36"/>
      <c r="O87" s="35">
        <f t="shared" si="1"/>
        <v>1996</v>
      </c>
      <c r="P87" s="36">
        <v>59.664292980671426</v>
      </c>
      <c r="Q87" s="36">
        <v>27.049847405900309</v>
      </c>
      <c r="R87" s="36">
        <v>5.1881993896236018</v>
      </c>
      <c r="S87" s="36">
        <v>5.676500508647</v>
      </c>
      <c r="T87" s="36">
        <v>2.4211597151576809</v>
      </c>
      <c r="U87" s="36"/>
      <c r="V87" s="35">
        <f t="shared" si="2"/>
        <v>1996</v>
      </c>
      <c r="W87" s="36">
        <v>56.133564084291955</v>
      </c>
      <c r="X87" s="36">
        <v>29.308765143031653</v>
      </c>
      <c r="Y87" s="36">
        <v>5.5787437646340212</v>
      </c>
      <c r="Z87" s="36">
        <v>6.2506362618344689</v>
      </c>
      <c r="AA87" s="36">
        <v>2.7282907462078789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row>
    <row r="88" spans="1:79">
      <c r="A88" s="35">
        <f t="shared" si="3"/>
        <v>1997</v>
      </c>
      <c r="B88" s="36">
        <v>76.919186810963893</v>
      </c>
      <c r="C88" s="36">
        <v>14.736522706584402</v>
      </c>
      <c r="D88" s="36">
        <v>3.4388591079194901</v>
      </c>
      <c r="E88" s="36">
        <v>3.651259229290988</v>
      </c>
      <c r="F88" s="36">
        <v>1.2541721452412258</v>
      </c>
      <c r="G88" s="36"/>
      <c r="H88" s="35">
        <f t="shared" si="0"/>
        <v>1997</v>
      </c>
      <c r="I88" s="36">
        <v>71.27519497619771</v>
      </c>
      <c r="J88" s="36">
        <v>18.717714980249163</v>
      </c>
      <c r="K88" s="36">
        <v>4.0514534589283908</v>
      </c>
      <c r="L88" s="36">
        <v>4.2641547655221306</v>
      </c>
      <c r="M88" s="36">
        <v>1.6914818191026031</v>
      </c>
      <c r="N88" s="36"/>
      <c r="O88" s="35">
        <f t="shared" si="1"/>
        <v>1997</v>
      </c>
      <c r="P88" s="36">
        <v>60.280801709227795</v>
      </c>
      <c r="Q88" s="36">
        <v>26.686336351612574</v>
      </c>
      <c r="R88" s="36">
        <v>5.1378573608708917</v>
      </c>
      <c r="S88" s="36">
        <v>5.3820327601994098</v>
      </c>
      <c r="T88" s="36">
        <v>2.5129718180893277</v>
      </c>
      <c r="U88" s="36"/>
      <c r="V88" s="35">
        <f t="shared" si="2"/>
        <v>1997</v>
      </c>
      <c r="W88" s="36">
        <v>56.886532776022015</v>
      </c>
      <c r="X88" s="36">
        <v>28.91222346824345</v>
      </c>
      <c r="Y88" s="36">
        <v>5.5153430522989089</v>
      </c>
      <c r="Z88" s="36">
        <v>5.9027423794474458</v>
      </c>
      <c r="AA88" s="36">
        <v>2.7831583239881739</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row>
    <row r="89" spans="1:79">
      <c r="A89" s="35">
        <f t="shared" si="3"/>
        <v>1998</v>
      </c>
      <c r="B89" s="36">
        <v>77.071739350399682</v>
      </c>
      <c r="C89" s="36">
        <v>15.056157037336844</v>
      </c>
      <c r="D89" s="36">
        <v>3.136699382778509</v>
      </c>
      <c r="E89" s="36">
        <v>3.5110796316907829</v>
      </c>
      <c r="F89" s="36">
        <v>1.2243245977941923</v>
      </c>
      <c r="G89" s="36"/>
      <c r="H89" s="35">
        <f t="shared" si="0"/>
        <v>1998</v>
      </c>
      <c r="I89" s="36">
        <v>71.606690319310687</v>
      </c>
      <c r="J89" s="36">
        <v>19.026862645717181</v>
      </c>
      <c r="K89" s="36">
        <v>3.6898124683223514</v>
      </c>
      <c r="L89" s="36">
        <v>4.0344652812975159</v>
      </c>
      <c r="M89" s="36">
        <v>1.6421692853522554</v>
      </c>
      <c r="N89" s="36"/>
      <c r="O89" s="35">
        <f t="shared" si="1"/>
        <v>1998</v>
      </c>
      <c r="P89" s="36">
        <v>61.100356597045341</v>
      </c>
      <c r="Q89" s="36">
        <v>26.622516556291394</v>
      </c>
      <c r="R89" s="36">
        <v>4.7478349465104435</v>
      </c>
      <c r="S89" s="36">
        <v>5.1553744268976054</v>
      </c>
      <c r="T89" s="36">
        <v>2.3739174732552217</v>
      </c>
      <c r="U89" s="36"/>
      <c r="V89" s="35">
        <f t="shared" si="2"/>
        <v>1998</v>
      </c>
      <c r="W89" s="36">
        <v>58.130039808104513</v>
      </c>
      <c r="X89" s="36">
        <v>28.580177605389402</v>
      </c>
      <c r="Y89" s="36">
        <v>5.0831887312442587</v>
      </c>
      <c r="Z89" s="36">
        <v>5.675206695927324</v>
      </c>
      <c r="AA89" s="36">
        <v>2.5313871593344897</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row>
    <row r="90" spans="1:79">
      <c r="A90" s="35">
        <f t="shared" si="3"/>
        <v>1999</v>
      </c>
      <c r="B90" s="36">
        <v>77.071095807170337</v>
      </c>
      <c r="C90" s="36">
        <v>15.191411788535548</v>
      </c>
      <c r="D90" s="36">
        <v>3.2104516913105128</v>
      </c>
      <c r="E90" s="36">
        <v>3.2610897306056312</v>
      </c>
      <c r="F90" s="36">
        <v>1.2659509823779624</v>
      </c>
      <c r="G90" s="36"/>
      <c r="H90" s="35">
        <f t="shared" si="0"/>
        <v>1999</v>
      </c>
      <c r="I90" s="36">
        <v>71.926977687626774</v>
      </c>
      <c r="J90" s="36">
        <v>18.874239350912777</v>
      </c>
      <c r="K90" s="36">
        <v>3.7728194726166326</v>
      </c>
      <c r="L90" s="36">
        <v>3.7829614604462471</v>
      </c>
      <c r="M90" s="36">
        <v>1.6430020283975657</v>
      </c>
      <c r="N90" s="36"/>
      <c r="O90" s="35">
        <f t="shared" si="1"/>
        <v>1999</v>
      </c>
      <c r="P90" s="36">
        <v>62.143439282803591</v>
      </c>
      <c r="Q90" s="36">
        <v>26.079869600651996</v>
      </c>
      <c r="R90" s="36">
        <v>4.7269763651181744</v>
      </c>
      <c r="S90" s="36">
        <v>4.7881010594947027</v>
      </c>
      <c r="T90" s="36">
        <v>2.2616136919315406</v>
      </c>
      <c r="U90" s="36"/>
      <c r="V90" s="35">
        <f t="shared" si="2"/>
        <v>1999</v>
      </c>
      <c r="W90" s="36">
        <v>59.509954058192953</v>
      </c>
      <c r="X90" s="36">
        <v>27.861153649821336</v>
      </c>
      <c r="Y90" s="36">
        <v>4.9821337417049509</v>
      </c>
      <c r="Z90" s="36">
        <v>5.2271567126084735</v>
      </c>
      <c r="AA90" s="36">
        <v>2.4196018376722819</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row>
    <row r="91" spans="1:79">
      <c r="A91" s="35">
        <f t="shared" si="3"/>
        <v>2000</v>
      </c>
      <c r="B91" s="36">
        <v>76.9100508018727</v>
      </c>
      <c r="C91" s="36">
        <v>14.762426536507622</v>
      </c>
      <c r="D91" s="36">
        <v>3.4465584221536014</v>
      </c>
      <c r="E91" s="36">
        <v>3.6158979978085473</v>
      </c>
      <c r="F91" s="36">
        <v>1.2650662416575358</v>
      </c>
      <c r="G91" s="36"/>
      <c r="H91" s="35">
        <f t="shared" si="0"/>
        <v>2000</v>
      </c>
      <c r="I91" s="36">
        <v>72.21004384216819</v>
      </c>
      <c r="J91" s="36">
        <v>18.134715025906736</v>
      </c>
      <c r="K91" s="36">
        <v>3.945795137504982</v>
      </c>
      <c r="L91" s="36">
        <v>4.0952570745316867</v>
      </c>
      <c r="M91" s="36">
        <v>1.6141889198884019</v>
      </c>
      <c r="N91" s="36"/>
      <c r="O91" s="35">
        <f t="shared" si="1"/>
        <v>2000</v>
      </c>
      <c r="P91" s="36">
        <v>63.006300630063002</v>
      </c>
      <c r="Q91" s="36">
        <v>24.68246824682468</v>
      </c>
      <c r="R91" s="36">
        <v>5.0105010501050105</v>
      </c>
      <c r="S91" s="36">
        <v>5.1305130513051305</v>
      </c>
      <c r="T91" s="36">
        <v>2.1702170217021699</v>
      </c>
      <c r="U91" s="36"/>
      <c r="V91" s="35">
        <f t="shared" si="2"/>
        <v>2000</v>
      </c>
      <c r="W91" s="36">
        <v>60.876541971717977</v>
      </c>
      <c r="X91" s="36">
        <v>26.085648380302878</v>
      </c>
      <c r="Y91" s="36">
        <v>5.2351820278808541</v>
      </c>
      <c r="Z91" s="36">
        <v>5.5260254738742347</v>
      </c>
      <c r="AA91" s="36">
        <v>2.2766021462240498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row>
    <row r="92" spans="1:79">
      <c r="A92" s="35">
        <f t="shared" si="3"/>
        <v>2001</v>
      </c>
      <c r="B92" s="36">
        <v>77.63262863980853</v>
      </c>
      <c r="C92" s="36">
        <v>14.928201037096132</v>
      </c>
      <c r="D92" s="36">
        <v>2.7024331870761871</v>
      </c>
      <c r="E92" s="36">
        <v>3.400478659752693</v>
      </c>
      <c r="F92" s="36">
        <v>1.336258476266454</v>
      </c>
      <c r="G92" s="36"/>
      <c r="H92" s="35">
        <f t="shared" si="0"/>
        <v>2001</v>
      </c>
      <c r="I92" s="36">
        <v>72.34021338119453</v>
      </c>
      <c r="J92" s="36">
        <v>18.795493070096722</v>
      </c>
      <c r="K92" s="36">
        <v>3.2007179180376903</v>
      </c>
      <c r="L92" s="36">
        <v>3.9186359557283876</v>
      </c>
      <c r="M92" s="36">
        <v>1.7449396749426662</v>
      </c>
      <c r="N92" s="36"/>
      <c r="O92" s="35">
        <f t="shared" si="1"/>
        <v>2001</v>
      </c>
      <c r="P92" s="36">
        <v>61.676167616761681</v>
      </c>
      <c r="Q92" s="36">
        <v>26.522652265226522</v>
      </c>
      <c r="R92" s="36">
        <v>4.2304230423042313</v>
      </c>
      <c r="S92" s="36">
        <v>5.0805080508050811</v>
      </c>
      <c r="T92" s="36">
        <v>2.4902490249024907</v>
      </c>
      <c r="U92" s="36"/>
      <c r="V92" s="35">
        <f t="shared" si="2"/>
        <v>2001</v>
      </c>
      <c r="W92" s="36">
        <v>58.239775461106653</v>
      </c>
      <c r="X92" s="36">
        <v>28.849238171611866</v>
      </c>
      <c r="Y92" s="36">
        <v>4.6010425020048116</v>
      </c>
      <c r="Z92" s="36">
        <v>5.6034482758620685</v>
      </c>
      <c r="AA92" s="36">
        <v>2.7064955894145948</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row>
    <row r="93" spans="1:79">
      <c r="A93" s="35">
        <f t="shared" si="3"/>
        <v>2002</v>
      </c>
      <c r="B93" s="36">
        <v>77.77</v>
      </c>
      <c r="C93" s="36">
        <v>15.17</v>
      </c>
      <c r="D93" s="36">
        <v>2.62</v>
      </c>
      <c r="E93" s="36">
        <v>2.96</v>
      </c>
      <c r="F93" s="36">
        <v>1.48</v>
      </c>
      <c r="G93" s="36"/>
      <c r="H93" s="35">
        <f t="shared" si="0"/>
        <v>2002</v>
      </c>
      <c r="I93" s="36">
        <v>72.930000000000007</v>
      </c>
      <c r="J93" s="36">
        <v>18.77</v>
      </c>
      <c r="K93" s="36">
        <v>3.07</v>
      </c>
      <c r="L93" s="36">
        <v>3.39</v>
      </c>
      <c r="M93" s="36">
        <v>1.85</v>
      </c>
      <c r="N93" s="36"/>
      <c r="O93" s="35">
        <f t="shared" si="1"/>
        <v>2002</v>
      </c>
      <c r="P93" s="36">
        <v>61.15</v>
      </c>
      <c r="Q93" s="36">
        <v>27.4</v>
      </c>
      <c r="R93" s="36">
        <v>4.21</v>
      </c>
      <c r="S93" s="36">
        <v>4.58</v>
      </c>
      <c r="T93" s="36">
        <v>2.65</v>
      </c>
      <c r="U93" s="36"/>
      <c r="V93" s="35">
        <f t="shared" si="2"/>
        <v>2002</v>
      </c>
      <c r="W93" s="36">
        <v>56.91</v>
      </c>
      <c r="X93" s="36">
        <v>30.26</v>
      </c>
      <c r="Y93" s="36">
        <v>4.7300000000000004</v>
      </c>
      <c r="Z93" s="36">
        <v>5.19</v>
      </c>
      <c r="AA93" s="36">
        <v>2.9</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row>
    <row r="94" spans="1:79">
      <c r="A94" s="35">
        <f t="shared" si="3"/>
        <v>2003</v>
      </c>
      <c r="B94" s="36">
        <v>77.56</v>
      </c>
      <c r="C94" s="36">
        <v>15.34</v>
      </c>
      <c r="D94" s="36">
        <v>3</v>
      </c>
      <c r="E94" s="36">
        <v>2.57</v>
      </c>
      <c r="F94" s="36">
        <v>1.53</v>
      </c>
      <c r="G94" s="36"/>
      <c r="H94" s="35">
        <f t="shared" si="0"/>
        <v>2003</v>
      </c>
      <c r="I94" s="36">
        <v>72.56</v>
      </c>
      <c r="J94" s="36">
        <v>18.97</v>
      </c>
      <c r="K94" s="36">
        <v>3.59</v>
      </c>
      <c r="L94" s="36">
        <v>2.98</v>
      </c>
      <c r="M94" s="36">
        <v>1.91</v>
      </c>
      <c r="N94" s="36"/>
      <c r="O94" s="35">
        <f t="shared" si="1"/>
        <v>2003</v>
      </c>
      <c r="P94" s="36">
        <v>60.16</v>
      </c>
      <c r="Q94" s="36">
        <v>27.71</v>
      </c>
      <c r="R94" s="36">
        <v>5.19</v>
      </c>
      <c r="S94" s="36">
        <v>4.18</v>
      </c>
      <c r="T94" s="36">
        <v>2.77</v>
      </c>
      <c r="U94" s="36"/>
      <c r="V94" s="35">
        <f t="shared" si="2"/>
        <v>2003</v>
      </c>
      <c r="W94" s="36">
        <v>55.58</v>
      </c>
      <c r="X94" s="36">
        <v>30.68</v>
      </c>
      <c r="Y94" s="36">
        <v>5.93</v>
      </c>
      <c r="Z94" s="36">
        <v>4.78</v>
      </c>
      <c r="AA94" s="36">
        <v>3.04</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row>
    <row r="95" spans="1:79">
      <c r="A95" s="35">
        <f t="shared" si="3"/>
        <v>2004</v>
      </c>
      <c r="B95" s="36">
        <v>75.84</v>
      </c>
      <c r="C95" s="36">
        <v>16.39</v>
      </c>
      <c r="D95" s="36">
        <v>3.74</v>
      </c>
      <c r="E95" s="36">
        <v>2.52</v>
      </c>
      <c r="F95" s="36">
        <v>1.5</v>
      </c>
      <c r="G95" s="36"/>
      <c r="H95" s="35">
        <f t="shared" si="0"/>
        <v>2004</v>
      </c>
      <c r="I95" s="36">
        <v>70.680000000000007</v>
      </c>
      <c r="J95" s="36">
        <v>20.059999999999999</v>
      </c>
      <c r="K95" s="36">
        <v>4.4800000000000004</v>
      </c>
      <c r="L95" s="36">
        <v>2.94</v>
      </c>
      <c r="M95" s="36">
        <v>1.84</v>
      </c>
      <c r="N95" s="36"/>
      <c r="O95" s="35">
        <f t="shared" si="1"/>
        <v>2004</v>
      </c>
      <c r="P95" s="36">
        <v>58.4</v>
      </c>
      <c r="Q95" s="36">
        <v>28.44</v>
      </c>
      <c r="R95" s="36">
        <v>6.49</v>
      </c>
      <c r="S95" s="36">
        <v>4.0999999999999996</v>
      </c>
      <c r="T95" s="36">
        <v>2.57</v>
      </c>
      <c r="U95" s="36"/>
      <c r="V95" s="35">
        <f t="shared" si="2"/>
        <v>2004</v>
      </c>
      <c r="W95" s="36">
        <v>53.36</v>
      </c>
      <c r="X95" s="36">
        <v>31.6</v>
      </c>
      <c r="Y95" s="36">
        <v>7.53</v>
      </c>
      <c r="Z95" s="36">
        <v>4.71</v>
      </c>
      <c r="AA95" s="36">
        <v>2.8</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row>
    <row r="96" spans="1:79">
      <c r="A96" s="35">
        <f t="shared" si="3"/>
        <v>2005</v>
      </c>
      <c r="B96" s="36">
        <v>72.989999999999995</v>
      </c>
      <c r="C96" s="36">
        <v>18.28</v>
      </c>
      <c r="D96" s="36">
        <v>3.96</v>
      </c>
      <c r="E96" s="36">
        <v>3.2</v>
      </c>
      <c r="F96" s="36">
        <v>1.57</v>
      </c>
      <c r="G96" s="36"/>
      <c r="H96" s="35">
        <f t="shared" si="0"/>
        <v>2005</v>
      </c>
      <c r="I96" s="36">
        <v>67.53</v>
      </c>
      <c r="J96" s="36">
        <v>22.17</v>
      </c>
      <c r="K96" s="36">
        <v>4.6900000000000004</v>
      </c>
      <c r="L96" s="36">
        <v>3.72</v>
      </c>
      <c r="M96" s="36">
        <v>1.89</v>
      </c>
      <c r="N96" s="36"/>
      <c r="O96" s="35">
        <f t="shared" si="1"/>
        <v>2005</v>
      </c>
      <c r="P96" s="36">
        <v>54.75</v>
      </c>
      <c r="Q96" s="36">
        <v>30.88</v>
      </c>
      <c r="R96" s="36">
        <v>6.55</v>
      </c>
      <c r="S96" s="36">
        <v>5.2</v>
      </c>
      <c r="T96" s="36">
        <v>2.61</v>
      </c>
      <c r="U96" s="36"/>
      <c r="V96" s="35">
        <f t="shared" si="2"/>
        <v>2005</v>
      </c>
      <c r="W96" s="36">
        <v>49.59</v>
      </c>
      <c r="X96" s="36">
        <v>34.159999999999997</v>
      </c>
      <c r="Y96" s="36">
        <v>7.43</v>
      </c>
      <c r="Z96" s="36">
        <v>5.95</v>
      </c>
      <c r="AA96" s="36">
        <v>2.87</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row>
    <row r="97" spans="1:79">
      <c r="A97" s="35">
        <v>2006</v>
      </c>
      <c r="B97" s="36">
        <v>72.22</v>
      </c>
      <c r="C97" s="36">
        <v>17.66</v>
      </c>
      <c r="D97" s="36">
        <v>4.5</v>
      </c>
      <c r="E97" s="36">
        <v>4.13</v>
      </c>
      <c r="F97" s="36">
        <v>1.49</v>
      </c>
      <c r="G97" s="36"/>
      <c r="H97" s="35">
        <f t="shared" si="0"/>
        <v>2006</v>
      </c>
      <c r="I97" s="36">
        <v>66.47</v>
      </c>
      <c r="J97" s="36">
        <v>21.6</v>
      </c>
      <c r="K97" s="36">
        <v>5.33</v>
      </c>
      <c r="L97" s="36">
        <v>4.8</v>
      </c>
      <c r="M97" s="36">
        <v>1.8</v>
      </c>
      <c r="N97" s="36"/>
      <c r="O97" s="35">
        <f t="shared" si="1"/>
        <v>2006</v>
      </c>
      <c r="P97" s="36">
        <v>53.48</v>
      </c>
      <c r="Q97" s="36">
        <v>30.08</v>
      </c>
      <c r="R97" s="36">
        <v>7.38</v>
      </c>
      <c r="S97" s="36">
        <v>6.66</v>
      </c>
      <c r="T97" s="36">
        <v>2.4</v>
      </c>
      <c r="U97" s="36"/>
      <c r="V97" s="35">
        <f t="shared" si="2"/>
        <v>2006</v>
      </c>
      <c r="W97" s="36">
        <v>48.37</v>
      </c>
      <c r="X97" s="36">
        <v>33.11</v>
      </c>
      <c r="Y97" s="36">
        <v>8.33</v>
      </c>
      <c r="Z97" s="36">
        <v>7.61</v>
      </c>
      <c r="AA97" s="36">
        <v>2.57</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row>
    <row r="98" spans="1:79">
      <c r="A98" s="35">
        <f t="shared" ref="A98:A103" si="4">A97+1</f>
        <v>2007</v>
      </c>
      <c r="B98" s="36">
        <v>72.25</v>
      </c>
      <c r="C98" s="36">
        <v>16.54</v>
      </c>
      <c r="D98" s="36">
        <v>5.09</v>
      </c>
      <c r="E98" s="36">
        <v>4.6900000000000004</v>
      </c>
      <c r="F98" s="36">
        <v>1.44</v>
      </c>
      <c r="G98" s="36"/>
      <c r="H98" s="35">
        <f t="shared" ref="H98:H108" si="5">H97+1</f>
        <v>2007</v>
      </c>
      <c r="I98" s="36">
        <v>66.430000000000007</v>
      </c>
      <c r="J98" s="36">
        <v>20.29</v>
      </c>
      <c r="K98" s="36">
        <v>6.06</v>
      </c>
      <c r="L98" s="36">
        <v>5.46</v>
      </c>
      <c r="M98" s="36">
        <v>1.76</v>
      </c>
      <c r="N98" s="36"/>
      <c r="O98" s="35">
        <f t="shared" ref="O98:O108" si="6">O97+1</f>
        <v>2007</v>
      </c>
      <c r="P98" s="36">
        <v>54.28</v>
      </c>
      <c r="Q98" s="36">
        <v>27.65</v>
      </c>
      <c r="R98" s="36">
        <v>8.35</v>
      </c>
      <c r="S98" s="36">
        <v>7.46</v>
      </c>
      <c r="T98" s="36">
        <v>2.2599999999999998</v>
      </c>
      <c r="U98" s="36"/>
      <c r="V98" s="35">
        <f t="shared" ref="V98:V108" si="7">V97+1</f>
        <v>2007</v>
      </c>
      <c r="W98" s="36">
        <v>49.83</v>
      </c>
      <c r="X98" s="36">
        <v>29.93</v>
      </c>
      <c r="Y98" s="36">
        <v>9.3800000000000008</v>
      </c>
      <c r="Z98" s="36">
        <v>8.4600000000000009</v>
      </c>
      <c r="AA98" s="36">
        <v>2.4</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c r="A99" s="35">
        <f t="shared" si="4"/>
        <v>2008</v>
      </c>
      <c r="B99" s="36">
        <v>74.099999999999994</v>
      </c>
      <c r="C99" s="36">
        <v>16.2</v>
      </c>
      <c r="D99" s="36">
        <v>4.3899999999999997</v>
      </c>
      <c r="E99" s="36">
        <v>3.54</v>
      </c>
      <c r="F99" s="36">
        <v>1.76</v>
      </c>
      <c r="G99" s="36"/>
      <c r="H99" s="35">
        <f t="shared" si="5"/>
        <v>2008</v>
      </c>
      <c r="I99" s="36">
        <v>68.45</v>
      </c>
      <c r="J99" s="36">
        <v>20.04</v>
      </c>
      <c r="K99" s="36">
        <v>5.28</v>
      </c>
      <c r="L99" s="36">
        <v>4.0999999999999996</v>
      </c>
      <c r="M99" s="36">
        <v>2.13</v>
      </c>
      <c r="N99" s="36"/>
      <c r="O99" s="35">
        <f t="shared" si="6"/>
        <v>2008</v>
      </c>
      <c r="P99" s="36">
        <v>55.71</v>
      </c>
      <c r="Q99" s="36">
        <v>28.33</v>
      </c>
      <c r="R99" s="36">
        <v>7.52</v>
      </c>
      <c r="S99" s="36">
        <v>5.56</v>
      </c>
      <c r="T99" s="36">
        <v>2.89</v>
      </c>
      <c r="U99" s="36"/>
      <c r="V99" s="35">
        <f t="shared" si="7"/>
        <v>2008</v>
      </c>
      <c r="W99" s="36">
        <v>50.2</v>
      </c>
      <c r="X99" s="36">
        <v>31.69</v>
      </c>
      <c r="Y99" s="36">
        <v>8.66</v>
      </c>
      <c r="Z99" s="36">
        <v>6.29</v>
      </c>
      <c r="AA99" s="36">
        <v>3.17</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c r="A100" s="35">
        <f t="shared" si="4"/>
        <v>2009</v>
      </c>
      <c r="B100" s="36">
        <v>76.28</v>
      </c>
      <c r="C100" s="36">
        <v>16.2</v>
      </c>
      <c r="D100" s="36">
        <v>3.34</v>
      </c>
      <c r="E100" s="36">
        <v>2.7</v>
      </c>
      <c r="F100" s="36">
        <v>1.48</v>
      </c>
      <c r="G100" s="36"/>
      <c r="H100" s="35">
        <f t="shared" si="5"/>
        <v>2009</v>
      </c>
      <c r="I100" s="36">
        <v>70.709999999999994</v>
      </c>
      <c r="J100" s="36">
        <v>20.329999999999998</v>
      </c>
      <c r="K100" s="36">
        <v>4.03</v>
      </c>
      <c r="L100" s="36">
        <v>3.13</v>
      </c>
      <c r="M100" s="36">
        <v>1.8</v>
      </c>
      <c r="N100" s="36"/>
      <c r="O100" s="35">
        <f t="shared" si="6"/>
        <v>2009</v>
      </c>
      <c r="P100" s="36">
        <v>56.37</v>
      </c>
      <c r="Q100" s="36">
        <v>30.67</v>
      </c>
      <c r="R100" s="36">
        <v>6.02</v>
      </c>
      <c r="S100" s="36">
        <v>4.3899999999999997</v>
      </c>
      <c r="T100" s="36">
        <v>2.56</v>
      </c>
      <c r="U100" s="36"/>
      <c r="V100" s="35">
        <f t="shared" si="7"/>
        <v>2009</v>
      </c>
      <c r="W100" s="36">
        <v>50.34</v>
      </c>
      <c r="X100" s="36">
        <v>34.78</v>
      </c>
      <c r="Y100" s="36">
        <v>7</v>
      </c>
      <c r="Z100" s="36">
        <v>5.04</v>
      </c>
      <c r="AA100" s="36">
        <v>2.83</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c r="A101" s="35">
        <f t="shared" si="4"/>
        <v>2010</v>
      </c>
      <c r="B101" s="36">
        <v>76.44</v>
      </c>
      <c r="C101" s="36">
        <v>15.93</v>
      </c>
      <c r="D101" s="36">
        <v>3.74</v>
      </c>
      <c r="E101" s="36">
        <v>2.31</v>
      </c>
      <c r="F101" s="36">
        <v>1.58</v>
      </c>
      <c r="G101" s="36"/>
      <c r="H101" s="35">
        <f t="shared" si="5"/>
        <v>2010</v>
      </c>
      <c r="I101" s="36">
        <v>70.92</v>
      </c>
      <c r="J101" s="36">
        <v>19.829999999999998</v>
      </c>
      <c r="K101" s="36">
        <v>4.59</v>
      </c>
      <c r="L101" s="36">
        <v>2.76</v>
      </c>
      <c r="M101" s="36">
        <v>1.91</v>
      </c>
      <c r="N101" s="36"/>
      <c r="O101" s="35">
        <f t="shared" si="6"/>
        <v>2010</v>
      </c>
      <c r="P101" s="36">
        <v>57.17</v>
      </c>
      <c r="Q101" s="36">
        <v>29.2</v>
      </c>
      <c r="R101" s="36">
        <v>6.97</v>
      </c>
      <c r="S101" s="36">
        <v>4.04</v>
      </c>
      <c r="T101" s="36">
        <v>2.63</v>
      </c>
      <c r="U101" s="36"/>
      <c r="V101" s="35">
        <f t="shared" si="7"/>
        <v>2010</v>
      </c>
      <c r="W101" s="36">
        <v>51.39</v>
      </c>
      <c r="X101" s="36">
        <v>32.82</v>
      </c>
      <c r="Y101" s="36">
        <v>8.19</v>
      </c>
      <c r="Z101" s="36">
        <v>4.71</v>
      </c>
      <c r="AA101" s="36">
        <v>2.89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c r="A102" s="35">
        <f t="shared" si="4"/>
        <v>2011</v>
      </c>
      <c r="B102" s="36">
        <v>76.819999999999993</v>
      </c>
      <c r="C102" s="36">
        <v>15.94</v>
      </c>
      <c r="D102" s="36">
        <v>3.62</v>
      </c>
      <c r="E102" s="36">
        <v>1.95</v>
      </c>
      <c r="F102" s="36">
        <v>1.67</v>
      </c>
      <c r="G102" s="36"/>
      <c r="H102" s="35">
        <f t="shared" si="5"/>
        <v>2011</v>
      </c>
      <c r="I102" s="36">
        <v>71.459999999999994</v>
      </c>
      <c r="J102" s="36">
        <v>19.82</v>
      </c>
      <c r="K102" s="36">
        <v>4.3600000000000003</v>
      </c>
      <c r="L102" s="36">
        <v>2.34</v>
      </c>
      <c r="M102" s="36">
        <v>2.0099999999999998</v>
      </c>
      <c r="N102" s="36"/>
      <c r="O102" s="35">
        <f t="shared" si="6"/>
        <v>2011</v>
      </c>
      <c r="P102" s="36">
        <v>58.39</v>
      </c>
      <c r="Q102" s="36">
        <v>29.04</v>
      </c>
      <c r="R102" s="36">
        <v>6.43</v>
      </c>
      <c r="S102" s="36">
        <v>3.46</v>
      </c>
      <c r="T102" s="36">
        <v>2.68</v>
      </c>
      <c r="U102" s="36"/>
      <c r="V102" s="35">
        <f t="shared" si="7"/>
        <v>2011</v>
      </c>
      <c r="W102" s="36">
        <v>53.1</v>
      </c>
      <c r="X102" s="36">
        <v>32.479999999999997</v>
      </c>
      <c r="Y102" s="36">
        <v>7.46</v>
      </c>
      <c r="Z102" s="36">
        <v>4.04</v>
      </c>
      <c r="AA102" s="36">
        <v>2.92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c r="A103" s="35">
        <f t="shared" si="4"/>
        <v>2012</v>
      </c>
      <c r="B103" s="36">
        <v>74.31</v>
      </c>
      <c r="C103" s="36">
        <v>17.14</v>
      </c>
      <c r="D103" s="36">
        <v>4.9400000000000004</v>
      </c>
      <c r="E103" s="36">
        <v>1.81</v>
      </c>
      <c r="F103" s="36">
        <v>1.8</v>
      </c>
      <c r="G103" s="36"/>
      <c r="H103" s="35">
        <f t="shared" si="5"/>
        <v>2012</v>
      </c>
      <c r="I103" s="36">
        <v>68.430000000000007</v>
      </c>
      <c r="J103" s="36">
        <v>21.17</v>
      </c>
      <c r="K103" s="36">
        <v>6.05</v>
      </c>
      <c r="L103" s="36">
        <v>2.19</v>
      </c>
      <c r="M103" s="36">
        <v>2.15</v>
      </c>
      <c r="N103" s="36"/>
      <c r="O103" s="35">
        <f t="shared" si="6"/>
        <v>2012</v>
      </c>
      <c r="P103" s="36">
        <v>54.87</v>
      </c>
      <c r="Q103" s="36">
        <v>29.96</v>
      </c>
      <c r="R103" s="36">
        <v>9.15</v>
      </c>
      <c r="S103" s="36">
        <v>3.2</v>
      </c>
      <c r="T103" s="36">
        <v>2.81</v>
      </c>
      <c r="U103" s="36"/>
      <c r="V103" s="35">
        <f t="shared" si="7"/>
        <v>2012</v>
      </c>
      <c r="W103" s="36">
        <v>49.94</v>
      </c>
      <c r="X103" s="36">
        <v>32.69</v>
      </c>
      <c r="Y103" s="36">
        <v>10.68</v>
      </c>
      <c r="Z103" s="36">
        <v>3.69</v>
      </c>
      <c r="AA103" s="36">
        <v>3.01</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c r="A104" s="35">
        <v>2013</v>
      </c>
      <c r="B104" s="36">
        <v>75.489999999999995</v>
      </c>
      <c r="C104" s="36">
        <v>17.14</v>
      </c>
      <c r="D104" s="36">
        <v>3.88</v>
      </c>
      <c r="E104" s="36">
        <v>1.68</v>
      </c>
      <c r="F104" s="36">
        <v>1.82</v>
      </c>
      <c r="G104" s="36"/>
      <c r="H104" s="35">
        <f t="shared" si="5"/>
        <v>2013</v>
      </c>
      <c r="I104" s="36">
        <v>69.73</v>
      </c>
      <c r="J104" s="36">
        <v>21.36</v>
      </c>
      <c r="K104" s="36">
        <v>4.66</v>
      </c>
      <c r="L104" s="36">
        <v>2.06</v>
      </c>
      <c r="M104" s="36">
        <v>2.19</v>
      </c>
      <c r="N104" s="36"/>
      <c r="O104" s="35">
        <f t="shared" si="6"/>
        <v>2013</v>
      </c>
      <c r="P104" s="36">
        <v>56.69</v>
      </c>
      <c r="Q104" s="36">
        <v>30.57</v>
      </c>
      <c r="R104" s="36">
        <v>6.65</v>
      </c>
      <c r="S104" s="36">
        <v>3.12</v>
      </c>
      <c r="T104" s="36">
        <v>2.97</v>
      </c>
      <c r="U104" s="36"/>
      <c r="V104" s="35">
        <f t="shared" si="7"/>
        <v>2013</v>
      </c>
      <c r="W104" s="36">
        <v>50.98</v>
      </c>
      <c r="X104" s="36">
        <v>34.36</v>
      </c>
      <c r="Y104" s="36">
        <v>7.67</v>
      </c>
      <c r="Z104" s="36">
        <v>3.71</v>
      </c>
      <c r="AA104" s="36">
        <v>3.28</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c r="A105" s="35">
        <v>2014</v>
      </c>
      <c r="B105" s="36">
        <v>75.099999999999994</v>
      </c>
      <c r="C105" s="36">
        <v>16.89</v>
      </c>
      <c r="D105" s="36">
        <v>4.49</v>
      </c>
      <c r="E105" s="36">
        <v>1.52</v>
      </c>
      <c r="F105" s="36">
        <v>2</v>
      </c>
      <c r="G105" s="36"/>
      <c r="H105" s="35">
        <f t="shared" si="5"/>
        <v>2014</v>
      </c>
      <c r="I105" s="36">
        <v>69.239999999999995</v>
      </c>
      <c r="J105" s="36">
        <v>21.08</v>
      </c>
      <c r="K105" s="36">
        <v>5.4</v>
      </c>
      <c r="L105" s="36">
        <v>1.85</v>
      </c>
      <c r="M105" s="36">
        <v>2.42</v>
      </c>
      <c r="N105" s="36"/>
      <c r="O105" s="35">
        <f t="shared" si="6"/>
        <v>2014</v>
      </c>
      <c r="P105" s="36">
        <v>55.99</v>
      </c>
      <c r="Q105" s="36">
        <v>30.26</v>
      </c>
      <c r="R105" s="36">
        <v>7.66</v>
      </c>
      <c r="S105" s="36">
        <v>2.79</v>
      </c>
      <c r="T105" s="36">
        <v>3.3</v>
      </c>
      <c r="U105" s="36"/>
      <c r="V105" s="35">
        <f t="shared" si="7"/>
        <v>2014</v>
      </c>
      <c r="W105" s="36">
        <v>50.76</v>
      </c>
      <c r="X105" s="36">
        <v>33.58</v>
      </c>
      <c r="Y105" s="36">
        <v>8.74</v>
      </c>
      <c r="Z105" s="36">
        <v>3.3</v>
      </c>
      <c r="AA105" s="36">
        <v>3.62</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c r="A106" s="35">
        <v>2015</v>
      </c>
      <c r="B106" s="36">
        <v>75.209999999999994</v>
      </c>
      <c r="C106" s="36">
        <v>17.32</v>
      </c>
      <c r="D106" s="36">
        <v>4.37</v>
      </c>
      <c r="E106" s="36">
        <v>1.48</v>
      </c>
      <c r="F106" s="36">
        <v>1.62</v>
      </c>
      <c r="G106" s="36"/>
      <c r="H106" s="35">
        <f t="shared" si="5"/>
        <v>2015</v>
      </c>
      <c r="I106" s="36">
        <v>69.28</v>
      </c>
      <c r="J106" s="36">
        <v>21.71</v>
      </c>
      <c r="K106" s="36">
        <v>5.28</v>
      </c>
      <c r="L106" s="36">
        <v>1.79</v>
      </c>
      <c r="M106" s="36">
        <v>1.94</v>
      </c>
      <c r="N106" s="36"/>
      <c r="O106" s="35">
        <f t="shared" si="6"/>
        <v>2015</v>
      </c>
      <c r="P106" s="36">
        <v>56.2</v>
      </c>
      <c r="Q106" s="36">
        <v>31.03</v>
      </c>
      <c r="R106" s="36">
        <v>7.52</v>
      </c>
      <c r="S106" s="36">
        <v>2.71</v>
      </c>
      <c r="T106" s="36">
        <v>2.5499999999999998</v>
      </c>
      <c r="U106" s="36"/>
      <c r="V106" s="35">
        <f t="shared" si="7"/>
        <v>2015</v>
      </c>
      <c r="W106" s="36">
        <v>51.17</v>
      </c>
      <c r="X106" s="36">
        <v>34.270000000000003</v>
      </c>
      <c r="Y106" s="36">
        <v>8.6300000000000008</v>
      </c>
      <c r="Z106" s="36">
        <v>3.19</v>
      </c>
      <c r="AA106" s="36">
        <v>2.74</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c r="A107" s="35">
        <f>A106+1</f>
        <v>2016</v>
      </c>
      <c r="B107" s="36">
        <v>75.23</v>
      </c>
      <c r="C107" s="36">
        <v>17.63</v>
      </c>
      <c r="D107" s="36">
        <v>4.21</v>
      </c>
      <c r="E107" s="36">
        <v>1.42</v>
      </c>
      <c r="F107" s="36">
        <v>1.51</v>
      </c>
      <c r="G107" s="36"/>
      <c r="H107" s="35">
        <f t="shared" si="5"/>
        <v>2016</v>
      </c>
      <c r="I107" s="36">
        <v>69.239999999999995</v>
      </c>
      <c r="J107" s="36">
        <v>22.12</v>
      </c>
      <c r="K107" s="36">
        <v>5.12</v>
      </c>
      <c r="L107" s="36">
        <v>1.71</v>
      </c>
      <c r="M107" s="36">
        <v>1.82</v>
      </c>
      <c r="N107" s="36"/>
      <c r="O107" s="35">
        <f t="shared" si="6"/>
        <v>2016</v>
      </c>
      <c r="P107" s="36">
        <v>55.33</v>
      </c>
      <c r="Q107" s="36">
        <v>32.18</v>
      </c>
      <c r="R107" s="36">
        <v>7.42</v>
      </c>
      <c r="S107" s="36">
        <v>2.62</v>
      </c>
      <c r="T107" s="36">
        <v>2.44</v>
      </c>
      <c r="U107" s="36"/>
      <c r="V107" s="35">
        <f t="shared" si="7"/>
        <v>2016</v>
      </c>
      <c r="W107" s="36">
        <v>50.2</v>
      </c>
      <c r="X107" s="36">
        <v>35.53</v>
      </c>
      <c r="Y107" s="36">
        <v>8.52</v>
      </c>
      <c r="Z107" s="36">
        <v>3.08</v>
      </c>
      <c r="AA107" s="36">
        <v>2.67</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c r="A108" s="35">
        <f>A107+1</f>
        <v>2017</v>
      </c>
      <c r="B108" s="36">
        <v>75.319999999999993</v>
      </c>
      <c r="C108" s="36">
        <v>17.16</v>
      </c>
      <c r="D108" s="36">
        <v>4.3899999999999997</v>
      </c>
      <c r="E108" s="36">
        <v>1.53</v>
      </c>
      <c r="F108" s="36">
        <v>1.6</v>
      </c>
      <c r="G108" s="36"/>
      <c r="H108" s="35">
        <f t="shared" si="5"/>
        <v>2017</v>
      </c>
      <c r="I108" s="36">
        <v>69.31</v>
      </c>
      <c r="J108" s="36">
        <v>21.54</v>
      </c>
      <c r="K108" s="36">
        <v>5.33</v>
      </c>
      <c r="L108" s="36">
        <v>1.88</v>
      </c>
      <c r="M108" s="36">
        <v>1.95</v>
      </c>
      <c r="N108" s="36"/>
      <c r="O108" s="35">
        <f t="shared" si="6"/>
        <v>2017</v>
      </c>
      <c r="P108" s="36">
        <v>56.04</v>
      </c>
      <c r="Q108" s="36">
        <v>30.95</v>
      </c>
      <c r="R108" s="36">
        <v>7.49</v>
      </c>
      <c r="S108" s="36">
        <v>2.88</v>
      </c>
      <c r="T108" s="36">
        <v>2.64</v>
      </c>
      <c r="U108" s="36"/>
      <c r="V108" s="35">
        <f t="shared" si="7"/>
        <v>2017</v>
      </c>
      <c r="W108" s="36">
        <v>51.62</v>
      </c>
      <c r="X108" s="36">
        <v>33.68</v>
      </c>
      <c r="Y108" s="36">
        <v>8.42</v>
      </c>
      <c r="Z108" s="36">
        <v>3.38</v>
      </c>
      <c r="AA108" s="36">
        <v>2.9</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ht="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3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79">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row>
    <row r="111" spans="1:79">
      <c r="A111" s="116" t="s">
        <v>162</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row>
    <row r="112" spans="1:79">
      <c r="A112" s="60" t="s">
        <v>224</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row>
    <row r="113" spans="1:79">
      <c r="A113" s="60" t="s">
        <v>225</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row>
    <row r="114" spans="1:79">
      <c r="A114" s="60" t="s">
        <v>226</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row>
    <row r="115" spans="1:79">
      <c r="A115" s="60" t="s">
        <v>227</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row>
    <row r="116" spans="1:79">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row>
    <row r="117" spans="1:79">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row>
    <row r="118" spans="1:79">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row>
    <row r="119" spans="1:79">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row>
    <row r="120" spans="1:79">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row>
    <row r="121" spans="1:79">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row>
    <row r="122" spans="1:79">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row>
    <row r="123" spans="1:79">
      <c r="A123" s="35"/>
      <c r="B123" s="35"/>
      <c r="C123" s="35"/>
      <c r="D123" s="35"/>
      <c r="E123" s="35"/>
      <c r="F123" s="35"/>
      <c r="G123" s="3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row>
    <row r="124" spans="1:79">
      <c r="A124" s="35"/>
      <c r="B124" s="35"/>
      <c r="C124" s="35"/>
      <c r="D124" s="35"/>
      <c r="E124" s="35"/>
      <c r="F124" s="35"/>
      <c r="G124" s="3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row>
    <row r="125" spans="1:79">
      <c r="A125" s="35"/>
      <c r="B125" s="35"/>
      <c r="C125" s="35"/>
      <c r="D125" s="35"/>
      <c r="E125" s="35"/>
      <c r="F125" s="35"/>
      <c r="G125" s="3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row>
    <row r="126" spans="1:79">
      <c r="A126" s="35"/>
      <c r="B126" s="35"/>
      <c r="C126" s="35"/>
      <c r="D126" s="35"/>
      <c r="E126" s="35"/>
      <c r="F126" s="35"/>
      <c r="G126" s="3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row>
    <row r="127" spans="1:79">
      <c r="A127" s="35"/>
      <c r="B127" s="35"/>
      <c r="C127" s="35"/>
      <c r="D127" s="35"/>
      <c r="E127" s="35"/>
      <c r="F127" s="35"/>
      <c r="G127" s="3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row>
    <row r="128" spans="1:79">
      <c r="A128" s="35"/>
      <c r="B128" s="35"/>
      <c r="C128" s="35"/>
      <c r="D128" s="35"/>
      <c r="E128" s="35"/>
      <c r="F128" s="35"/>
      <c r="G128" s="3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row>
    <row r="129" spans="1:79">
      <c r="A129" s="35"/>
      <c r="B129" s="35"/>
      <c r="C129" s="35"/>
      <c r="D129" s="35"/>
      <c r="E129" s="35"/>
      <c r="F129" s="35"/>
      <c r="G129" s="3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row>
    <row r="130" spans="1:79">
      <c r="A130" s="35"/>
      <c r="B130" s="35"/>
      <c r="C130" s="35"/>
      <c r="D130" s="35"/>
      <c r="E130" s="35"/>
      <c r="F130" s="35"/>
      <c r="G130" s="3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row>
    <row r="131" spans="1:79">
      <c r="A131" s="35"/>
      <c r="B131" s="35"/>
      <c r="C131" s="35"/>
      <c r="D131" s="35"/>
      <c r="E131" s="35"/>
      <c r="F131" s="35"/>
      <c r="G131" s="3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row>
    <row r="132" spans="1:79">
      <c r="A132" s="35"/>
      <c r="B132" s="35"/>
      <c r="C132" s="35"/>
      <c r="D132" s="35"/>
      <c r="E132" s="35"/>
      <c r="F132" s="35"/>
      <c r="G132" s="3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row>
    <row r="133" spans="1:79">
      <c r="A133" s="35"/>
      <c r="B133" s="35"/>
      <c r="C133" s="35"/>
      <c r="D133" s="35"/>
      <c r="E133" s="35"/>
      <c r="F133" s="35"/>
      <c r="G133" s="3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row>
    <row r="134" spans="1:79">
      <c r="A134" s="35"/>
      <c r="B134" s="35"/>
      <c r="C134" s="35"/>
      <c r="D134" s="35"/>
      <c r="E134" s="35"/>
      <c r="F134" s="35"/>
      <c r="G134" s="3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row>
    <row r="135" spans="1:79">
      <c r="A135" s="35"/>
      <c r="B135" s="35"/>
      <c r="C135" s="35"/>
      <c r="D135" s="35"/>
      <c r="E135" s="35"/>
      <c r="F135" s="35"/>
      <c r="G135" s="3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row>
    <row r="136" spans="1:79">
      <c r="A136" s="35"/>
      <c r="B136" s="35"/>
      <c r="C136" s="35"/>
      <c r="D136" s="35"/>
      <c r="E136" s="35"/>
      <c r="F136" s="35"/>
      <c r="G136" s="3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row>
    <row r="137" spans="1:79">
      <c r="A137" s="35"/>
      <c r="B137" s="35"/>
      <c r="C137" s="35"/>
      <c r="D137" s="35"/>
      <c r="E137" s="35"/>
      <c r="F137" s="35"/>
      <c r="G137" s="3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row>
    <row r="138" spans="1:79">
      <c r="A138" s="35"/>
      <c r="B138" s="35"/>
      <c r="C138" s="35"/>
      <c r="D138" s="35"/>
      <c r="E138" s="35"/>
      <c r="F138" s="35"/>
      <c r="G138" s="3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row>
    <row r="139" spans="1:79">
      <c r="A139" s="35"/>
      <c r="B139" s="35"/>
      <c r="C139" s="35"/>
      <c r="D139" s="35"/>
      <c r="E139" s="35"/>
      <c r="F139" s="35"/>
      <c r="G139" s="3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row>
    <row r="140" spans="1:79">
      <c r="A140" s="35"/>
      <c r="B140" s="35"/>
      <c r="C140" s="35"/>
      <c r="D140" s="35"/>
      <c r="E140" s="35"/>
      <c r="F140" s="35"/>
      <c r="G140" s="3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row>
    <row r="141" spans="1:79">
      <c r="A141" s="35"/>
      <c r="B141" s="35"/>
      <c r="C141" s="35"/>
      <c r="D141" s="35"/>
      <c r="E141" s="35"/>
      <c r="F141" s="35"/>
      <c r="G141" s="3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row>
    <row r="142" spans="1:79">
      <c r="A142" s="35"/>
      <c r="B142" s="35"/>
      <c r="C142" s="35"/>
      <c r="D142" s="35"/>
      <c r="E142" s="35"/>
      <c r="F142" s="35"/>
      <c r="G142" s="3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row>
    <row r="143" spans="1:79">
      <c r="A143" s="35"/>
      <c r="B143" s="35"/>
      <c r="C143" s="35"/>
      <c r="D143" s="35"/>
      <c r="E143" s="35"/>
      <c r="F143" s="35"/>
      <c r="G143" s="3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row>
    <row r="144" spans="1:79">
      <c r="A144" s="35"/>
      <c r="B144" s="35"/>
      <c r="C144" s="35"/>
      <c r="D144" s="35"/>
      <c r="E144" s="35"/>
      <c r="F144" s="35"/>
      <c r="G144" s="3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row>
    <row r="145" spans="1:79">
      <c r="A145" s="35"/>
      <c r="B145" s="35"/>
      <c r="C145" s="35"/>
      <c r="D145" s="35"/>
      <c r="E145" s="35"/>
      <c r="F145" s="35"/>
      <c r="G145" s="3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row>
    <row r="146" spans="1:79">
      <c r="A146" s="35"/>
      <c r="B146" s="35"/>
      <c r="C146" s="35"/>
      <c r="D146" s="35"/>
      <c r="E146" s="35"/>
      <c r="F146" s="35"/>
      <c r="G146" s="3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row>
    <row r="147" spans="1:79">
      <c r="A147" s="35"/>
      <c r="B147" s="35"/>
      <c r="C147" s="35"/>
      <c r="D147" s="35"/>
      <c r="E147" s="35"/>
      <c r="F147" s="35"/>
      <c r="G147" s="3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row>
    <row r="148" spans="1:79">
      <c r="A148" s="35"/>
      <c r="B148" s="35"/>
      <c r="C148" s="35"/>
      <c r="D148" s="35"/>
      <c r="E148" s="35"/>
      <c r="F148" s="35"/>
      <c r="G148" s="3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row>
    <row r="149" spans="1:79">
      <c r="A149" s="35"/>
      <c r="B149" s="35"/>
      <c r="C149" s="35"/>
      <c r="D149" s="35"/>
      <c r="E149" s="35"/>
      <c r="F149" s="35"/>
      <c r="G149" s="3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row>
    <row r="150" spans="1:79">
      <c r="A150" s="35"/>
      <c r="B150" s="35"/>
      <c r="C150" s="35"/>
      <c r="D150" s="35"/>
      <c r="E150" s="35"/>
      <c r="F150" s="35"/>
      <c r="G150" s="3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row>
    <row r="151" spans="1:79">
      <c r="A151" s="35"/>
      <c r="B151" s="35"/>
      <c r="C151" s="35"/>
      <c r="D151" s="35"/>
      <c r="E151" s="35"/>
      <c r="F151" s="35"/>
      <c r="G151" s="3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row>
    <row r="152" spans="1:79">
      <c r="A152" s="35"/>
      <c r="B152" s="35"/>
      <c r="C152" s="35"/>
      <c r="D152" s="35"/>
      <c r="E152" s="35"/>
      <c r="F152" s="35"/>
      <c r="G152" s="3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row>
    <row r="153" spans="1:79">
      <c r="A153" s="35"/>
      <c r="B153" s="35"/>
      <c r="C153" s="35"/>
      <c r="D153" s="35"/>
      <c r="E153" s="35"/>
      <c r="F153" s="35"/>
      <c r="G153" s="3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row>
    <row r="154" spans="1:79">
      <c r="A154" s="35"/>
      <c r="B154" s="35"/>
      <c r="C154" s="35"/>
      <c r="D154" s="35"/>
      <c r="E154" s="35"/>
      <c r="F154" s="35"/>
      <c r="G154" s="3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row>
    <row r="155" spans="1:79">
      <c r="A155" s="35"/>
      <c r="B155" s="35"/>
      <c r="C155" s="35"/>
      <c r="D155" s="35"/>
      <c r="E155" s="35"/>
      <c r="F155" s="35"/>
      <c r="G155" s="3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row>
    <row r="156" spans="1:79">
      <c r="A156" s="35"/>
      <c r="B156" s="35"/>
      <c r="C156" s="35"/>
      <c r="D156" s="35"/>
      <c r="E156" s="35"/>
      <c r="F156" s="35"/>
      <c r="G156" s="3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row>
    <row r="157" spans="1:79">
      <c r="A157" s="35"/>
      <c r="B157" s="35"/>
      <c r="C157" s="35"/>
      <c r="D157" s="35"/>
      <c r="E157" s="35"/>
      <c r="F157" s="35"/>
      <c r="G157" s="3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row>
    <row r="158" spans="1:79">
      <c r="A158" s="35"/>
      <c r="B158" s="35"/>
      <c r="C158" s="35"/>
      <c r="D158" s="35"/>
      <c r="E158" s="35"/>
      <c r="F158" s="35"/>
      <c r="G158" s="3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row>
    <row r="159" spans="1:79">
      <c r="A159" s="35"/>
      <c r="B159" s="35"/>
      <c r="C159" s="35"/>
      <c r="D159" s="35"/>
      <c r="E159" s="35"/>
      <c r="F159" s="35"/>
      <c r="G159" s="3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row>
    <row r="160" spans="1:79">
      <c r="A160" s="35"/>
      <c r="B160" s="35"/>
      <c r="C160" s="35"/>
      <c r="D160" s="35"/>
      <c r="E160" s="35"/>
      <c r="F160" s="35"/>
      <c r="G160" s="3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row>
    <row r="161" spans="1:79">
      <c r="A161" s="35"/>
      <c r="B161" s="35"/>
      <c r="C161" s="35"/>
      <c r="D161" s="35"/>
      <c r="E161" s="35"/>
      <c r="F161" s="35"/>
      <c r="G161" s="3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row>
    <row r="162" spans="1:79">
      <c r="A162" s="35"/>
      <c r="B162" s="35"/>
      <c r="C162" s="35"/>
      <c r="D162" s="35"/>
      <c r="E162" s="35"/>
      <c r="F162" s="35"/>
      <c r="G162" s="3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row>
    <row r="163" spans="1:79">
      <c r="A163" s="35"/>
      <c r="B163" s="35"/>
      <c r="C163" s="35"/>
      <c r="D163" s="35"/>
      <c r="E163" s="35"/>
      <c r="F163" s="35"/>
      <c r="G163" s="3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row>
    <row r="164" spans="1:79">
      <c r="A164" s="35"/>
      <c r="B164" s="35"/>
      <c r="C164" s="35"/>
      <c r="D164" s="35"/>
      <c r="E164" s="35"/>
      <c r="F164" s="35"/>
      <c r="G164" s="3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row>
    <row r="165" spans="1:79">
      <c r="A165" s="35"/>
      <c r="B165" s="35"/>
      <c r="C165" s="35"/>
      <c r="D165" s="35"/>
      <c r="E165" s="35"/>
      <c r="F165" s="35"/>
      <c r="G165" s="3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row>
    <row r="166" spans="1:79">
      <c r="A166" s="35"/>
      <c r="B166" s="35"/>
      <c r="C166" s="35"/>
      <c r="D166" s="35"/>
      <c r="E166" s="35"/>
      <c r="F166" s="35"/>
      <c r="G166" s="3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row>
    <row r="167" spans="1:79">
      <c r="A167" s="35"/>
      <c r="B167" s="35"/>
      <c r="C167" s="35"/>
      <c r="D167" s="35"/>
      <c r="E167" s="35"/>
      <c r="F167" s="35"/>
      <c r="G167" s="3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row>
    <row r="168" spans="1:79">
      <c r="A168" s="35"/>
      <c r="B168" s="35"/>
      <c r="C168" s="35"/>
      <c r="D168" s="35"/>
      <c r="E168" s="35"/>
      <c r="F168" s="35"/>
      <c r="G168" s="3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row>
    <row r="169" spans="1:79">
      <c r="A169" s="35"/>
      <c r="B169" s="35"/>
      <c r="C169" s="35"/>
      <c r="D169" s="35"/>
      <c r="E169" s="35"/>
      <c r="F169" s="35"/>
      <c r="G169" s="3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row>
    <row r="170" spans="1:79">
      <c r="A170" s="35"/>
      <c r="B170" s="35"/>
      <c r="C170" s="35"/>
      <c r="D170" s="35"/>
      <c r="E170" s="35"/>
      <c r="F170" s="35"/>
      <c r="G170" s="3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row>
    <row r="171" spans="1:79">
      <c r="A171" s="35"/>
      <c r="B171" s="35"/>
      <c r="C171" s="35"/>
      <c r="D171" s="35"/>
      <c r="E171" s="35"/>
      <c r="F171" s="35"/>
      <c r="G171" s="3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row>
    <row r="172" spans="1:79">
      <c r="A172" s="35"/>
      <c r="B172" s="35"/>
      <c r="C172" s="35"/>
      <c r="D172" s="35"/>
      <c r="E172" s="35"/>
      <c r="F172" s="35"/>
      <c r="G172" s="3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row>
    <row r="173" spans="1:79">
      <c r="A173" s="35"/>
      <c r="B173" s="35"/>
      <c r="C173" s="35"/>
      <c r="D173" s="35"/>
      <c r="E173" s="35"/>
      <c r="F173" s="35"/>
      <c r="G173" s="3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row>
    <row r="174" spans="1:79">
      <c r="A174" s="35"/>
      <c r="B174" s="35"/>
      <c r="C174" s="35"/>
      <c r="D174" s="35"/>
      <c r="E174" s="35"/>
      <c r="F174" s="35"/>
      <c r="G174" s="3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row>
    <row r="175" spans="1:79">
      <c r="A175" s="35"/>
      <c r="B175" s="35"/>
      <c r="C175" s="35"/>
      <c r="D175" s="35"/>
      <c r="E175" s="35"/>
      <c r="F175" s="35"/>
      <c r="G175" s="3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row>
    <row r="176" spans="1:79">
      <c r="A176" s="35"/>
      <c r="B176" s="35"/>
      <c r="C176" s="35"/>
      <c r="D176" s="35"/>
      <c r="E176" s="35"/>
      <c r="F176" s="35"/>
      <c r="G176" s="3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row>
    <row r="177" spans="1:79">
      <c r="A177" s="35"/>
      <c r="B177" s="35"/>
      <c r="C177" s="35"/>
      <c r="D177" s="35"/>
      <c r="E177" s="35"/>
      <c r="F177" s="35"/>
      <c r="G177" s="3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row>
    <row r="178" spans="1:79">
      <c r="A178" s="35"/>
      <c r="B178" s="35"/>
      <c r="C178" s="35"/>
      <c r="D178" s="35"/>
      <c r="E178" s="35"/>
      <c r="F178" s="35"/>
      <c r="G178" s="3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row>
    <row r="179" spans="1:79">
      <c r="A179" s="35"/>
      <c r="B179" s="35"/>
      <c r="C179" s="35"/>
      <c r="D179" s="35"/>
      <c r="E179" s="35"/>
      <c r="F179" s="35"/>
      <c r="G179" s="3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row>
    <row r="180" spans="1:79">
      <c r="A180" s="35"/>
      <c r="B180" s="35"/>
      <c r="C180" s="35"/>
      <c r="D180" s="35"/>
      <c r="E180" s="35"/>
      <c r="F180" s="35"/>
      <c r="G180" s="3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row>
    <row r="181" spans="1:79">
      <c r="A181" s="35"/>
      <c r="B181" s="35"/>
      <c r="C181" s="35"/>
      <c r="D181" s="35"/>
      <c r="E181" s="35"/>
      <c r="F181" s="35"/>
      <c r="G181" s="3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row>
    <row r="182" spans="1:79">
      <c r="A182" s="35"/>
      <c r="B182" s="35"/>
      <c r="C182" s="35"/>
      <c r="D182" s="35"/>
      <c r="E182" s="35"/>
      <c r="F182" s="35"/>
      <c r="G182" s="3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row>
    <row r="183" spans="1:79">
      <c r="A183" s="35"/>
      <c r="B183" s="35"/>
      <c r="C183" s="35"/>
      <c r="D183" s="35"/>
      <c r="E183" s="35"/>
      <c r="F183" s="35"/>
      <c r="G183" s="3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row>
    <row r="184" spans="1:79">
      <c r="A184" s="35"/>
      <c r="B184" s="35"/>
      <c r="C184" s="35"/>
      <c r="D184" s="35"/>
      <c r="E184" s="35"/>
      <c r="F184" s="35"/>
      <c r="G184" s="3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row>
    <row r="185" spans="1:79">
      <c r="A185" s="35"/>
      <c r="B185" s="35"/>
      <c r="C185" s="35"/>
      <c r="D185" s="35"/>
      <c r="E185" s="35"/>
      <c r="F185" s="35"/>
      <c r="G185" s="3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row>
    <row r="186" spans="1:79">
      <c r="A186" s="35"/>
      <c r="B186" s="35"/>
      <c r="C186" s="35"/>
      <c r="D186" s="35"/>
      <c r="E186" s="35"/>
      <c r="F186" s="35"/>
      <c r="G186" s="3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row>
    <row r="187" spans="1:79">
      <c r="A187" s="35"/>
      <c r="B187" s="35"/>
      <c r="C187" s="35"/>
      <c r="D187" s="35"/>
      <c r="E187" s="35"/>
      <c r="F187" s="35"/>
      <c r="G187" s="3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row>
    <row r="188" spans="1:79">
      <c r="A188" s="35"/>
      <c r="B188" s="35"/>
      <c r="C188" s="35"/>
      <c r="D188" s="35"/>
      <c r="E188" s="35"/>
      <c r="F188" s="35"/>
      <c r="G188" s="3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row>
    <row r="189" spans="1:79">
      <c r="A189" s="35"/>
      <c r="B189" s="35"/>
      <c r="C189" s="35"/>
      <c r="D189" s="35"/>
      <c r="E189" s="35"/>
      <c r="F189" s="35"/>
      <c r="G189" s="3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row>
    <row r="190" spans="1:79">
      <c r="A190" s="35"/>
      <c r="B190" s="35"/>
      <c r="C190" s="35"/>
      <c r="D190" s="35"/>
      <c r="E190" s="35"/>
      <c r="F190" s="35"/>
      <c r="G190" s="3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row>
    <row r="191" spans="1:79">
      <c r="A191" s="35"/>
      <c r="B191" s="35"/>
      <c r="C191" s="35"/>
      <c r="D191" s="35"/>
      <c r="E191" s="35"/>
      <c r="F191" s="35"/>
      <c r="G191" s="3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row>
    <row r="192" spans="1:79">
      <c r="A192" s="35"/>
      <c r="B192" s="35"/>
      <c r="C192" s="35"/>
      <c r="D192" s="35"/>
      <c r="E192" s="35"/>
      <c r="F192" s="35"/>
      <c r="G192" s="3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row>
    <row r="193" spans="1:79">
      <c r="A193" s="35"/>
      <c r="B193" s="35"/>
      <c r="C193" s="35"/>
      <c r="D193" s="35"/>
      <c r="E193" s="35"/>
      <c r="F193" s="35"/>
      <c r="G193" s="3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row>
    <row r="194" spans="1:79">
      <c r="A194" s="35"/>
      <c r="B194" s="35"/>
      <c r="C194" s="35"/>
      <c r="D194" s="35"/>
      <c r="E194" s="35"/>
      <c r="F194" s="35"/>
      <c r="G194" s="3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row>
    <row r="195" spans="1:79">
      <c r="A195" s="35"/>
      <c r="B195" s="35"/>
      <c r="C195" s="35"/>
      <c r="D195" s="35"/>
      <c r="E195" s="35"/>
      <c r="F195" s="35"/>
      <c r="G195" s="3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row>
    <row r="196" spans="1:79">
      <c r="A196" s="35"/>
      <c r="B196" s="35"/>
      <c r="C196" s="35"/>
      <c r="D196" s="35"/>
      <c r="E196" s="35"/>
      <c r="F196" s="35"/>
      <c r="G196" s="3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row>
    <row r="197" spans="1:79">
      <c r="A197" s="35"/>
      <c r="B197" s="35"/>
      <c r="C197" s="35"/>
      <c r="D197" s="35"/>
      <c r="E197" s="35"/>
      <c r="F197" s="35"/>
      <c r="G197" s="3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row>
    <row r="198" spans="1:79">
      <c r="A198" s="35"/>
      <c r="B198" s="35"/>
      <c r="C198" s="35"/>
      <c r="D198" s="35"/>
      <c r="E198" s="35"/>
      <c r="F198" s="35"/>
      <c r="G198" s="3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row>
    <row r="199" spans="1:79">
      <c r="A199" s="35"/>
      <c r="B199" s="35"/>
      <c r="C199" s="35"/>
      <c r="D199" s="35"/>
      <c r="E199" s="35"/>
      <c r="F199" s="35"/>
      <c r="G199" s="3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row>
    <row r="200" spans="1:79">
      <c r="A200" s="35"/>
      <c r="B200" s="35"/>
      <c r="C200" s="35"/>
      <c r="D200" s="35"/>
      <c r="E200" s="35"/>
      <c r="F200" s="35"/>
      <c r="G200" s="3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row>
    <row r="201" spans="1:79">
      <c r="A201" s="35"/>
      <c r="B201" s="35"/>
      <c r="C201" s="35"/>
      <c r="D201" s="35"/>
      <c r="E201" s="35"/>
      <c r="F201" s="35"/>
      <c r="G201" s="3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row>
    <row r="202" spans="1:79">
      <c r="A202" s="35"/>
      <c r="B202" s="35"/>
      <c r="C202" s="35"/>
      <c r="D202" s="35"/>
      <c r="E202" s="35"/>
      <c r="F202" s="35"/>
      <c r="G202" s="3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row>
    <row r="203" spans="1:79">
      <c r="A203" s="35"/>
      <c r="B203" s="35"/>
      <c r="C203" s="35"/>
      <c r="D203" s="35"/>
      <c r="E203" s="35"/>
      <c r="F203" s="35"/>
      <c r="G203" s="3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row>
    <row r="204" spans="1:79">
      <c r="A204" s="35"/>
      <c r="B204" s="35"/>
      <c r="C204" s="35"/>
      <c r="D204" s="35"/>
      <c r="E204" s="35"/>
      <c r="F204" s="35"/>
      <c r="G204" s="3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row>
    <row r="205" spans="1:79">
      <c r="A205" s="35"/>
      <c r="B205" s="35"/>
      <c r="C205" s="35"/>
      <c r="D205" s="35"/>
      <c r="E205" s="35"/>
      <c r="F205" s="35"/>
      <c r="G205" s="3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row>
    <row r="206" spans="1:79">
      <c r="A206" s="35"/>
      <c r="B206" s="35"/>
      <c r="C206" s="35"/>
      <c r="D206" s="35"/>
      <c r="E206" s="35"/>
      <c r="F206" s="35"/>
      <c r="G206" s="3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row>
    <row r="207" spans="1:79">
      <c r="A207" s="35"/>
      <c r="B207" s="35"/>
      <c r="C207" s="35"/>
      <c r="D207" s="35"/>
      <c r="E207" s="35"/>
      <c r="F207" s="35"/>
      <c r="G207" s="3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row>
    <row r="208" spans="1:79">
      <c r="A208" s="35"/>
      <c r="B208" s="35"/>
      <c r="C208" s="35"/>
      <c r="D208" s="35"/>
      <c r="E208" s="35"/>
      <c r="F208" s="35"/>
      <c r="G208" s="3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row>
    <row r="209" spans="1:79">
      <c r="A209" s="35"/>
      <c r="B209" s="35"/>
      <c r="C209" s="35"/>
      <c r="D209" s="35"/>
      <c r="E209" s="35"/>
      <c r="F209" s="35"/>
      <c r="G209" s="3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row>
    <row r="210" spans="1:79">
      <c r="A210" s="35"/>
      <c r="B210" s="35"/>
      <c r="C210" s="35"/>
      <c r="D210" s="35"/>
      <c r="E210" s="35"/>
      <c r="F210" s="35"/>
      <c r="G210" s="3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row>
    <row r="211" spans="1:79">
      <c r="A211" s="35"/>
      <c r="B211" s="35"/>
      <c r="C211" s="35"/>
      <c r="D211" s="35"/>
      <c r="E211" s="35"/>
      <c r="F211" s="35"/>
      <c r="G211" s="3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row>
    <row r="212" spans="1:79">
      <c r="A212" s="35"/>
      <c r="B212" s="35"/>
      <c r="C212" s="35"/>
      <c r="D212" s="35"/>
      <c r="E212" s="35"/>
      <c r="F212" s="35"/>
      <c r="G212" s="3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row>
    <row r="213" spans="1:79">
      <c r="A213" s="35"/>
      <c r="B213" s="35"/>
      <c r="C213" s="35"/>
      <c r="D213" s="35"/>
      <c r="E213" s="35"/>
      <c r="F213" s="35"/>
      <c r="G213" s="3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row>
    <row r="214" spans="1:79">
      <c r="A214" s="35"/>
      <c r="B214" s="35"/>
      <c r="C214" s="35"/>
      <c r="D214" s="35"/>
      <c r="E214" s="35"/>
      <c r="F214" s="35"/>
      <c r="G214" s="3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row>
    <row r="215" spans="1:79">
      <c r="A215" s="35"/>
      <c r="B215" s="35"/>
      <c r="C215" s="35"/>
      <c r="D215" s="35"/>
      <c r="E215" s="35"/>
      <c r="F215" s="35"/>
      <c r="G215" s="3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row>
    <row r="216" spans="1:79">
      <c r="A216" s="35"/>
      <c r="B216" s="35"/>
      <c r="C216" s="35"/>
      <c r="D216" s="35"/>
      <c r="E216" s="35"/>
      <c r="F216" s="35"/>
      <c r="G216" s="3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row>
    <row r="217" spans="1:79">
      <c r="A217" s="35"/>
      <c r="B217" s="35"/>
      <c r="C217" s="35"/>
      <c r="D217" s="35"/>
      <c r="E217" s="35"/>
      <c r="F217" s="35"/>
      <c r="G217" s="3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row>
    <row r="218" spans="1:79">
      <c r="A218" s="35"/>
      <c r="B218" s="35"/>
      <c r="C218" s="35"/>
      <c r="D218" s="35"/>
      <c r="E218" s="35"/>
      <c r="F218" s="35"/>
      <c r="G218" s="3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row>
    <row r="219" spans="1:79">
      <c r="A219" s="35"/>
      <c r="B219" s="35"/>
      <c r="C219" s="35"/>
      <c r="D219" s="35"/>
      <c r="E219" s="35"/>
      <c r="F219" s="35"/>
      <c r="G219" s="3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row>
    <row r="220" spans="1:79">
      <c r="A220" s="35"/>
      <c r="B220" s="35"/>
      <c r="C220" s="35"/>
      <c r="D220" s="35"/>
      <c r="E220" s="35"/>
      <c r="F220" s="35"/>
      <c r="G220" s="3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row>
    <row r="221" spans="1:79">
      <c r="A221" s="35"/>
      <c r="B221" s="35"/>
      <c r="C221" s="35"/>
      <c r="D221" s="35"/>
      <c r="E221" s="35"/>
      <c r="F221" s="35"/>
      <c r="G221" s="3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row>
    <row r="222" spans="1:79">
      <c r="A222" s="35"/>
      <c r="B222" s="35"/>
      <c r="C222" s="35"/>
      <c r="D222" s="35"/>
      <c r="E222" s="35"/>
      <c r="F222" s="35"/>
      <c r="G222" s="3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row>
    <row r="223" spans="1:79">
      <c r="A223" s="35"/>
      <c r="B223" s="35"/>
      <c r="C223" s="35"/>
      <c r="D223" s="35"/>
      <c r="E223" s="35"/>
      <c r="F223" s="35"/>
      <c r="G223" s="3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row>
    <row r="224" spans="1:79">
      <c r="A224" s="35"/>
      <c r="B224" s="35"/>
      <c r="C224" s="35"/>
      <c r="D224" s="35"/>
      <c r="E224" s="35"/>
      <c r="F224" s="35"/>
      <c r="G224" s="3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row>
    <row r="225" spans="1:79">
      <c r="A225" s="35"/>
      <c r="B225" s="35"/>
      <c r="C225" s="35"/>
      <c r="D225" s="35"/>
      <c r="E225" s="35"/>
      <c r="F225" s="35"/>
      <c r="G225" s="3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row>
    <row r="226" spans="1:79">
      <c r="A226" s="35"/>
      <c r="B226" s="35"/>
      <c r="C226" s="35"/>
      <c r="D226" s="35"/>
      <c r="E226" s="35"/>
      <c r="F226" s="35"/>
      <c r="G226" s="3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row>
    <row r="227" spans="1:79">
      <c r="A227" s="35"/>
      <c r="B227" s="35"/>
      <c r="C227" s="35"/>
      <c r="D227" s="35"/>
      <c r="E227" s="35"/>
      <c r="F227" s="35"/>
      <c r="G227" s="3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row>
    <row r="228" spans="1:79">
      <c r="A228" s="35"/>
      <c r="B228" s="35"/>
      <c r="C228" s="35"/>
      <c r="D228" s="35"/>
      <c r="E228" s="35"/>
      <c r="F228" s="35"/>
      <c r="G228" s="3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row>
    <row r="229" spans="1:79">
      <c r="A229" s="35"/>
      <c r="B229" s="35"/>
      <c r="C229" s="35"/>
      <c r="D229" s="35"/>
      <c r="E229" s="35"/>
      <c r="F229" s="35"/>
      <c r="G229" s="3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row>
    <row r="230" spans="1:79">
      <c r="A230" s="35"/>
      <c r="B230" s="35"/>
      <c r="C230" s="35"/>
      <c r="D230" s="35"/>
      <c r="E230" s="35"/>
      <c r="F230" s="35"/>
      <c r="G230" s="3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row>
    <row r="231" spans="1:79">
      <c r="A231" s="35"/>
      <c r="B231" s="35"/>
      <c r="C231" s="35"/>
      <c r="D231" s="35"/>
      <c r="E231" s="35"/>
      <c r="F231" s="35"/>
      <c r="G231" s="3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row>
    <row r="232" spans="1:79">
      <c r="A232" s="35"/>
      <c r="B232" s="35"/>
      <c r="C232" s="35"/>
      <c r="D232" s="35"/>
      <c r="E232" s="35"/>
      <c r="F232" s="35"/>
      <c r="G232" s="3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row>
    <row r="233" spans="1:79">
      <c r="A233" s="35"/>
      <c r="B233" s="35"/>
      <c r="C233" s="35"/>
      <c r="D233" s="35"/>
      <c r="E233" s="35"/>
      <c r="F233" s="35"/>
      <c r="G233" s="3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row>
    <row r="234" spans="1:79">
      <c r="A234" s="35"/>
      <c r="B234" s="35"/>
      <c r="C234" s="35"/>
      <c r="D234" s="35"/>
      <c r="E234" s="35"/>
      <c r="F234" s="35"/>
      <c r="G234" s="3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row>
    <row r="235" spans="1:79">
      <c r="A235" s="35"/>
      <c r="B235" s="35"/>
      <c r="C235" s="35"/>
      <c r="D235" s="35"/>
      <c r="E235" s="35"/>
      <c r="F235" s="35"/>
      <c r="G235" s="3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row>
    <row r="236" spans="1:79">
      <c r="A236" s="35"/>
      <c r="B236" s="35"/>
      <c r="C236" s="35"/>
      <c r="D236" s="35"/>
      <c r="E236" s="35"/>
      <c r="F236" s="35"/>
      <c r="G236" s="3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row>
    <row r="237" spans="1:79">
      <c r="A237" s="35"/>
      <c r="B237" s="35"/>
      <c r="C237" s="35"/>
      <c r="D237" s="35"/>
      <c r="E237" s="35"/>
      <c r="F237" s="35"/>
      <c r="G237" s="3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row>
    <row r="238" spans="1:79">
      <c r="A238" s="35"/>
      <c r="B238" s="35"/>
      <c r="C238" s="35"/>
      <c r="D238" s="35"/>
      <c r="E238" s="35"/>
      <c r="F238" s="35"/>
      <c r="G238" s="3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row>
    <row r="239" spans="1:79">
      <c r="A239" s="35"/>
      <c r="B239" s="35"/>
      <c r="C239" s="35"/>
      <c r="D239" s="35"/>
      <c r="E239" s="35"/>
      <c r="F239" s="35"/>
      <c r="G239" s="3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row>
    <row r="240" spans="1:79">
      <c r="A240" s="35"/>
      <c r="B240" s="35"/>
      <c r="C240" s="35"/>
      <c r="D240" s="35"/>
      <c r="E240" s="35"/>
      <c r="F240" s="35"/>
      <c r="G240" s="3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row>
    <row r="241" spans="1:79">
      <c r="A241" s="35"/>
      <c r="B241" s="35"/>
      <c r="C241" s="35"/>
      <c r="D241" s="35"/>
      <c r="E241" s="35"/>
      <c r="F241" s="35"/>
      <c r="G241" s="3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row>
    <row r="242" spans="1:79">
      <c r="A242" s="35"/>
      <c r="B242" s="35"/>
      <c r="C242" s="35"/>
      <c r="D242" s="35"/>
      <c r="E242" s="35"/>
      <c r="F242" s="35"/>
      <c r="G242" s="3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row>
    <row r="243" spans="1:79">
      <c r="A243" s="35"/>
      <c r="B243" s="35"/>
      <c r="C243" s="35"/>
      <c r="D243" s="35"/>
      <c r="E243" s="35"/>
      <c r="F243" s="35"/>
      <c r="G243" s="3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row>
    <row r="244" spans="1:79">
      <c r="A244" s="35"/>
      <c r="B244" s="35"/>
      <c r="C244" s="35"/>
      <c r="D244" s="35"/>
      <c r="E244" s="35"/>
      <c r="F244" s="35"/>
      <c r="G244" s="3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row>
    <row r="245" spans="1:79">
      <c r="A245" s="35"/>
      <c r="B245" s="35"/>
      <c r="C245" s="35"/>
      <c r="D245" s="35"/>
      <c r="E245" s="35"/>
      <c r="F245" s="35"/>
      <c r="G245" s="3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row>
    <row r="246" spans="1:79">
      <c r="A246" s="35"/>
      <c r="B246" s="35"/>
      <c r="C246" s="35"/>
      <c r="D246" s="35"/>
      <c r="E246" s="35"/>
      <c r="F246" s="35"/>
      <c r="G246" s="3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row>
    <row r="247" spans="1:79">
      <c r="A247" s="35"/>
      <c r="B247" s="35"/>
      <c r="C247" s="35"/>
      <c r="D247" s="35"/>
      <c r="E247" s="35"/>
      <c r="F247" s="35"/>
      <c r="G247" s="3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row>
    <row r="248" spans="1:79">
      <c r="A248" s="35"/>
      <c r="B248" s="35"/>
      <c r="C248" s="35"/>
      <c r="D248" s="35"/>
      <c r="E248" s="35"/>
      <c r="F248" s="35"/>
      <c r="G248" s="3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row>
    <row r="249" spans="1:79">
      <c r="A249" s="35"/>
      <c r="B249" s="35"/>
      <c r="C249" s="35"/>
      <c r="D249" s="35"/>
      <c r="E249" s="35"/>
      <c r="F249" s="35"/>
      <c r="G249" s="3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row>
    <row r="250" spans="1:79">
      <c r="A250" s="35"/>
      <c r="B250" s="35"/>
      <c r="C250" s="35"/>
      <c r="D250" s="35"/>
      <c r="E250" s="35"/>
      <c r="F250" s="35"/>
      <c r="G250" s="3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row>
    <row r="251" spans="1:79">
      <c r="A251" s="35"/>
      <c r="B251" s="35"/>
      <c r="C251" s="35"/>
      <c r="D251" s="35"/>
      <c r="E251" s="35"/>
      <c r="F251" s="35"/>
      <c r="G251" s="3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row>
    <row r="252" spans="1:79">
      <c r="A252" s="35"/>
      <c r="B252" s="35"/>
      <c r="C252" s="35"/>
      <c r="D252" s="35"/>
      <c r="E252" s="35"/>
      <c r="F252" s="35"/>
      <c r="G252" s="3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row>
    <row r="253" spans="1:79">
      <c r="A253" s="35"/>
      <c r="B253" s="35"/>
      <c r="C253" s="35"/>
      <c r="D253" s="35"/>
      <c r="E253" s="35"/>
      <c r="F253" s="35"/>
      <c r="G253" s="3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row>
    <row r="254" spans="1:79">
      <c r="A254" s="35"/>
      <c r="B254" s="35"/>
      <c r="C254" s="35"/>
      <c r="D254" s="35"/>
      <c r="E254" s="35"/>
      <c r="F254" s="35"/>
      <c r="G254" s="3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row>
    <row r="255" spans="1:79">
      <c r="A255" s="35"/>
      <c r="B255" s="35"/>
      <c r="C255" s="35"/>
      <c r="D255" s="35"/>
      <c r="E255" s="35"/>
      <c r="F255" s="35"/>
      <c r="G255" s="3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row>
    <row r="256" spans="1:79">
      <c r="A256" s="35"/>
      <c r="B256" s="35"/>
      <c r="C256" s="35"/>
      <c r="D256" s="35"/>
      <c r="E256" s="35"/>
      <c r="F256" s="35"/>
      <c r="G256" s="3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row>
    <row r="257" spans="1:79">
      <c r="A257" s="35"/>
      <c r="B257" s="35"/>
      <c r="C257" s="35"/>
      <c r="D257" s="35"/>
      <c r="E257" s="35"/>
      <c r="F257" s="35"/>
      <c r="G257" s="3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row>
    <row r="258" spans="1:79">
      <c r="A258" s="35"/>
      <c r="B258" s="35"/>
      <c r="C258" s="35"/>
      <c r="D258" s="35"/>
      <c r="E258" s="35"/>
      <c r="F258" s="35"/>
      <c r="G258" s="3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row>
    <row r="259" spans="1:79">
      <c r="A259" s="35"/>
      <c r="B259" s="35"/>
      <c r="C259" s="35"/>
      <c r="D259" s="35"/>
      <c r="E259" s="35"/>
      <c r="F259" s="35"/>
      <c r="G259" s="3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row>
    <row r="260" spans="1:79">
      <c r="A260" s="35"/>
      <c r="B260" s="35"/>
      <c r="C260" s="35"/>
      <c r="D260" s="35"/>
      <c r="E260" s="35"/>
      <c r="F260" s="35"/>
      <c r="G260" s="3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row>
    <row r="261" spans="1:79">
      <c r="A261" s="35"/>
      <c r="B261" s="35"/>
      <c r="C261" s="35"/>
      <c r="D261" s="35"/>
      <c r="E261" s="35"/>
      <c r="F261" s="35"/>
      <c r="G261" s="3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row>
    <row r="262" spans="1:79">
      <c r="A262" s="35"/>
      <c r="B262" s="35"/>
      <c r="C262" s="35"/>
      <c r="D262" s="35"/>
      <c r="E262" s="35"/>
      <c r="F262" s="35"/>
      <c r="G262" s="3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row>
    <row r="263" spans="1:79">
      <c r="A263" s="35"/>
      <c r="B263" s="35"/>
      <c r="C263" s="35"/>
      <c r="D263" s="35"/>
      <c r="E263" s="35"/>
      <c r="F263" s="35"/>
      <c r="G263" s="3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row>
    <row r="264" spans="1:79">
      <c r="A264" s="35"/>
      <c r="B264" s="35"/>
      <c r="C264" s="35"/>
      <c r="D264" s="35"/>
      <c r="E264" s="35"/>
      <c r="F264" s="35"/>
      <c r="G264" s="3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row>
    <row r="265" spans="1:79">
      <c r="A265" s="35"/>
      <c r="B265" s="35"/>
      <c r="C265" s="35"/>
      <c r="D265" s="35"/>
      <c r="E265" s="35"/>
      <c r="F265" s="35"/>
      <c r="G265" s="3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row>
    <row r="266" spans="1:79">
      <c r="A266" s="35"/>
      <c r="B266" s="35"/>
      <c r="C266" s="35"/>
      <c r="D266" s="35"/>
      <c r="E266" s="35"/>
      <c r="F266" s="35"/>
      <c r="G266" s="3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row>
    <row r="267" spans="1:79">
      <c r="A267" s="35"/>
      <c r="B267" s="35"/>
      <c r="C267" s="35"/>
      <c r="D267" s="35"/>
      <c r="E267" s="35"/>
      <c r="F267" s="35"/>
      <c r="G267" s="3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row>
    <row r="268" spans="1:79">
      <c r="A268" s="35"/>
      <c r="B268" s="35"/>
      <c r="C268" s="35"/>
      <c r="D268" s="35"/>
      <c r="E268" s="35"/>
      <c r="F268" s="35"/>
      <c r="G268" s="3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row>
    <row r="269" spans="1:79">
      <c r="A269" s="35"/>
      <c r="B269" s="35"/>
      <c r="C269" s="35"/>
      <c r="D269" s="35"/>
      <c r="E269" s="35"/>
      <c r="F269" s="35"/>
      <c r="G269" s="3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row>
    <row r="270" spans="1:79">
      <c r="A270" s="35"/>
      <c r="B270" s="35"/>
      <c r="C270" s="35"/>
      <c r="D270" s="35"/>
      <c r="E270" s="35"/>
      <c r="F270" s="35"/>
      <c r="G270" s="3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row>
    <row r="271" spans="1:79">
      <c r="A271" s="35"/>
      <c r="B271" s="35"/>
      <c r="C271" s="35"/>
      <c r="D271" s="35"/>
      <c r="E271" s="35"/>
      <c r="F271" s="35"/>
      <c r="G271" s="3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row>
    <row r="272" spans="1:79">
      <c r="A272" s="35"/>
      <c r="B272" s="35"/>
      <c r="C272" s="35"/>
      <c r="D272" s="35"/>
      <c r="E272" s="35"/>
      <c r="F272" s="35"/>
      <c r="G272" s="3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row>
    <row r="273" spans="1:79">
      <c r="A273" s="35"/>
      <c r="B273" s="35"/>
      <c r="C273" s="35"/>
      <c r="D273" s="35"/>
      <c r="E273" s="35"/>
      <c r="F273" s="35"/>
      <c r="G273" s="3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row>
    <row r="274" spans="1:79">
      <c r="A274" s="35"/>
      <c r="B274" s="35"/>
      <c r="C274" s="35"/>
      <c r="D274" s="35"/>
      <c r="E274" s="35"/>
      <c r="F274" s="35"/>
      <c r="G274" s="3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row>
    <row r="275" spans="1:79">
      <c r="A275" s="35"/>
      <c r="B275" s="35"/>
      <c r="C275" s="35"/>
      <c r="D275" s="35"/>
      <c r="E275" s="35"/>
      <c r="F275" s="35"/>
      <c r="G275" s="3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row>
    <row r="276" spans="1:79">
      <c r="A276" s="35"/>
      <c r="B276" s="35"/>
      <c r="C276" s="35"/>
      <c r="D276" s="35"/>
      <c r="E276" s="35"/>
      <c r="F276" s="35"/>
      <c r="G276" s="3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row>
    <row r="277" spans="1:79">
      <c r="A277" s="35"/>
      <c r="B277" s="35"/>
      <c r="C277" s="35"/>
      <c r="D277" s="35"/>
      <c r="E277" s="35"/>
      <c r="F277" s="35"/>
      <c r="G277" s="3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row>
    <row r="278" spans="1:79">
      <c r="A278" s="35"/>
      <c r="B278" s="35"/>
      <c r="C278" s="35"/>
      <c r="D278" s="35"/>
      <c r="E278" s="35"/>
      <c r="F278" s="35"/>
      <c r="G278" s="3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row>
    <row r="279" spans="1:79">
      <c r="A279" s="35"/>
      <c r="B279" s="35"/>
      <c r="C279" s="35"/>
      <c r="D279" s="35"/>
      <c r="E279" s="35"/>
      <c r="F279" s="35"/>
      <c r="G279" s="3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row>
    <row r="280" spans="1:79">
      <c r="A280" s="35"/>
      <c r="B280" s="35"/>
      <c r="C280" s="35"/>
      <c r="D280" s="35"/>
      <c r="E280" s="35"/>
      <c r="F280" s="35"/>
      <c r="G280" s="3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row>
    <row r="281" spans="1:79">
      <c r="A281" s="35"/>
      <c r="B281" s="35"/>
      <c r="C281" s="35"/>
      <c r="D281" s="35"/>
      <c r="E281" s="35"/>
      <c r="F281" s="35"/>
      <c r="G281" s="3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row>
    <row r="282" spans="1:79">
      <c r="A282" s="35"/>
      <c r="B282" s="35"/>
      <c r="C282" s="35"/>
      <c r="D282" s="35"/>
      <c r="E282" s="35"/>
      <c r="F282" s="35"/>
      <c r="G282" s="3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row>
    <row r="283" spans="1:79">
      <c r="A283" s="35"/>
      <c r="B283" s="35"/>
      <c r="C283" s="35"/>
      <c r="D283" s="35"/>
      <c r="E283" s="35"/>
      <c r="F283" s="35"/>
      <c r="G283" s="3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row>
    <row r="284" spans="1:79">
      <c r="A284" s="35"/>
      <c r="B284" s="35"/>
      <c r="C284" s="35"/>
      <c r="D284" s="35"/>
      <c r="E284" s="35"/>
      <c r="F284" s="35"/>
      <c r="G284" s="3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row>
    <row r="285" spans="1:79">
      <c r="A285" s="35"/>
      <c r="B285" s="35"/>
      <c r="C285" s="35"/>
      <c r="D285" s="35"/>
      <c r="E285" s="35"/>
      <c r="F285" s="35"/>
      <c r="G285" s="3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row>
    <row r="286" spans="1:79">
      <c r="A286" s="35"/>
      <c r="B286" s="35"/>
      <c r="C286" s="35"/>
      <c r="D286" s="35"/>
      <c r="E286" s="35"/>
      <c r="F286" s="35"/>
      <c r="G286" s="3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row>
    <row r="287" spans="1:79">
      <c r="A287" s="35"/>
      <c r="B287" s="35"/>
      <c r="C287" s="35"/>
      <c r="D287" s="35"/>
      <c r="E287" s="35"/>
      <c r="F287" s="35"/>
      <c r="G287" s="3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row>
    <row r="288" spans="1:79">
      <c r="A288" s="35"/>
      <c r="B288" s="35"/>
      <c r="C288" s="35"/>
      <c r="D288" s="35"/>
      <c r="E288" s="35"/>
      <c r="F288" s="35"/>
      <c r="G288" s="3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row>
    <row r="289" spans="1:79">
      <c r="A289" s="35"/>
      <c r="B289" s="35"/>
      <c r="C289" s="35"/>
      <c r="D289" s="35"/>
      <c r="E289" s="35"/>
      <c r="F289" s="35"/>
      <c r="G289" s="3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row>
    <row r="290" spans="1:79">
      <c r="A290" s="35"/>
      <c r="B290" s="35"/>
      <c r="C290" s="35"/>
      <c r="D290" s="35"/>
      <c r="E290" s="35"/>
      <c r="F290" s="35"/>
      <c r="G290" s="3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row>
    <row r="291" spans="1:79">
      <c r="A291" s="35"/>
      <c r="B291" s="35"/>
      <c r="C291" s="35"/>
      <c r="D291" s="35"/>
      <c r="E291" s="35"/>
      <c r="F291" s="35"/>
      <c r="G291" s="3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row>
    <row r="292" spans="1:79">
      <c r="A292" s="35"/>
      <c r="B292" s="35"/>
      <c r="C292" s="35"/>
      <c r="D292" s="35"/>
      <c r="E292" s="35"/>
      <c r="F292" s="35"/>
      <c r="G292" s="3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row>
    <row r="293" spans="1:79">
      <c r="A293" s="35"/>
      <c r="B293" s="35"/>
      <c r="C293" s="35"/>
      <c r="D293" s="35"/>
      <c r="E293" s="35"/>
      <c r="F293" s="35"/>
      <c r="G293" s="3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row>
    <row r="294" spans="1:79">
      <c r="A294" s="35"/>
      <c r="B294" s="35"/>
      <c r="C294" s="35"/>
      <c r="D294" s="35"/>
      <c r="E294" s="35"/>
      <c r="F294" s="35"/>
      <c r="G294" s="3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row>
    <row r="295" spans="1:79">
      <c r="A295" s="35"/>
      <c r="B295" s="35"/>
      <c r="C295" s="35"/>
      <c r="D295" s="35"/>
      <c r="E295" s="35"/>
      <c r="F295" s="35"/>
      <c r="G295" s="3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row>
    <row r="296" spans="1:79">
      <c r="A296" s="35"/>
      <c r="B296" s="35"/>
      <c r="C296" s="35"/>
      <c r="D296" s="35"/>
      <c r="E296" s="35"/>
      <c r="F296" s="35"/>
      <c r="G296" s="3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row>
    <row r="297" spans="1:79">
      <c r="A297" s="35"/>
      <c r="B297" s="35"/>
      <c r="C297" s="35"/>
      <c r="D297" s="35"/>
      <c r="E297" s="35"/>
      <c r="F297" s="35"/>
      <c r="G297" s="3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row>
    <row r="298" spans="1:79">
      <c r="A298" s="35"/>
      <c r="B298" s="35"/>
      <c r="C298" s="35"/>
      <c r="D298" s="35"/>
      <c r="E298" s="35"/>
      <c r="F298" s="35"/>
      <c r="G298" s="3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row>
    <row r="299" spans="1:79">
      <c r="A299" s="35"/>
      <c r="B299" s="35"/>
      <c r="C299" s="35"/>
      <c r="D299" s="35"/>
      <c r="E299" s="35"/>
      <c r="F299" s="35"/>
      <c r="G299" s="3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row>
    <row r="300" spans="1:79">
      <c r="A300" s="35"/>
      <c r="B300" s="35"/>
      <c r="C300" s="35"/>
      <c r="D300" s="35"/>
      <c r="E300" s="35"/>
      <c r="F300" s="35"/>
      <c r="G300" s="3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row>
    <row r="301" spans="1:79">
      <c r="A301" s="35"/>
      <c r="B301" s="35"/>
      <c r="C301" s="35"/>
      <c r="D301" s="35"/>
      <c r="E301" s="35"/>
      <c r="F301" s="35"/>
      <c r="G301" s="3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row>
    <row r="302" spans="1:79">
      <c r="A302" s="35"/>
      <c r="B302" s="35"/>
      <c r="C302" s="35"/>
      <c r="D302" s="35"/>
      <c r="E302" s="35"/>
      <c r="F302" s="35"/>
      <c r="G302" s="3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row>
    <row r="303" spans="1:79">
      <c r="A303" s="35"/>
      <c r="B303" s="35"/>
      <c r="C303" s="35"/>
      <c r="D303" s="35"/>
      <c r="E303" s="35"/>
      <c r="F303" s="35"/>
      <c r="G303" s="3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row>
    <row r="304" spans="1:79">
      <c r="A304" s="35"/>
      <c r="B304" s="35"/>
      <c r="C304" s="35"/>
      <c r="D304" s="35"/>
      <c r="E304" s="35"/>
      <c r="F304" s="35"/>
      <c r="G304" s="3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row>
    <row r="305" spans="1:79">
      <c r="A305" s="35"/>
      <c r="B305" s="35"/>
      <c r="C305" s="35"/>
      <c r="D305" s="35"/>
      <c r="E305" s="35"/>
      <c r="F305" s="35"/>
      <c r="G305" s="3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row>
    <row r="306" spans="1:79">
      <c r="A306" s="35"/>
      <c r="B306" s="35"/>
      <c r="C306" s="35"/>
      <c r="D306" s="35"/>
      <c r="E306" s="35"/>
      <c r="F306" s="35"/>
      <c r="G306" s="3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row>
    <row r="307" spans="1:79">
      <c r="A307" s="35"/>
      <c r="B307" s="35"/>
      <c r="C307" s="35"/>
      <c r="D307" s="35"/>
      <c r="E307" s="35"/>
      <c r="F307" s="35"/>
      <c r="G307" s="3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row>
    <row r="308" spans="1:79">
      <c r="A308" s="35"/>
      <c r="B308" s="35"/>
      <c r="C308" s="35"/>
      <c r="D308" s="35"/>
      <c r="E308" s="35"/>
      <c r="F308" s="35"/>
      <c r="G308" s="3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row>
    <row r="309" spans="1:79">
      <c r="A309" s="35"/>
      <c r="B309" s="35"/>
      <c r="C309" s="35"/>
      <c r="D309" s="35"/>
      <c r="E309" s="35"/>
      <c r="F309" s="35"/>
      <c r="G309" s="3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row>
    <row r="310" spans="1:79">
      <c r="A310" s="35"/>
      <c r="B310" s="35"/>
      <c r="C310" s="35"/>
      <c r="D310" s="35"/>
      <c r="E310" s="35"/>
      <c r="F310" s="35"/>
      <c r="G310" s="3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row>
    <row r="311" spans="1:79">
      <c r="A311" s="35"/>
      <c r="B311" s="35"/>
      <c r="C311" s="35"/>
      <c r="D311" s="35"/>
      <c r="E311" s="35"/>
      <c r="F311" s="35"/>
      <c r="G311" s="3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row>
    <row r="312" spans="1:79">
      <c r="A312" s="35"/>
      <c r="B312" s="35"/>
      <c r="C312" s="35"/>
      <c r="D312" s="35"/>
      <c r="E312" s="35"/>
      <c r="F312" s="35"/>
      <c r="G312" s="3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row>
    <row r="313" spans="1:79">
      <c r="A313" s="35"/>
      <c r="B313" s="35"/>
      <c r="C313" s="35"/>
      <c r="D313" s="35"/>
      <c r="E313" s="35"/>
      <c r="F313" s="35"/>
      <c r="G313" s="3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row>
    <row r="314" spans="1:79">
      <c r="A314" s="35"/>
      <c r="B314" s="35"/>
      <c r="C314" s="35"/>
      <c r="D314" s="35"/>
      <c r="E314" s="35"/>
      <c r="F314" s="35"/>
      <c r="G314" s="3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row>
    <row r="315" spans="1:79">
      <c r="A315" s="35"/>
      <c r="B315" s="35"/>
      <c r="C315" s="35"/>
      <c r="D315" s="35"/>
      <c r="E315" s="35"/>
      <c r="F315" s="35"/>
      <c r="G315" s="3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row>
    <row r="316" spans="1:79">
      <c r="A316" s="35"/>
      <c r="B316" s="35"/>
      <c r="C316" s="35"/>
      <c r="D316" s="35"/>
      <c r="E316" s="35"/>
      <c r="F316" s="35"/>
      <c r="G316" s="3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row>
    <row r="317" spans="1:79">
      <c r="A317" s="35"/>
      <c r="B317" s="35"/>
      <c r="C317" s="35"/>
      <c r="D317" s="35"/>
      <c r="E317" s="35"/>
      <c r="F317" s="35"/>
      <c r="G317" s="3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row>
    <row r="318" spans="1:79">
      <c r="A318" s="35"/>
      <c r="B318" s="35"/>
      <c r="C318" s="35"/>
      <c r="D318" s="35"/>
      <c r="E318" s="35"/>
      <c r="F318" s="35"/>
      <c r="G318" s="3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row>
    <row r="319" spans="1:79">
      <c r="A319" s="35"/>
      <c r="B319" s="35"/>
      <c r="C319" s="35"/>
      <c r="D319" s="35"/>
      <c r="E319" s="35"/>
      <c r="F319" s="35"/>
      <c r="G319" s="3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row>
    <row r="320" spans="1:79">
      <c r="A320" s="35"/>
      <c r="B320" s="35"/>
      <c r="C320" s="35"/>
      <c r="D320" s="35"/>
      <c r="E320" s="35"/>
      <c r="F320" s="35"/>
      <c r="G320" s="3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row>
    <row r="321" spans="1:79">
      <c r="A321" s="35"/>
      <c r="B321" s="35"/>
      <c r="C321" s="35"/>
      <c r="D321" s="35"/>
      <c r="E321" s="35"/>
      <c r="F321" s="35"/>
      <c r="G321" s="3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row>
    <row r="322" spans="1:79">
      <c r="A322" s="35"/>
      <c r="B322" s="35"/>
      <c r="C322" s="35"/>
      <c r="D322" s="35"/>
      <c r="E322" s="35"/>
      <c r="F322" s="35"/>
      <c r="G322" s="3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row>
    <row r="323" spans="1:79">
      <c r="A323" s="35"/>
      <c r="B323" s="35"/>
      <c r="C323" s="35"/>
      <c r="D323" s="35"/>
      <c r="E323" s="35"/>
      <c r="F323" s="35"/>
      <c r="G323" s="3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row>
    <row r="324" spans="1:79">
      <c r="A324" s="35"/>
      <c r="B324" s="35"/>
      <c r="C324" s="35"/>
      <c r="D324" s="35"/>
      <c r="E324" s="35"/>
      <c r="F324" s="35"/>
      <c r="G324" s="3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row>
    <row r="325" spans="1:79">
      <c r="A325" s="35"/>
      <c r="B325" s="35"/>
      <c r="C325" s="35"/>
      <c r="D325" s="35"/>
      <c r="E325" s="35"/>
      <c r="F325" s="35"/>
      <c r="G325" s="3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row>
    <row r="326" spans="1:79">
      <c r="A326" s="35"/>
      <c r="B326" s="35"/>
      <c r="C326" s="35"/>
      <c r="D326" s="35"/>
      <c r="E326" s="35"/>
      <c r="F326" s="35"/>
      <c r="G326" s="3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row>
    <row r="327" spans="1:79">
      <c r="A327" s="35"/>
      <c r="B327" s="35"/>
      <c r="C327" s="35"/>
      <c r="D327" s="35"/>
      <c r="E327" s="35"/>
      <c r="F327" s="35"/>
      <c r="G327" s="3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row>
    <row r="328" spans="1:79">
      <c r="A328" s="35"/>
      <c r="B328" s="35"/>
      <c r="C328" s="35"/>
      <c r="D328" s="35"/>
      <c r="E328" s="35"/>
      <c r="F328" s="35"/>
      <c r="G328" s="3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row>
    <row r="329" spans="1:79">
      <c r="A329" s="35"/>
      <c r="B329" s="35"/>
      <c r="C329" s="35"/>
      <c r="D329" s="35"/>
      <c r="E329" s="35"/>
      <c r="F329" s="35"/>
      <c r="G329" s="3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row>
    <row r="330" spans="1:79">
      <c r="A330" s="35"/>
      <c r="B330" s="35"/>
      <c r="C330" s="35"/>
      <c r="D330" s="35"/>
      <c r="E330" s="35"/>
      <c r="F330" s="35"/>
      <c r="G330" s="3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row>
    <row r="331" spans="1:79">
      <c r="A331" s="35"/>
      <c r="B331" s="35"/>
      <c r="C331" s="35"/>
      <c r="D331" s="35"/>
      <c r="E331" s="35"/>
      <c r="F331" s="35"/>
      <c r="G331" s="3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row>
    <row r="332" spans="1:79">
      <c r="A332" s="35"/>
      <c r="B332" s="35"/>
      <c r="C332" s="35"/>
      <c r="D332" s="35"/>
      <c r="E332" s="35"/>
      <c r="F332" s="35"/>
      <c r="G332" s="3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row>
    <row r="333" spans="1:79">
      <c r="A333" s="35"/>
      <c r="B333" s="35"/>
      <c r="C333" s="35"/>
      <c r="D333" s="35"/>
      <c r="E333" s="35"/>
      <c r="F333" s="35"/>
      <c r="G333" s="3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row>
    <row r="334" spans="1:79">
      <c r="A334" s="35"/>
      <c r="B334" s="35"/>
      <c r="C334" s="35"/>
      <c r="D334" s="35"/>
      <c r="E334" s="35"/>
      <c r="F334" s="35"/>
      <c r="G334" s="3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row>
    <row r="335" spans="1:79">
      <c r="A335" s="35"/>
      <c r="B335" s="35"/>
      <c r="C335" s="35"/>
      <c r="D335" s="35"/>
      <c r="E335" s="35"/>
      <c r="F335" s="35"/>
      <c r="G335" s="3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row>
    <row r="336" spans="1:79">
      <c r="A336" s="35"/>
      <c r="B336" s="35"/>
      <c r="C336" s="35"/>
      <c r="D336" s="35"/>
      <c r="E336" s="35"/>
      <c r="F336" s="35"/>
      <c r="G336" s="3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row>
    <row r="337" spans="1:79">
      <c r="A337" s="35"/>
      <c r="B337" s="35"/>
      <c r="C337" s="35"/>
      <c r="D337" s="35"/>
      <c r="E337" s="35"/>
      <c r="F337" s="35"/>
      <c r="G337" s="3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row>
    <row r="338" spans="1:79">
      <c r="A338" s="35"/>
      <c r="B338" s="35"/>
      <c r="C338" s="35"/>
      <c r="D338" s="35"/>
      <c r="E338" s="35"/>
      <c r="F338" s="35"/>
      <c r="G338" s="3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row>
    <row r="339" spans="1:79">
      <c r="A339" s="35"/>
      <c r="B339" s="35"/>
      <c r="C339" s="35"/>
      <c r="D339" s="35"/>
      <c r="E339" s="35"/>
      <c r="F339" s="35"/>
      <c r="G339" s="3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row>
    <row r="340" spans="1:79">
      <c r="A340" s="35"/>
      <c r="B340" s="35"/>
      <c r="C340" s="35"/>
      <c r="D340" s="35"/>
      <c r="E340" s="35"/>
      <c r="F340" s="35"/>
      <c r="G340" s="3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row>
    <row r="341" spans="1:79">
      <c r="A341" s="35"/>
      <c r="B341" s="35"/>
      <c r="C341" s="35"/>
      <c r="D341" s="35"/>
      <c r="E341" s="35"/>
      <c r="F341" s="35"/>
      <c r="G341" s="3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row>
    <row r="342" spans="1:79">
      <c r="A342" s="35"/>
      <c r="B342" s="35"/>
      <c r="C342" s="35"/>
      <c r="D342" s="35"/>
      <c r="E342" s="35"/>
      <c r="F342" s="35"/>
      <c r="G342" s="3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row>
    <row r="343" spans="1:79">
      <c r="A343" s="35"/>
      <c r="B343" s="35"/>
      <c r="C343" s="35"/>
      <c r="D343" s="35"/>
      <c r="E343" s="35"/>
      <c r="F343" s="35"/>
      <c r="G343" s="3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row>
    <row r="344" spans="1:79">
      <c r="A344" s="35"/>
      <c r="B344" s="35"/>
      <c r="C344" s="35"/>
      <c r="D344" s="35"/>
      <c r="E344" s="35"/>
      <c r="F344" s="35"/>
      <c r="G344" s="3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row>
    <row r="345" spans="1:79">
      <c r="A345" s="35"/>
      <c r="B345" s="35"/>
      <c r="C345" s="35"/>
      <c r="D345" s="35"/>
      <c r="E345" s="35"/>
      <c r="F345" s="35"/>
      <c r="G345" s="3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row>
    <row r="346" spans="1:79">
      <c r="A346" s="35"/>
      <c r="B346" s="35"/>
      <c r="C346" s="35"/>
      <c r="D346" s="35"/>
      <c r="E346" s="35"/>
      <c r="F346" s="35"/>
      <c r="G346" s="3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row>
    <row r="347" spans="1:79">
      <c r="A347" s="35"/>
      <c r="B347" s="35"/>
      <c r="C347" s="35"/>
      <c r="D347" s="35"/>
      <c r="E347" s="35"/>
      <c r="F347" s="35"/>
      <c r="G347" s="3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row>
    <row r="348" spans="1:79">
      <c r="A348" s="35"/>
      <c r="B348" s="35"/>
      <c r="C348" s="35"/>
      <c r="D348" s="35"/>
      <c r="E348" s="35"/>
      <c r="F348" s="35"/>
      <c r="G348" s="3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row>
    <row r="349" spans="1:79">
      <c r="A349" s="35"/>
      <c r="B349" s="35"/>
      <c r="C349" s="35"/>
      <c r="D349" s="35"/>
      <c r="E349" s="35"/>
      <c r="F349" s="35"/>
      <c r="G349" s="3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row>
    <row r="350" spans="1:79">
      <c r="A350" s="35"/>
      <c r="B350" s="35"/>
      <c r="C350" s="35"/>
      <c r="D350" s="35"/>
      <c r="E350" s="35"/>
      <c r="F350" s="35"/>
      <c r="G350" s="3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row>
    <row r="351" spans="1:79">
      <c r="A351" s="35"/>
      <c r="B351" s="35"/>
      <c r="C351" s="35"/>
      <c r="D351" s="35"/>
      <c r="E351" s="35"/>
      <c r="F351" s="35"/>
      <c r="G351" s="3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row>
    <row r="352" spans="1:79">
      <c r="A352" s="35"/>
      <c r="B352" s="35"/>
      <c r="C352" s="35"/>
      <c r="D352" s="35"/>
      <c r="E352" s="35"/>
      <c r="F352" s="35"/>
      <c r="G352" s="3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row>
    <row r="353" spans="1:79">
      <c r="A353" s="35"/>
      <c r="B353" s="35"/>
      <c r="C353" s="35"/>
      <c r="D353" s="35"/>
      <c r="E353" s="35"/>
      <c r="F353" s="35"/>
      <c r="G353" s="3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row>
    <row r="354" spans="1:79">
      <c r="A354" s="35"/>
      <c r="B354" s="35"/>
      <c r="C354" s="35"/>
      <c r="D354" s="35"/>
      <c r="E354" s="35"/>
      <c r="F354" s="35"/>
      <c r="G354" s="3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row>
    <row r="355" spans="1:79">
      <c r="A355" s="35"/>
      <c r="B355" s="35"/>
      <c r="C355" s="35"/>
      <c r="D355" s="35"/>
      <c r="E355" s="35"/>
      <c r="F355" s="35"/>
      <c r="G355" s="3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row>
    <row r="356" spans="1:79">
      <c r="A356" s="35"/>
      <c r="B356" s="35"/>
      <c r="C356" s="35"/>
      <c r="D356" s="35"/>
      <c r="E356" s="35"/>
      <c r="F356" s="35"/>
      <c r="G356" s="3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row>
    <row r="357" spans="1:79">
      <c r="A357" s="35"/>
      <c r="B357" s="35"/>
      <c r="C357" s="35"/>
      <c r="D357" s="35"/>
      <c r="E357" s="35"/>
      <c r="F357" s="35"/>
      <c r="G357" s="3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row>
    <row r="358" spans="1:79">
      <c r="A358" s="35"/>
      <c r="B358" s="35"/>
      <c r="C358" s="35"/>
      <c r="D358" s="35"/>
      <c r="E358" s="35"/>
      <c r="F358" s="35"/>
      <c r="G358" s="3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row>
    <row r="359" spans="1:79">
      <c r="A359" s="35"/>
      <c r="B359" s="35"/>
      <c r="C359" s="35"/>
      <c r="D359" s="35"/>
      <c r="E359" s="35"/>
      <c r="F359" s="35"/>
      <c r="G359" s="3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row>
    <row r="360" spans="1:79">
      <c r="A360" s="35"/>
      <c r="B360" s="35"/>
      <c r="C360" s="35"/>
      <c r="D360" s="35"/>
      <c r="E360" s="35"/>
      <c r="F360" s="35"/>
      <c r="G360" s="3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row>
    <row r="361" spans="1:79">
      <c r="A361" s="35"/>
      <c r="B361" s="35"/>
      <c r="C361" s="35"/>
      <c r="D361" s="35"/>
      <c r="E361" s="35"/>
      <c r="F361" s="35"/>
      <c r="G361" s="3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row>
    <row r="362" spans="1:79">
      <c r="A362" s="35"/>
      <c r="B362" s="35"/>
      <c r="C362" s="35"/>
      <c r="D362" s="35"/>
      <c r="E362" s="35"/>
      <c r="F362" s="35"/>
      <c r="G362" s="3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row>
    <row r="363" spans="1:79">
      <c r="A363" s="35"/>
      <c r="B363" s="35"/>
      <c r="C363" s="35"/>
      <c r="D363" s="35"/>
      <c r="E363" s="35"/>
      <c r="F363" s="35"/>
      <c r="G363" s="3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row>
    <row r="364" spans="1:79">
      <c r="A364" s="35"/>
      <c r="B364" s="35"/>
      <c r="C364" s="35"/>
      <c r="D364" s="35"/>
      <c r="E364" s="35"/>
      <c r="F364" s="35"/>
      <c r="G364" s="3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row>
    <row r="365" spans="1:79">
      <c r="A365" s="35"/>
      <c r="B365" s="35"/>
      <c r="C365" s="35"/>
      <c r="D365" s="35"/>
      <c r="E365" s="35"/>
      <c r="F365" s="35"/>
      <c r="G365" s="3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row>
    <row r="366" spans="1:79">
      <c r="A366" s="35"/>
      <c r="B366" s="35"/>
      <c r="C366" s="35"/>
      <c r="D366" s="35"/>
      <c r="E366" s="35"/>
      <c r="F366" s="35"/>
      <c r="G366" s="3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row>
    <row r="367" spans="1:79">
      <c r="A367" s="35"/>
      <c r="B367" s="35"/>
      <c r="C367" s="35"/>
      <c r="D367" s="35"/>
      <c r="E367" s="35"/>
      <c r="F367" s="35"/>
      <c r="G367" s="3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row>
    <row r="368" spans="1:79">
      <c r="A368" s="35"/>
      <c r="B368" s="35"/>
      <c r="C368" s="35"/>
      <c r="D368" s="35"/>
      <c r="E368" s="35"/>
      <c r="F368" s="35"/>
      <c r="G368" s="3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row>
    <row r="369" spans="1:79">
      <c r="A369" s="35"/>
      <c r="B369" s="35"/>
      <c r="C369" s="35"/>
      <c r="D369" s="35"/>
      <c r="E369" s="35"/>
      <c r="F369" s="35"/>
      <c r="G369" s="3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row>
    <row r="370" spans="1:79">
      <c r="A370" s="35"/>
      <c r="B370" s="35"/>
      <c r="C370" s="35"/>
      <c r="D370" s="35"/>
      <c r="E370" s="35"/>
      <c r="F370" s="35"/>
      <c r="G370" s="3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row>
    <row r="371" spans="1:79">
      <c r="A371" s="35"/>
      <c r="B371" s="35"/>
      <c r="C371" s="35"/>
      <c r="D371" s="35"/>
      <c r="E371" s="35"/>
      <c r="F371" s="35"/>
      <c r="G371" s="3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row>
    <row r="372" spans="1:79">
      <c r="A372" s="35"/>
      <c r="B372" s="35"/>
      <c r="C372" s="35"/>
      <c r="D372" s="35"/>
      <c r="E372" s="35"/>
      <c r="F372" s="35"/>
      <c r="G372" s="3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row>
    <row r="373" spans="1:79">
      <c r="A373" s="35"/>
      <c r="B373" s="35"/>
      <c r="C373" s="35"/>
      <c r="D373" s="35"/>
      <c r="E373" s="35"/>
      <c r="F373" s="35"/>
      <c r="G373" s="3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row>
    <row r="374" spans="1:79">
      <c r="A374" s="35"/>
      <c r="B374" s="35"/>
      <c r="C374" s="35"/>
      <c r="D374" s="35"/>
      <c r="E374" s="35"/>
      <c r="F374" s="35"/>
      <c r="G374" s="3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row>
    <row r="375" spans="1:79">
      <c r="A375" s="35"/>
      <c r="B375" s="35"/>
      <c r="C375" s="35"/>
      <c r="D375" s="35"/>
      <c r="E375" s="35"/>
      <c r="F375" s="35"/>
      <c r="G375" s="3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row>
    <row r="376" spans="1:79">
      <c r="A376" s="35"/>
      <c r="B376" s="35"/>
      <c r="C376" s="35"/>
      <c r="D376" s="35"/>
      <c r="E376" s="35"/>
      <c r="F376" s="35"/>
      <c r="G376" s="3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row>
    <row r="377" spans="1:79">
      <c r="A377" s="35"/>
      <c r="B377" s="35"/>
      <c r="C377" s="35"/>
      <c r="D377" s="35"/>
      <c r="E377" s="35"/>
      <c r="F377" s="35"/>
      <c r="G377" s="3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row>
    <row r="378" spans="1:79">
      <c r="A378" s="35"/>
      <c r="B378" s="35"/>
      <c r="C378" s="35"/>
      <c r="D378" s="35"/>
      <c r="E378" s="35"/>
      <c r="F378" s="35"/>
      <c r="G378" s="3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row>
    <row r="379" spans="1:79">
      <c r="A379" s="35"/>
      <c r="B379" s="35"/>
      <c r="C379" s="35"/>
      <c r="D379" s="35"/>
      <c r="E379" s="35"/>
      <c r="F379" s="35"/>
      <c r="G379" s="3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row>
    <row r="380" spans="1:79">
      <c r="A380" s="35"/>
      <c r="B380" s="35"/>
      <c r="C380" s="35"/>
      <c r="D380" s="35"/>
      <c r="E380" s="35"/>
      <c r="F380" s="35"/>
      <c r="G380" s="3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row>
    <row r="381" spans="1:79">
      <c r="A381" s="35"/>
      <c r="B381" s="35"/>
      <c r="C381" s="35"/>
      <c r="D381" s="35"/>
      <c r="E381" s="35"/>
      <c r="F381" s="35"/>
      <c r="G381" s="3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row>
    <row r="382" spans="1:79">
      <c r="A382" s="35"/>
      <c r="B382" s="35"/>
      <c r="C382" s="35"/>
      <c r="D382" s="35"/>
      <c r="E382" s="35"/>
      <c r="F382" s="35"/>
      <c r="G382" s="3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row>
    <row r="383" spans="1:79">
      <c r="A383" s="35"/>
      <c r="B383" s="35"/>
      <c r="C383" s="35"/>
      <c r="D383" s="35"/>
      <c r="E383" s="35"/>
      <c r="F383" s="35"/>
      <c r="G383" s="3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row>
    <row r="384" spans="1:79">
      <c r="A384" s="35"/>
      <c r="B384" s="35"/>
      <c r="C384" s="35"/>
      <c r="D384" s="35"/>
      <c r="E384" s="35"/>
      <c r="F384" s="35"/>
      <c r="G384" s="3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row>
    <row r="385" spans="1:79">
      <c r="A385" s="35"/>
      <c r="B385" s="35"/>
      <c r="C385" s="35"/>
      <c r="D385" s="35"/>
      <c r="E385" s="35"/>
      <c r="F385" s="35"/>
      <c r="G385" s="3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row>
    <row r="386" spans="1:79">
      <c r="A386" s="35"/>
      <c r="B386" s="35"/>
      <c r="C386" s="35"/>
      <c r="D386" s="35"/>
      <c r="E386" s="35"/>
      <c r="F386" s="35"/>
      <c r="G386" s="3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row>
    <row r="387" spans="1:79">
      <c r="A387" s="35"/>
      <c r="B387" s="35"/>
      <c r="C387" s="35"/>
      <c r="D387" s="35"/>
      <c r="E387" s="35"/>
      <c r="F387" s="35"/>
      <c r="G387" s="3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row>
    <row r="388" spans="1:79">
      <c r="A388" s="35"/>
      <c r="B388" s="35"/>
      <c r="C388" s="35"/>
      <c r="D388" s="35"/>
      <c r="E388" s="35"/>
      <c r="F388" s="35"/>
      <c r="G388" s="3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row>
    <row r="389" spans="1:79">
      <c r="A389" s="35"/>
      <c r="B389" s="35"/>
      <c r="C389" s="35"/>
      <c r="D389" s="35"/>
      <c r="E389" s="35"/>
      <c r="F389" s="35"/>
      <c r="G389" s="3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row>
    <row r="390" spans="1:79">
      <c r="A390" s="35"/>
      <c r="B390" s="35"/>
      <c r="C390" s="35"/>
      <c r="D390" s="35"/>
      <c r="E390" s="35"/>
      <c r="F390" s="35"/>
      <c r="G390" s="3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row>
    <row r="391" spans="1:79">
      <c r="A391" s="35"/>
      <c r="B391" s="35"/>
      <c r="C391" s="35"/>
      <c r="D391" s="35"/>
      <c r="E391" s="35"/>
      <c r="F391" s="35"/>
      <c r="G391" s="3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row>
    <row r="392" spans="1:79">
      <c r="A392" s="35"/>
      <c r="B392" s="35"/>
      <c r="C392" s="35"/>
      <c r="D392" s="35"/>
      <c r="E392" s="35"/>
      <c r="F392" s="35"/>
      <c r="G392" s="3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row>
    <row r="393" spans="1:79">
      <c r="A393" s="35"/>
      <c r="B393" s="35"/>
      <c r="C393" s="35"/>
      <c r="D393" s="35"/>
      <c r="E393" s="35"/>
      <c r="F393" s="35"/>
      <c r="G393" s="3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row>
    <row r="394" spans="1:79">
      <c r="A394" s="35"/>
      <c r="B394" s="35"/>
      <c r="C394" s="35"/>
      <c r="D394" s="35"/>
      <c r="E394" s="35"/>
      <c r="F394" s="35"/>
      <c r="G394" s="3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row>
    <row r="395" spans="1:79">
      <c r="A395" s="35"/>
      <c r="B395" s="35"/>
      <c r="C395" s="35"/>
      <c r="D395" s="35"/>
      <c r="E395" s="35"/>
      <c r="F395" s="35"/>
      <c r="G395" s="3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row>
    <row r="396" spans="1:79">
      <c r="A396" s="35"/>
      <c r="B396" s="35"/>
      <c r="C396" s="35"/>
      <c r="D396" s="35"/>
      <c r="E396" s="35"/>
      <c r="F396" s="35"/>
      <c r="G396" s="3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row>
    <row r="397" spans="1:79">
      <c r="A397" s="35"/>
      <c r="B397" s="35"/>
      <c r="C397" s="35"/>
      <c r="D397" s="35"/>
      <c r="E397" s="35"/>
      <c r="F397" s="35"/>
      <c r="G397" s="3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row>
    <row r="398" spans="1:79">
      <c r="A398" s="35"/>
      <c r="B398" s="35"/>
      <c r="C398" s="35"/>
      <c r="D398" s="35"/>
      <c r="E398" s="35"/>
      <c r="F398" s="35"/>
      <c r="G398" s="3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row>
    <row r="399" spans="1:79">
      <c r="A399" s="35"/>
      <c r="B399" s="35"/>
      <c r="C399" s="35"/>
      <c r="D399" s="35"/>
      <c r="E399" s="35"/>
      <c r="F399" s="35"/>
      <c r="G399" s="3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row>
    <row r="400" spans="1:79">
      <c r="A400" s="35"/>
      <c r="B400" s="35"/>
      <c r="C400" s="35"/>
      <c r="D400" s="35"/>
      <c r="E400" s="35"/>
      <c r="F400" s="35"/>
      <c r="G400" s="3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row>
    <row r="401" spans="1:79">
      <c r="A401" s="35"/>
      <c r="B401" s="35"/>
      <c r="C401" s="35"/>
      <c r="D401" s="35"/>
      <c r="E401" s="35"/>
      <c r="F401" s="35"/>
      <c r="G401" s="3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row>
    <row r="402" spans="1:79">
      <c r="A402" s="35"/>
      <c r="B402" s="35"/>
      <c r="C402" s="35"/>
      <c r="D402" s="35"/>
      <c r="E402" s="35"/>
      <c r="F402" s="35"/>
      <c r="G402" s="3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row>
    <row r="403" spans="1:79">
      <c r="A403" s="35"/>
      <c r="B403" s="35"/>
      <c r="C403" s="35"/>
      <c r="D403" s="35"/>
      <c r="E403" s="35"/>
      <c r="F403" s="35"/>
      <c r="G403" s="3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row>
    <row r="404" spans="1:79">
      <c r="A404" s="35"/>
      <c r="B404" s="35"/>
      <c r="C404" s="35"/>
      <c r="D404" s="35"/>
      <c r="E404" s="35"/>
      <c r="F404" s="35"/>
      <c r="G404" s="3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row>
    <row r="405" spans="1:79">
      <c r="A405" s="35"/>
      <c r="B405" s="35"/>
      <c r="C405" s="35"/>
      <c r="D405" s="35"/>
      <c r="E405" s="35"/>
      <c r="F405" s="35"/>
      <c r="G405" s="3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row>
    <row r="406" spans="1:79">
      <c r="A406" s="35"/>
      <c r="B406" s="35"/>
      <c r="C406" s="35"/>
      <c r="D406" s="35"/>
      <c r="E406" s="35"/>
      <c r="F406" s="35"/>
      <c r="G406" s="3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row>
    <row r="407" spans="1:79">
      <c r="A407" s="35"/>
      <c r="B407" s="35"/>
      <c r="C407" s="35"/>
      <c r="D407" s="35"/>
      <c r="E407" s="35"/>
      <c r="F407" s="35"/>
      <c r="G407" s="3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row>
    <row r="408" spans="1:79">
      <c r="A408" s="35"/>
      <c r="B408" s="35"/>
      <c r="C408" s="35"/>
      <c r="D408" s="35"/>
      <c r="E408" s="35"/>
      <c r="F408" s="35"/>
      <c r="G408" s="3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row>
    <row r="409" spans="1:79">
      <c r="A409" s="35"/>
      <c r="B409" s="35"/>
      <c r="C409" s="35"/>
      <c r="D409" s="35"/>
      <c r="E409" s="35"/>
      <c r="F409" s="35"/>
      <c r="G409" s="3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row>
    <row r="410" spans="1:79">
      <c r="A410" s="35"/>
      <c r="B410" s="35"/>
      <c r="C410" s="35"/>
      <c r="D410" s="35"/>
      <c r="E410" s="35"/>
      <c r="F410" s="35"/>
      <c r="G410" s="3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row>
    <row r="411" spans="1:79">
      <c r="A411" s="35"/>
      <c r="B411" s="35"/>
      <c r="C411" s="35"/>
      <c r="D411" s="35"/>
      <c r="E411" s="35"/>
      <c r="F411" s="35"/>
      <c r="G411" s="3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row>
    <row r="412" spans="1:79">
      <c r="A412" s="35"/>
      <c r="B412" s="35"/>
      <c r="C412" s="35"/>
      <c r="D412" s="35"/>
      <c r="E412" s="35"/>
      <c r="F412" s="35"/>
      <c r="G412" s="3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row>
    <row r="413" spans="1:79">
      <c r="A413" s="35"/>
      <c r="B413" s="35"/>
      <c r="C413" s="35"/>
      <c r="D413" s="35"/>
      <c r="E413" s="35"/>
      <c r="F413" s="35"/>
      <c r="G413" s="3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row>
    <row r="414" spans="1:79">
      <c r="A414" s="35"/>
      <c r="B414" s="35"/>
      <c r="C414" s="35"/>
      <c r="D414" s="35"/>
      <c r="E414" s="35"/>
      <c r="F414" s="35"/>
      <c r="G414" s="3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row>
    <row r="415" spans="1:79">
      <c r="A415" s="35"/>
      <c r="B415" s="35"/>
      <c r="C415" s="35"/>
      <c r="D415" s="35"/>
      <c r="E415" s="35"/>
      <c r="F415" s="35"/>
      <c r="G415" s="3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row>
    <row r="416" spans="1:79">
      <c r="A416" s="35"/>
      <c r="B416" s="35"/>
      <c r="C416" s="35"/>
      <c r="D416" s="35"/>
      <c r="E416" s="35"/>
      <c r="F416" s="35"/>
      <c r="G416" s="3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row>
    <row r="417" spans="1:79">
      <c r="A417" s="35"/>
      <c r="B417" s="35"/>
      <c r="C417" s="35"/>
      <c r="D417" s="35"/>
      <c r="E417" s="35"/>
      <c r="F417" s="35"/>
      <c r="G417" s="3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row>
    <row r="418" spans="1:79">
      <c r="A418" s="35"/>
      <c r="B418" s="35"/>
      <c r="C418" s="35"/>
      <c r="D418" s="35"/>
      <c r="E418" s="35"/>
      <c r="F418" s="35"/>
      <c r="G418" s="3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row>
    <row r="419" spans="1:79">
      <c r="A419" s="35"/>
      <c r="B419" s="35"/>
      <c r="C419" s="35"/>
      <c r="D419" s="35"/>
      <c r="E419" s="35"/>
      <c r="F419" s="35"/>
      <c r="G419" s="3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row>
    <row r="420" spans="1:79">
      <c r="A420" s="35"/>
      <c r="B420" s="35"/>
      <c r="C420" s="35"/>
      <c r="D420" s="35"/>
      <c r="E420" s="35"/>
      <c r="F420" s="35"/>
      <c r="G420" s="3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row>
    <row r="421" spans="1:79">
      <c r="A421" s="35"/>
      <c r="B421" s="35"/>
      <c r="C421" s="35"/>
      <c r="D421" s="35"/>
      <c r="E421" s="35"/>
      <c r="F421" s="35"/>
      <c r="G421" s="3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row>
    <row r="422" spans="1:79">
      <c r="A422" s="35"/>
      <c r="B422" s="35"/>
      <c r="C422" s="35"/>
      <c r="D422" s="35"/>
      <c r="E422" s="35"/>
      <c r="F422" s="35"/>
      <c r="G422" s="3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row>
    <row r="423" spans="1:79">
      <c r="A423" s="35"/>
      <c r="B423" s="35"/>
      <c r="C423" s="35"/>
      <c r="D423" s="35"/>
      <c r="E423" s="35"/>
      <c r="F423" s="35"/>
      <c r="G423" s="3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row>
    <row r="424" spans="1:79">
      <c r="A424" s="35"/>
      <c r="B424" s="35"/>
      <c r="C424" s="35"/>
      <c r="D424" s="35"/>
      <c r="E424" s="35"/>
      <c r="F424" s="35"/>
      <c r="G424" s="3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row>
    <row r="425" spans="1:79">
      <c r="A425" s="35"/>
      <c r="B425" s="35"/>
      <c r="C425" s="35"/>
      <c r="D425" s="35"/>
      <c r="E425" s="35"/>
      <c r="F425" s="35"/>
      <c r="G425" s="3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row>
    <row r="426" spans="1:79">
      <c r="A426" s="35"/>
      <c r="B426" s="35"/>
      <c r="C426" s="35"/>
      <c r="D426" s="35"/>
      <c r="E426" s="35"/>
      <c r="F426" s="35"/>
      <c r="G426" s="3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row>
    <row r="427" spans="1:79">
      <c r="A427" s="35"/>
      <c r="B427" s="35"/>
      <c r="C427" s="35"/>
      <c r="D427" s="35"/>
      <c r="E427" s="35"/>
      <c r="F427" s="35"/>
      <c r="G427" s="3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row>
    <row r="428" spans="1:79">
      <c r="A428" s="35"/>
      <c r="B428" s="35"/>
      <c r="C428" s="35"/>
      <c r="D428" s="35"/>
      <c r="E428" s="35"/>
      <c r="F428" s="35"/>
      <c r="G428" s="3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row>
    <row r="429" spans="1:79">
      <c r="A429" s="35"/>
      <c r="B429" s="35"/>
      <c r="C429" s="35"/>
      <c r="D429" s="35"/>
      <c r="E429" s="35"/>
      <c r="F429" s="35"/>
      <c r="G429" s="3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row>
    <row r="430" spans="1:79">
      <c r="A430" s="35"/>
      <c r="B430" s="35"/>
      <c r="C430" s="35"/>
      <c r="D430" s="35"/>
      <c r="E430" s="35"/>
      <c r="F430" s="35"/>
      <c r="G430" s="3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row>
    <row r="431" spans="1:79">
      <c r="A431" s="35"/>
      <c r="B431" s="35"/>
      <c r="C431" s="35"/>
      <c r="D431" s="35"/>
      <c r="E431" s="35"/>
      <c r="F431" s="35"/>
      <c r="G431" s="3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row>
    <row r="432" spans="1:79">
      <c r="A432" s="35"/>
      <c r="B432" s="35"/>
      <c r="C432" s="35"/>
      <c r="D432" s="35"/>
      <c r="E432" s="35"/>
      <c r="F432" s="35"/>
      <c r="G432" s="3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row>
    <row r="433" spans="1:79">
      <c r="A433" s="35"/>
      <c r="B433" s="35"/>
      <c r="C433" s="35"/>
      <c r="D433" s="35"/>
      <c r="E433" s="35"/>
      <c r="F433" s="35"/>
      <c r="G433" s="3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row>
    <row r="434" spans="1:79">
      <c r="A434" s="35"/>
      <c r="B434" s="35"/>
      <c r="C434" s="35"/>
      <c r="D434" s="35"/>
      <c r="E434" s="35"/>
      <c r="F434" s="35"/>
      <c r="G434" s="3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row>
    <row r="435" spans="1:79">
      <c r="A435" s="35"/>
      <c r="B435" s="35"/>
      <c r="C435" s="35"/>
      <c r="D435" s="35"/>
      <c r="E435" s="35"/>
      <c r="F435" s="35"/>
      <c r="G435" s="3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row>
    <row r="436" spans="1:79">
      <c r="A436" s="35"/>
      <c r="B436" s="35"/>
      <c r="C436" s="35"/>
      <c r="D436" s="35"/>
      <c r="E436" s="35"/>
      <c r="F436" s="35"/>
      <c r="G436" s="3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row>
    <row r="437" spans="1:79">
      <c r="A437" s="35"/>
      <c r="B437" s="35"/>
      <c r="C437" s="35"/>
      <c r="D437" s="35"/>
      <c r="E437" s="35"/>
      <c r="F437" s="35"/>
      <c r="G437" s="3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row>
    <row r="438" spans="1:79">
      <c r="A438" s="35"/>
      <c r="B438" s="35"/>
      <c r="C438" s="35"/>
      <c r="D438" s="35"/>
      <c r="E438" s="35"/>
      <c r="F438" s="35"/>
      <c r="G438" s="3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row>
    <row r="439" spans="1:79">
      <c r="A439" s="35"/>
      <c r="B439" s="35"/>
      <c r="C439" s="35"/>
      <c r="D439" s="35"/>
      <c r="E439" s="35"/>
      <c r="F439" s="35"/>
      <c r="G439" s="3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row>
    <row r="440" spans="1:79">
      <c r="A440" s="35"/>
      <c r="B440" s="35"/>
      <c r="C440" s="35"/>
      <c r="D440" s="35"/>
      <c r="E440" s="35"/>
      <c r="F440" s="35"/>
      <c r="G440" s="3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row>
    <row r="441" spans="1:79">
      <c r="A441" s="35"/>
      <c r="B441" s="35"/>
      <c r="C441" s="35"/>
      <c r="D441" s="35"/>
      <c r="E441" s="35"/>
      <c r="F441" s="35"/>
      <c r="G441" s="3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row>
    <row r="442" spans="1:79">
      <c r="A442" s="35"/>
      <c r="B442" s="35"/>
      <c r="C442" s="35"/>
      <c r="D442" s="35"/>
      <c r="E442" s="35"/>
      <c r="F442" s="35"/>
      <c r="G442" s="3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row>
    <row r="443" spans="1:79">
      <c r="A443" s="35"/>
      <c r="B443" s="35"/>
      <c r="C443" s="35"/>
      <c r="D443" s="35"/>
      <c r="E443" s="35"/>
      <c r="F443" s="35"/>
      <c r="G443" s="3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row>
    <row r="444" spans="1:79">
      <c r="A444" s="35"/>
      <c r="B444" s="35"/>
      <c r="C444" s="35"/>
      <c r="D444" s="35"/>
      <c r="E444" s="35"/>
      <c r="F444" s="35"/>
      <c r="G444" s="3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row>
    <row r="445" spans="1:79">
      <c r="A445" s="35"/>
      <c r="B445" s="35"/>
      <c r="C445" s="35"/>
      <c r="D445" s="35"/>
      <c r="E445" s="35"/>
      <c r="F445" s="35"/>
      <c r="G445" s="3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row>
    <row r="446" spans="1:79">
      <c r="A446" s="35"/>
      <c r="B446" s="35"/>
      <c r="C446" s="35"/>
      <c r="D446" s="35"/>
      <c r="E446" s="35"/>
      <c r="F446" s="35"/>
      <c r="G446" s="3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row>
    <row r="447" spans="1:79">
      <c r="A447" s="35"/>
      <c r="B447" s="35"/>
      <c r="C447" s="35"/>
      <c r="D447" s="35"/>
      <c r="E447" s="35"/>
      <c r="F447" s="35"/>
      <c r="G447" s="3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row>
    <row r="448" spans="1:79">
      <c r="A448" s="35"/>
      <c r="B448" s="35"/>
      <c r="C448" s="35"/>
      <c r="D448" s="35"/>
      <c r="E448" s="35"/>
      <c r="F448" s="35"/>
      <c r="G448" s="3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row>
    <row r="449" spans="1:79">
      <c r="A449" s="35"/>
      <c r="B449" s="35"/>
      <c r="C449" s="35"/>
      <c r="D449" s="35"/>
      <c r="E449" s="35"/>
      <c r="F449" s="35"/>
      <c r="G449" s="3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row>
    <row r="450" spans="1:79">
      <c r="A450" s="35"/>
      <c r="B450" s="35"/>
      <c r="C450" s="35"/>
      <c r="D450" s="35"/>
      <c r="E450" s="35"/>
      <c r="F450" s="35"/>
      <c r="G450" s="3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row>
    <row r="451" spans="1:79">
      <c r="A451" s="35"/>
      <c r="B451" s="35"/>
      <c r="C451" s="35"/>
      <c r="D451" s="35"/>
      <c r="E451" s="35"/>
      <c r="F451" s="35"/>
      <c r="G451" s="3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row>
    <row r="452" spans="1:79">
      <c r="A452" s="35"/>
      <c r="B452" s="35"/>
      <c r="C452" s="35"/>
      <c r="D452" s="35"/>
      <c r="E452" s="35"/>
      <c r="F452" s="35"/>
      <c r="G452" s="3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row>
    <row r="453" spans="1:79">
      <c r="A453" s="35"/>
      <c r="B453" s="35"/>
      <c r="C453" s="35"/>
      <c r="D453" s="35"/>
      <c r="E453" s="35"/>
      <c r="F453" s="35"/>
      <c r="G453" s="3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row>
    <row r="454" spans="1:79">
      <c r="A454" s="35"/>
      <c r="B454" s="35"/>
      <c r="C454" s="35"/>
      <c r="D454" s="35"/>
      <c r="E454" s="35"/>
      <c r="F454" s="35"/>
      <c r="G454" s="3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row>
    <row r="455" spans="1:79">
      <c r="A455" s="35"/>
      <c r="B455" s="35"/>
      <c r="C455" s="35"/>
      <c r="D455" s="35"/>
      <c r="E455" s="35"/>
      <c r="F455" s="35"/>
      <c r="G455" s="3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row>
    <row r="456" spans="1:79">
      <c r="A456" s="35"/>
      <c r="B456" s="35"/>
      <c r="C456" s="35"/>
      <c r="D456" s="35"/>
      <c r="E456" s="35"/>
      <c r="F456" s="35"/>
      <c r="G456" s="3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row>
    <row r="457" spans="1:79">
      <c r="A457" s="35"/>
      <c r="B457" s="35"/>
      <c r="C457" s="35"/>
      <c r="D457" s="35"/>
      <c r="E457" s="35"/>
      <c r="F457" s="35"/>
      <c r="G457" s="3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row>
    <row r="458" spans="1:79">
      <c r="A458" s="35"/>
      <c r="B458" s="35"/>
      <c r="C458" s="35"/>
      <c r="D458" s="35"/>
      <c r="E458" s="35"/>
      <c r="F458" s="35"/>
      <c r="G458" s="3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row>
    <row r="459" spans="1:79">
      <c r="A459" s="35"/>
      <c r="B459" s="35"/>
      <c r="C459" s="35"/>
      <c r="D459" s="35"/>
      <c r="E459" s="35"/>
      <c r="F459" s="35"/>
      <c r="G459" s="3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row>
    <row r="460" spans="1:79">
      <c r="A460" s="35"/>
      <c r="B460" s="35"/>
      <c r="C460" s="35"/>
      <c r="D460" s="35"/>
      <c r="E460" s="35"/>
      <c r="F460" s="35"/>
      <c r="G460" s="3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row>
    <row r="461" spans="1:79">
      <c r="A461" s="35"/>
      <c r="B461" s="35"/>
      <c r="C461" s="35"/>
      <c r="D461" s="35"/>
      <c r="E461" s="35"/>
      <c r="F461" s="35"/>
      <c r="G461" s="3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row>
    <row r="462" spans="1:79">
      <c r="A462" s="35"/>
      <c r="B462" s="35"/>
      <c r="C462" s="35"/>
      <c r="D462" s="35"/>
      <c r="E462" s="35"/>
      <c r="F462" s="35"/>
      <c r="G462" s="3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row>
    <row r="463" spans="1:79">
      <c r="A463" s="35"/>
      <c r="B463" s="35"/>
      <c r="C463" s="35"/>
      <c r="D463" s="35"/>
      <c r="E463" s="35"/>
      <c r="F463" s="35"/>
      <c r="G463" s="3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row>
    <row r="464" spans="1:79">
      <c r="A464" s="35"/>
      <c r="B464" s="35"/>
      <c r="C464" s="35"/>
      <c r="D464" s="35"/>
      <c r="E464" s="35"/>
      <c r="F464" s="35"/>
      <c r="G464" s="3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row>
    <row r="465" spans="1:79">
      <c r="A465" s="35"/>
      <c r="B465" s="35"/>
      <c r="C465" s="35"/>
      <c r="D465" s="35"/>
      <c r="E465" s="35"/>
      <c r="F465" s="35"/>
      <c r="G465" s="3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row>
    <row r="466" spans="1:79">
      <c r="A466" s="35"/>
      <c r="B466" s="35"/>
      <c r="C466" s="35"/>
      <c r="D466" s="35"/>
      <c r="E466" s="35"/>
      <c r="F466" s="35"/>
      <c r="G466" s="3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row>
    <row r="467" spans="1:79">
      <c r="A467" s="35"/>
      <c r="B467" s="35"/>
      <c r="C467" s="35"/>
      <c r="D467" s="35"/>
      <c r="E467" s="35"/>
      <c r="F467" s="35"/>
      <c r="G467" s="3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row>
    <row r="468" spans="1:79">
      <c r="A468" s="35"/>
      <c r="B468" s="35"/>
      <c r="C468" s="35"/>
      <c r="D468" s="35"/>
      <c r="E468" s="35"/>
      <c r="F468" s="35"/>
      <c r="G468" s="3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row>
    <row r="469" spans="1:79">
      <c r="A469" s="35"/>
      <c r="B469" s="35"/>
      <c r="C469" s="35"/>
      <c r="D469" s="35"/>
      <c r="E469" s="35"/>
      <c r="F469" s="35"/>
      <c r="G469" s="3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row>
    <row r="470" spans="1:79">
      <c r="A470" s="35"/>
      <c r="B470" s="35"/>
      <c r="C470" s="35"/>
      <c r="D470" s="35"/>
      <c r="E470" s="35"/>
      <c r="F470" s="35"/>
      <c r="G470" s="3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row>
    <row r="471" spans="1:79">
      <c r="A471" s="35"/>
      <c r="B471" s="35"/>
      <c r="C471" s="35"/>
      <c r="D471" s="35"/>
      <c r="E471" s="35"/>
      <c r="F471" s="35"/>
      <c r="G471" s="3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row>
    <row r="472" spans="1:79">
      <c r="A472" s="35"/>
      <c r="B472" s="35"/>
      <c r="C472" s="35"/>
      <c r="D472" s="35"/>
      <c r="E472" s="35"/>
      <c r="F472" s="35"/>
      <c r="G472" s="3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row>
    <row r="473" spans="1:79">
      <c r="A473" s="35"/>
      <c r="B473" s="35"/>
      <c r="C473" s="35"/>
      <c r="D473" s="35"/>
      <c r="E473" s="35"/>
      <c r="F473" s="35"/>
      <c r="G473" s="3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row>
    <row r="474" spans="1:79">
      <c r="A474" s="35"/>
      <c r="B474" s="35"/>
      <c r="C474" s="35"/>
      <c r="D474" s="35"/>
      <c r="E474" s="35"/>
      <c r="F474" s="35"/>
      <c r="G474" s="3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row>
    <row r="475" spans="1:79">
      <c r="A475" s="35"/>
      <c r="B475" s="35"/>
      <c r="C475" s="35"/>
      <c r="D475" s="35"/>
      <c r="E475" s="35"/>
      <c r="F475" s="35"/>
      <c r="G475" s="3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row>
    <row r="476" spans="1:79">
      <c r="A476" s="35"/>
      <c r="B476" s="35"/>
      <c r="C476" s="35"/>
      <c r="D476" s="35"/>
      <c r="E476" s="35"/>
      <c r="F476" s="35"/>
      <c r="G476" s="3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row>
    <row r="477" spans="1:79">
      <c r="A477" s="35"/>
      <c r="B477" s="35"/>
      <c r="C477" s="35"/>
      <c r="D477" s="35"/>
      <c r="E477" s="35"/>
      <c r="F477" s="35"/>
      <c r="G477" s="3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row>
    <row r="478" spans="1:79">
      <c r="A478" s="35"/>
      <c r="B478" s="35"/>
      <c r="C478" s="35"/>
      <c r="D478" s="35"/>
      <c r="E478" s="35"/>
      <c r="F478" s="35"/>
      <c r="G478" s="3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row>
    <row r="479" spans="1:79">
      <c r="A479" s="35"/>
      <c r="B479" s="35"/>
      <c r="C479" s="35"/>
      <c r="D479" s="35"/>
      <c r="E479" s="35"/>
      <c r="F479" s="35"/>
      <c r="G479" s="3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row>
    <row r="480" spans="1:79">
      <c r="A480" s="35"/>
      <c r="B480" s="35"/>
      <c r="C480" s="35"/>
      <c r="D480" s="35"/>
      <c r="E480" s="35"/>
      <c r="F480" s="35"/>
      <c r="G480" s="3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row>
    <row r="481" spans="1:79">
      <c r="A481" s="35"/>
      <c r="B481" s="35"/>
      <c r="C481" s="35"/>
      <c r="D481" s="35"/>
      <c r="E481" s="35"/>
      <c r="F481" s="35"/>
      <c r="G481" s="3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row>
    <row r="482" spans="1:79">
      <c r="A482" s="35"/>
      <c r="B482" s="35"/>
      <c r="C482" s="35"/>
      <c r="D482" s="35"/>
      <c r="E482" s="35"/>
      <c r="F482" s="35"/>
      <c r="G482" s="3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row>
    <row r="483" spans="1:79">
      <c r="A483" s="35"/>
      <c r="B483" s="35"/>
      <c r="C483" s="35"/>
      <c r="D483" s="35"/>
      <c r="E483" s="35"/>
      <c r="F483" s="35"/>
      <c r="G483" s="3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row>
    <row r="484" spans="1:79">
      <c r="A484" s="35"/>
      <c r="B484" s="35"/>
      <c r="C484" s="35"/>
      <c r="D484" s="35"/>
      <c r="E484" s="35"/>
      <c r="F484" s="35"/>
      <c r="G484" s="3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row>
    <row r="485" spans="1:79">
      <c r="A485" s="35"/>
      <c r="B485" s="35"/>
      <c r="C485" s="35"/>
      <c r="D485" s="35"/>
      <c r="E485" s="35"/>
      <c r="F485" s="35"/>
      <c r="G485" s="3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row>
    <row r="486" spans="1:79">
      <c r="A486" s="35"/>
      <c r="B486" s="35"/>
      <c r="C486" s="35"/>
      <c r="D486" s="35"/>
      <c r="E486" s="35"/>
      <c r="F486" s="35"/>
      <c r="G486" s="3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row>
    <row r="487" spans="1:79">
      <c r="A487" s="35"/>
      <c r="B487" s="35"/>
      <c r="C487" s="35"/>
      <c r="D487" s="35"/>
      <c r="E487" s="35"/>
      <c r="F487" s="35"/>
      <c r="G487" s="3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row>
    <row r="488" spans="1:79">
      <c r="A488" s="35"/>
      <c r="B488" s="35"/>
      <c r="C488" s="35"/>
      <c r="D488" s="35"/>
      <c r="E488" s="35"/>
      <c r="F488" s="35"/>
      <c r="G488" s="3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row>
    <row r="489" spans="1:79">
      <c r="A489" s="35"/>
      <c r="B489" s="35"/>
      <c r="C489" s="35"/>
      <c r="D489" s="35"/>
      <c r="E489" s="35"/>
      <c r="F489" s="35"/>
      <c r="G489" s="3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row>
    <row r="490" spans="1:79">
      <c r="A490" s="35"/>
      <c r="B490" s="35"/>
      <c r="C490" s="35"/>
      <c r="D490" s="35"/>
      <c r="E490" s="35"/>
      <c r="F490" s="35"/>
      <c r="G490" s="3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row>
    <row r="491" spans="1:79">
      <c r="A491" s="35"/>
      <c r="B491" s="35"/>
      <c r="C491" s="35"/>
      <c r="D491" s="35"/>
      <c r="E491" s="35"/>
      <c r="F491" s="35"/>
      <c r="G491" s="3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row>
    <row r="492" spans="1:79">
      <c r="A492" s="35"/>
      <c r="B492" s="35"/>
      <c r="C492" s="35"/>
      <c r="D492" s="35"/>
      <c r="E492" s="35"/>
      <c r="F492" s="35"/>
      <c r="G492" s="3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row>
    <row r="493" spans="1:79">
      <c r="A493" s="35"/>
      <c r="B493" s="35"/>
      <c r="C493" s="35"/>
      <c r="D493" s="35"/>
      <c r="E493" s="35"/>
      <c r="F493" s="35"/>
      <c r="G493" s="3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row>
    <row r="494" spans="1:79">
      <c r="A494" s="35"/>
      <c r="B494" s="35"/>
      <c r="C494" s="35"/>
      <c r="D494" s="35"/>
      <c r="E494" s="35"/>
      <c r="F494" s="35"/>
      <c r="G494" s="3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row>
    <row r="495" spans="1:79">
      <c r="A495" s="35"/>
      <c r="B495" s="35"/>
      <c r="C495" s="35"/>
      <c r="D495" s="35"/>
      <c r="E495" s="35"/>
      <c r="F495" s="35"/>
      <c r="G495" s="3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row>
    <row r="496" spans="1:79">
      <c r="A496" s="35"/>
      <c r="B496" s="35"/>
      <c r="C496" s="35"/>
      <c r="D496" s="35"/>
      <c r="E496" s="35"/>
      <c r="F496" s="35"/>
      <c r="G496" s="3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row>
    <row r="497" spans="1:79">
      <c r="A497" s="35"/>
      <c r="B497" s="35"/>
      <c r="C497" s="35"/>
      <c r="D497" s="35"/>
      <c r="E497" s="35"/>
      <c r="F497" s="35"/>
      <c r="G497" s="3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row>
    <row r="498" spans="1:79">
      <c r="A498" s="35"/>
      <c r="B498" s="35"/>
      <c r="C498" s="35"/>
      <c r="D498" s="35"/>
      <c r="E498" s="35"/>
      <c r="F498" s="35"/>
      <c r="G498" s="3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row>
    <row r="499" spans="1:79">
      <c r="A499" s="35"/>
      <c r="B499" s="35"/>
      <c r="C499" s="35"/>
      <c r="D499" s="35"/>
      <c r="E499" s="35"/>
      <c r="F499" s="35"/>
      <c r="G499" s="3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row>
    <row r="500" spans="1:79">
      <c r="A500" s="35"/>
      <c r="B500" s="35"/>
      <c r="C500" s="35"/>
      <c r="D500" s="35"/>
      <c r="E500" s="35"/>
      <c r="F500" s="35"/>
      <c r="G500" s="3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row>
    <row r="501" spans="1:79">
      <c r="A501" s="35"/>
      <c r="B501" s="35"/>
      <c r="C501" s="35"/>
      <c r="D501" s="35"/>
      <c r="E501" s="35"/>
      <c r="F501" s="35"/>
      <c r="G501" s="3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row>
    <row r="502" spans="1:79">
      <c r="A502" s="35"/>
      <c r="B502" s="35"/>
      <c r="C502" s="35"/>
      <c r="D502" s="35"/>
      <c r="E502" s="35"/>
      <c r="F502" s="35"/>
      <c r="G502" s="3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row>
    <row r="503" spans="1:79">
      <c r="A503" s="35"/>
      <c r="B503" s="35"/>
      <c r="C503" s="35"/>
      <c r="D503" s="35"/>
      <c r="E503" s="35"/>
      <c r="F503" s="35"/>
      <c r="G503" s="3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row>
    <row r="504" spans="1:79">
      <c r="A504" s="35"/>
      <c r="B504" s="35"/>
      <c r="C504" s="35"/>
      <c r="D504" s="35"/>
      <c r="E504" s="35"/>
      <c r="F504" s="35"/>
      <c r="G504" s="3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row>
    <row r="505" spans="1:79">
      <c r="A505" s="35"/>
      <c r="B505" s="35"/>
      <c r="C505" s="35"/>
      <c r="D505" s="35"/>
      <c r="E505" s="35"/>
      <c r="F505" s="35"/>
      <c r="G505" s="3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row>
    <row r="506" spans="1:79">
      <c r="A506" s="35"/>
      <c r="B506" s="35"/>
      <c r="C506" s="35"/>
      <c r="D506" s="35"/>
      <c r="E506" s="35"/>
      <c r="F506" s="35"/>
      <c r="G506" s="35"/>
      <c r="H506" s="115"/>
      <c r="I506" s="115"/>
      <c r="J506" s="115"/>
      <c r="K506" s="115"/>
      <c r="L506" s="115"/>
      <c r="M506" s="115"/>
      <c r="N506" s="115"/>
      <c r="O506" s="115"/>
      <c r="P506" s="115"/>
      <c r="Q506" s="115"/>
      <c r="R506" s="115"/>
      <c r="S506" s="115"/>
      <c r="T506" s="115"/>
      <c r="U506" s="11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row>
    <row r="507" spans="1:79">
      <c r="A507" s="35"/>
      <c r="B507" s="35"/>
      <c r="C507" s="35"/>
      <c r="D507" s="35"/>
      <c r="E507" s="35"/>
      <c r="F507" s="35"/>
      <c r="G507" s="35"/>
      <c r="H507" s="115"/>
      <c r="I507" s="115"/>
      <c r="J507" s="115"/>
      <c r="K507" s="115"/>
      <c r="L507" s="115"/>
      <c r="M507" s="115"/>
      <c r="N507" s="115"/>
      <c r="O507" s="115"/>
      <c r="P507" s="115"/>
      <c r="Q507" s="115"/>
      <c r="R507" s="115"/>
      <c r="S507" s="115"/>
      <c r="T507" s="115"/>
      <c r="U507" s="11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row>
    <row r="508" spans="1:79">
      <c r="A508" s="35"/>
      <c r="B508" s="35"/>
      <c r="C508" s="35"/>
      <c r="D508" s="35"/>
      <c r="E508" s="35"/>
      <c r="F508" s="35"/>
      <c r="G508" s="35"/>
      <c r="H508" s="115"/>
      <c r="I508" s="115"/>
      <c r="J508" s="115"/>
      <c r="K508" s="115"/>
      <c r="L508" s="115"/>
      <c r="M508" s="115"/>
      <c r="N508" s="115"/>
      <c r="O508" s="115"/>
      <c r="P508" s="115"/>
      <c r="Q508" s="115"/>
      <c r="R508" s="115"/>
      <c r="S508" s="115"/>
      <c r="T508" s="115"/>
      <c r="U508" s="11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row>
    <row r="509" spans="1:79">
      <c r="A509" s="35"/>
      <c r="B509" s="35"/>
      <c r="C509" s="35"/>
      <c r="D509" s="35"/>
      <c r="E509" s="35"/>
      <c r="F509" s="35"/>
      <c r="G509" s="35"/>
      <c r="H509" s="115"/>
      <c r="I509" s="115"/>
      <c r="J509" s="115"/>
      <c r="K509" s="115"/>
      <c r="L509" s="115"/>
      <c r="M509" s="115"/>
      <c r="N509" s="115"/>
      <c r="O509" s="115"/>
      <c r="P509" s="115"/>
      <c r="Q509" s="115"/>
      <c r="R509" s="115"/>
      <c r="S509" s="115"/>
      <c r="T509" s="115"/>
      <c r="U509" s="11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row>
    <row r="510" spans="1:79">
      <c r="A510" s="34"/>
      <c r="B510" s="34"/>
      <c r="C510" s="34"/>
      <c r="D510" s="34"/>
      <c r="E510" s="34"/>
      <c r="F510" s="34"/>
      <c r="G510" s="34"/>
    </row>
    <row r="511" spans="1:79">
      <c r="A511" s="34"/>
      <c r="B511" s="34"/>
      <c r="C511" s="34"/>
      <c r="D511" s="34"/>
      <c r="E511" s="34"/>
      <c r="F511" s="34"/>
      <c r="G511" s="34"/>
    </row>
    <row r="512" spans="1:79">
      <c r="A512" s="34"/>
      <c r="B512" s="34"/>
      <c r="C512" s="34"/>
      <c r="D512" s="34"/>
      <c r="E512" s="34"/>
      <c r="F512" s="34"/>
      <c r="G512" s="34"/>
    </row>
    <row r="513" spans="1:7">
      <c r="A513" s="34"/>
      <c r="B513" s="34"/>
      <c r="C513" s="34"/>
      <c r="D513" s="34"/>
      <c r="E513" s="34"/>
      <c r="F513" s="34"/>
      <c r="G513" s="34"/>
    </row>
    <row r="514" spans="1:7">
      <c r="A514" s="34"/>
      <c r="B514" s="34"/>
      <c r="C514" s="34"/>
      <c r="D514" s="34"/>
      <c r="E514" s="34"/>
      <c r="F514" s="34"/>
      <c r="G514" s="34"/>
    </row>
    <row r="515" spans="1:7">
      <c r="A515" s="34"/>
      <c r="B515" s="34"/>
      <c r="C515" s="34"/>
      <c r="D515" s="34"/>
      <c r="E515" s="34"/>
      <c r="F515" s="34"/>
      <c r="G515" s="34"/>
    </row>
    <row r="516" spans="1:7">
      <c r="A516" s="34"/>
      <c r="B516" s="34"/>
      <c r="C516" s="34"/>
      <c r="D516" s="34"/>
      <c r="E516" s="34"/>
      <c r="F516" s="34"/>
      <c r="G516" s="34"/>
    </row>
    <row r="517" spans="1:7">
      <c r="A517" s="34"/>
      <c r="B517" s="34"/>
      <c r="C517" s="34"/>
      <c r="D517" s="34"/>
      <c r="E517" s="34"/>
      <c r="F517" s="34"/>
      <c r="G517" s="34"/>
    </row>
    <row r="518" spans="1:7">
      <c r="A518" s="34"/>
      <c r="B518" s="34"/>
      <c r="C518" s="34"/>
      <c r="D518" s="34"/>
      <c r="E518" s="34"/>
      <c r="F518" s="34"/>
      <c r="G518" s="34"/>
    </row>
    <row r="519" spans="1:7">
      <c r="A519" s="34"/>
      <c r="B519" s="34"/>
      <c r="C519" s="34"/>
      <c r="D519" s="34"/>
      <c r="E519" s="34"/>
      <c r="F519" s="34"/>
      <c r="G519" s="34"/>
    </row>
    <row r="520" spans="1:7">
      <c r="A520" s="34"/>
      <c r="B520" s="34"/>
      <c r="C520" s="34"/>
      <c r="D520" s="34"/>
      <c r="E520" s="34"/>
      <c r="F520" s="34"/>
      <c r="G520" s="34"/>
    </row>
    <row r="521" spans="1:7">
      <c r="A521" s="34"/>
      <c r="B521" s="34"/>
      <c r="C521" s="34"/>
      <c r="D521" s="34"/>
      <c r="E521" s="34"/>
      <c r="F521" s="34"/>
      <c r="G521" s="34"/>
    </row>
    <row r="522" spans="1:7">
      <c r="A522" s="34"/>
      <c r="B522" s="34"/>
      <c r="C522" s="34"/>
      <c r="D522" s="34"/>
      <c r="E522" s="34"/>
      <c r="F522" s="34"/>
      <c r="G522" s="34"/>
    </row>
    <row r="523" spans="1:7">
      <c r="A523" s="34"/>
      <c r="B523" s="34"/>
      <c r="C523" s="34"/>
      <c r="D523" s="34"/>
      <c r="E523" s="34"/>
      <c r="F523" s="34"/>
      <c r="G523" s="34"/>
    </row>
    <row r="524" spans="1:7">
      <c r="A524" s="34"/>
      <c r="B524" s="34"/>
      <c r="C524" s="34"/>
      <c r="D524" s="34"/>
      <c r="E524" s="34"/>
      <c r="F524" s="34"/>
      <c r="G524" s="34"/>
    </row>
    <row r="525" spans="1:7">
      <c r="A525" s="34"/>
      <c r="B525" s="34"/>
      <c r="C525" s="34"/>
      <c r="D525" s="34"/>
      <c r="E525" s="34"/>
      <c r="F525" s="34"/>
      <c r="G525" s="34"/>
    </row>
    <row r="526" spans="1:7">
      <c r="A526" s="34"/>
      <c r="B526" s="34"/>
      <c r="C526" s="34"/>
      <c r="D526" s="34"/>
      <c r="E526" s="34"/>
      <c r="F526" s="34"/>
      <c r="G526" s="34"/>
    </row>
    <row r="527" spans="1:7">
      <c r="A527" s="34"/>
      <c r="B527" s="34"/>
      <c r="C527" s="34"/>
      <c r="D527" s="34"/>
      <c r="E527" s="34"/>
      <c r="F527" s="34"/>
      <c r="G527" s="34"/>
    </row>
    <row r="528" spans="1:7">
      <c r="A528" s="34"/>
      <c r="B528" s="34"/>
      <c r="C528" s="34"/>
      <c r="D528" s="34"/>
      <c r="E528" s="34"/>
      <c r="F528" s="34"/>
      <c r="G528" s="34"/>
    </row>
    <row r="529" spans="1:7">
      <c r="A529" s="34"/>
      <c r="B529" s="34"/>
      <c r="C529" s="34"/>
      <c r="D529" s="34"/>
      <c r="E529" s="34"/>
      <c r="F529" s="34"/>
      <c r="G529" s="34"/>
    </row>
    <row r="530" spans="1:7">
      <c r="A530" s="34"/>
      <c r="B530" s="34"/>
      <c r="C530" s="34"/>
      <c r="D530" s="34"/>
      <c r="E530" s="34"/>
      <c r="F530" s="34"/>
      <c r="G530" s="34"/>
    </row>
    <row r="531" spans="1:7">
      <c r="A531" s="34"/>
      <c r="B531" s="34"/>
      <c r="C531" s="34"/>
      <c r="D531" s="34"/>
      <c r="E531" s="34"/>
      <c r="F531" s="34"/>
      <c r="G531" s="34"/>
    </row>
    <row r="532" spans="1:7">
      <c r="A532" s="34"/>
      <c r="B532" s="34"/>
      <c r="C532" s="34"/>
      <c r="D532" s="34"/>
      <c r="E532" s="34"/>
      <c r="F532" s="34"/>
      <c r="G532" s="34"/>
    </row>
    <row r="533" spans="1:7">
      <c r="A533" s="34"/>
      <c r="B533" s="34"/>
      <c r="C533" s="34"/>
      <c r="D533" s="34"/>
      <c r="E533" s="34"/>
      <c r="F533" s="34"/>
      <c r="G533" s="34"/>
    </row>
    <row r="534" spans="1:7">
      <c r="A534" s="34"/>
      <c r="B534" s="34"/>
      <c r="C534" s="34"/>
      <c r="D534" s="34"/>
      <c r="E534" s="34"/>
      <c r="F534" s="34"/>
      <c r="G534" s="34"/>
    </row>
    <row r="535" spans="1:7">
      <c r="A535" s="34"/>
      <c r="B535" s="34"/>
      <c r="C535" s="34"/>
      <c r="D535" s="34"/>
      <c r="E535" s="34"/>
      <c r="F535" s="34"/>
      <c r="G535" s="34"/>
    </row>
    <row r="536" spans="1:7">
      <c r="A536" s="34"/>
      <c r="B536" s="34"/>
      <c r="C536" s="34"/>
      <c r="D536" s="34"/>
      <c r="E536" s="34"/>
      <c r="F536" s="34"/>
      <c r="G536" s="34"/>
    </row>
    <row r="537" spans="1:7">
      <c r="A537" s="34"/>
      <c r="B537" s="34"/>
      <c r="C537" s="34"/>
      <c r="D537" s="34"/>
      <c r="E537" s="34"/>
      <c r="F537" s="34"/>
      <c r="G537" s="34"/>
    </row>
    <row r="538" spans="1:7">
      <c r="A538" s="34"/>
      <c r="B538" s="34"/>
      <c r="C538" s="34"/>
      <c r="D538" s="34"/>
      <c r="E538" s="34"/>
      <c r="F538" s="34"/>
      <c r="G538" s="34"/>
    </row>
    <row r="539" spans="1:7">
      <c r="A539" s="34"/>
      <c r="B539" s="34"/>
      <c r="C539" s="34"/>
      <c r="D539" s="34"/>
      <c r="E539" s="34"/>
      <c r="F539" s="34"/>
      <c r="G539" s="34"/>
    </row>
    <row r="540" spans="1:7">
      <c r="A540" s="34"/>
      <c r="B540" s="34"/>
      <c r="C540" s="34"/>
      <c r="D540" s="34"/>
      <c r="E540" s="34"/>
      <c r="F540" s="34"/>
      <c r="G540" s="34"/>
    </row>
    <row r="541" spans="1:7">
      <c r="A541" s="34"/>
      <c r="B541" s="34"/>
      <c r="C541" s="34"/>
      <c r="D541" s="34"/>
      <c r="E541" s="34"/>
      <c r="F541" s="34"/>
      <c r="G541" s="34"/>
    </row>
    <row r="542" spans="1:7">
      <c r="A542" s="34"/>
      <c r="B542" s="34"/>
      <c r="C542" s="34"/>
      <c r="D542" s="34"/>
      <c r="E542" s="34"/>
      <c r="F542" s="34"/>
      <c r="G542" s="34"/>
    </row>
    <row r="543" spans="1:7">
      <c r="A543" s="34"/>
      <c r="B543" s="34"/>
      <c r="C543" s="34"/>
      <c r="D543" s="34"/>
      <c r="E543" s="34"/>
      <c r="F543" s="34"/>
      <c r="G543" s="34"/>
    </row>
    <row r="544" spans="1:7">
      <c r="A544" s="34"/>
      <c r="B544" s="34"/>
      <c r="C544" s="34"/>
      <c r="D544" s="34"/>
      <c r="E544" s="34"/>
      <c r="F544" s="34"/>
      <c r="G544" s="34"/>
    </row>
    <row r="545" spans="1:28">
      <c r="A545" s="34"/>
      <c r="B545" s="34"/>
      <c r="C545" s="34"/>
      <c r="D545" s="34"/>
      <c r="E545" s="34"/>
      <c r="F545" s="34"/>
      <c r="G545" s="34"/>
    </row>
    <row r="546" spans="1:28">
      <c r="A546" s="34"/>
      <c r="B546" s="34"/>
      <c r="C546" s="34"/>
      <c r="D546" s="34"/>
      <c r="E546" s="34"/>
      <c r="F546" s="34"/>
      <c r="G546" s="34"/>
    </row>
    <row r="547" spans="1:28">
      <c r="A547" s="34"/>
      <c r="B547" s="34"/>
      <c r="C547" s="34"/>
      <c r="D547" s="34"/>
      <c r="E547" s="34"/>
      <c r="F547" s="34"/>
      <c r="G547" s="34"/>
    </row>
    <row r="548" spans="1:28">
      <c r="A548" s="34"/>
      <c r="B548" s="34"/>
      <c r="C548" s="34"/>
      <c r="D548" s="34"/>
      <c r="E548" s="34"/>
      <c r="F548" s="34"/>
      <c r="G548" s="34"/>
    </row>
    <row r="549" spans="1:28">
      <c r="A549" s="34"/>
      <c r="B549" s="34"/>
      <c r="C549" s="34"/>
      <c r="D549" s="34"/>
      <c r="E549" s="34"/>
      <c r="F549" s="34"/>
      <c r="G549" s="34"/>
    </row>
    <row r="550" spans="1:28">
      <c r="A550" s="34"/>
      <c r="B550" s="34"/>
      <c r="C550" s="34"/>
      <c r="D550" s="34"/>
      <c r="E550" s="34"/>
      <c r="F550" s="34"/>
      <c r="G550" s="34"/>
    </row>
    <row r="551" spans="1:28">
      <c r="A551" s="34"/>
      <c r="B551" s="34"/>
      <c r="C551" s="34"/>
      <c r="D551" s="34"/>
      <c r="E551" s="34"/>
      <c r="F551" s="34"/>
      <c r="G551" s="34"/>
    </row>
    <row r="552" spans="1:28">
      <c r="A552" s="34"/>
      <c r="B552" s="34"/>
      <c r="C552" s="34"/>
      <c r="D552" s="34"/>
      <c r="E552" s="34"/>
      <c r="F552" s="34"/>
      <c r="G552" s="34"/>
    </row>
    <row r="553" spans="1:28">
      <c r="A553" s="34"/>
      <c r="B553" s="34"/>
      <c r="C553" s="34"/>
      <c r="D553" s="34"/>
      <c r="E553" s="34"/>
      <c r="F553" s="34"/>
      <c r="G553" s="34"/>
      <c r="V553" s="34"/>
      <c r="W553" s="34"/>
      <c r="X553" s="34"/>
      <c r="Y553" s="34"/>
      <c r="Z553" s="34"/>
      <c r="AA553" s="34"/>
      <c r="AB553" s="34"/>
    </row>
    <row r="554" spans="1:28">
      <c r="A554" s="34"/>
      <c r="B554" s="34"/>
      <c r="C554" s="34"/>
      <c r="D554" s="34"/>
      <c r="E554" s="34"/>
      <c r="F554" s="34"/>
      <c r="G554" s="34"/>
      <c r="V554" s="34"/>
      <c r="W554" s="34"/>
      <c r="X554" s="34"/>
      <c r="Y554" s="34"/>
      <c r="Z554" s="34"/>
      <c r="AA554" s="34"/>
      <c r="AB554" s="34"/>
    </row>
    <row r="555" spans="1:28">
      <c r="A555" s="34"/>
      <c r="B555" s="34"/>
      <c r="C555" s="34"/>
      <c r="D555" s="34"/>
      <c r="E555" s="34"/>
      <c r="F555" s="34"/>
      <c r="G555" s="34"/>
      <c r="V555" s="34"/>
      <c r="W555" s="34"/>
      <c r="X555" s="34"/>
      <c r="Y555" s="34"/>
      <c r="Z555" s="34"/>
      <c r="AA555" s="34"/>
      <c r="AB555" s="34"/>
    </row>
    <row r="556" spans="1:28">
      <c r="A556" s="34"/>
      <c r="B556" s="34"/>
      <c r="C556" s="34"/>
      <c r="D556" s="34"/>
      <c r="E556" s="34"/>
      <c r="F556" s="34"/>
      <c r="G556" s="34"/>
      <c r="V556" s="34"/>
      <c r="W556" s="34"/>
      <c r="X556" s="34"/>
      <c r="Y556" s="34"/>
      <c r="Z556" s="34"/>
      <c r="AA556" s="34"/>
      <c r="AB556" s="34"/>
    </row>
    <row r="557" spans="1:28">
      <c r="A557" s="34"/>
      <c r="B557" s="34"/>
      <c r="C557" s="34"/>
      <c r="D557" s="34"/>
      <c r="E557" s="34"/>
      <c r="F557" s="34"/>
      <c r="G557" s="34"/>
      <c r="V557" s="34"/>
      <c r="W557" s="34"/>
      <c r="X557" s="34"/>
      <c r="Y557" s="34"/>
      <c r="Z557" s="34"/>
      <c r="AA557" s="34"/>
      <c r="AB557" s="34"/>
    </row>
    <row r="558" spans="1:28">
      <c r="A558" s="34"/>
      <c r="B558" s="34"/>
      <c r="C558" s="34"/>
      <c r="D558" s="34"/>
      <c r="E558" s="34"/>
      <c r="F558" s="34"/>
      <c r="G558" s="34"/>
      <c r="V558" s="34"/>
      <c r="W558" s="34"/>
      <c r="X558" s="34"/>
      <c r="Y558" s="34"/>
      <c r="Z558" s="34"/>
      <c r="AA558" s="34"/>
      <c r="AB558" s="34"/>
    </row>
    <row r="559" spans="1:28">
      <c r="A559" s="34"/>
      <c r="B559" s="34"/>
      <c r="C559" s="34"/>
      <c r="D559" s="34"/>
      <c r="E559" s="34"/>
      <c r="F559" s="34"/>
      <c r="G559" s="34"/>
      <c r="V559" s="34"/>
      <c r="W559" s="34"/>
      <c r="X559" s="34"/>
      <c r="Y559" s="34"/>
      <c r="Z559" s="34"/>
      <c r="AA559" s="34"/>
      <c r="AB559" s="34"/>
    </row>
    <row r="560" spans="1:28">
      <c r="A560" s="34"/>
      <c r="B560" s="34"/>
      <c r="C560" s="34"/>
      <c r="D560" s="34"/>
      <c r="E560" s="34"/>
      <c r="F560" s="34"/>
      <c r="G560" s="34"/>
      <c r="V560" s="34"/>
      <c r="W560" s="34"/>
      <c r="X560" s="34"/>
      <c r="Y560" s="34"/>
      <c r="Z560" s="34"/>
      <c r="AA560" s="34"/>
      <c r="AB560" s="34"/>
    </row>
    <row r="561" spans="1:28">
      <c r="A561" s="34"/>
      <c r="B561" s="34"/>
      <c r="C561" s="34"/>
      <c r="D561" s="34"/>
      <c r="E561" s="34"/>
      <c r="F561" s="34"/>
      <c r="G561" s="34"/>
      <c r="V561" s="34"/>
      <c r="W561" s="34"/>
      <c r="X561" s="34"/>
      <c r="Y561" s="34"/>
      <c r="Z561" s="34"/>
      <c r="AA561" s="34"/>
      <c r="AB561" s="34"/>
    </row>
    <row r="562" spans="1:28">
      <c r="A562" s="34"/>
      <c r="B562" s="34"/>
      <c r="C562" s="34"/>
      <c r="D562" s="34"/>
      <c r="E562" s="34"/>
      <c r="F562" s="34"/>
      <c r="G562" s="34"/>
      <c r="V562" s="34"/>
      <c r="W562" s="34"/>
      <c r="X562" s="34"/>
      <c r="Y562" s="34"/>
      <c r="Z562" s="34"/>
      <c r="AA562" s="34"/>
      <c r="AB562" s="34"/>
    </row>
    <row r="563" spans="1:28">
      <c r="A563" s="34"/>
      <c r="B563" s="34"/>
      <c r="C563" s="34"/>
      <c r="D563" s="34"/>
      <c r="E563" s="34"/>
      <c r="F563" s="34"/>
      <c r="G563" s="34"/>
      <c r="V563" s="34"/>
      <c r="W563" s="34"/>
      <c r="X563" s="34"/>
      <c r="Y563" s="34"/>
      <c r="Z563" s="34"/>
      <c r="AA563" s="34"/>
      <c r="AB563" s="34"/>
    </row>
    <row r="564" spans="1:28">
      <c r="A564" s="34"/>
      <c r="B564" s="34"/>
      <c r="C564" s="34"/>
      <c r="D564" s="34"/>
      <c r="E564" s="34"/>
      <c r="F564" s="34"/>
      <c r="G564" s="34"/>
      <c r="V564" s="34"/>
      <c r="W564" s="34"/>
      <c r="X564" s="34"/>
      <c r="Y564" s="34"/>
      <c r="Z564" s="34"/>
      <c r="AA564" s="34"/>
      <c r="AB564" s="34"/>
    </row>
    <row r="565" spans="1:28">
      <c r="A565" s="34"/>
      <c r="B565" s="34"/>
      <c r="C565" s="34"/>
      <c r="D565" s="34"/>
      <c r="E565" s="34"/>
      <c r="F565" s="34"/>
      <c r="G565" s="34"/>
      <c r="V565" s="34"/>
      <c r="W565" s="34"/>
      <c r="X565" s="34"/>
      <c r="Y565" s="34"/>
      <c r="Z565" s="34"/>
      <c r="AA565" s="34"/>
      <c r="AB565" s="34"/>
    </row>
    <row r="566" spans="1:28">
      <c r="A566" s="34"/>
      <c r="B566" s="34"/>
      <c r="C566" s="34"/>
      <c r="D566" s="34"/>
      <c r="E566" s="34"/>
      <c r="F566" s="34"/>
      <c r="G566" s="34"/>
      <c r="V566" s="34"/>
      <c r="W566" s="34"/>
      <c r="X566" s="34"/>
      <c r="Y566" s="34"/>
      <c r="Z566" s="34"/>
      <c r="AA566" s="34"/>
      <c r="AB566" s="34"/>
    </row>
    <row r="567" spans="1:28">
      <c r="A567" s="34"/>
      <c r="B567" s="34"/>
      <c r="C567" s="34"/>
      <c r="D567" s="34"/>
      <c r="E567" s="34"/>
      <c r="F567" s="34"/>
      <c r="G567" s="34"/>
      <c r="V567" s="34"/>
      <c r="W567" s="34"/>
      <c r="X567" s="34"/>
      <c r="Y567" s="34"/>
      <c r="Z567" s="34"/>
      <c r="AA567" s="34"/>
      <c r="AB567" s="34"/>
    </row>
    <row r="568" spans="1:28">
      <c r="A568" s="34"/>
      <c r="B568" s="34"/>
      <c r="C568" s="34"/>
      <c r="D568" s="34"/>
      <c r="E568" s="34"/>
      <c r="F568" s="34"/>
      <c r="G568" s="34"/>
      <c r="V568" s="34"/>
      <c r="W568" s="34"/>
      <c r="X568" s="34"/>
      <c r="Y568" s="34"/>
      <c r="Z568" s="34"/>
      <c r="AA568" s="34"/>
      <c r="AB568" s="34"/>
    </row>
    <row r="569" spans="1:28">
      <c r="A569" s="34"/>
      <c r="B569" s="34"/>
      <c r="C569" s="34"/>
      <c r="D569" s="34"/>
      <c r="E569" s="34"/>
      <c r="F569" s="34"/>
      <c r="G569" s="34"/>
      <c r="V569" s="34"/>
      <c r="W569" s="34"/>
      <c r="X569" s="34"/>
      <c r="Y569" s="34"/>
      <c r="Z569" s="34"/>
      <c r="AA569" s="34"/>
      <c r="AB569" s="34"/>
    </row>
    <row r="570" spans="1:28">
      <c r="A570" s="34"/>
      <c r="B570" s="34"/>
      <c r="C570" s="34"/>
      <c r="D570" s="34"/>
      <c r="E570" s="34"/>
      <c r="F570" s="34"/>
      <c r="G570" s="34"/>
      <c r="V570" s="34"/>
      <c r="W570" s="34"/>
      <c r="X570" s="34"/>
      <c r="Y570" s="34"/>
      <c r="Z570" s="34"/>
      <c r="AA570" s="34"/>
      <c r="AB570" s="34"/>
    </row>
    <row r="571" spans="1:28">
      <c r="A571" s="34"/>
      <c r="B571" s="34"/>
      <c r="C571" s="34"/>
      <c r="D571" s="34"/>
      <c r="E571" s="34"/>
      <c r="F571" s="34"/>
      <c r="G571" s="34"/>
      <c r="V571" s="34"/>
      <c r="W571" s="34"/>
      <c r="X571" s="34"/>
      <c r="Y571" s="34"/>
      <c r="Z571" s="34"/>
      <c r="AA571" s="34"/>
      <c r="AB571" s="34"/>
    </row>
    <row r="572" spans="1:28">
      <c r="A572" s="34"/>
      <c r="B572" s="34"/>
      <c r="C572" s="34"/>
      <c r="D572" s="34"/>
      <c r="E572" s="34"/>
      <c r="F572" s="34"/>
      <c r="G572" s="34"/>
      <c r="V572" s="34"/>
      <c r="W572" s="34"/>
      <c r="X572" s="34"/>
      <c r="Y572" s="34"/>
      <c r="Z572" s="34"/>
      <c r="AA572" s="34"/>
      <c r="AB572" s="34"/>
    </row>
    <row r="573" spans="1:28">
      <c r="A573" s="34"/>
      <c r="B573" s="34"/>
      <c r="C573" s="34"/>
      <c r="D573" s="34"/>
      <c r="E573" s="34"/>
      <c r="F573" s="34"/>
      <c r="G573" s="34"/>
      <c r="V573" s="34"/>
      <c r="W573" s="34"/>
      <c r="X573" s="34"/>
      <c r="Y573" s="34"/>
      <c r="Z573" s="34"/>
      <c r="AA573" s="34"/>
      <c r="AB573" s="34"/>
    </row>
    <row r="574" spans="1:28">
      <c r="A574" s="34"/>
      <c r="B574" s="34"/>
      <c r="C574" s="34"/>
      <c r="D574" s="34"/>
      <c r="E574" s="34"/>
      <c r="F574" s="34"/>
      <c r="G574" s="34"/>
      <c r="V574" s="34"/>
      <c r="W574" s="34"/>
      <c r="X574" s="34"/>
      <c r="Y574" s="34"/>
      <c r="Z574" s="34"/>
      <c r="AA574" s="34"/>
      <c r="AB574" s="34"/>
    </row>
    <row r="575" spans="1:28">
      <c r="A575" s="34"/>
      <c r="B575" s="34"/>
      <c r="C575" s="34"/>
      <c r="D575" s="34"/>
      <c r="E575" s="34"/>
      <c r="F575" s="34"/>
      <c r="G575" s="34"/>
      <c r="V575" s="34"/>
      <c r="W575" s="34"/>
      <c r="X575" s="34"/>
      <c r="Y575" s="34"/>
      <c r="Z575" s="34"/>
      <c r="AA575" s="34"/>
      <c r="AB575" s="34"/>
    </row>
    <row r="576" spans="1:28">
      <c r="A576" s="34"/>
      <c r="B576" s="34"/>
      <c r="C576" s="34"/>
      <c r="D576" s="34"/>
      <c r="E576" s="34"/>
      <c r="F576" s="34"/>
      <c r="G576" s="34"/>
      <c r="V576" s="34"/>
      <c r="W576" s="34"/>
      <c r="X576" s="34"/>
      <c r="Y576" s="34"/>
      <c r="Z576" s="34"/>
      <c r="AA576" s="34"/>
      <c r="AB576" s="34"/>
    </row>
    <row r="577" spans="1:28">
      <c r="A577" s="34"/>
      <c r="B577" s="34"/>
      <c r="C577" s="34"/>
      <c r="D577" s="34"/>
      <c r="E577" s="34"/>
      <c r="F577" s="34"/>
      <c r="G577" s="34"/>
      <c r="V577" s="34"/>
      <c r="W577" s="34"/>
      <c r="X577" s="34"/>
      <c r="Y577" s="34"/>
      <c r="Z577" s="34"/>
      <c r="AA577" s="34"/>
      <c r="AB577" s="34"/>
    </row>
    <row r="578" spans="1:28">
      <c r="A578" s="34"/>
      <c r="B578" s="34"/>
      <c r="C578" s="34"/>
      <c r="D578" s="34"/>
      <c r="E578" s="34"/>
      <c r="F578" s="34"/>
      <c r="G578" s="34"/>
      <c r="V578" s="34"/>
      <c r="W578" s="34"/>
      <c r="X578" s="34"/>
      <c r="Y578" s="34"/>
      <c r="Z578" s="34"/>
      <c r="AA578" s="34"/>
      <c r="AB578" s="34"/>
    </row>
    <row r="579" spans="1:28">
      <c r="A579" s="34"/>
      <c r="B579" s="34"/>
      <c r="C579" s="34"/>
      <c r="D579" s="34"/>
      <c r="E579" s="34"/>
      <c r="F579" s="34"/>
      <c r="G579" s="34"/>
      <c r="V579" s="34"/>
      <c r="W579" s="34"/>
      <c r="X579" s="34"/>
      <c r="Y579" s="34"/>
      <c r="Z579" s="34"/>
      <c r="AA579" s="34"/>
      <c r="AB579" s="34"/>
    </row>
    <row r="580" spans="1:28">
      <c r="A580" s="34"/>
      <c r="B580" s="34"/>
      <c r="C580" s="34"/>
      <c r="D580" s="34"/>
      <c r="E580" s="34"/>
      <c r="F580" s="34"/>
      <c r="G580" s="34"/>
      <c r="V580" s="34"/>
      <c r="W580" s="34"/>
      <c r="X580" s="34"/>
      <c r="Y580" s="34"/>
      <c r="Z580" s="34"/>
      <c r="AA580" s="34"/>
      <c r="AB580" s="34"/>
    </row>
    <row r="581" spans="1:28">
      <c r="A581" s="34"/>
      <c r="B581" s="34"/>
      <c r="C581" s="34"/>
      <c r="D581" s="34"/>
      <c r="E581" s="34"/>
      <c r="F581" s="34"/>
      <c r="G581" s="34"/>
      <c r="V581" s="34"/>
      <c r="W581" s="34"/>
      <c r="X581" s="34"/>
      <c r="Y581" s="34"/>
      <c r="Z581" s="34"/>
      <c r="AA581" s="34"/>
      <c r="AB581" s="34"/>
    </row>
    <row r="582" spans="1:28">
      <c r="A582" s="34"/>
      <c r="B582" s="34"/>
      <c r="C582" s="34"/>
      <c r="D582" s="34"/>
      <c r="E582" s="34"/>
      <c r="F582" s="34"/>
      <c r="G582" s="34"/>
      <c r="V582" s="34"/>
      <c r="W582" s="34"/>
      <c r="X582" s="34"/>
      <c r="Y582" s="34"/>
      <c r="Z582" s="34"/>
      <c r="AA582" s="34"/>
      <c r="AB582" s="34"/>
    </row>
    <row r="583" spans="1:28">
      <c r="A583" s="34"/>
      <c r="B583" s="34"/>
      <c r="C583" s="34"/>
      <c r="D583" s="34"/>
      <c r="E583" s="34"/>
      <c r="F583" s="34"/>
      <c r="G583" s="34"/>
      <c r="V583" s="34"/>
      <c r="W583" s="34"/>
      <c r="X583" s="34"/>
      <c r="Y583" s="34"/>
      <c r="Z583" s="34"/>
      <c r="AA583" s="34"/>
      <c r="AB583" s="34"/>
    </row>
    <row r="584" spans="1:28">
      <c r="A584" s="34"/>
      <c r="B584" s="34"/>
      <c r="C584" s="34"/>
      <c r="D584" s="34"/>
      <c r="E584" s="34"/>
      <c r="F584" s="34"/>
      <c r="G584" s="34"/>
      <c r="V584" s="34"/>
      <c r="W584" s="34"/>
      <c r="X584" s="34"/>
      <c r="Y584" s="34"/>
      <c r="Z584" s="34"/>
      <c r="AA584" s="34"/>
      <c r="AB584" s="34"/>
    </row>
    <row r="585" spans="1:28">
      <c r="A585" s="34"/>
      <c r="B585" s="34"/>
      <c r="C585" s="34"/>
      <c r="D585" s="34"/>
      <c r="E585" s="34"/>
      <c r="F585" s="34"/>
      <c r="G585" s="34"/>
      <c r="V585" s="34"/>
      <c r="W585" s="34"/>
      <c r="X585" s="34"/>
      <c r="Y585" s="34"/>
      <c r="Z585" s="34"/>
      <c r="AA585" s="34"/>
      <c r="AB585" s="34"/>
    </row>
    <row r="586" spans="1:28">
      <c r="A586" s="34"/>
      <c r="B586" s="34"/>
      <c r="C586" s="34"/>
      <c r="D586" s="34"/>
      <c r="E586" s="34"/>
      <c r="F586" s="34"/>
      <c r="G586" s="34"/>
      <c r="V586" s="34"/>
      <c r="W586" s="34"/>
      <c r="X586" s="34"/>
      <c r="Y586" s="34"/>
      <c r="Z586" s="34"/>
      <c r="AA586" s="34"/>
      <c r="AB586" s="34"/>
    </row>
    <row r="587" spans="1:28">
      <c r="A587" s="34"/>
      <c r="B587" s="34"/>
      <c r="C587" s="34"/>
      <c r="D587" s="34"/>
      <c r="E587" s="34"/>
      <c r="F587" s="34"/>
      <c r="G587" s="34"/>
      <c r="V587" s="34"/>
      <c r="W587" s="34"/>
      <c r="X587" s="34"/>
      <c r="Y587" s="34"/>
      <c r="Z587" s="34"/>
      <c r="AA587" s="34"/>
      <c r="AB587" s="34"/>
    </row>
    <row r="588" spans="1:28">
      <c r="A588" s="34"/>
      <c r="B588" s="34"/>
      <c r="C588" s="34"/>
      <c r="D588" s="34"/>
      <c r="E588" s="34"/>
      <c r="F588" s="34"/>
      <c r="G588" s="34"/>
      <c r="V588" s="34"/>
      <c r="W588" s="34"/>
      <c r="X588" s="34"/>
      <c r="Y588" s="34"/>
      <c r="Z588" s="34"/>
      <c r="AA588" s="34"/>
      <c r="AB588" s="34"/>
    </row>
    <row r="589" spans="1:28">
      <c r="A589" s="34"/>
      <c r="B589" s="34"/>
      <c r="C589" s="34"/>
      <c r="D589" s="34"/>
      <c r="E589" s="34"/>
      <c r="F589" s="34"/>
      <c r="G589" s="34"/>
      <c r="V589" s="34"/>
      <c r="W589" s="34"/>
      <c r="X589" s="34"/>
      <c r="Y589" s="34"/>
      <c r="Z589" s="34"/>
      <c r="AA589" s="34"/>
      <c r="AB589" s="34"/>
    </row>
    <row r="590" spans="1:28">
      <c r="A590" s="34"/>
      <c r="B590" s="34"/>
      <c r="C590" s="34"/>
      <c r="D590" s="34"/>
      <c r="E590" s="34"/>
      <c r="F590" s="34"/>
      <c r="G590" s="34"/>
      <c r="V590" s="34"/>
      <c r="W590" s="34"/>
      <c r="X590" s="34"/>
      <c r="Y590" s="34"/>
      <c r="Z590" s="34"/>
      <c r="AA590" s="34"/>
      <c r="AB590" s="34"/>
    </row>
    <row r="591" spans="1:28">
      <c r="A591" s="34"/>
      <c r="B591" s="34"/>
      <c r="C591" s="34"/>
      <c r="D591" s="34"/>
      <c r="E591" s="34"/>
      <c r="F591" s="34"/>
      <c r="G591" s="34"/>
      <c r="V591" s="34"/>
      <c r="W591" s="34"/>
      <c r="X591" s="34"/>
      <c r="Y591" s="34"/>
      <c r="Z591" s="34"/>
      <c r="AA591" s="34"/>
      <c r="AB591" s="34"/>
    </row>
    <row r="592" spans="1:28">
      <c r="A592" s="34"/>
      <c r="B592" s="34"/>
      <c r="C592" s="34"/>
      <c r="D592" s="34"/>
      <c r="E592" s="34"/>
      <c r="F592" s="34"/>
      <c r="G592" s="34"/>
      <c r="V592" s="34"/>
      <c r="W592" s="34"/>
      <c r="X592" s="34"/>
      <c r="Y592" s="34"/>
      <c r="Z592" s="34"/>
      <c r="AA592" s="34"/>
      <c r="AB592" s="34"/>
    </row>
    <row r="593" spans="1:28">
      <c r="A593" s="34"/>
      <c r="B593" s="34"/>
      <c r="C593" s="34"/>
      <c r="D593" s="34"/>
      <c r="E593" s="34"/>
      <c r="F593" s="34"/>
      <c r="G593" s="34"/>
      <c r="V593" s="34"/>
      <c r="W593" s="34"/>
      <c r="X593" s="34"/>
      <c r="Y593" s="34"/>
      <c r="Z593" s="34"/>
      <c r="AA593" s="34"/>
      <c r="AB593" s="34"/>
    </row>
    <row r="594" spans="1:28">
      <c r="A594" s="34"/>
      <c r="B594" s="34"/>
      <c r="C594" s="34"/>
      <c r="D594" s="34"/>
      <c r="E594" s="34"/>
      <c r="F594" s="34"/>
      <c r="G594" s="34"/>
      <c r="V594" s="34"/>
      <c r="W594" s="34"/>
      <c r="X594" s="34"/>
      <c r="Y594" s="34"/>
      <c r="Z594" s="34"/>
      <c r="AA594" s="34"/>
      <c r="AB594" s="34"/>
    </row>
    <row r="595" spans="1:28">
      <c r="A595" s="34"/>
      <c r="B595" s="34"/>
      <c r="C595" s="34"/>
      <c r="D595" s="34"/>
      <c r="E595" s="34"/>
      <c r="F595" s="34"/>
      <c r="G595" s="34"/>
      <c r="V595" s="34"/>
      <c r="W595" s="34"/>
      <c r="X595" s="34"/>
      <c r="Y595" s="34"/>
      <c r="Z595" s="34"/>
      <c r="AA595" s="34"/>
      <c r="AB595" s="34"/>
    </row>
    <row r="596" spans="1:28">
      <c r="A596" s="34"/>
      <c r="B596" s="34"/>
      <c r="C596" s="34"/>
      <c r="D596" s="34"/>
      <c r="E596" s="34"/>
      <c r="F596" s="34"/>
      <c r="G596" s="34"/>
      <c r="V596" s="34"/>
      <c r="W596" s="34"/>
      <c r="X596" s="34"/>
      <c r="Y596" s="34"/>
      <c r="Z596" s="34"/>
      <c r="AA596" s="34"/>
      <c r="AB596" s="34"/>
    </row>
    <row r="597" spans="1:28">
      <c r="A597" s="34"/>
      <c r="B597" s="34"/>
      <c r="C597" s="34"/>
      <c r="D597" s="34"/>
      <c r="E597" s="34"/>
      <c r="F597" s="34"/>
      <c r="G597" s="34"/>
      <c r="V597" s="34"/>
      <c r="W597" s="34"/>
      <c r="X597" s="34"/>
      <c r="Y597" s="34"/>
      <c r="Z597" s="34"/>
      <c r="AA597" s="34"/>
      <c r="AB597" s="34"/>
    </row>
    <row r="598" spans="1:28">
      <c r="A598" s="34"/>
      <c r="B598" s="34"/>
      <c r="C598" s="34"/>
      <c r="D598" s="34"/>
      <c r="E598" s="34"/>
      <c r="F598" s="34"/>
      <c r="G598" s="34"/>
      <c r="V598" s="34"/>
      <c r="W598" s="34"/>
      <c r="X598" s="34"/>
      <c r="Y598" s="34"/>
      <c r="Z598" s="34"/>
      <c r="AA598" s="34"/>
      <c r="AB598" s="34"/>
    </row>
    <row r="599" spans="1:28">
      <c r="A599" s="34"/>
      <c r="B599" s="34"/>
      <c r="C599" s="34"/>
      <c r="D599" s="34"/>
      <c r="E599" s="34"/>
      <c r="F599" s="34"/>
      <c r="G599" s="34"/>
      <c r="V599" s="34"/>
      <c r="W599" s="34"/>
      <c r="X599" s="34"/>
      <c r="Y599" s="34"/>
      <c r="Z599" s="34"/>
      <c r="AA599" s="34"/>
      <c r="AB599" s="34"/>
    </row>
    <row r="600" spans="1:28">
      <c r="A600" s="34"/>
      <c r="B600" s="34"/>
      <c r="C600" s="34"/>
      <c r="D600" s="34"/>
      <c r="E600" s="34"/>
      <c r="F600" s="34"/>
      <c r="G600" s="34"/>
      <c r="V600" s="34"/>
      <c r="W600" s="34"/>
      <c r="X600" s="34"/>
      <c r="Y600" s="34"/>
      <c r="Z600" s="34"/>
      <c r="AA600" s="34"/>
      <c r="AB600" s="34"/>
    </row>
    <row r="601" spans="1:28">
      <c r="A601" s="34"/>
      <c r="B601" s="34"/>
      <c r="C601" s="34"/>
      <c r="D601" s="34"/>
      <c r="E601" s="34"/>
      <c r="F601" s="34"/>
      <c r="G601" s="34"/>
      <c r="V601" s="34"/>
      <c r="W601" s="34"/>
      <c r="X601" s="34"/>
      <c r="Y601" s="34"/>
      <c r="Z601" s="34"/>
      <c r="AA601" s="34"/>
      <c r="AB601" s="34"/>
    </row>
    <row r="602" spans="1:28">
      <c r="A602" s="34"/>
      <c r="B602" s="34"/>
      <c r="C602" s="34"/>
      <c r="D602" s="34"/>
      <c r="E602" s="34"/>
      <c r="F602" s="34"/>
      <c r="G602" s="34"/>
      <c r="V602" s="34"/>
      <c r="W602" s="34"/>
      <c r="X602" s="34"/>
      <c r="Y602" s="34"/>
      <c r="Z602" s="34"/>
      <c r="AA602" s="34"/>
      <c r="AB602" s="34"/>
    </row>
    <row r="603" spans="1:28">
      <c r="A603" s="34"/>
      <c r="B603" s="34"/>
      <c r="C603" s="34"/>
      <c r="D603" s="34"/>
      <c r="E603" s="34"/>
      <c r="F603" s="34"/>
      <c r="G603" s="34"/>
      <c r="V603" s="34"/>
      <c r="W603" s="34"/>
      <c r="X603" s="34"/>
      <c r="Y603" s="34"/>
      <c r="Z603" s="34"/>
      <c r="AA603" s="34"/>
      <c r="AB603" s="34"/>
    </row>
    <row r="604" spans="1:28">
      <c r="A604" s="34"/>
      <c r="B604" s="34"/>
      <c r="C604" s="34"/>
      <c r="D604" s="34"/>
      <c r="E604" s="34"/>
      <c r="F604" s="34"/>
      <c r="G604" s="34"/>
      <c r="V604" s="34"/>
      <c r="W604" s="34"/>
      <c r="X604" s="34"/>
      <c r="Y604" s="34"/>
      <c r="Z604" s="34"/>
      <c r="AA604" s="34"/>
      <c r="AB604" s="34"/>
    </row>
    <row r="605" spans="1:28">
      <c r="A605" s="34"/>
      <c r="B605" s="34"/>
      <c r="C605" s="34"/>
      <c r="D605" s="34"/>
      <c r="E605" s="34"/>
      <c r="F605" s="34"/>
      <c r="G605" s="34"/>
      <c r="V605" s="34"/>
      <c r="W605" s="34"/>
      <c r="X605" s="34"/>
      <c r="Y605" s="34"/>
      <c r="Z605" s="34"/>
      <c r="AA605" s="34"/>
      <c r="AB605" s="34"/>
    </row>
    <row r="606" spans="1:28">
      <c r="A606" s="34"/>
      <c r="B606" s="34"/>
      <c r="C606" s="34"/>
      <c r="D606" s="34"/>
      <c r="E606" s="34"/>
      <c r="F606" s="34"/>
      <c r="G606" s="34"/>
      <c r="V606" s="34"/>
      <c r="W606" s="34"/>
      <c r="X606" s="34"/>
      <c r="Y606" s="34"/>
      <c r="Z606" s="34"/>
      <c r="AA606" s="34"/>
      <c r="AB606" s="34"/>
    </row>
    <row r="607" spans="1:28">
      <c r="A607" s="34"/>
      <c r="B607" s="34"/>
      <c r="C607" s="34"/>
      <c r="D607" s="34"/>
      <c r="E607" s="34"/>
      <c r="F607" s="34"/>
      <c r="G607" s="34"/>
      <c r="V607" s="34"/>
      <c r="W607" s="34"/>
      <c r="X607" s="34"/>
      <c r="Y607" s="34"/>
      <c r="Z607" s="34"/>
      <c r="AA607" s="34"/>
      <c r="AB607" s="34"/>
    </row>
    <row r="608" spans="1:28">
      <c r="A608" s="34"/>
      <c r="B608" s="34"/>
      <c r="C608" s="34"/>
      <c r="D608" s="34"/>
      <c r="E608" s="34"/>
      <c r="F608" s="34"/>
      <c r="G608" s="34"/>
      <c r="V608" s="34"/>
      <c r="W608" s="34"/>
      <c r="X608" s="34"/>
      <c r="Y608" s="34"/>
      <c r="Z608" s="34"/>
      <c r="AA608" s="34"/>
      <c r="AB608" s="34"/>
    </row>
    <row r="609" spans="1:28">
      <c r="A609" s="34"/>
      <c r="B609" s="34"/>
      <c r="C609" s="34"/>
      <c r="D609" s="34"/>
      <c r="E609" s="34"/>
      <c r="F609" s="34"/>
      <c r="G609" s="34"/>
      <c r="V609" s="34"/>
      <c r="W609" s="34"/>
      <c r="X609" s="34"/>
      <c r="Y609" s="34"/>
      <c r="Z609" s="34"/>
      <c r="AA609" s="34"/>
      <c r="AB609" s="34"/>
    </row>
    <row r="610" spans="1:28">
      <c r="A610" s="34"/>
      <c r="B610" s="34"/>
      <c r="C610" s="34"/>
      <c r="D610" s="34"/>
      <c r="E610" s="34"/>
      <c r="F610" s="34"/>
      <c r="G610" s="34"/>
      <c r="V610" s="34"/>
      <c r="W610" s="34"/>
      <c r="X610" s="34"/>
      <c r="Y610" s="34"/>
      <c r="Z610" s="34"/>
      <c r="AA610" s="34"/>
      <c r="AB610" s="34"/>
    </row>
    <row r="611" spans="1:28">
      <c r="A611" s="34"/>
      <c r="B611" s="34"/>
      <c r="C611" s="34"/>
      <c r="D611" s="34"/>
      <c r="E611" s="34"/>
      <c r="F611" s="34"/>
      <c r="G611" s="34"/>
      <c r="V611" s="34"/>
      <c r="W611" s="34"/>
      <c r="X611" s="34"/>
      <c r="Y611" s="34"/>
      <c r="Z611" s="34"/>
      <c r="AA611" s="34"/>
      <c r="AB611" s="34"/>
    </row>
    <row r="612" spans="1:28">
      <c r="A612" s="34"/>
      <c r="B612" s="34"/>
      <c r="C612" s="34"/>
      <c r="D612" s="34"/>
      <c r="E612" s="34"/>
      <c r="F612" s="34"/>
      <c r="G612" s="34"/>
      <c r="V612" s="34"/>
      <c r="W612" s="34"/>
      <c r="X612" s="34"/>
      <c r="Y612" s="34"/>
      <c r="Z612" s="34"/>
      <c r="AA612" s="34"/>
      <c r="AB612" s="34"/>
    </row>
    <row r="613" spans="1:28">
      <c r="A613" s="34"/>
      <c r="B613" s="34"/>
      <c r="C613" s="34"/>
      <c r="D613" s="34"/>
      <c r="E613" s="34"/>
      <c r="F613" s="34"/>
      <c r="G613" s="34"/>
      <c r="V613" s="34"/>
      <c r="W613" s="34"/>
      <c r="X613" s="34"/>
      <c r="Y613" s="34"/>
      <c r="Z613" s="34"/>
      <c r="AA613" s="34"/>
      <c r="AB613" s="34"/>
    </row>
    <row r="614" spans="1:28">
      <c r="A614" s="34"/>
      <c r="B614" s="34"/>
      <c r="C614" s="34"/>
      <c r="D614" s="34"/>
      <c r="E614" s="34"/>
      <c r="F614" s="34"/>
      <c r="G614" s="34"/>
      <c r="V614" s="34"/>
      <c r="W614" s="34"/>
      <c r="X614" s="34"/>
      <c r="Y614" s="34"/>
      <c r="Z614" s="34"/>
      <c r="AA614" s="34"/>
      <c r="AB614" s="34"/>
    </row>
    <row r="615" spans="1:28">
      <c r="A615" s="34"/>
      <c r="B615" s="34"/>
      <c r="C615" s="34"/>
      <c r="D615" s="34"/>
      <c r="E615" s="34"/>
      <c r="F615" s="34"/>
      <c r="G615" s="34"/>
      <c r="V615" s="34"/>
      <c r="W615" s="34"/>
      <c r="X615" s="34"/>
      <c r="Y615" s="34"/>
      <c r="Z615" s="34"/>
      <c r="AA615" s="34"/>
      <c r="AB615" s="34"/>
    </row>
    <row r="616" spans="1:28">
      <c r="A616" s="34"/>
      <c r="B616" s="34"/>
      <c r="C616" s="34"/>
      <c r="D616" s="34"/>
      <c r="E616" s="34"/>
      <c r="F616" s="34"/>
      <c r="G616" s="34"/>
      <c r="V616" s="34"/>
      <c r="W616" s="34"/>
      <c r="X616" s="34"/>
      <c r="Y616" s="34"/>
      <c r="Z616" s="34"/>
      <c r="AA616" s="34"/>
      <c r="AB616" s="34"/>
    </row>
    <row r="617" spans="1:28">
      <c r="A617" s="34"/>
      <c r="B617" s="34"/>
      <c r="C617" s="34"/>
      <c r="D617" s="34"/>
      <c r="E617" s="34"/>
      <c r="F617" s="34"/>
      <c r="G617" s="34"/>
      <c r="V617" s="34"/>
      <c r="W617" s="34"/>
      <c r="X617" s="34"/>
      <c r="Y617" s="34"/>
      <c r="Z617" s="34"/>
      <c r="AA617" s="34"/>
      <c r="AB617" s="34"/>
    </row>
    <row r="618" spans="1:28">
      <c r="A618" s="34"/>
      <c r="B618" s="34"/>
      <c r="C618" s="34"/>
      <c r="D618" s="34"/>
      <c r="E618" s="34"/>
      <c r="F618" s="34"/>
      <c r="G618" s="34"/>
      <c r="V618" s="34"/>
      <c r="W618" s="34"/>
      <c r="X618" s="34"/>
      <c r="Y618" s="34"/>
      <c r="Z618" s="34"/>
      <c r="AA618" s="34"/>
      <c r="AB618" s="34"/>
    </row>
    <row r="619" spans="1:28">
      <c r="A619" s="34"/>
      <c r="B619" s="34"/>
      <c r="C619" s="34"/>
      <c r="D619" s="34"/>
      <c r="E619" s="34"/>
      <c r="F619" s="34"/>
      <c r="G619" s="34"/>
      <c r="V619" s="34"/>
      <c r="W619" s="34"/>
      <c r="X619" s="34"/>
      <c r="Y619" s="34"/>
      <c r="Z619" s="34"/>
      <c r="AA619" s="34"/>
      <c r="AB619" s="34"/>
    </row>
    <row r="620" spans="1:28">
      <c r="A620" s="34"/>
      <c r="B620" s="34"/>
      <c r="C620" s="34"/>
      <c r="D620" s="34"/>
      <c r="E620" s="34"/>
      <c r="F620" s="34"/>
      <c r="G620" s="34"/>
      <c r="V620" s="34"/>
      <c r="W620" s="34"/>
      <c r="X620" s="34"/>
      <c r="Y620" s="34"/>
      <c r="Z620" s="34"/>
      <c r="AA620" s="34"/>
      <c r="AB620" s="34"/>
    </row>
    <row r="621" spans="1:28">
      <c r="A621" s="34"/>
      <c r="B621" s="34"/>
      <c r="C621" s="34"/>
      <c r="D621" s="34"/>
      <c r="E621" s="34"/>
      <c r="F621" s="34"/>
      <c r="G621" s="34"/>
      <c r="V621" s="34"/>
      <c r="W621" s="34"/>
      <c r="X621" s="34"/>
      <c r="Y621" s="34"/>
      <c r="Z621" s="34"/>
      <c r="AA621" s="34"/>
      <c r="AB621" s="34"/>
    </row>
    <row r="622" spans="1:28">
      <c r="A622" s="34"/>
      <c r="B622" s="34"/>
      <c r="C622" s="34"/>
      <c r="D622" s="34"/>
      <c r="E622" s="34"/>
      <c r="F622" s="34"/>
      <c r="G622" s="34"/>
      <c r="V622" s="34"/>
      <c r="W622" s="34"/>
      <c r="X622" s="34"/>
      <c r="Y622" s="34"/>
      <c r="Z622" s="34"/>
      <c r="AA622" s="34"/>
      <c r="AB622" s="34"/>
    </row>
    <row r="623" spans="1:28">
      <c r="A623" s="34"/>
      <c r="B623" s="34"/>
      <c r="C623" s="34"/>
      <c r="D623" s="34"/>
      <c r="E623" s="34"/>
      <c r="F623" s="34"/>
      <c r="G623" s="34"/>
      <c r="V623" s="34"/>
      <c r="W623" s="34"/>
      <c r="X623" s="34"/>
      <c r="Y623" s="34"/>
      <c r="Z623" s="34"/>
      <c r="AA623" s="34"/>
      <c r="AB623" s="34"/>
    </row>
    <row r="624" spans="1:28">
      <c r="A624" s="34"/>
      <c r="B624" s="34"/>
      <c r="C624" s="34"/>
      <c r="D624" s="34"/>
      <c r="E624" s="34"/>
      <c r="F624" s="34"/>
      <c r="G624" s="34"/>
      <c r="V624" s="34"/>
      <c r="W624" s="34"/>
      <c r="X624" s="34"/>
      <c r="Y624" s="34"/>
      <c r="Z624" s="34"/>
      <c r="AA624" s="34"/>
      <c r="AB624" s="34"/>
    </row>
    <row r="625" spans="1:28">
      <c r="A625" s="34"/>
      <c r="B625" s="34"/>
      <c r="C625" s="34"/>
      <c r="D625" s="34"/>
      <c r="E625" s="34"/>
      <c r="F625" s="34"/>
      <c r="G625" s="34"/>
      <c r="V625" s="34"/>
      <c r="W625" s="34"/>
      <c r="X625" s="34"/>
      <c r="Y625" s="34"/>
      <c r="Z625" s="34"/>
      <c r="AA625" s="34"/>
      <c r="AB625" s="34"/>
    </row>
    <row r="626" spans="1:28">
      <c r="A626" s="34"/>
      <c r="B626" s="34"/>
      <c r="C626" s="34"/>
      <c r="D626" s="34"/>
      <c r="E626" s="34"/>
      <c r="F626" s="34"/>
      <c r="G626" s="34"/>
      <c r="V626" s="34"/>
      <c r="W626" s="34"/>
      <c r="X626" s="34"/>
      <c r="Y626" s="34"/>
      <c r="Z626" s="34"/>
      <c r="AA626" s="34"/>
      <c r="AB626" s="34"/>
    </row>
    <row r="627" spans="1:28">
      <c r="A627" s="34"/>
      <c r="B627" s="34"/>
      <c r="C627" s="34"/>
      <c r="D627" s="34"/>
      <c r="E627" s="34"/>
      <c r="F627" s="34"/>
      <c r="G627" s="34"/>
      <c r="V627" s="34"/>
      <c r="W627" s="34"/>
      <c r="X627" s="34"/>
      <c r="Y627" s="34"/>
      <c r="Z627" s="34"/>
      <c r="AA627" s="34"/>
      <c r="AB627" s="34"/>
    </row>
    <row r="628" spans="1:28">
      <c r="A628" s="34"/>
      <c r="B628" s="34"/>
      <c r="C628" s="34"/>
      <c r="D628" s="34"/>
      <c r="E628" s="34"/>
      <c r="F628" s="34"/>
      <c r="G628" s="34"/>
      <c r="V628" s="34"/>
      <c r="W628" s="34"/>
      <c r="X628" s="34"/>
      <c r="Y628" s="34"/>
      <c r="Z628" s="34"/>
      <c r="AA628" s="34"/>
      <c r="AB628" s="34"/>
    </row>
    <row r="629" spans="1:28">
      <c r="A629" s="34"/>
      <c r="B629" s="34"/>
      <c r="C629" s="34"/>
      <c r="D629" s="34"/>
      <c r="E629" s="34"/>
      <c r="F629" s="34"/>
      <c r="G629" s="34"/>
      <c r="V629" s="34"/>
      <c r="W629" s="34"/>
      <c r="X629" s="34"/>
      <c r="Y629" s="34"/>
      <c r="Z629" s="34"/>
      <c r="AA629" s="34"/>
      <c r="AB629" s="34"/>
    </row>
    <row r="630" spans="1:28">
      <c r="A630" s="34"/>
      <c r="B630" s="34"/>
      <c r="C630" s="34"/>
      <c r="D630" s="34"/>
      <c r="E630" s="34"/>
      <c r="F630" s="34"/>
      <c r="G630" s="34"/>
      <c r="V630" s="34"/>
      <c r="W630" s="34"/>
      <c r="X630" s="34"/>
      <c r="Y630" s="34"/>
      <c r="Z630" s="34"/>
      <c r="AA630" s="34"/>
      <c r="AB630" s="34"/>
    </row>
    <row r="631" spans="1:28">
      <c r="A631" s="34"/>
      <c r="B631" s="34"/>
      <c r="C631" s="34"/>
      <c r="D631" s="34"/>
      <c r="E631" s="34"/>
      <c r="F631" s="34"/>
      <c r="G631" s="34"/>
      <c r="V631" s="34"/>
      <c r="W631" s="34"/>
      <c r="X631" s="34"/>
      <c r="Y631" s="34"/>
      <c r="Z631" s="34"/>
      <c r="AA631" s="34"/>
      <c r="AB631" s="34"/>
    </row>
    <row r="632" spans="1:28">
      <c r="A632" s="34"/>
      <c r="B632" s="34"/>
      <c r="C632" s="34"/>
      <c r="D632" s="34"/>
      <c r="E632" s="34"/>
      <c r="F632" s="34"/>
      <c r="G632" s="34"/>
      <c r="V632" s="34"/>
      <c r="W632" s="34"/>
      <c r="X632" s="34"/>
      <c r="Y632" s="34"/>
      <c r="Z632" s="34"/>
      <c r="AA632" s="34"/>
      <c r="AB632" s="34"/>
    </row>
    <row r="633" spans="1:28">
      <c r="A633" s="34"/>
      <c r="B633" s="34"/>
      <c r="C633" s="34"/>
      <c r="D633" s="34"/>
      <c r="E633" s="34"/>
      <c r="F633" s="34"/>
      <c r="G633" s="34"/>
      <c r="V633" s="34"/>
      <c r="W633" s="34"/>
      <c r="X633" s="34"/>
      <c r="Y633" s="34"/>
      <c r="Z633" s="34"/>
      <c r="AA633" s="34"/>
      <c r="AB633" s="34"/>
    </row>
    <row r="634" spans="1:28">
      <c r="A634" s="34"/>
      <c r="B634" s="34"/>
      <c r="C634" s="34"/>
      <c r="D634" s="34"/>
      <c r="E634" s="34"/>
      <c r="F634" s="34"/>
      <c r="G634" s="34"/>
      <c r="V634" s="34"/>
      <c r="W634" s="34"/>
      <c r="X634" s="34"/>
      <c r="Y634" s="34"/>
      <c r="Z634" s="34"/>
      <c r="AA634" s="34"/>
      <c r="AB634" s="34"/>
    </row>
    <row r="635" spans="1:28">
      <c r="A635" s="34"/>
      <c r="B635" s="34"/>
      <c r="C635" s="34"/>
      <c r="D635" s="34"/>
      <c r="E635" s="34"/>
      <c r="F635" s="34"/>
      <c r="G635" s="34"/>
      <c r="V635" s="34"/>
      <c r="W635" s="34"/>
      <c r="X635" s="34"/>
      <c r="Y635" s="34"/>
      <c r="Z635" s="34"/>
      <c r="AA635" s="34"/>
      <c r="AB635" s="34"/>
    </row>
    <row r="636" spans="1:28">
      <c r="A636" s="34"/>
      <c r="B636" s="34"/>
      <c r="C636" s="34"/>
      <c r="D636" s="34"/>
      <c r="E636" s="34"/>
      <c r="F636" s="34"/>
      <c r="G636" s="34"/>
      <c r="V636" s="34"/>
      <c r="W636" s="34"/>
      <c r="X636" s="34"/>
      <c r="Y636" s="34"/>
      <c r="Z636" s="34"/>
      <c r="AA636" s="34"/>
      <c r="AB636" s="34"/>
    </row>
    <row r="637" spans="1:28">
      <c r="A637" s="34"/>
      <c r="B637" s="34"/>
      <c r="C637" s="34"/>
      <c r="D637" s="34"/>
      <c r="E637" s="34"/>
      <c r="F637" s="34"/>
      <c r="G637" s="34"/>
      <c r="V637" s="34"/>
      <c r="W637" s="34"/>
      <c r="X637" s="34"/>
      <c r="Y637" s="34"/>
      <c r="Z637" s="34"/>
      <c r="AA637" s="34"/>
      <c r="AB637" s="34"/>
    </row>
    <row r="638" spans="1:28">
      <c r="A638" s="34"/>
      <c r="B638" s="34"/>
      <c r="C638" s="34"/>
      <c r="D638" s="34"/>
      <c r="E638" s="34"/>
      <c r="F638" s="34"/>
      <c r="G638" s="34"/>
      <c r="V638" s="34"/>
      <c r="W638" s="34"/>
      <c r="X638" s="34"/>
      <c r="Y638" s="34"/>
      <c r="Z638" s="34"/>
      <c r="AA638" s="34"/>
      <c r="AB638" s="34"/>
    </row>
    <row r="639" spans="1:28">
      <c r="A639" s="34"/>
      <c r="B639" s="34"/>
      <c r="C639" s="34"/>
      <c r="D639" s="34"/>
      <c r="E639" s="34"/>
      <c r="F639" s="34"/>
      <c r="G639" s="34"/>
      <c r="V639" s="34"/>
      <c r="W639" s="34"/>
      <c r="X639" s="34"/>
      <c r="Y639" s="34"/>
      <c r="Z639" s="34"/>
      <c r="AA639" s="34"/>
      <c r="AB639" s="34"/>
    </row>
    <row r="640" spans="1:28">
      <c r="A640" s="34"/>
      <c r="B640" s="34"/>
      <c r="C640" s="34"/>
      <c r="D640" s="34"/>
      <c r="E640" s="34"/>
      <c r="F640" s="34"/>
      <c r="G640" s="34"/>
      <c r="V640" s="34"/>
      <c r="W640" s="34"/>
      <c r="X640" s="34"/>
      <c r="Y640" s="34"/>
      <c r="Z640" s="34"/>
      <c r="AA640" s="34"/>
      <c r="AB640" s="34"/>
    </row>
    <row r="641" spans="1:28">
      <c r="A641" s="34"/>
      <c r="B641" s="34"/>
      <c r="C641" s="34"/>
      <c r="D641" s="34"/>
      <c r="E641" s="34"/>
      <c r="F641" s="34"/>
      <c r="G641" s="34"/>
      <c r="V641" s="34"/>
      <c r="W641" s="34"/>
      <c r="X641" s="34"/>
      <c r="Y641" s="34"/>
      <c r="Z641" s="34"/>
      <c r="AA641" s="34"/>
      <c r="AB641" s="34"/>
    </row>
    <row r="642" spans="1:28">
      <c r="A642" s="34"/>
      <c r="B642" s="34"/>
      <c r="C642" s="34"/>
      <c r="D642" s="34"/>
      <c r="E642" s="34"/>
      <c r="F642" s="34"/>
      <c r="G642" s="34"/>
      <c r="V642" s="34"/>
      <c r="W642" s="34"/>
      <c r="X642" s="34"/>
      <c r="Y642" s="34"/>
      <c r="Z642" s="34"/>
      <c r="AA642" s="34"/>
      <c r="AB642" s="34"/>
    </row>
    <row r="643" spans="1:28">
      <c r="A643" s="34"/>
      <c r="B643" s="34"/>
      <c r="C643" s="34"/>
      <c r="D643" s="34"/>
      <c r="E643" s="34"/>
      <c r="F643" s="34"/>
      <c r="G643" s="34"/>
      <c r="V643" s="34"/>
      <c r="W643" s="34"/>
      <c r="X643" s="34"/>
      <c r="Y643" s="34"/>
      <c r="Z643" s="34"/>
      <c r="AA643" s="34"/>
      <c r="AB643" s="34"/>
    </row>
    <row r="644" spans="1:28">
      <c r="A644" s="34"/>
      <c r="B644" s="34"/>
      <c r="C644" s="34"/>
      <c r="D644" s="34"/>
      <c r="E644" s="34"/>
      <c r="F644" s="34"/>
      <c r="G644" s="34"/>
      <c r="V644" s="34"/>
      <c r="W644" s="34"/>
      <c r="X644" s="34"/>
      <c r="Y644" s="34"/>
      <c r="Z644" s="34"/>
      <c r="AA644" s="34"/>
      <c r="AB644" s="34"/>
    </row>
    <row r="645" spans="1:28">
      <c r="A645" s="34"/>
      <c r="B645" s="34"/>
      <c r="C645" s="34"/>
      <c r="D645" s="34"/>
      <c r="E645" s="34"/>
      <c r="F645" s="34"/>
      <c r="G645" s="34"/>
      <c r="V645" s="34"/>
      <c r="W645" s="34"/>
      <c r="X645" s="34"/>
      <c r="Y645" s="34"/>
      <c r="Z645" s="34"/>
      <c r="AA645" s="34"/>
      <c r="AB645" s="34"/>
    </row>
    <row r="646" spans="1:28">
      <c r="A646" s="34"/>
      <c r="B646" s="34"/>
      <c r="C646" s="34"/>
      <c r="D646" s="34"/>
      <c r="E646" s="34"/>
      <c r="F646" s="34"/>
      <c r="G646" s="34"/>
      <c r="V646" s="34"/>
      <c r="W646" s="34"/>
      <c r="X646" s="34"/>
      <c r="Y646" s="34"/>
      <c r="Z646" s="34"/>
      <c r="AA646" s="34"/>
      <c r="AB646" s="34"/>
    </row>
    <row r="647" spans="1:28">
      <c r="A647" s="34"/>
      <c r="B647" s="34"/>
      <c r="C647" s="34"/>
      <c r="D647" s="34"/>
      <c r="E647" s="34"/>
      <c r="F647" s="34"/>
      <c r="G647" s="34"/>
      <c r="V647" s="34"/>
      <c r="W647" s="34"/>
      <c r="X647" s="34"/>
      <c r="Y647" s="34"/>
      <c r="Z647" s="34"/>
      <c r="AA647" s="34"/>
      <c r="AB647" s="34"/>
    </row>
    <row r="648" spans="1:28">
      <c r="A648" s="34"/>
      <c r="B648" s="34"/>
      <c r="C648" s="34"/>
      <c r="D648" s="34"/>
      <c r="E648" s="34"/>
      <c r="F648" s="34"/>
      <c r="G648" s="34"/>
      <c r="V648" s="34"/>
      <c r="W648" s="34"/>
      <c r="X648" s="34"/>
      <c r="Y648" s="34"/>
      <c r="Z648" s="34"/>
      <c r="AA648" s="34"/>
      <c r="AB648" s="34"/>
    </row>
    <row r="649" spans="1:28">
      <c r="A649" s="34"/>
      <c r="B649" s="34"/>
      <c r="C649" s="34"/>
      <c r="D649" s="34"/>
      <c r="E649" s="34"/>
      <c r="F649" s="34"/>
      <c r="G649" s="34"/>
      <c r="V649" s="34"/>
      <c r="W649" s="34"/>
      <c r="X649" s="34"/>
      <c r="Y649" s="34"/>
      <c r="Z649" s="34"/>
      <c r="AA649" s="34"/>
      <c r="AB649" s="34"/>
    </row>
    <row r="650" spans="1:28">
      <c r="A650" s="34"/>
      <c r="B650" s="34"/>
      <c r="C650" s="34"/>
      <c r="D650" s="34"/>
      <c r="E650" s="34"/>
      <c r="F650" s="34"/>
      <c r="G650" s="34"/>
      <c r="V650" s="34"/>
      <c r="W650" s="34"/>
      <c r="X650" s="34"/>
      <c r="Y650" s="34"/>
      <c r="Z650" s="34"/>
      <c r="AA650" s="34"/>
      <c r="AB650" s="34"/>
    </row>
    <row r="651" spans="1:28">
      <c r="A651" s="34"/>
      <c r="B651" s="34"/>
      <c r="C651" s="34"/>
      <c r="D651" s="34"/>
      <c r="E651" s="34"/>
      <c r="F651" s="34"/>
      <c r="G651" s="34"/>
      <c r="V651" s="34"/>
      <c r="W651" s="34"/>
      <c r="X651" s="34"/>
      <c r="Y651" s="34"/>
      <c r="Z651" s="34"/>
      <c r="AA651" s="34"/>
      <c r="AB651" s="34"/>
    </row>
    <row r="652" spans="1:28">
      <c r="A652" s="34"/>
      <c r="B652" s="34"/>
      <c r="C652" s="34"/>
      <c r="D652" s="34"/>
      <c r="E652" s="34"/>
      <c r="F652" s="34"/>
      <c r="G652" s="34"/>
      <c r="V652" s="34"/>
      <c r="W652" s="34"/>
      <c r="X652" s="34"/>
      <c r="Y652" s="34"/>
      <c r="Z652" s="34"/>
      <c r="AA652" s="34"/>
      <c r="AB652" s="34"/>
    </row>
    <row r="653" spans="1:28">
      <c r="A653" s="34"/>
      <c r="B653" s="34"/>
      <c r="C653" s="34"/>
      <c r="D653" s="34"/>
      <c r="E653" s="34"/>
      <c r="F653" s="34"/>
      <c r="G653" s="34"/>
      <c r="V653" s="34"/>
      <c r="W653" s="34"/>
      <c r="X653" s="34"/>
      <c r="Y653" s="34"/>
      <c r="Z653" s="34"/>
      <c r="AA653" s="34"/>
      <c r="AB653" s="34"/>
    </row>
    <row r="654" spans="1:28">
      <c r="A654" s="34"/>
      <c r="B654" s="34"/>
      <c r="C654" s="34"/>
      <c r="D654" s="34"/>
      <c r="E654" s="34"/>
      <c r="F654" s="34"/>
      <c r="G654" s="34"/>
      <c r="V654" s="34"/>
      <c r="W654" s="34"/>
      <c r="X654" s="34"/>
      <c r="Y654" s="34"/>
      <c r="Z654" s="34"/>
      <c r="AA654" s="34"/>
      <c r="AB654" s="34"/>
    </row>
    <row r="655" spans="1:28">
      <c r="A655" s="34"/>
      <c r="B655" s="34"/>
      <c r="C655" s="34"/>
      <c r="D655" s="34"/>
      <c r="E655" s="34"/>
      <c r="F655" s="34"/>
      <c r="G655" s="34"/>
      <c r="V655" s="34"/>
      <c r="W655" s="34"/>
      <c r="X655" s="34"/>
      <c r="Y655" s="34"/>
      <c r="Z655" s="34"/>
      <c r="AA655" s="34"/>
      <c r="AB655" s="34"/>
    </row>
    <row r="656" spans="1:28">
      <c r="A656" s="34"/>
      <c r="B656" s="34"/>
      <c r="C656" s="34"/>
      <c r="D656" s="34"/>
      <c r="E656" s="34"/>
      <c r="F656" s="34"/>
      <c r="G656" s="34"/>
      <c r="V656" s="34"/>
      <c r="W656" s="34"/>
      <c r="X656" s="34"/>
      <c r="Y656" s="34"/>
      <c r="Z656" s="34"/>
      <c r="AA656" s="34"/>
      <c r="AB656" s="34"/>
    </row>
    <row r="657" spans="1:28">
      <c r="A657" s="34"/>
      <c r="B657" s="34"/>
      <c r="C657" s="34"/>
      <c r="D657" s="34"/>
      <c r="E657" s="34"/>
      <c r="F657" s="34"/>
      <c r="G657" s="34"/>
      <c r="V657" s="34"/>
      <c r="W657" s="34"/>
      <c r="X657" s="34"/>
      <c r="Y657" s="34"/>
      <c r="Z657" s="34"/>
      <c r="AA657" s="34"/>
      <c r="AB657" s="34"/>
    </row>
    <row r="658" spans="1:28">
      <c r="A658" s="34"/>
      <c r="B658" s="34"/>
      <c r="C658" s="34"/>
      <c r="D658" s="34"/>
      <c r="E658" s="34"/>
      <c r="F658" s="34"/>
      <c r="G658" s="34"/>
      <c r="V658" s="34"/>
      <c r="W658" s="34"/>
      <c r="X658" s="34"/>
      <c r="Y658" s="34"/>
      <c r="Z658" s="34"/>
      <c r="AA658" s="34"/>
      <c r="AB658" s="34"/>
    </row>
    <row r="659" spans="1:28">
      <c r="A659" s="34"/>
      <c r="B659" s="34"/>
      <c r="C659" s="34"/>
      <c r="D659" s="34"/>
      <c r="E659" s="34"/>
      <c r="F659" s="34"/>
      <c r="G659" s="34"/>
      <c r="V659" s="34"/>
      <c r="W659" s="34"/>
      <c r="X659" s="34"/>
      <c r="Y659" s="34"/>
      <c r="Z659" s="34"/>
      <c r="AA659" s="34"/>
      <c r="AB659" s="34"/>
    </row>
    <row r="660" spans="1:28">
      <c r="A660" s="34"/>
      <c r="B660" s="34"/>
      <c r="C660" s="34"/>
      <c r="D660" s="34"/>
      <c r="E660" s="34"/>
      <c r="F660" s="34"/>
      <c r="G660" s="34"/>
      <c r="V660" s="34"/>
      <c r="W660" s="34"/>
      <c r="X660" s="34"/>
      <c r="Y660" s="34"/>
      <c r="Z660" s="34"/>
      <c r="AA660" s="34"/>
      <c r="AB660" s="34"/>
    </row>
    <row r="661" spans="1:28">
      <c r="A661" s="34"/>
      <c r="B661" s="34"/>
      <c r="C661" s="34"/>
      <c r="D661" s="34"/>
      <c r="E661" s="34"/>
      <c r="F661" s="34"/>
      <c r="G661" s="34"/>
      <c r="V661" s="34"/>
      <c r="W661" s="34"/>
      <c r="X661" s="34"/>
      <c r="Y661" s="34"/>
      <c r="Z661" s="34"/>
      <c r="AA661" s="34"/>
      <c r="AB661" s="34"/>
    </row>
    <row r="662" spans="1:28">
      <c r="A662" s="34"/>
      <c r="B662" s="34"/>
      <c r="C662" s="34"/>
      <c r="D662" s="34"/>
      <c r="E662" s="34"/>
      <c r="F662" s="34"/>
      <c r="G662" s="34"/>
      <c r="V662" s="34"/>
      <c r="W662" s="34"/>
      <c r="X662" s="34"/>
      <c r="Y662" s="34"/>
      <c r="Z662" s="34"/>
      <c r="AA662" s="34"/>
      <c r="AB662" s="34"/>
    </row>
    <row r="663" spans="1:28">
      <c r="A663" s="34"/>
      <c r="B663" s="34"/>
      <c r="C663" s="34"/>
      <c r="D663" s="34"/>
      <c r="E663" s="34"/>
      <c r="F663" s="34"/>
      <c r="G663" s="34"/>
      <c r="V663" s="34"/>
      <c r="W663" s="34"/>
      <c r="X663" s="34"/>
      <c r="Y663" s="34"/>
      <c r="Z663" s="34"/>
      <c r="AA663" s="34"/>
      <c r="AB663" s="34"/>
    </row>
    <row r="664" spans="1:28">
      <c r="A664" s="34"/>
      <c r="B664" s="34"/>
      <c r="C664" s="34"/>
      <c r="D664" s="34"/>
      <c r="E664" s="34"/>
      <c r="F664" s="34"/>
      <c r="G664" s="34"/>
      <c r="V664" s="34"/>
      <c r="W664" s="34"/>
      <c r="X664" s="34"/>
      <c r="Y664" s="34"/>
      <c r="Z664" s="34"/>
      <c r="AA664" s="34"/>
      <c r="AB664" s="34"/>
    </row>
    <row r="665" spans="1:28">
      <c r="A665" s="34"/>
      <c r="B665" s="34"/>
      <c r="C665" s="34"/>
      <c r="D665" s="34"/>
      <c r="E665" s="34"/>
      <c r="F665" s="34"/>
      <c r="G665" s="34"/>
      <c r="V665" s="34"/>
      <c r="W665" s="34"/>
      <c r="X665" s="34"/>
      <c r="Y665" s="34"/>
      <c r="Z665" s="34"/>
      <c r="AA665" s="34"/>
      <c r="AB665" s="34"/>
    </row>
    <row r="666" spans="1:28">
      <c r="A666" s="34"/>
      <c r="B666" s="34"/>
      <c r="C666" s="34"/>
      <c r="D666" s="34"/>
      <c r="E666" s="34"/>
      <c r="F666" s="34"/>
      <c r="G666" s="34"/>
      <c r="V666" s="34"/>
      <c r="W666" s="34"/>
      <c r="X666" s="34"/>
      <c r="Y666" s="34"/>
      <c r="Z666" s="34"/>
      <c r="AA666" s="34"/>
      <c r="AB666" s="34"/>
    </row>
    <row r="667" spans="1:28">
      <c r="A667" s="34"/>
      <c r="B667" s="34"/>
      <c r="C667" s="34"/>
      <c r="D667" s="34"/>
      <c r="E667" s="34"/>
      <c r="F667" s="34"/>
      <c r="G667" s="34"/>
      <c r="V667" s="34"/>
      <c r="W667" s="34"/>
      <c r="X667" s="34"/>
      <c r="Y667" s="34"/>
      <c r="Z667" s="34"/>
      <c r="AA667" s="34"/>
      <c r="AB667" s="34"/>
    </row>
    <row r="668" spans="1:28">
      <c r="A668" s="34"/>
      <c r="B668" s="34"/>
      <c r="C668" s="34"/>
      <c r="D668" s="34"/>
      <c r="E668" s="34"/>
      <c r="F668" s="34"/>
      <c r="G668" s="34"/>
      <c r="V668" s="34"/>
      <c r="W668" s="34"/>
      <c r="X668" s="34"/>
      <c r="Y668" s="34"/>
      <c r="Z668" s="34"/>
      <c r="AA668" s="34"/>
      <c r="AB668" s="34"/>
    </row>
    <row r="669" spans="1:28">
      <c r="A669" s="34"/>
      <c r="B669" s="34"/>
      <c r="C669" s="34"/>
      <c r="D669" s="34"/>
      <c r="E669" s="34"/>
      <c r="F669" s="34"/>
      <c r="G669" s="34"/>
      <c r="V669" s="34"/>
      <c r="W669" s="34"/>
      <c r="X669" s="34"/>
      <c r="Y669" s="34"/>
      <c r="Z669" s="34"/>
      <c r="AA669" s="34"/>
      <c r="AB669" s="34"/>
    </row>
    <row r="670" spans="1:28">
      <c r="A670" s="34"/>
      <c r="B670" s="34"/>
      <c r="C670" s="34"/>
      <c r="D670" s="34"/>
      <c r="E670" s="34"/>
      <c r="F670" s="34"/>
      <c r="G670" s="34"/>
      <c r="V670" s="34"/>
      <c r="W670" s="34"/>
      <c r="X670" s="34"/>
      <c r="Y670" s="34"/>
      <c r="Z670" s="34"/>
      <c r="AA670" s="34"/>
      <c r="AB670" s="34"/>
    </row>
    <row r="671" spans="1:28">
      <c r="A671" s="34"/>
      <c r="B671" s="34"/>
      <c r="C671" s="34"/>
      <c r="D671" s="34"/>
      <c r="E671" s="34"/>
      <c r="F671" s="34"/>
      <c r="G671" s="34"/>
      <c r="V671" s="34"/>
      <c r="W671" s="34"/>
      <c r="X671" s="34"/>
      <c r="Y671" s="34"/>
      <c r="Z671" s="34"/>
      <c r="AA671" s="34"/>
      <c r="AB671" s="34"/>
    </row>
    <row r="672" spans="1:28">
      <c r="A672" s="34"/>
      <c r="B672" s="34"/>
      <c r="C672" s="34"/>
      <c r="D672" s="34"/>
      <c r="E672" s="34"/>
      <c r="F672" s="34"/>
      <c r="G672" s="34"/>
      <c r="V672" s="34"/>
      <c r="W672" s="34"/>
      <c r="X672" s="34"/>
      <c r="Y672" s="34"/>
      <c r="Z672" s="34"/>
      <c r="AA672" s="34"/>
      <c r="AB672" s="34"/>
    </row>
    <row r="673" spans="1:28">
      <c r="A673" s="34"/>
      <c r="B673" s="34"/>
      <c r="C673" s="34"/>
      <c r="D673" s="34"/>
      <c r="E673" s="34"/>
      <c r="F673" s="34"/>
      <c r="G673" s="34"/>
      <c r="V673" s="34"/>
      <c r="W673" s="34"/>
      <c r="X673" s="34"/>
      <c r="Y673" s="34"/>
      <c r="Z673" s="34"/>
      <c r="AA673" s="34"/>
      <c r="AB673" s="34"/>
    </row>
    <row r="674" spans="1:28">
      <c r="A674" s="34"/>
      <c r="B674" s="34"/>
      <c r="C674" s="34"/>
      <c r="D674" s="34"/>
      <c r="E674" s="34"/>
      <c r="F674" s="34"/>
      <c r="G674" s="34"/>
      <c r="V674" s="34"/>
      <c r="W674" s="34"/>
      <c r="X674" s="34"/>
      <c r="Y674" s="34"/>
      <c r="Z674" s="34"/>
      <c r="AA674" s="34"/>
      <c r="AB674" s="34"/>
    </row>
    <row r="675" spans="1:28">
      <c r="A675" s="34"/>
      <c r="B675" s="34"/>
      <c r="C675" s="34"/>
      <c r="D675" s="34"/>
      <c r="E675" s="34"/>
      <c r="F675" s="34"/>
      <c r="G675" s="34"/>
      <c r="V675" s="34"/>
      <c r="W675" s="34"/>
      <c r="X675" s="34"/>
      <c r="Y675" s="34"/>
      <c r="Z675" s="34"/>
      <c r="AA675" s="34"/>
      <c r="AB675" s="34"/>
    </row>
    <row r="676" spans="1:28">
      <c r="A676" s="34"/>
      <c r="B676" s="34"/>
      <c r="C676" s="34"/>
      <c r="D676" s="34"/>
      <c r="E676" s="34"/>
      <c r="F676" s="34"/>
      <c r="G676" s="34"/>
      <c r="V676" s="34"/>
      <c r="W676" s="34"/>
      <c r="X676" s="34"/>
      <c r="Y676" s="34"/>
      <c r="Z676" s="34"/>
      <c r="AA676" s="34"/>
      <c r="AB676" s="34"/>
    </row>
    <row r="677" spans="1:28">
      <c r="A677" s="34"/>
      <c r="B677" s="34"/>
      <c r="C677" s="34"/>
      <c r="D677" s="34"/>
      <c r="E677" s="34"/>
      <c r="F677" s="34"/>
      <c r="G677" s="34"/>
      <c r="V677" s="34"/>
      <c r="W677" s="34"/>
      <c r="X677" s="34"/>
      <c r="Y677" s="34"/>
      <c r="Z677" s="34"/>
      <c r="AA677" s="34"/>
      <c r="AB677" s="34"/>
    </row>
    <row r="678" spans="1:28">
      <c r="A678" s="34"/>
      <c r="B678" s="34"/>
      <c r="C678" s="34"/>
      <c r="D678" s="34"/>
      <c r="E678" s="34"/>
      <c r="F678" s="34"/>
      <c r="G678" s="34"/>
      <c r="V678" s="34"/>
      <c r="W678" s="34"/>
      <c r="X678" s="34"/>
      <c r="Y678" s="34"/>
      <c r="Z678" s="34"/>
      <c r="AA678" s="34"/>
      <c r="AB678" s="34"/>
    </row>
    <row r="679" spans="1:28">
      <c r="A679" s="34"/>
      <c r="B679" s="34"/>
      <c r="C679" s="34"/>
      <c r="D679" s="34"/>
      <c r="E679" s="34"/>
      <c r="F679" s="34"/>
      <c r="G679" s="34"/>
      <c r="V679" s="34"/>
      <c r="W679" s="34"/>
      <c r="X679" s="34"/>
      <c r="Y679" s="34"/>
      <c r="Z679" s="34"/>
      <c r="AA679" s="34"/>
      <c r="AB679" s="34"/>
    </row>
    <row r="680" spans="1:28">
      <c r="A680" s="34"/>
      <c r="B680" s="34"/>
      <c r="C680" s="34"/>
      <c r="D680" s="34"/>
      <c r="E680" s="34"/>
      <c r="F680" s="34"/>
      <c r="G680" s="34"/>
      <c r="V680" s="34"/>
      <c r="W680" s="34"/>
      <c r="X680" s="34"/>
      <c r="Y680" s="34"/>
      <c r="Z680" s="34"/>
      <c r="AA680" s="34"/>
      <c r="AB680" s="34"/>
    </row>
    <row r="681" spans="1:28">
      <c r="A681" s="34"/>
      <c r="B681" s="34"/>
      <c r="C681" s="34"/>
      <c r="D681" s="34"/>
      <c r="E681" s="34"/>
      <c r="F681" s="34"/>
      <c r="G681" s="34"/>
      <c r="V681" s="34"/>
      <c r="W681" s="34"/>
      <c r="X681" s="34"/>
      <c r="Y681" s="34"/>
      <c r="Z681" s="34"/>
      <c r="AA681" s="34"/>
      <c r="AB681" s="34"/>
    </row>
    <row r="682" spans="1:28">
      <c r="A682" s="34"/>
      <c r="B682" s="34"/>
      <c r="C682" s="34"/>
      <c r="D682" s="34"/>
      <c r="E682" s="34"/>
      <c r="F682" s="34"/>
      <c r="G682" s="34"/>
      <c r="V682" s="34"/>
      <c r="W682" s="34"/>
      <c r="X682" s="34"/>
      <c r="Y682" s="34"/>
      <c r="Z682" s="34"/>
      <c r="AA682" s="34"/>
      <c r="AB682" s="34"/>
    </row>
    <row r="683" spans="1:28">
      <c r="A683" s="34"/>
      <c r="B683" s="34"/>
      <c r="C683" s="34"/>
      <c r="D683" s="34"/>
      <c r="E683" s="34"/>
      <c r="F683" s="34"/>
      <c r="G683" s="34"/>
      <c r="V683" s="34"/>
      <c r="W683" s="34"/>
      <c r="X683" s="34"/>
      <c r="Y683" s="34"/>
      <c r="Z683" s="34"/>
      <c r="AA683" s="34"/>
      <c r="AB683" s="34"/>
    </row>
    <row r="684" spans="1:28">
      <c r="A684" s="34"/>
      <c r="B684" s="34"/>
      <c r="C684" s="34"/>
      <c r="D684" s="34"/>
      <c r="E684" s="34"/>
      <c r="F684" s="34"/>
      <c r="G684" s="34"/>
      <c r="V684" s="34"/>
      <c r="W684" s="34"/>
      <c r="X684" s="34"/>
      <c r="Y684" s="34"/>
      <c r="Z684" s="34"/>
      <c r="AA684" s="34"/>
      <c r="AB684" s="34"/>
    </row>
    <row r="685" spans="1:28">
      <c r="A685" s="34"/>
      <c r="B685" s="34"/>
      <c r="C685" s="34"/>
      <c r="D685" s="34"/>
      <c r="E685" s="34"/>
      <c r="F685" s="34"/>
      <c r="G685" s="34"/>
      <c r="V685" s="34"/>
      <c r="W685" s="34"/>
      <c r="X685" s="34"/>
      <c r="Y685" s="34"/>
      <c r="Z685" s="34"/>
      <c r="AA685" s="34"/>
      <c r="AB685" s="34"/>
    </row>
    <row r="686" spans="1:28">
      <c r="A686" s="34"/>
      <c r="B686" s="34"/>
      <c r="C686" s="34"/>
      <c r="D686" s="34"/>
      <c r="E686" s="34"/>
      <c r="F686" s="34"/>
      <c r="G686" s="34"/>
      <c r="V686" s="34"/>
      <c r="W686" s="34"/>
      <c r="X686" s="34"/>
      <c r="Y686" s="34"/>
      <c r="Z686" s="34"/>
      <c r="AA686" s="34"/>
      <c r="AB686" s="34"/>
    </row>
    <row r="687" spans="1:28">
      <c r="A687" s="34"/>
      <c r="B687" s="34"/>
      <c r="C687" s="34"/>
      <c r="D687" s="34"/>
      <c r="E687" s="34"/>
      <c r="F687" s="34"/>
      <c r="G687" s="34"/>
      <c r="V687" s="34"/>
      <c r="W687" s="34"/>
      <c r="X687" s="34"/>
      <c r="Y687" s="34"/>
      <c r="Z687" s="34"/>
      <c r="AA687" s="34"/>
      <c r="AB687" s="34"/>
    </row>
    <row r="688" spans="1:28">
      <c r="A688" s="34"/>
      <c r="B688" s="34"/>
      <c r="C688" s="34"/>
      <c r="D688" s="34"/>
      <c r="E688" s="34"/>
      <c r="F688" s="34"/>
      <c r="G688" s="34"/>
      <c r="V688" s="34"/>
      <c r="W688" s="34"/>
      <c r="X688" s="34"/>
      <c r="Y688" s="34"/>
      <c r="Z688" s="34"/>
      <c r="AA688" s="34"/>
      <c r="AB688" s="34"/>
    </row>
    <row r="689" spans="1:28">
      <c r="A689" s="34"/>
      <c r="B689" s="34"/>
      <c r="C689" s="34"/>
      <c r="D689" s="34"/>
      <c r="E689" s="34"/>
      <c r="F689" s="34"/>
      <c r="G689" s="34"/>
      <c r="V689" s="34"/>
      <c r="W689" s="34"/>
      <c r="X689" s="34"/>
      <c r="Y689" s="34"/>
      <c r="Z689" s="34"/>
      <c r="AA689" s="34"/>
      <c r="AB689" s="34"/>
    </row>
    <row r="690" spans="1:28">
      <c r="A690" s="34"/>
      <c r="B690" s="34"/>
      <c r="C690" s="34"/>
      <c r="D690" s="34"/>
      <c r="E690" s="34"/>
      <c r="F690" s="34"/>
      <c r="G690" s="34"/>
      <c r="V690" s="34"/>
      <c r="W690" s="34"/>
      <c r="X690" s="34"/>
      <c r="Y690" s="34"/>
      <c r="Z690" s="34"/>
      <c r="AA690" s="34"/>
      <c r="AB690" s="34"/>
    </row>
    <row r="691" spans="1:28">
      <c r="A691" s="34"/>
      <c r="B691" s="34"/>
      <c r="C691" s="34"/>
      <c r="D691" s="34"/>
      <c r="E691" s="34"/>
      <c r="F691" s="34"/>
      <c r="G691" s="34"/>
      <c r="V691" s="34"/>
      <c r="W691" s="34"/>
      <c r="X691" s="34"/>
      <c r="Y691" s="34"/>
      <c r="Z691" s="34"/>
      <c r="AA691" s="34"/>
      <c r="AB691" s="34"/>
    </row>
    <row r="692" spans="1:28">
      <c r="A692" s="34"/>
      <c r="B692" s="34"/>
      <c r="C692" s="34"/>
      <c r="D692" s="34"/>
      <c r="E692" s="34"/>
      <c r="F692" s="34"/>
      <c r="G692" s="34"/>
      <c r="V692" s="34"/>
      <c r="W692" s="34"/>
      <c r="X692" s="34"/>
      <c r="Y692" s="34"/>
      <c r="Z692" s="34"/>
      <c r="AA692" s="34"/>
      <c r="AB692" s="34"/>
    </row>
    <row r="693" spans="1:28">
      <c r="A693" s="34"/>
      <c r="B693" s="34"/>
      <c r="C693" s="34"/>
      <c r="D693" s="34"/>
      <c r="E693" s="34"/>
      <c r="F693" s="34"/>
      <c r="G693" s="34"/>
      <c r="V693" s="34"/>
      <c r="W693" s="34"/>
      <c r="X693" s="34"/>
      <c r="Y693" s="34"/>
      <c r="Z693" s="34"/>
      <c r="AA693" s="34"/>
      <c r="AB693" s="34"/>
    </row>
    <row r="694" spans="1:28">
      <c r="A694" s="34"/>
      <c r="B694" s="34"/>
      <c r="C694" s="34"/>
      <c r="D694" s="34"/>
      <c r="E694" s="34"/>
      <c r="F694" s="34"/>
      <c r="G694" s="34"/>
      <c r="V694" s="34"/>
      <c r="W694" s="34"/>
      <c r="X694" s="34"/>
      <c r="Y694" s="34"/>
      <c r="Z694" s="34"/>
      <c r="AA694" s="34"/>
      <c r="AB694" s="34"/>
    </row>
    <row r="695" spans="1:28">
      <c r="A695" s="34"/>
      <c r="B695" s="34"/>
      <c r="C695" s="34"/>
      <c r="D695" s="34"/>
      <c r="E695" s="34"/>
      <c r="F695" s="34"/>
      <c r="G695" s="34"/>
      <c r="V695" s="34"/>
      <c r="W695" s="34"/>
      <c r="X695" s="34"/>
      <c r="Y695" s="34"/>
      <c r="Z695" s="34"/>
      <c r="AA695" s="34"/>
      <c r="AB695" s="34"/>
    </row>
    <row r="696" spans="1:28">
      <c r="A696" s="34"/>
      <c r="B696" s="34"/>
      <c r="C696" s="34"/>
      <c r="D696" s="34"/>
      <c r="E696" s="34"/>
      <c r="F696" s="34"/>
      <c r="G696" s="34"/>
      <c r="V696" s="34"/>
      <c r="W696" s="34"/>
      <c r="X696" s="34"/>
      <c r="Y696" s="34"/>
      <c r="Z696" s="34"/>
      <c r="AA696" s="34"/>
      <c r="AB696" s="34"/>
    </row>
    <row r="697" spans="1:28">
      <c r="A697" s="34"/>
      <c r="B697" s="34"/>
      <c r="C697" s="34"/>
      <c r="D697" s="34"/>
      <c r="E697" s="34"/>
      <c r="F697" s="34"/>
      <c r="G697" s="34"/>
      <c r="V697" s="34"/>
      <c r="W697" s="34"/>
      <c r="X697" s="34"/>
      <c r="Y697" s="34"/>
      <c r="Z697" s="34"/>
      <c r="AA697" s="34"/>
      <c r="AB697" s="34"/>
    </row>
    <row r="698" spans="1:28">
      <c r="A698" s="34"/>
      <c r="B698" s="34"/>
      <c r="C698" s="34"/>
      <c r="D698" s="34"/>
      <c r="E698" s="34"/>
      <c r="F698" s="34"/>
      <c r="G698" s="34"/>
      <c r="V698" s="34"/>
      <c r="W698" s="34"/>
      <c r="X698" s="34"/>
      <c r="Y698" s="34"/>
      <c r="Z698" s="34"/>
      <c r="AA698" s="34"/>
      <c r="AB698" s="34"/>
    </row>
    <row r="699" spans="1:28">
      <c r="A699" s="34"/>
      <c r="B699" s="34"/>
      <c r="C699" s="34"/>
      <c r="D699" s="34"/>
      <c r="E699" s="34"/>
      <c r="F699" s="34"/>
      <c r="G699" s="34"/>
      <c r="V699" s="34"/>
      <c r="W699" s="34"/>
      <c r="X699" s="34"/>
      <c r="Y699" s="34"/>
      <c r="Z699" s="34"/>
      <c r="AA699" s="34"/>
      <c r="AB699" s="34"/>
    </row>
    <row r="700" spans="1:28">
      <c r="A700" s="34"/>
      <c r="B700" s="34"/>
      <c r="C700" s="34"/>
      <c r="D700" s="34"/>
      <c r="E700" s="34"/>
      <c r="F700" s="34"/>
      <c r="G700" s="34"/>
      <c r="V700" s="34"/>
      <c r="W700" s="34"/>
      <c r="X700" s="34"/>
      <c r="Y700" s="34"/>
      <c r="Z700" s="34"/>
      <c r="AA700" s="34"/>
      <c r="AB700" s="34"/>
    </row>
    <row r="701" spans="1:28">
      <c r="A701" s="34"/>
      <c r="B701" s="34"/>
      <c r="C701" s="34"/>
      <c r="D701" s="34"/>
      <c r="E701" s="34"/>
      <c r="F701" s="34"/>
      <c r="G701" s="34"/>
      <c r="V701" s="34"/>
      <c r="W701" s="34"/>
      <c r="X701" s="34"/>
      <c r="Y701" s="34"/>
      <c r="Z701" s="34"/>
      <c r="AA701" s="34"/>
      <c r="AB701" s="34"/>
    </row>
    <row r="702" spans="1:28">
      <c r="A702" s="34"/>
      <c r="B702" s="34"/>
      <c r="C702" s="34"/>
      <c r="D702" s="34"/>
      <c r="E702" s="34"/>
      <c r="F702" s="34"/>
      <c r="G702" s="34"/>
      <c r="V702" s="34"/>
      <c r="W702" s="34"/>
      <c r="X702" s="34"/>
      <c r="Y702" s="34"/>
      <c r="Z702" s="34"/>
      <c r="AA702" s="34"/>
      <c r="AB702" s="34"/>
    </row>
    <row r="703" spans="1:28">
      <c r="A703" s="34"/>
      <c r="B703" s="34"/>
      <c r="C703" s="34"/>
      <c r="D703" s="34"/>
      <c r="E703" s="34"/>
      <c r="F703" s="34"/>
      <c r="G703" s="34"/>
      <c r="V703" s="34"/>
      <c r="W703" s="34"/>
      <c r="X703" s="34"/>
      <c r="Y703" s="34"/>
      <c r="Z703" s="34"/>
      <c r="AA703" s="34"/>
      <c r="AB703" s="34"/>
    </row>
    <row r="704" spans="1:28">
      <c r="A704" s="34"/>
      <c r="B704" s="34"/>
      <c r="C704" s="34"/>
      <c r="D704" s="34"/>
      <c r="E704" s="34"/>
      <c r="F704" s="34"/>
      <c r="G704" s="34"/>
      <c r="V704" s="34"/>
      <c r="W704" s="34"/>
      <c r="X704" s="34"/>
      <c r="Y704" s="34"/>
      <c r="Z704" s="34"/>
      <c r="AA704" s="34"/>
      <c r="AB704" s="34"/>
    </row>
    <row r="705" spans="1:28">
      <c r="A705" s="34"/>
      <c r="B705" s="34"/>
      <c r="C705" s="34"/>
      <c r="D705" s="34"/>
      <c r="E705" s="34"/>
      <c r="F705" s="34"/>
      <c r="G705" s="34"/>
      <c r="V705" s="34"/>
      <c r="W705" s="34"/>
      <c r="X705" s="34"/>
      <c r="Y705" s="34"/>
      <c r="Z705" s="34"/>
      <c r="AA705" s="34"/>
      <c r="AB705" s="34"/>
    </row>
    <row r="706" spans="1:28">
      <c r="A706" s="34"/>
      <c r="B706" s="34"/>
      <c r="C706" s="34"/>
      <c r="D706" s="34"/>
      <c r="E706" s="34"/>
      <c r="F706" s="34"/>
      <c r="G706" s="34"/>
      <c r="V706" s="34"/>
      <c r="W706" s="34"/>
      <c r="X706" s="34"/>
      <c r="Y706" s="34"/>
      <c r="Z706" s="34"/>
      <c r="AA706" s="34"/>
      <c r="AB706" s="34"/>
    </row>
    <row r="707" spans="1:28">
      <c r="A707" s="34"/>
      <c r="B707" s="34"/>
      <c r="C707" s="34"/>
      <c r="D707" s="34"/>
      <c r="E707" s="34"/>
      <c r="F707" s="34"/>
      <c r="G707" s="34"/>
      <c r="V707" s="34"/>
      <c r="W707" s="34"/>
      <c r="X707" s="34"/>
      <c r="Y707" s="34"/>
      <c r="Z707" s="34"/>
      <c r="AA707" s="34"/>
      <c r="AB707" s="34"/>
    </row>
    <row r="708" spans="1:28">
      <c r="A708" s="34"/>
      <c r="B708" s="34"/>
      <c r="C708" s="34"/>
      <c r="D708" s="34"/>
      <c r="E708" s="34"/>
      <c r="F708" s="34"/>
      <c r="G708" s="34"/>
      <c r="V708" s="34"/>
      <c r="W708" s="34"/>
      <c r="X708" s="34"/>
      <c r="Y708" s="34"/>
      <c r="Z708" s="34"/>
      <c r="AA708" s="34"/>
      <c r="AB708" s="34"/>
    </row>
    <row r="709" spans="1:28">
      <c r="A709" s="34"/>
      <c r="B709" s="34"/>
      <c r="C709" s="34"/>
      <c r="D709" s="34"/>
      <c r="E709" s="34"/>
      <c r="F709" s="34"/>
      <c r="G709" s="34"/>
      <c r="V709" s="34"/>
      <c r="W709" s="34"/>
      <c r="X709" s="34"/>
      <c r="Y709" s="34"/>
      <c r="Z709" s="34"/>
      <c r="AA709" s="34"/>
      <c r="AB709" s="34"/>
    </row>
    <row r="710" spans="1:28">
      <c r="A710" s="34"/>
      <c r="B710" s="34"/>
      <c r="C710" s="34"/>
      <c r="D710" s="34"/>
      <c r="E710" s="34"/>
      <c r="F710" s="34"/>
      <c r="G710" s="34"/>
      <c r="V710" s="34"/>
      <c r="W710" s="34"/>
      <c r="X710" s="34"/>
      <c r="Y710" s="34"/>
      <c r="Z710" s="34"/>
      <c r="AA710" s="34"/>
      <c r="AB710" s="34"/>
    </row>
    <row r="711" spans="1:28">
      <c r="A711" s="34"/>
      <c r="B711" s="34"/>
      <c r="C711" s="34"/>
      <c r="D711" s="34"/>
      <c r="E711" s="34"/>
      <c r="F711" s="34"/>
      <c r="G711" s="34"/>
      <c r="V711" s="34"/>
      <c r="W711" s="34"/>
      <c r="X711" s="34"/>
      <c r="Y711" s="34"/>
      <c r="Z711" s="34"/>
      <c r="AA711" s="34"/>
      <c r="AB711" s="34"/>
    </row>
    <row r="712" spans="1:28">
      <c r="A712" s="34"/>
      <c r="B712" s="34"/>
      <c r="C712" s="34"/>
      <c r="D712" s="34"/>
      <c r="E712" s="34"/>
      <c r="F712" s="34"/>
      <c r="G712" s="34"/>
      <c r="V712" s="34"/>
      <c r="W712" s="34"/>
      <c r="X712" s="34"/>
      <c r="Y712" s="34"/>
      <c r="Z712" s="34"/>
      <c r="AA712" s="34"/>
      <c r="AB712" s="34"/>
    </row>
    <row r="713" spans="1:28">
      <c r="A713" s="34"/>
      <c r="B713" s="34"/>
      <c r="C713" s="34"/>
      <c r="D713" s="34"/>
      <c r="E713" s="34"/>
      <c r="F713" s="34"/>
      <c r="G713" s="34"/>
      <c r="V713" s="34"/>
      <c r="W713" s="34"/>
      <c r="X713" s="34"/>
      <c r="Y713" s="34"/>
      <c r="Z713" s="34"/>
      <c r="AA713" s="34"/>
      <c r="AB713" s="34"/>
    </row>
    <row r="714" spans="1:28">
      <c r="A714" s="34"/>
      <c r="B714" s="34"/>
      <c r="C714" s="34"/>
      <c r="D714" s="34"/>
      <c r="E714" s="34"/>
      <c r="F714" s="34"/>
      <c r="G714" s="34"/>
      <c r="V714" s="34"/>
      <c r="W714" s="34"/>
      <c r="X714" s="34"/>
      <c r="Y714" s="34"/>
      <c r="Z714" s="34"/>
      <c r="AA714" s="34"/>
      <c r="AB714" s="34"/>
    </row>
    <row r="715" spans="1:28">
      <c r="A715" s="34"/>
      <c r="B715" s="34"/>
      <c r="C715" s="34"/>
      <c r="D715" s="34"/>
      <c r="E715" s="34"/>
      <c r="F715" s="34"/>
      <c r="G715" s="34"/>
      <c r="V715" s="34"/>
      <c r="W715" s="34"/>
      <c r="X715" s="34"/>
      <c r="Y715" s="34"/>
      <c r="Z715" s="34"/>
      <c r="AA715" s="34"/>
      <c r="AB715" s="34"/>
    </row>
    <row r="716" spans="1:28">
      <c r="A716" s="34"/>
      <c r="B716" s="34"/>
      <c r="C716" s="34"/>
      <c r="D716" s="34"/>
      <c r="E716" s="34"/>
      <c r="F716" s="34"/>
      <c r="G716" s="34"/>
      <c r="V716" s="34"/>
      <c r="W716" s="34"/>
      <c r="X716" s="34"/>
      <c r="Y716" s="34"/>
      <c r="Z716" s="34"/>
      <c r="AA716" s="34"/>
      <c r="AB716" s="34"/>
    </row>
    <row r="717" spans="1:28">
      <c r="A717" s="34"/>
      <c r="B717" s="34"/>
      <c r="C717" s="34"/>
      <c r="D717" s="34"/>
      <c r="E717" s="34"/>
      <c r="F717" s="34"/>
      <c r="G717" s="34"/>
      <c r="V717" s="34"/>
      <c r="W717" s="34"/>
      <c r="X717" s="34"/>
      <c r="Y717" s="34"/>
      <c r="Z717" s="34"/>
      <c r="AA717" s="34"/>
      <c r="AB717" s="34"/>
    </row>
    <row r="718" spans="1:28">
      <c r="A718" s="34"/>
      <c r="B718" s="34"/>
      <c r="C718" s="34"/>
      <c r="D718" s="34"/>
      <c r="E718" s="34"/>
      <c r="F718" s="34"/>
      <c r="G718" s="34"/>
      <c r="V718" s="34"/>
      <c r="W718" s="34"/>
      <c r="X718" s="34"/>
      <c r="Y718" s="34"/>
      <c r="Z718" s="34"/>
      <c r="AA718" s="34"/>
      <c r="AB718" s="34"/>
    </row>
    <row r="719" spans="1:28">
      <c r="A719" s="34"/>
      <c r="B719" s="34"/>
      <c r="C719" s="34"/>
      <c r="D719" s="34"/>
      <c r="E719" s="34"/>
      <c r="F719" s="34"/>
      <c r="G719" s="34"/>
      <c r="V719" s="34"/>
      <c r="W719" s="34"/>
      <c r="X719" s="34"/>
      <c r="Y719" s="34"/>
      <c r="Z719" s="34"/>
      <c r="AA719" s="34"/>
      <c r="AB719" s="34"/>
    </row>
    <row r="720" spans="1:28">
      <c r="A720" s="34"/>
      <c r="B720" s="34"/>
      <c r="C720" s="34"/>
      <c r="D720" s="34"/>
      <c r="E720" s="34"/>
      <c r="F720" s="34"/>
      <c r="G720" s="34"/>
      <c r="V720" s="34"/>
      <c r="W720" s="34"/>
      <c r="X720" s="34"/>
      <c r="Y720" s="34"/>
      <c r="Z720" s="34"/>
      <c r="AA720" s="34"/>
      <c r="AB720" s="34"/>
    </row>
    <row r="721" spans="1:28">
      <c r="A721" s="34"/>
      <c r="B721" s="34"/>
      <c r="C721" s="34"/>
      <c r="D721" s="34"/>
      <c r="E721" s="34"/>
      <c r="F721" s="34"/>
      <c r="G721" s="34"/>
      <c r="V721" s="34"/>
      <c r="W721" s="34"/>
      <c r="X721" s="34"/>
      <c r="Y721" s="34"/>
      <c r="Z721" s="34"/>
      <c r="AA721" s="34"/>
      <c r="AB721" s="34"/>
    </row>
    <row r="722" spans="1:28">
      <c r="A722" s="34"/>
      <c r="B722" s="34"/>
      <c r="C722" s="34"/>
      <c r="D722" s="34"/>
      <c r="E722" s="34"/>
      <c r="F722" s="34"/>
      <c r="G722" s="34"/>
      <c r="V722" s="34"/>
      <c r="W722" s="34"/>
      <c r="X722" s="34"/>
      <c r="Y722" s="34"/>
      <c r="Z722" s="34"/>
      <c r="AA722" s="34"/>
      <c r="AB722" s="34"/>
    </row>
    <row r="723" spans="1:28">
      <c r="A723" s="34"/>
      <c r="B723" s="34"/>
      <c r="C723" s="34"/>
      <c r="D723" s="34"/>
      <c r="E723" s="34"/>
      <c r="F723" s="34"/>
      <c r="G723" s="34"/>
      <c r="V723" s="34"/>
      <c r="W723" s="34"/>
      <c r="X723" s="34"/>
      <c r="Y723" s="34"/>
      <c r="Z723" s="34"/>
      <c r="AA723" s="34"/>
      <c r="AB723" s="34"/>
    </row>
    <row r="724" spans="1:28">
      <c r="A724" s="34"/>
      <c r="B724" s="34"/>
      <c r="C724" s="34"/>
      <c r="D724" s="34"/>
      <c r="E724" s="34"/>
      <c r="F724" s="34"/>
      <c r="G724" s="34"/>
      <c r="V724" s="34"/>
      <c r="W724" s="34"/>
      <c r="X724" s="34"/>
      <c r="Y724" s="34"/>
      <c r="Z724" s="34"/>
      <c r="AA724" s="34"/>
      <c r="AB724" s="34"/>
    </row>
    <row r="725" spans="1:28">
      <c r="A725" s="34"/>
      <c r="B725" s="34"/>
      <c r="C725" s="34"/>
      <c r="D725" s="34"/>
      <c r="E725" s="34"/>
      <c r="F725" s="34"/>
      <c r="G725" s="34"/>
      <c r="V725" s="34"/>
      <c r="W725" s="34"/>
      <c r="X725" s="34"/>
      <c r="Y725" s="34"/>
      <c r="Z725" s="34"/>
      <c r="AA725" s="34"/>
      <c r="AB725" s="34"/>
    </row>
    <row r="726" spans="1:28">
      <c r="A726" s="34"/>
      <c r="B726" s="34"/>
      <c r="C726" s="34"/>
      <c r="D726" s="34"/>
      <c r="E726" s="34"/>
      <c r="F726" s="34"/>
      <c r="G726" s="34"/>
      <c r="V726" s="34"/>
      <c r="W726" s="34"/>
      <c r="X726" s="34"/>
      <c r="Y726" s="34"/>
      <c r="Z726" s="34"/>
      <c r="AA726" s="34"/>
      <c r="AB726" s="34"/>
    </row>
    <row r="727" spans="1:28">
      <c r="A727" s="34"/>
      <c r="B727" s="34"/>
      <c r="C727" s="34"/>
      <c r="D727" s="34"/>
      <c r="E727" s="34"/>
      <c r="F727" s="34"/>
      <c r="G727" s="34"/>
      <c r="V727" s="34"/>
      <c r="W727" s="34"/>
      <c r="X727" s="34"/>
      <c r="Y727" s="34"/>
      <c r="Z727" s="34"/>
      <c r="AA727" s="34"/>
      <c r="AB727" s="34"/>
    </row>
    <row r="728" spans="1:28">
      <c r="A728" s="34"/>
      <c r="B728" s="34"/>
      <c r="C728" s="34"/>
      <c r="D728" s="34"/>
      <c r="E728" s="34"/>
      <c r="F728" s="34"/>
      <c r="G728" s="34"/>
      <c r="V728" s="34"/>
      <c r="W728" s="34"/>
      <c r="X728" s="34"/>
      <c r="Y728" s="34"/>
      <c r="Z728" s="34"/>
      <c r="AA728" s="34"/>
      <c r="AB728" s="34"/>
    </row>
    <row r="729" spans="1:28">
      <c r="A729" s="34"/>
      <c r="B729" s="34"/>
      <c r="C729" s="34"/>
      <c r="D729" s="34"/>
      <c r="E729" s="34"/>
      <c r="F729" s="34"/>
      <c r="G729" s="34"/>
      <c r="V729" s="34"/>
      <c r="W729" s="34"/>
      <c r="X729" s="34"/>
      <c r="Y729" s="34"/>
      <c r="Z729" s="34"/>
      <c r="AA729" s="34"/>
      <c r="AB729" s="34"/>
    </row>
    <row r="730" spans="1:28">
      <c r="A730" s="34"/>
      <c r="B730" s="34"/>
      <c r="C730" s="34"/>
      <c r="D730" s="34"/>
      <c r="E730" s="34"/>
      <c r="F730" s="34"/>
      <c r="G730" s="34"/>
      <c r="V730" s="34"/>
      <c r="W730" s="34"/>
      <c r="X730" s="34"/>
      <c r="Y730" s="34"/>
      <c r="Z730" s="34"/>
      <c r="AA730" s="34"/>
      <c r="AB730" s="34"/>
    </row>
    <row r="731" spans="1:28">
      <c r="A731" s="34"/>
      <c r="B731" s="34"/>
      <c r="C731" s="34"/>
      <c r="D731" s="34"/>
      <c r="E731" s="34"/>
      <c r="F731" s="34"/>
      <c r="G731" s="34"/>
      <c r="V731" s="34"/>
      <c r="W731" s="34"/>
      <c r="X731" s="34"/>
      <c r="Y731" s="34"/>
      <c r="Z731" s="34"/>
      <c r="AA731" s="34"/>
      <c r="AB731" s="34"/>
    </row>
    <row r="732" spans="1:28">
      <c r="A732" s="34"/>
      <c r="B732" s="34"/>
      <c r="C732" s="34"/>
      <c r="D732" s="34"/>
      <c r="E732" s="34"/>
      <c r="F732" s="34"/>
      <c r="G732" s="34"/>
      <c r="V732" s="34"/>
      <c r="W732" s="34"/>
      <c r="X732" s="34"/>
      <c r="Y732" s="34"/>
      <c r="Z732" s="34"/>
      <c r="AA732" s="34"/>
      <c r="AB732" s="34"/>
    </row>
    <row r="733" spans="1:28">
      <c r="A733" s="34"/>
      <c r="B733" s="34"/>
      <c r="C733" s="34"/>
      <c r="D733" s="34"/>
      <c r="E733" s="34"/>
      <c r="F733" s="34"/>
      <c r="G733" s="34"/>
      <c r="V733" s="34"/>
      <c r="W733" s="34"/>
      <c r="X733" s="34"/>
      <c r="Y733" s="34"/>
      <c r="Z733" s="34"/>
      <c r="AA733" s="34"/>
      <c r="AB733" s="34"/>
    </row>
    <row r="734" spans="1:28">
      <c r="A734" s="34"/>
      <c r="B734" s="34"/>
      <c r="C734" s="34"/>
      <c r="D734" s="34"/>
      <c r="E734" s="34"/>
      <c r="F734" s="34"/>
      <c r="G734" s="34"/>
      <c r="V734" s="34"/>
      <c r="W734" s="34"/>
      <c r="X734" s="34"/>
      <c r="Y734" s="34"/>
      <c r="Z734" s="34"/>
      <c r="AA734" s="34"/>
      <c r="AB734" s="34"/>
    </row>
    <row r="735" spans="1:28">
      <c r="A735" s="34"/>
      <c r="B735" s="34"/>
      <c r="C735" s="34"/>
      <c r="D735" s="34"/>
      <c r="E735" s="34"/>
      <c r="F735" s="34"/>
      <c r="G735" s="34"/>
      <c r="V735" s="34"/>
      <c r="W735" s="34"/>
      <c r="X735" s="34"/>
      <c r="Y735" s="34"/>
      <c r="Z735" s="34"/>
      <c r="AA735" s="34"/>
      <c r="AB735" s="34"/>
    </row>
    <row r="736" spans="1:28">
      <c r="A736" s="34"/>
      <c r="B736" s="34"/>
      <c r="C736" s="34"/>
      <c r="D736" s="34"/>
      <c r="E736" s="34"/>
      <c r="F736" s="34"/>
      <c r="G736" s="34"/>
      <c r="V736" s="34"/>
      <c r="W736" s="34"/>
      <c r="X736" s="34"/>
      <c r="Y736" s="34"/>
      <c r="Z736" s="34"/>
      <c r="AA736" s="34"/>
      <c r="AB736" s="34"/>
    </row>
    <row r="737" spans="1:28">
      <c r="A737" s="34"/>
      <c r="B737" s="34"/>
      <c r="C737" s="34"/>
      <c r="D737" s="34"/>
      <c r="E737" s="34"/>
      <c r="F737" s="34"/>
      <c r="G737" s="34"/>
      <c r="V737" s="34"/>
      <c r="W737" s="34"/>
      <c r="X737" s="34"/>
      <c r="Y737" s="34"/>
      <c r="Z737" s="34"/>
      <c r="AA737" s="34"/>
      <c r="AB737" s="34"/>
    </row>
    <row r="738" spans="1:28">
      <c r="A738" s="34"/>
      <c r="B738" s="34"/>
      <c r="C738" s="34"/>
      <c r="D738" s="34"/>
      <c r="E738" s="34"/>
      <c r="F738" s="34"/>
      <c r="G738" s="34"/>
      <c r="V738" s="34"/>
      <c r="W738" s="34"/>
      <c r="X738" s="34"/>
      <c r="Y738" s="34"/>
      <c r="Z738" s="34"/>
      <c r="AA738" s="34"/>
      <c r="AB738" s="34"/>
    </row>
    <row r="739" spans="1:28">
      <c r="A739" s="34"/>
      <c r="B739" s="34"/>
      <c r="C739" s="34"/>
      <c r="D739" s="34"/>
      <c r="E739" s="34"/>
      <c r="F739" s="34"/>
      <c r="G739" s="34"/>
      <c r="V739" s="34"/>
      <c r="W739" s="34"/>
      <c r="X739" s="34"/>
      <c r="Y739" s="34"/>
      <c r="Z739" s="34"/>
      <c r="AA739" s="34"/>
      <c r="AB739" s="34"/>
    </row>
    <row r="740" spans="1:28">
      <c r="A740" s="34"/>
      <c r="B740" s="34"/>
      <c r="C740" s="34"/>
      <c r="D740" s="34"/>
      <c r="E740" s="34"/>
      <c r="F740" s="34"/>
      <c r="G740" s="34"/>
      <c r="V740" s="34"/>
      <c r="W740" s="34"/>
      <c r="X740" s="34"/>
      <c r="Y740" s="34"/>
      <c r="Z740" s="34"/>
      <c r="AA740" s="34"/>
      <c r="AB740" s="34"/>
    </row>
    <row r="741" spans="1:28">
      <c r="A741" s="34"/>
      <c r="B741" s="34"/>
      <c r="C741" s="34"/>
      <c r="D741" s="34"/>
      <c r="E741" s="34"/>
      <c r="F741" s="34"/>
      <c r="G741" s="34"/>
      <c r="V741" s="34"/>
      <c r="W741" s="34"/>
      <c r="X741" s="34"/>
      <c r="Y741" s="34"/>
      <c r="Z741" s="34"/>
      <c r="AA741" s="34"/>
      <c r="AB741" s="34"/>
    </row>
    <row r="742" spans="1:28">
      <c r="A742" s="34"/>
      <c r="B742" s="34"/>
      <c r="C742" s="34"/>
      <c r="D742" s="34"/>
      <c r="E742" s="34"/>
      <c r="F742" s="34"/>
      <c r="G742" s="34"/>
      <c r="V742" s="34"/>
      <c r="W742" s="34"/>
      <c r="X742" s="34"/>
      <c r="Y742" s="34"/>
      <c r="Z742" s="34"/>
      <c r="AA742" s="34"/>
      <c r="AB742" s="34"/>
    </row>
    <row r="743" spans="1:28">
      <c r="A743" s="34"/>
      <c r="B743" s="34"/>
      <c r="C743" s="34"/>
      <c r="D743" s="34"/>
      <c r="E743" s="34"/>
      <c r="F743" s="34"/>
      <c r="G743" s="34"/>
      <c r="V743" s="34"/>
      <c r="W743" s="34"/>
      <c r="X743" s="34"/>
      <c r="Y743" s="34"/>
      <c r="Z743" s="34"/>
      <c r="AA743" s="34"/>
      <c r="AB743" s="34"/>
    </row>
    <row r="744" spans="1:28">
      <c r="A744" s="34"/>
      <c r="B744" s="34"/>
      <c r="C744" s="34"/>
      <c r="D744" s="34"/>
      <c r="E744" s="34"/>
      <c r="F744" s="34"/>
      <c r="G744" s="34"/>
      <c r="V744" s="34"/>
      <c r="W744" s="34"/>
      <c r="X744" s="34"/>
      <c r="Y744" s="34"/>
      <c r="Z744" s="34"/>
      <c r="AA744" s="34"/>
      <c r="AB744" s="34"/>
    </row>
    <row r="745" spans="1:28">
      <c r="A745" s="34"/>
      <c r="B745" s="34"/>
      <c r="C745" s="34"/>
      <c r="D745" s="34"/>
      <c r="E745" s="34"/>
      <c r="F745" s="34"/>
      <c r="G745" s="34"/>
      <c r="V745" s="34"/>
      <c r="W745" s="34"/>
      <c r="X745" s="34"/>
      <c r="Y745" s="34"/>
      <c r="Z745" s="34"/>
      <c r="AA745" s="34"/>
      <c r="AB745" s="34"/>
    </row>
    <row r="746" spans="1:28">
      <c r="A746" s="34"/>
      <c r="B746" s="34"/>
      <c r="C746" s="34"/>
      <c r="D746" s="34"/>
      <c r="E746" s="34"/>
      <c r="F746" s="34"/>
      <c r="G746" s="34"/>
      <c r="V746" s="34"/>
      <c r="W746" s="34"/>
      <c r="X746" s="34"/>
      <c r="Y746" s="34"/>
      <c r="Z746" s="34"/>
      <c r="AA746" s="34"/>
      <c r="AB746" s="34"/>
    </row>
    <row r="747" spans="1:28">
      <c r="A747" s="34"/>
      <c r="B747" s="34"/>
      <c r="C747" s="34"/>
      <c r="D747" s="34"/>
      <c r="E747" s="34"/>
      <c r="F747" s="34"/>
      <c r="G747" s="34"/>
      <c r="V747" s="34"/>
      <c r="W747" s="34"/>
      <c r="X747" s="34"/>
      <c r="Y747" s="34"/>
      <c r="Z747" s="34"/>
      <c r="AA747" s="34"/>
      <c r="AB747" s="34"/>
    </row>
    <row r="748" spans="1:28">
      <c r="A748" s="34"/>
      <c r="B748" s="34"/>
      <c r="C748" s="34"/>
      <c r="D748" s="34"/>
      <c r="E748" s="34"/>
      <c r="F748" s="34"/>
      <c r="G748" s="34"/>
      <c r="V748" s="34"/>
      <c r="W748" s="34"/>
      <c r="X748" s="34"/>
      <c r="Y748" s="34"/>
      <c r="Z748" s="34"/>
      <c r="AA748" s="34"/>
      <c r="AB748" s="34"/>
    </row>
    <row r="749" spans="1:28">
      <c r="A749" s="34"/>
      <c r="B749" s="34"/>
      <c r="C749" s="34"/>
      <c r="D749" s="34"/>
      <c r="E749" s="34"/>
      <c r="F749" s="34"/>
      <c r="G749" s="34"/>
      <c r="V749" s="34"/>
      <c r="W749" s="34"/>
      <c r="X749" s="34"/>
      <c r="Y749" s="34"/>
      <c r="Z749" s="34"/>
      <c r="AA749" s="34"/>
      <c r="AB749" s="34"/>
    </row>
    <row r="750" spans="1:28">
      <c r="A750" s="34"/>
      <c r="B750" s="34"/>
      <c r="C750" s="34"/>
      <c r="D750" s="34"/>
      <c r="E750" s="34"/>
      <c r="F750" s="34"/>
      <c r="G750" s="34"/>
      <c r="V750" s="34"/>
      <c r="W750" s="34"/>
      <c r="X750" s="34"/>
      <c r="Y750" s="34"/>
      <c r="Z750" s="34"/>
      <c r="AA750" s="34"/>
      <c r="AB750" s="34"/>
    </row>
    <row r="751" spans="1:28">
      <c r="A751" s="34"/>
      <c r="B751" s="34"/>
      <c r="C751" s="34"/>
      <c r="D751" s="34"/>
      <c r="E751" s="34"/>
      <c r="F751" s="34"/>
      <c r="G751" s="34"/>
      <c r="V751" s="34"/>
      <c r="W751" s="34"/>
      <c r="X751" s="34"/>
      <c r="Y751" s="34"/>
      <c r="Z751" s="34"/>
      <c r="AA751" s="34"/>
      <c r="AB751" s="34"/>
    </row>
    <row r="752" spans="1:28">
      <c r="A752" s="34"/>
      <c r="B752" s="34"/>
      <c r="C752" s="34"/>
      <c r="D752" s="34"/>
      <c r="E752" s="34"/>
      <c r="F752" s="34"/>
      <c r="G752" s="34"/>
      <c r="V752" s="34"/>
      <c r="W752" s="34"/>
      <c r="X752" s="34"/>
      <c r="Y752" s="34"/>
      <c r="Z752" s="34"/>
      <c r="AA752" s="34"/>
      <c r="AB752" s="34"/>
    </row>
    <row r="753" spans="1:28">
      <c r="A753" s="34"/>
      <c r="B753" s="34"/>
      <c r="C753" s="34"/>
      <c r="D753" s="34"/>
      <c r="E753" s="34"/>
      <c r="F753" s="34"/>
      <c r="G753" s="34"/>
      <c r="V753" s="34"/>
      <c r="W753" s="34"/>
      <c r="X753" s="34"/>
      <c r="Y753" s="34"/>
      <c r="Z753" s="34"/>
      <c r="AA753" s="34"/>
      <c r="AB753" s="34"/>
    </row>
    <row r="754" spans="1:28">
      <c r="A754" s="34"/>
      <c r="B754" s="34"/>
      <c r="C754" s="34"/>
      <c r="D754" s="34"/>
      <c r="E754" s="34"/>
      <c r="F754" s="34"/>
      <c r="G754" s="34"/>
      <c r="V754" s="34"/>
      <c r="W754" s="34"/>
      <c r="X754" s="34"/>
      <c r="Y754" s="34"/>
      <c r="Z754" s="34"/>
      <c r="AA754" s="34"/>
      <c r="AB754" s="34"/>
    </row>
    <row r="755" spans="1:28">
      <c r="A755" s="34"/>
      <c r="B755" s="34"/>
      <c r="C755" s="34"/>
      <c r="D755" s="34"/>
      <c r="E755" s="34"/>
      <c r="F755" s="34"/>
      <c r="G755" s="34"/>
      <c r="V755" s="34"/>
      <c r="W755" s="34"/>
      <c r="X755" s="34"/>
      <c r="Y755" s="34"/>
      <c r="Z755" s="34"/>
      <c r="AA755" s="34"/>
      <c r="AB755" s="34"/>
    </row>
    <row r="756" spans="1:28">
      <c r="A756" s="34"/>
      <c r="B756" s="34"/>
      <c r="C756" s="34"/>
      <c r="D756" s="34"/>
      <c r="E756" s="34"/>
      <c r="F756" s="34"/>
      <c r="G756" s="34"/>
      <c r="V756" s="34"/>
      <c r="W756" s="34"/>
      <c r="X756" s="34"/>
      <c r="Y756" s="34"/>
      <c r="Z756" s="34"/>
      <c r="AA756" s="34"/>
      <c r="AB756" s="34"/>
    </row>
    <row r="757" spans="1:28">
      <c r="A757" s="34"/>
      <c r="B757" s="34"/>
      <c r="C757" s="34"/>
      <c r="D757" s="34"/>
      <c r="E757" s="34"/>
      <c r="F757" s="34"/>
      <c r="G757" s="34"/>
      <c r="V757" s="34"/>
      <c r="W757" s="34"/>
      <c r="X757" s="34"/>
      <c r="Y757" s="34"/>
      <c r="Z757" s="34"/>
      <c r="AA757" s="34"/>
      <c r="AB757" s="34"/>
    </row>
    <row r="758" spans="1:28">
      <c r="A758" s="34"/>
      <c r="B758" s="34"/>
      <c r="C758" s="34"/>
      <c r="D758" s="34"/>
      <c r="E758" s="34"/>
      <c r="F758" s="34"/>
      <c r="G758" s="34"/>
      <c r="V758" s="34"/>
      <c r="W758" s="34"/>
      <c r="X758" s="34"/>
      <c r="Y758" s="34"/>
      <c r="Z758" s="34"/>
      <c r="AA758" s="34"/>
      <c r="AB758" s="34"/>
    </row>
    <row r="759" spans="1:28">
      <c r="A759" s="34"/>
      <c r="B759" s="34"/>
      <c r="C759" s="34"/>
      <c r="D759" s="34"/>
      <c r="E759" s="34"/>
      <c r="F759" s="34"/>
      <c r="G759" s="34"/>
      <c r="V759" s="34"/>
      <c r="W759" s="34"/>
      <c r="X759" s="34"/>
      <c r="Y759" s="34"/>
      <c r="Z759" s="34"/>
      <c r="AA759" s="34"/>
      <c r="AB759" s="34"/>
    </row>
    <row r="760" spans="1:28">
      <c r="A760" s="34"/>
      <c r="B760" s="34"/>
      <c r="C760" s="34"/>
      <c r="D760" s="34"/>
      <c r="E760" s="34"/>
      <c r="F760" s="34"/>
      <c r="G760" s="34"/>
      <c r="V760" s="34"/>
      <c r="W760" s="34"/>
      <c r="X760" s="34"/>
      <c r="Y760" s="34"/>
      <c r="Z760" s="34"/>
      <c r="AA760" s="34"/>
      <c r="AB760" s="34"/>
    </row>
    <row r="761" spans="1:28">
      <c r="A761" s="34"/>
      <c r="B761" s="34"/>
      <c r="C761" s="34"/>
      <c r="D761" s="34"/>
      <c r="E761" s="34"/>
      <c r="F761" s="34"/>
      <c r="G761" s="34"/>
      <c r="V761" s="34"/>
      <c r="W761" s="34"/>
      <c r="X761" s="34"/>
      <c r="Y761" s="34"/>
      <c r="Z761" s="34"/>
      <c r="AA761" s="34"/>
      <c r="AB761" s="34"/>
    </row>
    <row r="762" spans="1:28">
      <c r="A762" s="34"/>
      <c r="B762" s="34"/>
      <c r="C762" s="34"/>
      <c r="D762" s="34"/>
      <c r="E762" s="34"/>
      <c r="F762" s="34"/>
      <c r="G762" s="34"/>
      <c r="V762" s="34"/>
      <c r="W762" s="34"/>
      <c r="X762" s="34"/>
      <c r="Y762" s="34"/>
      <c r="Z762" s="34"/>
      <c r="AA762" s="34"/>
      <c r="AB762" s="34"/>
    </row>
    <row r="763" spans="1:28">
      <c r="A763" s="34"/>
      <c r="B763" s="34"/>
      <c r="C763" s="34"/>
      <c r="D763" s="34"/>
      <c r="E763" s="34"/>
      <c r="F763" s="34"/>
      <c r="G763" s="34"/>
      <c r="V763" s="34"/>
      <c r="W763" s="34"/>
      <c r="X763" s="34"/>
      <c r="Y763" s="34"/>
      <c r="Z763" s="34"/>
      <c r="AA763" s="34"/>
      <c r="AB763" s="34"/>
    </row>
    <row r="764" spans="1:28">
      <c r="A764" s="34"/>
      <c r="B764" s="34"/>
      <c r="C764" s="34"/>
      <c r="D764" s="34"/>
      <c r="E764" s="34"/>
      <c r="F764" s="34"/>
      <c r="G764" s="34"/>
      <c r="V764" s="34"/>
      <c r="W764" s="34"/>
      <c r="X764" s="34"/>
      <c r="Y764" s="34"/>
      <c r="Z764" s="34"/>
      <c r="AA764" s="34"/>
      <c r="AB764" s="34"/>
    </row>
    <row r="765" spans="1:28">
      <c r="A765" s="34"/>
      <c r="B765" s="34"/>
      <c r="C765" s="34"/>
      <c r="D765" s="34"/>
      <c r="E765" s="34"/>
      <c r="F765" s="34"/>
      <c r="G765" s="34"/>
      <c r="V765" s="34"/>
      <c r="W765" s="34"/>
      <c r="X765" s="34"/>
      <c r="Y765" s="34"/>
      <c r="Z765" s="34"/>
      <c r="AA765" s="34"/>
      <c r="AB765" s="34"/>
    </row>
    <row r="766" spans="1:28">
      <c r="A766" s="34"/>
      <c r="B766" s="34"/>
      <c r="C766" s="34"/>
      <c r="D766" s="34"/>
      <c r="E766" s="34"/>
      <c r="F766" s="34"/>
      <c r="G766" s="34"/>
      <c r="V766" s="34"/>
      <c r="W766" s="34"/>
      <c r="X766" s="34"/>
      <c r="Y766" s="34"/>
      <c r="Z766" s="34"/>
      <c r="AA766" s="34"/>
      <c r="AB766" s="34"/>
    </row>
    <row r="767" spans="1:28">
      <c r="A767" s="34"/>
      <c r="B767" s="34"/>
      <c r="C767" s="34"/>
      <c r="D767" s="34"/>
      <c r="E767" s="34"/>
      <c r="F767" s="34"/>
      <c r="G767" s="34"/>
      <c r="V767" s="34"/>
      <c r="W767" s="34"/>
      <c r="X767" s="34"/>
      <c r="Y767" s="34"/>
      <c r="Z767" s="34"/>
      <c r="AA767" s="34"/>
      <c r="AB767" s="34"/>
    </row>
    <row r="768" spans="1:28">
      <c r="A768" s="34"/>
      <c r="B768" s="34"/>
      <c r="C768" s="34"/>
      <c r="D768" s="34"/>
      <c r="E768" s="34"/>
      <c r="F768" s="34"/>
      <c r="G768" s="34"/>
      <c r="V768" s="34"/>
      <c r="W768" s="34"/>
      <c r="X768" s="34"/>
      <c r="Y768" s="34"/>
      <c r="Z768" s="34"/>
      <c r="AA768" s="34"/>
      <c r="AB768" s="34"/>
    </row>
    <row r="769" spans="1:28">
      <c r="A769" s="34"/>
      <c r="B769" s="34"/>
      <c r="C769" s="34"/>
      <c r="D769" s="34"/>
      <c r="E769" s="34"/>
      <c r="F769" s="34"/>
      <c r="G769" s="34"/>
      <c r="V769" s="34"/>
      <c r="W769" s="34"/>
      <c r="X769" s="34"/>
      <c r="Y769" s="34"/>
      <c r="Z769" s="34"/>
      <c r="AA769" s="34"/>
      <c r="AB769" s="34"/>
    </row>
    <row r="770" spans="1:28">
      <c r="A770" s="34"/>
      <c r="B770" s="34"/>
      <c r="C770" s="34"/>
      <c r="D770" s="34"/>
      <c r="E770" s="34"/>
      <c r="F770" s="34"/>
      <c r="G770" s="34"/>
      <c r="V770" s="34"/>
      <c r="W770" s="34"/>
      <c r="X770" s="34"/>
      <c r="Y770" s="34"/>
      <c r="Z770" s="34"/>
      <c r="AA770" s="34"/>
      <c r="AB770" s="34"/>
    </row>
    <row r="771" spans="1:28">
      <c r="A771" s="34"/>
      <c r="B771" s="34"/>
      <c r="C771" s="34"/>
      <c r="D771" s="34"/>
      <c r="E771" s="34"/>
      <c r="F771" s="34"/>
      <c r="G771" s="34"/>
      <c r="V771" s="34"/>
      <c r="W771" s="34"/>
      <c r="X771" s="34"/>
      <c r="Y771" s="34"/>
      <c r="Z771" s="34"/>
      <c r="AA771" s="34"/>
      <c r="AB771" s="34"/>
    </row>
    <row r="772" spans="1:28">
      <c r="A772" s="34"/>
      <c r="B772" s="34"/>
      <c r="C772" s="34"/>
      <c r="D772" s="34"/>
      <c r="E772" s="34"/>
      <c r="F772" s="34"/>
      <c r="G772" s="34"/>
      <c r="V772" s="34"/>
      <c r="W772" s="34"/>
      <c r="X772" s="34"/>
      <c r="Y772" s="34"/>
      <c r="Z772" s="34"/>
      <c r="AA772" s="34"/>
      <c r="AB772" s="34"/>
    </row>
    <row r="773" spans="1:28">
      <c r="A773" s="34"/>
      <c r="B773" s="34"/>
      <c r="C773" s="34"/>
      <c r="D773" s="34"/>
      <c r="E773" s="34"/>
      <c r="F773" s="34"/>
      <c r="G773" s="34"/>
      <c r="V773" s="34"/>
      <c r="W773" s="34"/>
      <c r="X773" s="34"/>
      <c r="Y773" s="34"/>
      <c r="Z773" s="34"/>
      <c r="AA773" s="34"/>
      <c r="AB773" s="34"/>
    </row>
    <row r="774" spans="1:28">
      <c r="A774" s="34"/>
      <c r="B774" s="34"/>
      <c r="C774" s="34"/>
      <c r="D774" s="34"/>
      <c r="E774" s="34"/>
      <c r="F774" s="34"/>
      <c r="G774" s="34"/>
      <c r="V774" s="34"/>
      <c r="W774" s="34"/>
      <c r="X774" s="34"/>
      <c r="Y774" s="34"/>
      <c r="Z774" s="34"/>
      <c r="AA774" s="34"/>
      <c r="AB774" s="34"/>
    </row>
    <row r="775" spans="1:28">
      <c r="A775" s="34"/>
      <c r="B775" s="34"/>
      <c r="C775" s="34"/>
      <c r="D775" s="34"/>
      <c r="E775" s="34"/>
      <c r="F775" s="34"/>
      <c r="G775" s="34"/>
      <c r="V775" s="34"/>
      <c r="W775" s="34"/>
      <c r="X775" s="34"/>
      <c r="Y775" s="34"/>
      <c r="Z775" s="34"/>
      <c r="AA775" s="34"/>
      <c r="AB775" s="34"/>
    </row>
    <row r="776" spans="1:28">
      <c r="A776" s="34"/>
      <c r="B776" s="34"/>
      <c r="C776" s="34"/>
      <c r="D776" s="34"/>
      <c r="E776" s="34"/>
      <c r="F776" s="34"/>
      <c r="G776" s="34"/>
      <c r="V776" s="34"/>
      <c r="W776" s="34"/>
      <c r="X776" s="34"/>
      <c r="Y776" s="34"/>
      <c r="Z776" s="34"/>
      <c r="AA776" s="34"/>
      <c r="AB776" s="34"/>
    </row>
    <row r="777" spans="1:28">
      <c r="A777" s="34"/>
      <c r="B777" s="34"/>
      <c r="C777" s="34"/>
      <c r="D777" s="34"/>
      <c r="E777" s="34"/>
      <c r="F777" s="34"/>
      <c r="G777" s="34"/>
      <c r="V777" s="34"/>
      <c r="W777" s="34"/>
      <c r="X777" s="34"/>
      <c r="Y777" s="34"/>
      <c r="Z777" s="34"/>
      <c r="AA777" s="34"/>
      <c r="AB777" s="34"/>
    </row>
    <row r="778" spans="1:28">
      <c r="A778" s="34"/>
      <c r="B778" s="34"/>
      <c r="C778" s="34"/>
      <c r="D778" s="34"/>
      <c r="E778" s="34"/>
      <c r="F778" s="34"/>
      <c r="G778" s="34"/>
      <c r="V778" s="34"/>
      <c r="W778" s="34"/>
      <c r="X778" s="34"/>
      <c r="Y778" s="34"/>
      <c r="Z778" s="34"/>
      <c r="AA778" s="34"/>
      <c r="AB778" s="34"/>
    </row>
    <row r="779" spans="1:28">
      <c r="A779" s="34"/>
      <c r="B779" s="34"/>
      <c r="C779" s="34"/>
      <c r="D779" s="34"/>
      <c r="E779" s="34"/>
      <c r="F779" s="34"/>
      <c r="G779" s="34"/>
      <c r="V779" s="34"/>
      <c r="W779" s="34"/>
      <c r="X779" s="34"/>
      <c r="Y779" s="34"/>
      <c r="Z779" s="34"/>
      <c r="AA779" s="34"/>
      <c r="AB779" s="34"/>
    </row>
    <row r="780" spans="1:28">
      <c r="A780" s="34"/>
      <c r="B780" s="34"/>
      <c r="C780" s="34"/>
      <c r="D780" s="34"/>
      <c r="E780" s="34"/>
      <c r="F780" s="34"/>
      <c r="G780" s="34"/>
      <c r="V780" s="34"/>
      <c r="W780" s="34"/>
      <c r="X780" s="34"/>
      <c r="Y780" s="34"/>
      <c r="Z780" s="34"/>
      <c r="AA780" s="34"/>
      <c r="AB780" s="34"/>
    </row>
    <row r="781" spans="1:28">
      <c r="A781" s="34"/>
      <c r="B781" s="34"/>
      <c r="C781" s="34"/>
      <c r="D781" s="34"/>
      <c r="E781" s="34"/>
      <c r="F781" s="34"/>
      <c r="G781" s="34"/>
      <c r="V781" s="34"/>
      <c r="W781" s="34"/>
      <c r="X781" s="34"/>
      <c r="Y781" s="34"/>
      <c r="Z781" s="34"/>
      <c r="AA781" s="34"/>
      <c r="AB781" s="34"/>
    </row>
    <row r="782" spans="1:28">
      <c r="A782" s="34"/>
      <c r="B782" s="34"/>
      <c r="C782" s="34"/>
      <c r="D782" s="34"/>
      <c r="E782" s="34"/>
      <c r="F782" s="34"/>
      <c r="G782" s="34"/>
      <c r="V782" s="34"/>
      <c r="W782" s="34"/>
      <c r="X782" s="34"/>
      <c r="Y782" s="34"/>
      <c r="Z782" s="34"/>
      <c r="AA782" s="34"/>
      <c r="AB782" s="34"/>
    </row>
    <row r="783" spans="1:28">
      <c r="A783" s="34"/>
      <c r="B783" s="34"/>
      <c r="C783" s="34"/>
      <c r="D783" s="34"/>
      <c r="E783" s="34"/>
      <c r="F783" s="34"/>
      <c r="G783" s="34"/>
      <c r="V783" s="34"/>
      <c r="W783" s="34"/>
      <c r="X783" s="34"/>
      <c r="Y783" s="34"/>
      <c r="Z783" s="34"/>
      <c r="AA783" s="34"/>
      <c r="AB783" s="34"/>
    </row>
    <row r="784" spans="1:28">
      <c r="A784" s="34"/>
      <c r="B784" s="34"/>
      <c r="C784" s="34"/>
      <c r="D784" s="34"/>
      <c r="E784" s="34"/>
      <c r="F784" s="34"/>
      <c r="G784" s="34"/>
      <c r="V784" s="34"/>
      <c r="W784" s="34"/>
      <c r="X784" s="34"/>
      <c r="Y784" s="34"/>
      <c r="Z784" s="34"/>
      <c r="AA784" s="34"/>
      <c r="AB784" s="34"/>
    </row>
    <row r="785" spans="1:28">
      <c r="A785" s="34"/>
      <c r="B785" s="34"/>
      <c r="C785" s="34"/>
      <c r="D785" s="34"/>
      <c r="E785" s="34"/>
      <c r="F785" s="34"/>
      <c r="G785" s="34"/>
      <c r="V785" s="34"/>
      <c r="W785" s="34"/>
      <c r="X785" s="34"/>
      <c r="Y785" s="34"/>
      <c r="Z785" s="34"/>
      <c r="AA785" s="34"/>
      <c r="AB785" s="34"/>
    </row>
    <row r="786" spans="1:28">
      <c r="A786" s="34"/>
      <c r="B786" s="34"/>
      <c r="C786" s="34"/>
      <c r="D786" s="34"/>
      <c r="E786" s="34"/>
      <c r="F786" s="34"/>
      <c r="G786" s="34"/>
      <c r="V786" s="34"/>
      <c r="W786" s="34"/>
      <c r="X786" s="34"/>
      <c r="Y786" s="34"/>
      <c r="Z786" s="34"/>
      <c r="AA786" s="34"/>
      <c r="AB786" s="34"/>
    </row>
    <row r="787" spans="1:28">
      <c r="A787" s="34"/>
      <c r="B787" s="34"/>
      <c r="C787" s="34"/>
      <c r="D787" s="34"/>
      <c r="E787" s="34"/>
      <c r="F787" s="34"/>
      <c r="G787" s="34"/>
      <c r="V787" s="34"/>
      <c r="W787" s="34"/>
      <c r="X787" s="34"/>
      <c r="Y787" s="34"/>
      <c r="Z787" s="34"/>
      <c r="AA787" s="34"/>
      <c r="AB787" s="34"/>
    </row>
    <row r="788" spans="1:28">
      <c r="A788" s="34"/>
      <c r="B788" s="34"/>
      <c r="C788" s="34"/>
      <c r="D788" s="34"/>
      <c r="E788" s="34"/>
      <c r="F788" s="34"/>
      <c r="G788" s="34"/>
      <c r="V788" s="34"/>
      <c r="W788" s="34"/>
      <c r="X788" s="34"/>
      <c r="Y788" s="34"/>
      <c r="Z788" s="34"/>
      <c r="AA788" s="34"/>
      <c r="AB788" s="34"/>
    </row>
    <row r="789" spans="1:28">
      <c r="A789" s="34"/>
      <c r="B789" s="34"/>
      <c r="C789" s="34"/>
      <c r="D789" s="34"/>
      <c r="E789" s="34"/>
      <c r="F789" s="34"/>
      <c r="G789" s="34"/>
      <c r="V789" s="34"/>
      <c r="W789" s="34"/>
      <c r="X789" s="34"/>
      <c r="Y789" s="34"/>
      <c r="Z789" s="34"/>
      <c r="AA789" s="34"/>
      <c r="AB789" s="34"/>
    </row>
    <row r="790" spans="1:28">
      <c r="A790" s="34"/>
      <c r="B790" s="34"/>
      <c r="C790" s="34"/>
      <c r="D790" s="34"/>
      <c r="E790" s="34"/>
      <c r="F790" s="34"/>
      <c r="G790" s="34"/>
      <c r="V790" s="34"/>
      <c r="W790" s="34"/>
      <c r="X790" s="34"/>
      <c r="Y790" s="34"/>
      <c r="Z790" s="34"/>
      <c r="AA790" s="34"/>
      <c r="AB790" s="34"/>
    </row>
    <row r="791" spans="1:28">
      <c r="A791" s="34"/>
      <c r="B791" s="34"/>
      <c r="C791" s="34"/>
      <c r="D791" s="34"/>
      <c r="E791" s="34"/>
      <c r="F791" s="34"/>
      <c r="G791" s="34"/>
      <c r="V791" s="34"/>
      <c r="W791" s="34"/>
      <c r="X791" s="34"/>
      <c r="Y791" s="34"/>
      <c r="Z791" s="34"/>
      <c r="AA791" s="34"/>
      <c r="AB791" s="34"/>
    </row>
    <row r="792" spans="1:28">
      <c r="A792" s="34"/>
      <c r="B792" s="34"/>
      <c r="C792" s="34"/>
      <c r="D792" s="34"/>
      <c r="E792" s="34"/>
      <c r="F792" s="34"/>
      <c r="G792" s="34"/>
      <c r="V792" s="34"/>
      <c r="W792" s="34"/>
      <c r="X792" s="34"/>
      <c r="Y792" s="34"/>
      <c r="Z792" s="34"/>
      <c r="AA792" s="34"/>
      <c r="AB792" s="34"/>
    </row>
    <row r="793" spans="1:28">
      <c r="A793" s="34"/>
      <c r="B793" s="34"/>
      <c r="C793" s="34"/>
      <c r="D793" s="34"/>
      <c r="E793" s="34"/>
      <c r="F793" s="34"/>
      <c r="G793" s="34"/>
      <c r="V793" s="34"/>
      <c r="W793" s="34"/>
      <c r="X793" s="34"/>
      <c r="Y793" s="34"/>
      <c r="Z793" s="34"/>
      <c r="AA793" s="34"/>
      <c r="AB793" s="34"/>
    </row>
    <row r="794" spans="1:28">
      <c r="A794" s="34"/>
      <c r="B794" s="34"/>
      <c r="C794" s="34"/>
      <c r="D794" s="34"/>
      <c r="E794" s="34"/>
      <c r="F794" s="34"/>
      <c r="G794" s="34"/>
      <c r="V794" s="34"/>
      <c r="W794" s="34"/>
      <c r="X794" s="34"/>
      <c r="Y794" s="34"/>
      <c r="Z794" s="34"/>
      <c r="AA794" s="34"/>
      <c r="AB794" s="34"/>
    </row>
    <row r="795" spans="1:28">
      <c r="A795" s="34"/>
      <c r="B795" s="34"/>
      <c r="C795" s="34"/>
      <c r="D795" s="34"/>
      <c r="E795" s="34"/>
      <c r="F795" s="34"/>
      <c r="G795" s="34"/>
      <c r="V795" s="34"/>
      <c r="W795" s="34"/>
      <c r="X795" s="34"/>
      <c r="Y795" s="34"/>
      <c r="Z795" s="34"/>
      <c r="AA795" s="34"/>
      <c r="AB795" s="34"/>
    </row>
    <row r="796" spans="1:28">
      <c r="A796" s="34"/>
      <c r="B796" s="34"/>
      <c r="C796" s="34"/>
      <c r="D796" s="34"/>
      <c r="E796" s="34"/>
      <c r="F796" s="34"/>
      <c r="G796" s="34"/>
      <c r="V796" s="34"/>
      <c r="W796" s="34"/>
      <c r="X796" s="34"/>
      <c r="Y796" s="34"/>
      <c r="Z796" s="34"/>
      <c r="AA796" s="34"/>
      <c r="AB796" s="34"/>
    </row>
    <row r="797" spans="1:28">
      <c r="A797" s="34"/>
      <c r="B797" s="34"/>
      <c r="C797" s="34"/>
      <c r="D797" s="34"/>
      <c r="E797" s="34"/>
      <c r="F797" s="34"/>
      <c r="G797" s="34"/>
      <c r="V797" s="34"/>
      <c r="W797" s="34"/>
      <c r="X797" s="34"/>
      <c r="Y797" s="34"/>
      <c r="Z797" s="34"/>
      <c r="AA797" s="34"/>
      <c r="AB797" s="34"/>
    </row>
    <row r="798" spans="1:28">
      <c r="A798" s="34"/>
      <c r="B798" s="34"/>
      <c r="C798" s="34"/>
      <c r="D798" s="34"/>
      <c r="E798" s="34"/>
      <c r="F798" s="34"/>
      <c r="G798" s="34"/>
      <c r="V798" s="34"/>
      <c r="W798" s="34"/>
      <c r="X798" s="34"/>
      <c r="Y798" s="34"/>
      <c r="Z798" s="34"/>
      <c r="AA798" s="34"/>
      <c r="AB798" s="34"/>
    </row>
    <row r="799" spans="1:28">
      <c r="A799" s="34"/>
      <c r="B799" s="34"/>
      <c r="C799" s="34"/>
      <c r="D799" s="34"/>
      <c r="E799" s="34"/>
      <c r="F799" s="34"/>
      <c r="G799" s="34"/>
      <c r="V799" s="34"/>
      <c r="W799" s="34"/>
      <c r="X799" s="34"/>
      <c r="Y799" s="34"/>
      <c r="Z799" s="34"/>
      <c r="AA799" s="34"/>
      <c r="AB799" s="34"/>
    </row>
    <row r="800" spans="1:28">
      <c r="A800" s="34"/>
      <c r="B800" s="34"/>
      <c r="C800" s="34"/>
      <c r="D800" s="34"/>
      <c r="E800" s="34"/>
      <c r="F800" s="34"/>
      <c r="G800" s="34"/>
      <c r="V800" s="34"/>
      <c r="W800" s="34"/>
      <c r="X800" s="34"/>
      <c r="Y800" s="34"/>
      <c r="Z800" s="34"/>
      <c r="AA800" s="34"/>
      <c r="AB800" s="34"/>
    </row>
    <row r="801" spans="1:28">
      <c r="A801" s="34"/>
      <c r="B801" s="34"/>
      <c r="C801" s="34"/>
      <c r="D801" s="34"/>
      <c r="E801" s="34"/>
      <c r="F801" s="34"/>
      <c r="G801" s="34"/>
      <c r="V801" s="34"/>
      <c r="W801" s="34"/>
      <c r="X801" s="34"/>
      <c r="Y801" s="34"/>
      <c r="Z801" s="34"/>
      <c r="AA801" s="34"/>
      <c r="AB801" s="34"/>
    </row>
    <row r="802" spans="1:28">
      <c r="A802" s="34"/>
      <c r="B802" s="34"/>
      <c r="C802" s="34"/>
      <c r="D802" s="34"/>
      <c r="E802" s="34"/>
      <c r="F802" s="34"/>
      <c r="G802" s="34"/>
      <c r="V802" s="34"/>
      <c r="W802" s="34"/>
      <c r="X802" s="34"/>
      <c r="Y802" s="34"/>
      <c r="Z802" s="34"/>
      <c r="AA802" s="34"/>
      <c r="AB802" s="34"/>
    </row>
    <row r="803" spans="1:28">
      <c r="A803" s="34"/>
      <c r="B803" s="34"/>
      <c r="C803" s="34"/>
      <c r="D803" s="34"/>
      <c r="E803" s="34"/>
      <c r="F803" s="34"/>
      <c r="G803" s="34"/>
      <c r="V803" s="34"/>
      <c r="W803" s="34"/>
      <c r="X803" s="34"/>
      <c r="Y803" s="34"/>
      <c r="Z803" s="34"/>
      <c r="AA803" s="34"/>
      <c r="AB803" s="34"/>
    </row>
    <row r="804" spans="1:28">
      <c r="A804" s="34"/>
      <c r="B804" s="34"/>
      <c r="C804" s="34"/>
      <c r="D804" s="34"/>
      <c r="E804" s="34"/>
      <c r="F804" s="34"/>
      <c r="G804" s="34"/>
      <c r="V804" s="34"/>
      <c r="W804" s="34"/>
      <c r="X804" s="34"/>
      <c r="Y804" s="34"/>
      <c r="Z804" s="34"/>
      <c r="AA804" s="34"/>
      <c r="AB804" s="34"/>
    </row>
    <row r="805" spans="1:28">
      <c r="A805" s="34"/>
      <c r="B805" s="34"/>
      <c r="C805" s="34"/>
      <c r="D805" s="34"/>
      <c r="E805" s="34"/>
      <c r="F805" s="34"/>
      <c r="G805" s="34"/>
      <c r="V805" s="34"/>
      <c r="W805" s="34"/>
      <c r="X805" s="34"/>
      <c r="Y805" s="34"/>
      <c r="Z805" s="34"/>
      <c r="AA805" s="34"/>
      <c r="AB805" s="34"/>
    </row>
    <row r="806" spans="1:28">
      <c r="A806" s="34"/>
      <c r="B806" s="34"/>
      <c r="C806" s="34"/>
      <c r="D806" s="34"/>
      <c r="E806" s="34"/>
      <c r="F806" s="34"/>
      <c r="G806" s="34"/>
      <c r="V806" s="34"/>
      <c r="W806" s="34"/>
      <c r="X806" s="34"/>
      <c r="Y806" s="34"/>
      <c r="Z806" s="34"/>
      <c r="AA806" s="34"/>
      <c r="AB806" s="34"/>
    </row>
    <row r="807" spans="1:28">
      <c r="A807" s="34"/>
      <c r="B807" s="34"/>
      <c r="C807" s="34"/>
      <c r="D807" s="34"/>
      <c r="E807" s="34"/>
      <c r="F807" s="34"/>
      <c r="G807" s="34"/>
      <c r="V807" s="34"/>
      <c r="W807" s="34"/>
      <c r="X807" s="34"/>
      <c r="Y807" s="34"/>
      <c r="Z807" s="34"/>
      <c r="AA807" s="34"/>
      <c r="AB807" s="34"/>
    </row>
    <row r="808" spans="1:28">
      <c r="A808" s="34"/>
      <c r="B808" s="34"/>
      <c r="C808" s="34"/>
      <c r="D808" s="34"/>
      <c r="E808" s="34"/>
      <c r="F808" s="34"/>
      <c r="G808" s="34"/>
      <c r="V808" s="34"/>
      <c r="W808" s="34"/>
      <c r="X808" s="34"/>
      <c r="Y808" s="34"/>
      <c r="Z808" s="34"/>
      <c r="AA808" s="34"/>
      <c r="AB808" s="34"/>
    </row>
    <row r="809" spans="1:28">
      <c r="A809" s="34"/>
      <c r="B809" s="34"/>
      <c r="C809" s="34"/>
      <c r="D809" s="34"/>
      <c r="E809" s="34"/>
      <c r="F809" s="34"/>
      <c r="G809" s="34"/>
      <c r="V809" s="34"/>
      <c r="W809" s="34"/>
      <c r="X809" s="34"/>
      <c r="Y809" s="34"/>
      <c r="Z809" s="34"/>
      <c r="AA809" s="34"/>
      <c r="AB809" s="34"/>
    </row>
    <row r="810" spans="1:28">
      <c r="A810" s="34"/>
      <c r="B810" s="34"/>
      <c r="C810" s="34"/>
      <c r="D810" s="34"/>
      <c r="E810" s="34"/>
      <c r="F810" s="34"/>
      <c r="G810" s="34"/>
      <c r="V810" s="34"/>
      <c r="W810" s="34"/>
      <c r="X810" s="34"/>
      <c r="Y810" s="34"/>
      <c r="Z810" s="34"/>
      <c r="AA810" s="34"/>
      <c r="AB810" s="34"/>
    </row>
    <row r="811" spans="1:28">
      <c r="A811" s="34"/>
      <c r="B811" s="34"/>
      <c r="C811" s="34"/>
      <c r="D811" s="34"/>
      <c r="E811" s="34"/>
      <c r="F811" s="34"/>
      <c r="G811" s="34"/>
      <c r="V811" s="34"/>
      <c r="W811" s="34"/>
      <c r="X811" s="34"/>
      <c r="Y811" s="34"/>
      <c r="Z811" s="34"/>
      <c r="AA811" s="34"/>
      <c r="AB811" s="34"/>
    </row>
    <row r="812" spans="1:28">
      <c r="A812" s="34"/>
      <c r="B812" s="34"/>
      <c r="C812" s="34"/>
      <c r="D812" s="34"/>
      <c r="E812" s="34"/>
      <c r="F812" s="34"/>
      <c r="G812" s="34"/>
      <c r="V812" s="34"/>
      <c r="W812" s="34"/>
      <c r="X812" s="34"/>
      <c r="Y812" s="34"/>
      <c r="Z812" s="34"/>
      <c r="AA812" s="34"/>
      <c r="AB812" s="34"/>
    </row>
    <row r="813" spans="1:28">
      <c r="A813" s="34"/>
      <c r="B813" s="34"/>
      <c r="C813" s="34"/>
      <c r="D813" s="34"/>
      <c r="E813" s="34"/>
      <c r="F813" s="34"/>
      <c r="G813" s="34"/>
      <c r="V813" s="34"/>
      <c r="W813" s="34"/>
      <c r="X813" s="34"/>
      <c r="Y813" s="34"/>
      <c r="Z813" s="34"/>
      <c r="AA813" s="34"/>
      <c r="AB813" s="34"/>
    </row>
    <row r="814" spans="1:28">
      <c r="A814" s="34"/>
      <c r="B814" s="34"/>
      <c r="C814" s="34"/>
      <c r="D814" s="34"/>
      <c r="E814" s="34"/>
      <c r="F814" s="34"/>
      <c r="G814" s="34"/>
      <c r="V814" s="34"/>
      <c r="W814" s="34"/>
      <c r="X814" s="34"/>
      <c r="Y814" s="34"/>
      <c r="Z814" s="34"/>
      <c r="AA814" s="34"/>
      <c r="AB814" s="34"/>
    </row>
    <row r="815" spans="1:28">
      <c r="A815" s="34"/>
      <c r="B815" s="34"/>
      <c r="C815" s="34"/>
      <c r="D815" s="34"/>
      <c r="E815" s="34"/>
      <c r="F815" s="34"/>
      <c r="G815" s="34"/>
      <c r="V815" s="34"/>
      <c r="W815" s="34"/>
      <c r="X815" s="34"/>
      <c r="Y815" s="34"/>
      <c r="Z815" s="34"/>
      <c r="AA815" s="34"/>
      <c r="AB815" s="34"/>
    </row>
    <row r="816" spans="1:28">
      <c r="A816" s="34"/>
      <c r="B816" s="34"/>
      <c r="C816" s="34"/>
      <c r="D816" s="34"/>
      <c r="E816" s="34"/>
      <c r="F816" s="34"/>
      <c r="G816" s="34"/>
      <c r="V816" s="34"/>
      <c r="W816" s="34"/>
      <c r="X816" s="34"/>
      <c r="Y816" s="34"/>
      <c r="Z816" s="34"/>
      <c r="AA816" s="34"/>
      <c r="AB816" s="34"/>
    </row>
    <row r="817" spans="1:28">
      <c r="A817" s="34"/>
      <c r="B817" s="34"/>
      <c r="C817" s="34"/>
      <c r="D817" s="34"/>
      <c r="E817" s="34"/>
      <c r="F817" s="34"/>
      <c r="G817" s="34"/>
      <c r="V817" s="34"/>
      <c r="W817" s="34"/>
      <c r="X817" s="34"/>
      <c r="Y817" s="34"/>
      <c r="Z817" s="34"/>
      <c r="AA817" s="34"/>
      <c r="AB817" s="34"/>
    </row>
    <row r="818" spans="1:28">
      <c r="A818" s="34"/>
      <c r="B818" s="34"/>
      <c r="C818" s="34"/>
      <c r="D818" s="34"/>
      <c r="E818" s="34"/>
      <c r="F818" s="34"/>
      <c r="G818" s="34"/>
      <c r="V818" s="34"/>
      <c r="W818" s="34"/>
      <c r="X818" s="34"/>
      <c r="Y818" s="34"/>
      <c r="Z818" s="34"/>
      <c r="AA818" s="34"/>
      <c r="AB818" s="34"/>
    </row>
    <row r="819" spans="1:28">
      <c r="A819" s="34"/>
      <c r="B819" s="34"/>
      <c r="C819" s="34"/>
      <c r="D819" s="34"/>
      <c r="E819" s="34"/>
      <c r="F819" s="34"/>
      <c r="G819" s="34"/>
      <c r="V819" s="34"/>
      <c r="W819" s="34"/>
      <c r="X819" s="34"/>
      <c r="Y819" s="34"/>
      <c r="Z819" s="34"/>
      <c r="AA819" s="34"/>
      <c r="AB819" s="34"/>
    </row>
    <row r="820" spans="1:28">
      <c r="A820" s="34"/>
      <c r="B820" s="34"/>
      <c r="C820" s="34"/>
      <c r="D820" s="34"/>
      <c r="E820" s="34"/>
      <c r="F820" s="34"/>
      <c r="G820" s="34"/>
      <c r="V820" s="34"/>
      <c r="W820" s="34"/>
      <c r="X820" s="34"/>
      <c r="Y820" s="34"/>
      <c r="Z820" s="34"/>
      <c r="AA820" s="34"/>
      <c r="AB820" s="34"/>
    </row>
    <row r="821" spans="1:28">
      <c r="A821" s="34"/>
      <c r="B821" s="34"/>
      <c r="C821" s="34"/>
      <c r="D821" s="34"/>
      <c r="E821" s="34"/>
      <c r="F821" s="34"/>
      <c r="G821" s="34"/>
      <c r="V821" s="34"/>
      <c r="W821" s="34"/>
      <c r="X821" s="34"/>
      <c r="Y821" s="34"/>
      <c r="Z821" s="34"/>
      <c r="AA821" s="34"/>
      <c r="AB821" s="34"/>
    </row>
    <row r="822" spans="1:28">
      <c r="A822" s="34"/>
      <c r="B822" s="34"/>
      <c r="C822" s="34"/>
      <c r="D822" s="34"/>
      <c r="E822" s="34"/>
      <c r="F822" s="34"/>
      <c r="G822" s="34"/>
      <c r="V822" s="34"/>
      <c r="W822" s="34"/>
      <c r="X822" s="34"/>
      <c r="Y822" s="34"/>
      <c r="Z822" s="34"/>
      <c r="AA822" s="34"/>
      <c r="AB822" s="34"/>
    </row>
    <row r="823" spans="1:28">
      <c r="A823" s="34"/>
      <c r="B823" s="34"/>
      <c r="C823" s="34"/>
      <c r="D823" s="34"/>
      <c r="E823" s="34"/>
      <c r="F823" s="34"/>
      <c r="G823" s="34"/>
      <c r="V823" s="34"/>
      <c r="W823" s="34"/>
      <c r="X823" s="34"/>
      <c r="Y823" s="34"/>
      <c r="Z823" s="34"/>
      <c r="AA823" s="34"/>
      <c r="AB823" s="34"/>
    </row>
    <row r="824" spans="1:28">
      <c r="A824" s="34"/>
      <c r="B824" s="34"/>
      <c r="C824" s="34"/>
      <c r="D824" s="34"/>
      <c r="E824" s="34"/>
      <c r="F824" s="34"/>
      <c r="G824" s="34"/>
      <c r="V824" s="34"/>
      <c r="W824" s="34"/>
      <c r="X824" s="34"/>
      <c r="Y824" s="34"/>
      <c r="Z824" s="34"/>
      <c r="AA824" s="34"/>
      <c r="AB824" s="34"/>
    </row>
    <row r="825" spans="1:28">
      <c r="A825" s="34"/>
      <c r="B825" s="34"/>
      <c r="C825" s="34"/>
      <c r="D825" s="34"/>
      <c r="E825" s="34"/>
      <c r="F825" s="34"/>
      <c r="G825" s="34"/>
      <c r="V825" s="34"/>
      <c r="W825" s="34"/>
      <c r="X825" s="34"/>
      <c r="Y825" s="34"/>
      <c r="Z825" s="34"/>
      <c r="AA825" s="34"/>
      <c r="AB825" s="34"/>
    </row>
    <row r="826" spans="1:28">
      <c r="A826" s="34"/>
      <c r="B826" s="34"/>
      <c r="C826" s="34"/>
      <c r="D826" s="34"/>
      <c r="E826" s="34"/>
      <c r="F826" s="34"/>
      <c r="G826" s="34"/>
      <c r="V826" s="34"/>
      <c r="W826" s="34"/>
      <c r="X826" s="34"/>
      <c r="Y826" s="34"/>
      <c r="Z826" s="34"/>
      <c r="AA826" s="34"/>
      <c r="AB826" s="34"/>
    </row>
    <row r="827" spans="1:28">
      <c r="A827" s="34"/>
      <c r="B827" s="34"/>
      <c r="C827" s="34"/>
      <c r="D827" s="34"/>
      <c r="E827" s="34"/>
      <c r="F827" s="34"/>
      <c r="G827" s="34"/>
      <c r="V827" s="34"/>
      <c r="W827" s="34"/>
      <c r="X827" s="34"/>
      <c r="Y827" s="34"/>
      <c r="Z827" s="34"/>
      <c r="AA827" s="34"/>
      <c r="AB827" s="34"/>
    </row>
    <row r="828" spans="1:28">
      <c r="A828" s="34"/>
      <c r="B828" s="34"/>
      <c r="C828" s="34"/>
      <c r="D828" s="34"/>
      <c r="E828" s="34"/>
      <c r="F828" s="34"/>
      <c r="G828" s="34"/>
      <c r="V828" s="34"/>
      <c r="W828" s="34"/>
      <c r="X828" s="34"/>
      <c r="Y828" s="34"/>
      <c r="Z828" s="34"/>
      <c r="AA828" s="34"/>
      <c r="AB828" s="34"/>
    </row>
    <row r="829" spans="1:28">
      <c r="A829" s="34"/>
      <c r="B829" s="34"/>
      <c r="C829" s="34"/>
      <c r="D829" s="34"/>
      <c r="E829" s="34"/>
      <c r="F829" s="34"/>
      <c r="G829" s="34"/>
      <c r="V829" s="34"/>
      <c r="W829" s="34"/>
      <c r="X829" s="34"/>
      <c r="Y829" s="34"/>
      <c r="Z829" s="34"/>
      <c r="AA829" s="34"/>
      <c r="AB829" s="34"/>
    </row>
    <row r="830" spans="1:28">
      <c r="A830" s="34"/>
      <c r="B830" s="34"/>
      <c r="C830" s="34"/>
      <c r="D830" s="34"/>
      <c r="E830" s="34"/>
      <c r="F830" s="34"/>
      <c r="G830" s="34"/>
      <c r="V830" s="34"/>
      <c r="W830" s="34"/>
      <c r="X830" s="34"/>
      <c r="Y830" s="34"/>
      <c r="Z830" s="34"/>
      <c r="AA830" s="34"/>
      <c r="AB830" s="34"/>
    </row>
    <row r="831" spans="1:28">
      <c r="A831" s="34"/>
      <c r="B831" s="34"/>
      <c r="C831" s="34"/>
      <c r="D831" s="34"/>
      <c r="E831" s="34"/>
      <c r="F831" s="34"/>
      <c r="G831" s="34"/>
      <c r="V831" s="34"/>
      <c r="W831" s="34"/>
      <c r="X831" s="34"/>
      <c r="Y831" s="34"/>
      <c r="Z831" s="34"/>
      <c r="AA831" s="34"/>
      <c r="AB831" s="34"/>
    </row>
    <row r="832" spans="1:28">
      <c r="A832" s="34"/>
      <c r="B832" s="34"/>
      <c r="C832" s="34"/>
      <c r="D832" s="34"/>
      <c r="E832" s="34"/>
      <c r="F832" s="34"/>
      <c r="G832" s="34"/>
      <c r="V832" s="34"/>
      <c r="W832" s="34"/>
      <c r="X832" s="34"/>
      <c r="Y832" s="34"/>
      <c r="Z832" s="34"/>
      <c r="AA832" s="34"/>
      <c r="AB832" s="34"/>
    </row>
    <row r="833" spans="1:28">
      <c r="A833" s="34"/>
      <c r="B833" s="34"/>
      <c r="C833" s="34"/>
      <c r="D833" s="34"/>
      <c r="E833" s="34"/>
      <c r="F833" s="34"/>
      <c r="G833" s="34"/>
      <c r="V833" s="34"/>
      <c r="W833" s="34"/>
      <c r="X833" s="34"/>
      <c r="Y833" s="34"/>
      <c r="Z833" s="34"/>
      <c r="AA833" s="34"/>
      <c r="AB833" s="34"/>
    </row>
    <row r="834" spans="1:28">
      <c r="A834" s="34"/>
      <c r="B834" s="34"/>
      <c r="C834" s="34"/>
      <c r="D834" s="34"/>
      <c r="E834" s="34"/>
      <c r="F834" s="34"/>
      <c r="G834" s="34"/>
      <c r="V834" s="34"/>
      <c r="W834" s="34"/>
      <c r="X834" s="34"/>
      <c r="Y834" s="34"/>
      <c r="Z834" s="34"/>
      <c r="AA834" s="34"/>
      <c r="AB834" s="34"/>
    </row>
    <row r="835" spans="1:28">
      <c r="A835" s="34"/>
      <c r="B835" s="34"/>
      <c r="C835" s="34"/>
      <c r="D835" s="34"/>
      <c r="E835" s="34"/>
      <c r="F835" s="34"/>
      <c r="G835" s="34"/>
      <c r="V835" s="34"/>
      <c r="W835" s="34"/>
      <c r="X835" s="34"/>
      <c r="Y835" s="34"/>
      <c r="Z835" s="34"/>
      <c r="AA835" s="34"/>
      <c r="AB835" s="34"/>
    </row>
    <row r="836" spans="1:28">
      <c r="A836" s="34"/>
      <c r="B836" s="34"/>
      <c r="C836" s="34"/>
      <c r="D836" s="34"/>
      <c r="E836" s="34"/>
      <c r="F836" s="34"/>
      <c r="G836" s="34"/>
      <c r="V836" s="34"/>
      <c r="W836" s="34"/>
      <c r="X836" s="34"/>
      <c r="Y836" s="34"/>
      <c r="Z836" s="34"/>
      <c r="AA836" s="34"/>
      <c r="AB836" s="34"/>
    </row>
    <row r="837" spans="1:28">
      <c r="A837" s="34"/>
      <c r="B837" s="34"/>
      <c r="C837" s="34"/>
      <c r="D837" s="34"/>
      <c r="E837" s="34"/>
      <c r="F837" s="34"/>
      <c r="G837" s="34"/>
      <c r="V837" s="34"/>
      <c r="W837" s="34"/>
      <c r="X837" s="34"/>
      <c r="Y837" s="34"/>
      <c r="Z837" s="34"/>
      <c r="AA837" s="34"/>
      <c r="AB837" s="34"/>
    </row>
    <row r="838" spans="1:28">
      <c r="A838" s="34"/>
      <c r="B838" s="34"/>
      <c r="C838" s="34"/>
      <c r="D838" s="34"/>
      <c r="E838" s="34"/>
      <c r="F838" s="34"/>
      <c r="G838" s="34"/>
      <c r="V838" s="34"/>
      <c r="W838" s="34"/>
      <c r="X838" s="34"/>
      <c r="Y838" s="34"/>
      <c r="Z838" s="34"/>
      <c r="AA838" s="34"/>
      <c r="AB838" s="34"/>
    </row>
    <row r="839" spans="1:28">
      <c r="A839" s="34"/>
      <c r="B839" s="34"/>
      <c r="C839" s="34"/>
      <c r="D839" s="34"/>
      <c r="E839" s="34"/>
      <c r="F839" s="34"/>
      <c r="G839" s="34"/>
      <c r="V839" s="34"/>
      <c r="W839" s="34"/>
      <c r="X839" s="34"/>
      <c r="Y839" s="34"/>
      <c r="Z839" s="34"/>
      <c r="AA839" s="34"/>
      <c r="AB839" s="34"/>
    </row>
    <row r="840" spans="1:28">
      <c r="A840" s="34"/>
      <c r="B840" s="34"/>
      <c r="C840" s="34"/>
      <c r="D840" s="34"/>
      <c r="E840" s="34"/>
      <c r="F840" s="34"/>
      <c r="G840" s="34"/>
      <c r="V840" s="34"/>
      <c r="W840" s="34"/>
      <c r="X840" s="34"/>
      <c r="Y840" s="34"/>
      <c r="Z840" s="34"/>
      <c r="AA840" s="34"/>
      <c r="AB840" s="34"/>
    </row>
    <row r="841" spans="1:28">
      <c r="A841" s="34"/>
      <c r="B841" s="34"/>
      <c r="C841" s="34"/>
      <c r="D841" s="34"/>
      <c r="E841" s="34"/>
      <c r="F841" s="34"/>
      <c r="G841" s="34"/>
      <c r="V841" s="34"/>
      <c r="W841" s="34"/>
      <c r="X841" s="34"/>
      <c r="Y841" s="34"/>
      <c r="Z841" s="34"/>
      <c r="AA841" s="34"/>
      <c r="AB841" s="34"/>
    </row>
    <row r="842" spans="1:28">
      <c r="A842" s="34"/>
      <c r="B842" s="34"/>
      <c r="C842" s="34"/>
      <c r="D842" s="34"/>
      <c r="E842" s="34"/>
      <c r="F842" s="34"/>
      <c r="G842" s="34"/>
      <c r="V842" s="34"/>
      <c r="W842" s="34"/>
      <c r="X842" s="34"/>
      <c r="Y842" s="34"/>
      <c r="Z842" s="34"/>
      <c r="AA842" s="34"/>
      <c r="AB842" s="34"/>
    </row>
    <row r="843" spans="1:28">
      <c r="A843" s="34"/>
      <c r="B843" s="34"/>
      <c r="C843" s="34"/>
      <c r="D843" s="34"/>
      <c r="E843" s="34"/>
      <c r="F843" s="34"/>
      <c r="G843" s="34"/>
      <c r="V843" s="34"/>
      <c r="W843" s="34"/>
      <c r="X843" s="34"/>
      <c r="Y843" s="34"/>
      <c r="Z843" s="34"/>
      <c r="AA843" s="34"/>
      <c r="AB843" s="34"/>
    </row>
    <row r="844" spans="1:28">
      <c r="A844" s="34"/>
      <c r="B844" s="34"/>
      <c r="C844" s="34"/>
      <c r="D844" s="34"/>
      <c r="E844" s="34"/>
      <c r="F844" s="34"/>
      <c r="G844" s="34"/>
      <c r="V844" s="34"/>
      <c r="W844" s="34"/>
      <c r="X844" s="34"/>
      <c r="Y844" s="34"/>
      <c r="Z844" s="34"/>
      <c r="AA844" s="34"/>
      <c r="AB844" s="34"/>
    </row>
    <row r="845" spans="1:28">
      <c r="A845" s="34"/>
      <c r="B845" s="34"/>
      <c r="C845" s="34"/>
      <c r="D845" s="34"/>
      <c r="E845" s="34"/>
      <c r="F845" s="34"/>
      <c r="G845" s="34"/>
      <c r="V845" s="34"/>
      <c r="W845" s="34"/>
      <c r="X845" s="34"/>
      <c r="Y845" s="34"/>
      <c r="Z845" s="34"/>
      <c r="AA845" s="34"/>
      <c r="AB845" s="34"/>
    </row>
    <row r="846" spans="1:28">
      <c r="A846" s="34"/>
      <c r="B846" s="34"/>
      <c r="C846" s="34"/>
      <c r="D846" s="34"/>
      <c r="E846" s="34"/>
      <c r="F846" s="34"/>
      <c r="G846" s="34"/>
      <c r="V846" s="34"/>
      <c r="W846" s="34"/>
      <c r="X846" s="34"/>
      <c r="Y846" s="34"/>
      <c r="Z846" s="34"/>
      <c r="AA846" s="34"/>
      <c r="AB846" s="34"/>
    </row>
    <row r="847" spans="1:28">
      <c r="A847" s="34"/>
      <c r="B847" s="34"/>
      <c r="C847" s="34"/>
      <c r="D847" s="34"/>
      <c r="E847" s="34"/>
      <c r="F847" s="34"/>
      <c r="G847" s="34"/>
      <c r="V847" s="34"/>
      <c r="W847" s="34"/>
      <c r="X847" s="34"/>
      <c r="Y847" s="34"/>
      <c r="Z847" s="34"/>
      <c r="AA847" s="34"/>
      <c r="AB847" s="34"/>
    </row>
    <row r="848" spans="1:28">
      <c r="A848" s="34"/>
      <c r="B848" s="34"/>
      <c r="C848" s="34"/>
      <c r="D848" s="34"/>
      <c r="E848" s="34"/>
      <c r="F848" s="34"/>
      <c r="G848" s="34"/>
      <c r="V848" s="34"/>
      <c r="W848" s="34"/>
      <c r="X848" s="34"/>
      <c r="Y848" s="34"/>
      <c r="Z848" s="34"/>
      <c r="AA848" s="34"/>
      <c r="AB848" s="34"/>
    </row>
    <row r="849" spans="1:28">
      <c r="A849" s="34"/>
      <c r="B849" s="34"/>
      <c r="C849" s="34"/>
      <c r="D849" s="34"/>
      <c r="E849" s="34"/>
      <c r="F849" s="34"/>
      <c r="G849" s="34"/>
      <c r="V849" s="34"/>
      <c r="W849" s="34"/>
      <c r="X849" s="34"/>
      <c r="Y849" s="34"/>
      <c r="Z849" s="34"/>
      <c r="AA849" s="34"/>
      <c r="AB849" s="34"/>
    </row>
    <row r="850" spans="1:28">
      <c r="A850" s="34"/>
      <c r="B850" s="34"/>
      <c r="C850" s="34"/>
      <c r="D850" s="34"/>
      <c r="E850" s="34"/>
      <c r="F850" s="34"/>
      <c r="G850" s="34"/>
      <c r="V850" s="34"/>
      <c r="W850" s="34"/>
      <c r="X850" s="34"/>
      <c r="Y850" s="34"/>
      <c r="Z850" s="34"/>
      <c r="AA850" s="34"/>
      <c r="AB850" s="34"/>
    </row>
    <row r="851" spans="1:28">
      <c r="A851" s="34"/>
      <c r="B851" s="34"/>
      <c r="C851" s="34"/>
      <c r="D851" s="34"/>
      <c r="E851" s="34"/>
      <c r="F851" s="34"/>
      <c r="G851" s="34"/>
      <c r="V851" s="34"/>
      <c r="W851" s="34"/>
      <c r="X851" s="34"/>
      <c r="Y851" s="34"/>
      <c r="Z851" s="34"/>
      <c r="AA851" s="34"/>
      <c r="AB851" s="34"/>
    </row>
    <row r="852" spans="1:28">
      <c r="A852" s="34"/>
      <c r="B852" s="34"/>
      <c r="C852" s="34"/>
      <c r="D852" s="34"/>
      <c r="E852" s="34"/>
      <c r="F852" s="34"/>
      <c r="G852" s="34"/>
      <c r="V852" s="34"/>
      <c r="W852" s="34"/>
      <c r="X852" s="34"/>
      <c r="Y852" s="34"/>
      <c r="Z852" s="34"/>
      <c r="AA852" s="34"/>
      <c r="AB852" s="34"/>
    </row>
    <row r="853" spans="1:28">
      <c r="A853" s="34"/>
      <c r="B853" s="34"/>
      <c r="C853" s="34"/>
      <c r="D853" s="34"/>
      <c r="E853" s="34"/>
      <c r="F853" s="34"/>
      <c r="G853" s="34"/>
      <c r="V853" s="34"/>
      <c r="W853" s="34"/>
      <c r="X853" s="34"/>
      <c r="Y853" s="34"/>
      <c r="Z853" s="34"/>
      <c r="AA853" s="34"/>
      <c r="AB853" s="34"/>
    </row>
    <row r="854" spans="1:28">
      <c r="A854" s="34"/>
      <c r="B854" s="34"/>
      <c r="C854" s="34"/>
      <c r="D854" s="34"/>
      <c r="E854" s="34"/>
      <c r="F854" s="34"/>
      <c r="G854" s="34"/>
      <c r="V854" s="34"/>
      <c r="W854" s="34"/>
      <c r="X854" s="34"/>
      <c r="Y854" s="34"/>
      <c r="Z854" s="34"/>
      <c r="AA854" s="34"/>
      <c r="AB854" s="34"/>
    </row>
    <row r="855" spans="1:28">
      <c r="A855" s="34"/>
      <c r="B855" s="34"/>
      <c r="C855" s="34"/>
      <c r="D855" s="34"/>
      <c r="E855" s="34"/>
      <c r="F855" s="34"/>
      <c r="G855" s="34"/>
      <c r="V855" s="34"/>
      <c r="W855" s="34"/>
      <c r="X855" s="34"/>
      <c r="Y855" s="34"/>
      <c r="Z855" s="34"/>
      <c r="AA855" s="34"/>
      <c r="AB855" s="34"/>
    </row>
    <row r="856" spans="1:28">
      <c r="A856" s="34"/>
      <c r="B856" s="34"/>
      <c r="C856" s="34"/>
      <c r="D856" s="34"/>
      <c r="E856" s="34"/>
      <c r="F856" s="34"/>
      <c r="G856" s="34"/>
      <c r="V856" s="34"/>
      <c r="W856" s="34"/>
      <c r="X856" s="34"/>
      <c r="Y856" s="34"/>
      <c r="Z856" s="34"/>
      <c r="AA856" s="34"/>
      <c r="AB856" s="34"/>
    </row>
    <row r="857" spans="1:28">
      <c r="A857" s="34"/>
      <c r="B857" s="34"/>
      <c r="C857" s="34"/>
      <c r="D857" s="34"/>
      <c r="E857" s="34"/>
      <c r="F857" s="34"/>
      <c r="G857" s="34"/>
      <c r="V857" s="34"/>
      <c r="W857" s="34"/>
      <c r="X857" s="34"/>
      <c r="Y857" s="34"/>
      <c r="Z857" s="34"/>
      <c r="AA857" s="34"/>
      <c r="AB857" s="34"/>
    </row>
    <row r="858" spans="1:28">
      <c r="A858" s="34"/>
      <c r="B858" s="34"/>
      <c r="C858" s="34"/>
      <c r="D858" s="34"/>
      <c r="E858" s="34"/>
      <c r="F858" s="34"/>
      <c r="G858" s="34"/>
      <c r="V858" s="34"/>
      <c r="W858" s="34"/>
      <c r="X858" s="34"/>
      <c r="Y858" s="34"/>
      <c r="Z858" s="34"/>
      <c r="AA858" s="34"/>
      <c r="AB858" s="34"/>
    </row>
    <row r="859" spans="1:28">
      <c r="A859" s="34"/>
      <c r="B859" s="34"/>
      <c r="C859" s="34"/>
      <c r="D859" s="34"/>
      <c r="E859" s="34"/>
      <c r="F859" s="34"/>
      <c r="G859" s="34"/>
      <c r="V859" s="34"/>
      <c r="W859" s="34"/>
      <c r="X859" s="34"/>
      <c r="Y859" s="34"/>
      <c r="Z859" s="34"/>
      <c r="AA859" s="34"/>
      <c r="AB859" s="34"/>
    </row>
    <row r="860" spans="1:28">
      <c r="A860" s="34"/>
      <c r="B860" s="34"/>
      <c r="C860" s="34"/>
      <c r="D860" s="34"/>
      <c r="E860" s="34"/>
      <c r="F860" s="34"/>
      <c r="G860" s="34"/>
      <c r="V860" s="34"/>
      <c r="W860" s="34"/>
      <c r="X860" s="34"/>
      <c r="Y860" s="34"/>
      <c r="Z860" s="34"/>
      <c r="AA860" s="34"/>
      <c r="AB860" s="34"/>
    </row>
    <row r="861" spans="1:28">
      <c r="A861" s="34"/>
      <c r="B861" s="34"/>
      <c r="C861" s="34"/>
      <c r="D861" s="34"/>
      <c r="E861" s="34"/>
      <c r="F861" s="34"/>
      <c r="G861" s="34"/>
      <c r="V861" s="34"/>
      <c r="W861" s="34"/>
      <c r="X861" s="34"/>
      <c r="Y861" s="34"/>
      <c r="Z861" s="34"/>
      <c r="AA861" s="34"/>
      <c r="AB861" s="34"/>
    </row>
    <row r="862" spans="1:28">
      <c r="A862" s="34"/>
      <c r="B862" s="34"/>
      <c r="C862" s="34"/>
      <c r="D862" s="34"/>
      <c r="E862" s="34"/>
      <c r="F862" s="34"/>
      <c r="G862" s="34"/>
      <c r="V862" s="34"/>
      <c r="W862" s="34"/>
      <c r="X862" s="34"/>
      <c r="Y862" s="34"/>
      <c r="Z862" s="34"/>
      <c r="AA862" s="34"/>
      <c r="AB862" s="34"/>
    </row>
    <row r="863" spans="1:28">
      <c r="A863" s="34"/>
      <c r="B863" s="34"/>
      <c r="C863" s="34"/>
      <c r="D863" s="34"/>
      <c r="E863" s="34"/>
      <c r="F863" s="34"/>
      <c r="G863" s="34"/>
      <c r="V863" s="34"/>
      <c r="W863" s="34"/>
      <c r="X863" s="34"/>
      <c r="Y863" s="34"/>
      <c r="Z863" s="34"/>
      <c r="AA863" s="34"/>
      <c r="AB863" s="34"/>
    </row>
    <row r="864" spans="1:28">
      <c r="A864" s="34"/>
      <c r="B864" s="34"/>
      <c r="C864" s="34"/>
      <c r="D864" s="34"/>
      <c r="E864" s="34"/>
      <c r="F864" s="34"/>
      <c r="G864" s="34"/>
      <c r="V864" s="34"/>
      <c r="W864" s="34"/>
      <c r="X864" s="34"/>
      <c r="Y864" s="34"/>
      <c r="Z864" s="34"/>
      <c r="AA864" s="34"/>
      <c r="AB864" s="34"/>
    </row>
    <row r="865" spans="1:28">
      <c r="A865" s="34"/>
      <c r="B865" s="34"/>
      <c r="C865" s="34"/>
      <c r="D865" s="34"/>
      <c r="E865" s="34"/>
      <c r="F865" s="34"/>
      <c r="G865" s="34"/>
      <c r="V865" s="34"/>
      <c r="W865" s="34"/>
      <c r="X865" s="34"/>
      <c r="Y865" s="34"/>
      <c r="Z865" s="34"/>
      <c r="AA865" s="34"/>
      <c r="AB865" s="34"/>
    </row>
    <row r="866" spans="1:28">
      <c r="A866" s="34"/>
      <c r="B866" s="34"/>
      <c r="C866" s="34"/>
      <c r="D866" s="34"/>
      <c r="E866" s="34"/>
      <c r="F866" s="34"/>
      <c r="G866" s="34"/>
      <c r="V866" s="34"/>
      <c r="W866" s="34"/>
      <c r="X866" s="34"/>
      <c r="Y866" s="34"/>
      <c r="Z866" s="34"/>
      <c r="AA866" s="34"/>
      <c r="AB866" s="34"/>
    </row>
    <row r="867" spans="1:28">
      <c r="A867" s="34"/>
      <c r="B867" s="34"/>
      <c r="C867" s="34"/>
      <c r="D867" s="34"/>
      <c r="E867" s="34"/>
      <c r="F867" s="34"/>
      <c r="G867" s="34"/>
      <c r="V867" s="34"/>
      <c r="W867" s="34"/>
      <c r="X867" s="34"/>
      <c r="Y867" s="34"/>
      <c r="Z867" s="34"/>
      <c r="AA867" s="34"/>
      <c r="AB867" s="34"/>
    </row>
    <row r="868" spans="1:28">
      <c r="A868" s="34"/>
      <c r="B868" s="34"/>
      <c r="C868" s="34"/>
      <c r="D868" s="34"/>
      <c r="E868" s="34"/>
      <c r="F868" s="34"/>
      <c r="G868" s="34"/>
      <c r="V868" s="34"/>
      <c r="W868" s="34"/>
      <c r="X868" s="34"/>
      <c r="Y868" s="34"/>
      <c r="Z868" s="34"/>
      <c r="AA868" s="34"/>
      <c r="AB868" s="34"/>
    </row>
    <row r="869" spans="1:28">
      <c r="A869" s="34"/>
      <c r="B869" s="34"/>
      <c r="C869" s="34"/>
      <c r="D869" s="34"/>
      <c r="E869" s="34"/>
      <c r="F869" s="34"/>
      <c r="G869" s="34"/>
      <c r="V869" s="34"/>
      <c r="W869" s="34"/>
      <c r="X869" s="34"/>
      <c r="Y869" s="34"/>
      <c r="Z869" s="34"/>
      <c r="AA869" s="34"/>
      <c r="AB869" s="34"/>
    </row>
    <row r="870" spans="1:28">
      <c r="A870" s="34"/>
      <c r="B870" s="34"/>
      <c r="C870" s="34"/>
      <c r="D870" s="34"/>
      <c r="E870" s="34"/>
      <c r="F870" s="34"/>
      <c r="G870" s="34"/>
      <c r="V870" s="34"/>
      <c r="W870" s="34"/>
      <c r="X870" s="34"/>
      <c r="Y870" s="34"/>
      <c r="Z870" s="34"/>
      <c r="AA870" s="34"/>
      <c r="AB870" s="34"/>
    </row>
    <row r="871" spans="1:28">
      <c r="A871" s="34"/>
      <c r="B871" s="34"/>
      <c r="C871" s="34"/>
      <c r="D871" s="34"/>
      <c r="E871" s="34"/>
      <c r="F871" s="34"/>
      <c r="G871" s="34"/>
      <c r="V871" s="34"/>
      <c r="W871" s="34"/>
      <c r="X871" s="34"/>
      <c r="Y871" s="34"/>
      <c r="Z871" s="34"/>
      <c r="AA871" s="34"/>
      <c r="AB871" s="34"/>
    </row>
    <row r="872" spans="1:28">
      <c r="A872" s="34"/>
      <c r="B872" s="34"/>
      <c r="C872" s="34"/>
      <c r="D872" s="34"/>
      <c r="E872" s="34"/>
      <c r="F872" s="34"/>
      <c r="G872" s="34"/>
      <c r="V872" s="34"/>
      <c r="W872" s="34"/>
      <c r="X872" s="34"/>
      <c r="Y872" s="34"/>
      <c r="Z872" s="34"/>
      <c r="AA872" s="34"/>
      <c r="AB872" s="34"/>
    </row>
    <row r="873" spans="1:28">
      <c r="A873" s="34"/>
      <c r="B873" s="34"/>
      <c r="C873" s="34"/>
      <c r="D873" s="34"/>
      <c r="E873" s="34"/>
      <c r="F873" s="34"/>
      <c r="G873" s="34"/>
      <c r="V873" s="34"/>
      <c r="W873" s="34"/>
      <c r="X873" s="34"/>
      <c r="Y873" s="34"/>
      <c r="Z873" s="34"/>
      <c r="AA873" s="34"/>
      <c r="AB873" s="34"/>
    </row>
    <row r="874" spans="1:28">
      <c r="A874" s="34"/>
      <c r="B874" s="34"/>
      <c r="C874" s="34"/>
      <c r="D874" s="34"/>
      <c r="E874" s="34"/>
      <c r="F874" s="34"/>
      <c r="G874" s="34"/>
      <c r="V874" s="34"/>
      <c r="W874" s="34"/>
      <c r="X874" s="34"/>
      <c r="Y874" s="34"/>
      <c r="Z874" s="34"/>
      <c r="AA874" s="34"/>
      <c r="AB874" s="34"/>
    </row>
    <row r="875" spans="1:28">
      <c r="A875" s="34"/>
      <c r="B875" s="34"/>
      <c r="C875" s="34"/>
      <c r="D875" s="34"/>
      <c r="E875" s="34"/>
      <c r="F875" s="34"/>
      <c r="G875" s="34"/>
      <c r="V875" s="34"/>
      <c r="W875" s="34"/>
      <c r="X875" s="34"/>
      <c r="Y875" s="34"/>
      <c r="Z875" s="34"/>
      <c r="AA875" s="34"/>
      <c r="AB875" s="34"/>
    </row>
    <row r="876" spans="1:28">
      <c r="A876" s="34"/>
      <c r="B876" s="34"/>
      <c r="C876" s="34"/>
      <c r="D876" s="34"/>
      <c r="E876" s="34"/>
      <c r="F876" s="34"/>
      <c r="G876" s="34"/>
      <c r="V876" s="34"/>
      <c r="W876" s="34"/>
      <c r="X876" s="34"/>
      <c r="Y876" s="34"/>
      <c r="Z876" s="34"/>
      <c r="AA876" s="34"/>
      <c r="AB876" s="34"/>
    </row>
    <row r="877" spans="1:28">
      <c r="A877" s="34"/>
      <c r="B877" s="34"/>
      <c r="C877" s="34"/>
      <c r="D877" s="34"/>
      <c r="E877" s="34"/>
      <c r="F877" s="34"/>
      <c r="G877" s="34"/>
      <c r="V877" s="34"/>
      <c r="W877" s="34"/>
      <c r="X877" s="34"/>
      <c r="Y877" s="34"/>
      <c r="Z877" s="34"/>
      <c r="AA877" s="34"/>
      <c r="AB877" s="34"/>
    </row>
    <row r="878" spans="1:28">
      <c r="A878" s="34"/>
      <c r="B878" s="34"/>
      <c r="C878" s="34"/>
      <c r="D878" s="34"/>
      <c r="E878" s="34"/>
      <c r="F878" s="34"/>
      <c r="G878" s="34"/>
      <c r="V878" s="34"/>
      <c r="W878" s="34"/>
      <c r="X878" s="34"/>
      <c r="Y878" s="34"/>
      <c r="Z878" s="34"/>
      <c r="AA878" s="34"/>
      <c r="AB878" s="34"/>
    </row>
    <row r="879" spans="1:28">
      <c r="A879" s="34"/>
      <c r="B879" s="34"/>
      <c r="C879" s="34"/>
      <c r="D879" s="34"/>
      <c r="E879" s="34"/>
      <c r="F879" s="34"/>
      <c r="G879" s="34"/>
      <c r="V879" s="34"/>
      <c r="W879" s="34"/>
      <c r="X879" s="34"/>
      <c r="Y879" s="34"/>
      <c r="Z879" s="34"/>
      <c r="AA879" s="34"/>
      <c r="AB879" s="34"/>
    </row>
    <row r="880" spans="1:28">
      <c r="A880" s="34"/>
      <c r="B880" s="34"/>
      <c r="C880" s="34"/>
      <c r="D880" s="34"/>
      <c r="E880" s="34"/>
      <c r="F880" s="34"/>
      <c r="G880" s="34"/>
      <c r="V880" s="34"/>
      <c r="W880" s="34"/>
      <c r="X880" s="34"/>
      <c r="Y880" s="34"/>
      <c r="Z880" s="34"/>
      <c r="AA880" s="34"/>
      <c r="AB880" s="34"/>
    </row>
    <row r="881" spans="1:28">
      <c r="A881" s="34"/>
      <c r="B881" s="34"/>
      <c r="C881" s="34"/>
      <c r="D881" s="34"/>
      <c r="E881" s="34"/>
      <c r="F881" s="34"/>
      <c r="G881" s="34"/>
      <c r="V881" s="34"/>
      <c r="W881" s="34"/>
      <c r="X881" s="34"/>
      <c r="Y881" s="34"/>
      <c r="Z881" s="34"/>
      <c r="AA881" s="34"/>
      <c r="AB881" s="34"/>
    </row>
    <row r="882" spans="1:28">
      <c r="A882" s="34"/>
      <c r="B882" s="34"/>
      <c r="C882" s="34"/>
      <c r="D882" s="34"/>
      <c r="E882" s="34"/>
      <c r="F882" s="34"/>
      <c r="G882" s="34"/>
      <c r="V882" s="34"/>
      <c r="W882" s="34"/>
      <c r="X882" s="34"/>
      <c r="Y882" s="34"/>
      <c r="Z882" s="34"/>
      <c r="AA882" s="34"/>
      <c r="AB882" s="34"/>
    </row>
    <row r="883" spans="1:28">
      <c r="A883" s="34"/>
      <c r="B883" s="34"/>
      <c r="C883" s="34"/>
      <c r="D883" s="34"/>
      <c r="E883" s="34"/>
      <c r="F883" s="34"/>
      <c r="G883" s="34"/>
      <c r="V883" s="34"/>
      <c r="W883" s="34"/>
      <c r="X883" s="34"/>
      <c r="Y883" s="34"/>
      <c r="Z883" s="34"/>
      <c r="AA883" s="34"/>
      <c r="AB883" s="34"/>
    </row>
    <row r="884" spans="1:28">
      <c r="A884" s="34"/>
      <c r="B884" s="34"/>
      <c r="C884" s="34"/>
      <c r="D884" s="34"/>
      <c r="E884" s="34"/>
      <c r="F884" s="34"/>
      <c r="G884" s="34"/>
      <c r="V884" s="34"/>
      <c r="W884" s="34"/>
      <c r="X884" s="34"/>
      <c r="Y884" s="34"/>
      <c r="Z884" s="34"/>
      <c r="AA884" s="34"/>
      <c r="AB884" s="34"/>
    </row>
    <row r="885" spans="1:28">
      <c r="A885" s="34"/>
      <c r="B885" s="34"/>
      <c r="C885" s="34"/>
      <c r="D885" s="34"/>
      <c r="E885" s="34"/>
      <c r="F885" s="34"/>
      <c r="G885" s="34"/>
      <c r="V885" s="34"/>
      <c r="W885" s="34"/>
      <c r="X885" s="34"/>
      <c r="Y885" s="34"/>
      <c r="Z885" s="34"/>
      <c r="AA885" s="34"/>
      <c r="AB885" s="34"/>
    </row>
    <row r="886" spans="1:28">
      <c r="A886" s="34"/>
      <c r="B886" s="34"/>
      <c r="C886" s="34"/>
      <c r="D886" s="34"/>
      <c r="E886" s="34"/>
      <c r="F886" s="34"/>
      <c r="G886" s="34"/>
      <c r="V886" s="34"/>
      <c r="W886" s="34"/>
      <c r="X886" s="34"/>
      <c r="Y886" s="34"/>
      <c r="Z886" s="34"/>
      <c r="AA886" s="34"/>
      <c r="AB886" s="34"/>
    </row>
    <row r="887" spans="1:28">
      <c r="A887" s="34"/>
      <c r="B887" s="34"/>
      <c r="C887" s="34"/>
      <c r="D887" s="34"/>
      <c r="E887" s="34"/>
      <c r="F887" s="34"/>
      <c r="G887" s="34"/>
      <c r="V887" s="34"/>
      <c r="W887" s="34"/>
      <c r="X887" s="34"/>
      <c r="Y887" s="34"/>
      <c r="Z887" s="34"/>
      <c r="AA887" s="34"/>
      <c r="AB887" s="34"/>
    </row>
    <row r="888" spans="1:28">
      <c r="A888" s="34"/>
      <c r="B888" s="34"/>
      <c r="C888" s="34"/>
      <c r="D888" s="34"/>
      <c r="E888" s="34"/>
      <c r="F888" s="34"/>
      <c r="G888" s="34"/>
      <c r="V888" s="34"/>
      <c r="W888" s="34"/>
      <c r="X888" s="34"/>
      <c r="Y888" s="34"/>
      <c r="Z888" s="34"/>
      <c r="AA888" s="34"/>
      <c r="AB888" s="34"/>
    </row>
    <row r="889" spans="1:28">
      <c r="A889" s="34"/>
      <c r="B889" s="34"/>
      <c r="C889" s="34"/>
      <c r="D889" s="34"/>
      <c r="E889" s="34"/>
      <c r="F889" s="34"/>
      <c r="G889" s="34"/>
      <c r="V889" s="34"/>
      <c r="W889" s="34"/>
      <c r="X889" s="34"/>
      <c r="Y889" s="34"/>
      <c r="Z889" s="34"/>
      <c r="AA889" s="34"/>
      <c r="AB889" s="34"/>
    </row>
    <row r="890" spans="1:28">
      <c r="A890" s="34"/>
      <c r="B890" s="34"/>
      <c r="C890" s="34"/>
      <c r="D890" s="34"/>
      <c r="E890" s="34"/>
      <c r="F890" s="34"/>
      <c r="G890" s="34"/>
      <c r="V890" s="34"/>
      <c r="W890" s="34"/>
      <c r="X890" s="34"/>
      <c r="Y890" s="34"/>
      <c r="Z890" s="34"/>
      <c r="AA890" s="34"/>
      <c r="AB890" s="34"/>
    </row>
    <row r="891" spans="1:28">
      <c r="A891" s="34"/>
      <c r="B891" s="34"/>
      <c r="C891" s="34"/>
      <c r="D891" s="34"/>
      <c r="E891" s="34"/>
      <c r="F891" s="34"/>
      <c r="G891" s="34"/>
      <c r="V891" s="34"/>
      <c r="W891" s="34"/>
      <c r="X891" s="34"/>
      <c r="Y891" s="34"/>
      <c r="Z891" s="34"/>
      <c r="AA891" s="34"/>
      <c r="AB891" s="34"/>
    </row>
    <row r="892" spans="1:28">
      <c r="A892" s="34"/>
      <c r="B892" s="34"/>
      <c r="C892" s="34"/>
      <c r="D892" s="34"/>
      <c r="E892" s="34"/>
      <c r="F892" s="34"/>
      <c r="G892" s="34"/>
      <c r="V892" s="34"/>
      <c r="W892" s="34"/>
      <c r="X892" s="34"/>
      <c r="Y892" s="34"/>
      <c r="Z892" s="34"/>
      <c r="AA892" s="34"/>
      <c r="AB892" s="34"/>
    </row>
    <row r="893" spans="1:28">
      <c r="A893" s="34"/>
      <c r="B893" s="34"/>
      <c r="C893" s="34"/>
      <c r="D893" s="34"/>
      <c r="E893" s="34"/>
      <c r="F893" s="34"/>
      <c r="G893" s="34"/>
      <c r="V893" s="34"/>
      <c r="W893" s="34"/>
      <c r="X893" s="34"/>
      <c r="Y893" s="34"/>
      <c r="Z893" s="34"/>
      <c r="AA893" s="34"/>
      <c r="AB893" s="34"/>
    </row>
    <row r="894" spans="1:28">
      <c r="A894" s="34"/>
      <c r="B894" s="34"/>
      <c r="C894" s="34"/>
      <c r="D894" s="34"/>
      <c r="E894" s="34"/>
      <c r="F894" s="34"/>
      <c r="G894" s="34"/>
      <c r="V894" s="34"/>
      <c r="W894" s="34"/>
      <c r="X894" s="34"/>
      <c r="Y894" s="34"/>
      <c r="Z894" s="34"/>
      <c r="AA894" s="34"/>
      <c r="AB894" s="34"/>
    </row>
    <row r="895" spans="1:28">
      <c r="A895" s="34"/>
      <c r="B895" s="34"/>
      <c r="C895" s="34"/>
      <c r="D895" s="34"/>
      <c r="E895" s="34"/>
      <c r="F895" s="34"/>
      <c r="G895" s="34"/>
      <c r="V895" s="34"/>
      <c r="W895" s="34"/>
      <c r="X895" s="34"/>
      <c r="Y895" s="34"/>
      <c r="Z895" s="34"/>
      <c r="AA895" s="34"/>
      <c r="AB895" s="34"/>
    </row>
    <row r="896" spans="1:28">
      <c r="A896" s="34"/>
      <c r="B896" s="34"/>
      <c r="C896" s="34"/>
      <c r="D896" s="34"/>
      <c r="E896" s="34"/>
      <c r="F896" s="34"/>
      <c r="G896" s="34"/>
      <c r="V896" s="34"/>
      <c r="W896" s="34"/>
      <c r="X896" s="34"/>
      <c r="Y896" s="34"/>
      <c r="Z896" s="34"/>
      <c r="AA896" s="34"/>
      <c r="AB896" s="34"/>
    </row>
    <row r="897" spans="1:28">
      <c r="A897" s="34"/>
      <c r="B897" s="34"/>
      <c r="C897" s="34"/>
      <c r="D897" s="34"/>
      <c r="E897" s="34"/>
      <c r="F897" s="34"/>
      <c r="G897" s="34"/>
      <c r="V897" s="34"/>
      <c r="W897" s="34"/>
      <c r="X897" s="34"/>
      <c r="Y897" s="34"/>
      <c r="Z897" s="34"/>
      <c r="AA897" s="34"/>
      <c r="AB897" s="34"/>
    </row>
    <row r="898" spans="1:28">
      <c r="A898" s="34"/>
      <c r="B898" s="34"/>
      <c r="C898" s="34"/>
      <c r="D898" s="34"/>
      <c r="E898" s="34"/>
      <c r="F898" s="34"/>
      <c r="G898" s="34"/>
      <c r="V898" s="34"/>
      <c r="W898" s="34"/>
      <c r="X898" s="34"/>
      <c r="Y898" s="34"/>
      <c r="Z898" s="34"/>
      <c r="AA898" s="34"/>
      <c r="AB898" s="34"/>
    </row>
    <row r="899" spans="1:28">
      <c r="A899" s="34"/>
      <c r="B899" s="34"/>
      <c r="C899" s="34"/>
      <c r="D899" s="34"/>
      <c r="E899" s="34"/>
      <c r="F899" s="34"/>
      <c r="G899" s="34"/>
      <c r="V899" s="34"/>
      <c r="W899" s="34"/>
      <c r="X899" s="34"/>
      <c r="Y899" s="34"/>
      <c r="Z899" s="34"/>
      <c r="AA899" s="34"/>
      <c r="AB899" s="34"/>
    </row>
    <row r="900" spans="1:28">
      <c r="A900" s="34"/>
      <c r="B900" s="34"/>
      <c r="C900" s="34"/>
      <c r="D900" s="34"/>
      <c r="E900" s="34"/>
      <c r="F900" s="34"/>
      <c r="G900" s="34"/>
      <c r="V900" s="34"/>
      <c r="W900" s="34"/>
      <c r="X900" s="34"/>
      <c r="Y900" s="34"/>
      <c r="Z900" s="34"/>
      <c r="AA900" s="34"/>
      <c r="AB900" s="34"/>
    </row>
    <row r="901" spans="1:28">
      <c r="A901" s="34"/>
      <c r="B901" s="34"/>
      <c r="C901" s="34"/>
      <c r="D901" s="34"/>
      <c r="E901" s="34"/>
      <c r="F901" s="34"/>
      <c r="G901" s="34"/>
      <c r="V901" s="34"/>
      <c r="W901" s="34"/>
      <c r="X901" s="34"/>
      <c r="Y901" s="34"/>
      <c r="Z901" s="34"/>
      <c r="AA901" s="34"/>
      <c r="AB901" s="34"/>
    </row>
    <row r="902" spans="1:28">
      <c r="A902" s="34"/>
      <c r="B902" s="34"/>
      <c r="C902" s="34"/>
      <c r="D902" s="34"/>
      <c r="E902" s="34"/>
      <c r="F902" s="34"/>
      <c r="G902" s="34"/>
      <c r="V902" s="34"/>
      <c r="W902" s="34"/>
      <c r="X902" s="34"/>
      <c r="Y902" s="34"/>
      <c r="Z902" s="34"/>
      <c r="AA902" s="34"/>
      <c r="AB902" s="34"/>
    </row>
    <row r="903" spans="1:28">
      <c r="A903" s="34"/>
      <c r="B903" s="34"/>
      <c r="C903" s="34"/>
      <c r="D903" s="34"/>
      <c r="E903" s="34"/>
      <c r="F903" s="34"/>
      <c r="G903" s="34"/>
      <c r="V903" s="34"/>
      <c r="W903" s="34"/>
      <c r="X903" s="34"/>
      <c r="Y903" s="34"/>
      <c r="Z903" s="34"/>
      <c r="AA903" s="34"/>
      <c r="AB903" s="34"/>
    </row>
    <row r="904" spans="1:28">
      <c r="A904" s="34"/>
      <c r="B904" s="34"/>
      <c r="C904" s="34"/>
      <c r="D904" s="34"/>
      <c r="E904" s="34"/>
      <c r="F904" s="34"/>
      <c r="G904" s="34"/>
      <c r="V904" s="34"/>
      <c r="W904" s="34"/>
      <c r="X904" s="34"/>
      <c r="Y904" s="34"/>
      <c r="Z904" s="34"/>
      <c r="AA904" s="34"/>
      <c r="AB904" s="34"/>
    </row>
    <row r="905" spans="1:28">
      <c r="A905" s="34"/>
      <c r="B905" s="34"/>
      <c r="C905" s="34"/>
      <c r="D905" s="34"/>
      <c r="E905" s="34"/>
      <c r="F905" s="34"/>
      <c r="G905" s="34"/>
      <c r="V905" s="34"/>
      <c r="W905" s="34"/>
      <c r="X905" s="34"/>
      <c r="Y905" s="34"/>
      <c r="Z905" s="34"/>
      <c r="AA905" s="34"/>
      <c r="AB905" s="34"/>
    </row>
    <row r="906" spans="1:28">
      <c r="A906" s="34"/>
      <c r="B906" s="34"/>
      <c r="C906" s="34"/>
      <c r="D906" s="34"/>
      <c r="E906" s="34"/>
      <c r="F906" s="34"/>
      <c r="G906" s="34"/>
      <c r="V906" s="34"/>
      <c r="W906" s="34"/>
      <c r="X906" s="34"/>
      <c r="Y906" s="34"/>
      <c r="Z906" s="34"/>
      <c r="AA906" s="34"/>
      <c r="AB906" s="34"/>
    </row>
    <row r="907" spans="1:28">
      <c r="A907" s="34"/>
      <c r="B907" s="34"/>
      <c r="C907" s="34"/>
      <c r="D907" s="34"/>
      <c r="E907" s="34"/>
      <c r="F907" s="34"/>
      <c r="G907" s="34"/>
      <c r="V907" s="34"/>
      <c r="W907" s="34"/>
      <c r="X907" s="34"/>
      <c r="Y907" s="34"/>
      <c r="Z907" s="34"/>
      <c r="AA907" s="34"/>
      <c r="AB907" s="34"/>
    </row>
    <row r="908" spans="1:28">
      <c r="A908" s="34"/>
      <c r="B908" s="34"/>
      <c r="C908" s="34"/>
      <c r="D908" s="34"/>
      <c r="E908" s="34"/>
      <c r="F908" s="34"/>
      <c r="G908" s="34"/>
      <c r="V908" s="34"/>
      <c r="W908" s="34"/>
      <c r="X908" s="34"/>
      <c r="Y908" s="34"/>
      <c r="Z908" s="34"/>
      <c r="AA908" s="34"/>
      <c r="AB908" s="34"/>
    </row>
    <row r="909" spans="1:28">
      <c r="A909" s="34"/>
      <c r="B909" s="34"/>
      <c r="C909" s="34"/>
      <c r="D909" s="34"/>
      <c r="E909" s="34"/>
      <c r="F909" s="34"/>
      <c r="G909" s="34"/>
      <c r="V909" s="34"/>
      <c r="W909" s="34"/>
      <c r="X909" s="34"/>
      <c r="Y909" s="34"/>
      <c r="Z909" s="34"/>
      <c r="AA909" s="34"/>
      <c r="AB909" s="34"/>
    </row>
    <row r="910" spans="1:28">
      <c r="A910" s="34"/>
      <c r="B910" s="34"/>
      <c r="C910" s="34"/>
      <c r="D910" s="34"/>
      <c r="E910" s="34"/>
      <c r="F910" s="34"/>
      <c r="G910" s="34"/>
      <c r="V910" s="34"/>
      <c r="W910" s="34"/>
      <c r="X910" s="34"/>
      <c r="Y910" s="34"/>
      <c r="Z910" s="34"/>
      <c r="AA910" s="34"/>
      <c r="AB910" s="34"/>
    </row>
    <row r="911" spans="1:28">
      <c r="A911" s="34"/>
      <c r="B911" s="34"/>
      <c r="C911" s="34"/>
      <c r="D911" s="34"/>
      <c r="E911" s="34"/>
      <c r="F911" s="34"/>
      <c r="G911" s="34"/>
      <c r="V911" s="34"/>
      <c r="W911" s="34"/>
      <c r="X911" s="34"/>
      <c r="Y911" s="34"/>
      <c r="Z911" s="34"/>
      <c r="AA911" s="34"/>
      <c r="AB911" s="34"/>
    </row>
    <row r="912" spans="1:28">
      <c r="A912" s="34"/>
      <c r="B912" s="34"/>
      <c r="C912" s="34"/>
      <c r="D912" s="34"/>
      <c r="E912" s="34"/>
      <c r="F912" s="34"/>
      <c r="G912" s="34"/>
      <c r="V912" s="34"/>
      <c r="W912" s="34"/>
      <c r="X912" s="34"/>
      <c r="Y912" s="34"/>
      <c r="Z912" s="34"/>
      <c r="AA912" s="34"/>
      <c r="AB912" s="34"/>
    </row>
    <row r="913" spans="1:28">
      <c r="A913" s="34"/>
      <c r="B913" s="34"/>
      <c r="C913" s="34"/>
      <c r="D913" s="34"/>
      <c r="E913" s="34"/>
      <c r="F913" s="34"/>
      <c r="G913" s="34"/>
      <c r="V913" s="34"/>
      <c r="W913" s="34"/>
      <c r="X913" s="34"/>
      <c r="Y913" s="34"/>
      <c r="Z913" s="34"/>
      <c r="AA913" s="34"/>
      <c r="AB913" s="34"/>
    </row>
    <row r="914" spans="1:28">
      <c r="A914" s="34"/>
      <c r="B914" s="34"/>
      <c r="C914" s="34"/>
      <c r="D914" s="34"/>
      <c r="E914" s="34"/>
      <c r="F914" s="34"/>
      <c r="G914" s="34"/>
      <c r="V914" s="34"/>
      <c r="W914" s="34"/>
      <c r="X914" s="34"/>
      <c r="Y914" s="34"/>
      <c r="Z914" s="34"/>
      <c r="AA914" s="34"/>
      <c r="AB914" s="34"/>
    </row>
    <row r="915" spans="1:28">
      <c r="A915" s="34"/>
      <c r="B915" s="34"/>
      <c r="C915" s="34"/>
      <c r="D915" s="34"/>
      <c r="E915" s="34"/>
      <c r="F915" s="34"/>
      <c r="G915" s="34"/>
      <c r="V915" s="34"/>
      <c r="W915" s="34"/>
      <c r="X915" s="34"/>
      <c r="Y915" s="34"/>
      <c r="Z915" s="34"/>
      <c r="AA915" s="34"/>
      <c r="AB915" s="34"/>
    </row>
    <row r="916" spans="1:28">
      <c r="A916" s="34"/>
      <c r="B916" s="34"/>
      <c r="C916" s="34"/>
      <c r="D916" s="34"/>
      <c r="E916" s="34"/>
      <c r="F916" s="34"/>
      <c r="G916" s="34"/>
      <c r="V916" s="34"/>
      <c r="W916" s="34"/>
      <c r="X916" s="34"/>
      <c r="Y916" s="34"/>
      <c r="Z916" s="34"/>
      <c r="AA916" s="34"/>
      <c r="AB916" s="34"/>
    </row>
    <row r="917" spans="1:28">
      <c r="A917" s="34"/>
      <c r="B917" s="34"/>
      <c r="C917" s="34"/>
      <c r="D917" s="34"/>
      <c r="E917" s="34"/>
      <c r="F917" s="34"/>
      <c r="G917" s="34"/>
      <c r="V917" s="34"/>
      <c r="W917" s="34"/>
      <c r="X917" s="34"/>
      <c r="Y917" s="34"/>
      <c r="Z917" s="34"/>
      <c r="AA917" s="34"/>
      <c r="AB917" s="34"/>
    </row>
    <row r="918" spans="1:28">
      <c r="A918" s="34"/>
      <c r="B918" s="34"/>
      <c r="C918" s="34"/>
      <c r="D918" s="34"/>
      <c r="E918" s="34"/>
      <c r="F918" s="34"/>
      <c r="G918" s="34"/>
      <c r="V918" s="34"/>
      <c r="W918" s="34"/>
      <c r="X918" s="34"/>
      <c r="Y918" s="34"/>
      <c r="Z918" s="34"/>
      <c r="AA918" s="34"/>
      <c r="AB918" s="34"/>
    </row>
    <row r="919" spans="1:28">
      <c r="A919" s="34"/>
      <c r="B919" s="34"/>
      <c r="C919" s="34"/>
      <c r="D919" s="34"/>
      <c r="E919" s="34"/>
      <c r="F919" s="34"/>
      <c r="G919" s="34"/>
      <c r="V919" s="34"/>
      <c r="W919" s="34"/>
      <c r="X919" s="34"/>
      <c r="Y919" s="34"/>
      <c r="Z919" s="34"/>
      <c r="AA919" s="34"/>
      <c r="AB919" s="34"/>
    </row>
    <row r="920" spans="1:28">
      <c r="A920" s="34"/>
      <c r="B920" s="34"/>
      <c r="C920" s="34"/>
      <c r="D920" s="34"/>
      <c r="E920" s="34"/>
      <c r="F920" s="34"/>
      <c r="G920" s="34"/>
      <c r="V920" s="34"/>
      <c r="W920" s="34"/>
      <c r="X920" s="34"/>
      <c r="Y920" s="34"/>
      <c r="Z920" s="34"/>
      <c r="AA920" s="34"/>
      <c r="AB920" s="34"/>
    </row>
    <row r="921" spans="1:28">
      <c r="A921" s="34"/>
      <c r="B921" s="34"/>
      <c r="C921" s="34"/>
      <c r="D921" s="34"/>
      <c r="E921" s="34"/>
      <c r="F921" s="34"/>
      <c r="G921" s="34"/>
      <c r="V921" s="34"/>
      <c r="W921" s="34"/>
      <c r="X921" s="34"/>
      <c r="Y921" s="34"/>
      <c r="Z921" s="34"/>
      <c r="AA921" s="34"/>
      <c r="AB921" s="34"/>
    </row>
    <row r="922" spans="1:28">
      <c r="A922" s="34"/>
      <c r="B922" s="34"/>
      <c r="C922" s="34"/>
      <c r="D922" s="34"/>
      <c r="E922" s="34"/>
      <c r="F922" s="34"/>
      <c r="G922" s="34"/>
      <c r="V922" s="34"/>
      <c r="W922" s="34"/>
      <c r="X922" s="34"/>
      <c r="Y922" s="34"/>
      <c r="Z922" s="34"/>
      <c r="AA922" s="34"/>
      <c r="AB922" s="34"/>
    </row>
    <row r="923" spans="1:28">
      <c r="A923" s="34"/>
      <c r="B923" s="34"/>
      <c r="C923" s="34"/>
      <c r="D923" s="34"/>
      <c r="E923" s="34"/>
      <c r="F923" s="34"/>
      <c r="G923" s="34"/>
      <c r="V923" s="34"/>
      <c r="W923" s="34"/>
      <c r="X923" s="34"/>
      <c r="Y923" s="34"/>
      <c r="Z923" s="34"/>
      <c r="AA923" s="34"/>
      <c r="AB923" s="34"/>
    </row>
    <row r="924" spans="1:28">
      <c r="A924" s="34"/>
      <c r="B924" s="34"/>
      <c r="C924" s="34"/>
      <c r="D924" s="34"/>
      <c r="E924" s="34"/>
      <c r="F924" s="34"/>
      <c r="G924" s="34"/>
      <c r="V924" s="34"/>
      <c r="W924" s="34"/>
      <c r="X924" s="34"/>
      <c r="Y924" s="34"/>
      <c r="Z924" s="34"/>
      <c r="AA924" s="34"/>
      <c r="AB924" s="34"/>
    </row>
    <row r="925" spans="1:28">
      <c r="A925" s="34"/>
      <c r="B925" s="34"/>
      <c r="C925" s="34"/>
      <c r="D925" s="34"/>
      <c r="E925" s="34"/>
      <c r="F925" s="34"/>
      <c r="G925" s="34"/>
      <c r="V925" s="34"/>
      <c r="W925" s="34"/>
      <c r="X925" s="34"/>
      <c r="Y925" s="34"/>
      <c r="Z925" s="34"/>
      <c r="AA925" s="34"/>
      <c r="AB925" s="34"/>
    </row>
    <row r="926" spans="1:28">
      <c r="A926" s="34"/>
      <c r="B926" s="34"/>
      <c r="C926" s="34"/>
      <c r="D926" s="34"/>
      <c r="E926" s="34"/>
      <c r="F926" s="34"/>
      <c r="G926" s="34"/>
      <c r="V926" s="34"/>
      <c r="W926" s="34"/>
      <c r="X926" s="34"/>
      <c r="Y926" s="34"/>
      <c r="Z926" s="34"/>
      <c r="AA926" s="34"/>
      <c r="AB926" s="34"/>
    </row>
    <row r="927" spans="1:28">
      <c r="A927" s="34"/>
      <c r="B927" s="34"/>
      <c r="C927" s="34"/>
      <c r="D927" s="34"/>
      <c r="E927" s="34"/>
      <c r="F927" s="34"/>
      <c r="G927" s="34"/>
      <c r="V927" s="34"/>
      <c r="W927" s="34"/>
      <c r="X927" s="34"/>
      <c r="Y927" s="34"/>
      <c r="Z927" s="34"/>
      <c r="AA927" s="34"/>
      <c r="AB927" s="34"/>
    </row>
    <row r="928" spans="1:28">
      <c r="A928" s="34"/>
      <c r="B928" s="34"/>
      <c r="C928" s="34"/>
      <c r="D928" s="34"/>
      <c r="E928" s="34"/>
      <c r="F928" s="34"/>
      <c r="G928" s="34"/>
      <c r="V928" s="34"/>
      <c r="W928" s="34"/>
      <c r="X928" s="34"/>
      <c r="Y928" s="34"/>
      <c r="Z928" s="34"/>
      <c r="AA928" s="34"/>
      <c r="AB928" s="34"/>
    </row>
    <row r="929" spans="1:28">
      <c r="A929" s="34"/>
      <c r="B929" s="34"/>
      <c r="C929" s="34"/>
      <c r="D929" s="34"/>
      <c r="E929" s="34"/>
      <c r="F929" s="34"/>
      <c r="G929" s="34"/>
      <c r="V929" s="34"/>
      <c r="W929" s="34"/>
      <c r="X929" s="34"/>
      <c r="Y929" s="34"/>
      <c r="Z929" s="34"/>
      <c r="AA929" s="34"/>
      <c r="AB929" s="34"/>
    </row>
    <row r="930" spans="1:28">
      <c r="A930" s="34"/>
      <c r="B930" s="34"/>
      <c r="C930" s="34"/>
      <c r="D930" s="34"/>
      <c r="E930" s="34"/>
      <c r="F930" s="34"/>
      <c r="G930" s="34"/>
      <c r="V930" s="34"/>
      <c r="W930" s="34"/>
      <c r="X930" s="34"/>
      <c r="Y930" s="34"/>
      <c r="Z930" s="34"/>
      <c r="AA930" s="34"/>
      <c r="AB930" s="34"/>
    </row>
    <row r="931" spans="1:28">
      <c r="A931" s="34"/>
      <c r="B931" s="34"/>
      <c r="C931" s="34"/>
      <c r="D931" s="34"/>
      <c r="E931" s="34"/>
      <c r="F931" s="34"/>
      <c r="G931" s="34"/>
      <c r="V931" s="34"/>
      <c r="W931" s="34"/>
      <c r="X931" s="34"/>
      <c r="Y931" s="34"/>
      <c r="Z931" s="34"/>
      <c r="AA931" s="34"/>
      <c r="AB931" s="34"/>
    </row>
    <row r="932" spans="1:28">
      <c r="A932" s="34"/>
      <c r="B932" s="34"/>
      <c r="C932" s="34"/>
      <c r="D932" s="34"/>
      <c r="E932" s="34"/>
      <c r="F932" s="34"/>
      <c r="G932" s="34"/>
      <c r="V932" s="34"/>
      <c r="W932" s="34"/>
      <c r="X932" s="34"/>
      <c r="Y932" s="34"/>
      <c r="Z932" s="34"/>
      <c r="AA932" s="34"/>
      <c r="AB932" s="34"/>
    </row>
    <row r="933" spans="1:28">
      <c r="A933" s="34"/>
      <c r="B933" s="34"/>
      <c r="C933" s="34"/>
      <c r="D933" s="34"/>
      <c r="E933" s="34"/>
      <c r="F933" s="34"/>
      <c r="G933" s="34"/>
      <c r="V933" s="34"/>
      <c r="W933" s="34"/>
      <c r="X933" s="34"/>
      <c r="Y933" s="34"/>
      <c r="Z933" s="34"/>
      <c r="AA933" s="34"/>
      <c r="AB933" s="34"/>
    </row>
    <row r="934" spans="1:28">
      <c r="A934" s="34"/>
      <c r="B934" s="34"/>
      <c r="C934" s="34"/>
      <c r="D934" s="34"/>
      <c r="E934" s="34"/>
      <c r="F934" s="34"/>
      <c r="G934" s="34"/>
      <c r="V934" s="34"/>
      <c r="W934" s="34"/>
      <c r="X934" s="34"/>
      <c r="Y934" s="34"/>
      <c r="Z934" s="34"/>
      <c r="AA934" s="34"/>
      <c r="AB934" s="34"/>
    </row>
    <row r="935" spans="1:28">
      <c r="A935" s="34"/>
      <c r="B935" s="34"/>
      <c r="C935" s="34"/>
      <c r="D935" s="34"/>
      <c r="E935" s="34"/>
      <c r="F935" s="34"/>
      <c r="G935" s="34"/>
      <c r="V935" s="34"/>
      <c r="W935" s="34"/>
      <c r="X935" s="34"/>
      <c r="Y935" s="34"/>
      <c r="Z935" s="34"/>
      <c r="AA935" s="34"/>
      <c r="AB935" s="34"/>
    </row>
    <row r="936" spans="1:28">
      <c r="A936" s="34"/>
      <c r="B936" s="34"/>
      <c r="C936" s="34"/>
      <c r="D936" s="34"/>
      <c r="E936" s="34"/>
      <c r="F936" s="34"/>
      <c r="G936" s="34"/>
      <c r="V936" s="34"/>
      <c r="W936" s="34"/>
      <c r="X936" s="34"/>
      <c r="Y936" s="34"/>
      <c r="Z936" s="34"/>
      <c r="AA936" s="34"/>
      <c r="AB936" s="34"/>
    </row>
    <row r="937" spans="1:28">
      <c r="A937" s="34"/>
      <c r="B937" s="34"/>
      <c r="C937" s="34"/>
      <c r="D937" s="34"/>
      <c r="E937" s="34"/>
      <c r="F937" s="34"/>
      <c r="G937" s="34"/>
      <c r="V937" s="34"/>
      <c r="W937" s="34"/>
      <c r="X937" s="34"/>
      <c r="Y937" s="34"/>
      <c r="Z937" s="34"/>
      <c r="AA937" s="34"/>
      <c r="AB937" s="34"/>
    </row>
    <row r="938" spans="1:28">
      <c r="A938" s="34"/>
      <c r="B938" s="34"/>
      <c r="C938" s="34"/>
      <c r="D938" s="34"/>
      <c r="E938" s="34"/>
      <c r="F938" s="34"/>
      <c r="G938" s="34"/>
      <c r="V938" s="34"/>
      <c r="W938" s="34"/>
      <c r="X938" s="34"/>
      <c r="Y938" s="34"/>
      <c r="Z938" s="34"/>
      <c r="AA938" s="34"/>
      <c r="AB938" s="34"/>
    </row>
    <row r="939" spans="1:28">
      <c r="A939" s="34"/>
      <c r="B939" s="34"/>
      <c r="C939" s="34"/>
      <c r="D939" s="34"/>
      <c r="E939" s="34"/>
      <c r="F939" s="34"/>
      <c r="G939" s="34"/>
      <c r="V939" s="34"/>
      <c r="W939" s="34"/>
      <c r="X939" s="34"/>
      <c r="Y939" s="34"/>
      <c r="Z939" s="34"/>
      <c r="AA939" s="34"/>
      <c r="AB939" s="34"/>
    </row>
    <row r="940" spans="1:28">
      <c r="A940" s="34"/>
      <c r="B940" s="34"/>
      <c r="C940" s="34"/>
      <c r="D940" s="34"/>
      <c r="E940" s="34"/>
      <c r="F940" s="34"/>
      <c r="G940" s="34"/>
      <c r="V940" s="34"/>
      <c r="W940" s="34"/>
      <c r="X940" s="34"/>
      <c r="Y940" s="34"/>
      <c r="Z940" s="34"/>
      <c r="AA940" s="34"/>
      <c r="AB940" s="34"/>
    </row>
    <row r="941" spans="1:28">
      <c r="A941" s="34"/>
      <c r="B941" s="34"/>
      <c r="C941" s="34"/>
      <c r="D941" s="34"/>
      <c r="E941" s="34"/>
      <c r="F941" s="34"/>
      <c r="G941" s="34"/>
      <c r="V941" s="34"/>
      <c r="W941" s="34"/>
      <c r="X941" s="34"/>
      <c r="Y941" s="34"/>
      <c r="Z941" s="34"/>
      <c r="AA941" s="34"/>
      <c r="AB941" s="34"/>
    </row>
    <row r="942" spans="1:28">
      <c r="A942" s="34"/>
      <c r="B942" s="34"/>
      <c r="C942" s="34"/>
      <c r="D942" s="34"/>
      <c r="E942" s="34"/>
      <c r="F942" s="34"/>
      <c r="G942" s="34"/>
      <c r="V942" s="34"/>
      <c r="W942" s="34"/>
      <c r="X942" s="34"/>
      <c r="Y942" s="34"/>
      <c r="Z942" s="34"/>
      <c r="AA942" s="34"/>
      <c r="AB942" s="34"/>
    </row>
    <row r="943" spans="1:28">
      <c r="A943" s="34"/>
      <c r="B943" s="34"/>
      <c r="C943" s="34"/>
      <c r="D943" s="34"/>
      <c r="E943" s="34"/>
      <c r="F943" s="34"/>
      <c r="G943" s="34"/>
      <c r="V943" s="34"/>
      <c r="W943" s="34"/>
      <c r="X943" s="34"/>
      <c r="Y943" s="34"/>
      <c r="Z943" s="34"/>
      <c r="AA943" s="34"/>
      <c r="AB943" s="34"/>
    </row>
    <row r="944" spans="1:28">
      <c r="A944" s="34"/>
      <c r="B944" s="34"/>
      <c r="C944" s="34"/>
      <c r="D944" s="34"/>
      <c r="E944" s="34"/>
      <c r="F944" s="34"/>
      <c r="G944" s="34"/>
      <c r="V944" s="34"/>
      <c r="W944" s="34"/>
      <c r="X944" s="34"/>
      <c r="Y944" s="34"/>
      <c r="Z944" s="34"/>
      <c r="AA944" s="34"/>
      <c r="AB944" s="34"/>
    </row>
    <row r="945" spans="1:28">
      <c r="A945" s="34"/>
      <c r="B945" s="34"/>
      <c r="C945" s="34"/>
      <c r="D945" s="34"/>
      <c r="E945" s="34"/>
      <c r="F945" s="34"/>
      <c r="G945" s="34"/>
      <c r="V945" s="34"/>
      <c r="W945" s="34"/>
      <c r="X945" s="34"/>
      <c r="Y945" s="34"/>
      <c r="Z945" s="34"/>
      <c r="AA945" s="34"/>
      <c r="AB945" s="34"/>
    </row>
    <row r="946" spans="1:28">
      <c r="A946" s="34"/>
      <c r="B946" s="34"/>
      <c r="C946" s="34"/>
      <c r="D946" s="34"/>
      <c r="E946" s="34"/>
      <c r="F946" s="34"/>
      <c r="G946" s="34"/>
      <c r="V946" s="34"/>
      <c r="W946" s="34"/>
      <c r="X946" s="34"/>
      <c r="Y946" s="34"/>
      <c r="Z946" s="34"/>
      <c r="AA946" s="34"/>
      <c r="AB946" s="34"/>
    </row>
    <row r="947" spans="1:28">
      <c r="A947" s="34"/>
      <c r="B947" s="34"/>
      <c r="C947" s="34"/>
      <c r="D947" s="34"/>
      <c r="E947" s="34"/>
      <c r="F947" s="34"/>
      <c r="G947" s="34"/>
      <c r="V947" s="34"/>
      <c r="W947" s="34"/>
      <c r="X947" s="34"/>
      <c r="Y947" s="34"/>
      <c r="Z947" s="34"/>
      <c r="AA947" s="34"/>
      <c r="AB947" s="34"/>
    </row>
    <row r="948" spans="1:28">
      <c r="A948" s="34"/>
      <c r="B948" s="34"/>
      <c r="C948" s="34"/>
      <c r="D948" s="34"/>
      <c r="E948" s="34"/>
      <c r="F948" s="34"/>
      <c r="G948" s="34"/>
      <c r="V948" s="34"/>
      <c r="W948" s="34"/>
      <c r="X948" s="34"/>
      <c r="Y948" s="34"/>
      <c r="Z948" s="34"/>
      <c r="AA948" s="34"/>
      <c r="AB948" s="34"/>
    </row>
    <row r="949" spans="1:28">
      <c r="A949" s="34"/>
      <c r="B949" s="34"/>
      <c r="C949" s="34"/>
      <c r="D949" s="34"/>
      <c r="E949" s="34"/>
      <c r="F949" s="34"/>
      <c r="G949" s="34"/>
      <c r="V949" s="34"/>
      <c r="W949" s="34"/>
      <c r="X949" s="34"/>
      <c r="Y949" s="34"/>
      <c r="Z949" s="34"/>
      <c r="AA949" s="34"/>
      <c r="AB949" s="34"/>
    </row>
    <row r="950" spans="1:28">
      <c r="A950" s="34"/>
      <c r="B950" s="34"/>
      <c r="C950" s="34"/>
      <c r="D950" s="34"/>
      <c r="E950" s="34"/>
      <c r="F950" s="34"/>
      <c r="G950" s="34"/>
      <c r="V950" s="34"/>
      <c r="W950" s="34"/>
      <c r="X950" s="34"/>
      <c r="Y950" s="34"/>
      <c r="Z950" s="34"/>
      <c r="AA950" s="34"/>
      <c r="AB950" s="34"/>
    </row>
    <row r="951" spans="1:28">
      <c r="A951" s="34"/>
      <c r="B951" s="34"/>
      <c r="C951" s="34"/>
      <c r="D951" s="34"/>
      <c r="E951" s="34"/>
      <c r="F951" s="34"/>
      <c r="G951" s="34"/>
      <c r="V951" s="34"/>
      <c r="W951" s="34"/>
      <c r="X951" s="34"/>
      <c r="Y951" s="34"/>
      <c r="Z951" s="34"/>
      <c r="AA951" s="34"/>
      <c r="AB951" s="34"/>
    </row>
    <row r="952" spans="1:28">
      <c r="A952" s="34"/>
      <c r="B952" s="34"/>
      <c r="C952" s="34"/>
      <c r="D952" s="34"/>
      <c r="E952" s="34"/>
      <c r="F952" s="34"/>
      <c r="G952" s="34"/>
      <c r="V952" s="34"/>
      <c r="W952" s="34"/>
      <c r="X952" s="34"/>
      <c r="Y952" s="34"/>
      <c r="Z952" s="34"/>
      <c r="AA952" s="34"/>
      <c r="AB952" s="34"/>
    </row>
    <row r="953" spans="1:28">
      <c r="A953" s="34"/>
      <c r="B953" s="34"/>
      <c r="C953" s="34"/>
      <c r="D953" s="34"/>
      <c r="E953" s="34"/>
      <c r="F953" s="34"/>
      <c r="G953" s="34"/>
      <c r="V953" s="34"/>
      <c r="W953" s="34"/>
      <c r="X953" s="34"/>
      <c r="Y953" s="34"/>
      <c r="Z953" s="34"/>
      <c r="AA953" s="34"/>
      <c r="AB953" s="34"/>
    </row>
    <row r="954" spans="1:28">
      <c r="A954" s="34"/>
      <c r="B954" s="34"/>
      <c r="C954" s="34"/>
      <c r="D954" s="34"/>
      <c r="E954" s="34"/>
      <c r="F954" s="34"/>
      <c r="G954" s="34"/>
      <c r="V954" s="34"/>
      <c r="W954" s="34"/>
      <c r="X954" s="34"/>
      <c r="Y954" s="34"/>
      <c r="Z954" s="34"/>
      <c r="AA954" s="34"/>
      <c r="AB954" s="34"/>
    </row>
    <row r="955" spans="1:28">
      <c r="A955" s="34"/>
      <c r="B955" s="34"/>
      <c r="C955" s="34"/>
      <c r="D955" s="34"/>
      <c r="E955" s="34"/>
      <c r="F955" s="34"/>
      <c r="G955" s="34"/>
      <c r="V955" s="34"/>
      <c r="W955" s="34"/>
      <c r="X955" s="34"/>
      <c r="Y955" s="34"/>
      <c r="Z955" s="34"/>
      <c r="AA955" s="34"/>
      <c r="AB955" s="34"/>
    </row>
    <row r="956" spans="1:28">
      <c r="A956" s="34"/>
      <c r="B956" s="34"/>
      <c r="C956" s="34"/>
      <c r="D956" s="34"/>
      <c r="E956" s="34"/>
      <c r="F956" s="34"/>
      <c r="G956" s="34"/>
      <c r="V956" s="34"/>
      <c r="W956" s="34"/>
      <c r="X956" s="34"/>
      <c r="Y956" s="34"/>
      <c r="Z956" s="34"/>
      <c r="AA956" s="34"/>
      <c r="AB956" s="34"/>
    </row>
    <row r="957" spans="1:28">
      <c r="A957" s="34"/>
      <c r="B957" s="34"/>
      <c r="C957" s="34"/>
      <c r="D957" s="34"/>
      <c r="E957" s="34"/>
      <c r="F957" s="34"/>
      <c r="G957" s="34"/>
      <c r="V957" s="34"/>
      <c r="W957" s="34"/>
      <c r="X957" s="34"/>
      <c r="Y957" s="34"/>
      <c r="Z957" s="34"/>
      <c r="AA957" s="34"/>
      <c r="AB957" s="34"/>
    </row>
    <row r="958" spans="1:28">
      <c r="A958" s="34"/>
      <c r="B958" s="34"/>
      <c r="C958" s="34"/>
      <c r="D958" s="34"/>
      <c r="E958" s="34"/>
      <c r="F958" s="34"/>
      <c r="G958" s="34"/>
      <c r="V958" s="34"/>
      <c r="W958" s="34"/>
      <c r="X958" s="34"/>
      <c r="Y958" s="34"/>
      <c r="Z958" s="34"/>
      <c r="AA958" s="34"/>
      <c r="AB958" s="34"/>
    </row>
    <row r="959" spans="1:28">
      <c r="A959" s="34"/>
      <c r="B959" s="34"/>
      <c r="C959" s="34"/>
      <c r="D959" s="34"/>
      <c r="E959" s="34"/>
      <c r="F959" s="34"/>
      <c r="G959" s="34"/>
      <c r="V959" s="34"/>
      <c r="W959" s="34"/>
      <c r="X959" s="34"/>
      <c r="Y959" s="34"/>
      <c r="Z959" s="34"/>
      <c r="AA959" s="34"/>
      <c r="AB959" s="34"/>
    </row>
    <row r="960" spans="1:28">
      <c r="A960" s="34"/>
      <c r="B960" s="34"/>
      <c r="C960" s="34"/>
      <c r="D960" s="34"/>
      <c r="E960" s="34"/>
      <c r="F960" s="34"/>
      <c r="G960" s="34"/>
      <c r="V960" s="34"/>
      <c r="W960" s="34"/>
      <c r="X960" s="34"/>
      <c r="Y960" s="34"/>
      <c r="Z960" s="34"/>
      <c r="AA960" s="34"/>
      <c r="AB960" s="34"/>
    </row>
    <row r="961" spans="1:28">
      <c r="A961" s="34"/>
      <c r="B961" s="34"/>
      <c r="C961" s="34"/>
      <c r="D961" s="34"/>
      <c r="E961" s="34"/>
      <c r="F961" s="34"/>
      <c r="G961" s="34"/>
      <c r="V961" s="34"/>
      <c r="W961" s="34"/>
      <c r="X961" s="34"/>
      <c r="Y961" s="34"/>
      <c r="Z961" s="34"/>
      <c r="AA961" s="34"/>
      <c r="AB961" s="34"/>
    </row>
    <row r="962" spans="1:28">
      <c r="A962" s="34"/>
      <c r="B962" s="34"/>
      <c r="C962" s="34"/>
      <c r="D962" s="34"/>
      <c r="E962" s="34"/>
      <c r="F962" s="34"/>
      <c r="G962" s="34"/>
      <c r="V962" s="34"/>
      <c r="W962" s="34"/>
      <c r="X962" s="34"/>
      <c r="Y962" s="34"/>
      <c r="Z962" s="34"/>
      <c r="AA962" s="34"/>
      <c r="AB962" s="34"/>
    </row>
    <row r="963" spans="1:28">
      <c r="A963" s="34"/>
      <c r="B963" s="34"/>
      <c r="C963" s="34"/>
      <c r="D963" s="34"/>
      <c r="E963" s="34"/>
      <c r="F963" s="34"/>
      <c r="G963" s="34"/>
      <c r="V963" s="34"/>
      <c r="W963" s="34"/>
      <c r="X963" s="34"/>
      <c r="Y963" s="34"/>
      <c r="Z963" s="34"/>
      <c r="AA963" s="34"/>
      <c r="AB963" s="34"/>
    </row>
    <row r="964" spans="1:28">
      <c r="A964" s="34"/>
      <c r="B964" s="34"/>
      <c r="C964" s="34"/>
      <c r="D964" s="34"/>
      <c r="E964" s="34"/>
      <c r="F964" s="34"/>
      <c r="G964" s="34"/>
      <c r="V964" s="34"/>
      <c r="W964" s="34"/>
      <c r="X964" s="34"/>
      <c r="Y964" s="34"/>
      <c r="Z964" s="34"/>
      <c r="AA964" s="34"/>
      <c r="AB964" s="34"/>
    </row>
    <row r="965" spans="1:28">
      <c r="A965" s="34"/>
      <c r="B965" s="34"/>
      <c r="C965" s="34"/>
      <c r="D965" s="34"/>
      <c r="E965" s="34"/>
      <c r="F965" s="34"/>
      <c r="G965" s="34"/>
      <c r="V965" s="34"/>
      <c r="W965" s="34"/>
      <c r="X965" s="34"/>
      <c r="Y965" s="34"/>
      <c r="Z965" s="34"/>
      <c r="AA965" s="34"/>
      <c r="AB965" s="34"/>
    </row>
    <row r="966" spans="1:28">
      <c r="A966" s="34"/>
      <c r="B966" s="34"/>
      <c r="C966" s="34"/>
      <c r="D966" s="34"/>
      <c r="E966" s="34"/>
      <c r="F966" s="34"/>
      <c r="G966" s="34"/>
      <c r="V966" s="34"/>
      <c r="W966" s="34"/>
      <c r="X966" s="34"/>
      <c r="Y966" s="34"/>
      <c r="Z966" s="34"/>
      <c r="AA966" s="34"/>
      <c r="AB966" s="34"/>
    </row>
    <row r="967" spans="1:28">
      <c r="A967" s="34"/>
      <c r="B967" s="34"/>
      <c r="C967" s="34"/>
      <c r="D967" s="34"/>
      <c r="E967" s="34"/>
      <c r="F967" s="34"/>
      <c r="G967" s="34"/>
      <c r="V967" s="34"/>
      <c r="W967" s="34"/>
      <c r="X967" s="34"/>
      <c r="Y967" s="34"/>
      <c r="Z967" s="34"/>
      <c r="AA967" s="34"/>
      <c r="AB967" s="34"/>
    </row>
    <row r="968" spans="1:28">
      <c r="A968" s="34"/>
      <c r="B968" s="34"/>
      <c r="C968" s="34"/>
      <c r="D968" s="34"/>
      <c r="E968" s="34"/>
      <c r="F968" s="34"/>
      <c r="G968" s="34"/>
      <c r="V968" s="34"/>
      <c r="W968" s="34"/>
      <c r="X968" s="34"/>
      <c r="Y968" s="34"/>
      <c r="Z968" s="34"/>
      <c r="AA968" s="34"/>
      <c r="AB968" s="34"/>
    </row>
    <row r="969" spans="1:28">
      <c r="A969" s="34"/>
      <c r="B969" s="34"/>
      <c r="C969" s="34"/>
      <c r="D969" s="34"/>
      <c r="E969" s="34"/>
      <c r="F969" s="34"/>
      <c r="G969" s="34"/>
      <c r="V969" s="34"/>
      <c r="W969" s="34"/>
      <c r="X969" s="34"/>
      <c r="Y969" s="34"/>
      <c r="Z969" s="34"/>
      <c r="AA969" s="34"/>
      <c r="AB969" s="34"/>
    </row>
    <row r="970" spans="1:28">
      <c r="A970" s="34"/>
      <c r="B970" s="34"/>
      <c r="C970" s="34"/>
      <c r="D970" s="34"/>
      <c r="E970" s="34"/>
      <c r="F970" s="34"/>
      <c r="G970" s="34"/>
      <c r="V970" s="34"/>
      <c r="W970" s="34"/>
      <c r="X970" s="34"/>
      <c r="Y970" s="34"/>
      <c r="Z970" s="34"/>
      <c r="AA970" s="34"/>
      <c r="AB970" s="34"/>
    </row>
    <row r="971" spans="1:28">
      <c r="A971" s="34"/>
      <c r="B971" s="34"/>
      <c r="C971" s="34"/>
      <c r="D971" s="34"/>
      <c r="E971" s="34"/>
      <c r="F971" s="34"/>
      <c r="G971" s="34"/>
      <c r="V971" s="34"/>
      <c r="W971" s="34"/>
      <c r="X971" s="34"/>
      <c r="Y971" s="34"/>
      <c r="Z971" s="34"/>
      <c r="AA971" s="34"/>
      <c r="AB971" s="34"/>
    </row>
    <row r="972" spans="1:28">
      <c r="A972" s="34"/>
      <c r="B972" s="34"/>
      <c r="C972" s="34"/>
      <c r="D972" s="34"/>
      <c r="E972" s="34"/>
      <c r="F972" s="34"/>
      <c r="G972" s="34"/>
      <c r="V972" s="34"/>
      <c r="W972" s="34"/>
      <c r="X972" s="34"/>
      <c r="Y972" s="34"/>
      <c r="Z972" s="34"/>
      <c r="AA972" s="34"/>
      <c r="AB972" s="34"/>
    </row>
    <row r="973" spans="1:28">
      <c r="A973" s="34"/>
      <c r="B973" s="34"/>
      <c r="C973" s="34"/>
      <c r="D973" s="34"/>
      <c r="E973" s="34"/>
      <c r="F973" s="34"/>
      <c r="G973" s="34"/>
      <c r="V973" s="34"/>
      <c r="W973" s="34"/>
      <c r="X973" s="34"/>
      <c r="Y973" s="34"/>
      <c r="Z973" s="34"/>
      <c r="AA973" s="34"/>
      <c r="AB973" s="34"/>
    </row>
    <row r="974" spans="1:28">
      <c r="A974" s="34"/>
      <c r="B974" s="34"/>
      <c r="C974" s="34"/>
      <c r="D974" s="34"/>
      <c r="E974" s="34"/>
      <c r="F974" s="34"/>
      <c r="G974" s="34"/>
      <c r="V974" s="34"/>
      <c r="W974" s="34"/>
      <c r="X974" s="34"/>
      <c r="Y974" s="34"/>
      <c r="Z974" s="34"/>
      <c r="AA974" s="34"/>
      <c r="AB974" s="34"/>
    </row>
    <row r="975" spans="1:28">
      <c r="A975" s="34"/>
      <c r="B975" s="34"/>
      <c r="C975" s="34"/>
      <c r="D975" s="34"/>
      <c r="E975" s="34"/>
      <c r="F975" s="34"/>
      <c r="G975" s="34"/>
      <c r="V975" s="34"/>
      <c r="W975" s="34"/>
      <c r="X975" s="34"/>
      <c r="Y975" s="34"/>
      <c r="Z975" s="34"/>
      <c r="AA975" s="34"/>
      <c r="AB975" s="34"/>
    </row>
    <row r="976" spans="1:28">
      <c r="A976" s="34"/>
      <c r="B976" s="34"/>
      <c r="C976" s="34"/>
      <c r="D976" s="34"/>
      <c r="E976" s="34"/>
      <c r="F976" s="34"/>
      <c r="G976" s="34"/>
      <c r="V976" s="34"/>
      <c r="W976" s="34"/>
      <c r="X976" s="34"/>
      <c r="Y976" s="34"/>
      <c r="Z976" s="34"/>
      <c r="AA976" s="34"/>
      <c r="AB976" s="34"/>
    </row>
    <row r="977" spans="1:28">
      <c r="A977" s="34"/>
      <c r="B977" s="34"/>
      <c r="C977" s="34"/>
      <c r="D977" s="34"/>
      <c r="E977" s="34"/>
      <c r="F977" s="34"/>
      <c r="G977" s="34"/>
      <c r="V977" s="34"/>
      <c r="W977" s="34"/>
      <c r="X977" s="34"/>
      <c r="Y977" s="34"/>
      <c r="Z977" s="34"/>
      <c r="AA977" s="34"/>
      <c r="AB977" s="34"/>
    </row>
    <row r="978" spans="1:28">
      <c r="A978" s="34"/>
      <c r="B978" s="34"/>
      <c r="C978" s="34"/>
      <c r="D978" s="34"/>
      <c r="E978" s="34"/>
      <c r="F978" s="34"/>
      <c r="G978" s="34"/>
      <c r="V978" s="34"/>
      <c r="W978" s="34"/>
      <c r="X978" s="34"/>
      <c r="Y978" s="34"/>
      <c r="Z978" s="34"/>
      <c r="AA978" s="34"/>
      <c r="AB978" s="34"/>
    </row>
    <row r="979" spans="1:28">
      <c r="A979" s="34"/>
      <c r="B979" s="34"/>
      <c r="C979" s="34"/>
      <c r="D979" s="34"/>
      <c r="E979" s="34"/>
      <c r="F979" s="34"/>
      <c r="G979" s="34"/>
      <c r="V979" s="34"/>
      <c r="W979" s="34"/>
      <c r="X979" s="34"/>
      <c r="Y979" s="34"/>
      <c r="Z979" s="34"/>
      <c r="AA979" s="34"/>
      <c r="AB979" s="34"/>
    </row>
    <row r="980" spans="1:28">
      <c r="A980" s="34"/>
      <c r="B980" s="34"/>
      <c r="C980" s="34"/>
      <c r="D980" s="34"/>
      <c r="E980" s="34"/>
      <c r="F980" s="34"/>
      <c r="G980" s="34"/>
      <c r="V980" s="34"/>
      <c r="W980" s="34"/>
      <c r="X980" s="34"/>
      <c r="Y980" s="34"/>
      <c r="Z980" s="34"/>
      <c r="AA980" s="34"/>
      <c r="AB980" s="34"/>
    </row>
    <row r="981" spans="1:28">
      <c r="A981" s="34"/>
      <c r="B981" s="34"/>
      <c r="C981" s="34"/>
      <c r="D981" s="34"/>
      <c r="E981" s="34"/>
      <c r="F981" s="34"/>
      <c r="G981" s="34"/>
      <c r="V981" s="34"/>
      <c r="W981" s="34"/>
      <c r="X981" s="34"/>
      <c r="Y981" s="34"/>
      <c r="Z981" s="34"/>
      <c r="AA981" s="34"/>
      <c r="AB981" s="34"/>
    </row>
    <row r="982" spans="1:28">
      <c r="A982" s="34"/>
      <c r="B982" s="34"/>
      <c r="C982" s="34"/>
      <c r="D982" s="34"/>
      <c r="E982" s="34"/>
      <c r="F982" s="34"/>
      <c r="G982" s="34"/>
      <c r="V982" s="34"/>
      <c r="W982" s="34"/>
      <c r="X982" s="34"/>
      <c r="Y982" s="34"/>
      <c r="Z982" s="34"/>
      <c r="AA982" s="34"/>
      <c r="AB982" s="34"/>
    </row>
    <row r="983" spans="1:28">
      <c r="A983" s="34"/>
      <c r="B983" s="34"/>
      <c r="C983" s="34"/>
      <c r="D983" s="34"/>
      <c r="E983" s="34"/>
      <c r="F983" s="34"/>
      <c r="G983" s="34"/>
      <c r="V983" s="34"/>
      <c r="W983" s="34"/>
      <c r="X983" s="34"/>
      <c r="Y983" s="34"/>
      <c r="Z983" s="34"/>
      <c r="AA983" s="34"/>
      <c r="AB983" s="34"/>
    </row>
    <row r="984" spans="1:28">
      <c r="A984" s="34"/>
      <c r="B984" s="34"/>
      <c r="C984" s="34"/>
      <c r="D984" s="34"/>
      <c r="E984" s="34"/>
      <c r="F984" s="34"/>
      <c r="G984" s="34"/>
      <c r="V984" s="34"/>
      <c r="W984" s="34"/>
      <c r="X984" s="34"/>
      <c r="Y984" s="34"/>
      <c r="Z984" s="34"/>
      <c r="AA984" s="34"/>
      <c r="AB984" s="34"/>
    </row>
    <row r="985" spans="1:28">
      <c r="A985" s="34"/>
      <c r="B985" s="34"/>
      <c r="C985" s="34"/>
      <c r="D985" s="34"/>
      <c r="E985" s="34"/>
      <c r="F985" s="34"/>
      <c r="G985" s="34"/>
      <c r="V985" s="34"/>
      <c r="W985" s="34"/>
      <c r="X985" s="34"/>
      <c r="Y985" s="34"/>
      <c r="Z985" s="34"/>
      <c r="AA985" s="34"/>
      <c r="AB985" s="34"/>
    </row>
    <row r="986" spans="1:28">
      <c r="A986" s="34"/>
      <c r="B986" s="34"/>
      <c r="C986" s="34"/>
      <c r="D986" s="34"/>
      <c r="E986" s="34"/>
      <c r="F986" s="34"/>
      <c r="G986" s="34"/>
      <c r="V986" s="34"/>
      <c r="W986" s="34"/>
      <c r="X986" s="34"/>
      <c r="Y986" s="34"/>
      <c r="Z986" s="34"/>
      <c r="AA986" s="34"/>
      <c r="AB986" s="34"/>
    </row>
    <row r="987" spans="1:28">
      <c r="A987" s="34"/>
      <c r="B987" s="34"/>
      <c r="C987" s="34"/>
      <c r="D987" s="34"/>
      <c r="E987" s="34"/>
      <c r="F987" s="34"/>
      <c r="G987" s="34"/>
      <c r="V987" s="34"/>
      <c r="W987" s="34"/>
      <c r="X987" s="34"/>
      <c r="Y987" s="34"/>
      <c r="Z987" s="34"/>
      <c r="AA987" s="34"/>
      <c r="AB987" s="34"/>
    </row>
    <row r="988" spans="1:28">
      <c r="A988" s="34"/>
      <c r="B988" s="34"/>
      <c r="C988" s="34"/>
      <c r="D988" s="34"/>
      <c r="E988" s="34"/>
      <c r="F988" s="34"/>
      <c r="G988" s="34"/>
      <c r="V988" s="34"/>
      <c r="W988" s="34"/>
      <c r="X988" s="34"/>
      <c r="Y988" s="34"/>
      <c r="Z988" s="34"/>
      <c r="AA988" s="34"/>
      <c r="AB988" s="34"/>
    </row>
    <row r="989" spans="1:28">
      <c r="A989" s="34"/>
      <c r="B989" s="34"/>
      <c r="C989" s="34"/>
      <c r="D989" s="34"/>
      <c r="E989" s="34"/>
      <c r="F989" s="34"/>
      <c r="G989" s="34"/>
      <c r="V989" s="34"/>
      <c r="W989" s="34"/>
      <c r="X989" s="34"/>
      <c r="Y989" s="34"/>
      <c r="Z989" s="34"/>
      <c r="AA989" s="34"/>
      <c r="AB989" s="34"/>
    </row>
    <row r="990" spans="1:28">
      <c r="A990" s="34"/>
      <c r="B990" s="34"/>
      <c r="C990" s="34"/>
      <c r="D990" s="34"/>
      <c r="E990" s="34"/>
      <c r="F990" s="34"/>
      <c r="G990" s="34"/>
      <c r="V990" s="34"/>
      <c r="W990" s="34"/>
      <c r="X990" s="34"/>
      <c r="Y990" s="34"/>
      <c r="Z990" s="34"/>
      <c r="AA990" s="34"/>
      <c r="AB990" s="34"/>
    </row>
    <row r="991" spans="1:28">
      <c r="A991" s="34"/>
      <c r="B991" s="34"/>
      <c r="C991" s="34"/>
      <c r="D991" s="34"/>
      <c r="E991" s="34"/>
      <c r="F991" s="34"/>
      <c r="G991" s="34"/>
      <c r="V991" s="34"/>
      <c r="W991" s="34"/>
      <c r="X991" s="34"/>
      <c r="Y991" s="34"/>
      <c r="Z991" s="34"/>
      <c r="AA991" s="34"/>
      <c r="AB991" s="34"/>
    </row>
    <row r="992" spans="1:28">
      <c r="A992" s="34"/>
      <c r="B992" s="34"/>
      <c r="C992" s="34"/>
      <c r="D992" s="34"/>
      <c r="E992" s="34"/>
      <c r="F992" s="34"/>
      <c r="G992" s="34"/>
      <c r="V992" s="34"/>
      <c r="W992" s="34"/>
      <c r="X992" s="34"/>
      <c r="Y992" s="34"/>
      <c r="Z992" s="34"/>
      <c r="AA992" s="34"/>
      <c r="AB992" s="34"/>
    </row>
    <row r="993" spans="1:28">
      <c r="A993" s="34"/>
      <c r="B993" s="34"/>
      <c r="C993" s="34"/>
      <c r="D993" s="34"/>
      <c r="E993" s="34"/>
      <c r="F993" s="34"/>
      <c r="G993" s="34"/>
      <c r="V993" s="34"/>
      <c r="W993" s="34"/>
      <c r="X993" s="34"/>
      <c r="Y993" s="34"/>
      <c r="Z993" s="34"/>
      <c r="AA993" s="34"/>
      <c r="AB993" s="34"/>
    </row>
    <row r="994" spans="1:28">
      <c r="A994" s="34"/>
      <c r="B994" s="34"/>
      <c r="C994" s="34"/>
      <c r="D994" s="34"/>
      <c r="E994" s="34"/>
      <c r="F994" s="34"/>
      <c r="G994" s="34"/>
      <c r="V994" s="34"/>
      <c r="W994" s="34"/>
      <c r="X994" s="34"/>
      <c r="Y994" s="34"/>
      <c r="Z994" s="34"/>
      <c r="AA994" s="34"/>
      <c r="AB994" s="34"/>
    </row>
    <row r="995" spans="1:28">
      <c r="A995" s="34"/>
      <c r="B995" s="34"/>
      <c r="C995" s="34"/>
      <c r="D995" s="34"/>
      <c r="E995" s="34"/>
      <c r="F995" s="34"/>
      <c r="G995" s="34"/>
      <c r="V995" s="34"/>
      <c r="W995" s="34"/>
      <c r="X995" s="34"/>
      <c r="Y995" s="34"/>
      <c r="Z995" s="34"/>
      <c r="AA995" s="34"/>
      <c r="AB995" s="34"/>
    </row>
    <row r="996" spans="1:28">
      <c r="A996" s="34"/>
      <c r="B996" s="34"/>
      <c r="C996" s="34"/>
      <c r="D996" s="34"/>
      <c r="E996" s="34"/>
      <c r="F996" s="34"/>
      <c r="G996" s="34"/>
      <c r="V996" s="34"/>
      <c r="W996" s="34"/>
      <c r="X996" s="34"/>
      <c r="Y996" s="34"/>
      <c r="Z996" s="34"/>
      <c r="AA996" s="34"/>
      <c r="AB996" s="34"/>
    </row>
    <row r="997" spans="1:28">
      <c r="A997" s="34"/>
      <c r="B997" s="34"/>
      <c r="C997" s="34"/>
      <c r="D997" s="34"/>
      <c r="E997" s="34"/>
      <c r="F997" s="34"/>
      <c r="G997" s="34"/>
      <c r="V997" s="34"/>
      <c r="W997" s="34"/>
      <c r="X997" s="34"/>
      <c r="Y997" s="34"/>
      <c r="Z997" s="34"/>
      <c r="AA997" s="34"/>
      <c r="AB997" s="34"/>
    </row>
    <row r="998" spans="1:28">
      <c r="A998" s="34"/>
      <c r="B998" s="34"/>
      <c r="C998" s="34"/>
      <c r="D998" s="34"/>
      <c r="E998" s="34"/>
      <c r="F998" s="34"/>
      <c r="G998" s="34"/>
      <c r="V998" s="34"/>
      <c r="W998" s="34"/>
      <c r="X998" s="34"/>
      <c r="Y998" s="34"/>
      <c r="Z998" s="34"/>
      <c r="AA998" s="34"/>
      <c r="AB998" s="34"/>
    </row>
    <row r="999" spans="1:28">
      <c r="A999" s="34"/>
      <c r="B999" s="34"/>
      <c r="C999" s="34"/>
      <c r="D999" s="34"/>
      <c r="E999" s="34"/>
      <c r="F999" s="34"/>
      <c r="G999" s="34"/>
      <c r="V999" s="34"/>
      <c r="W999" s="34"/>
      <c r="X999" s="34"/>
      <c r="Y999" s="34"/>
      <c r="Z999" s="34"/>
      <c r="AA999" s="34"/>
      <c r="AB999" s="34"/>
    </row>
    <row r="1000" spans="1:28">
      <c r="A1000" s="34"/>
      <c r="B1000" s="34"/>
      <c r="C1000" s="34"/>
      <c r="D1000" s="34"/>
      <c r="E1000" s="34"/>
      <c r="F1000" s="34"/>
      <c r="G1000" s="34"/>
      <c r="V1000" s="34"/>
      <c r="W1000" s="34"/>
      <c r="X1000" s="34"/>
      <c r="Y1000" s="34"/>
      <c r="Z1000" s="34"/>
      <c r="AA1000" s="34"/>
      <c r="AB1000" s="34"/>
    </row>
    <row r="1001" spans="1:28">
      <c r="A1001" s="34"/>
      <c r="B1001" s="34"/>
      <c r="C1001" s="34"/>
      <c r="D1001" s="34"/>
      <c r="E1001" s="34"/>
      <c r="F1001" s="34"/>
      <c r="G1001" s="34"/>
      <c r="V1001" s="34"/>
      <c r="W1001" s="34"/>
      <c r="X1001" s="34"/>
      <c r="Y1001" s="34"/>
      <c r="Z1001" s="34"/>
      <c r="AA1001" s="34"/>
      <c r="AB1001" s="34"/>
    </row>
    <row r="1002" spans="1:28">
      <c r="A1002" s="34"/>
      <c r="B1002" s="34"/>
      <c r="C1002" s="34"/>
      <c r="D1002" s="34"/>
      <c r="E1002" s="34"/>
      <c r="F1002" s="34"/>
      <c r="G1002" s="34"/>
      <c r="V1002" s="34"/>
      <c r="W1002" s="34"/>
      <c r="X1002" s="34"/>
      <c r="Y1002" s="34"/>
      <c r="Z1002" s="34"/>
      <c r="AA1002" s="34"/>
      <c r="AB1002" s="34"/>
    </row>
    <row r="1003" spans="1:28">
      <c r="A1003" s="34"/>
      <c r="B1003" s="34"/>
      <c r="C1003" s="34"/>
      <c r="D1003" s="34"/>
      <c r="E1003" s="34"/>
      <c r="F1003" s="34"/>
      <c r="G1003" s="34"/>
      <c r="V1003" s="34"/>
      <c r="W1003" s="34"/>
      <c r="X1003" s="34"/>
      <c r="Y1003" s="34"/>
      <c r="Z1003" s="34"/>
      <c r="AA1003" s="34"/>
      <c r="AB1003" s="34"/>
    </row>
    <row r="1004" spans="1:28">
      <c r="A1004" s="34"/>
      <c r="B1004" s="34"/>
      <c r="C1004" s="34"/>
      <c r="D1004" s="34"/>
      <c r="E1004" s="34"/>
      <c r="F1004" s="34"/>
      <c r="G1004" s="34"/>
      <c r="V1004" s="34"/>
      <c r="W1004" s="34"/>
      <c r="X1004" s="34"/>
      <c r="Y1004" s="34"/>
      <c r="Z1004" s="34"/>
      <c r="AA1004" s="34"/>
      <c r="AB1004" s="34"/>
    </row>
    <row r="1005" spans="1:28">
      <c r="A1005" s="34"/>
      <c r="B1005" s="34"/>
      <c r="C1005" s="34"/>
      <c r="D1005" s="34"/>
      <c r="E1005" s="34"/>
      <c r="F1005" s="34"/>
      <c r="G1005" s="34"/>
      <c r="V1005" s="34"/>
      <c r="W1005" s="34"/>
      <c r="X1005" s="34"/>
      <c r="Y1005" s="34"/>
      <c r="Z1005" s="34"/>
      <c r="AA1005" s="34"/>
      <c r="AB1005" s="34"/>
    </row>
    <row r="1006" spans="1:28">
      <c r="A1006" s="34"/>
      <c r="B1006" s="34"/>
      <c r="C1006" s="34"/>
      <c r="D1006" s="34"/>
      <c r="E1006" s="34"/>
      <c r="F1006" s="34"/>
      <c r="G1006" s="34"/>
      <c r="V1006" s="34"/>
      <c r="W1006" s="34"/>
      <c r="X1006" s="34"/>
      <c r="Y1006" s="34"/>
      <c r="Z1006" s="34"/>
      <c r="AA1006" s="34"/>
      <c r="AB1006" s="34"/>
    </row>
    <row r="1007" spans="1:28">
      <c r="A1007" s="34"/>
      <c r="B1007" s="34"/>
      <c r="C1007" s="34"/>
      <c r="D1007" s="34"/>
      <c r="E1007" s="34"/>
      <c r="F1007" s="34"/>
      <c r="G1007" s="34"/>
      <c r="V1007" s="34"/>
      <c r="W1007" s="34"/>
      <c r="X1007" s="34"/>
      <c r="Y1007" s="34"/>
      <c r="Z1007" s="34"/>
      <c r="AA1007" s="34"/>
      <c r="AB1007" s="34"/>
    </row>
    <row r="1008" spans="1:28">
      <c r="A1008" s="34"/>
      <c r="B1008" s="34"/>
      <c r="C1008" s="34"/>
      <c r="D1008" s="34"/>
      <c r="E1008" s="34"/>
      <c r="F1008" s="34"/>
      <c r="G1008" s="34"/>
      <c r="V1008" s="34"/>
      <c r="W1008" s="34"/>
      <c r="X1008" s="34"/>
      <c r="Y1008" s="34"/>
      <c r="Z1008" s="34"/>
      <c r="AA1008" s="34"/>
      <c r="AB1008" s="34"/>
    </row>
    <row r="1009" spans="1:28">
      <c r="A1009" s="34"/>
      <c r="B1009" s="34"/>
      <c r="C1009" s="34"/>
      <c r="D1009" s="34"/>
      <c r="E1009" s="34"/>
      <c r="F1009" s="34"/>
      <c r="G1009" s="34"/>
      <c r="V1009" s="34"/>
      <c r="W1009" s="34"/>
      <c r="X1009" s="34"/>
      <c r="Y1009" s="34"/>
      <c r="Z1009" s="34"/>
      <c r="AA1009" s="34"/>
      <c r="AB1009" s="34"/>
    </row>
    <row r="1010" spans="1:28">
      <c r="A1010" s="34"/>
      <c r="B1010" s="34"/>
      <c r="C1010" s="34"/>
      <c r="D1010" s="34"/>
      <c r="E1010" s="34"/>
      <c r="F1010" s="34"/>
      <c r="G1010" s="34"/>
      <c r="V1010" s="34"/>
      <c r="W1010" s="34"/>
      <c r="X1010" s="34"/>
      <c r="Y1010" s="34"/>
      <c r="Z1010" s="34"/>
      <c r="AA1010" s="34"/>
      <c r="AB1010" s="34"/>
    </row>
    <row r="1011" spans="1:28">
      <c r="A1011" s="34"/>
      <c r="B1011" s="34"/>
      <c r="C1011" s="34"/>
      <c r="D1011" s="34"/>
      <c r="E1011" s="34"/>
      <c r="F1011" s="34"/>
      <c r="G1011" s="34"/>
      <c r="V1011" s="34"/>
      <c r="W1011" s="34"/>
      <c r="X1011" s="34"/>
      <c r="Y1011" s="34"/>
      <c r="Z1011" s="34"/>
      <c r="AA1011" s="34"/>
      <c r="AB1011" s="34"/>
    </row>
    <row r="1012" spans="1:28">
      <c r="A1012" s="34"/>
      <c r="B1012" s="34"/>
      <c r="C1012" s="34"/>
      <c r="D1012" s="34"/>
      <c r="E1012" s="34"/>
      <c r="F1012" s="34"/>
      <c r="G1012" s="34"/>
      <c r="V1012" s="34"/>
      <c r="W1012" s="34"/>
      <c r="X1012" s="34"/>
      <c r="Y1012" s="34"/>
      <c r="Z1012" s="34"/>
      <c r="AA1012" s="34"/>
      <c r="AB1012" s="34"/>
    </row>
    <row r="1013" spans="1:28">
      <c r="A1013" s="34"/>
      <c r="B1013" s="34"/>
      <c r="C1013" s="34"/>
      <c r="D1013" s="34"/>
      <c r="E1013" s="34"/>
      <c r="F1013" s="34"/>
      <c r="G1013" s="34"/>
      <c r="V1013" s="34"/>
      <c r="W1013" s="34"/>
      <c r="X1013" s="34"/>
      <c r="Y1013" s="34"/>
      <c r="Z1013" s="34"/>
      <c r="AA1013" s="34"/>
      <c r="AB1013" s="34"/>
    </row>
    <row r="1014" spans="1:28">
      <c r="A1014" s="34"/>
      <c r="B1014" s="34"/>
      <c r="C1014" s="34"/>
      <c r="D1014" s="34"/>
      <c r="E1014" s="34"/>
      <c r="F1014" s="34"/>
      <c r="G1014" s="34"/>
      <c r="V1014" s="34"/>
      <c r="W1014" s="34"/>
      <c r="X1014" s="34"/>
      <c r="Y1014" s="34"/>
      <c r="Z1014" s="34"/>
      <c r="AA1014" s="34"/>
      <c r="AB1014" s="34"/>
    </row>
    <row r="1015" spans="1:28">
      <c r="A1015" s="34"/>
      <c r="B1015" s="34"/>
      <c r="C1015" s="34"/>
      <c r="D1015" s="34"/>
      <c r="E1015" s="34"/>
      <c r="F1015" s="34"/>
      <c r="G1015" s="34"/>
      <c r="V1015" s="34"/>
      <c r="W1015" s="34"/>
      <c r="X1015" s="34"/>
      <c r="Y1015" s="34"/>
      <c r="Z1015" s="34"/>
      <c r="AA1015" s="34"/>
      <c r="AB1015" s="34"/>
    </row>
    <row r="1016" spans="1:28">
      <c r="A1016" s="34"/>
      <c r="B1016" s="34"/>
      <c r="C1016" s="34"/>
      <c r="D1016" s="34"/>
      <c r="E1016" s="34"/>
      <c r="F1016" s="34"/>
      <c r="G1016" s="34"/>
      <c r="V1016" s="34"/>
      <c r="W1016" s="34"/>
      <c r="X1016" s="34"/>
      <c r="Y1016" s="34"/>
      <c r="Z1016" s="34"/>
      <c r="AA1016" s="34"/>
      <c r="AB1016" s="34"/>
    </row>
    <row r="1017" spans="1:28">
      <c r="A1017" s="34"/>
      <c r="B1017" s="34"/>
      <c r="C1017" s="34"/>
      <c r="D1017" s="34"/>
      <c r="E1017" s="34"/>
      <c r="F1017" s="34"/>
      <c r="G1017" s="34"/>
      <c r="V1017" s="34"/>
      <c r="W1017" s="34"/>
      <c r="X1017" s="34"/>
      <c r="Y1017" s="34"/>
      <c r="Z1017" s="34"/>
      <c r="AA1017" s="34"/>
      <c r="AB1017" s="34"/>
    </row>
    <row r="1018" spans="1:28">
      <c r="A1018" s="34"/>
      <c r="B1018" s="34"/>
      <c r="C1018" s="34"/>
      <c r="D1018" s="34"/>
      <c r="E1018" s="34"/>
      <c r="F1018" s="34"/>
      <c r="G1018" s="34"/>
      <c r="V1018" s="34"/>
      <c r="W1018" s="34"/>
      <c r="X1018" s="34"/>
      <c r="Y1018" s="34"/>
      <c r="Z1018" s="34"/>
      <c r="AA1018" s="34"/>
      <c r="AB1018" s="34"/>
    </row>
    <row r="1019" spans="1:28">
      <c r="A1019" s="34"/>
      <c r="B1019" s="34"/>
      <c r="C1019" s="34"/>
      <c r="D1019" s="34"/>
      <c r="E1019" s="34"/>
      <c r="F1019" s="34"/>
      <c r="G1019" s="34"/>
      <c r="V1019" s="34"/>
      <c r="W1019" s="34"/>
      <c r="X1019" s="34"/>
      <c r="Y1019" s="34"/>
      <c r="Z1019" s="34"/>
      <c r="AA1019" s="34"/>
      <c r="AB1019" s="34"/>
    </row>
    <row r="1020" spans="1:28">
      <c r="A1020" s="34"/>
      <c r="B1020" s="34"/>
      <c r="C1020" s="34"/>
      <c r="D1020" s="34"/>
      <c r="E1020" s="34"/>
      <c r="F1020" s="34"/>
      <c r="G1020" s="34"/>
      <c r="V1020" s="34"/>
      <c r="W1020" s="34"/>
      <c r="X1020" s="34"/>
      <c r="Y1020" s="34"/>
      <c r="Z1020" s="34"/>
      <c r="AA1020" s="34"/>
      <c r="AB1020" s="34"/>
    </row>
    <row r="1021" spans="1:28">
      <c r="A1021" s="34"/>
      <c r="B1021" s="34"/>
      <c r="C1021" s="34"/>
      <c r="D1021" s="34"/>
      <c r="E1021" s="34"/>
      <c r="F1021" s="34"/>
      <c r="G1021" s="34"/>
      <c r="V1021" s="34"/>
      <c r="W1021" s="34"/>
      <c r="X1021" s="34"/>
      <c r="Y1021" s="34"/>
      <c r="Z1021" s="34"/>
      <c r="AA1021" s="34"/>
      <c r="AB1021" s="34"/>
    </row>
    <row r="1022" spans="1:28">
      <c r="A1022" s="34"/>
      <c r="B1022" s="34"/>
      <c r="C1022" s="34"/>
      <c r="D1022" s="34"/>
      <c r="E1022" s="34"/>
      <c r="F1022" s="34"/>
      <c r="G1022" s="34"/>
      <c r="V1022" s="34"/>
      <c r="W1022" s="34"/>
      <c r="X1022" s="34"/>
      <c r="Y1022" s="34"/>
      <c r="Z1022" s="34"/>
      <c r="AA1022" s="34"/>
      <c r="AB1022" s="34"/>
    </row>
    <row r="1023" spans="1:28">
      <c r="A1023" s="34"/>
      <c r="B1023" s="34"/>
      <c r="C1023" s="34"/>
      <c r="D1023" s="34"/>
      <c r="E1023" s="34"/>
      <c r="F1023" s="34"/>
      <c r="G1023" s="34"/>
      <c r="V1023" s="34"/>
      <c r="W1023" s="34"/>
      <c r="X1023" s="34"/>
      <c r="Y1023" s="34"/>
      <c r="Z1023" s="34"/>
      <c r="AA1023" s="34"/>
      <c r="AB1023" s="34"/>
    </row>
    <row r="1024" spans="1:28">
      <c r="A1024" s="34"/>
      <c r="B1024" s="34"/>
      <c r="C1024" s="34"/>
      <c r="D1024" s="34"/>
      <c r="E1024" s="34"/>
      <c r="F1024" s="34"/>
      <c r="G1024" s="34"/>
      <c r="V1024" s="34"/>
      <c r="W1024" s="34"/>
      <c r="X1024" s="34"/>
      <c r="Y1024" s="34"/>
      <c r="Z1024" s="34"/>
      <c r="AA1024" s="34"/>
      <c r="AB1024" s="34"/>
    </row>
    <row r="1025" spans="1:28">
      <c r="A1025" s="34"/>
      <c r="B1025" s="34"/>
      <c r="C1025" s="34"/>
      <c r="D1025" s="34"/>
      <c r="E1025" s="34"/>
      <c r="F1025" s="34"/>
      <c r="G1025" s="34"/>
      <c r="V1025" s="34"/>
      <c r="W1025" s="34"/>
      <c r="X1025" s="34"/>
      <c r="Y1025" s="34"/>
      <c r="Z1025" s="34"/>
      <c r="AA1025" s="34"/>
      <c r="AB1025" s="34"/>
    </row>
    <row r="1026" spans="1:28">
      <c r="A1026" s="34"/>
      <c r="B1026" s="34"/>
      <c r="C1026" s="34"/>
      <c r="D1026" s="34"/>
      <c r="E1026" s="34"/>
      <c r="F1026" s="34"/>
      <c r="G1026" s="34"/>
      <c r="V1026" s="34"/>
      <c r="W1026" s="34"/>
      <c r="X1026" s="34"/>
      <c r="Y1026" s="34"/>
      <c r="Z1026" s="34"/>
      <c r="AA1026" s="34"/>
      <c r="AB1026" s="34"/>
    </row>
    <row r="1027" spans="1:28">
      <c r="A1027" s="34"/>
      <c r="B1027" s="34"/>
      <c r="C1027" s="34"/>
      <c r="D1027" s="34"/>
      <c r="E1027" s="34"/>
      <c r="F1027" s="34"/>
      <c r="G1027" s="34"/>
      <c r="V1027" s="34"/>
      <c r="W1027" s="34"/>
      <c r="X1027" s="34"/>
      <c r="Y1027" s="34"/>
      <c r="Z1027" s="34"/>
      <c r="AA1027" s="34"/>
      <c r="AB1027" s="34"/>
    </row>
    <row r="1028" spans="1:28">
      <c r="A1028" s="34"/>
      <c r="B1028" s="34"/>
      <c r="C1028" s="34"/>
      <c r="D1028" s="34"/>
      <c r="E1028" s="34"/>
      <c r="F1028" s="34"/>
      <c r="G1028" s="34"/>
      <c r="V1028" s="34"/>
      <c r="W1028" s="34"/>
      <c r="X1028" s="34"/>
      <c r="Y1028" s="34"/>
      <c r="Z1028" s="34"/>
      <c r="AA1028" s="34"/>
      <c r="AB1028" s="34"/>
    </row>
    <row r="1029" spans="1:28">
      <c r="A1029" s="34"/>
      <c r="B1029" s="34"/>
      <c r="C1029" s="34"/>
      <c r="D1029" s="34"/>
      <c r="E1029" s="34"/>
      <c r="F1029" s="34"/>
      <c r="G1029" s="34"/>
      <c r="V1029" s="34"/>
      <c r="W1029" s="34"/>
      <c r="X1029" s="34"/>
      <c r="Y1029" s="34"/>
      <c r="Z1029" s="34"/>
      <c r="AA1029" s="34"/>
      <c r="AB1029" s="34"/>
    </row>
    <row r="1030" spans="1:28">
      <c r="A1030" s="34"/>
      <c r="B1030" s="34"/>
      <c r="C1030" s="34"/>
      <c r="D1030" s="34"/>
      <c r="E1030" s="34"/>
      <c r="F1030" s="34"/>
      <c r="G1030" s="34"/>
      <c r="V1030" s="34"/>
      <c r="W1030" s="34"/>
      <c r="X1030" s="34"/>
      <c r="Y1030" s="34"/>
      <c r="Z1030" s="34"/>
      <c r="AA1030" s="34"/>
      <c r="AB1030" s="34"/>
    </row>
    <row r="1031" spans="1:28">
      <c r="A1031" s="34"/>
      <c r="B1031" s="34"/>
      <c r="C1031" s="34"/>
      <c r="D1031" s="34"/>
      <c r="E1031" s="34"/>
      <c r="F1031" s="34"/>
      <c r="G1031" s="34"/>
      <c r="V1031" s="34"/>
      <c r="W1031" s="34"/>
      <c r="X1031" s="34"/>
      <c r="Y1031" s="34"/>
      <c r="Z1031" s="34"/>
      <c r="AA1031" s="34"/>
      <c r="AB1031" s="34"/>
    </row>
    <row r="1032" spans="1:28">
      <c r="A1032" s="34"/>
      <c r="B1032" s="34"/>
      <c r="C1032" s="34"/>
      <c r="D1032" s="34"/>
      <c r="E1032" s="34"/>
      <c r="F1032" s="34"/>
      <c r="G1032" s="34"/>
      <c r="V1032" s="34"/>
      <c r="W1032" s="34"/>
      <c r="X1032" s="34"/>
      <c r="Y1032" s="34"/>
      <c r="Z1032" s="34"/>
      <c r="AA1032" s="34"/>
      <c r="AB1032" s="34"/>
    </row>
    <row r="1033" spans="1:28">
      <c r="A1033" s="34"/>
      <c r="B1033" s="34"/>
      <c r="C1033" s="34"/>
      <c r="D1033" s="34"/>
      <c r="E1033" s="34"/>
      <c r="F1033" s="34"/>
      <c r="G1033" s="34"/>
      <c r="V1033" s="34"/>
      <c r="W1033" s="34"/>
      <c r="X1033" s="34"/>
      <c r="Y1033" s="34"/>
      <c r="Z1033" s="34"/>
      <c r="AA1033" s="34"/>
      <c r="AB1033" s="34"/>
    </row>
    <row r="1034" spans="1:28">
      <c r="A1034" s="34"/>
      <c r="B1034" s="34"/>
      <c r="C1034" s="34"/>
      <c r="D1034" s="34"/>
      <c r="E1034" s="34"/>
      <c r="F1034" s="34"/>
      <c r="G1034" s="34"/>
      <c r="V1034" s="34"/>
      <c r="W1034" s="34"/>
      <c r="X1034" s="34"/>
      <c r="Y1034" s="34"/>
      <c r="Z1034" s="34"/>
      <c r="AA1034" s="34"/>
      <c r="AB1034" s="34"/>
    </row>
    <row r="1035" spans="1:28">
      <c r="A1035" s="34"/>
      <c r="B1035" s="34"/>
      <c r="C1035" s="34"/>
      <c r="D1035" s="34"/>
      <c r="E1035" s="34"/>
      <c r="F1035" s="34"/>
      <c r="G1035" s="34"/>
      <c r="V1035" s="34"/>
      <c r="W1035" s="34"/>
      <c r="X1035" s="34"/>
      <c r="Y1035" s="34"/>
      <c r="Z1035" s="34"/>
      <c r="AA1035" s="34"/>
      <c r="AB1035" s="34"/>
    </row>
    <row r="1036" spans="1:28">
      <c r="A1036" s="34"/>
      <c r="B1036" s="34"/>
      <c r="C1036" s="34"/>
      <c r="D1036" s="34"/>
      <c r="E1036" s="34"/>
      <c r="F1036" s="34"/>
      <c r="G1036" s="34"/>
      <c r="V1036" s="34"/>
      <c r="W1036" s="34"/>
      <c r="X1036" s="34"/>
      <c r="Y1036" s="34"/>
      <c r="Z1036" s="34"/>
      <c r="AA1036" s="34"/>
      <c r="AB1036" s="34"/>
    </row>
    <row r="1037" spans="1:28">
      <c r="A1037" s="34"/>
      <c r="B1037" s="34"/>
      <c r="C1037" s="34"/>
      <c r="D1037" s="34"/>
      <c r="E1037" s="34"/>
      <c r="F1037" s="34"/>
      <c r="G1037" s="34"/>
      <c r="V1037" s="34"/>
      <c r="W1037" s="34"/>
      <c r="X1037" s="34"/>
      <c r="Y1037" s="34"/>
      <c r="Z1037" s="34"/>
      <c r="AA1037" s="34"/>
      <c r="AB1037" s="34"/>
    </row>
    <row r="1038" spans="1:28">
      <c r="A1038" s="34"/>
      <c r="B1038" s="34"/>
      <c r="C1038" s="34"/>
      <c r="D1038" s="34"/>
      <c r="E1038" s="34"/>
      <c r="F1038" s="34"/>
      <c r="G1038" s="34"/>
      <c r="V1038" s="34"/>
      <c r="W1038" s="34"/>
      <c r="X1038" s="34"/>
      <c r="Y1038" s="34"/>
      <c r="Z1038" s="34"/>
      <c r="AA1038" s="34"/>
      <c r="AB1038" s="34"/>
    </row>
    <row r="1039" spans="1:28">
      <c r="A1039" s="34"/>
      <c r="B1039" s="34"/>
      <c r="C1039" s="34"/>
      <c r="D1039" s="34"/>
      <c r="E1039" s="34"/>
      <c r="F1039" s="34"/>
      <c r="G1039" s="34"/>
      <c r="V1039" s="34"/>
      <c r="W1039" s="34"/>
      <c r="X1039" s="34"/>
      <c r="Y1039" s="34"/>
      <c r="Z1039" s="34"/>
      <c r="AA1039" s="34"/>
      <c r="AB1039" s="34"/>
    </row>
    <row r="1040" spans="1:28">
      <c r="A1040" s="34"/>
      <c r="B1040" s="34"/>
      <c r="C1040" s="34"/>
      <c r="D1040" s="34"/>
      <c r="E1040" s="34"/>
      <c r="F1040" s="34"/>
      <c r="G1040" s="34"/>
      <c r="V1040" s="34"/>
      <c r="W1040" s="34"/>
      <c r="X1040" s="34"/>
      <c r="Y1040" s="34"/>
      <c r="Z1040" s="34"/>
      <c r="AA1040" s="34"/>
      <c r="AB1040" s="34"/>
    </row>
    <row r="1041" spans="1:28">
      <c r="A1041" s="34"/>
      <c r="B1041" s="34"/>
      <c r="C1041" s="34"/>
      <c r="D1041" s="34"/>
      <c r="E1041" s="34"/>
      <c r="F1041" s="34"/>
      <c r="G1041" s="34"/>
      <c r="V1041" s="34"/>
      <c r="W1041" s="34"/>
      <c r="X1041" s="34"/>
      <c r="Y1041" s="34"/>
      <c r="Z1041" s="34"/>
      <c r="AA1041" s="34"/>
      <c r="AB1041" s="34"/>
    </row>
    <row r="1042" spans="1:28">
      <c r="A1042" s="34"/>
      <c r="B1042" s="34"/>
      <c r="C1042" s="34"/>
      <c r="D1042" s="34"/>
      <c r="E1042" s="34"/>
      <c r="F1042" s="34"/>
      <c r="G1042" s="34"/>
      <c r="V1042" s="34"/>
      <c r="W1042" s="34"/>
      <c r="X1042" s="34"/>
      <c r="Y1042" s="34"/>
      <c r="Z1042" s="34"/>
      <c r="AA1042" s="34"/>
      <c r="AB1042" s="34"/>
    </row>
    <row r="1043" spans="1:28">
      <c r="A1043" s="34"/>
      <c r="B1043" s="34"/>
      <c r="C1043" s="34"/>
      <c r="D1043" s="34"/>
      <c r="E1043" s="34"/>
      <c r="F1043" s="34"/>
      <c r="G1043" s="34"/>
      <c r="V1043" s="34"/>
      <c r="W1043" s="34"/>
      <c r="X1043" s="34"/>
      <c r="Y1043" s="34"/>
      <c r="Z1043" s="34"/>
      <c r="AA1043" s="34"/>
      <c r="AB1043" s="34"/>
    </row>
    <row r="1044" spans="1:28">
      <c r="A1044" s="34"/>
      <c r="B1044" s="34"/>
      <c r="C1044" s="34"/>
      <c r="D1044" s="34"/>
      <c r="E1044" s="34"/>
      <c r="F1044" s="34"/>
      <c r="G1044" s="34"/>
      <c r="V1044" s="34"/>
      <c r="W1044" s="34"/>
      <c r="X1044" s="34"/>
      <c r="Y1044" s="34"/>
      <c r="Z1044" s="34"/>
      <c r="AA1044" s="34"/>
      <c r="AB1044" s="34"/>
    </row>
    <row r="1045" spans="1:28">
      <c r="A1045" s="34"/>
      <c r="B1045" s="34"/>
      <c r="C1045" s="34"/>
      <c r="D1045" s="34"/>
      <c r="E1045" s="34"/>
      <c r="F1045" s="34"/>
      <c r="G1045" s="34"/>
      <c r="V1045" s="34"/>
      <c r="W1045" s="34"/>
      <c r="X1045" s="34"/>
      <c r="Y1045" s="34"/>
      <c r="Z1045" s="34"/>
      <c r="AA1045" s="34"/>
      <c r="AB1045" s="34"/>
    </row>
    <row r="1046" spans="1:28">
      <c r="A1046" s="34"/>
      <c r="B1046" s="34"/>
      <c r="C1046" s="34"/>
      <c r="D1046" s="34"/>
      <c r="E1046" s="34"/>
      <c r="F1046" s="34"/>
      <c r="G1046" s="34"/>
      <c r="V1046" s="34"/>
      <c r="W1046" s="34"/>
      <c r="X1046" s="34"/>
      <c r="Y1046" s="34"/>
      <c r="Z1046" s="34"/>
      <c r="AA1046" s="34"/>
      <c r="AB1046" s="34"/>
    </row>
    <row r="1047" spans="1:28">
      <c r="A1047" s="34"/>
      <c r="B1047" s="34"/>
      <c r="C1047" s="34"/>
      <c r="D1047" s="34"/>
      <c r="E1047" s="34"/>
      <c r="F1047" s="34"/>
      <c r="G1047" s="34"/>
      <c r="V1047" s="34"/>
      <c r="W1047" s="34"/>
      <c r="X1047" s="34"/>
      <c r="Y1047" s="34"/>
      <c r="Z1047" s="34"/>
      <c r="AA1047" s="34"/>
      <c r="AB1047" s="34"/>
    </row>
    <row r="1048" spans="1:28">
      <c r="A1048" s="34"/>
      <c r="B1048" s="34"/>
      <c r="C1048" s="34"/>
      <c r="D1048" s="34"/>
      <c r="E1048" s="34"/>
      <c r="F1048" s="34"/>
      <c r="G1048" s="34"/>
      <c r="V1048" s="34"/>
      <c r="W1048" s="34"/>
      <c r="X1048" s="34"/>
      <c r="Y1048" s="34"/>
      <c r="Z1048" s="34"/>
      <c r="AA1048" s="34"/>
      <c r="AB1048" s="34"/>
    </row>
    <row r="1049" spans="1:28">
      <c r="A1049" s="34"/>
      <c r="B1049" s="34"/>
      <c r="C1049" s="34"/>
      <c r="D1049" s="34"/>
      <c r="E1049" s="34"/>
      <c r="F1049" s="34"/>
      <c r="G1049" s="34"/>
      <c r="V1049" s="34"/>
      <c r="W1049" s="34"/>
      <c r="X1049" s="34"/>
      <c r="Y1049" s="34"/>
      <c r="Z1049" s="34"/>
      <c r="AA1049" s="34"/>
      <c r="AB1049" s="34"/>
    </row>
    <row r="1050" spans="1:28">
      <c r="A1050" s="34"/>
      <c r="B1050" s="34"/>
      <c r="C1050" s="34"/>
      <c r="D1050" s="34"/>
      <c r="E1050" s="34"/>
      <c r="F1050" s="34"/>
      <c r="G1050" s="34"/>
      <c r="V1050" s="34"/>
      <c r="W1050" s="34"/>
      <c r="X1050" s="34"/>
      <c r="Y1050" s="34"/>
      <c r="Z1050" s="34"/>
      <c r="AA1050" s="34"/>
      <c r="AB1050" s="34"/>
    </row>
    <row r="1051" spans="1:28">
      <c r="A1051" s="34"/>
      <c r="B1051" s="34"/>
      <c r="C1051" s="34"/>
      <c r="D1051" s="34"/>
      <c r="E1051" s="34"/>
      <c r="F1051" s="34"/>
      <c r="G1051" s="34"/>
      <c r="V1051" s="34"/>
      <c r="W1051" s="34"/>
      <c r="X1051" s="34"/>
      <c r="Y1051" s="34"/>
      <c r="Z1051" s="34"/>
      <c r="AA1051" s="34"/>
      <c r="AB1051" s="34"/>
    </row>
    <row r="1052" spans="1:28">
      <c r="A1052" s="34"/>
      <c r="B1052" s="34"/>
      <c r="C1052" s="34"/>
      <c r="D1052" s="34"/>
      <c r="E1052" s="34"/>
      <c r="F1052" s="34"/>
      <c r="G1052" s="34"/>
      <c r="V1052" s="34"/>
      <c r="W1052" s="34"/>
      <c r="X1052" s="34"/>
      <c r="Y1052" s="34"/>
      <c r="Z1052" s="34"/>
      <c r="AA1052" s="34"/>
      <c r="AB1052" s="34"/>
    </row>
    <row r="1053" spans="1:28">
      <c r="A1053" s="34"/>
      <c r="B1053" s="34"/>
      <c r="C1053" s="34"/>
      <c r="D1053" s="34"/>
      <c r="E1053" s="34"/>
      <c r="F1053" s="34"/>
      <c r="G1053" s="34"/>
      <c r="V1053" s="34"/>
      <c r="W1053" s="34"/>
      <c r="X1053" s="34"/>
      <c r="Y1053" s="34"/>
      <c r="Z1053" s="34"/>
      <c r="AA1053" s="34"/>
      <c r="AB1053" s="34"/>
    </row>
    <row r="1054" spans="1:28">
      <c r="A1054" s="34"/>
      <c r="B1054" s="34"/>
      <c r="C1054" s="34"/>
      <c r="D1054" s="34"/>
      <c r="E1054" s="34"/>
      <c r="F1054" s="34"/>
      <c r="G1054" s="34"/>
      <c r="V1054" s="34"/>
      <c r="W1054" s="34"/>
      <c r="X1054" s="34"/>
      <c r="Y1054" s="34"/>
      <c r="Z1054" s="34"/>
      <c r="AA1054" s="34"/>
      <c r="AB1054" s="34"/>
    </row>
    <row r="1055" spans="1:28">
      <c r="A1055" s="34"/>
      <c r="B1055" s="34"/>
      <c r="C1055" s="34"/>
      <c r="D1055" s="34"/>
      <c r="E1055" s="34"/>
      <c r="F1055" s="34"/>
      <c r="G1055" s="34"/>
      <c r="V1055" s="34"/>
      <c r="W1055" s="34"/>
      <c r="X1055" s="34"/>
      <c r="Y1055" s="34"/>
      <c r="Z1055" s="34"/>
      <c r="AA1055" s="34"/>
      <c r="AB1055" s="34"/>
    </row>
    <row r="1056" spans="1:28">
      <c r="A1056" s="34"/>
      <c r="B1056" s="34"/>
      <c r="C1056" s="34"/>
      <c r="D1056" s="34"/>
      <c r="E1056" s="34"/>
      <c r="F1056" s="34"/>
      <c r="G1056" s="34"/>
      <c r="V1056" s="34"/>
      <c r="W1056" s="34"/>
      <c r="X1056" s="34"/>
      <c r="Y1056" s="34"/>
      <c r="Z1056" s="34"/>
      <c r="AA1056" s="34"/>
      <c r="AB1056" s="34"/>
    </row>
    <row r="1057" spans="1:28">
      <c r="A1057" s="34"/>
      <c r="B1057" s="34"/>
      <c r="C1057" s="34"/>
      <c r="D1057" s="34"/>
      <c r="E1057" s="34"/>
      <c r="F1057" s="34"/>
      <c r="G1057" s="34"/>
      <c r="V1057" s="34"/>
      <c r="W1057" s="34"/>
      <c r="X1057" s="34"/>
      <c r="Y1057" s="34"/>
      <c r="Z1057" s="34"/>
      <c r="AA1057" s="34"/>
      <c r="AB1057" s="34"/>
    </row>
    <row r="1058" spans="1:28">
      <c r="A1058" s="34"/>
      <c r="B1058" s="34"/>
      <c r="C1058" s="34"/>
      <c r="D1058" s="34"/>
      <c r="E1058" s="34"/>
      <c r="F1058" s="34"/>
      <c r="G1058" s="34"/>
      <c r="V1058" s="34"/>
      <c r="W1058" s="34"/>
      <c r="X1058" s="34"/>
      <c r="Y1058" s="34"/>
      <c r="Z1058" s="34"/>
      <c r="AA1058" s="34"/>
      <c r="AB1058" s="34"/>
    </row>
    <row r="1059" spans="1:28">
      <c r="A1059" s="34"/>
      <c r="B1059" s="34"/>
      <c r="C1059" s="34"/>
      <c r="D1059" s="34"/>
      <c r="E1059" s="34"/>
      <c r="F1059" s="34"/>
      <c r="G1059" s="34"/>
      <c r="V1059" s="34"/>
      <c r="W1059" s="34"/>
      <c r="X1059" s="34"/>
      <c r="Y1059" s="34"/>
      <c r="Z1059" s="34"/>
      <c r="AA1059" s="34"/>
      <c r="AB1059" s="34"/>
    </row>
    <row r="1060" spans="1:28">
      <c r="A1060" s="34"/>
      <c r="B1060" s="34"/>
      <c r="C1060" s="34"/>
      <c r="D1060" s="34"/>
      <c r="E1060" s="34"/>
      <c r="F1060" s="34"/>
      <c r="G1060" s="34"/>
      <c r="V1060" s="34"/>
      <c r="W1060" s="34"/>
      <c r="X1060" s="34"/>
      <c r="Y1060" s="34"/>
      <c r="Z1060" s="34"/>
      <c r="AA1060" s="34"/>
      <c r="AB1060" s="34"/>
    </row>
    <row r="1061" spans="1:28">
      <c r="A1061" s="34"/>
      <c r="B1061" s="34"/>
      <c r="C1061" s="34"/>
      <c r="D1061" s="34"/>
      <c r="E1061" s="34"/>
      <c r="F1061" s="34"/>
      <c r="G1061" s="34"/>
      <c r="V1061" s="34"/>
      <c r="W1061" s="34"/>
      <c r="X1061" s="34"/>
      <c r="Y1061" s="34"/>
      <c r="Z1061" s="34"/>
      <c r="AA1061" s="34"/>
      <c r="AB1061" s="34"/>
    </row>
    <row r="1062" spans="1:28">
      <c r="A1062" s="34"/>
      <c r="B1062" s="34"/>
      <c r="C1062" s="34"/>
      <c r="D1062" s="34"/>
      <c r="E1062" s="34"/>
      <c r="F1062" s="34"/>
      <c r="G1062" s="34"/>
      <c r="V1062" s="34"/>
      <c r="W1062" s="34"/>
      <c r="X1062" s="34"/>
      <c r="Y1062" s="34"/>
      <c r="Z1062" s="34"/>
      <c r="AA1062" s="34"/>
      <c r="AB1062" s="34"/>
    </row>
    <row r="1063" spans="1:28">
      <c r="A1063" s="34"/>
      <c r="B1063" s="34"/>
      <c r="C1063" s="34"/>
      <c r="D1063" s="34"/>
      <c r="E1063" s="34"/>
      <c r="F1063" s="34"/>
      <c r="G1063" s="34"/>
      <c r="V1063" s="34"/>
      <c r="W1063" s="34"/>
      <c r="X1063" s="34"/>
      <c r="Y1063" s="34"/>
      <c r="Z1063" s="34"/>
      <c r="AA1063" s="34"/>
      <c r="AB1063" s="34"/>
    </row>
    <row r="1064" spans="1:28">
      <c r="A1064" s="34"/>
      <c r="B1064" s="34"/>
      <c r="C1064" s="34"/>
      <c r="D1064" s="34"/>
      <c r="E1064" s="34"/>
      <c r="F1064" s="34"/>
      <c r="G1064" s="34"/>
      <c r="V1064" s="34"/>
      <c r="W1064" s="34"/>
      <c r="X1064" s="34"/>
      <c r="Y1064" s="34"/>
      <c r="Z1064" s="34"/>
      <c r="AA1064" s="34"/>
      <c r="AB1064" s="34"/>
    </row>
    <row r="1065" spans="1:28">
      <c r="A1065" s="34"/>
      <c r="B1065" s="34"/>
      <c r="C1065" s="34"/>
      <c r="D1065" s="34"/>
      <c r="E1065" s="34"/>
      <c r="F1065" s="34"/>
      <c r="G1065" s="34"/>
      <c r="V1065" s="34"/>
      <c r="W1065" s="34"/>
      <c r="X1065" s="34"/>
      <c r="Y1065" s="34"/>
      <c r="Z1065" s="34"/>
      <c r="AA1065" s="34"/>
      <c r="AB1065" s="34"/>
    </row>
    <row r="1066" spans="1:28">
      <c r="A1066" s="34"/>
      <c r="B1066" s="34"/>
      <c r="C1066" s="34"/>
      <c r="D1066" s="34"/>
      <c r="E1066" s="34"/>
      <c r="F1066" s="34"/>
      <c r="G1066" s="34"/>
      <c r="V1066" s="34"/>
      <c r="W1066" s="34"/>
      <c r="X1066" s="34"/>
      <c r="Y1066" s="34"/>
      <c r="Z1066" s="34"/>
      <c r="AA1066" s="34"/>
      <c r="AB1066" s="34"/>
    </row>
    <row r="1067" spans="1:28">
      <c r="A1067" s="34"/>
      <c r="B1067" s="34"/>
      <c r="C1067" s="34"/>
      <c r="D1067" s="34"/>
      <c r="E1067" s="34"/>
      <c r="F1067" s="34"/>
      <c r="G1067" s="34"/>
      <c r="V1067" s="34"/>
      <c r="W1067" s="34"/>
      <c r="X1067" s="34"/>
      <c r="Y1067" s="34"/>
      <c r="Z1067" s="34"/>
      <c r="AA1067" s="34"/>
      <c r="AB1067" s="34"/>
    </row>
    <row r="1068" spans="1:28">
      <c r="A1068" s="34"/>
      <c r="B1068" s="34"/>
      <c r="C1068" s="34"/>
      <c r="D1068" s="34"/>
      <c r="E1068" s="34"/>
      <c r="F1068" s="34"/>
      <c r="G1068" s="34"/>
      <c r="V1068" s="34"/>
      <c r="W1068" s="34"/>
      <c r="X1068" s="34"/>
      <c r="Y1068" s="34"/>
      <c r="Z1068" s="34"/>
      <c r="AA1068" s="34"/>
      <c r="AB1068" s="34"/>
    </row>
    <row r="1069" spans="1:28">
      <c r="A1069" s="34"/>
      <c r="B1069" s="34"/>
      <c r="C1069" s="34"/>
      <c r="D1069" s="34"/>
      <c r="E1069" s="34"/>
      <c r="F1069" s="34"/>
      <c r="G1069" s="34"/>
      <c r="V1069" s="34"/>
      <c r="W1069" s="34"/>
      <c r="X1069" s="34"/>
      <c r="Y1069" s="34"/>
      <c r="Z1069" s="34"/>
      <c r="AA1069" s="34"/>
      <c r="AB1069" s="34"/>
    </row>
    <row r="1070" spans="1:28">
      <c r="A1070" s="34"/>
      <c r="B1070" s="34"/>
      <c r="C1070" s="34"/>
      <c r="D1070" s="34"/>
      <c r="E1070" s="34"/>
      <c r="F1070" s="34"/>
      <c r="G1070" s="34"/>
      <c r="V1070" s="34"/>
      <c r="W1070" s="34"/>
      <c r="X1070" s="34"/>
      <c r="Y1070" s="34"/>
      <c r="Z1070" s="34"/>
      <c r="AA1070" s="34"/>
      <c r="AB1070" s="34"/>
    </row>
    <row r="1071" spans="1:28">
      <c r="A1071" s="34"/>
      <c r="B1071" s="34"/>
      <c r="C1071" s="34"/>
      <c r="D1071" s="34"/>
      <c r="E1071" s="34"/>
      <c r="F1071" s="34"/>
      <c r="G1071" s="34"/>
      <c r="V1071" s="34"/>
      <c r="W1071" s="34"/>
      <c r="X1071" s="34"/>
      <c r="Y1071" s="34"/>
      <c r="Z1071" s="34"/>
      <c r="AA1071" s="34"/>
      <c r="AB1071" s="34"/>
    </row>
    <row r="1072" spans="1:28">
      <c r="A1072" s="34"/>
      <c r="B1072" s="34"/>
      <c r="C1072" s="34"/>
      <c r="D1072" s="34"/>
      <c r="E1072" s="34"/>
      <c r="F1072" s="34"/>
      <c r="G1072" s="34"/>
      <c r="V1072" s="34"/>
      <c r="W1072" s="34"/>
      <c r="X1072" s="34"/>
      <c r="Y1072" s="34"/>
      <c r="Z1072" s="34"/>
      <c r="AA1072" s="34"/>
      <c r="AB1072" s="34"/>
    </row>
    <row r="1073" spans="1:28">
      <c r="A1073" s="34"/>
      <c r="B1073" s="34"/>
      <c r="C1073" s="34"/>
      <c r="D1073" s="34"/>
      <c r="E1073" s="34"/>
      <c r="F1073" s="34"/>
      <c r="G1073" s="34"/>
      <c r="V1073" s="34"/>
      <c r="W1073" s="34"/>
      <c r="X1073" s="34"/>
      <c r="Y1073" s="34"/>
      <c r="Z1073" s="34"/>
      <c r="AA1073" s="34"/>
      <c r="AB1073" s="34"/>
    </row>
    <row r="1074" spans="1:28">
      <c r="A1074" s="34"/>
      <c r="B1074" s="34"/>
      <c r="C1074" s="34"/>
      <c r="D1074" s="34"/>
      <c r="E1074" s="34"/>
      <c r="F1074" s="34"/>
      <c r="G1074" s="34"/>
      <c r="V1074" s="34"/>
      <c r="W1074" s="34"/>
      <c r="X1074" s="34"/>
      <c r="Y1074" s="34"/>
      <c r="Z1074" s="34"/>
      <c r="AA1074" s="34"/>
      <c r="AB1074" s="34"/>
    </row>
    <row r="1075" spans="1:28">
      <c r="A1075" s="34"/>
      <c r="B1075" s="34"/>
      <c r="C1075" s="34"/>
      <c r="D1075" s="34"/>
      <c r="E1075" s="34"/>
      <c r="F1075" s="34"/>
      <c r="G1075" s="34"/>
      <c r="V1075" s="34"/>
      <c r="W1075" s="34"/>
      <c r="X1075" s="34"/>
      <c r="Y1075" s="34"/>
      <c r="Z1075" s="34"/>
      <c r="AA1075" s="34"/>
      <c r="AB1075" s="34"/>
    </row>
    <row r="1076" spans="1:28">
      <c r="A1076" s="34"/>
      <c r="B1076" s="34"/>
      <c r="C1076" s="34"/>
      <c r="D1076" s="34"/>
      <c r="E1076" s="34"/>
      <c r="F1076" s="34"/>
      <c r="G1076" s="34"/>
      <c r="V1076" s="34"/>
      <c r="W1076" s="34"/>
      <c r="X1076" s="34"/>
      <c r="Y1076" s="34"/>
      <c r="Z1076" s="34"/>
      <c r="AA1076" s="34"/>
      <c r="AB1076" s="34"/>
    </row>
    <row r="1077" spans="1:28">
      <c r="A1077" s="34"/>
      <c r="B1077" s="34"/>
      <c r="C1077" s="34"/>
      <c r="D1077" s="34"/>
      <c r="E1077" s="34"/>
      <c r="F1077" s="34"/>
      <c r="G1077" s="34"/>
      <c r="V1077" s="34"/>
      <c r="W1077" s="34"/>
      <c r="X1077" s="34"/>
      <c r="Y1077" s="34"/>
      <c r="Z1077" s="34"/>
      <c r="AA1077" s="34"/>
      <c r="AB1077" s="34"/>
    </row>
    <row r="1078" spans="1:28">
      <c r="A1078" s="34"/>
      <c r="B1078" s="34"/>
      <c r="C1078" s="34"/>
      <c r="D1078" s="34"/>
      <c r="E1078" s="34"/>
      <c r="F1078" s="34"/>
      <c r="G1078" s="34"/>
      <c r="V1078" s="34"/>
      <c r="W1078" s="34"/>
      <c r="X1078" s="34"/>
      <c r="Y1078" s="34"/>
      <c r="Z1078" s="34"/>
      <c r="AA1078" s="34"/>
      <c r="AB1078" s="34"/>
    </row>
    <row r="1079" spans="1:28">
      <c r="A1079" s="34"/>
      <c r="B1079" s="34"/>
      <c r="C1079" s="34"/>
      <c r="D1079" s="34"/>
      <c r="E1079" s="34"/>
      <c r="F1079" s="34"/>
      <c r="G1079" s="34"/>
      <c r="V1079" s="34"/>
      <c r="W1079" s="34"/>
      <c r="X1079" s="34"/>
      <c r="Y1079" s="34"/>
      <c r="Z1079" s="34"/>
      <c r="AA1079" s="34"/>
      <c r="AB1079" s="34"/>
    </row>
    <row r="1080" spans="1:28">
      <c r="A1080" s="34"/>
      <c r="B1080" s="34"/>
      <c r="C1080" s="34"/>
      <c r="D1080" s="34"/>
      <c r="E1080" s="34"/>
      <c r="F1080" s="34"/>
      <c r="G1080" s="34"/>
      <c r="V1080" s="34"/>
      <c r="W1080" s="34"/>
      <c r="X1080" s="34"/>
      <c r="Y1080" s="34"/>
      <c r="Z1080" s="34"/>
      <c r="AA1080" s="34"/>
      <c r="AB1080" s="34"/>
    </row>
    <row r="1081" spans="1:28">
      <c r="A1081" s="34"/>
      <c r="B1081" s="34"/>
      <c r="C1081" s="34"/>
      <c r="D1081" s="34"/>
      <c r="E1081" s="34"/>
      <c r="F1081" s="34"/>
      <c r="G1081" s="34"/>
      <c r="V1081" s="34"/>
      <c r="W1081" s="34"/>
      <c r="X1081" s="34"/>
      <c r="Y1081" s="34"/>
      <c r="Z1081" s="34"/>
      <c r="AA1081" s="34"/>
      <c r="AB1081" s="34"/>
    </row>
    <row r="1082" spans="1:28">
      <c r="A1082" s="34"/>
      <c r="B1082" s="34"/>
      <c r="C1082" s="34"/>
      <c r="D1082" s="34"/>
      <c r="E1082" s="34"/>
      <c r="F1082" s="34"/>
      <c r="G1082" s="34"/>
      <c r="V1082" s="34"/>
      <c r="W1082" s="34"/>
      <c r="X1082" s="34"/>
      <c r="Y1082" s="34"/>
      <c r="Z1082" s="34"/>
      <c r="AA1082" s="34"/>
      <c r="AB1082" s="34"/>
    </row>
    <row r="1083" spans="1:28">
      <c r="A1083" s="34"/>
      <c r="B1083" s="34"/>
      <c r="C1083" s="34"/>
      <c r="D1083" s="34"/>
      <c r="E1083" s="34"/>
      <c r="F1083" s="34"/>
      <c r="G1083" s="34"/>
      <c r="V1083" s="34"/>
      <c r="W1083" s="34"/>
      <c r="X1083" s="34"/>
      <c r="Y1083" s="34"/>
      <c r="Z1083" s="34"/>
      <c r="AA1083" s="34"/>
      <c r="AB1083" s="34"/>
    </row>
    <row r="1084" spans="1:28">
      <c r="A1084" s="34"/>
      <c r="B1084" s="34"/>
      <c r="C1084" s="34"/>
      <c r="D1084" s="34"/>
      <c r="E1084" s="34"/>
      <c r="F1084" s="34"/>
      <c r="G1084" s="34"/>
      <c r="V1084" s="34"/>
      <c r="W1084" s="34"/>
      <c r="X1084" s="34"/>
      <c r="Y1084" s="34"/>
      <c r="Z1084" s="34"/>
      <c r="AA1084" s="34"/>
      <c r="AB1084" s="34"/>
    </row>
    <row r="1085" spans="1:28">
      <c r="A1085" s="34"/>
      <c r="B1085" s="34"/>
      <c r="C1085" s="34"/>
      <c r="D1085" s="34"/>
      <c r="E1085" s="34"/>
      <c r="F1085" s="34"/>
      <c r="G1085" s="34"/>
      <c r="V1085" s="34"/>
      <c r="W1085" s="34"/>
      <c r="X1085" s="34"/>
      <c r="Y1085" s="34"/>
      <c r="Z1085" s="34"/>
      <c r="AA1085" s="34"/>
      <c r="AB1085" s="34"/>
    </row>
    <row r="1086" spans="1:28">
      <c r="A1086" s="34"/>
      <c r="B1086" s="34"/>
      <c r="C1086" s="34"/>
      <c r="D1086" s="34"/>
      <c r="E1086" s="34"/>
      <c r="F1086" s="34"/>
      <c r="G1086" s="34"/>
      <c r="V1086" s="34"/>
      <c r="W1086" s="34"/>
      <c r="X1086" s="34"/>
      <c r="Y1086" s="34"/>
      <c r="Z1086" s="34"/>
      <c r="AA1086" s="34"/>
      <c r="AB1086" s="34"/>
    </row>
    <row r="1087" spans="1:28">
      <c r="A1087" s="34"/>
      <c r="B1087" s="34"/>
      <c r="C1087" s="34"/>
      <c r="D1087" s="34"/>
      <c r="E1087" s="34"/>
      <c r="F1087" s="34"/>
      <c r="G1087" s="34"/>
      <c r="V1087" s="34"/>
      <c r="W1087" s="34"/>
      <c r="X1087" s="34"/>
      <c r="Y1087" s="34"/>
      <c r="Z1087" s="34"/>
      <c r="AA1087" s="34"/>
      <c r="AB1087" s="34"/>
    </row>
    <row r="1088" spans="1:28">
      <c r="A1088" s="34"/>
      <c r="B1088" s="34"/>
      <c r="C1088" s="34"/>
      <c r="D1088" s="34"/>
      <c r="E1088" s="34"/>
      <c r="F1088" s="34"/>
      <c r="G1088" s="34"/>
      <c r="V1088" s="34"/>
      <c r="W1088" s="34"/>
      <c r="X1088" s="34"/>
      <c r="Y1088" s="34"/>
      <c r="Z1088" s="34"/>
      <c r="AA1088" s="34"/>
      <c r="AB1088" s="34"/>
    </row>
    <row r="1089" spans="1:28">
      <c r="A1089" s="34"/>
      <c r="B1089" s="34"/>
      <c r="C1089" s="34"/>
      <c r="D1089" s="34"/>
      <c r="E1089" s="34"/>
      <c r="F1089" s="34"/>
      <c r="G1089" s="34"/>
      <c r="V1089" s="34"/>
      <c r="W1089" s="34"/>
      <c r="X1089" s="34"/>
      <c r="Y1089" s="34"/>
      <c r="Z1089" s="34"/>
      <c r="AA1089" s="34"/>
      <c r="AB1089" s="34"/>
    </row>
    <row r="1090" spans="1:28">
      <c r="A1090" s="34"/>
      <c r="B1090" s="34"/>
      <c r="C1090" s="34"/>
      <c r="D1090" s="34"/>
      <c r="E1090" s="34"/>
      <c r="F1090" s="34"/>
      <c r="G1090" s="34"/>
      <c r="V1090" s="34"/>
      <c r="W1090" s="34"/>
      <c r="X1090" s="34"/>
      <c r="Y1090" s="34"/>
      <c r="Z1090" s="34"/>
      <c r="AA1090" s="34"/>
      <c r="AB1090" s="34"/>
    </row>
    <row r="1091" spans="1:28">
      <c r="A1091" s="34"/>
      <c r="B1091" s="34"/>
      <c r="C1091" s="34"/>
      <c r="D1091" s="34"/>
      <c r="E1091" s="34"/>
      <c r="F1091" s="34"/>
      <c r="G1091" s="34"/>
      <c r="V1091" s="34"/>
      <c r="W1091" s="34"/>
      <c r="X1091" s="34"/>
      <c r="Y1091" s="34"/>
      <c r="Z1091" s="34"/>
      <c r="AA1091" s="34"/>
      <c r="AB1091" s="34"/>
    </row>
    <row r="1092" spans="1:28">
      <c r="A1092" s="34"/>
      <c r="B1092" s="34"/>
      <c r="C1092" s="34"/>
      <c r="D1092" s="34"/>
      <c r="E1092" s="34"/>
      <c r="F1092" s="34"/>
      <c r="G1092" s="34"/>
      <c r="V1092" s="34"/>
      <c r="W1092" s="34"/>
      <c r="X1092" s="34"/>
      <c r="Y1092" s="34"/>
      <c r="Z1092" s="34"/>
      <c r="AA1092" s="34"/>
      <c r="AB1092" s="34"/>
    </row>
    <row r="1093" spans="1:28">
      <c r="A1093" s="34"/>
      <c r="B1093" s="34"/>
      <c r="C1093" s="34"/>
      <c r="D1093" s="34"/>
      <c r="E1093" s="34"/>
      <c r="F1093" s="34"/>
      <c r="G1093" s="34"/>
      <c r="V1093" s="34"/>
      <c r="W1093" s="34"/>
      <c r="X1093" s="34"/>
      <c r="Y1093" s="34"/>
      <c r="Z1093" s="34"/>
      <c r="AA1093" s="34"/>
      <c r="AB1093" s="34"/>
    </row>
    <row r="1094" spans="1:28">
      <c r="A1094" s="34"/>
      <c r="B1094" s="34"/>
      <c r="C1094" s="34"/>
      <c r="D1094" s="34"/>
      <c r="E1094" s="34"/>
      <c r="F1094" s="34"/>
      <c r="G1094" s="34"/>
      <c r="V1094" s="34"/>
      <c r="W1094" s="34"/>
      <c r="X1094" s="34"/>
      <c r="Y1094" s="34"/>
      <c r="Z1094" s="34"/>
      <c r="AA1094" s="34"/>
      <c r="AB1094" s="34"/>
    </row>
    <row r="1095" spans="1:28">
      <c r="A1095" s="34"/>
      <c r="B1095" s="34"/>
      <c r="C1095" s="34"/>
      <c r="D1095" s="34"/>
      <c r="E1095" s="34"/>
      <c r="F1095" s="34"/>
      <c r="G1095" s="34"/>
      <c r="V1095" s="34"/>
      <c r="W1095" s="34"/>
      <c r="X1095" s="34"/>
      <c r="Y1095" s="34"/>
      <c r="Z1095" s="34"/>
      <c r="AA1095" s="34"/>
      <c r="AB1095" s="34"/>
    </row>
    <row r="1096" spans="1:28">
      <c r="A1096" s="34"/>
      <c r="B1096" s="34"/>
      <c r="C1096" s="34"/>
      <c r="D1096" s="34"/>
      <c r="E1096" s="34"/>
      <c r="F1096" s="34"/>
      <c r="G1096" s="34"/>
      <c r="V1096" s="34"/>
      <c r="W1096" s="34"/>
      <c r="X1096" s="34"/>
      <c r="Y1096" s="34"/>
      <c r="Z1096" s="34"/>
      <c r="AA1096" s="34"/>
      <c r="AB1096" s="34"/>
    </row>
    <row r="1097" spans="1:28">
      <c r="A1097" s="34"/>
      <c r="B1097" s="34"/>
      <c r="C1097" s="34"/>
      <c r="D1097" s="34"/>
      <c r="E1097" s="34"/>
      <c r="F1097" s="34"/>
      <c r="G1097" s="34"/>
      <c r="V1097" s="34"/>
      <c r="W1097" s="34"/>
      <c r="X1097" s="34"/>
      <c r="Y1097" s="34"/>
      <c r="Z1097" s="34"/>
      <c r="AA1097" s="34"/>
      <c r="AB1097" s="34"/>
    </row>
    <row r="1098" spans="1:28">
      <c r="A1098" s="34"/>
      <c r="B1098" s="34"/>
      <c r="C1098" s="34"/>
      <c r="D1098" s="34"/>
      <c r="E1098" s="34"/>
      <c r="F1098" s="34"/>
      <c r="G1098" s="34"/>
      <c r="V1098" s="34"/>
      <c r="W1098" s="34"/>
      <c r="X1098" s="34"/>
      <c r="Y1098" s="34"/>
      <c r="Z1098" s="34"/>
      <c r="AA1098" s="34"/>
      <c r="AB1098" s="34"/>
    </row>
    <row r="1099" spans="1:28">
      <c r="A1099" s="34"/>
      <c r="B1099" s="34"/>
      <c r="C1099" s="34"/>
      <c r="D1099" s="34"/>
      <c r="E1099" s="34"/>
      <c r="F1099" s="34"/>
      <c r="G1099" s="34"/>
      <c r="V1099" s="34"/>
      <c r="W1099" s="34"/>
      <c r="X1099" s="34"/>
      <c r="Y1099" s="34"/>
      <c r="Z1099" s="34"/>
      <c r="AA1099" s="34"/>
      <c r="AB1099" s="34"/>
    </row>
    <row r="1100" spans="1:28">
      <c r="A1100" s="34"/>
      <c r="B1100" s="34"/>
      <c r="C1100" s="34"/>
      <c r="D1100" s="34"/>
      <c r="E1100" s="34"/>
      <c r="F1100" s="34"/>
      <c r="G1100" s="34"/>
      <c r="V1100" s="34"/>
      <c r="W1100" s="34"/>
      <c r="X1100" s="34"/>
      <c r="Y1100" s="34"/>
      <c r="Z1100" s="34"/>
      <c r="AA1100" s="34"/>
      <c r="AB1100" s="34"/>
    </row>
    <row r="1101" spans="1:28">
      <c r="A1101" s="34"/>
      <c r="B1101" s="34"/>
      <c r="C1101" s="34"/>
      <c r="D1101" s="34"/>
      <c r="E1101" s="34"/>
      <c r="F1101" s="34"/>
      <c r="G1101" s="34"/>
      <c r="V1101" s="34"/>
      <c r="W1101" s="34"/>
      <c r="X1101" s="34"/>
      <c r="Y1101" s="34"/>
      <c r="Z1101" s="34"/>
      <c r="AA1101" s="34"/>
      <c r="AB1101" s="34"/>
    </row>
    <row r="1102" spans="1:28">
      <c r="A1102" s="34"/>
      <c r="B1102" s="34"/>
      <c r="C1102" s="34"/>
      <c r="D1102" s="34"/>
      <c r="E1102" s="34"/>
      <c r="F1102" s="34"/>
      <c r="G1102" s="34"/>
      <c r="V1102" s="34"/>
      <c r="W1102" s="34"/>
      <c r="X1102" s="34"/>
      <c r="Y1102" s="34"/>
      <c r="Z1102" s="34"/>
      <c r="AA1102" s="34"/>
      <c r="AB1102" s="34"/>
    </row>
    <row r="1103" spans="1:28">
      <c r="A1103" s="34"/>
      <c r="B1103" s="34"/>
      <c r="C1103" s="34"/>
      <c r="D1103" s="34"/>
      <c r="E1103" s="34"/>
      <c r="F1103" s="34"/>
      <c r="G1103" s="34"/>
      <c r="V1103" s="34"/>
      <c r="W1103" s="34"/>
      <c r="X1103" s="34"/>
      <c r="Y1103" s="34"/>
      <c r="Z1103" s="34"/>
      <c r="AA1103" s="34"/>
      <c r="AB1103" s="34"/>
    </row>
    <row r="1104" spans="1:28">
      <c r="A1104" s="34"/>
      <c r="B1104" s="34"/>
      <c r="C1104" s="34"/>
      <c r="D1104" s="34"/>
      <c r="E1104" s="34"/>
      <c r="F1104" s="34"/>
      <c r="G1104" s="34"/>
      <c r="V1104" s="34"/>
      <c r="W1104" s="34"/>
      <c r="X1104" s="34"/>
      <c r="Y1104" s="34"/>
      <c r="Z1104" s="34"/>
      <c r="AA1104" s="34"/>
      <c r="AB1104" s="34"/>
    </row>
    <row r="1105" spans="1:28">
      <c r="A1105" s="34"/>
      <c r="B1105" s="34"/>
      <c r="C1105" s="34"/>
      <c r="D1105" s="34"/>
      <c r="E1105" s="34"/>
      <c r="F1105" s="34"/>
      <c r="G1105" s="34"/>
      <c r="V1105" s="34"/>
      <c r="W1105" s="34"/>
      <c r="X1105" s="34"/>
      <c r="Y1105" s="34"/>
      <c r="Z1105" s="34"/>
      <c r="AA1105" s="34"/>
      <c r="AB1105" s="34"/>
    </row>
    <row r="1106" spans="1:28">
      <c r="A1106" s="34"/>
      <c r="B1106" s="34"/>
      <c r="C1106" s="34"/>
      <c r="D1106" s="34"/>
      <c r="E1106" s="34"/>
      <c r="F1106" s="34"/>
      <c r="G1106" s="34"/>
      <c r="V1106" s="34"/>
      <c r="W1106" s="34"/>
      <c r="X1106" s="34"/>
      <c r="Y1106" s="34"/>
      <c r="Z1106" s="34"/>
      <c r="AA1106" s="34"/>
      <c r="AB1106" s="34"/>
    </row>
    <row r="1107" spans="1:28">
      <c r="A1107" s="34"/>
      <c r="B1107" s="34"/>
      <c r="C1107" s="34"/>
      <c r="D1107" s="34"/>
      <c r="E1107" s="34"/>
      <c r="F1107" s="34"/>
      <c r="G1107" s="34"/>
      <c r="V1107" s="34"/>
      <c r="W1107" s="34"/>
      <c r="X1107" s="34"/>
      <c r="Y1107" s="34"/>
      <c r="Z1107" s="34"/>
      <c r="AA1107" s="34"/>
      <c r="AB1107" s="34"/>
    </row>
    <row r="1108" spans="1:28">
      <c r="A1108" s="34"/>
      <c r="B1108" s="34"/>
      <c r="C1108" s="34"/>
      <c r="D1108" s="34"/>
      <c r="E1108" s="34"/>
      <c r="F1108" s="34"/>
      <c r="G1108" s="34"/>
      <c r="V1108" s="34"/>
      <c r="W1108" s="34"/>
      <c r="X1108" s="34"/>
      <c r="Y1108" s="34"/>
      <c r="Z1108" s="34"/>
      <c r="AA1108" s="34"/>
      <c r="AB1108" s="34"/>
    </row>
    <row r="1109" spans="1:28">
      <c r="A1109" s="34"/>
      <c r="B1109" s="34"/>
      <c r="C1109" s="34"/>
      <c r="D1109" s="34"/>
      <c r="E1109" s="34"/>
      <c r="F1109" s="34"/>
      <c r="G1109" s="34"/>
      <c r="V1109" s="34"/>
      <c r="W1109" s="34"/>
      <c r="X1109" s="34"/>
      <c r="Y1109" s="34"/>
      <c r="Z1109" s="34"/>
      <c r="AA1109" s="34"/>
      <c r="AB1109" s="34"/>
    </row>
    <row r="1110" spans="1:28">
      <c r="A1110" s="34"/>
      <c r="B1110" s="34"/>
      <c r="C1110" s="34"/>
      <c r="D1110" s="34"/>
      <c r="E1110" s="34"/>
      <c r="F1110" s="34"/>
      <c r="G1110" s="34"/>
      <c r="V1110" s="34"/>
      <c r="W1110" s="34"/>
      <c r="X1110" s="34"/>
      <c r="Y1110" s="34"/>
      <c r="Z1110" s="34"/>
      <c r="AA1110" s="34"/>
      <c r="AB1110" s="34"/>
    </row>
    <row r="1111" spans="1:28">
      <c r="A1111" s="34"/>
      <c r="B1111" s="34"/>
      <c r="C1111" s="34"/>
      <c r="D1111" s="34"/>
      <c r="E1111" s="34"/>
      <c r="F1111" s="34"/>
      <c r="G1111" s="34"/>
      <c r="V1111" s="34"/>
      <c r="W1111" s="34"/>
      <c r="X1111" s="34"/>
      <c r="Y1111" s="34"/>
      <c r="Z1111" s="34"/>
      <c r="AA1111" s="34"/>
      <c r="AB1111" s="34"/>
    </row>
    <row r="1112" spans="1:28">
      <c r="A1112" s="34"/>
      <c r="B1112" s="34"/>
      <c r="C1112" s="34"/>
      <c r="D1112" s="34"/>
      <c r="E1112" s="34"/>
      <c r="F1112" s="34"/>
      <c r="G1112" s="34"/>
      <c r="V1112" s="34"/>
      <c r="W1112" s="34"/>
      <c r="X1112" s="34"/>
      <c r="Y1112" s="34"/>
      <c r="Z1112" s="34"/>
      <c r="AA1112" s="34"/>
      <c r="AB1112" s="34"/>
    </row>
    <row r="1113" spans="1:28">
      <c r="A1113" s="34"/>
      <c r="B1113" s="34"/>
      <c r="C1113" s="34"/>
      <c r="D1113" s="34"/>
      <c r="E1113" s="34"/>
      <c r="F1113" s="34"/>
      <c r="G1113" s="34"/>
      <c r="V1113" s="34"/>
      <c r="W1113" s="34"/>
      <c r="X1113" s="34"/>
      <c r="Y1113" s="34"/>
      <c r="Z1113" s="34"/>
      <c r="AA1113" s="34"/>
      <c r="AB1113" s="34"/>
    </row>
    <row r="1114" spans="1:28">
      <c r="A1114" s="34"/>
      <c r="B1114" s="34"/>
      <c r="C1114" s="34"/>
      <c r="D1114" s="34"/>
      <c r="E1114" s="34"/>
      <c r="F1114" s="34"/>
      <c r="G1114" s="34"/>
      <c r="V1114" s="34"/>
      <c r="W1114" s="34"/>
      <c r="X1114" s="34"/>
      <c r="Y1114" s="34"/>
      <c r="Z1114" s="34"/>
      <c r="AA1114" s="34"/>
      <c r="AB1114" s="34"/>
    </row>
    <row r="1115" spans="1:28">
      <c r="A1115" s="34"/>
      <c r="B1115" s="34"/>
      <c r="C1115" s="34"/>
      <c r="D1115" s="34"/>
      <c r="E1115" s="34"/>
      <c r="F1115" s="34"/>
      <c r="G1115" s="34"/>
      <c r="V1115" s="34"/>
      <c r="W1115" s="34"/>
      <c r="X1115" s="34"/>
      <c r="Y1115" s="34"/>
      <c r="Z1115" s="34"/>
      <c r="AA1115" s="34"/>
      <c r="AB1115" s="34"/>
    </row>
    <row r="1116" spans="1:28">
      <c r="A1116" s="34"/>
      <c r="B1116" s="34"/>
      <c r="C1116" s="34"/>
      <c r="D1116" s="34"/>
      <c r="E1116" s="34"/>
      <c r="F1116" s="34"/>
      <c r="G1116" s="34"/>
      <c r="V1116" s="34"/>
      <c r="W1116" s="34"/>
      <c r="X1116" s="34"/>
      <c r="Y1116" s="34"/>
      <c r="Z1116" s="34"/>
      <c r="AA1116" s="34"/>
      <c r="AB1116" s="34"/>
    </row>
    <row r="1117" spans="1:28">
      <c r="A1117" s="34"/>
      <c r="B1117" s="34"/>
      <c r="C1117" s="34"/>
      <c r="D1117" s="34"/>
      <c r="E1117" s="34"/>
      <c r="F1117" s="34"/>
      <c r="G1117" s="34"/>
      <c r="V1117" s="34"/>
      <c r="W1117" s="34"/>
      <c r="X1117" s="34"/>
      <c r="Y1117" s="34"/>
      <c r="Z1117" s="34"/>
      <c r="AA1117" s="34"/>
      <c r="AB1117" s="34"/>
    </row>
    <row r="1118" spans="1:28">
      <c r="A1118" s="34"/>
      <c r="B1118" s="34"/>
      <c r="C1118" s="34"/>
      <c r="D1118" s="34"/>
      <c r="E1118" s="34"/>
      <c r="F1118" s="34"/>
      <c r="G1118" s="34"/>
      <c r="V1118" s="34"/>
      <c r="W1118" s="34"/>
      <c r="X1118" s="34"/>
      <c r="Y1118" s="34"/>
      <c r="Z1118" s="34"/>
      <c r="AA1118" s="34"/>
      <c r="AB1118" s="34"/>
    </row>
    <row r="1119" spans="1:28">
      <c r="A1119" s="34"/>
      <c r="B1119" s="34"/>
      <c r="C1119" s="34"/>
      <c r="D1119" s="34"/>
      <c r="E1119" s="34"/>
      <c r="F1119" s="34"/>
      <c r="G1119" s="34"/>
      <c r="V1119" s="34"/>
      <c r="W1119" s="34"/>
      <c r="X1119" s="34"/>
      <c r="Y1119" s="34"/>
      <c r="Z1119" s="34"/>
      <c r="AA1119" s="34"/>
      <c r="AB1119" s="34"/>
    </row>
    <row r="1120" spans="1:28">
      <c r="A1120" s="34"/>
      <c r="B1120" s="34"/>
      <c r="C1120" s="34"/>
      <c r="D1120" s="34"/>
      <c r="E1120" s="34"/>
      <c r="F1120" s="34"/>
      <c r="G1120" s="34"/>
      <c r="V1120" s="34"/>
      <c r="W1120" s="34"/>
      <c r="X1120" s="34"/>
      <c r="Y1120" s="34"/>
      <c r="Z1120" s="34"/>
      <c r="AA1120" s="34"/>
      <c r="AB1120" s="34"/>
    </row>
    <row r="1121" spans="1:28">
      <c r="A1121" s="34"/>
      <c r="B1121" s="34"/>
      <c r="C1121" s="34"/>
      <c r="D1121" s="34"/>
      <c r="E1121" s="34"/>
      <c r="F1121" s="34"/>
      <c r="G1121" s="34"/>
      <c r="V1121" s="34"/>
      <c r="W1121" s="34"/>
      <c r="X1121" s="34"/>
      <c r="Y1121" s="34"/>
      <c r="Z1121" s="34"/>
      <c r="AA1121" s="34"/>
      <c r="AB1121" s="34"/>
    </row>
    <row r="1122" spans="1:28">
      <c r="A1122" s="34"/>
      <c r="B1122" s="34"/>
      <c r="C1122" s="34"/>
      <c r="D1122" s="34"/>
      <c r="E1122" s="34"/>
      <c r="F1122" s="34"/>
      <c r="G1122" s="34"/>
      <c r="V1122" s="34"/>
      <c r="W1122" s="34"/>
      <c r="X1122" s="34"/>
      <c r="Y1122" s="34"/>
      <c r="Z1122" s="34"/>
      <c r="AA1122" s="34"/>
      <c r="AB1122" s="34"/>
    </row>
    <row r="1123" spans="1:28">
      <c r="A1123" s="34"/>
      <c r="B1123" s="34"/>
      <c r="C1123" s="34"/>
      <c r="D1123" s="34"/>
      <c r="E1123" s="34"/>
      <c r="F1123" s="34"/>
      <c r="G1123" s="34"/>
      <c r="V1123" s="34"/>
      <c r="W1123" s="34"/>
      <c r="X1123" s="34"/>
      <c r="Y1123" s="34"/>
      <c r="Z1123" s="34"/>
      <c r="AA1123" s="34"/>
      <c r="AB1123" s="34"/>
    </row>
    <row r="1124" spans="1:28">
      <c r="A1124" s="34"/>
      <c r="B1124" s="34"/>
      <c r="C1124" s="34"/>
      <c r="D1124" s="34"/>
      <c r="E1124" s="34"/>
      <c r="F1124" s="34"/>
      <c r="G1124" s="34"/>
      <c r="V1124" s="34"/>
      <c r="W1124" s="34"/>
      <c r="X1124" s="34"/>
      <c r="Y1124" s="34"/>
      <c r="Z1124" s="34"/>
      <c r="AA1124" s="34"/>
      <c r="AB1124" s="34"/>
    </row>
    <row r="1125" spans="1:28">
      <c r="A1125" s="34"/>
      <c r="B1125" s="34"/>
      <c r="C1125" s="34"/>
      <c r="D1125" s="34"/>
      <c r="E1125" s="34"/>
      <c r="F1125" s="34"/>
      <c r="G1125" s="34"/>
      <c r="V1125" s="34"/>
      <c r="W1125" s="34"/>
      <c r="X1125" s="34"/>
      <c r="Y1125" s="34"/>
      <c r="Z1125" s="34"/>
      <c r="AA1125" s="34"/>
      <c r="AB1125" s="34"/>
    </row>
    <row r="1126" spans="1:28">
      <c r="A1126" s="34"/>
      <c r="B1126" s="34"/>
      <c r="C1126" s="34"/>
      <c r="D1126" s="34"/>
      <c r="E1126" s="34"/>
      <c r="F1126" s="34"/>
      <c r="G1126" s="34"/>
      <c r="V1126" s="34"/>
      <c r="W1126" s="34"/>
      <c r="X1126" s="34"/>
      <c r="Y1126" s="34"/>
      <c r="Z1126" s="34"/>
      <c r="AA1126" s="34"/>
      <c r="AB1126" s="34"/>
    </row>
    <row r="1127" spans="1:28">
      <c r="A1127" s="34"/>
      <c r="B1127" s="34"/>
      <c r="C1127" s="34"/>
      <c r="D1127" s="34"/>
      <c r="E1127" s="34"/>
      <c r="F1127" s="34"/>
      <c r="G1127" s="34"/>
      <c r="V1127" s="34"/>
      <c r="W1127" s="34"/>
      <c r="X1127" s="34"/>
      <c r="Y1127" s="34"/>
      <c r="Z1127" s="34"/>
      <c r="AA1127" s="34"/>
      <c r="AB1127" s="34"/>
    </row>
    <row r="1128" spans="1:28">
      <c r="A1128" s="34"/>
      <c r="B1128" s="34"/>
      <c r="C1128" s="34"/>
      <c r="D1128" s="34"/>
      <c r="E1128" s="34"/>
      <c r="F1128" s="34"/>
      <c r="G1128" s="34"/>
      <c r="V1128" s="34"/>
      <c r="W1128" s="34"/>
      <c r="X1128" s="34"/>
      <c r="Y1128" s="34"/>
      <c r="Z1128" s="34"/>
      <c r="AA1128" s="34"/>
      <c r="AB1128" s="34"/>
    </row>
    <row r="1129" spans="1:28">
      <c r="A1129" s="34"/>
      <c r="B1129" s="34"/>
      <c r="C1129" s="34"/>
      <c r="D1129" s="34"/>
      <c r="E1129" s="34"/>
      <c r="F1129" s="34"/>
      <c r="G1129" s="34"/>
      <c r="V1129" s="34"/>
      <c r="W1129" s="34"/>
      <c r="X1129" s="34"/>
      <c r="Y1129" s="34"/>
      <c r="Z1129" s="34"/>
      <c r="AA1129" s="34"/>
      <c r="AB1129" s="34"/>
    </row>
    <row r="1130" spans="1:28">
      <c r="A1130" s="34"/>
      <c r="B1130" s="34"/>
      <c r="C1130" s="34"/>
      <c r="D1130" s="34"/>
      <c r="E1130" s="34"/>
      <c r="F1130" s="34"/>
      <c r="G1130" s="34"/>
      <c r="V1130" s="34"/>
      <c r="W1130" s="34"/>
      <c r="X1130" s="34"/>
      <c r="Y1130" s="34"/>
      <c r="Z1130" s="34"/>
      <c r="AA1130" s="34"/>
      <c r="AB1130" s="34"/>
    </row>
    <row r="1131" spans="1:28">
      <c r="A1131" s="34"/>
      <c r="B1131" s="34"/>
      <c r="C1131" s="34"/>
      <c r="D1131" s="34"/>
      <c r="E1131" s="34"/>
      <c r="F1131" s="34"/>
      <c r="G1131" s="34"/>
      <c r="V1131" s="34"/>
      <c r="W1131" s="34"/>
      <c r="X1131" s="34"/>
      <c r="Y1131" s="34"/>
      <c r="Z1131" s="34"/>
      <c r="AA1131" s="34"/>
      <c r="AB1131" s="34"/>
    </row>
    <row r="1132" spans="1:28">
      <c r="A1132" s="34"/>
      <c r="B1132" s="34"/>
      <c r="C1132" s="34"/>
      <c r="D1132" s="34"/>
      <c r="E1132" s="34"/>
      <c r="F1132" s="34"/>
      <c r="G1132" s="34"/>
      <c r="V1132" s="34"/>
      <c r="W1132" s="34"/>
      <c r="X1132" s="34"/>
      <c r="Y1132" s="34"/>
      <c r="Z1132" s="34"/>
      <c r="AA1132" s="34"/>
      <c r="AB1132" s="34"/>
    </row>
    <row r="1133" spans="1:28">
      <c r="A1133" s="34"/>
      <c r="B1133" s="34"/>
      <c r="C1133" s="34"/>
      <c r="D1133" s="34"/>
      <c r="E1133" s="34"/>
      <c r="F1133" s="34"/>
      <c r="G1133" s="34"/>
      <c r="V1133" s="34"/>
      <c r="W1133" s="34"/>
      <c r="X1133" s="34"/>
      <c r="Y1133" s="34"/>
      <c r="Z1133" s="34"/>
      <c r="AA1133" s="34"/>
      <c r="AB1133" s="34"/>
    </row>
    <row r="1134" spans="1:28">
      <c r="A1134" s="34"/>
      <c r="B1134" s="34"/>
      <c r="C1134" s="34"/>
      <c r="D1134" s="34"/>
      <c r="E1134" s="34"/>
      <c r="F1134" s="34"/>
      <c r="G1134" s="34"/>
      <c r="V1134" s="34"/>
      <c r="W1134" s="34"/>
      <c r="X1134" s="34"/>
      <c r="Y1134" s="34"/>
      <c r="Z1134" s="34"/>
      <c r="AA1134" s="34"/>
      <c r="AB1134" s="34"/>
    </row>
    <row r="1135" spans="1:28">
      <c r="A1135" s="34"/>
      <c r="B1135" s="34"/>
      <c r="C1135" s="34"/>
      <c r="D1135" s="34"/>
      <c r="E1135" s="34"/>
      <c r="F1135" s="34"/>
      <c r="G1135" s="34"/>
      <c r="V1135" s="34"/>
      <c r="W1135" s="34"/>
      <c r="X1135" s="34"/>
      <c r="Y1135" s="34"/>
      <c r="Z1135" s="34"/>
      <c r="AA1135" s="34"/>
      <c r="AB1135" s="34"/>
    </row>
    <row r="1136" spans="1:28">
      <c r="A1136" s="34"/>
      <c r="B1136" s="34"/>
      <c r="C1136" s="34"/>
      <c r="D1136" s="34"/>
      <c r="E1136" s="34"/>
      <c r="F1136" s="34"/>
      <c r="G1136" s="34"/>
      <c r="V1136" s="34"/>
      <c r="W1136" s="34"/>
      <c r="X1136" s="34"/>
      <c r="Y1136" s="34"/>
      <c r="Z1136" s="34"/>
      <c r="AA1136" s="34"/>
      <c r="AB1136" s="34"/>
    </row>
    <row r="1137" spans="1:28">
      <c r="A1137" s="34"/>
      <c r="B1137" s="34"/>
      <c r="C1137" s="34"/>
      <c r="D1137" s="34"/>
      <c r="E1137" s="34"/>
      <c r="F1137" s="34"/>
      <c r="G1137" s="34"/>
      <c r="V1137" s="34"/>
      <c r="W1137" s="34"/>
      <c r="X1137" s="34"/>
      <c r="Y1137" s="34"/>
      <c r="Z1137" s="34"/>
      <c r="AA1137" s="34"/>
      <c r="AB1137" s="34"/>
    </row>
    <row r="1138" spans="1:28">
      <c r="A1138" s="34"/>
      <c r="B1138" s="34"/>
      <c r="C1138" s="34"/>
      <c r="D1138" s="34"/>
      <c r="E1138" s="34"/>
      <c r="F1138" s="34"/>
      <c r="G1138" s="34"/>
      <c r="V1138" s="34"/>
      <c r="W1138" s="34"/>
      <c r="X1138" s="34"/>
      <c r="Y1138" s="34"/>
      <c r="Z1138" s="34"/>
      <c r="AA1138" s="34"/>
      <c r="AB1138" s="34"/>
    </row>
    <row r="1139" spans="1:28">
      <c r="A1139" s="34"/>
      <c r="B1139" s="34"/>
      <c r="C1139" s="34"/>
      <c r="D1139" s="34"/>
      <c r="E1139" s="34"/>
      <c r="F1139" s="34"/>
      <c r="G1139" s="34"/>
      <c r="V1139" s="34"/>
      <c r="W1139" s="34"/>
      <c r="X1139" s="34"/>
      <c r="Y1139" s="34"/>
      <c r="Z1139" s="34"/>
      <c r="AA1139" s="34"/>
      <c r="AB1139" s="34"/>
    </row>
    <row r="1140" spans="1:28">
      <c r="A1140" s="34"/>
      <c r="B1140" s="34"/>
      <c r="C1140" s="34"/>
      <c r="D1140" s="34"/>
      <c r="E1140" s="34"/>
      <c r="F1140" s="34"/>
      <c r="G1140" s="34"/>
      <c r="V1140" s="34"/>
      <c r="W1140" s="34"/>
      <c r="X1140" s="34"/>
      <c r="Y1140" s="34"/>
      <c r="Z1140" s="34"/>
      <c r="AA1140" s="34"/>
      <c r="AB1140" s="34"/>
    </row>
    <row r="1141" spans="1:28">
      <c r="A1141" s="34"/>
      <c r="B1141" s="34"/>
      <c r="C1141" s="34"/>
      <c r="D1141" s="34"/>
      <c r="E1141" s="34"/>
      <c r="F1141" s="34"/>
      <c r="G1141" s="34"/>
      <c r="V1141" s="34"/>
      <c r="W1141" s="34"/>
      <c r="X1141" s="34"/>
      <c r="Y1141" s="34"/>
      <c r="Z1141" s="34"/>
      <c r="AA1141" s="34"/>
      <c r="AB1141" s="34"/>
    </row>
    <row r="1142" spans="1:28">
      <c r="A1142" s="34"/>
      <c r="B1142" s="34"/>
      <c r="C1142" s="34"/>
      <c r="D1142" s="34"/>
      <c r="E1142" s="34"/>
      <c r="F1142" s="34"/>
      <c r="G1142" s="34"/>
      <c r="V1142" s="34"/>
      <c r="W1142" s="34"/>
      <c r="X1142" s="34"/>
      <c r="Y1142" s="34"/>
      <c r="Z1142" s="34"/>
      <c r="AA1142" s="34"/>
      <c r="AB1142" s="34"/>
    </row>
    <row r="1143" spans="1:28">
      <c r="A1143" s="34"/>
      <c r="B1143" s="34"/>
      <c r="C1143" s="34"/>
      <c r="D1143" s="34"/>
      <c r="E1143" s="34"/>
      <c r="F1143" s="34"/>
      <c r="G1143" s="34"/>
      <c r="V1143" s="34"/>
      <c r="W1143" s="34"/>
      <c r="X1143" s="34"/>
      <c r="Y1143" s="34"/>
      <c r="Z1143" s="34"/>
      <c r="AA1143" s="34"/>
      <c r="AB1143" s="34"/>
    </row>
    <row r="1144" spans="1:28">
      <c r="A1144" s="34"/>
      <c r="B1144" s="34"/>
      <c r="C1144" s="34"/>
      <c r="D1144" s="34"/>
      <c r="E1144" s="34"/>
      <c r="F1144" s="34"/>
      <c r="G1144" s="34"/>
      <c r="V1144" s="34"/>
      <c r="W1144" s="34"/>
      <c r="X1144" s="34"/>
      <c r="Y1144" s="34"/>
      <c r="Z1144" s="34"/>
      <c r="AA1144" s="34"/>
      <c r="AB1144" s="34"/>
    </row>
    <row r="1145" spans="1:28">
      <c r="A1145" s="34"/>
      <c r="B1145" s="34"/>
      <c r="C1145" s="34"/>
      <c r="D1145" s="34"/>
      <c r="E1145" s="34"/>
      <c r="F1145" s="34"/>
      <c r="G1145" s="34"/>
      <c r="V1145" s="34"/>
      <c r="W1145" s="34"/>
      <c r="X1145" s="34"/>
      <c r="Y1145" s="34"/>
      <c r="Z1145" s="34"/>
      <c r="AA1145" s="34"/>
      <c r="AB1145" s="34"/>
    </row>
    <row r="1146" spans="1:28">
      <c r="A1146" s="34"/>
      <c r="B1146" s="34"/>
      <c r="C1146" s="34"/>
      <c r="D1146" s="34"/>
      <c r="E1146" s="34"/>
      <c r="F1146" s="34"/>
      <c r="G1146" s="34"/>
      <c r="V1146" s="34"/>
      <c r="W1146" s="34"/>
      <c r="X1146" s="34"/>
      <c r="Y1146" s="34"/>
      <c r="Z1146" s="34"/>
      <c r="AA1146" s="34"/>
      <c r="AB1146" s="34"/>
    </row>
    <row r="1147" spans="1:28">
      <c r="A1147" s="34"/>
      <c r="B1147" s="34"/>
      <c r="C1147" s="34"/>
      <c r="D1147" s="34"/>
      <c r="E1147" s="34"/>
      <c r="F1147" s="34"/>
      <c r="G1147" s="34"/>
      <c r="V1147" s="34"/>
      <c r="W1147" s="34"/>
      <c r="X1147" s="34"/>
      <c r="Y1147" s="34"/>
      <c r="Z1147" s="34"/>
      <c r="AA1147" s="34"/>
      <c r="AB1147" s="34"/>
    </row>
    <row r="1148" spans="1:28">
      <c r="A1148" s="34"/>
      <c r="B1148" s="34"/>
      <c r="C1148" s="34"/>
      <c r="D1148" s="34"/>
      <c r="E1148" s="34"/>
      <c r="F1148" s="34"/>
      <c r="G1148" s="34"/>
      <c r="V1148" s="34"/>
      <c r="W1148" s="34"/>
      <c r="X1148" s="34"/>
      <c r="Y1148" s="34"/>
      <c r="Z1148" s="34"/>
      <c r="AA1148" s="34"/>
      <c r="AB1148" s="34"/>
    </row>
    <row r="1149" spans="1:28">
      <c r="A1149" s="34"/>
      <c r="B1149" s="34"/>
      <c r="C1149" s="34"/>
      <c r="D1149" s="34"/>
      <c r="E1149" s="34"/>
      <c r="F1149" s="34"/>
      <c r="G1149" s="34"/>
      <c r="V1149" s="34"/>
      <c r="W1149" s="34"/>
      <c r="X1149" s="34"/>
      <c r="Y1149" s="34"/>
      <c r="Z1149" s="34"/>
      <c r="AA1149" s="34"/>
      <c r="AB1149" s="34"/>
    </row>
    <row r="1150" spans="1:28">
      <c r="A1150" s="34"/>
      <c r="B1150" s="34"/>
      <c r="C1150" s="34"/>
      <c r="D1150" s="34"/>
      <c r="E1150" s="34"/>
      <c r="F1150" s="34"/>
      <c r="G1150" s="34"/>
      <c r="V1150" s="34"/>
      <c r="W1150" s="34"/>
      <c r="X1150" s="34"/>
      <c r="Y1150" s="34"/>
      <c r="Z1150" s="34"/>
      <c r="AA1150" s="34"/>
      <c r="AB1150" s="34"/>
    </row>
    <row r="1151" spans="1:28">
      <c r="A1151" s="34"/>
      <c r="B1151" s="34"/>
      <c r="C1151" s="34"/>
      <c r="D1151" s="34"/>
      <c r="E1151" s="34"/>
      <c r="F1151" s="34"/>
      <c r="G1151" s="34"/>
      <c r="V1151" s="34"/>
      <c r="W1151" s="34"/>
      <c r="X1151" s="34"/>
      <c r="Y1151" s="34"/>
      <c r="Z1151" s="34"/>
      <c r="AA1151" s="34"/>
      <c r="AB1151" s="34"/>
    </row>
    <row r="1152" spans="1:28">
      <c r="A1152" s="34"/>
      <c r="B1152" s="34"/>
      <c r="C1152" s="34"/>
      <c r="D1152" s="34"/>
      <c r="E1152" s="34"/>
      <c r="F1152" s="34"/>
      <c r="G1152" s="34"/>
      <c r="V1152" s="34"/>
      <c r="W1152" s="34"/>
      <c r="X1152" s="34"/>
      <c r="Y1152" s="34"/>
      <c r="Z1152" s="34"/>
      <c r="AA1152" s="34"/>
      <c r="AB1152" s="34"/>
    </row>
    <row r="1153" spans="1:28">
      <c r="A1153" s="34"/>
      <c r="B1153" s="34"/>
      <c r="C1153" s="34"/>
      <c r="D1153" s="34"/>
      <c r="E1153" s="34"/>
      <c r="F1153" s="34"/>
      <c r="G1153" s="34"/>
      <c r="V1153" s="34"/>
      <c r="W1153" s="34"/>
      <c r="X1153" s="34"/>
      <c r="Y1153" s="34"/>
      <c r="Z1153" s="34"/>
      <c r="AA1153" s="34"/>
      <c r="AB1153" s="34"/>
    </row>
    <row r="1154" spans="1:28">
      <c r="A1154" s="34"/>
      <c r="B1154" s="34"/>
      <c r="C1154" s="34"/>
      <c r="D1154" s="34"/>
      <c r="E1154" s="34"/>
      <c r="F1154" s="34"/>
      <c r="G1154" s="34"/>
      <c r="V1154" s="34"/>
      <c r="W1154" s="34"/>
      <c r="X1154" s="34"/>
      <c r="Y1154" s="34"/>
      <c r="Z1154" s="34"/>
      <c r="AA1154" s="34"/>
      <c r="AB1154" s="34"/>
    </row>
    <row r="1155" spans="1:28">
      <c r="A1155" s="34"/>
      <c r="B1155" s="34"/>
      <c r="C1155" s="34"/>
      <c r="D1155" s="34"/>
      <c r="E1155" s="34"/>
      <c r="F1155" s="34"/>
      <c r="G1155" s="34"/>
      <c r="V1155" s="34"/>
      <c r="W1155" s="34"/>
      <c r="X1155" s="34"/>
      <c r="Y1155" s="34"/>
      <c r="Z1155" s="34"/>
      <c r="AA1155" s="34"/>
      <c r="AB1155" s="34"/>
    </row>
    <row r="1156" spans="1:28">
      <c r="A1156" s="34"/>
      <c r="B1156" s="34"/>
      <c r="C1156" s="34"/>
      <c r="D1156" s="34"/>
      <c r="E1156" s="34"/>
      <c r="F1156" s="34"/>
      <c r="G1156" s="34"/>
      <c r="V1156" s="34"/>
      <c r="W1156" s="34"/>
      <c r="X1156" s="34"/>
      <c r="Y1156" s="34"/>
      <c r="Z1156" s="34"/>
      <c r="AA1156" s="34"/>
      <c r="AB1156" s="34"/>
    </row>
    <row r="1157" spans="1:28">
      <c r="A1157" s="34"/>
      <c r="B1157" s="34"/>
      <c r="C1157" s="34"/>
      <c r="D1157" s="34"/>
      <c r="E1157" s="34"/>
      <c r="F1157" s="34"/>
      <c r="G1157" s="34"/>
      <c r="V1157" s="34"/>
      <c r="W1157" s="34"/>
      <c r="X1157" s="34"/>
      <c r="Y1157" s="34"/>
      <c r="Z1157" s="34"/>
      <c r="AA1157" s="34"/>
      <c r="AB1157" s="34"/>
    </row>
    <row r="1158" spans="1:28">
      <c r="A1158" s="34"/>
      <c r="B1158" s="34"/>
      <c r="C1158" s="34"/>
      <c r="D1158" s="34"/>
      <c r="E1158" s="34"/>
      <c r="F1158" s="34"/>
      <c r="G1158" s="34"/>
      <c r="V1158" s="34"/>
      <c r="W1158" s="34"/>
      <c r="X1158" s="34"/>
      <c r="Y1158" s="34"/>
      <c r="Z1158" s="34"/>
      <c r="AA1158" s="34"/>
      <c r="AB1158" s="34"/>
    </row>
    <row r="1159" spans="1:28">
      <c r="A1159" s="34"/>
      <c r="B1159" s="34"/>
      <c r="C1159" s="34"/>
      <c r="D1159" s="34"/>
      <c r="E1159" s="34"/>
      <c r="F1159" s="34"/>
      <c r="G1159" s="34"/>
      <c r="V1159" s="34"/>
      <c r="W1159" s="34"/>
      <c r="X1159" s="34"/>
      <c r="Y1159" s="34"/>
      <c r="Z1159" s="34"/>
      <c r="AA1159" s="34"/>
      <c r="AB1159" s="34"/>
    </row>
    <row r="1160" spans="1:28">
      <c r="A1160" s="34"/>
      <c r="B1160" s="34"/>
      <c r="C1160" s="34"/>
      <c r="D1160" s="34"/>
      <c r="E1160" s="34"/>
      <c r="F1160" s="34"/>
      <c r="G1160" s="34"/>
      <c r="V1160" s="34"/>
      <c r="W1160" s="34"/>
      <c r="X1160" s="34"/>
      <c r="Y1160" s="34"/>
      <c r="Z1160" s="34"/>
      <c r="AA1160" s="34"/>
      <c r="AB1160" s="34"/>
    </row>
    <row r="1161" spans="1:28">
      <c r="A1161" s="34"/>
      <c r="B1161" s="34"/>
      <c r="C1161" s="34"/>
      <c r="D1161" s="34"/>
      <c r="E1161" s="34"/>
      <c r="F1161" s="34"/>
      <c r="G1161" s="34"/>
      <c r="V1161" s="34"/>
      <c r="W1161" s="34"/>
      <c r="X1161" s="34"/>
      <c r="Y1161" s="34"/>
      <c r="Z1161" s="34"/>
      <c r="AA1161" s="34"/>
      <c r="AB1161" s="34"/>
    </row>
    <row r="1162" spans="1:28">
      <c r="A1162" s="34"/>
      <c r="B1162" s="34"/>
      <c r="C1162" s="34"/>
      <c r="D1162" s="34"/>
      <c r="E1162" s="34"/>
      <c r="F1162" s="34"/>
      <c r="G1162" s="34"/>
      <c r="V1162" s="34"/>
      <c r="W1162" s="34"/>
      <c r="X1162" s="34"/>
      <c r="Y1162" s="34"/>
      <c r="Z1162" s="34"/>
      <c r="AA1162" s="34"/>
      <c r="AB1162" s="34"/>
    </row>
    <row r="1163" spans="1:28">
      <c r="A1163" s="34"/>
      <c r="B1163" s="34"/>
      <c r="C1163" s="34"/>
      <c r="D1163" s="34"/>
      <c r="E1163" s="34"/>
      <c r="F1163" s="34"/>
      <c r="G1163" s="34"/>
      <c r="V1163" s="34"/>
      <c r="W1163" s="34"/>
      <c r="X1163" s="34"/>
      <c r="Y1163" s="34"/>
      <c r="Z1163" s="34"/>
      <c r="AA1163" s="34"/>
      <c r="AB1163" s="34"/>
    </row>
    <row r="1164" spans="1:28">
      <c r="A1164" s="34"/>
      <c r="B1164" s="34"/>
      <c r="C1164" s="34"/>
      <c r="D1164" s="34"/>
      <c r="E1164" s="34"/>
      <c r="F1164" s="34"/>
      <c r="G1164" s="34"/>
      <c r="V1164" s="34"/>
      <c r="W1164" s="34"/>
      <c r="X1164" s="34"/>
      <c r="Y1164" s="34"/>
      <c r="Z1164" s="34"/>
      <c r="AA1164" s="34"/>
      <c r="AB1164" s="34"/>
    </row>
    <row r="1165" spans="1:28">
      <c r="A1165" s="34"/>
      <c r="B1165" s="34"/>
      <c r="C1165" s="34"/>
      <c r="D1165" s="34"/>
      <c r="E1165" s="34"/>
      <c r="F1165" s="34"/>
      <c r="G1165" s="34"/>
      <c r="V1165" s="34"/>
      <c r="W1165" s="34"/>
      <c r="X1165" s="34"/>
      <c r="Y1165" s="34"/>
      <c r="Z1165" s="34"/>
      <c r="AA1165" s="34"/>
      <c r="AB1165" s="34"/>
    </row>
    <row r="1166" spans="1:28">
      <c r="A1166" s="34"/>
      <c r="B1166" s="34"/>
      <c r="C1166" s="34"/>
      <c r="D1166" s="34"/>
      <c r="E1166" s="34"/>
      <c r="F1166" s="34"/>
      <c r="G1166" s="34"/>
      <c r="V1166" s="34"/>
      <c r="W1166" s="34"/>
      <c r="X1166" s="34"/>
      <c r="Y1166" s="34"/>
      <c r="Z1166" s="34"/>
      <c r="AA1166" s="34"/>
      <c r="AB1166" s="34"/>
    </row>
    <row r="1167" spans="1:28">
      <c r="A1167" s="34"/>
      <c r="B1167" s="34"/>
      <c r="C1167" s="34"/>
      <c r="D1167" s="34"/>
      <c r="E1167" s="34"/>
      <c r="F1167" s="34"/>
      <c r="G1167" s="34"/>
      <c r="V1167" s="34"/>
      <c r="W1167" s="34"/>
      <c r="X1167" s="34"/>
      <c r="Y1167" s="34"/>
      <c r="Z1167" s="34"/>
      <c r="AA1167" s="34"/>
      <c r="AB1167" s="34"/>
    </row>
    <row r="1168" spans="1:28">
      <c r="A1168" s="34"/>
      <c r="B1168" s="34"/>
      <c r="C1168" s="34"/>
      <c r="D1168" s="34"/>
      <c r="E1168" s="34"/>
      <c r="F1168" s="34"/>
      <c r="G1168" s="34"/>
      <c r="V1168" s="34"/>
      <c r="W1168" s="34"/>
      <c r="X1168" s="34"/>
      <c r="Y1168" s="34"/>
      <c r="Z1168" s="34"/>
      <c r="AA1168" s="34"/>
      <c r="AB1168" s="34"/>
    </row>
    <row r="1169" spans="1:28">
      <c r="A1169" s="34"/>
      <c r="B1169" s="34"/>
      <c r="C1169" s="34"/>
      <c r="D1169" s="34"/>
      <c r="E1169" s="34"/>
      <c r="F1169" s="34"/>
      <c r="G1169" s="34"/>
      <c r="V1169" s="34"/>
      <c r="W1169" s="34"/>
      <c r="X1169" s="34"/>
      <c r="Y1169" s="34"/>
      <c r="Z1169" s="34"/>
      <c r="AA1169" s="34"/>
      <c r="AB1169" s="34"/>
    </row>
    <row r="1170" spans="1:28">
      <c r="A1170" s="34"/>
      <c r="B1170" s="34"/>
      <c r="C1170" s="34"/>
      <c r="D1170" s="34"/>
      <c r="E1170" s="34"/>
      <c r="F1170" s="34"/>
      <c r="G1170" s="34"/>
      <c r="V1170" s="34"/>
      <c r="W1170" s="34"/>
      <c r="X1170" s="34"/>
      <c r="Y1170" s="34"/>
      <c r="Z1170" s="34"/>
      <c r="AA1170" s="34"/>
      <c r="AB1170" s="34"/>
    </row>
    <row r="1171" spans="1:28">
      <c r="A1171" s="34"/>
      <c r="B1171" s="34"/>
      <c r="C1171" s="34"/>
      <c r="D1171" s="34"/>
      <c r="E1171" s="34"/>
      <c r="F1171" s="34"/>
      <c r="G1171" s="34"/>
      <c r="V1171" s="34"/>
      <c r="W1171" s="34"/>
      <c r="X1171" s="34"/>
      <c r="Y1171" s="34"/>
      <c r="Z1171" s="34"/>
      <c r="AA1171" s="34"/>
      <c r="AB1171" s="34"/>
    </row>
    <row r="1172" spans="1:28">
      <c r="A1172" s="34"/>
      <c r="B1172" s="34"/>
      <c r="C1172" s="34"/>
      <c r="D1172" s="34"/>
      <c r="E1172" s="34"/>
      <c r="F1172" s="34"/>
      <c r="G1172" s="34"/>
      <c r="V1172" s="34"/>
      <c r="W1172" s="34"/>
      <c r="X1172" s="34"/>
      <c r="Y1172" s="34"/>
      <c r="Z1172" s="34"/>
      <c r="AA1172" s="34"/>
      <c r="AB1172" s="34"/>
    </row>
    <row r="1173" spans="1:28">
      <c r="A1173" s="34"/>
      <c r="B1173" s="34"/>
      <c r="C1173" s="34"/>
      <c r="D1173" s="34"/>
      <c r="E1173" s="34"/>
      <c r="F1173" s="34"/>
      <c r="G1173" s="34"/>
      <c r="V1173" s="34"/>
      <c r="W1173" s="34"/>
      <c r="X1173" s="34"/>
      <c r="Y1173" s="34"/>
      <c r="Z1173" s="34"/>
      <c r="AA1173" s="34"/>
      <c r="AB1173" s="34"/>
    </row>
    <row r="1174" spans="1:28">
      <c r="A1174" s="34"/>
      <c r="B1174" s="34"/>
      <c r="C1174" s="34"/>
      <c r="D1174" s="34"/>
      <c r="E1174" s="34"/>
      <c r="F1174" s="34"/>
      <c r="G1174" s="34"/>
      <c r="V1174" s="34"/>
      <c r="W1174" s="34"/>
      <c r="X1174" s="34"/>
      <c r="Y1174" s="34"/>
      <c r="Z1174" s="34"/>
      <c r="AA1174" s="34"/>
      <c r="AB1174" s="34"/>
    </row>
    <row r="1175" spans="1:28">
      <c r="A1175" s="34"/>
      <c r="B1175" s="34"/>
      <c r="C1175" s="34"/>
      <c r="D1175" s="34"/>
      <c r="E1175" s="34"/>
      <c r="F1175" s="34"/>
      <c r="G1175" s="34"/>
      <c r="V1175" s="34"/>
      <c r="W1175" s="34"/>
      <c r="X1175" s="34"/>
      <c r="Y1175" s="34"/>
      <c r="Z1175" s="34"/>
      <c r="AA1175" s="34"/>
      <c r="AB1175" s="34"/>
    </row>
    <row r="1176" spans="1:28">
      <c r="A1176" s="34"/>
      <c r="B1176" s="34"/>
      <c r="C1176" s="34"/>
      <c r="D1176" s="34"/>
      <c r="E1176" s="34"/>
      <c r="F1176" s="34"/>
      <c r="G1176" s="34"/>
      <c r="V1176" s="34"/>
      <c r="W1176" s="34"/>
      <c r="X1176" s="34"/>
      <c r="Y1176" s="34"/>
      <c r="Z1176" s="34"/>
      <c r="AA1176" s="34"/>
      <c r="AB1176" s="34"/>
    </row>
    <row r="1177" spans="1:28">
      <c r="A1177" s="34"/>
      <c r="B1177" s="34"/>
      <c r="C1177" s="34"/>
      <c r="D1177" s="34"/>
      <c r="E1177" s="34"/>
      <c r="F1177" s="34"/>
      <c r="G1177" s="34"/>
      <c r="V1177" s="34"/>
      <c r="W1177" s="34"/>
      <c r="X1177" s="34"/>
      <c r="Y1177" s="34"/>
      <c r="Z1177" s="34"/>
      <c r="AA1177" s="34"/>
      <c r="AB1177" s="34"/>
    </row>
    <row r="1178" spans="1:28">
      <c r="A1178" s="34"/>
      <c r="B1178" s="34"/>
      <c r="C1178" s="34"/>
      <c r="D1178" s="34"/>
      <c r="E1178" s="34"/>
      <c r="F1178" s="34"/>
      <c r="G1178" s="34"/>
      <c r="V1178" s="34"/>
      <c r="W1178" s="34"/>
      <c r="X1178" s="34"/>
      <c r="Y1178" s="34"/>
      <c r="Z1178" s="34"/>
      <c r="AA1178" s="34"/>
      <c r="AB1178" s="34"/>
    </row>
    <row r="1179" spans="1:28">
      <c r="A1179" s="34"/>
      <c r="B1179" s="34"/>
      <c r="C1179" s="34"/>
      <c r="D1179" s="34"/>
      <c r="E1179" s="34"/>
      <c r="F1179" s="34"/>
      <c r="G1179" s="34"/>
      <c r="V1179" s="34"/>
      <c r="W1179" s="34"/>
      <c r="X1179" s="34"/>
      <c r="Y1179" s="34"/>
      <c r="Z1179" s="34"/>
      <c r="AA1179" s="34"/>
      <c r="AB1179" s="34"/>
    </row>
    <row r="1180" spans="1:28">
      <c r="A1180" s="34"/>
      <c r="B1180" s="34"/>
      <c r="C1180" s="34"/>
      <c r="D1180" s="34"/>
      <c r="E1180" s="34"/>
      <c r="F1180" s="34"/>
      <c r="G1180" s="34"/>
      <c r="V1180" s="34"/>
      <c r="W1180" s="34"/>
      <c r="X1180" s="34"/>
      <c r="Y1180" s="34"/>
      <c r="Z1180" s="34"/>
      <c r="AA1180" s="34"/>
      <c r="AB1180" s="34"/>
    </row>
    <row r="1181" spans="1:28">
      <c r="A1181" s="34"/>
      <c r="B1181" s="34"/>
      <c r="C1181" s="34"/>
      <c r="D1181" s="34"/>
      <c r="E1181" s="34"/>
      <c r="F1181" s="34"/>
      <c r="G1181" s="34"/>
      <c r="V1181" s="34"/>
      <c r="W1181" s="34"/>
      <c r="X1181" s="34"/>
      <c r="Y1181" s="34"/>
      <c r="Z1181" s="34"/>
      <c r="AA1181" s="34"/>
      <c r="AB1181" s="34"/>
    </row>
    <row r="1182" spans="1:28">
      <c r="A1182" s="34"/>
      <c r="B1182" s="34"/>
      <c r="C1182" s="34"/>
      <c r="D1182" s="34"/>
      <c r="E1182" s="34"/>
      <c r="F1182" s="34"/>
      <c r="G1182" s="34"/>
      <c r="V1182" s="34"/>
      <c r="W1182" s="34"/>
      <c r="X1182" s="34"/>
      <c r="Y1182" s="34"/>
      <c r="Z1182" s="34"/>
      <c r="AA1182" s="34"/>
      <c r="AB1182" s="34"/>
    </row>
    <row r="1183" spans="1:28">
      <c r="A1183" s="34"/>
      <c r="B1183" s="34"/>
      <c r="C1183" s="34"/>
      <c r="D1183" s="34"/>
      <c r="E1183" s="34"/>
      <c r="F1183" s="34"/>
      <c r="G1183" s="34"/>
      <c r="V1183" s="34"/>
      <c r="W1183" s="34"/>
      <c r="X1183" s="34"/>
      <c r="Y1183" s="34"/>
      <c r="Z1183" s="34"/>
      <c r="AA1183" s="34"/>
      <c r="AB1183" s="34"/>
    </row>
    <row r="1184" spans="1:28">
      <c r="A1184" s="34"/>
      <c r="B1184" s="34"/>
      <c r="C1184" s="34"/>
      <c r="D1184" s="34"/>
      <c r="E1184" s="34"/>
      <c r="F1184" s="34"/>
      <c r="G1184" s="34"/>
      <c r="V1184" s="34"/>
      <c r="W1184" s="34"/>
      <c r="X1184" s="34"/>
      <c r="Y1184" s="34"/>
      <c r="Z1184" s="34"/>
      <c r="AA1184" s="34"/>
      <c r="AB1184" s="34"/>
    </row>
    <row r="1185" spans="1:28">
      <c r="A1185" s="34"/>
      <c r="B1185" s="34"/>
      <c r="C1185" s="34"/>
      <c r="D1185" s="34"/>
      <c r="E1185" s="34"/>
      <c r="F1185" s="34"/>
      <c r="G1185" s="34"/>
      <c r="V1185" s="34"/>
      <c r="W1185" s="34"/>
      <c r="X1185" s="34"/>
      <c r="Y1185" s="34"/>
      <c r="Z1185" s="34"/>
      <c r="AA1185" s="34"/>
      <c r="AB1185" s="34"/>
    </row>
    <row r="1186" spans="1:28">
      <c r="A1186" s="34"/>
      <c r="B1186" s="34"/>
      <c r="C1186" s="34"/>
      <c r="D1186" s="34"/>
      <c r="E1186" s="34"/>
      <c r="F1186" s="34"/>
      <c r="G1186" s="34"/>
      <c r="V1186" s="34"/>
      <c r="W1186" s="34"/>
      <c r="X1186" s="34"/>
      <c r="Y1186" s="34"/>
      <c r="Z1186" s="34"/>
      <c r="AA1186" s="34"/>
      <c r="AB1186" s="34"/>
    </row>
    <row r="1187" spans="1:28">
      <c r="A1187" s="34"/>
      <c r="B1187" s="34"/>
      <c r="C1187" s="34"/>
      <c r="D1187" s="34"/>
      <c r="E1187" s="34"/>
      <c r="F1187" s="34"/>
      <c r="G1187" s="34"/>
      <c r="V1187" s="34"/>
      <c r="W1187" s="34"/>
      <c r="X1187" s="34"/>
      <c r="Y1187" s="34"/>
      <c r="Z1187" s="34"/>
      <c r="AA1187" s="34"/>
      <c r="AB1187" s="34"/>
    </row>
    <row r="1188" spans="1:28">
      <c r="A1188" s="34"/>
      <c r="B1188" s="34"/>
      <c r="C1188" s="34"/>
      <c r="D1188" s="34"/>
      <c r="E1188" s="34"/>
      <c r="F1188" s="34"/>
      <c r="G1188" s="34"/>
      <c r="V1188" s="34"/>
      <c r="W1188" s="34"/>
      <c r="X1188" s="34"/>
      <c r="Y1188" s="34"/>
      <c r="Z1188" s="34"/>
      <c r="AA1188" s="34"/>
      <c r="AB1188" s="34"/>
    </row>
    <row r="1189" spans="1:28">
      <c r="A1189" s="34"/>
      <c r="B1189" s="34"/>
      <c r="C1189" s="34"/>
      <c r="D1189" s="34"/>
      <c r="E1189" s="34"/>
      <c r="F1189" s="34"/>
      <c r="G1189" s="34"/>
      <c r="V1189" s="34"/>
      <c r="W1189" s="34"/>
      <c r="X1189" s="34"/>
      <c r="Y1189" s="34"/>
      <c r="Z1189" s="34"/>
      <c r="AA1189" s="34"/>
      <c r="AB1189" s="34"/>
    </row>
    <row r="1190" spans="1:28">
      <c r="A1190" s="34"/>
      <c r="B1190" s="34"/>
      <c r="C1190" s="34"/>
      <c r="D1190" s="34"/>
      <c r="E1190" s="34"/>
      <c r="F1190" s="34"/>
      <c r="G1190" s="34"/>
      <c r="V1190" s="34"/>
      <c r="W1190" s="34"/>
      <c r="X1190" s="34"/>
      <c r="Y1190" s="34"/>
      <c r="Z1190" s="34"/>
      <c r="AA1190" s="34"/>
      <c r="AB1190" s="34"/>
    </row>
    <row r="1191" spans="1:28">
      <c r="A1191" s="34"/>
      <c r="B1191" s="34"/>
      <c r="C1191" s="34"/>
      <c r="D1191" s="34"/>
      <c r="E1191" s="34"/>
      <c r="F1191" s="34"/>
      <c r="G1191" s="34"/>
      <c r="V1191" s="34"/>
      <c r="W1191" s="34"/>
      <c r="X1191" s="34"/>
      <c r="Y1191" s="34"/>
      <c r="Z1191" s="34"/>
      <c r="AA1191" s="34"/>
      <c r="AB1191" s="34"/>
    </row>
    <row r="1192" spans="1:28">
      <c r="A1192" s="34"/>
      <c r="B1192" s="34"/>
      <c r="C1192" s="34"/>
      <c r="D1192" s="34"/>
      <c r="E1192" s="34"/>
      <c r="F1192" s="34"/>
      <c r="G1192" s="34"/>
      <c r="V1192" s="34"/>
      <c r="W1192" s="34"/>
      <c r="X1192" s="34"/>
      <c r="Y1192" s="34"/>
      <c r="Z1192" s="34"/>
      <c r="AA1192" s="34"/>
      <c r="AB1192" s="34"/>
    </row>
    <row r="1193" spans="1:28">
      <c r="A1193" s="34"/>
      <c r="B1193" s="34"/>
      <c r="C1193" s="34"/>
      <c r="D1193" s="34"/>
      <c r="E1193" s="34"/>
      <c r="F1193" s="34"/>
      <c r="G1193" s="34"/>
      <c r="V1193" s="34"/>
      <c r="W1193" s="34"/>
      <c r="X1193" s="34"/>
      <c r="Y1193" s="34"/>
      <c r="Z1193" s="34"/>
      <c r="AA1193" s="34"/>
      <c r="AB1193" s="34"/>
    </row>
    <row r="1194" spans="1:28">
      <c r="A1194" s="34"/>
      <c r="B1194" s="34"/>
      <c r="C1194" s="34"/>
      <c r="D1194" s="34"/>
      <c r="E1194" s="34"/>
      <c r="F1194" s="34"/>
      <c r="G1194" s="34"/>
      <c r="V1194" s="34"/>
      <c r="W1194" s="34"/>
      <c r="X1194" s="34"/>
      <c r="Y1194" s="34"/>
      <c r="Z1194" s="34"/>
      <c r="AA1194" s="34"/>
      <c r="AB1194" s="34"/>
    </row>
    <row r="1195" spans="1:28">
      <c r="A1195" s="34"/>
      <c r="B1195" s="34"/>
      <c r="C1195" s="34"/>
      <c r="D1195" s="34"/>
      <c r="E1195" s="34"/>
      <c r="F1195" s="34"/>
      <c r="G1195" s="34"/>
      <c r="V1195" s="34"/>
      <c r="W1195" s="34"/>
      <c r="X1195" s="34"/>
      <c r="Y1195" s="34"/>
      <c r="Z1195" s="34"/>
      <c r="AA1195" s="34"/>
      <c r="AB1195" s="34"/>
    </row>
    <row r="1196" spans="1:28">
      <c r="A1196" s="34"/>
      <c r="B1196" s="34"/>
      <c r="C1196" s="34"/>
      <c r="D1196" s="34"/>
      <c r="E1196" s="34"/>
      <c r="F1196" s="34"/>
      <c r="G1196" s="34"/>
      <c r="V1196" s="34"/>
      <c r="W1196" s="34"/>
      <c r="X1196" s="34"/>
      <c r="Y1196" s="34"/>
      <c r="Z1196" s="34"/>
      <c r="AA1196" s="34"/>
      <c r="AB1196" s="34"/>
    </row>
    <row r="1197" spans="1:28">
      <c r="A1197" s="34"/>
      <c r="B1197" s="34"/>
      <c r="C1197" s="34"/>
      <c r="D1197" s="34"/>
      <c r="E1197" s="34"/>
      <c r="F1197" s="34"/>
      <c r="G1197" s="34"/>
      <c r="V1197" s="34"/>
      <c r="W1197" s="34"/>
      <c r="X1197" s="34"/>
      <c r="Y1197" s="34"/>
      <c r="Z1197" s="34"/>
      <c r="AA1197" s="34"/>
      <c r="AB1197" s="34"/>
    </row>
    <row r="1198" spans="1:28">
      <c r="A1198" s="34"/>
      <c r="B1198" s="34"/>
      <c r="C1198" s="34"/>
      <c r="D1198" s="34"/>
      <c r="E1198" s="34"/>
      <c r="F1198" s="34"/>
      <c r="G1198" s="34"/>
      <c r="V1198" s="34"/>
      <c r="W1198" s="34"/>
      <c r="X1198" s="34"/>
      <c r="Y1198" s="34"/>
      <c r="Z1198" s="34"/>
      <c r="AA1198" s="34"/>
      <c r="AB1198" s="34"/>
    </row>
    <row r="1199" spans="1:28">
      <c r="A1199" s="34"/>
      <c r="B1199" s="34"/>
      <c r="C1199" s="34"/>
      <c r="D1199" s="34"/>
      <c r="E1199" s="34"/>
      <c r="F1199" s="34"/>
      <c r="G1199" s="34"/>
      <c r="V1199" s="34"/>
      <c r="W1199" s="34"/>
      <c r="X1199" s="34"/>
      <c r="Y1199" s="34"/>
      <c r="Z1199" s="34"/>
      <c r="AA1199" s="34"/>
      <c r="AB1199" s="34"/>
    </row>
    <row r="1200" spans="1:28">
      <c r="A1200" s="34"/>
      <c r="B1200" s="34"/>
      <c r="C1200" s="34"/>
      <c r="D1200" s="34"/>
      <c r="E1200" s="34"/>
      <c r="F1200" s="34"/>
      <c r="G1200" s="34"/>
      <c r="V1200" s="34"/>
      <c r="W1200" s="34"/>
      <c r="X1200" s="34"/>
      <c r="Y1200" s="34"/>
      <c r="Z1200" s="34"/>
      <c r="AA1200" s="34"/>
      <c r="AB1200" s="34"/>
    </row>
    <row r="1201" spans="1:28">
      <c r="A1201" s="34"/>
      <c r="B1201" s="34"/>
      <c r="C1201" s="34"/>
      <c r="D1201" s="34"/>
      <c r="E1201" s="34"/>
      <c r="F1201" s="34"/>
      <c r="G1201" s="34"/>
      <c r="V1201" s="34"/>
      <c r="W1201" s="34"/>
      <c r="X1201" s="34"/>
      <c r="Y1201" s="34"/>
      <c r="Z1201" s="34"/>
      <c r="AA1201" s="34"/>
      <c r="AB1201" s="34"/>
    </row>
    <row r="1202" spans="1:28">
      <c r="A1202" s="34"/>
      <c r="B1202" s="34"/>
      <c r="C1202" s="34"/>
      <c r="D1202" s="34"/>
      <c r="E1202" s="34"/>
      <c r="F1202" s="34"/>
      <c r="G1202" s="34"/>
      <c r="V1202" s="34"/>
      <c r="W1202" s="34"/>
      <c r="X1202" s="34"/>
      <c r="Y1202" s="34"/>
      <c r="Z1202" s="34"/>
      <c r="AA1202" s="34"/>
      <c r="AB1202" s="34"/>
    </row>
    <row r="1203" spans="1:28">
      <c r="A1203" s="34"/>
      <c r="B1203" s="34"/>
      <c r="C1203" s="34"/>
      <c r="D1203" s="34"/>
      <c r="E1203" s="34"/>
      <c r="F1203" s="34"/>
      <c r="G1203" s="34"/>
      <c r="V1203" s="34"/>
      <c r="W1203" s="34"/>
      <c r="X1203" s="34"/>
      <c r="Y1203" s="34"/>
      <c r="Z1203" s="34"/>
      <c r="AA1203" s="34"/>
      <c r="AB1203" s="34"/>
    </row>
    <row r="1204" spans="1:28">
      <c r="A1204" s="34"/>
      <c r="B1204" s="34"/>
      <c r="C1204" s="34"/>
      <c r="D1204" s="34"/>
      <c r="E1204" s="34"/>
      <c r="F1204" s="34"/>
      <c r="G1204" s="34"/>
      <c r="V1204" s="34"/>
      <c r="W1204" s="34"/>
      <c r="X1204" s="34"/>
      <c r="Y1204" s="34"/>
      <c r="Z1204" s="34"/>
      <c r="AA1204" s="34"/>
      <c r="AB1204" s="34"/>
    </row>
    <row r="1205" spans="1:28">
      <c r="A1205" s="34"/>
      <c r="B1205" s="34"/>
      <c r="C1205" s="34"/>
      <c r="D1205" s="34"/>
      <c r="E1205" s="34"/>
      <c r="F1205" s="34"/>
      <c r="G1205" s="34"/>
      <c r="V1205" s="34"/>
      <c r="W1205" s="34"/>
      <c r="X1205" s="34"/>
      <c r="Y1205" s="34"/>
      <c r="Z1205" s="34"/>
      <c r="AA1205" s="34"/>
      <c r="AB1205" s="34"/>
    </row>
    <row r="1206" spans="1:28">
      <c r="A1206" s="34"/>
      <c r="B1206" s="34"/>
      <c r="C1206" s="34"/>
      <c r="D1206" s="34"/>
      <c r="E1206" s="34"/>
      <c r="F1206" s="34"/>
      <c r="G1206" s="34"/>
      <c r="V1206" s="34"/>
      <c r="W1206" s="34"/>
      <c r="X1206" s="34"/>
      <c r="Y1206" s="34"/>
      <c r="Z1206" s="34"/>
      <c r="AA1206" s="34"/>
      <c r="AB1206" s="34"/>
    </row>
    <row r="1207" spans="1:28">
      <c r="A1207" s="34"/>
      <c r="B1207" s="34"/>
      <c r="C1207" s="34"/>
      <c r="D1207" s="34"/>
      <c r="E1207" s="34"/>
      <c r="F1207" s="34"/>
      <c r="G1207" s="34"/>
      <c r="V1207" s="34"/>
      <c r="W1207" s="34"/>
      <c r="X1207" s="34"/>
      <c r="Y1207" s="34"/>
      <c r="Z1207" s="34"/>
      <c r="AA1207" s="34"/>
      <c r="AB1207" s="34"/>
    </row>
    <row r="1208" spans="1:28">
      <c r="A1208" s="34"/>
      <c r="B1208" s="34"/>
      <c r="C1208" s="34"/>
      <c r="D1208" s="34"/>
      <c r="E1208" s="34"/>
      <c r="F1208" s="34"/>
      <c r="G1208" s="34"/>
      <c r="V1208" s="34"/>
      <c r="W1208" s="34"/>
      <c r="X1208" s="34"/>
      <c r="Y1208" s="34"/>
      <c r="Z1208" s="34"/>
      <c r="AA1208" s="34"/>
      <c r="AB1208" s="34"/>
    </row>
    <row r="1209" spans="1:28">
      <c r="A1209" s="34"/>
      <c r="B1209" s="34"/>
      <c r="C1209" s="34"/>
      <c r="D1209" s="34"/>
      <c r="E1209" s="34"/>
      <c r="F1209" s="34"/>
      <c r="G1209" s="34"/>
      <c r="V1209" s="34"/>
      <c r="W1209" s="34"/>
      <c r="X1209" s="34"/>
      <c r="Y1209" s="34"/>
      <c r="Z1209" s="34"/>
      <c r="AA1209" s="34"/>
      <c r="AB1209" s="34"/>
    </row>
    <row r="1210" spans="1:28">
      <c r="A1210" s="34"/>
      <c r="B1210" s="34"/>
      <c r="C1210" s="34"/>
      <c r="D1210" s="34"/>
      <c r="E1210" s="34"/>
      <c r="F1210" s="34"/>
      <c r="G1210" s="34"/>
      <c r="V1210" s="34"/>
      <c r="W1210" s="34"/>
      <c r="X1210" s="34"/>
      <c r="Y1210" s="34"/>
      <c r="Z1210" s="34"/>
      <c r="AA1210" s="34"/>
      <c r="AB1210" s="34"/>
    </row>
    <row r="1211" spans="1:28">
      <c r="A1211" s="34"/>
      <c r="B1211" s="34"/>
      <c r="C1211" s="34"/>
      <c r="D1211" s="34"/>
      <c r="E1211" s="34"/>
      <c r="F1211" s="34"/>
      <c r="G1211" s="34"/>
      <c r="V1211" s="34"/>
      <c r="W1211" s="34"/>
      <c r="X1211" s="34"/>
      <c r="Y1211" s="34"/>
      <c r="Z1211" s="34"/>
      <c r="AA1211" s="34"/>
      <c r="AB1211" s="34"/>
    </row>
    <row r="1212" spans="1:28">
      <c r="A1212" s="34"/>
      <c r="B1212" s="34"/>
      <c r="C1212" s="34"/>
      <c r="D1212" s="34"/>
      <c r="E1212" s="34"/>
      <c r="F1212" s="34"/>
      <c r="G1212" s="34"/>
      <c r="V1212" s="34"/>
      <c r="W1212" s="34"/>
      <c r="X1212" s="34"/>
      <c r="Y1212" s="34"/>
      <c r="Z1212" s="34"/>
      <c r="AA1212" s="34"/>
      <c r="AB1212" s="34"/>
    </row>
    <row r="1213" spans="1:28">
      <c r="A1213" s="34"/>
      <c r="B1213" s="34"/>
      <c r="C1213" s="34"/>
      <c r="D1213" s="34"/>
      <c r="E1213" s="34"/>
      <c r="F1213" s="34"/>
      <c r="G1213" s="34"/>
      <c r="V1213" s="34"/>
      <c r="W1213" s="34"/>
      <c r="X1213" s="34"/>
      <c r="Y1213" s="34"/>
      <c r="Z1213" s="34"/>
      <c r="AA1213" s="34"/>
      <c r="AB1213" s="34"/>
    </row>
    <row r="1214" spans="1:28">
      <c r="A1214" s="34"/>
      <c r="B1214" s="34"/>
      <c r="C1214" s="34"/>
      <c r="D1214" s="34"/>
      <c r="E1214" s="34"/>
      <c r="F1214" s="34"/>
      <c r="G1214" s="34"/>
      <c r="V1214" s="34"/>
      <c r="W1214" s="34"/>
      <c r="X1214" s="34"/>
      <c r="Y1214" s="34"/>
      <c r="Z1214" s="34"/>
      <c r="AA1214" s="34"/>
      <c r="AB1214" s="34"/>
    </row>
    <row r="1215" spans="1:28">
      <c r="A1215" s="34"/>
      <c r="B1215" s="34"/>
      <c r="C1215" s="34"/>
      <c r="D1215" s="34"/>
      <c r="E1215" s="34"/>
      <c r="F1215" s="34"/>
      <c r="G1215" s="34"/>
      <c r="V1215" s="34"/>
      <c r="W1215" s="34"/>
      <c r="X1215" s="34"/>
      <c r="Y1215" s="34"/>
      <c r="Z1215" s="34"/>
      <c r="AA1215" s="34"/>
      <c r="AB1215" s="34"/>
    </row>
    <row r="1216" spans="1:28">
      <c r="A1216" s="34"/>
      <c r="B1216" s="34"/>
      <c r="C1216" s="34"/>
      <c r="D1216" s="34"/>
      <c r="E1216" s="34"/>
      <c r="F1216" s="34"/>
      <c r="G1216" s="34"/>
      <c r="V1216" s="34"/>
      <c r="W1216" s="34"/>
      <c r="X1216" s="34"/>
      <c r="Y1216" s="34"/>
      <c r="Z1216" s="34"/>
      <c r="AA1216" s="34"/>
      <c r="AB1216" s="34"/>
    </row>
    <row r="1217" spans="1:28">
      <c r="A1217" s="34"/>
      <c r="B1217" s="34"/>
      <c r="C1217" s="34"/>
      <c r="D1217" s="34"/>
      <c r="E1217" s="34"/>
      <c r="F1217" s="34"/>
      <c r="G1217" s="34"/>
      <c r="V1217" s="34"/>
      <c r="W1217" s="34"/>
      <c r="X1217" s="34"/>
      <c r="Y1217" s="34"/>
      <c r="Z1217" s="34"/>
      <c r="AA1217" s="34"/>
      <c r="AB1217" s="34"/>
    </row>
    <row r="1218" spans="1:28">
      <c r="A1218" s="34"/>
      <c r="B1218" s="34"/>
      <c r="C1218" s="34"/>
      <c r="D1218" s="34"/>
      <c r="E1218" s="34"/>
      <c r="F1218" s="34"/>
      <c r="G1218" s="34"/>
      <c r="V1218" s="34"/>
      <c r="W1218" s="34"/>
      <c r="X1218" s="34"/>
      <c r="Y1218" s="34"/>
      <c r="Z1218" s="34"/>
      <c r="AA1218" s="34"/>
      <c r="AB1218" s="34"/>
    </row>
    <row r="1219" spans="1:28">
      <c r="A1219" s="34"/>
      <c r="B1219" s="34"/>
      <c r="C1219" s="34"/>
      <c r="D1219" s="34"/>
      <c r="E1219" s="34"/>
      <c r="F1219" s="34"/>
      <c r="G1219" s="34"/>
      <c r="V1219" s="34"/>
      <c r="W1219" s="34"/>
      <c r="X1219" s="34"/>
      <c r="Y1219" s="34"/>
      <c r="Z1219" s="34"/>
      <c r="AA1219" s="34"/>
      <c r="AB1219" s="34"/>
    </row>
    <row r="1220" spans="1:28">
      <c r="A1220" s="34"/>
      <c r="B1220" s="34"/>
      <c r="C1220" s="34"/>
      <c r="D1220" s="34"/>
      <c r="E1220" s="34"/>
      <c r="F1220" s="34"/>
      <c r="G1220" s="34"/>
      <c r="V1220" s="34"/>
      <c r="W1220" s="34"/>
      <c r="X1220" s="34"/>
      <c r="Y1220" s="34"/>
      <c r="Z1220" s="34"/>
      <c r="AA1220" s="34"/>
      <c r="AB1220" s="34"/>
    </row>
    <row r="1221" spans="1:28">
      <c r="A1221" s="34"/>
      <c r="B1221" s="34"/>
      <c r="C1221" s="34"/>
      <c r="D1221" s="34"/>
      <c r="E1221" s="34"/>
      <c r="F1221" s="34"/>
      <c r="G1221" s="34"/>
      <c r="V1221" s="34"/>
      <c r="W1221" s="34"/>
      <c r="X1221" s="34"/>
      <c r="Y1221" s="34"/>
      <c r="Z1221" s="34"/>
      <c r="AA1221" s="34"/>
      <c r="AB1221" s="34"/>
    </row>
    <row r="1222" spans="1:28">
      <c r="A1222" s="34"/>
      <c r="B1222" s="34"/>
      <c r="C1222" s="34"/>
      <c r="D1222" s="34"/>
      <c r="E1222" s="34"/>
      <c r="F1222" s="34"/>
      <c r="G1222" s="34"/>
      <c r="V1222" s="34"/>
      <c r="W1222" s="34"/>
      <c r="X1222" s="34"/>
      <c r="Y1222" s="34"/>
      <c r="Z1222" s="34"/>
      <c r="AA1222" s="34"/>
      <c r="AB1222" s="34"/>
    </row>
    <row r="1223" spans="1:28">
      <c r="A1223" s="34"/>
      <c r="B1223" s="34"/>
      <c r="C1223" s="34"/>
      <c r="D1223" s="34"/>
      <c r="E1223" s="34"/>
      <c r="F1223" s="34"/>
      <c r="G1223" s="34"/>
      <c r="V1223" s="34"/>
      <c r="W1223" s="34"/>
      <c r="X1223" s="34"/>
      <c r="Y1223" s="34"/>
      <c r="Z1223" s="34"/>
      <c r="AA1223" s="34"/>
      <c r="AB1223" s="34"/>
    </row>
    <row r="1224" spans="1:28">
      <c r="A1224" s="34"/>
      <c r="B1224" s="34"/>
      <c r="C1224" s="34"/>
      <c r="D1224" s="34"/>
      <c r="E1224" s="34"/>
      <c r="F1224" s="34"/>
      <c r="G1224" s="34"/>
      <c r="V1224" s="34"/>
      <c r="W1224" s="34"/>
      <c r="X1224" s="34"/>
      <c r="Y1224" s="34"/>
      <c r="Z1224" s="34"/>
      <c r="AA1224" s="34"/>
      <c r="AB1224" s="34"/>
    </row>
    <row r="1225" spans="1:28">
      <c r="A1225" s="34"/>
      <c r="B1225" s="34"/>
      <c r="C1225" s="34"/>
      <c r="D1225" s="34"/>
      <c r="E1225" s="34"/>
      <c r="F1225" s="34"/>
      <c r="G1225" s="34"/>
      <c r="V1225" s="34"/>
      <c r="W1225" s="34"/>
      <c r="X1225" s="34"/>
      <c r="Y1225" s="34"/>
      <c r="Z1225" s="34"/>
      <c r="AA1225" s="34"/>
      <c r="AB1225" s="34"/>
    </row>
    <row r="1226" spans="1:28">
      <c r="A1226" s="34"/>
      <c r="B1226" s="34"/>
      <c r="C1226" s="34"/>
      <c r="D1226" s="34"/>
      <c r="E1226" s="34"/>
      <c r="F1226" s="34"/>
      <c r="G1226" s="34"/>
      <c r="V1226" s="34"/>
      <c r="W1226" s="34"/>
      <c r="X1226" s="34"/>
      <c r="Y1226" s="34"/>
      <c r="Z1226" s="34"/>
      <c r="AA1226" s="34"/>
      <c r="AB1226" s="34"/>
    </row>
    <row r="1227" spans="1:28">
      <c r="A1227" s="34"/>
      <c r="B1227" s="34"/>
      <c r="C1227" s="34"/>
      <c r="D1227" s="34"/>
      <c r="E1227" s="34"/>
      <c r="F1227" s="34"/>
      <c r="G1227" s="34"/>
      <c r="V1227" s="34"/>
      <c r="W1227" s="34"/>
      <c r="X1227" s="34"/>
      <c r="Y1227" s="34"/>
      <c r="Z1227" s="34"/>
      <c r="AA1227" s="34"/>
      <c r="AB1227" s="34"/>
    </row>
    <row r="1228" spans="1:28">
      <c r="A1228" s="34"/>
      <c r="B1228" s="34"/>
      <c r="C1228" s="34"/>
      <c r="D1228" s="34"/>
      <c r="E1228" s="34"/>
      <c r="F1228" s="34"/>
      <c r="G1228" s="34"/>
      <c r="V1228" s="34"/>
      <c r="W1228" s="34"/>
      <c r="X1228" s="34"/>
      <c r="Y1228" s="34"/>
      <c r="Z1228" s="34"/>
      <c r="AA1228" s="34"/>
      <c r="AB1228" s="34"/>
    </row>
    <row r="1229" spans="1:28">
      <c r="A1229" s="34"/>
      <c r="B1229" s="34"/>
      <c r="C1229" s="34"/>
      <c r="D1229" s="34"/>
      <c r="E1229" s="34"/>
      <c r="F1229" s="34"/>
      <c r="G1229" s="34"/>
      <c r="V1229" s="34"/>
      <c r="W1229" s="34"/>
      <c r="X1229" s="34"/>
      <c r="Y1229" s="34"/>
      <c r="Z1229" s="34"/>
      <c r="AA1229" s="34"/>
      <c r="AB1229" s="34"/>
    </row>
    <row r="1230" spans="1:28">
      <c r="A1230" s="34"/>
      <c r="B1230" s="34"/>
      <c r="C1230" s="34"/>
      <c r="D1230" s="34"/>
      <c r="E1230" s="34"/>
      <c r="F1230" s="34"/>
      <c r="G1230" s="34"/>
      <c r="V1230" s="34"/>
      <c r="W1230" s="34"/>
      <c r="X1230" s="34"/>
      <c r="Y1230" s="34"/>
      <c r="Z1230" s="34"/>
      <c r="AA1230" s="34"/>
      <c r="AB1230" s="34"/>
    </row>
    <row r="1231" spans="1:28">
      <c r="A1231" s="34"/>
      <c r="B1231" s="34"/>
      <c r="C1231" s="34"/>
      <c r="D1231" s="34"/>
      <c r="E1231" s="34"/>
      <c r="F1231" s="34"/>
      <c r="G1231" s="34"/>
      <c r="V1231" s="34"/>
      <c r="W1231" s="34"/>
      <c r="X1231" s="34"/>
      <c r="Y1231" s="34"/>
      <c r="Z1231" s="34"/>
      <c r="AA1231" s="34"/>
      <c r="AB1231" s="34"/>
    </row>
    <row r="1232" spans="1:28">
      <c r="A1232" s="34"/>
      <c r="B1232" s="34"/>
      <c r="C1232" s="34"/>
      <c r="D1232" s="34"/>
      <c r="E1232" s="34"/>
      <c r="F1232" s="34"/>
      <c r="G1232" s="34"/>
      <c r="V1232" s="34"/>
      <c r="W1232" s="34"/>
      <c r="X1232" s="34"/>
      <c r="Y1232" s="34"/>
      <c r="Z1232" s="34"/>
      <c r="AA1232" s="34"/>
      <c r="AB1232" s="34"/>
    </row>
    <row r="1233" spans="1:28">
      <c r="A1233" s="34"/>
      <c r="B1233" s="34"/>
      <c r="C1233" s="34"/>
      <c r="D1233" s="34"/>
      <c r="E1233" s="34"/>
      <c r="F1233" s="34"/>
      <c r="G1233" s="34"/>
      <c r="V1233" s="34"/>
      <c r="W1233" s="34"/>
      <c r="X1233" s="34"/>
      <c r="Y1233" s="34"/>
      <c r="Z1233" s="34"/>
      <c r="AA1233" s="34"/>
      <c r="AB1233" s="34"/>
    </row>
    <row r="1234" spans="1:28">
      <c r="A1234" s="34"/>
      <c r="B1234" s="34"/>
      <c r="C1234" s="34"/>
      <c r="D1234" s="34"/>
      <c r="E1234" s="34"/>
      <c r="F1234" s="34"/>
      <c r="G1234" s="34"/>
      <c r="V1234" s="34"/>
      <c r="W1234" s="34"/>
      <c r="X1234" s="34"/>
      <c r="Y1234" s="34"/>
      <c r="Z1234" s="34"/>
      <c r="AA1234" s="34"/>
      <c r="AB1234" s="34"/>
    </row>
    <row r="1235" spans="1:28">
      <c r="A1235" s="34"/>
      <c r="B1235" s="34"/>
      <c r="C1235" s="34"/>
      <c r="D1235" s="34"/>
      <c r="E1235" s="34"/>
      <c r="F1235" s="34"/>
      <c r="G1235" s="34"/>
      <c r="V1235" s="34"/>
      <c r="W1235" s="34"/>
      <c r="X1235" s="34"/>
      <c r="Y1235" s="34"/>
      <c r="Z1235" s="34"/>
      <c r="AA1235" s="34"/>
      <c r="AB1235" s="34"/>
    </row>
    <row r="1236" spans="1:28">
      <c r="A1236" s="34"/>
      <c r="B1236" s="34"/>
      <c r="C1236" s="34"/>
      <c r="D1236" s="34"/>
      <c r="E1236" s="34"/>
      <c r="F1236" s="34"/>
      <c r="G1236" s="34"/>
      <c r="V1236" s="34"/>
      <c r="W1236" s="34"/>
      <c r="X1236" s="34"/>
      <c r="Y1236" s="34"/>
      <c r="Z1236" s="34"/>
      <c r="AA1236" s="34"/>
      <c r="AB1236" s="34"/>
    </row>
    <row r="1237" spans="1:28">
      <c r="A1237" s="34"/>
      <c r="B1237" s="34"/>
      <c r="C1237" s="34"/>
      <c r="D1237" s="34"/>
      <c r="E1237" s="34"/>
      <c r="F1237" s="34"/>
      <c r="G1237" s="34"/>
      <c r="V1237" s="34"/>
      <c r="W1237" s="34"/>
      <c r="X1237" s="34"/>
      <c r="Y1237" s="34"/>
      <c r="Z1237" s="34"/>
      <c r="AA1237" s="34"/>
      <c r="AB1237" s="34"/>
    </row>
    <row r="1238" spans="1:28">
      <c r="A1238" s="34"/>
      <c r="B1238" s="34"/>
      <c r="C1238" s="34"/>
      <c r="D1238" s="34"/>
      <c r="E1238" s="34"/>
      <c r="F1238" s="34"/>
      <c r="G1238" s="34"/>
      <c r="V1238" s="34"/>
      <c r="W1238" s="34"/>
      <c r="X1238" s="34"/>
      <c r="Y1238" s="34"/>
      <c r="Z1238" s="34"/>
      <c r="AA1238" s="34"/>
      <c r="AB1238" s="34"/>
    </row>
    <row r="1239" spans="1:28">
      <c r="A1239" s="34"/>
      <c r="B1239" s="34"/>
      <c r="C1239" s="34"/>
      <c r="D1239" s="34"/>
      <c r="E1239" s="34"/>
      <c r="F1239" s="34"/>
      <c r="G1239" s="34"/>
      <c r="V1239" s="34"/>
      <c r="W1239" s="34"/>
      <c r="X1239" s="34"/>
      <c r="Y1239" s="34"/>
      <c r="Z1239" s="34"/>
      <c r="AA1239" s="34"/>
      <c r="AB1239" s="34"/>
    </row>
    <row r="1240" spans="1:28">
      <c r="A1240" s="34"/>
      <c r="B1240" s="34"/>
      <c r="C1240" s="34"/>
      <c r="D1240" s="34"/>
      <c r="E1240" s="34"/>
      <c r="F1240" s="34"/>
      <c r="G1240" s="34"/>
      <c r="V1240" s="34"/>
      <c r="W1240" s="34"/>
      <c r="X1240" s="34"/>
      <c r="Y1240" s="34"/>
      <c r="Z1240" s="34"/>
      <c r="AA1240" s="34"/>
      <c r="AB1240" s="34"/>
    </row>
    <row r="1241" spans="1:28">
      <c r="A1241" s="34"/>
      <c r="B1241" s="34"/>
      <c r="C1241" s="34"/>
      <c r="D1241" s="34"/>
      <c r="E1241" s="34"/>
      <c r="F1241" s="34"/>
      <c r="G1241" s="34"/>
      <c r="V1241" s="34"/>
      <c r="W1241" s="34"/>
      <c r="X1241" s="34"/>
      <c r="Y1241" s="34"/>
      <c r="Z1241" s="34"/>
      <c r="AA1241" s="34"/>
      <c r="AB1241" s="34"/>
    </row>
    <row r="1242" spans="1:28">
      <c r="A1242" s="34"/>
      <c r="B1242" s="34"/>
      <c r="C1242" s="34"/>
      <c r="D1242" s="34"/>
      <c r="E1242" s="34"/>
      <c r="F1242" s="34"/>
      <c r="G1242" s="34"/>
      <c r="V1242" s="34"/>
      <c r="W1242" s="34"/>
      <c r="X1242" s="34"/>
      <c r="Y1242" s="34"/>
      <c r="Z1242" s="34"/>
      <c r="AA1242" s="34"/>
      <c r="AB1242" s="34"/>
    </row>
    <row r="1243" spans="1:28">
      <c r="A1243" s="34"/>
      <c r="B1243" s="34"/>
      <c r="C1243" s="34"/>
      <c r="D1243" s="34"/>
      <c r="E1243" s="34"/>
      <c r="F1243" s="34"/>
      <c r="G1243" s="34"/>
      <c r="V1243" s="34"/>
      <c r="W1243" s="34"/>
      <c r="X1243" s="34"/>
      <c r="Y1243" s="34"/>
      <c r="Z1243" s="34"/>
      <c r="AA1243" s="34"/>
      <c r="AB1243" s="34"/>
    </row>
    <row r="1244" spans="1:28">
      <c r="A1244" s="34"/>
      <c r="B1244" s="34"/>
      <c r="C1244" s="34"/>
      <c r="D1244" s="34"/>
      <c r="E1244" s="34"/>
      <c r="F1244" s="34"/>
      <c r="G1244" s="34"/>
      <c r="V1244" s="34"/>
      <c r="W1244" s="34"/>
      <c r="X1244" s="34"/>
      <c r="Y1244" s="34"/>
      <c r="Z1244" s="34"/>
      <c r="AA1244" s="34"/>
      <c r="AB1244" s="34"/>
    </row>
    <row r="1245" spans="1:28">
      <c r="A1245" s="34"/>
      <c r="B1245" s="34"/>
      <c r="C1245" s="34"/>
      <c r="D1245" s="34"/>
      <c r="E1245" s="34"/>
      <c r="F1245" s="34"/>
      <c r="G1245" s="34"/>
      <c r="V1245" s="34"/>
      <c r="W1245" s="34"/>
      <c r="X1245" s="34"/>
      <c r="Y1245" s="34"/>
      <c r="Z1245" s="34"/>
      <c r="AA1245" s="34"/>
      <c r="AB1245" s="34"/>
    </row>
    <row r="1246" spans="1:28">
      <c r="A1246" s="34"/>
      <c r="B1246" s="34"/>
      <c r="C1246" s="34"/>
      <c r="D1246" s="34"/>
      <c r="E1246" s="34"/>
      <c r="F1246" s="34"/>
      <c r="G1246" s="34"/>
      <c r="V1246" s="34"/>
      <c r="W1246" s="34"/>
      <c r="X1246" s="34"/>
      <c r="Y1246" s="34"/>
      <c r="Z1246" s="34"/>
      <c r="AA1246" s="34"/>
      <c r="AB1246" s="34"/>
    </row>
    <row r="1247" spans="1:28">
      <c r="A1247" s="34"/>
      <c r="B1247" s="34"/>
      <c r="C1247" s="34"/>
      <c r="D1247" s="34"/>
      <c r="E1247" s="34"/>
      <c r="F1247" s="34"/>
      <c r="G1247" s="34"/>
      <c r="V1247" s="34"/>
      <c r="W1247" s="34"/>
      <c r="X1247" s="34"/>
      <c r="Y1247" s="34"/>
      <c r="Z1247" s="34"/>
      <c r="AA1247" s="34"/>
      <c r="AB1247" s="34"/>
    </row>
    <row r="1248" spans="1:28">
      <c r="A1248" s="34"/>
      <c r="B1248" s="34"/>
      <c r="C1248" s="34"/>
      <c r="D1248" s="34"/>
      <c r="E1248" s="34"/>
      <c r="F1248" s="34"/>
      <c r="G1248" s="34"/>
      <c r="V1248" s="34"/>
      <c r="W1248" s="34"/>
      <c r="X1248" s="34"/>
      <c r="Y1248" s="34"/>
      <c r="Z1248" s="34"/>
      <c r="AA1248" s="34"/>
      <c r="AB1248" s="34"/>
    </row>
    <row r="1249" spans="1:28">
      <c r="A1249" s="34"/>
      <c r="B1249" s="34"/>
      <c r="C1249" s="34"/>
      <c r="D1249" s="34"/>
      <c r="E1249" s="34"/>
      <c r="F1249" s="34"/>
      <c r="G1249" s="34"/>
      <c r="V1249" s="34"/>
      <c r="W1249" s="34"/>
      <c r="X1249" s="34"/>
      <c r="Y1249" s="34"/>
      <c r="Z1249" s="34"/>
      <c r="AA1249" s="34"/>
      <c r="AB1249" s="34"/>
    </row>
    <row r="1250" spans="1:28">
      <c r="A1250" s="34"/>
      <c r="B1250" s="34"/>
      <c r="C1250" s="34"/>
      <c r="D1250" s="34"/>
      <c r="E1250" s="34"/>
      <c r="F1250" s="34"/>
      <c r="G1250" s="34"/>
      <c r="V1250" s="34"/>
      <c r="W1250" s="34"/>
      <c r="X1250" s="34"/>
      <c r="Y1250" s="34"/>
      <c r="Z1250" s="34"/>
      <c r="AA1250" s="34"/>
      <c r="AB1250" s="34"/>
    </row>
    <row r="1251" spans="1:28">
      <c r="A1251" s="34"/>
      <c r="B1251" s="34"/>
      <c r="C1251" s="34"/>
      <c r="D1251" s="34"/>
      <c r="E1251" s="34"/>
      <c r="F1251" s="34"/>
      <c r="G1251" s="34"/>
      <c r="V1251" s="34"/>
      <c r="W1251" s="34"/>
      <c r="X1251" s="34"/>
      <c r="Y1251" s="34"/>
      <c r="Z1251" s="34"/>
      <c r="AA1251" s="34"/>
      <c r="AB1251" s="34"/>
    </row>
    <row r="1252" spans="1:28">
      <c r="A1252" s="34"/>
      <c r="B1252" s="34"/>
      <c r="C1252" s="34"/>
      <c r="D1252" s="34"/>
      <c r="E1252" s="34"/>
      <c r="F1252" s="34"/>
      <c r="G1252" s="34"/>
      <c r="V1252" s="34"/>
      <c r="W1252" s="34"/>
      <c r="X1252" s="34"/>
      <c r="Y1252" s="34"/>
      <c r="Z1252" s="34"/>
      <c r="AA1252" s="34"/>
      <c r="AB1252" s="34"/>
    </row>
    <row r="1253" spans="1:28">
      <c r="A1253" s="34"/>
      <c r="B1253" s="34"/>
      <c r="C1253" s="34"/>
      <c r="D1253" s="34"/>
      <c r="E1253" s="34"/>
      <c r="F1253" s="34"/>
      <c r="G1253" s="34"/>
      <c r="V1253" s="34"/>
      <c r="W1253" s="34"/>
      <c r="X1253" s="34"/>
      <c r="Y1253" s="34"/>
      <c r="Z1253" s="34"/>
      <c r="AA1253" s="34"/>
      <c r="AB1253" s="34"/>
    </row>
    <row r="1254" spans="1:28">
      <c r="A1254" s="34"/>
      <c r="B1254" s="34"/>
      <c r="C1254" s="34"/>
      <c r="D1254" s="34"/>
      <c r="E1254" s="34"/>
      <c r="F1254" s="34"/>
      <c r="G1254" s="34"/>
      <c r="V1254" s="34"/>
      <c r="W1254" s="34"/>
      <c r="X1254" s="34"/>
      <c r="Y1254" s="34"/>
      <c r="Z1254" s="34"/>
      <c r="AA1254" s="34"/>
      <c r="AB1254" s="34"/>
    </row>
    <row r="1255" spans="1:28">
      <c r="A1255" s="34"/>
      <c r="B1255" s="34"/>
      <c r="C1255" s="34"/>
      <c r="D1255" s="34"/>
      <c r="E1255" s="34"/>
      <c r="F1255" s="34"/>
      <c r="G1255" s="34"/>
      <c r="V1255" s="34"/>
      <c r="W1255" s="34"/>
      <c r="X1255" s="34"/>
      <c r="Y1255" s="34"/>
      <c r="Z1255" s="34"/>
      <c r="AA1255" s="34"/>
      <c r="AB1255" s="34"/>
    </row>
    <row r="1256" spans="1:28">
      <c r="A1256" s="34"/>
      <c r="B1256" s="34"/>
      <c r="C1256" s="34"/>
      <c r="D1256" s="34"/>
      <c r="E1256" s="34"/>
      <c r="F1256" s="34"/>
      <c r="G1256" s="34"/>
      <c r="V1256" s="34"/>
      <c r="W1256" s="34"/>
      <c r="X1256" s="34"/>
      <c r="Y1256" s="34"/>
      <c r="Z1256" s="34"/>
      <c r="AA1256" s="34"/>
      <c r="AB1256" s="34"/>
    </row>
    <row r="1257" spans="1:28">
      <c r="A1257" s="34"/>
      <c r="B1257" s="34"/>
      <c r="C1257" s="34"/>
      <c r="D1257" s="34"/>
      <c r="E1257" s="34"/>
      <c r="F1257" s="34"/>
      <c r="G1257" s="34"/>
      <c r="V1257" s="34"/>
      <c r="W1257" s="34"/>
      <c r="X1257" s="34"/>
      <c r="Y1257" s="34"/>
      <c r="Z1257" s="34"/>
      <c r="AA1257" s="34"/>
      <c r="AB1257" s="34"/>
    </row>
    <row r="1258" spans="1:28">
      <c r="A1258" s="34"/>
      <c r="B1258" s="34"/>
      <c r="C1258" s="34"/>
      <c r="D1258" s="34"/>
      <c r="E1258" s="34"/>
      <c r="F1258" s="34"/>
      <c r="G1258" s="34"/>
      <c r="V1258" s="34"/>
      <c r="W1258" s="34"/>
      <c r="X1258" s="34"/>
      <c r="Y1258" s="34"/>
      <c r="Z1258" s="34"/>
      <c r="AA1258" s="34"/>
      <c r="AB1258" s="34"/>
    </row>
    <row r="1259" spans="1:28">
      <c r="A1259" s="34"/>
      <c r="B1259" s="34"/>
      <c r="C1259" s="34"/>
      <c r="D1259" s="34"/>
      <c r="E1259" s="34"/>
      <c r="F1259" s="34"/>
      <c r="G1259" s="34"/>
      <c r="V1259" s="34"/>
      <c r="W1259" s="34"/>
      <c r="X1259" s="34"/>
      <c r="Y1259" s="34"/>
      <c r="Z1259" s="34"/>
      <c r="AA1259" s="34"/>
      <c r="AB1259" s="34"/>
    </row>
    <row r="1260" spans="1:28">
      <c r="A1260" s="34"/>
      <c r="B1260" s="34"/>
      <c r="C1260" s="34"/>
      <c r="D1260" s="34"/>
      <c r="E1260" s="34"/>
      <c r="F1260" s="34"/>
      <c r="G1260" s="34"/>
      <c r="V1260" s="34"/>
      <c r="W1260" s="34"/>
      <c r="X1260" s="34"/>
      <c r="Y1260" s="34"/>
      <c r="Z1260" s="34"/>
      <c r="AA1260" s="34"/>
      <c r="AB1260" s="34"/>
    </row>
    <row r="1261" spans="1:28">
      <c r="A1261" s="34"/>
      <c r="B1261" s="34"/>
      <c r="C1261" s="34"/>
      <c r="D1261" s="34"/>
      <c r="E1261" s="34"/>
      <c r="F1261" s="34"/>
      <c r="G1261" s="34"/>
      <c r="V1261" s="34"/>
      <c r="W1261" s="34"/>
      <c r="X1261" s="34"/>
      <c r="Y1261" s="34"/>
      <c r="Z1261" s="34"/>
      <c r="AA1261" s="34"/>
      <c r="AB1261" s="34"/>
    </row>
    <row r="1262" spans="1:28">
      <c r="A1262" s="34"/>
      <c r="B1262" s="34"/>
      <c r="C1262" s="34"/>
      <c r="D1262" s="34"/>
      <c r="E1262" s="34"/>
      <c r="F1262" s="34"/>
      <c r="G1262" s="34"/>
      <c r="V1262" s="34"/>
      <c r="W1262" s="34"/>
      <c r="X1262" s="34"/>
      <c r="Y1262" s="34"/>
      <c r="Z1262" s="34"/>
      <c r="AA1262" s="34"/>
      <c r="AB1262" s="34"/>
    </row>
    <row r="1263" spans="1:28">
      <c r="A1263" s="34"/>
      <c r="B1263" s="34"/>
      <c r="C1263" s="34"/>
      <c r="D1263" s="34"/>
      <c r="E1263" s="34"/>
      <c r="F1263" s="34"/>
      <c r="G1263" s="34"/>
      <c r="V1263" s="34"/>
      <c r="W1263" s="34"/>
      <c r="X1263" s="34"/>
      <c r="Y1263" s="34"/>
      <c r="Z1263" s="34"/>
      <c r="AA1263" s="34"/>
      <c r="AB1263" s="34"/>
    </row>
    <row r="1264" spans="1:28">
      <c r="A1264" s="34"/>
      <c r="B1264" s="34"/>
      <c r="C1264" s="34"/>
      <c r="D1264" s="34"/>
      <c r="E1264" s="34"/>
      <c r="F1264" s="34"/>
      <c r="G1264" s="34"/>
      <c r="V1264" s="34"/>
      <c r="W1264" s="34"/>
      <c r="X1264" s="34"/>
      <c r="Y1264" s="34"/>
      <c r="Z1264" s="34"/>
      <c r="AA1264" s="34"/>
      <c r="AB1264" s="34"/>
    </row>
    <row r="1265" spans="1:28">
      <c r="A1265" s="34"/>
      <c r="B1265" s="34"/>
      <c r="C1265" s="34"/>
      <c r="D1265" s="34"/>
      <c r="E1265" s="34"/>
      <c r="F1265" s="34"/>
      <c r="G1265" s="34"/>
      <c r="V1265" s="34"/>
      <c r="W1265" s="34"/>
      <c r="X1265" s="34"/>
      <c r="Y1265" s="34"/>
      <c r="Z1265" s="34"/>
      <c r="AA1265" s="34"/>
      <c r="AB1265" s="34"/>
    </row>
    <row r="1266" spans="1:28">
      <c r="A1266" s="34"/>
      <c r="B1266" s="34"/>
      <c r="C1266" s="34"/>
      <c r="D1266" s="34"/>
      <c r="E1266" s="34"/>
      <c r="F1266" s="34"/>
      <c r="G1266" s="34"/>
      <c r="V1266" s="34"/>
      <c r="W1266" s="34"/>
      <c r="X1266" s="34"/>
      <c r="Y1266" s="34"/>
      <c r="Z1266" s="34"/>
      <c r="AA1266" s="34"/>
      <c r="AB1266" s="34"/>
    </row>
    <row r="1267" spans="1:28">
      <c r="A1267" s="34"/>
      <c r="B1267" s="34"/>
      <c r="C1267" s="34"/>
      <c r="D1267" s="34"/>
      <c r="E1267" s="34"/>
      <c r="F1267" s="34"/>
      <c r="G1267" s="34"/>
      <c r="V1267" s="34"/>
      <c r="W1267" s="34"/>
      <c r="X1267" s="34"/>
      <c r="Y1267" s="34"/>
      <c r="Z1267" s="34"/>
      <c r="AA1267" s="34"/>
      <c r="AB1267" s="34"/>
    </row>
    <row r="1268" spans="1:28">
      <c r="A1268" s="34"/>
      <c r="B1268" s="34"/>
      <c r="C1268" s="34"/>
      <c r="D1268" s="34"/>
      <c r="E1268" s="34"/>
      <c r="F1268" s="34"/>
      <c r="G1268" s="34"/>
      <c r="V1268" s="34"/>
      <c r="W1268" s="34"/>
      <c r="X1268" s="34"/>
      <c r="Y1268" s="34"/>
      <c r="Z1268" s="34"/>
      <c r="AA1268" s="34"/>
      <c r="AB1268" s="34"/>
    </row>
    <row r="1269" spans="1:28">
      <c r="A1269" s="34"/>
      <c r="B1269" s="34"/>
      <c r="C1269" s="34"/>
      <c r="D1269" s="34"/>
      <c r="E1269" s="34"/>
      <c r="F1269" s="34"/>
      <c r="G1269" s="34"/>
      <c r="V1269" s="34"/>
      <c r="W1269" s="34"/>
      <c r="X1269" s="34"/>
      <c r="Y1269" s="34"/>
      <c r="Z1269" s="34"/>
      <c r="AA1269" s="34"/>
      <c r="AB1269" s="34"/>
    </row>
    <row r="1270" spans="1:28">
      <c r="A1270" s="34"/>
      <c r="B1270" s="34"/>
      <c r="C1270" s="34"/>
      <c r="D1270" s="34"/>
      <c r="E1270" s="34"/>
      <c r="F1270" s="34"/>
      <c r="G1270" s="34"/>
      <c r="V1270" s="34"/>
      <c r="W1270" s="34"/>
      <c r="X1270" s="34"/>
      <c r="Y1270" s="34"/>
      <c r="Z1270" s="34"/>
      <c r="AA1270" s="34"/>
      <c r="AB1270" s="34"/>
    </row>
    <row r="1271" spans="1:28">
      <c r="A1271" s="34"/>
      <c r="B1271" s="34"/>
      <c r="C1271" s="34"/>
      <c r="D1271" s="34"/>
      <c r="E1271" s="34"/>
      <c r="F1271" s="34"/>
      <c r="G1271" s="34"/>
      <c r="V1271" s="34"/>
      <c r="W1271" s="34"/>
      <c r="X1271" s="34"/>
      <c r="Y1271" s="34"/>
      <c r="Z1271" s="34"/>
      <c r="AA1271" s="34"/>
      <c r="AB1271" s="34"/>
    </row>
    <row r="1272" spans="1:28">
      <c r="A1272" s="34"/>
      <c r="B1272" s="34"/>
      <c r="C1272" s="34"/>
      <c r="D1272" s="34"/>
      <c r="E1272" s="34"/>
      <c r="F1272" s="34"/>
      <c r="G1272" s="34"/>
      <c r="V1272" s="34"/>
      <c r="W1272" s="34"/>
      <c r="X1272" s="34"/>
      <c r="Y1272" s="34"/>
      <c r="Z1272" s="34"/>
      <c r="AA1272" s="34"/>
      <c r="AB1272" s="34"/>
    </row>
    <row r="1273" spans="1:28">
      <c r="A1273" s="34"/>
      <c r="B1273" s="34"/>
      <c r="C1273" s="34"/>
      <c r="D1273" s="34"/>
      <c r="E1273" s="34"/>
      <c r="F1273" s="34"/>
      <c r="G1273" s="34"/>
      <c r="V1273" s="34"/>
      <c r="W1273" s="34"/>
      <c r="X1273" s="34"/>
      <c r="Y1273" s="34"/>
      <c r="Z1273" s="34"/>
      <c r="AA1273" s="34"/>
      <c r="AB1273" s="34"/>
    </row>
    <row r="1274" spans="1:28">
      <c r="A1274" s="34"/>
      <c r="B1274" s="34"/>
      <c r="C1274" s="34"/>
      <c r="D1274" s="34"/>
      <c r="E1274" s="34"/>
      <c r="F1274" s="34"/>
      <c r="G1274" s="34"/>
      <c r="V1274" s="34"/>
      <c r="W1274" s="34"/>
      <c r="X1274" s="34"/>
      <c r="Y1274" s="34"/>
      <c r="Z1274" s="34"/>
      <c r="AA1274" s="34"/>
      <c r="AB1274" s="34"/>
    </row>
    <row r="1275" spans="1:28">
      <c r="A1275" s="34"/>
      <c r="B1275" s="34"/>
      <c r="C1275" s="34"/>
      <c r="D1275" s="34"/>
      <c r="E1275" s="34"/>
      <c r="F1275" s="34"/>
      <c r="G1275" s="34"/>
      <c r="V1275" s="34"/>
      <c r="W1275" s="34"/>
      <c r="X1275" s="34"/>
      <c r="Y1275" s="34"/>
      <c r="Z1275" s="34"/>
      <c r="AA1275" s="34"/>
      <c r="AB1275" s="34"/>
    </row>
    <row r="1276" spans="1:28">
      <c r="A1276" s="34"/>
      <c r="B1276" s="34"/>
      <c r="C1276" s="34"/>
      <c r="D1276" s="34"/>
      <c r="E1276" s="34"/>
      <c r="F1276" s="34"/>
      <c r="G1276" s="34"/>
      <c r="V1276" s="34"/>
      <c r="W1276" s="34"/>
      <c r="X1276" s="34"/>
      <c r="Y1276" s="34"/>
      <c r="Z1276" s="34"/>
      <c r="AA1276" s="34"/>
      <c r="AB1276" s="34"/>
    </row>
    <row r="1277" spans="1:28">
      <c r="A1277" s="34"/>
      <c r="B1277" s="34"/>
      <c r="C1277" s="34"/>
      <c r="D1277" s="34"/>
      <c r="E1277" s="34"/>
      <c r="F1277" s="34"/>
      <c r="G1277" s="34"/>
      <c r="V1277" s="34"/>
      <c r="W1277" s="34"/>
      <c r="X1277" s="34"/>
      <c r="Y1277" s="34"/>
      <c r="Z1277" s="34"/>
      <c r="AA1277" s="34"/>
      <c r="AB1277" s="34"/>
    </row>
    <row r="1278" spans="1:28">
      <c r="A1278" s="34"/>
      <c r="B1278" s="34"/>
      <c r="C1278" s="34"/>
      <c r="D1278" s="34"/>
      <c r="E1278" s="34"/>
      <c r="F1278" s="34"/>
      <c r="G1278" s="34"/>
      <c r="V1278" s="34"/>
      <c r="W1278" s="34"/>
      <c r="X1278" s="34"/>
      <c r="Y1278" s="34"/>
      <c r="Z1278" s="34"/>
      <c r="AA1278" s="34"/>
      <c r="AB1278" s="34"/>
    </row>
    <row r="1279" spans="1:28">
      <c r="A1279" s="34"/>
      <c r="B1279" s="34"/>
      <c r="C1279" s="34"/>
      <c r="D1279" s="34"/>
      <c r="E1279" s="34"/>
      <c r="F1279" s="34"/>
      <c r="G1279" s="34"/>
      <c r="V1279" s="34"/>
      <c r="W1279" s="34"/>
      <c r="X1279" s="34"/>
      <c r="Y1279" s="34"/>
      <c r="Z1279" s="34"/>
      <c r="AA1279" s="34"/>
      <c r="AB1279" s="34"/>
    </row>
    <row r="1280" spans="1:28">
      <c r="A1280" s="34"/>
      <c r="B1280" s="34"/>
      <c r="C1280" s="34"/>
      <c r="D1280" s="34"/>
      <c r="E1280" s="34"/>
      <c r="F1280" s="34"/>
      <c r="G1280" s="34"/>
      <c r="V1280" s="34"/>
      <c r="W1280" s="34"/>
      <c r="X1280" s="34"/>
      <c r="Y1280" s="34"/>
      <c r="Z1280" s="34"/>
      <c r="AA1280" s="34"/>
      <c r="AB1280" s="34"/>
    </row>
    <row r="1281" spans="1:28">
      <c r="A1281" s="34"/>
      <c r="B1281" s="34"/>
      <c r="C1281" s="34"/>
      <c r="D1281" s="34"/>
      <c r="E1281" s="34"/>
      <c r="F1281" s="34"/>
      <c r="G1281" s="34"/>
      <c r="O1281" s="34"/>
      <c r="P1281" s="34"/>
      <c r="Q1281" s="34"/>
      <c r="R1281" s="34"/>
      <c r="S1281" s="34"/>
      <c r="T1281" s="34"/>
      <c r="U1281" s="34"/>
      <c r="V1281" s="34"/>
      <c r="W1281" s="34"/>
      <c r="X1281" s="34"/>
      <c r="Y1281" s="34"/>
      <c r="Z1281" s="34"/>
      <c r="AA1281" s="34"/>
      <c r="AB1281" s="34"/>
    </row>
    <row r="1282" spans="1:28">
      <c r="A1282" s="34"/>
      <c r="B1282" s="34"/>
      <c r="C1282" s="34"/>
      <c r="D1282" s="34"/>
      <c r="E1282" s="34"/>
      <c r="F1282" s="34"/>
      <c r="G1282" s="34"/>
      <c r="O1282" s="34"/>
      <c r="P1282" s="34"/>
      <c r="Q1282" s="34"/>
      <c r="R1282" s="34"/>
      <c r="S1282" s="34"/>
      <c r="T1282" s="34"/>
      <c r="U1282" s="34"/>
      <c r="V1282" s="34"/>
      <c r="W1282" s="34"/>
      <c r="X1282" s="34"/>
      <c r="Y1282" s="34"/>
      <c r="Z1282" s="34"/>
      <c r="AA1282" s="34"/>
      <c r="AB1282" s="34"/>
    </row>
    <row r="1283" spans="1:28">
      <c r="A1283" s="34"/>
      <c r="B1283" s="34"/>
      <c r="C1283" s="34"/>
      <c r="D1283" s="34"/>
      <c r="E1283" s="34"/>
      <c r="F1283" s="34"/>
      <c r="G1283" s="34"/>
      <c r="O1283" s="34"/>
      <c r="P1283" s="34"/>
      <c r="Q1283" s="34"/>
      <c r="R1283" s="34"/>
      <c r="S1283" s="34"/>
      <c r="T1283" s="34"/>
      <c r="U1283" s="34"/>
      <c r="V1283" s="34"/>
      <c r="W1283" s="34"/>
      <c r="X1283" s="34"/>
      <c r="Y1283" s="34"/>
      <c r="Z1283" s="34"/>
      <c r="AA1283" s="34"/>
      <c r="AB1283" s="34"/>
    </row>
    <row r="1284" spans="1:28">
      <c r="A1284" s="34"/>
      <c r="B1284" s="34"/>
      <c r="C1284" s="34"/>
      <c r="D1284" s="34"/>
      <c r="E1284" s="34"/>
      <c r="F1284" s="34"/>
      <c r="G1284" s="34"/>
      <c r="O1284" s="34"/>
      <c r="P1284" s="34"/>
      <c r="Q1284" s="34"/>
      <c r="R1284" s="34"/>
      <c r="S1284" s="34"/>
      <c r="T1284" s="34"/>
      <c r="U1284" s="34"/>
      <c r="V1284" s="34"/>
      <c r="W1284" s="34"/>
      <c r="X1284" s="34"/>
      <c r="Y1284" s="34"/>
      <c r="Z1284" s="34"/>
      <c r="AA1284" s="34"/>
      <c r="AB1284" s="34"/>
    </row>
    <row r="1285" spans="1:28">
      <c r="A1285" s="34"/>
      <c r="B1285" s="34"/>
      <c r="C1285" s="34"/>
      <c r="D1285" s="34"/>
      <c r="E1285" s="34"/>
      <c r="F1285" s="34"/>
      <c r="G1285" s="34"/>
      <c r="O1285" s="34"/>
      <c r="P1285" s="34"/>
      <c r="Q1285" s="34"/>
      <c r="R1285" s="34"/>
      <c r="S1285" s="34"/>
      <c r="T1285" s="34"/>
      <c r="U1285" s="34"/>
      <c r="V1285" s="34"/>
      <c r="W1285" s="34"/>
      <c r="X1285" s="34"/>
      <c r="Y1285" s="34"/>
      <c r="Z1285" s="34"/>
      <c r="AA1285" s="34"/>
      <c r="AB1285" s="34"/>
    </row>
    <row r="1286" spans="1:28">
      <c r="A1286" s="34"/>
      <c r="B1286" s="34"/>
      <c r="C1286" s="34"/>
      <c r="D1286" s="34"/>
      <c r="E1286" s="34"/>
      <c r="F1286" s="34"/>
      <c r="G1286" s="34"/>
      <c r="O1286" s="34"/>
      <c r="P1286" s="34"/>
      <c r="Q1286" s="34"/>
      <c r="R1286" s="34"/>
      <c r="S1286" s="34"/>
      <c r="T1286" s="34"/>
      <c r="U1286" s="34"/>
      <c r="V1286" s="34"/>
      <c r="W1286" s="34"/>
      <c r="X1286" s="34"/>
      <c r="Y1286" s="34"/>
      <c r="Z1286" s="34"/>
      <c r="AA1286" s="34"/>
      <c r="AB1286" s="34"/>
    </row>
    <row r="1287" spans="1:28">
      <c r="A1287" s="34"/>
      <c r="B1287" s="34"/>
      <c r="C1287" s="34"/>
      <c r="D1287" s="34"/>
      <c r="E1287" s="34"/>
      <c r="F1287" s="34"/>
      <c r="G1287" s="34"/>
      <c r="O1287" s="34"/>
      <c r="P1287" s="34"/>
      <c r="Q1287" s="34"/>
      <c r="R1287" s="34"/>
      <c r="S1287" s="34"/>
      <c r="T1287" s="34"/>
      <c r="U1287" s="34"/>
      <c r="V1287" s="34"/>
      <c r="W1287" s="34"/>
      <c r="X1287" s="34"/>
      <c r="Y1287" s="34"/>
      <c r="Z1287" s="34"/>
      <c r="AA1287" s="34"/>
      <c r="AB1287" s="34"/>
    </row>
    <row r="1288" spans="1:28">
      <c r="A1288" s="34"/>
      <c r="B1288" s="34"/>
      <c r="C1288" s="34"/>
      <c r="D1288" s="34"/>
      <c r="E1288" s="34"/>
      <c r="F1288" s="34"/>
      <c r="G1288" s="34"/>
      <c r="O1288" s="34"/>
      <c r="P1288" s="34"/>
      <c r="Q1288" s="34"/>
      <c r="R1288" s="34"/>
      <c r="S1288" s="34"/>
      <c r="T1288" s="34"/>
      <c r="U1288" s="34"/>
      <c r="V1288" s="34"/>
      <c r="W1288" s="34"/>
      <c r="X1288" s="34"/>
      <c r="Y1288" s="34"/>
      <c r="Z1288" s="34"/>
      <c r="AA1288" s="34"/>
      <c r="AB1288" s="34"/>
    </row>
    <row r="1289" spans="1:28">
      <c r="A1289" s="34"/>
      <c r="B1289" s="34"/>
      <c r="C1289" s="34"/>
      <c r="D1289" s="34"/>
      <c r="E1289" s="34"/>
      <c r="F1289" s="34"/>
      <c r="G1289" s="34"/>
      <c r="O1289" s="34"/>
      <c r="P1289" s="34"/>
      <c r="Q1289" s="34"/>
      <c r="R1289" s="34"/>
      <c r="S1289" s="34"/>
      <c r="T1289" s="34"/>
      <c r="U1289" s="34"/>
      <c r="V1289" s="34"/>
      <c r="W1289" s="34"/>
      <c r="X1289" s="34"/>
      <c r="Y1289" s="34"/>
      <c r="Z1289" s="34"/>
      <c r="AA1289" s="34"/>
      <c r="AB1289" s="34"/>
    </row>
    <row r="1290" spans="1:28">
      <c r="A1290" s="34"/>
      <c r="B1290" s="34"/>
      <c r="C1290" s="34"/>
      <c r="D1290" s="34"/>
      <c r="E1290" s="34"/>
      <c r="F1290" s="34"/>
      <c r="G1290" s="34"/>
      <c r="O1290" s="34"/>
      <c r="P1290" s="34"/>
      <c r="Q1290" s="34"/>
      <c r="R1290" s="34"/>
      <c r="S1290" s="34"/>
      <c r="T1290" s="34"/>
      <c r="U1290" s="34"/>
      <c r="V1290" s="34"/>
      <c r="W1290" s="34"/>
      <c r="X1290" s="34"/>
      <c r="Y1290" s="34"/>
      <c r="Z1290" s="34"/>
      <c r="AA1290" s="34"/>
      <c r="AB1290" s="34"/>
    </row>
    <row r="1291" spans="1:28">
      <c r="A1291" s="34"/>
      <c r="B1291" s="34"/>
      <c r="C1291" s="34"/>
      <c r="D1291" s="34"/>
      <c r="E1291" s="34"/>
      <c r="F1291" s="34"/>
      <c r="G1291" s="34"/>
      <c r="O1291" s="34"/>
      <c r="P1291" s="34"/>
      <c r="Q1291" s="34"/>
      <c r="R1291" s="34"/>
      <c r="S1291" s="34"/>
      <c r="T1291" s="34"/>
      <c r="U1291" s="34"/>
      <c r="V1291" s="34"/>
      <c r="W1291" s="34"/>
      <c r="X1291" s="34"/>
      <c r="Y1291" s="34"/>
      <c r="Z1291" s="34"/>
      <c r="AA1291" s="34"/>
      <c r="AB1291" s="34"/>
    </row>
    <row r="1292" spans="1:28">
      <c r="A1292" s="34"/>
      <c r="B1292" s="34"/>
      <c r="C1292" s="34"/>
      <c r="D1292" s="34"/>
      <c r="E1292" s="34"/>
      <c r="F1292" s="34"/>
      <c r="G1292" s="34"/>
      <c r="O1292" s="34"/>
      <c r="P1292" s="34"/>
      <c r="Q1292" s="34"/>
      <c r="R1292" s="34"/>
      <c r="S1292" s="34"/>
      <c r="T1292" s="34"/>
      <c r="U1292" s="34"/>
      <c r="V1292" s="34"/>
      <c r="W1292" s="34"/>
      <c r="X1292" s="34"/>
      <c r="Y1292" s="34"/>
      <c r="Z1292" s="34"/>
      <c r="AA1292" s="34"/>
      <c r="AB1292" s="34"/>
    </row>
    <row r="1293" spans="1:28">
      <c r="A1293" s="34"/>
      <c r="B1293" s="34"/>
      <c r="C1293" s="34"/>
      <c r="D1293" s="34"/>
      <c r="E1293" s="34"/>
      <c r="F1293" s="34"/>
      <c r="G1293" s="34"/>
      <c r="O1293" s="34"/>
      <c r="P1293" s="34"/>
      <c r="Q1293" s="34"/>
      <c r="R1293" s="34"/>
      <c r="S1293" s="34"/>
      <c r="T1293" s="34"/>
      <c r="U1293" s="34"/>
      <c r="V1293" s="34"/>
      <c r="W1293" s="34"/>
      <c r="X1293" s="34"/>
      <c r="Y1293" s="34"/>
      <c r="Z1293" s="34"/>
      <c r="AA1293" s="34"/>
      <c r="AB1293" s="34"/>
    </row>
    <row r="1294" spans="1:28">
      <c r="A1294" s="34"/>
      <c r="B1294" s="34"/>
      <c r="C1294" s="34"/>
      <c r="D1294" s="34"/>
      <c r="E1294" s="34"/>
      <c r="F1294" s="34"/>
      <c r="G1294" s="34"/>
      <c r="O1294" s="34"/>
      <c r="P1294" s="34"/>
      <c r="Q1294" s="34"/>
      <c r="R1294" s="34"/>
      <c r="S1294" s="34"/>
      <c r="T1294" s="34"/>
      <c r="U1294" s="34"/>
      <c r="V1294" s="34"/>
      <c r="W1294" s="34"/>
      <c r="X1294" s="34"/>
      <c r="Y1294" s="34"/>
      <c r="Z1294" s="34"/>
      <c r="AA1294" s="34"/>
      <c r="AB1294" s="34"/>
    </row>
    <row r="1295" spans="1:28">
      <c r="A1295" s="34"/>
      <c r="B1295" s="34"/>
      <c r="C1295" s="34"/>
      <c r="D1295" s="34"/>
      <c r="E1295" s="34"/>
      <c r="F1295" s="34"/>
      <c r="G1295" s="34"/>
      <c r="O1295" s="34"/>
      <c r="P1295" s="34"/>
      <c r="Q1295" s="34"/>
      <c r="R1295" s="34"/>
      <c r="S1295" s="34"/>
      <c r="T1295" s="34"/>
      <c r="U1295" s="34"/>
      <c r="V1295" s="34"/>
      <c r="W1295" s="34"/>
      <c r="X1295" s="34"/>
      <c r="Y1295" s="34"/>
      <c r="Z1295" s="34"/>
      <c r="AA1295" s="34"/>
      <c r="AB1295" s="34"/>
    </row>
    <row r="1296" spans="1:28">
      <c r="A1296" s="34"/>
      <c r="B1296" s="34"/>
      <c r="C1296" s="34"/>
      <c r="D1296" s="34"/>
      <c r="E1296" s="34"/>
      <c r="F1296" s="34"/>
      <c r="G1296" s="34"/>
      <c r="O1296" s="34"/>
      <c r="P1296" s="34"/>
      <c r="Q1296" s="34"/>
      <c r="R1296" s="34"/>
      <c r="S1296" s="34"/>
      <c r="T1296" s="34"/>
      <c r="U1296" s="34"/>
      <c r="V1296" s="34"/>
      <c r="W1296" s="34"/>
      <c r="X1296" s="34"/>
      <c r="Y1296" s="34"/>
      <c r="Z1296" s="34"/>
      <c r="AA1296" s="34"/>
      <c r="AB1296" s="34"/>
    </row>
    <row r="1297" spans="1:28">
      <c r="A1297" s="34"/>
      <c r="B1297" s="34"/>
      <c r="C1297" s="34"/>
      <c r="D1297" s="34"/>
      <c r="E1297" s="34"/>
      <c r="F1297" s="34"/>
      <c r="G1297" s="34"/>
      <c r="O1297" s="34"/>
      <c r="P1297" s="34"/>
      <c r="Q1297" s="34"/>
      <c r="R1297" s="34"/>
      <c r="S1297" s="34"/>
      <c r="T1297" s="34"/>
      <c r="U1297" s="34"/>
      <c r="V1297" s="34"/>
      <c r="W1297" s="34"/>
      <c r="X1297" s="34"/>
      <c r="Y1297" s="34"/>
      <c r="Z1297" s="34"/>
      <c r="AA1297" s="34"/>
      <c r="AB1297" s="34"/>
    </row>
    <row r="1298" spans="1:28">
      <c r="A1298" s="34"/>
      <c r="B1298" s="34"/>
      <c r="C1298" s="34"/>
      <c r="D1298" s="34"/>
      <c r="E1298" s="34"/>
      <c r="F1298" s="34"/>
      <c r="G1298" s="34"/>
      <c r="O1298" s="34"/>
      <c r="P1298" s="34"/>
      <c r="Q1298" s="34"/>
      <c r="R1298" s="34"/>
      <c r="S1298" s="34"/>
      <c r="T1298" s="34"/>
      <c r="U1298" s="34"/>
      <c r="V1298" s="34"/>
      <c r="W1298" s="34"/>
      <c r="X1298" s="34"/>
      <c r="Y1298" s="34"/>
      <c r="Z1298" s="34"/>
      <c r="AA1298" s="34"/>
      <c r="AB1298" s="34"/>
    </row>
    <row r="1299" spans="1:28">
      <c r="A1299" s="34"/>
      <c r="B1299" s="34"/>
      <c r="C1299" s="34"/>
      <c r="D1299" s="34"/>
      <c r="E1299" s="34"/>
      <c r="F1299" s="34"/>
      <c r="G1299" s="34"/>
      <c r="O1299" s="34"/>
      <c r="P1299" s="34"/>
      <c r="Q1299" s="34"/>
      <c r="R1299" s="34"/>
      <c r="S1299" s="34"/>
      <c r="T1299" s="34"/>
      <c r="U1299" s="34"/>
      <c r="V1299" s="34"/>
      <c r="W1299" s="34"/>
      <c r="X1299" s="34"/>
      <c r="Y1299" s="34"/>
      <c r="Z1299" s="34"/>
      <c r="AA1299" s="34"/>
      <c r="AB1299" s="34"/>
    </row>
    <row r="1300" spans="1:28">
      <c r="A1300" s="34"/>
      <c r="B1300" s="34"/>
      <c r="C1300" s="34"/>
      <c r="D1300" s="34"/>
      <c r="E1300" s="34"/>
      <c r="F1300" s="34"/>
      <c r="G1300" s="34"/>
      <c r="O1300" s="34"/>
      <c r="P1300" s="34"/>
      <c r="Q1300" s="34"/>
      <c r="R1300" s="34"/>
      <c r="S1300" s="34"/>
      <c r="T1300" s="34"/>
      <c r="U1300" s="34"/>
      <c r="V1300" s="34"/>
      <c r="W1300" s="34"/>
      <c r="X1300" s="34"/>
      <c r="Y1300" s="34"/>
      <c r="Z1300" s="34"/>
      <c r="AA1300" s="34"/>
      <c r="AB1300" s="34"/>
    </row>
    <row r="1301" spans="1:28">
      <c r="A1301" s="34"/>
      <c r="B1301" s="34"/>
      <c r="C1301" s="34"/>
      <c r="D1301" s="34"/>
      <c r="E1301" s="34"/>
      <c r="F1301" s="34"/>
      <c r="G1301" s="34"/>
      <c r="O1301" s="34"/>
      <c r="P1301" s="34"/>
      <c r="Q1301" s="34"/>
      <c r="R1301" s="34"/>
      <c r="S1301" s="34"/>
      <c r="T1301" s="34"/>
      <c r="U1301" s="34"/>
      <c r="V1301" s="34"/>
      <c r="W1301" s="34"/>
      <c r="X1301" s="34"/>
      <c r="Y1301" s="34"/>
      <c r="Z1301" s="34"/>
      <c r="AA1301" s="34"/>
      <c r="AB1301" s="34"/>
    </row>
    <row r="1302" spans="1:28">
      <c r="A1302" s="34"/>
      <c r="B1302" s="34"/>
      <c r="C1302" s="34"/>
      <c r="D1302" s="34"/>
      <c r="E1302" s="34"/>
      <c r="F1302" s="34"/>
      <c r="G1302" s="34"/>
      <c r="O1302" s="34"/>
      <c r="P1302" s="34"/>
      <c r="Q1302" s="34"/>
      <c r="R1302" s="34"/>
      <c r="S1302" s="34"/>
      <c r="T1302" s="34"/>
      <c r="U1302" s="34"/>
      <c r="V1302" s="34"/>
      <c r="W1302" s="34"/>
      <c r="X1302" s="34"/>
      <c r="Y1302" s="34"/>
      <c r="Z1302" s="34"/>
      <c r="AA1302" s="34"/>
      <c r="AB1302" s="34"/>
    </row>
    <row r="1303" spans="1:28">
      <c r="A1303" s="34"/>
      <c r="B1303" s="34"/>
      <c r="C1303" s="34"/>
      <c r="D1303" s="34"/>
      <c r="E1303" s="34"/>
      <c r="F1303" s="34"/>
      <c r="G1303" s="34"/>
      <c r="O1303" s="34"/>
      <c r="P1303" s="34"/>
      <c r="Q1303" s="34"/>
      <c r="R1303" s="34"/>
      <c r="S1303" s="34"/>
      <c r="T1303" s="34"/>
      <c r="U1303" s="34"/>
      <c r="V1303" s="34"/>
      <c r="W1303" s="34"/>
      <c r="X1303" s="34"/>
      <c r="Y1303" s="34"/>
      <c r="Z1303" s="34"/>
      <c r="AA1303" s="34"/>
      <c r="AB1303" s="34"/>
    </row>
    <row r="1304" spans="1:28">
      <c r="A1304" s="34"/>
      <c r="B1304" s="34"/>
      <c r="C1304" s="34"/>
      <c r="D1304" s="34"/>
      <c r="E1304" s="34"/>
      <c r="F1304" s="34"/>
      <c r="G1304" s="34"/>
      <c r="O1304" s="34"/>
      <c r="P1304" s="34"/>
      <c r="Q1304" s="34"/>
      <c r="R1304" s="34"/>
      <c r="S1304" s="34"/>
      <c r="T1304" s="34"/>
      <c r="U1304" s="34"/>
      <c r="V1304" s="34"/>
      <c r="W1304" s="34"/>
      <c r="X1304" s="34"/>
      <c r="Y1304" s="34"/>
      <c r="Z1304" s="34"/>
      <c r="AA1304" s="34"/>
      <c r="AB1304" s="34"/>
    </row>
    <row r="1305" spans="1:28">
      <c r="A1305" s="34"/>
      <c r="B1305" s="34"/>
      <c r="C1305" s="34"/>
      <c r="D1305" s="34"/>
      <c r="E1305" s="34"/>
      <c r="F1305" s="34"/>
      <c r="G1305" s="34"/>
      <c r="O1305" s="34"/>
      <c r="P1305" s="34"/>
      <c r="Q1305" s="34"/>
      <c r="R1305" s="34"/>
      <c r="S1305" s="34"/>
      <c r="T1305" s="34"/>
      <c r="U1305" s="34"/>
      <c r="V1305" s="34"/>
      <c r="W1305" s="34"/>
      <c r="X1305" s="34"/>
      <c r="Y1305" s="34"/>
      <c r="Z1305" s="34"/>
      <c r="AA1305" s="34"/>
      <c r="AB1305" s="34"/>
    </row>
    <row r="1306" spans="1:28">
      <c r="A1306" s="34"/>
      <c r="B1306" s="34"/>
      <c r="C1306" s="34"/>
      <c r="D1306" s="34"/>
      <c r="E1306" s="34"/>
      <c r="F1306" s="34"/>
      <c r="G1306" s="34"/>
      <c r="O1306" s="34"/>
      <c r="P1306" s="34"/>
      <c r="Q1306" s="34"/>
      <c r="R1306" s="34"/>
      <c r="S1306" s="34"/>
      <c r="T1306" s="34"/>
      <c r="U1306" s="34"/>
      <c r="V1306" s="34"/>
      <c r="W1306" s="34"/>
      <c r="X1306" s="34"/>
      <c r="Y1306" s="34"/>
      <c r="Z1306" s="34"/>
      <c r="AA1306" s="34"/>
      <c r="AB1306" s="34"/>
    </row>
    <row r="1307" spans="1:28">
      <c r="A1307" s="34"/>
      <c r="B1307" s="34"/>
      <c r="C1307" s="34"/>
      <c r="D1307" s="34"/>
      <c r="E1307" s="34"/>
      <c r="F1307" s="34"/>
      <c r="G1307" s="34"/>
      <c r="O1307" s="34"/>
      <c r="P1307" s="34"/>
      <c r="Q1307" s="34"/>
      <c r="R1307" s="34"/>
      <c r="S1307" s="34"/>
      <c r="T1307" s="34"/>
      <c r="U1307" s="34"/>
      <c r="V1307" s="34"/>
      <c r="W1307" s="34"/>
      <c r="X1307" s="34"/>
      <c r="Y1307" s="34"/>
      <c r="Z1307" s="34"/>
      <c r="AA1307" s="34"/>
      <c r="AB1307" s="34"/>
    </row>
    <row r="1308" spans="1:28">
      <c r="A1308" s="34"/>
      <c r="B1308" s="34"/>
      <c r="C1308" s="34"/>
      <c r="D1308" s="34"/>
      <c r="E1308" s="34"/>
      <c r="F1308" s="34"/>
      <c r="G1308" s="34"/>
      <c r="O1308" s="34"/>
      <c r="P1308" s="34"/>
      <c r="Q1308" s="34"/>
      <c r="R1308" s="34"/>
      <c r="S1308" s="34"/>
      <c r="T1308" s="34"/>
      <c r="U1308" s="34"/>
      <c r="V1308" s="34"/>
      <c r="W1308" s="34"/>
      <c r="X1308" s="34"/>
      <c r="Y1308" s="34"/>
      <c r="Z1308" s="34"/>
      <c r="AA1308" s="34"/>
      <c r="AB1308" s="34"/>
    </row>
    <row r="1309" spans="1:28">
      <c r="A1309" s="34"/>
      <c r="B1309" s="34"/>
      <c r="C1309" s="34"/>
      <c r="D1309" s="34"/>
      <c r="E1309" s="34"/>
      <c r="F1309" s="34"/>
      <c r="G1309" s="34"/>
      <c r="O1309" s="34"/>
      <c r="P1309" s="34"/>
      <c r="Q1309" s="34"/>
      <c r="R1309" s="34"/>
      <c r="S1309" s="34"/>
      <c r="T1309" s="34"/>
      <c r="U1309" s="34"/>
      <c r="V1309" s="34"/>
      <c r="W1309" s="34"/>
      <c r="X1309" s="34"/>
      <c r="Y1309" s="34"/>
      <c r="Z1309" s="34"/>
      <c r="AA1309" s="34"/>
      <c r="AB1309" s="34"/>
    </row>
    <row r="1310" spans="1:28">
      <c r="A1310" s="34"/>
      <c r="B1310" s="34"/>
      <c r="C1310" s="34"/>
      <c r="D1310" s="34"/>
      <c r="E1310" s="34"/>
      <c r="F1310" s="34"/>
      <c r="G1310" s="34"/>
      <c r="O1310" s="34"/>
      <c r="P1310" s="34"/>
      <c r="Q1310" s="34"/>
      <c r="R1310" s="34"/>
      <c r="S1310" s="34"/>
      <c r="T1310" s="34"/>
      <c r="U1310" s="34"/>
      <c r="V1310" s="34"/>
      <c r="W1310" s="34"/>
      <c r="X1310" s="34"/>
      <c r="Y1310" s="34"/>
      <c r="Z1310" s="34"/>
      <c r="AA1310" s="34"/>
      <c r="AB1310" s="34"/>
    </row>
    <row r="1311" spans="1:28">
      <c r="A1311" s="34"/>
      <c r="B1311" s="34"/>
      <c r="C1311" s="34"/>
      <c r="D1311" s="34"/>
      <c r="E1311" s="34"/>
      <c r="F1311" s="34"/>
      <c r="G1311" s="34"/>
      <c r="O1311" s="34"/>
      <c r="P1311" s="34"/>
      <c r="Q1311" s="34"/>
      <c r="R1311" s="34"/>
      <c r="S1311" s="34"/>
      <c r="T1311" s="34"/>
      <c r="U1311" s="34"/>
      <c r="V1311" s="34"/>
      <c r="W1311" s="34"/>
      <c r="X1311" s="34"/>
      <c r="Y1311" s="34"/>
      <c r="Z1311" s="34"/>
      <c r="AA1311" s="34"/>
      <c r="AB1311" s="34"/>
    </row>
    <row r="1312" spans="1:28">
      <c r="A1312" s="34"/>
      <c r="B1312" s="34"/>
      <c r="C1312" s="34"/>
      <c r="D1312" s="34"/>
      <c r="E1312" s="34"/>
      <c r="F1312" s="34"/>
      <c r="G1312" s="34"/>
      <c r="O1312" s="34"/>
      <c r="P1312" s="34"/>
      <c r="Q1312" s="34"/>
      <c r="R1312" s="34"/>
      <c r="S1312" s="34"/>
      <c r="T1312" s="34"/>
      <c r="U1312" s="34"/>
      <c r="V1312" s="34"/>
      <c r="W1312" s="34"/>
      <c r="X1312" s="34"/>
      <c r="Y1312" s="34"/>
      <c r="Z1312" s="34"/>
      <c r="AA1312" s="34"/>
      <c r="AB1312" s="34"/>
    </row>
    <row r="1313" spans="1:28">
      <c r="A1313" s="34"/>
      <c r="B1313" s="34"/>
      <c r="C1313" s="34"/>
      <c r="D1313" s="34"/>
      <c r="E1313" s="34"/>
      <c r="F1313" s="34"/>
      <c r="G1313" s="34"/>
      <c r="O1313" s="34"/>
      <c r="P1313" s="34"/>
      <c r="Q1313" s="34"/>
      <c r="R1313" s="34"/>
      <c r="S1313" s="34"/>
      <c r="T1313" s="34"/>
      <c r="U1313" s="34"/>
      <c r="V1313" s="34"/>
      <c r="W1313" s="34"/>
      <c r="X1313" s="34"/>
      <c r="Y1313" s="34"/>
      <c r="Z1313" s="34"/>
      <c r="AA1313" s="34"/>
      <c r="AB1313" s="34"/>
    </row>
    <row r="1314" spans="1:28">
      <c r="A1314" s="34"/>
      <c r="B1314" s="34"/>
      <c r="C1314" s="34"/>
      <c r="D1314" s="34"/>
      <c r="E1314" s="34"/>
      <c r="F1314" s="34"/>
      <c r="G1314" s="34"/>
      <c r="O1314" s="34"/>
      <c r="P1314" s="34"/>
      <c r="Q1314" s="34"/>
      <c r="R1314" s="34"/>
      <c r="S1314" s="34"/>
      <c r="T1314" s="34"/>
      <c r="U1314" s="34"/>
      <c r="V1314" s="34"/>
      <c r="W1314" s="34"/>
      <c r="X1314" s="34"/>
      <c r="Y1314" s="34"/>
      <c r="Z1314" s="34"/>
      <c r="AA1314" s="34"/>
      <c r="AB1314" s="34"/>
    </row>
    <row r="1315" spans="1:28">
      <c r="A1315" s="34"/>
      <c r="B1315" s="34"/>
      <c r="C1315" s="34"/>
      <c r="D1315" s="34"/>
      <c r="E1315" s="34"/>
      <c r="F1315" s="34"/>
      <c r="G1315" s="34"/>
      <c r="O1315" s="34"/>
      <c r="P1315" s="34"/>
      <c r="Q1315" s="34"/>
      <c r="R1315" s="34"/>
      <c r="S1315" s="34"/>
      <c r="T1315" s="34"/>
      <c r="U1315" s="34"/>
      <c r="V1315" s="34"/>
      <c r="W1315" s="34"/>
      <c r="X1315" s="34"/>
      <c r="Y1315" s="34"/>
      <c r="Z1315" s="34"/>
      <c r="AA1315" s="34"/>
      <c r="AB1315" s="34"/>
    </row>
    <row r="1316" spans="1:28">
      <c r="A1316" s="34"/>
      <c r="B1316" s="34"/>
      <c r="C1316" s="34"/>
      <c r="D1316" s="34"/>
      <c r="E1316" s="34"/>
      <c r="F1316" s="34"/>
      <c r="G1316" s="34"/>
      <c r="O1316" s="34"/>
      <c r="P1316" s="34"/>
      <c r="Q1316" s="34"/>
      <c r="R1316" s="34"/>
      <c r="S1316" s="34"/>
      <c r="T1316" s="34"/>
      <c r="U1316" s="34"/>
      <c r="V1316" s="34"/>
      <c r="W1316" s="34"/>
      <c r="X1316" s="34"/>
      <c r="Y1316" s="34"/>
      <c r="Z1316" s="34"/>
      <c r="AA1316" s="34"/>
      <c r="AB1316" s="34"/>
    </row>
    <row r="1317" spans="1:28">
      <c r="A1317" s="34"/>
      <c r="B1317" s="34"/>
      <c r="C1317" s="34"/>
      <c r="D1317" s="34"/>
      <c r="E1317" s="34"/>
      <c r="F1317" s="34"/>
      <c r="G1317" s="34"/>
      <c r="O1317" s="34"/>
      <c r="P1317" s="34"/>
      <c r="Q1317" s="34"/>
      <c r="R1317" s="34"/>
      <c r="S1317" s="34"/>
      <c r="T1317" s="34"/>
      <c r="U1317" s="34"/>
      <c r="V1317" s="34"/>
      <c r="W1317" s="34"/>
      <c r="X1317" s="34"/>
      <c r="Y1317" s="34"/>
      <c r="Z1317" s="34"/>
      <c r="AA1317" s="34"/>
      <c r="AB1317" s="34"/>
    </row>
    <row r="1318" spans="1:28">
      <c r="A1318" s="34"/>
      <c r="B1318" s="34"/>
      <c r="C1318" s="34"/>
      <c r="D1318" s="34"/>
      <c r="E1318" s="34"/>
      <c r="F1318" s="34"/>
      <c r="G1318" s="34"/>
      <c r="O1318" s="34"/>
      <c r="P1318" s="34"/>
      <c r="Q1318" s="34"/>
      <c r="R1318" s="34"/>
      <c r="S1318" s="34"/>
      <c r="T1318" s="34"/>
      <c r="U1318" s="34"/>
      <c r="V1318" s="34"/>
      <c r="W1318" s="34"/>
      <c r="X1318" s="34"/>
      <c r="Y1318" s="34"/>
      <c r="Z1318" s="34"/>
      <c r="AA1318" s="34"/>
      <c r="AB1318" s="34"/>
    </row>
    <row r="1319" spans="1:28">
      <c r="A1319" s="34"/>
      <c r="B1319" s="34"/>
      <c r="C1319" s="34"/>
      <c r="D1319" s="34"/>
      <c r="E1319" s="34"/>
      <c r="F1319" s="34"/>
      <c r="G1319" s="34"/>
      <c r="O1319" s="34"/>
      <c r="P1319" s="34"/>
      <c r="Q1319" s="34"/>
      <c r="R1319" s="34"/>
      <c r="S1319" s="34"/>
      <c r="T1319" s="34"/>
      <c r="U1319" s="34"/>
      <c r="V1319" s="34"/>
      <c r="W1319" s="34"/>
      <c r="X1319" s="34"/>
      <c r="Y1319" s="34"/>
      <c r="Z1319" s="34"/>
      <c r="AA1319" s="34"/>
      <c r="AB1319" s="34"/>
    </row>
    <row r="1320" spans="1:28">
      <c r="A1320" s="34"/>
      <c r="B1320" s="34"/>
      <c r="C1320" s="34"/>
      <c r="D1320" s="34"/>
      <c r="E1320" s="34"/>
      <c r="F1320" s="34"/>
      <c r="G1320" s="34"/>
      <c r="O1320" s="34"/>
      <c r="P1320" s="34"/>
      <c r="Q1320" s="34"/>
      <c r="R1320" s="34"/>
      <c r="S1320" s="34"/>
      <c r="T1320" s="34"/>
      <c r="U1320" s="34"/>
      <c r="V1320" s="34"/>
      <c r="W1320" s="34"/>
      <c r="X1320" s="34"/>
      <c r="Y1320" s="34"/>
      <c r="Z1320" s="34"/>
      <c r="AA1320" s="34"/>
      <c r="AB1320" s="34"/>
    </row>
    <row r="1321" spans="1:28">
      <c r="A1321" s="34"/>
      <c r="B1321" s="34"/>
      <c r="C1321" s="34"/>
      <c r="D1321" s="34"/>
      <c r="E1321" s="34"/>
      <c r="F1321" s="34"/>
      <c r="G1321" s="34"/>
      <c r="O1321" s="34"/>
      <c r="P1321" s="34"/>
      <c r="Q1321" s="34"/>
      <c r="R1321" s="34"/>
      <c r="S1321" s="34"/>
      <c r="T1321" s="34"/>
      <c r="U1321" s="34"/>
      <c r="V1321" s="34"/>
      <c r="W1321" s="34"/>
      <c r="X1321" s="34"/>
      <c r="Y1321" s="34"/>
      <c r="Z1321" s="34"/>
      <c r="AA1321" s="34"/>
      <c r="AB1321" s="34"/>
    </row>
    <row r="1322" spans="1:28">
      <c r="A1322" s="34"/>
      <c r="B1322" s="34"/>
      <c r="C1322" s="34"/>
      <c r="D1322" s="34"/>
      <c r="E1322" s="34"/>
      <c r="F1322" s="34"/>
      <c r="G1322" s="34"/>
      <c r="O1322" s="34"/>
      <c r="P1322" s="34"/>
      <c r="Q1322" s="34"/>
      <c r="R1322" s="34"/>
      <c r="S1322" s="34"/>
      <c r="T1322" s="34"/>
      <c r="U1322" s="34"/>
      <c r="V1322" s="34"/>
      <c r="W1322" s="34"/>
      <c r="X1322" s="34"/>
      <c r="Y1322" s="34"/>
      <c r="Z1322" s="34"/>
      <c r="AA1322" s="34"/>
      <c r="AB1322" s="34"/>
    </row>
    <row r="1323" spans="1:28">
      <c r="A1323" s="34"/>
      <c r="B1323" s="34"/>
      <c r="C1323" s="34"/>
      <c r="D1323" s="34"/>
      <c r="E1323" s="34"/>
      <c r="F1323" s="34"/>
      <c r="G1323" s="34"/>
      <c r="O1323" s="34"/>
      <c r="P1323" s="34"/>
      <c r="Q1323" s="34"/>
      <c r="R1323" s="34"/>
      <c r="S1323" s="34"/>
      <c r="T1323" s="34"/>
      <c r="U1323" s="34"/>
      <c r="V1323" s="34"/>
      <c r="W1323" s="34"/>
      <c r="X1323" s="34"/>
      <c r="Y1323" s="34"/>
      <c r="Z1323" s="34"/>
      <c r="AA1323" s="34"/>
      <c r="AB1323" s="34"/>
    </row>
    <row r="1324" spans="1:28">
      <c r="A1324" s="34"/>
      <c r="B1324" s="34"/>
      <c r="C1324" s="34"/>
      <c r="D1324" s="34"/>
      <c r="E1324" s="34"/>
      <c r="F1324" s="34"/>
      <c r="G1324" s="34"/>
      <c r="O1324" s="34"/>
      <c r="P1324" s="34"/>
      <c r="Q1324" s="34"/>
      <c r="R1324" s="34"/>
      <c r="S1324" s="34"/>
      <c r="T1324" s="34"/>
      <c r="U1324" s="34"/>
      <c r="V1324" s="34"/>
      <c r="W1324" s="34"/>
      <c r="X1324" s="34"/>
      <c r="Y1324" s="34"/>
      <c r="Z1324" s="34"/>
      <c r="AA1324" s="34"/>
      <c r="AB1324" s="34"/>
    </row>
    <row r="1325" spans="1:28">
      <c r="A1325" s="34"/>
      <c r="B1325" s="34"/>
      <c r="C1325" s="34"/>
      <c r="D1325" s="34"/>
      <c r="E1325" s="34"/>
      <c r="F1325" s="34"/>
      <c r="G1325" s="34"/>
      <c r="O1325" s="34"/>
      <c r="P1325" s="34"/>
      <c r="Q1325" s="34"/>
      <c r="R1325" s="34"/>
      <c r="S1325" s="34"/>
      <c r="T1325" s="34"/>
      <c r="U1325" s="34"/>
      <c r="V1325" s="34"/>
      <c r="W1325" s="34"/>
      <c r="X1325" s="34"/>
      <c r="Y1325" s="34"/>
      <c r="Z1325" s="34"/>
      <c r="AA1325" s="34"/>
      <c r="AB1325" s="34"/>
    </row>
    <row r="1326" spans="1:28">
      <c r="A1326" s="34"/>
      <c r="B1326" s="34"/>
      <c r="C1326" s="34"/>
      <c r="D1326" s="34"/>
      <c r="E1326" s="34"/>
      <c r="F1326" s="34"/>
      <c r="G1326" s="34"/>
      <c r="O1326" s="34"/>
      <c r="P1326" s="34"/>
      <c r="Q1326" s="34"/>
      <c r="R1326" s="34"/>
      <c r="S1326" s="34"/>
      <c r="T1326" s="34"/>
      <c r="U1326" s="34"/>
      <c r="V1326" s="34"/>
      <c r="W1326" s="34"/>
      <c r="X1326" s="34"/>
      <c r="Y1326" s="34"/>
      <c r="Z1326" s="34"/>
      <c r="AA1326" s="34"/>
      <c r="AB1326" s="34"/>
    </row>
    <row r="1327" spans="1:28">
      <c r="A1327" s="34"/>
      <c r="B1327" s="34"/>
      <c r="C1327" s="34"/>
      <c r="D1327" s="34"/>
      <c r="E1327" s="34"/>
      <c r="F1327" s="34"/>
      <c r="G1327" s="34"/>
      <c r="O1327" s="34"/>
      <c r="P1327" s="34"/>
      <c r="Q1327" s="34"/>
      <c r="R1327" s="34"/>
      <c r="S1327" s="34"/>
      <c r="T1327" s="34"/>
      <c r="U1327" s="34"/>
      <c r="V1327" s="34"/>
      <c r="W1327" s="34"/>
      <c r="X1327" s="34"/>
      <c r="Y1327" s="34"/>
      <c r="Z1327" s="34"/>
      <c r="AA1327" s="34"/>
      <c r="AB1327" s="34"/>
    </row>
    <row r="1328" spans="1:28">
      <c r="A1328" s="34"/>
      <c r="B1328" s="34"/>
      <c r="C1328" s="34"/>
      <c r="D1328" s="34"/>
      <c r="E1328" s="34"/>
      <c r="F1328" s="34"/>
      <c r="G1328" s="34"/>
      <c r="O1328" s="34"/>
      <c r="P1328" s="34"/>
      <c r="Q1328" s="34"/>
      <c r="R1328" s="34"/>
      <c r="S1328" s="34"/>
      <c r="T1328" s="34"/>
      <c r="U1328" s="34"/>
      <c r="V1328" s="34"/>
      <c r="W1328" s="34"/>
      <c r="X1328" s="34"/>
      <c r="Y1328" s="34"/>
      <c r="Z1328" s="34"/>
      <c r="AA1328" s="34"/>
      <c r="AB1328" s="34"/>
    </row>
    <row r="1329" spans="1:28">
      <c r="A1329" s="34"/>
      <c r="B1329" s="34"/>
      <c r="C1329" s="34"/>
      <c r="D1329" s="34"/>
      <c r="E1329" s="34"/>
      <c r="F1329" s="34"/>
      <c r="G1329" s="34"/>
      <c r="O1329" s="34"/>
      <c r="P1329" s="34"/>
      <c r="Q1329" s="34"/>
      <c r="R1329" s="34"/>
      <c r="S1329" s="34"/>
      <c r="T1329" s="34"/>
      <c r="U1329" s="34"/>
      <c r="V1329" s="34"/>
      <c r="W1329" s="34"/>
      <c r="X1329" s="34"/>
      <c r="Y1329" s="34"/>
      <c r="Z1329" s="34"/>
      <c r="AA1329" s="34"/>
      <c r="AB1329" s="34"/>
    </row>
    <row r="1330" spans="1:28">
      <c r="A1330" s="34"/>
      <c r="B1330" s="34"/>
      <c r="C1330" s="34"/>
      <c r="D1330" s="34"/>
      <c r="E1330" s="34"/>
      <c r="F1330" s="34"/>
      <c r="G1330" s="34"/>
      <c r="O1330" s="34"/>
      <c r="P1330" s="34"/>
      <c r="Q1330" s="34"/>
      <c r="R1330" s="34"/>
      <c r="S1330" s="34"/>
      <c r="T1330" s="34"/>
      <c r="U1330" s="34"/>
      <c r="V1330" s="34"/>
      <c r="W1330" s="34"/>
      <c r="X1330" s="34"/>
      <c r="Y1330" s="34"/>
      <c r="Z1330" s="34"/>
      <c r="AA1330" s="34"/>
      <c r="AB1330" s="34"/>
    </row>
    <row r="1331" spans="1:28">
      <c r="A1331" s="34"/>
      <c r="B1331" s="34"/>
      <c r="C1331" s="34"/>
      <c r="D1331" s="34"/>
      <c r="E1331" s="34"/>
      <c r="F1331" s="34"/>
      <c r="G1331" s="34"/>
      <c r="O1331" s="34"/>
      <c r="P1331" s="34"/>
      <c r="Q1331" s="34"/>
      <c r="R1331" s="34"/>
      <c r="S1331" s="34"/>
      <c r="T1331" s="34"/>
      <c r="U1331" s="34"/>
      <c r="V1331" s="34"/>
      <c r="W1331" s="34"/>
      <c r="X1331" s="34"/>
      <c r="Y1331" s="34"/>
      <c r="Z1331" s="34"/>
      <c r="AA1331" s="34"/>
      <c r="AB1331" s="34"/>
    </row>
    <row r="1332" spans="1:28">
      <c r="A1332" s="34"/>
      <c r="B1332" s="34"/>
      <c r="C1332" s="34"/>
      <c r="D1332" s="34"/>
      <c r="E1332" s="34"/>
      <c r="F1332" s="34"/>
      <c r="G1332" s="34"/>
      <c r="O1332" s="34"/>
      <c r="P1332" s="34"/>
      <c r="Q1332" s="34"/>
      <c r="R1332" s="34"/>
      <c r="S1332" s="34"/>
      <c r="T1332" s="34"/>
      <c r="U1332" s="34"/>
      <c r="V1332" s="34"/>
      <c r="W1332" s="34"/>
      <c r="X1332" s="34"/>
      <c r="Y1332" s="34"/>
      <c r="Z1332" s="34"/>
      <c r="AA1332" s="34"/>
      <c r="AB1332" s="34"/>
    </row>
    <row r="1333" spans="1:28">
      <c r="A1333" s="34"/>
      <c r="B1333" s="34"/>
      <c r="C1333" s="34"/>
      <c r="D1333" s="34"/>
      <c r="E1333" s="34"/>
      <c r="F1333" s="34"/>
      <c r="G1333" s="34"/>
      <c r="O1333" s="34"/>
      <c r="P1333" s="34"/>
      <c r="Q1333" s="34"/>
      <c r="R1333" s="34"/>
      <c r="S1333" s="34"/>
      <c r="T1333" s="34"/>
      <c r="U1333" s="34"/>
      <c r="V1333" s="34"/>
      <c r="W1333" s="34"/>
      <c r="X1333" s="34"/>
      <c r="Y1333" s="34"/>
      <c r="Z1333" s="34"/>
      <c r="AA1333" s="34"/>
      <c r="AB1333" s="34"/>
    </row>
    <row r="1334" spans="1:28">
      <c r="A1334" s="34"/>
      <c r="B1334" s="34"/>
      <c r="C1334" s="34"/>
      <c r="D1334" s="34"/>
      <c r="E1334" s="34"/>
      <c r="F1334" s="34"/>
      <c r="G1334" s="34"/>
      <c r="O1334" s="34"/>
      <c r="P1334" s="34"/>
      <c r="Q1334" s="34"/>
      <c r="R1334" s="34"/>
      <c r="S1334" s="34"/>
      <c r="T1334" s="34"/>
      <c r="U1334" s="34"/>
      <c r="V1334" s="34"/>
      <c r="W1334" s="34"/>
      <c r="X1334" s="34"/>
      <c r="Y1334" s="34"/>
      <c r="Z1334" s="34"/>
      <c r="AA1334" s="34"/>
      <c r="AB1334" s="34"/>
    </row>
    <row r="1335" spans="1:28">
      <c r="A1335" s="34"/>
      <c r="B1335" s="34"/>
      <c r="C1335" s="34"/>
      <c r="D1335" s="34"/>
      <c r="E1335" s="34"/>
      <c r="F1335" s="34"/>
      <c r="G1335" s="34"/>
      <c r="O1335" s="34"/>
      <c r="P1335" s="34"/>
      <c r="Q1335" s="34"/>
      <c r="R1335" s="34"/>
      <c r="S1335" s="34"/>
      <c r="T1335" s="34"/>
      <c r="U1335" s="34"/>
      <c r="V1335" s="34"/>
      <c r="W1335" s="34"/>
      <c r="X1335" s="34"/>
      <c r="Y1335" s="34"/>
      <c r="Z1335" s="34"/>
      <c r="AA1335" s="34"/>
      <c r="AB1335" s="34"/>
    </row>
    <row r="1336" spans="1:28">
      <c r="A1336" s="34"/>
      <c r="B1336" s="34"/>
      <c r="C1336" s="34"/>
      <c r="D1336" s="34"/>
      <c r="E1336" s="34"/>
      <c r="F1336" s="34"/>
      <c r="G1336" s="34"/>
      <c r="O1336" s="34"/>
      <c r="P1336" s="34"/>
      <c r="Q1336" s="34"/>
      <c r="R1336" s="34"/>
      <c r="S1336" s="34"/>
      <c r="T1336" s="34"/>
      <c r="U1336" s="34"/>
      <c r="V1336" s="34"/>
      <c r="W1336" s="34"/>
      <c r="X1336" s="34"/>
      <c r="Y1336" s="34"/>
      <c r="Z1336" s="34"/>
      <c r="AA1336" s="34"/>
      <c r="AB1336" s="34"/>
    </row>
    <row r="1337" spans="1:28">
      <c r="A1337" s="34"/>
      <c r="B1337" s="34"/>
      <c r="C1337" s="34"/>
      <c r="D1337" s="34"/>
      <c r="E1337" s="34"/>
      <c r="F1337" s="34"/>
      <c r="G1337" s="34"/>
      <c r="O1337" s="34"/>
      <c r="P1337" s="34"/>
      <c r="Q1337" s="34"/>
      <c r="R1337" s="34"/>
      <c r="S1337" s="34"/>
      <c r="T1337" s="34"/>
      <c r="U1337" s="34"/>
      <c r="V1337" s="34"/>
      <c r="W1337" s="34"/>
      <c r="X1337" s="34"/>
      <c r="Y1337" s="34"/>
      <c r="Z1337" s="34"/>
      <c r="AA1337" s="34"/>
      <c r="AB1337" s="34"/>
    </row>
    <row r="1338" spans="1:28">
      <c r="A1338" s="34"/>
      <c r="B1338" s="34"/>
      <c r="C1338" s="34"/>
      <c r="D1338" s="34"/>
      <c r="E1338" s="34"/>
      <c r="F1338" s="34"/>
      <c r="G1338" s="34"/>
      <c r="O1338" s="34"/>
      <c r="P1338" s="34"/>
      <c r="Q1338" s="34"/>
      <c r="R1338" s="34"/>
      <c r="S1338" s="34"/>
      <c r="T1338" s="34"/>
      <c r="U1338" s="34"/>
      <c r="V1338" s="34"/>
      <c r="W1338" s="34"/>
      <c r="X1338" s="34"/>
      <c r="Y1338" s="34"/>
      <c r="Z1338" s="34"/>
      <c r="AA1338" s="34"/>
      <c r="AB1338" s="34"/>
    </row>
    <row r="1339" spans="1:28">
      <c r="A1339" s="34"/>
      <c r="B1339" s="34"/>
      <c r="C1339" s="34"/>
      <c r="D1339" s="34"/>
      <c r="E1339" s="34"/>
      <c r="F1339" s="34"/>
      <c r="G1339" s="34"/>
      <c r="O1339" s="34"/>
      <c r="P1339" s="34"/>
      <c r="Q1339" s="34"/>
      <c r="R1339" s="34"/>
      <c r="S1339" s="34"/>
      <c r="T1339" s="34"/>
      <c r="U1339" s="34"/>
      <c r="V1339" s="34"/>
      <c r="W1339" s="34"/>
      <c r="X1339" s="34"/>
      <c r="Y1339" s="34"/>
      <c r="Z1339" s="34"/>
      <c r="AA1339" s="34"/>
      <c r="AB1339" s="34"/>
    </row>
    <row r="1340" spans="1:28">
      <c r="A1340" s="34"/>
      <c r="B1340" s="34"/>
      <c r="C1340" s="34"/>
      <c r="D1340" s="34"/>
      <c r="E1340" s="34"/>
      <c r="F1340" s="34"/>
      <c r="G1340" s="34"/>
      <c r="O1340" s="34"/>
      <c r="P1340" s="34"/>
      <c r="Q1340" s="34"/>
      <c r="R1340" s="34"/>
      <c r="S1340" s="34"/>
      <c r="T1340" s="34"/>
      <c r="U1340" s="34"/>
      <c r="V1340" s="34"/>
      <c r="W1340" s="34"/>
      <c r="X1340" s="34"/>
      <c r="Y1340" s="34"/>
      <c r="Z1340" s="34"/>
      <c r="AA1340" s="34"/>
      <c r="AB1340" s="34"/>
    </row>
    <row r="1341" spans="1:28">
      <c r="A1341" s="34"/>
      <c r="B1341" s="34"/>
      <c r="C1341" s="34"/>
      <c r="D1341" s="34"/>
      <c r="E1341" s="34"/>
      <c r="F1341" s="34"/>
      <c r="G1341" s="34"/>
      <c r="O1341" s="34"/>
      <c r="P1341" s="34"/>
      <c r="Q1341" s="34"/>
      <c r="R1341" s="34"/>
      <c r="S1341" s="34"/>
      <c r="T1341" s="34"/>
      <c r="U1341" s="34"/>
      <c r="V1341" s="34"/>
      <c r="W1341" s="34"/>
      <c r="X1341" s="34"/>
      <c r="Y1341" s="34"/>
      <c r="Z1341" s="34"/>
      <c r="AA1341" s="34"/>
      <c r="AB1341" s="34"/>
    </row>
    <row r="1342" spans="1:28">
      <c r="A1342" s="34"/>
      <c r="B1342" s="34"/>
      <c r="C1342" s="34"/>
      <c r="D1342" s="34"/>
      <c r="E1342" s="34"/>
      <c r="F1342" s="34"/>
      <c r="G1342" s="34"/>
      <c r="O1342" s="34"/>
      <c r="P1342" s="34"/>
      <c r="Q1342" s="34"/>
      <c r="R1342" s="34"/>
      <c r="S1342" s="34"/>
      <c r="T1342" s="34"/>
      <c r="U1342" s="34"/>
      <c r="V1342" s="34"/>
      <c r="W1342" s="34"/>
      <c r="X1342" s="34"/>
      <c r="Y1342" s="34"/>
      <c r="Z1342" s="34"/>
      <c r="AA1342" s="34"/>
      <c r="AB1342" s="34"/>
    </row>
    <row r="1343" spans="1:28">
      <c r="A1343" s="34"/>
      <c r="B1343" s="34"/>
      <c r="C1343" s="34"/>
      <c r="D1343" s="34"/>
      <c r="E1343" s="34"/>
      <c r="F1343" s="34"/>
      <c r="G1343" s="34"/>
      <c r="O1343" s="34"/>
      <c r="P1343" s="34"/>
      <c r="Q1343" s="34"/>
      <c r="R1343" s="34"/>
      <c r="S1343" s="34"/>
      <c r="T1343" s="34"/>
      <c r="U1343" s="34"/>
      <c r="V1343" s="34"/>
      <c r="W1343" s="34"/>
      <c r="X1343" s="34"/>
      <c r="Y1343" s="34"/>
      <c r="Z1343" s="34"/>
      <c r="AA1343" s="34"/>
      <c r="AB1343" s="34"/>
    </row>
    <row r="1344" spans="1:28">
      <c r="A1344" s="34"/>
      <c r="B1344" s="34"/>
      <c r="C1344" s="34"/>
      <c r="D1344" s="34"/>
      <c r="E1344" s="34"/>
      <c r="F1344" s="34"/>
      <c r="G1344" s="34"/>
      <c r="O1344" s="34"/>
      <c r="P1344" s="34"/>
      <c r="Q1344" s="34"/>
      <c r="R1344" s="34"/>
      <c r="S1344" s="34"/>
      <c r="T1344" s="34"/>
      <c r="U1344" s="34"/>
      <c r="V1344" s="34"/>
      <c r="W1344" s="34"/>
      <c r="X1344" s="34"/>
      <c r="Y1344" s="34"/>
      <c r="Z1344" s="34"/>
      <c r="AA1344" s="34"/>
      <c r="AB1344" s="34"/>
    </row>
    <row r="1345" spans="1:28">
      <c r="A1345" s="34"/>
      <c r="B1345" s="34"/>
      <c r="C1345" s="34"/>
      <c r="D1345" s="34"/>
      <c r="E1345" s="34"/>
      <c r="F1345" s="34"/>
      <c r="G1345" s="34"/>
      <c r="O1345" s="34"/>
      <c r="P1345" s="34"/>
      <c r="Q1345" s="34"/>
      <c r="R1345" s="34"/>
      <c r="S1345" s="34"/>
      <c r="T1345" s="34"/>
      <c r="U1345" s="34"/>
      <c r="V1345" s="34"/>
      <c r="W1345" s="34"/>
      <c r="X1345" s="34"/>
      <c r="Y1345" s="34"/>
      <c r="Z1345" s="34"/>
      <c r="AA1345" s="34"/>
      <c r="AB1345" s="34"/>
    </row>
    <row r="1346" spans="1:28">
      <c r="A1346" s="34"/>
      <c r="B1346" s="34"/>
      <c r="C1346" s="34"/>
      <c r="D1346" s="34"/>
      <c r="E1346" s="34"/>
      <c r="F1346" s="34"/>
      <c r="G1346" s="34"/>
      <c r="O1346" s="34"/>
      <c r="P1346" s="34"/>
      <c r="Q1346" s="34"/>
      <c r="R1346" s="34"/>
      <c r="S1346" s="34"/>
      <c r="T1346" s="34"/>
      <c r="U1346" s="34"/>
      <c r="V1346" s="34"/>
      <c r="W1346" s="34"/>
      <c r="X1346" s="34"/>
      <c r="Y1346" s="34"/>
      <c r="Z1346" s="34"/>
      <c r="AA1346" s="34"/>
      <c r="AB1346" s="34"/>
    </row>
    <row r="1347" spans="1:28">
      <c r="A1347" s="34"/>
      <c r="B1347" s="34"/>
      <c r="C1347" s="34"/>
      <c r="D1347" s="34"/>
      <c r="E1347" s="34"/>
      <c r="F1347" s="34"/>
      <c r="G1347" s="34"/>
      <c r="O1347" s="34"/>
      <c r="P1347" s="34"/>
      <c r="Q1347" s="34"/>
      <c r="R1347" s="34"/>
      <c r="S1347" s="34"/>
      <c r="T1347" s="34"/>
      <c r="U1347" s="34"/>
      <c r="V1347" s="34"/>
      <c r="W1347" s="34"/>
      <c r="X1347" s="34"/>
      <c r="Y1347" s="34"/>
      <c r="Z1347" s="34"/>
      <c r="AA1347" s="34"/>
      <c r="AB1347" s="34"/>
    </row>
    <row r="1348" spans="1:28">
      <c r="A1348" s="34"/>
      <c r="B1348" s="34"/>
      <c r="C1348" s="34"/>
      <c r="D1348" s="34"/>
      <c r="E1348" s="34"/>
      <c r="F1348" s="34"/>
      <c r="G1348" s="34"/>
      <c r="O1348" s="34"/>
      <c r="P1348" s="34"/>
      <c r="Q1348" s="34"/>
      <c r="R1348" s="34"/>
      <c r="S1348" s="34"/>
      <c r="T1348" s="34"/>
      <c r="U1348" s="34"/>
      <c r="V1348" s="34"/>
      <c r="W1348" s="34"/>
      <c r="X1348" s="34"/>
      <c r="Y1348" s="34"/>
      <c r="Z1348" s="34"/>
      <c r="AA1348" s="34"/>
      <c r="AB1348" s="34"/>
    </row>
    <row r="1349" spans="1:28">
      <c r="A1349" s="34"/>
      <c r="B1349" s="34"/>
      <c r="C1349" s="34"/>
      <c r="D1349" s="34"/>
      <c r="E1349" s="34"/>
      <c r="F1349" s="34"/>
      <c r="G1349" s="34"/>
      <c r="O1349" s="34"/>
      <c r="P1349" s="34"/>
      <c r="Q1349" s="34"/>
      <c r="R1349" s="34"/>
      <c r="S1349" s="34"/>
      <c r="T1349" s="34"/>
      <c r="U1349" s="34"/>
      <c r="V1349" s="34"/>
      <c r="W1349" s="34"/>
      <c r="X1349" s="34"/>
      <c r="Y1349" s="34"/>
      <c r="Z1349" s="34"/>
      <c r="AA1349" s="34"/>
      <c r="AB1349" s="34"/>
    </row>
    <row r="1350" spans="1:28">
      <c r="A1350" s="34"/>
      <c r="B1350" s="34"/>
      <c r="C1350" s="34"/>
      <c r="D1350" s="34"/>
      <c r="E1350" s="34"/>
      <c r="F1350" s="34"/>
      <c r="G1350" s="34"/>
      <c r="O1350" s="34"/>
      <c r="P1350" s="34"/>
      <c r="Q1350" s="34"/>
      <c r="R1350" s="34"/>
      <c r="S1350" s="34"/>
      <c r="T1350" s="34"/>
      <c r="U1350" s="34"/>
      <c r="V1350" s="34"/>
      <c r="W1350" s="34"/>
      <c r="X1350" s="34"/>
      <c r="Y1350" s="34"/>
      <c r="Z1350" s="34"/>
      <c r="AA1350" s="34"/>
      <c r="AB1350" s="34"/>
    </row>
    <row r="1351" spans="1:28">
      <c r="A1351" s="34"/>
      <c r="B1351" s="34"/>
      <c r="C1351" s="34"/>
      <c r="D1351" s="34"/>
      <c r="E1351" s="34"/>
      <c r="F1351" s="34"/>
      <c r="G1351" s="34"/>
      <c r="O1351" s="34"/>
      <c r="P1351" s="34"/>
      <c r="Q1351" s="34"/>
      <c r="R1351" s="34"/>
      <c r="S1351" s="34"/>
      <c r="T1351" s="34"/>
      <c r="U1351" s="34"/>
      <c r="V1351" s="34"/>
      <c r="W1351" s="34"/>
      <c r="X1351" s="34"/>
      <c r="Y1351" s="34"/>
      <c r="Z1351" s="34"/>
      <c r="AA1351" s="34"/>
      <c r="AB1351" s="34"/>
    </row>
    <row r="1352" spans="1:28">
      <c r="A1352" s="34"/>
      <c r="B1352" s="34"/>
      <c r="C1352" s="34"/>
      <c r="D1352" s="34"/>
      <c r="E1352" s="34"/>
      <c r="F1352" s="34"/>
      <c r="G1352" s="34"/>
      <c r="O1352" s="34"/>
      <c r="P1352" s="34"/>
      <c r="Q1352" s="34"/>
      <c r="R1352" s="34"/>
      <c r="S1352" s="34"/>
      <c r="T1352" s="34"/>
      <c r="U1352" s="34"/>
      <c r="V1352" s="34"/>
      <c r="W1352" s="34"/>
      <c r="X1352" s="34"/>
      <c r="Y1352" s="34"/>
      <c r="Z1352" s="34"/>
      <c r="AA1352" s="34"/>
      <c r="AB1352" s="34"/>
    </row>
    <row r="1353" spans="1:28">
      <c r="A1353" s="34"/>
      <c r="B1353" s="34"/>
      <c r="C1353" s="34"/>
      <c r="D1353" s="34"/>
      <c r="E1353" s="34"/>
      <c r="F1353" s="34"/>
      <c r="G1353" s="34"/>
      <c r="O1353" s="34"/>
      <c r="P1353" s="34"/>
      <c r="Q1353" s="34"/>
      <c r="R1353" s="34"/>
      <c r="S1353" s="34"/>
      <c r="T1353" s="34"/>
      <c r="U1353" s="34"/>
      <c r="V1353" s="34"/>
      <c r="W1353" s="34"/>
      <c r="X1353" s="34"/>
      <c r="Y1353" s="34"/>
      <c r="Z1353" s="34"/>
      <c r="AA1353" s="34"/>
      <c r="AB1353" s="34"/>
    </row>
    <row r="1354" spans="1:28">
      <c r="A1354" s="34"/>
      <c r="B1354" s="34"/>
      <c r="C1354" s="34"/>
      <c r="D1354" s="34"/>
      <c r="E1354" s="34"/>
      <c r="F1354" s="34"/>
      <c r="G1354" s="34"/>
      <c r="O1354" s="34"/>
      <c r="P1354" s="34"/>
      <c r="Q1354" s="34"/>
      <c r="R1354" s="34"/>
      <c r="S1354" s="34"/>
      <c r="T1354" s="34"/>
      <c r="U1354" s="34"/>
      <c r="V1354" s="34"/>
      <c r="W1354" s="34"/>
      <c r="X1354" s="34"/>
      <c r="Y1354" s="34"/>
      <c r="Z1354" s="34"/>
      <c r="AA1354" s="34"/>
      <c r="AB1354" s="34"/>
    </row>
    <row r="1355" spans="1:28">
      <c r="A1355" s="34"/>
      <c r="B1355" s="34"/>
      <c r="C1355" s="34"/>
      <c r="D1355" s="34"/>
      <c r="E1355" s="34"/>
      <c r="F1355" s="34"/>
      <c r="G1355" s="34"/>
      <c r="O1355" s="34"/>
      <c r="P1355" s="34"/>
      <c r="Q1355" s="34"/>
      <c r="R1355" s="34"/>
      <c r="S1355" s="34"/>
      <c r="T1355" s="34"/>
      <c r="U1355" s="34"/>
      <c r="V1355" s="34"/>
      <c r="W1355" s="34"/>
      <c r="X1355" s="34"/>
      <c r="Y1355" s="34"/>
      <c r="Z1355" s="34"/>
      <c r="AA1355" s="34"/>
      <c r="AB1355" s="34"/>
    </row>
    <row r="1356" spans="1:28">
      <c r="A1356" s="34"/>
      <c r="B1356" s="34"/>
      <c r="C1356" s="34"/>
      <c r="D1356" s="34"/>
      <c r="E1356" s="34"/>
      <c r="F1356" s="34"/>
      <c r="G1356" s="34"/>
      <c r="O1356" s="34"/>
      <c r="P1356" s="34"/>
      <c r="Q1356" s="34"/>
      <c r="R1356" s="34"/>
      <c r="S1356" s="34"/>
      <c r="T1356" s="34"/>
      <c r="U1356" s="34"/>
      <c r="V1356" s="34"/>
      <c r="W1356" s="34"/>
      <c r="X1356" s="34"/>
      <c r="Y1356" s="34"/>
      <c r="Z1356" s="34"/>
      <c r="AA1356" s="34"/>
      <c r="AB1356" s="34"/>
    </row>
    <row r="1357" spans="1:28">
      <c r="A1357" s="34"/>
      <c r="B1357" s="34"/>
      <c r="C1357" s="34"/>
      <c r="D1357" s="34"/>
      <c r="E1357" s="34"/>
      <c r="F1357" s="34"/>
      <c r="G1357" s="34"/>
      <c r="O1357" s="34"/>
      <c r="P1357" s="34"/>
      <c r="Q1357" s="34"/>
      <c r="R1357" s="34"/>
      <c r="S1357" s="34"/>
      <c r="T1357" s="34"/>
      <c r="U1357" s="34"/>
      <c r="V1357" s="34"/>
      <c r="W1357" s="34"/>
      <c r="X1357" s="34"/>
      <c r="Y1357" s="34"/>
      <c r="Z1357" s="34"/>
      <c r="AA1357" s="34"/>
      <c r="AB1357" s="34"/>
    </row>
    <row r="1358" spans="1:28">
      <c r="A1358" s="34"/>
      <c r="B1358" s="34"/>
      <c r="C1358" s="34"/>
      <c r="D1358" s="34"/>
      <c r="E1358" s="34"/>
      <c r="F1358" s="34"/>
      <c r="G1358" s="34"/>
      <c r="O1358" s="34"/>
      <c r="P1358" s="34"/>
      <c r="Q1358" s="34"/>
      <c r="R1358" s="34"/>
      <c r="S1358" s="34"/>
      <c r="T1358" s="34"/>
      <c r="U1358" s="34"/>
      <c r="V1358" s="34"/>
      <c r="W1358" s="34"/>
      <c r="X1358" s="34"/>
      <c r="Y1358" s="34"/>
      <c r="Z1358" s="34"/>
      <c r="AA1358" s="34"/>
      <c r="AB1358" s="34"/>
    </row>
    <row r="1359" spans="1:28">
      <c r="A1359" s="34"/>
      <c r="B1359" s="34"/>
      <c r="C1359" s="34"/>
      <c r="D1359" s="34"/>
      <c r="E1359" s="34"/>
      <c r="F1359" s="34"/>
      <c r="G1359" s="34"/>
      <c r="O1359" s="34"/>
      <c r="P1359" s="34"/>
      <c r="Q1359" s="34"/>
      <c r="R1359" s="34"/>
      <c r="S1359" s="34"/>
      <c r="T1359" s="34"/>
      <c r="U1359" s="34"/>
      <c r="V1359" s="34"/>
      <c r="W1359" s="34"/>
      <c r="X1359" s="34"/>
      <c r="Y1359" s="34"/>
      <c r="Z1359" s="34"/>
      <c r="AA1359" s="34"/>
      <c r="AB1359" s="34"/>
    </row>
    <row r="1360" spans="1:28">
      <c r="A1360" s="34"/>
      <c r="B1360" s="34"/>
      <c r="C1360" s="34"/>
      <c r="D1360" s="34"/>
      <c r="E1360" s="34"/>
      <c r="F1360" s="34"/>
      <c r="G1360" s="34"/>
      <c r="O1360" s="34"/>
      <c r="P1360" s="34"/>
      <c r="Q1360" s="34"/>
      <c r="R1360" s="34"/>
      <c r="S1360" s="34"/>
      <c r="T1360" s="34"/>
      <c r="U1360" s="34"/>
      <c r="V1360" s="34"/>
      <c r="W1360" s="34"/>
      <c r="X1360" s="34"/>
      <c r="Y1360" s="34"/>
      <c r="Z1360" s="34"/>
      <c r="AA1360" s="34"/>
      <c r="AB1360" s="34"/>
    </row>
    <row r="1361" spans="1:28">
      <c r="A1361" s="34"/>
      <c r="B1361" s="34"/>
      <c r="C1361" s="34"/>
      <c r="D1361" s="34"/>
      <c r="E1361" s="34"/>
      <c r="F1361" s="34"/>
      <c r="G1361" s="34"/>
      <c r="O1361" s="34"/>
      <c r="P1361" s="34"/>
      <c r="Q1361" s="34"/>
      <c r="R1361" s="34"/>
      <c r="S1361" s="34"/>
      <c r="T1361" s="34"/>
      <c r="U1361" s="34"/>
      <c r="V1361" s="34"/>
      <c r="W1361" s="34"/>
      <c r="X1361" s="34"/>
      <c r="Y1361" s="34"/>
      <c r="Z1361" s="34"/>
      <c r="AA1361" s="34"/>
      <c r="AB1361" s="34"/>
    </row>
    <row r="1362" spans="1:28">
      <c r="A1362" s="34"/>
      <c r="B1362" s="34"/>
      <c r="C1362" s="34"/>
      <c r="D1362" s="34"/>
      <c r="E1362" s="34"/>
      <c r="F1362" s="34"/>
      <c r="G1362" s="34"/>
      <c r="O1362" s="34"/>
      <c r="P1362" s="34"/>
      <c r="Q1362" s="34"/>
      <c r="R1362" s="34"/>
      <c r="S1362" s="34"/>
      <c r="T1362" s="34"/>
      <c r="U1362" s="34"/>
      <c r="V1362" s="34"/>
      <c r="W1362" s="34"/>
      <c r="X1362" s="34"/>
      <c r="Y1362" s="34"/>
      <c r="Z1362" s="34"/>
      <c r="AA1362" s="34"/>
      <c r="AB1362" s="34"/>
    </row>
    <row r="1363" spans="1:28">
      <c r="A1363" s="34"/>
      <c r="B1363" s="34"/>
      <c r="C1363" s="34"/>
      <c r="D1363" s="34"/>
      <c r="E1363" s="34"/>
      <c r="F1363" s="34"/>
      <c r="G1363" s="34"/>
      <c r="O1363" s="34"/>
      <c r="P1363" s="34"/>
      <c r="Q1363" s="34"/>
      <c r="R1363" s="34"/>
      <c r="S1363" s="34"/>
      <c r="T1363" s="34"/>
      <c r="U1363" s="34"/>
      <c r="V1363" s="34"/>
      <c r="W1363" s="34"/>
      <c r="X1363" s="34"/>
      <c r="Y1363" s="34"/>
      <c r="Z1363" s="34"/>
      <c r="AA1363" s="34"/>
      <c r="AB1363" s="34"/>
    </row>
    <row r="1364" spans="1:28">
      <c r="A1364" s="34"/>
      <c r="B1364" s="34"/>
      <c r="C1364" s="34"/>
      <c r="D1364" s="34"/>
      <c r="E1364" s="34"/>
      <c r="F1364" s="34"/>
      <c r="G1364" s="34"/>
      <c r="O1364" s="34"/>
      <c r="P1364" s="34"/>
      <c r="Q1364" s="34"/>
      <c r="R1364" s="34"/>
      <c r="S1364" s="34"/>
      <c r="T1364" s="34"/>
      <c r="U1364" s="34"/>
      <c r="V1364" s="34"/>
      <c r="W1364" s="34"/>
      <c r="X1364" s="34"/>
      <c r="Y1364" s="34"/>
      <c r="Z1364" s="34"/>
      <c r="AA1364" s="34"/>
      <c r="AB1364" s="34"/>
    </row>
    <row r="1365" spans="1:28">
      <c r="A1365" s="34"/>
      <c r="B1365" s="34"/>
      <c r="C1365" s="34"/>
      <c r="D1365" s="34"/>
      <c r="E1365" s="34"/>
      <c r="F1365" s="34"/>
      <c r="G1365" s="34"/>
      <c r="O1365" s="34"/>
      <c r="P1365" s="34"/>
      <c r="Q1365" s="34"/>
      <c r="R1365" s="34"/>
      <c r="S1365" s="34"/>
      <c r="T1365" s="34"/>
      <c r="U1365" s="34"/>
      <c r="V1365" s="34"/>
      <c r="W1365" s="34"/>
      <c r="X1365" s="34"/>
      <c r="Y1365" s="34"/>
      <c r="Z1365" s="34"/>
      <c r="AA1365" s="34"/>
      <c r="AB1365" s="34"/>
    </row>
    <row r="1366" spans="1:28">
      <c r="A1366" s="34"/>
      <c r="B1366" s="34"/>
      <c r="C1366" s="34"/>
      <c r="D1366" s="34"/>
      <c r="E1366" s="34"/>
      <c r="F1366" s="34"/>
      <c r="G1366" s="34"/>
      <c r="O1366" s="34"/>
      <c r="P1366" s="34"/>
      <c r="Q1366" s="34"/>
      <c r="R1366" s="34"/>
      <c r="S1366" s="34"/>
      <c r="T1366" s="34"/>
      <c r="U1366" s="34"/>
      <c r="V1366" s="34"/>
      <c r="W1366" s="34"/>
      <c r="X1366" s="34"/>
      <c r="Y1366" s="34"/>
      <c r="Z1366" s="34"/>
      <c r="AA1366" s="34"/>
      <c r="AB1366" s="34"/>
    </row>
    <row r="1367" spans="1:28">
      <c r="A1367" s="34"/>
      <c r="B1367" s="34"/>
      <c r="C1367" s="34"/>
      <c r="D1367" s="34"/>
      <c r="E1367" s="34"/>
      <c r="F1367" s="34"/>
      <c r="G1367" s="34"/>
      <c r="O1367" s="34"/>
      <c r="P1367" s="34"/>
      <c r="Q1367" s="34"/>
      <c r="R1367" s="34"/>
      <c r="S1367" s="34"/>
      <c r="T1367" s="34"/>
      <c r="U1367" s="34"/>
      <c r="V1367" s="34"/>
      <c r="W1367" s="34"/>
      <c r="X1367" s="34"/>
      <c r="Y1367" s="34"/>
      <c r="Z1367" s="34"/>
      <c r="AA1367" s="34"/>
      <c r="AB1367" s="34"/>
    </row>
    <row r="1368" spans="1:28">
      <c r="A1368" s="34"/>
      <c r="B1368" s="34"/>
      <c r="C1368" s="34"/>
      <c r="D1368" s="34"/>
      <c r="E1368" s="34"/>
      <c r="F1368" s="34"/>
      <c r="G1368" s="34"/>
      <c r="O1368" s="34"/>
      <c r="P1368" s="34"/>
      <c r="Q1368" s="34"/>
      <c r="R1368" s="34"/>
      <c r="S1368" s="34"/>
      <c r="T1368" s="34"/>
      <c r="U1368" s="34"/>
      <c r="V1368" s="34"/>
      <c r="W1368" s="34"/>
      <c r="X1368" s="34"/>
      <c r="Y1368" s="34"/>
      <c r="Z1368" s="34"/>
      <c r="AA1368" s="34"/>
      <c r="AB1368" s="34"/>
    </row>
    <row r="1369" spans="1:28">
      <c r="A1369" s="34"/>
      <c r="B1369" s="34"/>
      <c r="C1369" s="34"/>
      <c r="D1369" s="34"/>
      <c r="E1369" s="34"/>
      <c r="F1369" s="34"/>
      <c r="G1369" s="34"/>
      <c r="O1369" s="34"/>
      <c r="P1369" s="34"/>
      <c r="Q1369" s="34"/>
      <c r="R1369" s="34"/>
      <c r="S1369" s="34"/>
      <c r="T1369" s="34"/>
      <c r="U1369" s="34"/>
      <c r="V1369" s="34"/>
      <c r="W1369" s="34"/>
      <c r="X1369" s="34"/>
      <c r="Y1369" s="34"/>
      <c r="Z1369" s="34"/>
      <c r="AA1369" s="34"/>
      <c r="AB1369" s="34"/>
    </row>
    <row r="1370" spans="1:28">
      <c r="A1370" s="34"/>
      <c r="B1370" s="34"/>
      <c r="C1370" s="34"/>
      <c r="D1370" s="34"/>
      <c r="E1370" s="34"/>
      <c r="F1370" s="34"/>
      <c r="G1370" s="34"/>
      <c r="O1370" s="34"/>
      <c r="P1370" s="34"/>
      <c r="Q1370" s="34"/>
      <c r="R1370" s="34"/>
      <c r="S1370" s="34"/>
      <c r="T1370" s="34"/>
      <c r="U1370" s="34"/>
      <c r="V1370" s="34"/>
      <c r="W1370" s="34"/>
      <c r="X1370" s="34"/>
      <c r="Y1370" s="34"/>
      <c r="Z1370" s="34"/>
      <c r="AA1370" s="34"/>
      <c r="AB1370" s="34"/>
    </row>
    <row r="1371" spans="1:28">
      <c r="A1371" s="34"/>
      <c r="B1371" s="34"/>
      <c r="C1371" s="34"/>
      <c r="D1371" s="34"/>
      <c r="E1371" s="34"/>
      <c r="F1371" s="34"/>
      <c r="G1371" s="34"/>
      <c r="O1371" s="34"/>
      <c r="P1371" s="34"/>
      <c r="Q1371" s="34"/>
      <c r="R1371" s="34"/>
      <c r="S1371" s="34"/>
      <c r="T1371" s="34"/>
      <c r="U1371" s="34"/>
      <c r="V1371" s="34"/>
      <c r="W1371" s="34"/>
      <c r="X1371" s="34"/>
      <c r="Y1371" s="34"/>
      <c r="Z1371" s="34"/>
      <c r="AA1371" s="34"/>
      <c r="AB1371" s="34"/>
    </row>
    <row r="1372" spans="1:28">
      <c r="A1372" s="34"/>
      <c r="B1372" s="34"/>
      <c r="C1372" s="34"/>
      <c r="D1372" s="34"/>
      <c r="E1372" s="34"/>
      <c r="F1372" s="34"/>
      <c r="G1372" s="34"/>
      <c r="O1372" s="34"/>
      <c r="P1372" s="34"/>
      <c r="Q1372" s="34"/>
      <c r="R1372" s="34"/>
      <c r="S1372" s="34"/>
      <c r="T1372" s="34"/>
      <c r="U1372" s="34"/>
      <c r="V1372" s="34"/>
      <c r="W1372" s="34"/>
      <c r="X1372" s="34"/>
      <c r="Y1372" s="34"/>
      <c r="Z1372" s="34"/>
      <c r="AA1372" s="34"/>
      <c r="AB1372" s="34"/>
    </row>
    <row r="1373" spans="1:28">
      <c r="A1373" s="34"/>
      <c r="B1373" s="34"/>
      <c r="C1373" s="34"/>
      <c r="D1373" s="34"/>
      <c r="E1373" s="34"/>
      <c r="F1373" s="34"/>
      <c r="G1373" s="34"/>
      <c r="O1373" s="34"/>
      <c r="P1373" s="34"/>
      <c r="Q1373" s="34"/>
      <c r="R1373" s="34"/>
      <c r="S1373" s="34"/>
      <c r="T1373" s="34"/>
      <c r="U1373" s="34"/>
      <c r="V1373" s="34"/>
      <c r="W1373" s="34"/>
      <c r="X1373" s="34"/>
      <c r="Y1373" s="34"/>
      <c r="Z1373" s="34"/>
      <c r="AA1373" s="34"/>
      <c r="AB1373" s="34"/>
    </row>
    <row r="1374" spans="1:28">
      <c r="A1374" s="34"/>
      <c r="B1374" s="34"/>
      <c r="C1374" s="34"/>
      <c r="D1374" s="34"/>
      <c r="E1374" s="34"/>
      <c r="F1374" s="34"/>
      <c r="G1374" s="34"/>
      <c r="O1374" s="34"/>
      <c r="P1374" s="34"/>
      <c r="Q1374" s="34"/>
      <c r="R1374" s="34"/>
      <c r="S1374" s="34"/>
      <c r="T1374" s="34"/>
      <c r="U1374" s="34"/>
      <c r="V1374" s="34"/>
      <c r="W1374" s="34"/>
      <c r="X1374" s="34"/>
      <c r="Y1374" s="34"/>
      <c r="Z1374" s="34"/>
      <c r="AA1374" s="34"/>
      <c r="AB1374" s="34"/>
    </row>
    <row r="1375" spans="1:28">
      <c r="A1375" s="34"/>
      <c r="B1375" s="34"/>
      <c r="C1375" s="34"/>
      <c r="D1375" s="34"/>
      <c r="E1375" s="34"/>
      <c r="F1375" s="34"/>
      <c r="G1375" s="34"/>
      <c r="O1375" s="34"/>
      <c r="P1375" s="34"/>
      <c r="Q1375" s="34"/>
      <c r="R1375" s="34"/>
      <c r="S1375" s="34"/>
      <c r="T1375" s="34"/>
      <c r="U1375" s="34"/>
      <c r="V1375" s="34"/>
      <c r="W1375" s="34"/>
      <c r="X1375" s="34"/>
      <c r="Y1375" s="34"/>
      <c r="Z1375" s="34"/>
      <c r="AA1375" s="34"/>
      <c r="AB1375" s="34"/>
    </row>
    <row r="1376" spans="1:28">
      <c r="A1376" s="34"/>
      <c r="B1376" s="34"/>
      <c r="C1376" s="34"/>
      <c r="D1376" s="34"/>
      <c r="E1376" s="34"/>
      <c r="F1376" s="34"/>
      <c r="G1376" s="34"/>
      <c r="O1376" s="34"/>
      <c r="P1376" s="34"/>
      <c r="Q1376" s="34"/>
      <c r="R1376" s="34"/>
      <c r="S1376" s="34"/>
      <c r="T1376" s="34"/>
      <c r="U1376" s="34"/>
      <c r="V1376" s="34"/>
      <c r="W1376" s="34"/>
      <c r="X1376" s="34"/>
      <c r="Y1376" s="34"/>
      <c r="Z1376" s="34"/>
      <c r="AA1376" s="34"/>
      <c r="AB1376" s="34"/>
    </row>
    <row r="1377" spans="1:28">
      <c r="A1377" s="34"/>
      <c r="B1377" s="34"/>
      <c r="C1377" s="34"/>
      <c r="D1377" s="34"/>
      <c r="E1377" s="34"/>
      <c r="F1377" s="34"/>
      <c r="G1377" s="34"/>
      <c r="O1377" s="34"/>
      <c r="P1377" s="34"/>
      <c r="Q1377" s="34"/>
      <c r="R1377" s="34"/>
      <c r="S1377" s="34"/>
      <c r="T1377" s="34"/>
      <c r="U1377" s="34"/>
      <c r="V1377" s="34"/>
      <c r="W1377" s="34"/>
      <c r="X1377" s="34"/>
      <c r="Y1377" s="34"/>
      <c r="Z1377" s="34"/>
      <c r="AA1377" s="34"/>
      <c r="AB1377" s="34"/>
    </row>
    <row r="1378" spans="1:28">
      <c r="A1378" s="34"/>
      <c r="B1378" s="34"/>
      <c r="C1378" s="34"/>
      <c r="D1378" s="34"/>
      <c r="E1378" s="34"/>
      <c r="F1378" s="34"/>
      <c r="G1378" s="34"/>
      <c r="O1378" s="34"/>
      <c r="P1378" s="34"/>
      <c r="Q1378" s="34"/>
      <c r="R1378" s="34"/>
      <c r="S1378" s="34"/>
      <c r="T1378" s="34"/>
      <c r="U1378" s="34"/>
      <c r="V1378" s="34"/>
      <c r="W1378" s="34"/>
      <c r="X1378" s="34"/>
      <c r="Y1378" s="34"/>
      <c r="Z1378" s="34"/>
      <c r="AA1378" s="34"/>
      <c r="AB1378" s="34"/>
    </row>
    <row r="1379" spans="1:28">
      <c r="A1379" s="34"/>
      <c r="B1379" s="34"/>
      <c r="C1379" s="34"/>
      <c r="D1379" s="34"/>
      <c r="E1379" s="34"/>
      <c r="F1379" s="34"/>
      <c r="G1379" s="34"/>
      <c r="O1379" s="34"/>
      <c r="P1379" s="34"/>
      <c r="Q1379" s="34"/>
      <c r="R1379" s="34"/>
      <c r="S1379" s="34"/>
      <c r="T1379" s="34"/>
      <c r="U1379" s="34"/>
      <c r="V1379" s="34"/>
      <c r="W1379" s="34"/>
      <c r="X1379" s="34"/>
      <c r="Y1379" s="34"/>
      <c r="Z1379" s="34"/>
      <c r="AA1379" s="34"/>
      <c r="AB1379" s="34"/>
    </row>
    <row r="1380" spans="1:28">
      <c r="A1380" s="34"/>
      <c r="B1380" s="34"/>
      <c r="C1380" s="34"/>
      <c r="D1380" s="34"/>
      <c r="E1380" s="34"/>
      <c r="F1380" s="34"/>
      <c r="G1380" s="34"/>
      <c r="O1380" s="34"/>
      <c r="P1380" s="34"/>
      <c r="Q1380" s="34"/>
      <c r="R1380" s="34"/>
      <c r="S1380" s="34"/>
      <c r="T1380" s="34"/>
      <c r="U1380" s="34"/>
      <c r="V1380" s="34"/>
      <c r="W1380" s="34"/>
      <c r="X1380" s="34"/>
      <c r="Y1380" s="34"/>
      <c r="Z1380" s="34"/>
      <c r="AA1380" s="34"/>
      <c r="AB1380" s="34"/>
    </row>
    <row r="1381" spans="1:28">
      <c r="A1381" s="34"/>
      <c r="B1381" s="34"/>
      <c r="C1381" s="34"/>
      <c r="D1381" s="34"/>
      <c r="E1381" s="34"/>
      <c r="F1381" s="34"/>
      <c r="G1381" s="34"/>
      <c r="O1381" s="34"/>
      <c r="P1381" s="34"/>
      <c r="Q1381" s="34"/>
      <c r="R1381" s="34"/>
      <c r="S1381" s="34"/>
      <c r="T1381" s="34"/>
      <c r="U1381" s="34"/>
      <c r="V1381" s="34"/>
      <c r="W1381" s="34"/>
      <c r="X1381" s="34"/>
      <c r="Y1381" s="34"/>
      <c r="Z1381" s="34"/>
      <c r="AA1381" s="34"/>
      <c r="AB1381" s="34"/>
    </row>
    <row r="1382" spans="1:28">
      <c r="A1382" s="34"/>
      <c r="B1382" s="34"/>
      <c r="C1382" s="34"/>
      <c r="D1382" s="34"/>
      <c r="E1382" s="34"/>
      <c r="F1382" s="34"/>
      <c r="G1382" s="34"/>
      <c r="O1382" s="34"/>
      <c r="P1382" s="34"/>
      <c r="Q1382" s="34"/>
      <c r="R1382" s="34"/>
      <c r="S1382" s="34"/>
      <c r="T1382" s="34"/>
      <c r="U1382" s="34"/>
      <c r="V1382" s="34"/>
      <c r="W1382" s="34"/>
      <c r="X1382" s="34"/>
      <c r="Y1382" s="34"/>
      <c r="Z1382" s="34"/>
      <c r="AA1382" s="34"/>
      <c r="AB1382" s="34"/>
    </row>
    <row r="1383" spans="1:28">
      <c r="A1383" s="34"/>
      <c r="B1383" s="34"/>
      <c r="C1383" s="34"/>
      <c r="D1383" s="34"/>
      <c r="E1383" s="34"/>
      <c r="F1383" s="34"/>
      <c r="G1383" s="34"/>
      <c r="O1383" s="34"/>
      <c r="P1383" s="34"/>
      <c r="Q1383" s="34"/>
      <c r="R1383" s="34"/>
      <c r="S1383" s="34"/>
      <c r="T1383" s="34"/>
      <c r="U1383" s="34"/>
      <c r="V1383" s="34"/>
      <c r="W1383" s="34"/>
      <c r="X1383" s="34"/>
      <c r="Y1383" s="34"/>
      <c r="Z1383" s="34"/>
      <c r="AA1383" s="34"/>
      <c r="AB1383" s="34"/>
    </row>
    <row r="1384" spans="1:28">
      <c r="A1384" s="34"/>
      <c r="B1384" s="34"/>
      <c r="C1384" s="34"/>
      <c r="D1384" s="34"/>
      <c r="E1384" s="34"/>
      <c r="F1384" s="34"/>
      <c r="G1384" s="34"/>
      <c r="O1384" s="34"/>
      <c r="P1384" s="34"/>
      <c r="Q1384" s="34"/>
      <c r="R1384" s="34"/>
      <c r="S1384" s="34"/>
      <c r="T1384" s="34"/>
      <c r="U1384" s="34"/>
      <c r="V1384" s="34"/>
      <c r="W1384" s="34"/>
      <c r="X1384" s="34"/>
      <c r="Y1384" s="34"/>
      <c r="Z1384" s="34"/>
      <c r="AA1384" s="34"/>
      <c r="AB1384" s="34"/>
    </row>
    <row r="1385" spans="1:28">
      <c r="A1385" s="34"/>
      <c r="B1385" s="34"/>
      <c r="C1385" s="34"/>
      <c r="D1385" s="34"/>
      <c r="E1385" s="34"/>
      <c r="F1385" s="34"/>
      <c r="G1385" s="34"/>
      <c r="O1385" s="34"/>
      <c r="P1385" s="34"/>
      <c r="Q1385" s="34"/>
      <c r="R1385" s="34"/>
      <c r="S1385" s="34"/>
      <c r="T1385" s="34"/>
      <c r="U1385" s="34"/>
      <c r="V1385" s="34"/>
      <c r="W1385" s="34"/>
      <c r="X1385" s="34"/>
      <c r="Y1385" s="34"/>
      <c r="Z1385" s="34"/>
      <c r="AA1385" s="34"/>
      <c r="AB1385" s="34"/>
    </row>
    <row r="1386" spans="1:28">
      <c r="A1386" s="34"/>
      <c r="B1386" s="34"/>
      <c r="C1386" s="34"/>
      <c r="D1386" s="34"/>
      <c r="E1386" s="34"/>
      <c r="F1386" s="34"/>
      <c r="G1386" s="34"/>
      <c r="O1386" s="34"/>
      <c r="P1386" s="34"/>
      <c r="Q1386" s="34"/>
      <c r="R1386" s="34"/>
      <c r="S1386" s="34"/>
      <c r="T1386" s="34"/>
      <c r="U1386" s="34"/>
      <c r="V1386" s="34"/>
      <c r="W1386" s="34"/>
      <c r="X1386" s="34"/>
      <c r="Y1386" s="34"/>
      <c r="Z1386" s="34"/>
      <c r="AA1386" s="34"/>
      <c r="AB1386" s="34"/>
    </row>
    <row r="1387" spans="1:28">
      <c r="A1387" s="34"/>
      <c r="B1387" s="34"/>
      <c r="C1387" s="34"/>
      <c r="D1387" s="34"/>
      <c r="E1387" s="34"/>
      <c r="F1387" s="34"/>
      <c r="G1387" s="34"/>
      <c r="O1387" s="34"/>
      <c r="P1387" s="34"/>
      <c r="Q1387" s="34"/>
      <c r="R1387" s="34"/>
      <c r="S1387" s="34"/>
      <c r="T1387" s="34"/>
      <c r="U1387" s="34"/>
      <c r="V1387" s="34"/>
      <c r="W1387" s="34"/>
      <c r="X1387" s="34"/>
      <c r="Y1387" s="34"/>
      <c r="Z1387" s="34"/>
      <c r="AA1387" s="34"/>
      <c r="AB1387" s="34"/>
    </row>
    <row r="1388" spans="1:28">
      <c r="A1388" s="34"/>
      <c r="B1388" s="34"/>
      <c r="C1388" s="34"/>
      <c r="D1388" s="34"/>
      <c r="E1388" s="34"/>
      <c r="F1388" s="34"/>
      <c r="G1388" s="34"/>
      <c r="O1388" s="34"/>
      <c r="P1388" s="34"/>
      <c r="Q1388" s="34"/>
      <c r="R1388" s="34"/>
      <c r="S1388" s="34"/>
      <c r="T1388" s="34"/>
      <c r="U1388" s="34"/>
      <c r="V1388" s="34"/>
      <c r="W1388" s="34"/>
      <c r="X1388" s="34"/>
      <c r="Y1388" s="34"/>
      <c r="Z1388" s="34"/>
      <c r="AA1388" s="34"/>
      <c r="AB1388" s="34"/>
    </row>
    <row r="1389" spans="1:28">
      <c r="A1389" s="34"/>
      <c r="B1389" s="34"/>
      <c r="C1389" s="34"/>
      <c r="D1389" s="34"/>
      <c r="E1389" s="34"/>
      <c r="F1389" s="34"/>
      <c r="G1389" s="34"/>
      <c r="O1389" s="34"/>
      <c r="P1389" s="34"/>
      <c r="Q1389" s="34"/>
      <c r="R1389" s="34"/>
      <c r="S1389" s="34"/>
      <c r="T1389" s="34"/>
      <c r="U1389" s="34"/>
      <c r="V1389" s="34"/>
      <c r="W1389" s="34"/>
      <c r="X1389" s="34"/>
      <c r="Y1389" s="34"/>
      <c r="Z1389" s="34"/>
      <c r="AA1389" s="34"/>
      <c r="AB1389" s="34"/>
    </row>
    <row r="1390" spans="1:28">
      <c r="A1390" s="34"/>
      <c r="B1390" s="34"/>
      <c r="C1390" s="34"/>
      <c r="D1390" s="34"/>
      <c r="E1390" s="34"/>
      <c r="F1390" s="34"/>
      <c r="G1390" s="34"/>
      <c r="O1390" s="34"/>
      <c r="P1390" s="34"/>
      <c r="Q1390" s="34"/>
      <c r="R1390" s="34"/>
      <c r="S1390" s="34"/>
      <c r="T1390" s="34"/>
      <c r="U1390" s="34"/>
      <c r="V1390" s="34"/>
      <c r="W1390" s="34"/>
      <c r="X1390" s="34"/>
      <c r="Y1390" s="34"/>
      <c r="Z1390" s="34"/>
      <c r="AA1390" s="34"/>
      <c r="AB1390" s="34"/>
    </row>
    <row r="1391" spans="1:28">
      <c r="A1391" s="34"/>
      <c r="B1391" s="34"/>
      <c r="C1391" s="34"/>
      <c r="D1391" s="34"/>
      <c r="E1391" s="34"/>
      <c r="F1391" s="34"/>
      <c r="G1391" s="34"/>
      <c r="O1391" s="34"/>
      <c r="P1391" s="34"/>
      <c r="Q1391" s="34"/>
      <c r="R1391" s="34"/>
      <c r="S1391" s="34"/>
      <c r="T1391" s="34"/>
      <c r="U1391" s="34"/>
      <c r="V1391" s="34"/>
      <c r="W1391" s="34"/>
      <c r="X1391" s="34"/>
      <c r="Y1391" s="34"/>
      <c r="Z1391" s="34"/>
      <c r="AA1391" s="34"/>
      <c r="AB1391" s="34"/>
    </row>
    <row r="1392" spans="1:28">
      <c r="A1392" s="34"/>
      <c r="B1392" s="34"/>
      <c r="C1392" s="34"/>
      <c r="D1392" s="34"/>
      <c r="E1392" s="34"/>
      <c r="F1392" s="34"/>
      <c r="G1392" s="34"/>
      <c r="O1392" s="34"/>
      <c r="P1392" s="34"/>
      <c r="Q1392" s="34"/>
      <c r="R1392" s="34"/>
      <c r="S1392" s="34"/>
      <c r="T1392" s="34"/>
      <c r="U1392" s="34"/>
      <c r="V1392" s="34"/>
      <c r="W1392" s="34"/>
      <c r="X1392" s="34"/>
      <c r="Y1392" s="34"/>
      <c r="Z1392" s="34"/>
      <c r="AA1392" s="34"/>
      <c r="AB1392" s="34"/>
    </row>
    <row r="1393" spans="1:28">
      <c r="A1393" s="34"/>
      <c r="B1393" s="34"/>
      <c r="C1393" s="34"/>
      <c r="D1393" s="34"/>
      <c r="E1393" s="34"/>
      <c r="F1393" s="34"/>
      <c r="G1393" s="34"/>
      <c r="O1393" s="34"/>
      <c r="P1393" s="34"/>
      <c r="Q1393" s="34"/>
      <c r="R1393" s="34"/>
      <c r="S1393" s="34"/>
      <c r="T1393" s="34"/>
      <c r="U1393" s="34"/>
      <c r="V1393" s="34"/>
      <c r="W1393" s="34"/>
      <c r="X1393" s="34"/>
      <c r="Y1393" s="34"/>
      <c r="Z1393" s="34"/>
      <c r="AA1393" s="34"/>
      <c r="AB1393" s="34"/>
    </row>
    <row r="1394" spans="1:28">
      <c r="A1394" s="34"/>
      <c r="B1394" s="34"/>
      <c r="C1394" s="34"/>
      <c r="D1394" s="34"/>
      <c r="E1394" s="34"/>
      <c r="F1394" s="34"/>
      <c r="G1394" s="34"/>
      <c r="O1394" s="34"/>
      <c r="P1394" s="34"/>
      <c r="Q1394" s="34"/>
      <c r="R1394" s="34"/>
      <c r="S1394" s="34"/>
      <c r="T1394" s="34"/>
      <c r="U1394" s="34"/>
      <c r="V1394" s="34"/>
      <c r="W1394" s="34"/>
      <c r="X1394" s="34"/>
      <c r="Y1394" s="34"/>
      <c r="Z1394" s="34"/>
      <c r="AA1394" s="34"/>
      <c r="AB1394" s="34"/>
    </row>
    <row r="1395" spans="1:28">
      <c r="A1395" s="34"/>
      <c r="B1395" s="34"/>
      <c r="C1395" s="34"/>
      <c r="D1395" s="34"/>
      <c r="E1395" s="34"/>
      <c r="F1395" s="34"/>
      <c r="G1395" s="34"/>
      <c r="O1395" s="34"/>
      <c r="P1395" s="34"/>
      <c r="Q1395" s="34"/>
      <c r="R1395" s="34"/>
      <c r="S1395" s="34"/>
      <c r="T1395" s="34"/>
      <c r="U1395" s="34"/>
      <c r="V1395" s="34"/>
      <c r="W1395" s="34"/>
      <c r="X1395" s="34"/>
      <c r="Y1395" s="34"/>
      <c r="Z1395" s="34"/>
      <c r="AA1395" s="34"/>
      <c r="AB1395" s="34"/>
    </row>
    <row r="1396" spans="1:28">
      <c r="A1396" s="34"/>
      <c r="B1396" s="34"/>
      <c r="C1396" s="34"/>
      <c r="D1396" s="34"/>
      <c r="E1396" s="34"/>
      <c r="F1396" s="34"/>
      <c r="G1396" s="34"/>
      <c r="O1396" s="34"/>
      <c r="P1396" s="34"/>
      <c r="Q1396" s="34"/>
      <c r="R1396" s="34"/>
      <c r="S1396" s="34"/>
      <c r="T1396" s="34"/>
      <c r="U1396" s="34"/>
      <c r="V1396" s="34"/>
      <c r="W1396" s="34"/>
      <c r="X1396" s="34"/>
      <c r="Y1396" s="34"/>
      <c r="Z1396" s="34"/>
      <c r="AA1396" s="34"/>
      <c r="AB1396" s="34"/>
    </row>
    <row r="1397" spans="1:28">
      <c r="A1397" s="34"/>
      <c r="B1397" s="34"/>
      <c r="C1397" s="34"/>
      <c r="D1397" s="34"/>
      <c r="E1397" s="34"/>
      <c r="F1397" s="34"/>
      <c r="G1397" s="34"/>
      <c r="O1397" s="34"/>
      <c r="P1397" s="34"/>
      <c r="Q1397" s="34"/>
      <c r="R1397" s="34"/>
      <c r="S1397" s="34"/>
      <c r="T1397" s="34"/>
      <c r="U1397" s="34"/>
      <c r="V1397" s="34"/>
      <c r="W1397" s="34"/>
      <c r="X1397" s="34"/>
      <c r="Y1397" s="34"/>
      <c r="Z1397" s="34"/>
      <c r="AA1397" s="34"/>
      <c r="AB1397" s="34"/>
    </row>
    <row r="1398" spans="1:28">
      <c r="A1398" s="34"/>
      <c r="B1398" s="34"/>
      <c r="C1398" s="34"/>
      <c r="D1398" s="34"/>
      <c r="E1398" s="34"/>
      <c r="F1398" s="34"/>
      <c r="G1398" s="34"/>
      <c r="O1398" s="34"/>
      <c r="P1398" s="34"/>
      <c r="Q1398" s="34"/>
      <c r="R1398" s="34"/>
      <c r="S1398" s="34"/>
      <c r="T1398" s="34"/>
      <c r="U1398" s="34"/>
      <c r="V1398" s="34"/>
      <c r="W1398" s="34"/>
      <c r="X1398" s="34"/>
      <c r="Y1398" s="34"/>
      <c r="Z1398" s="34"/>
      <c r="AA1398" s="34"/>
      <c r="AB1398" s="34"/>
    </row>
    <row r="1399" spans="1:28">
      <c r="A1399" s="34"/>
      <c r="B1399" s="34"/>
      <c r="C1399" s="34"/>
      <c r="D1399" s="34"/>
      <c r="E1399" s="34"/>
      <c r="F1399" s="34"/>
      <c r="G1399" s="34"/>
      <c r="O1399" s="34"/>
      <c r="P1399" s="34"/>
      <c r="Q1399" s="34"/>
      <c r="R1399" s="34"/>
      <c r="S1399" s="34"/>
      <c r="T1399" s="34"/>
      <c r="U1399" s="34"/>
      <c r="V1399" s="34"/>
      <c r="W1399" s="34"/>
      <c r="X1399" s="34"/>
      <c r="Y1399" s="34"/>
      <c r="Z1399" s="34"/>
      <c r="AA1399" s="34"/>
      <c r="AB1399" s="34"/>
    </row>
    <row r="1400" spans="1:28">
      <c r="A1400" s="34"/>
      <c r="B1400" s="34"/>
      <c r="C1400" s="34"/>
      <c r="D1400" s="34"/>
      <c r="E1400" s="34"/>
      <c r="F1400" s="34"/>
      <c r="G1400" s="34"/>
      <c r="O1400" s="34"/>
      <c r="P1400" s="34"/>
      <c r="Q1400" s="34"/>
      <c r="R1400" s="34"/>
      <c r="S1400" s="34"/>
      <c r="T1400" s="34"/>
      <c r="U1400" s="34"/>
      <c r="V1400" s="34"/>
      <c r="W1400" s="34"/>
      <c r="X1400" s="34"/>
      <c r="Y1400" s="34"/>
      <c r="Z1400" s="34"/>
      <c r="AA1400" s="34"/>
      <c r="AB1400" s="34"/>
    </row>
    <row r="1401" spans="1:28">
      <c r="A1401" s="34"/>
      <c r="B1401" s="34"/>
      <c r="C1401" s="34"/>
      <c r="D1401" s="34"/>
      <c r="E1401" s="34"/>
      <c r="F1401" s="34"/>
      <c r="G1401" s="34"/>
      <c r="O1401" s="34"/>
      <c r="P1401" s="34"/>
      <c r="Q1401" s="34"/>
      <c r="R1401" s="34"/>
      <c r="S1401" s="34"/>
      <c r="T1401" s="34"/>
      <c r="U1401" s="34"/>
      <c r="V1401" s="34"/>
      <c r="W1401" s="34"/>
      <c r="X1401" s="34"/>
      <c r="Y1401" s="34"/>
      <c r="Z1401" s="34"/>
      <c r="AA1401" s="34"/>
      <c r="AB1401" s="34"/>
    </row>
    <row r="1402" spans="1:28">
      <c r="A1402" s="34"/>
      <c r="B1402" s="34"/>
      <c r="C1402" s="34"/>
      <c r="D1402" s="34"/>
      <c r="E1402" s="34"/>
      <c r="F1402" s="34"/>
      <c r="G1402" s="34"/>
      <c r="O1402" s="34"/>
      <c r="P1402" s="34"/>
      <c r="Q1402" s="34"/>
      <c r="R1402" s="34"/>
      <c r="S1402" s="34"/>
      <c r="T1402" s="34"/>
      <c r="U1402" s="34"/>
      <c r="V1402" s="34"/>
      <c r="W1402" s="34"/>
      <c r="X1402" s="34"/>
      <c r="Y1402" s="34"/>
      <c r="Z1402" s="34"/>
      <c r="AA1402" s="34"/>
      <c r="AB1402" s="34"/>
    </row>
    <row r="1403" spans="1:28">
      <c r="A1403" s="34"/>
      <c r="B1403" s="34"/>
      <c r="C1403" s="34"/>
      <c r="D1403" s="34"/>
      <c r="E1403" s="34"/>
      <c r="F1403" s="34"/>
      <c r="G1403" s="34"/>
      <c r="O1403" s="34"/>
      <c r="P1403" s="34"/>
      <c r="Q1403" s="34"/>
      <c r="R1403" s="34"/>
      <c r="S1403" s="34"/>
      <c r="T1403" s="34"/>
      <c r="U1403" s="34"/>
      <c r="V1403" s="34"/>
      <c r="W1403" s="34"/>
      <c r="X1403" s="34"/>
      <c r="Y1403" s="34"/>
      <c r="Z1403" s="34"/>
      <c r="AA1403" s="34"/>
      <c r="AB1403" s="34"/>
    </row>
    <row r="1404" spans="1:28">
      <c r="A1404" s="34"/>
      <c r="B1404" s="34"/>
      <c r="C1404" s="34"/>
      <c r="D1404" s="34"/>
      <c r="E1404" s="34"/>
      <c r="F1404" s="34"/>
      <c r="G1404" s="34"/>
      <c r="O1404" s="34"/>
      <c r="P1404" s="34"/>
      <c r="Q1404" s="34"/>
      <c r="R1404" s="34"/>
      <c r="S1404" s="34"/>
      <c r="T1404" s="34"/>
      <c r="U1404" s="34"/>
      <c r="V1404" s="34"/>
      <c r="W1404" s="34"/>
      <c r="X1404" s="34"/>
      <c r="Y1404" s="34"/>
      <c r="Z1404" s="34"/>
      <c r="AA1404" s="34"/>
      <c r="AB1404" s="34"/>
    </row>
    <row r="1405" spans="1:28">
      <c r="A1405" s="34"/>
      <c r="B1405" s="34"/>
      <c r="C1405" s="34"/>
      <c r="D1405" s="34"/>
      <c r="E1405" s="34"/>
      <c r="F1405" s="34"/>
      <c r="G1405" s="34"/>
      <c r="O1405" s="34"/>
      <c r="P1405" s="34"/>
      <c r="Q1405" s="34"/>
      <c r="R1405" s="34"/>
      <c r="S1405" s="34"/>
      <c r="T1405" s="34"/>
      <c r="U1405" s="34"/>
      <c r="V1405" s="34"/>
      <c r="W1405" s="34"/>
      <c r="X1405" s="34"/>
      <c r="Y1405" s="34"/>
      <c r="Z1405" s="34"/>
      <c r="AA1405" s="34"/>
      <c r="AB1405" s="34"/>
    </row>
    <row r="1406" spans="1:28">
      <c r="A1406" s="34"/>
      <c r="B1406" s="34"/>
      <c r="C1406" s="34"/>
      <c r="D1406" s="34"/>
      <c r="E1406" s="34"/>
      <c r="F1406" s="34"/>
      <c r="G1406" s="34"/>
      <c r="O1406" s="34"/>
      <c r="P1406" s="34"/>
      <c r="Q1406" s="34"/>
      <c r="R1406" s="34"/>
      <c r="S1406" s="34"/>
      <c r="T1406" s="34"/>
      <c r="U1406" s="34"/>
      <c r="V1406" s="34"/>
      <c r="W1406" s="34"/>
      <c r="X1406" s="34"/>
      <c r="Y1406" s="34"/>
      <c r="Z1406" s="34"/>
      <c r="AA1406" s="34"/>
      <c r="AB1406" s="34"/>
    </row>
    <row r="1407" spans="1:28">
      <c r="A1407" s="34"/>
      <c r="B1407" s="34"/>
      <c r="C1407" s="34"/>
      <c r="D1407" s="34"/>
      <c r="E1407" s="34"/>
      <c r="F1407" s="34"/>
      <c r="G1407" s="34"/>
      <c r="O1407" s="34"/>
      <c r="P1407" s="34"/>
      <c r="Q1407" s="34"/>
      <c r="R1407" s="34"/>
      <c r="S1407" s="34"/>
      <c r="T1407" s="34"/>
      <c r="U1407" s="34"/>
      <c r="V1407" s="34"/>
      <c r="W1407" s="34"/>
      <c r="X1407" s="34"/>
      <c r="Y1407" s="34"/>
      <c r="Z1407" s="34"/>
      <c r="AA1407" s="34"/>
      <c r="AB1407" s="34"/>
    </row>
    <row r="1408" spans="1:28">
      <c r="A1408" s="34"/>
      <c r="B1408" s="34"/>
      <c r="C1408" s="34"/>
      <c r="D1408" s="34"/>
      <c r="E1408" s="34"/>
      <c r="F1408" s="34"/>
      <c r="G1408" s="34"/>
      <c r="O1408" s="34"/>
      <c r="P1408" s="34"/>
      <c r="Q1408" s="34"/>
      <c r="R1408" s="34"/>
      <c r="S1408" s="34"/>
      <c r="T1408" s="34"/>
      <c r="U1408" s="34"/>
      <c r="V1408" s="34"/>
      <c r="W1408" s="34"/>
      <c r="X1408" s="34"/>
      <c r="Y1408" s="34"/>
      <c r="Z1408" s="34"/>
      <c r="AA1408" s="34"/>
      <c r="AB1408" s="34"/>
    </row>
    <row r="1409" spans="1:28">
      <c r="A1409" s="34"/>
      <c r="B1409" s="34"/>
      <c r="C1409" s="34"/>
      <c r="D1409" s="34"/>
      <c r="E1409" s="34"/>
      <c r="F1409" s="34"/>
      <c r="G1409" s="34"/>
      <c r="O1409" s="34"/>
      <c r="P1409" s="34"/>
      <c r="Q1409" s="34"/>
      <c r="R1409" s="34"/>
      <c r="S1409" s="34"/>
      <c r="T1409" s="34"/>
      <c r="U1409" s="34"/>
      <c r="V1409" s="34"/>
      <c r="W1409" s="34"/>
      <c r="X1409" s="34"/>
      <c r="Y1409" s="34"/>
      <c r="Z1409" s="34"/>
      <c r="AA1409" s="34"/>
      <c r="AB1409" s="34"/>
    </row>
    <row r="1410" spans="1:28">
      <c r="A1410" s="34"/>
      <c r="B1410" s="34"/>
      <c r="C1410" s="34"/>
      <c r="D1410" s="34"/>
      <c r="E1410" s="34"/>
      <c r="F1410" s="34"/>
      <c r="G1410" s="34"/>
      <c r="O1410" s="34"/>
      <c r="P1410" s="34"/>
      <c r="Q1410" s="34"/>
      <c r="R1410" s="34"/>
      <c r="S1410" s="34"/>
      <c r="T1410" s="34"/>
      <c r="U1410" s="34"/>
      <c r="V1410" s="34"/>
      <c r="W1410" s="34"/>
      <c r="X1410" s="34"/>
      <c r="Y1410" s="34"/>
      <c r="Z1410" s="34"/>
      <c r="AA1410" s="34"/>
      <c r="AB1410" s="34"/>
    </row>
    <row r="1411" spans="1:28">
      <c r="A1411" s="34"/>
      <c r="B1411" s="34"/>
      <c r="C1411" s="34"/>
      <c r="D1411" s="34"/>
      <c r="E1411" s="34"/>
      <c r="F1411" s="34"/>
      <c r="G1411" s="34"/>
      <c r="O1411" s="34"/>
      <c r="P1411" s="34"/>
      <c r="Q1411" s="34"/>
      <c r="R1411" s="34"/>
      <c r="S1411" s="34"/>
      <c r="T1411" s="34"/>
      <c r="U1411" s="34"/>
      <c r="V1411" s="34"/>
      <c r="W1411" s="34"/>
      <c r="X1411" s="34"/>
      <c r="Y1411" s="34"/>
      <c r="Z1411" s="34"/>
      <c r="AA1411" s="34"/>
      <c r="AB1411" s="34"/>
    </row>
    <row r="1412" spans="1:28">
      <c r="A1412" s="34"/>
      <c r="B1412" s="34"/>
      <c r="C1412" s="34"/>
      <c r="D1412" s="34"/>
      <c r="E1412" s="34"/>
      <c r="F1412" s="34"/>
      <c r="G1412" s="34"/>
      <c r="O1412" s="34"/>
      <c r="P1412" s="34"/>
      <c r="Q1412" s="34"/>
      <c r="R1412" s="34"/>
      <c r="S1412" s="34"/>
      <c r="T1412" s="34"/>
      <c r="U1412" s="34"/>
      <c r="V1412" s="34"/>
      <c r="W1412" s="34"/>
      <c r="X1412" s="34"/>
      <c r="Y1412" s="34"/>
      <c r="Z1412" s="34"/>
      <c r="AA1412" s="34"/>
      <c r="AB1412" s="34"/>
    </row>
    <row r="1413" spans="1:28">
      <c r="A1413" s="34"/>
      <c r="B1413" s="34"/>
      <c r="C1413" s="34"/>
      <c r="D1413" s="34"/>
      <c r="E1413" s="34"/>
      <c r="F1413" s="34"/>
      <c r="G1413" s="34"/>
      <c r="O1413" s="34"/>
      <c r="P1413" s="34"/>
      <c r="Q1413" s="34"/>
      <c r="R1413" s="34"/>
      <c r="S1413" s="34"/>
      <c r="T1413" s="34"/>
      <c r="U1413" s="34"/>
      <c r="V1413" s="34"/>
      <c r="W1413" s="34"/>
      <c r="X1413" s="34"/>
      <c r="Y1413" s="34"/>
      <c r="Z1413" s="34"/>
      <c r="AA1413" s="34"/>
      <c r="AB1413" s="34"/>
    </row>
    <row r="1414" spans="1:28">
      <c r="A1414" s="34"/>
      <c r="B1414" s="34"/>
      <c r="C1414" s="34"/>
      <c r="D1414" s="34"/>
      <c r="E1414" s="34"/>
      <c r="F1414" s="34"/>
      <c r="G1414" s="34"/>
      <c r="O1414" s="34"/>
      <c r="P1414" s="34"/>
      <c r="Q1414" s="34"/>
      <c r="R1414" s="34"/>
      <c r="S1414" s="34"/>
      <c r="T1414" s="34"/>
      <c r="U1414" s="34"/>
      <c r="V1414" s="34"/>
      <c r="W1414" s="34"/>
      <c r="X1414" s="34"/>
      <c r="Y1414" s="34"/>
      <c r="Z1414" s="34"/>
      <c r="AA1414" s="34"/>
      <c r="AB1414" s="34"/>
    </row>
    <row r="1415" spans="1:28">
      <c r="A1415" s="34"/>
      <c r="B1415" s="34"/>
      <c r="C1415" s="34"/>
      <c r="D1415" s="34"/>
      <c r="E1415" s="34"/>
      <c r="F1415" s="34"/>
      <c r="G1415" s="34"/>
      <c r="O1415" s="34"/>
      <c r="P1415" s="34"/>
      <c r="Q1415" s="34"/>
      <c r="R1415" s="34"/>
      <c r="S1415" s="34"/>
      <c r="T1415" s="34"/>
      <c r="U1415" s="34"/>
      <c r="V1415" s="34"/>
      <c r="W1415" s="34"/>
      <c r="X1415" s="34"/>
      <c r="Y1415" s="34"/>
      <c r="Z1415" s="34"/>
      <c r="AA1415" s="34"/>
      <c r="AB1415" s="34"/>
    </row>
    <row r="1416" spans="1:28">
      <c r="A1416" s="34"/>
      <c r="B1416" s="34"/>
      <c r="C1416" s="34"/>
      <c r="D1416" s="34"/>
      <c r="E1416" s="34"/>
      <c r="F1416" s="34"/>
      <c r="G1416" s="34"/>
      <c r="O1416" s="34"/>
      <c r="P1416" s="34"/>
      <c r="Q1416" s="34"/>
      <c r="R1416" s="34"/>
      <c r="S1416" s="34"/>
      <c r="T1416" s="34"/>
      <c r="U1416" s="34"/>
      <c r="V1416" s="34"/>
      <c r="W1416" s="34"/>
      <c r="X1416" s="34"/>
      <c r="Y1416" s="34"/>
      <c r="Z1416" s="34"/>
      <c r="AA1416" s="34"/>
      <c r="AB1416" s="34"/>
    </row>
    <row r="1417" spans="1:28">
      <c r="A1417" s="34"/>
      <c r="B1417" s="34"/>
      <c r="C1417" s="34"/>
      <c r="D1417" s="34"/>
      <c r="E1417" s="34"/>
      <c r="F1417" s="34"/>
      <c r="G1417" s="34"/>
      <c r="O1417" s="34"/>
      <c r="P1417" s="34"/>
      <c r="Q1417" s="34"/>
      <c r="R1417" s="34"/>
      <c r="S1417" s="34"/>
      <c r="T1417" s="34"/>
      <c r="U1417" s="34"/>
      <c r="V1417" s="34"/>
      <c r="W1417" s="34"/>
      <c r="X1417" s="34"/>
      <c r="Y1417" s="34"/>
      <c r="Z1417" s="34"/>
      <c r="AA1417" s="34"/>
      <c r="AB1417" s="34"/>
    </row>
    <row r="1418" spans="1:28">
      <c r="A1418" s="34"/>
      <c r="B1418" s="34"/>
      <c r="C1418" s="34"/>
      <c r="D1418" s="34"/>
      <c r="E1418" s="34"/>
      <c r="F1418" s="34"/>
      <c r="G1418" s="34"/>
      <c r="O1418" s="34"/>
      <c r="P1418" s="34"/>
      <c r="Q1418" s="34"/>
      <c r="R1418" s="34"/>
      <c r="S1418" s="34"/>
      <c r="T1418" s="34"/>
      <c r="U1418" s="34"/>
      <c r="V1418" s="34"/>
      <c r="W1418" s="34"/>
      <c r="X1418" s="34"/>
      <c r="Y1418" s="34"/>
      <c r="Z1418" s="34"/>
      <c r="AA1418" s="34"/>
      <c r="AB1418" s="34"/>
    </row>
    <row r="1419" spans="1:28">
      <c r="A1419" s="34"/>
      <c r="B1419" s="34"/>
      <c r="C1419" s="34"/>
      <c r="D1419" s="34"/>
      <c r="E1419" s="34"/>
      <c r="F1419" s="34"/>
      <c r="G1419" s="34"/>
      <c r="O1419" s="34"/>
      <c r="P1419" s="34"/>
      <c r="Q1419" s="34"/>
      <c r="R1419" s="34"/>
      <c r="S1419" s="34"/>
      <c r="T1419" s="34"/>
      <c r="U1419" s="34"/>
      <c r="V1419" s="34"/>
      <c r="W1419" s="34"/>
      <c r="X1419" s="34"/>
      <c r="Y1419" s="34"/>
      <c r="Z1419" s="34"/>
      <c r="AA1419" s="34"/>
      <c r="AB1419" s="34"/>
    </row>
    <row r="1420" spans="1:28">
      <c r="A1420" s="34"/>
      <c r="B1420" s="34"/>
      <c r="C1420" s="34"/>
      <c r="D1420" s="34"/>
      <c r="E1420" s="34"/>
      <c r="F1420" s="34"/>
      <c r="G1420" s="34"/>
      <c r="O1420" s="34"/>
      <c r="P1420" s="34"/>
      <c r="Q1420" s="34"/>
      <c r="R1420" s="34"/>
      <c r="S1420" s="34"/>
      <c r="T1420" s="34"/>
      <c r="U1420" s="34"/>
      <c r="V1420" s="34"/>
      <c r="W1420" s="34"/>
      <c r="X1420" s="34"/>
      <c r="Y1420" s="34"/>
      <c r="Z1420" s="34"/>
      <c r="AA1420" s="34"/>
      <c r="AB1420" s="34"/>
    </row>
    <row r="1421" spans="1:28">
      <c r="A1421" s="34"/>
      <c r="B1421" s="34"/>
      <c r="C1421" s="34"/>
      <c r="D1421" s="34"/>
      <c r="E1421" s="34"/>
      <c r="F1421" s="34"/>
      <c r="G1421" s="34"/>
      <c r="O1421" s="34"/>
      <c r="P1421" s="34"/>
      <c r="Q1421" s="34"/>
      <c r="R1421" s="34"/>
      <c r="S1421" s="34"/>
      <c r="T1421" s="34"/>
      <c r="U1421" s="34"/>
      <c r="V1421" s="34"/>
      <c r="W1421" s="34"/>
      <c r="X1421" s="34"/>
      <c r="Y1421" s="34"/>
      <c r="Z1421" s="34"/>
      <c r="AA1421" s="34"/>
      <c r="AB1421" s="34"/>
    </row>
    <row r="1422" spans="1:28">
      <c r="A1422" s="34"/>
      <c r="B1422" s="34"/>
      <c r="C1422" s="34"/>
      <c r="D1422" s="34"/>
      <c r="E1422" s="34"/>
      <c r="F1422" s="34"/>
      <c r="G1422" s="34"/>
      <c r="O1422" s="34"/>
      <c r="P1422" s="34"/>
      <c r="Q1422" s="34"/>
      <c r="R1422" s="34"/>
      <c r="S1422" s="34"/>
      <c r="T1422" s="34"/>
      <c r="U1422" s="34"/>
      <c r="V1422" s="34"/>
      <c r="W1422" s="34"/>
      <c r="X1422" s="34"/>
      <c r="Y1422" s="34"/>
      <c r="Z1422" s="34"/>
      <c r="AA1422" s="34"/>
      <c r="AB1422" s="34"/>
    </row>
    <row r="1423" spans="1:28">
      <c r="A1423" s="34"/>
      <c r="B1423" s="34"/>
      <c r="C1423" s="34"/>
      <c r="D1423" s="34"/>
      <c r="E1423" s="34"/>
      <c r="F1423" s="34"/>
      <c r="G1423" s="34"/>
      <c r="O1423" s="34"/>
      <c r="P1423" s="34"/>
      <c r="Q1423" s="34"/>
      <c r="R1423" s="34"/>
      <c r="S1423" s="34"/>
      <c r="T1423" s="34"/>
      <c r="U1423" s="34"/>
      <c r="V1423" s="34"/>
      <c r="W1423" s="34"/>
      <c r="X1423" s="34"/>
      <c r="Y1423" s="34"/>
      <c r="Z1423" s="34"/>
      <c r="AA1423" s="34"/>
      <c r="AB1423" s="34"/>
    </row>
    <row r="1424" spans="1:28">
      <c r="A1424" s="34"/>
      <c r="B1424" s="34"/>
      <c r="C1424" s="34"/>
      <c r="D1424" s="34"/>
      <c r="E1424" s="34"/>
      <c r="F1424" s="34"/>
      <c r="G1424" s="34"/>
      <c r="O1424" s="34"/>
      <c r="P1424" s="34"/>
      <c r="Q1424" s="34"/>
      <c r="R1424" s="34"/>
      <c r="S1424" s="34"/>
      <c r="T1424" s="34"/>
      <c r="U1424" s="34"/>
      <c r="V1424" s="34"/>
      <c r="W1424" s="34"/>
      <c r="X1424" s="34"/>
      <c r="Y1424" s="34"/>
      <c r="Z1424" s="34"/>
      <c r="AA1424" s="34"/>
      <c r="AB1424" s="34"/>
    </row>
    <row r="1425" spans="1:28">
      <c r="A1425" s="34"/>
      <c r="B1425" s="34"/>
      <c r="C1425" s="34"/>
      <c r="D1425" s="34"/>
      <c r="E1425" s="34"/>
      <c r="F1425" s="34"/>
      <c r="G1425" s="34"/>
      <c r="O1425" s="34"/>
      <c r="P1425" s="34"/>
      <c r="Q1425" s="34"/>
      <c r="R1425" s="34"/>
      <c r="S1425" s="34"/>
      <c r="T1425" s="34"/>
      <c r="U1425" s="34"/>
      <c r="V1425" s="34"/>
      <c r="W1425" s="34"/>
      <c r="X1425" s="34"/>
      <c r="Y1425" s="34"/>
      <c r="Z1425" s="34"/>
      <c r="AA1425" s="34"/>
      <c r="AB1425" s="34"/>
    </row>
    <row r="1426" spans="1:28">
      <c r="A1426" s="34"/>
      <c r="B1426" s="34"/>
      <c r="C1426" s="34"/>
      <c r="D1426" s="34"/>
      <c r="E1426" s="34"/>
      <c r="F1426" s="34"/>
      <c r="G1426" s="34"/>
      <c r="O1426" s="34"/>
      <c r="P1426" s="34"/>
      <c r="Q1426" s="34"/>
      <c r="R1426" s="34"/>
      <c r="S1426" s="34"/>
      <c r="T1426" s="34"/>
      <c r="U1426" s="34"/>
      <c r="V1426" s="34"/>
      <c r="W1426" s="34"/>
      <c r="X1426" s="34"/>
      <c r="Y1426" s="34"/>
      <c r="Z1426" s="34"/>
      <c r="AA1426" s="34"/>
      <c r="AB1426" s="34"/>
    </row>
    <row r="1427" spans="1:28">
      <c r="A1427" s="34"/>
      <c r="B1427" s="34"/>
      <c r="C1427" s="34"/>
      <c r="D1427" s="34"/>
      <c r="E1427" s="34"/>
      <c r="F1427" s="34"/>
      <c r="G1427" s="34"/>
      <c r="O1427" s="34"/>
      <c r="P1427" s="34"/>
      <c r="Q1427" s="34"/>
      <c r="R1427" s="34"/>
      <c r="S1427" s="34"/>
      <c r="T1427" s="34"/>
      <c r="U1427" s="34"/>
      <c r="V1427" s="34"/>
      <c r="W1427" s="34"/>
      <c r="X1427" s="34"/>
      <c r="Y1427" s="34"/>
      <c r="Z1427" s="34"/>
      <c r="AA1427" s="34"/>
      <c r="AB1427" s="34"/>
    </row>
    <row r="1428" spans="1:28">
      <c r="A1428" s="34"/>
      <c r="B1428" s="34"/>
      <c r="C1428" s="34"/>
      <c r="D1428" s="34"/>
      <c r="E1428" s="34"/>
      <c r="F1428" s="34"/>
      <c r="G1428" s="34"/>
      <c r="O1428" s="34"/>
      <c r="P1428" s="34"/>
      <c r="Q1428" s="34"/>
      <c r="R1428" s="34"/>
      <c r="S1428" s="34"/>
      <c r="T1428" s="34"/>
      <c r="U1428" s="34"/>
      <c r="V1428" s="34"/>
      <c r="W1428" s="34"/>
      <c r="X1428" s="34"/>
      <c r="Y1428" s="34"/>
      <c r="Z1428" s="34"/>
      <c r="AA1428" s="34"/>
      <c r="AB1428" s="34"/>
    </row>
    <row r="1429" spans="1:28">
      <c r="A1429" s="34"/>
      <c r="B1429" s="34"/>
      <c r="C1429" s="34"/>
      <c r="D1429" s="34"/>
      <c r="E1429" s="34"/>
      <c r="F1429" s="34"/>
      <c r="G1429" s="34"/>
      <c r="O1429" s="34"/>
      <c r="P1429" s="34"/>
      <c r="Q1429" s="34"/>
      <c r="R1429" s="34"/>
      <c r="S1429" s="34"/>
      <c r="T1429" s="34"/>
      <c r="U1429" s="34"/>
      <c r="V1429" s="34"/>
      <c r="W1429" s="34"/>
      <c r="X1429" s="34"/>
      <c r="Y1429" s="34"/>
      <c r="Z1429" s="34"/>
      <c r="AA1429" s="34"/>
      <c r="AB1429" s="34"/>
    </row>
    <row r="1430" spans="1:28">
      <c r="A1430" s="34"/>
      <c r="B1430" s="34"/>
      <c r="C1430" s="34"/>
      <c r="D1430" s="34"/>
      <c r="E1430" s="34"/>
      <c r="F1430" s="34"/>
      <c r="G1430" s="34"/>
      <c r="O1430" s="34"/>
      <c r="P1430" s="34"/>
      <c r="Q1430" s="34"/>
      <c r="R1430" s="34"/>
      <c r="S1430" s="34"/>
      <c r="T1430" s="34"/>
      <c r="U1430" s="34"/>
      <c r="V1430" s="34"/>
      <c r="W1430" s="34"/>
      <c r="X1430" s="34"/>
      <c r="Y1430" s="34"/>
      <c r="Z1430" s="34"/>
      <c r="AA1430" s="34"/>
      <c r="AB1430" s="34"/>
    </row>
    <row r="1431" spans="1:28">
      <c r="A1431" s="34"/>
      <c r="B1431" s="34"/>
      <c r="C1431" s="34"/>
      <c r="D1431" s="34"/>
      <c r="E1431" s="34"/>
      <c r="F1431" s="34"/>
      <c r="G1431" s="34"/>
      <c r="O1431" s="34"/>
      <c r="P1431" s="34"/>
      <c r="Q1431" s="34"/>
      <c r="R1431" s="34"/>
      <c r="S1431" s="34"/>
      <c r="T1431" s="34"/>
      <c r="U1431" s="34"/>
      <c r="V1431" s="34"/>
      <c r="W1431" s="34"/>
      <c r="X1431" s="34"/>
      <c r="Y1431" s="34"/>
      <c r="Z1431" s="34"/>
      <c r="AA1431" s="34"/>
      <c r="AB1431" s="34"/>
    </row>
    <row r="1432" spans="1:28">
      <c r="A1432" s="34"/>
      <c r="B1432" s="34"/>
      <c r="C1432" s="34"/>
      <c r="D1432" s="34"/>
      <c r="E1432" s="34"/>
      <c r="F1432" s="34"/>
      <c r="G1432" s="34"/>
      <c r="O1432" s="34"/>
      <c r="P1432" s="34"/>
      <c r="Q1432" s="34"/>
      <c r="R1432" s="34"/>
      <c r="S1432" s="34"/>
      <c r="T1432" s="34"/>
      <c r="U1432" s="34"/>
      <c r="V1432" s="34"/>
      <c r="W1432" s="34"/>
      <c r="X1432" s="34"/>
      <c r="Y1432" s="34"/>
      <c r="Z1432" s="34"/>
      <c r="AA1432" s="34"/>
      <c r="AB1432" s="34"/>
    </row>
    <row r="1433" spans="1:28">
      <c r="A1433" s="34"/>
      <c r="B1433" s="34"/>
      <c r="C1433" s="34"/>
      <c r="D1433" s="34"/>
      <c r="E1433" s="34"/>
      <c r="F1433" s="34"/>
      <c r="G1433" s="34"/>
      <c r="O1433" s="34"/>
      <c r="P1433" s="34"/>
      <c r="Q1433" s="34"/>
      <c r="R1433" s="34"/>
      <c r="S1433" s="34"/>
      <c r="T1433" s="34"/>
      <c r="U1433" s="34"/>
      <c r="V1433" s="34"/>
      <c r="W1433" s="34"/>
      <c r="X1433" s="34"/>
      <c r="Y1433" s="34"/>
      <c r="Z1433" s="34"/>
      <c r="AA1433" s="34"/>
      <c r="AB1433" s="34"/>
    </row>
    <row r="1434" spans="1:28">
      <c r="A1434" s="34"/>
      <c r="B1434" s="34"/>
      <c r="C1434" s="34"/>
      <c r="D1434" s="34"/>
      <c r="E1434" s="34"/>
      <c r="F1434" s="34"/>
      <c r="G1434" s="34"/>
      <c r="O1434" s="34"/>
      <c r="P1434" s="34"/>
      <c r="Q1434" s="34"/>
      <c r="R1434" s="34"/>
      <c r="S1434" s="34"/>
      <c r="T1434" s="34"/>
      <c r="U1434" s="34"/>
      <c r="V1434" s="34"/>
      <c r="W1434" s="34"/>
      <c r="X1434" s="34"/>
      <c r="Y1434" s="34"/>
      <c r="Z1434" s="34"/>
      <c r="AA1434" s="34"/>
      <c r="AB1434" s="34"/>
    </row>
    <row r="1435" spans="1:28">
      <c r="A1435" s="34"/>
      <c r="B1435" s="34"/>
      <c r="C1435" s="34"/>
      <c r="D1435" s="34"/>
      <c r="E1435" s="34"/>
      <c r="F1435" s="34"/>
      <c r="G1435" s="34"/>
      <c r="O1435" s="34"/>
      <c r="P1435" s="34"/>
      <c r="Q1435" s="34"/>
      <c r="R1435" s="34"/>
      <c r="S1435" s="34"/>
      <c r="T1435" s="34"/>
      <c r="U1435" s="34"/>
      <c r="V1435" s="34"/>
      <c r="W1435" s="34"/>
      <c r="X1435" s="34"/>
      <c r="Y1435" s="34"/>
      <c r="Z1435" s="34"/>
      <c r="AA1435" s="34"/>
      <c r="AB1435" s="34"/>
    </row>
    <row r="1436" spans="1:28">
      <c r="A1436" s="34"/>
      <c r="B1436" s="34"/>
      <c r="C1436" s="34"/>
      <c r="D1436" s="34"/>
      <c r="E1436" s="34"/>
      <c r="F1436" s="34"/>
      <c r="G1436" s="34"/>
      <c r="O1436" s="34"/>
      <c r="P1436" s="34"/>
      <c r="Q1436" s="34"/>
      <c r="R1436" s="34"/>
      <c r="S1436" s="34"/>
      <c r="T1436" s="34"/>
      <c r="U1436" s="34"/>
      <c r="V1436" s="34"/>
      <c r="W1436" s="34"/>
      <c r="X1436" s="34"/>
      <c r="Y1436" s="34"/>
      <c r="Z1436" s="34"/>
      <c r="AA1436" s="34"/>
      <c r="AB1436" s="34"/>
    </row>
    <row r="1437" spans="1:28">
      <c r="A1437" s="34"/>
      <c r="B1437" s="34"/>
      <c r="C1437" s="34"/>
      <c r="D1437" s="34"/>
      <c r="E1437" s="34"/>
      <c r="F1437" s="34"/>
      <c r="G1437" s="34"/>
      <c r="O1437" s="34"/>
      <c r="P1437" s="34"/>
      <c r="Q1437" s="34"/>
      <c r="R1437" s="34"/>
      <c r="S1437" s="34"/>
      <c r="T1437" s="34"/>
      <c r="U1437" s="34"/>
      <c r="V1437" s="34"/>
      <c r="W1437" s="34"/>
      <c r="X1437" s="34"/>
      <c r="Y1437" s="34"/>
      <c r="Z1437" s="34"/>
      <c r="AA1437" s="34"/>
      <c r="AB1437" s="34"/>
    </row>
    <row r="1438" spans="1:28">
      <c r="A1438" s="34"/>
      <c r="B1438" s="34"/>
      <c r="C1438" s="34"/>
      <c r="D1438" s="34"/>
      <c r="E1438" s="34"/>
      <c r="F1438" s="34"/>
      <c r="G1438" s="34"/>
      <c r="O1438" s="34"/>
      <c r="P1438" s="34"/>
      <c r="Q1438" s="34"/>
      <c r="R1438" s="34"/>
      <c r="S1438" s="34"/>
      <c r="T1438" s="34"/>
      <c r="U1438" s="34"/>
      <c r="V1438" s="34"/>
      <c r="W1438" s="34"/>
      <c r="X1438" s="34"/>
      <c r="Y1438" s="34"/>
      <c r="Z1438" s="34"/>
      <c r="AA1438" s="34"/>
      <c r="AB1438" s="34"/>
    </row>
    <row r="1439" spans="1:28">
      <c r="A1439" s="34"/>
      <c r="B1439" s="34"/>
      <c r="C1439" s="34"/>
      <c r="D1439" s="34"/>
      <c r="E1439" s="34"/>
      <c r="F1439" s="34"/>
      <c r="G1439" s="34"/>
      <c r="O1439" s="34"/>
      <c r="P1439" s="34"/>
      <c r="Q1439" s="34"/>
      <c r="R1439" s="34"/>
      <c r="S1439" s="34"/>
      <c r="T1439" s="34"/>
      <c r="U1439" s="34"/>
      <c r="V1439" s="34"/>
      <c r="W1439" s="34"/>
      <c r="X1439" s="34"/>
      <c r="Y1439" s="34"/>
      <c r="Z1439" s="34"/>
      <c r="AA1439" s="34"/>
      <c r="AB1439" s="34"/>
    </row>
    <row r="1440" spans="1:28">
      <c r="A1440" s="34"/>
      <c r="B1440" s="34"/>
      <c r="C1440" s="34"/>
      <c r="D1440" s="34"/>
      <c r="E1440" s="34"/>
      <c r="F1440" s="34"/>
      <c r="G1440" s="34"/>
      <c r="O1440" s="34"/>
      <c r="P1440" s="34"/>
      <c r="Q1440" s="34"/>
      <c r="R1440" s="34"/>
      <c r="S1440" s="34"/>
      <c r="T1440" s="34"/>
      <c r="U1440" s="34"/>
      <c r="V1440" s="34"/>
      <c r="W1440" s="34"/>
      <c r="X1440" s="34"/>
      <c r="Y1440" s="34"/>
      <c r="Z1440" s="34"/>
      <c r="AA1440" s="34"/>
      <c r="AB1440" s="34"/>
    </row>
    <row r="1441" spans="1:28">
      <c r="A1441" s="34"/>
      <c r="B1441" s="34"/>
      <c r="C1441" s="34"/>
      <c r="D1441" s="34"/>
      <c r="E1441" s="34"/>
      <c r="F1441" s="34"/>
      <c r="G1441" s="34"/>
      <c r="O1441" s="34"/>
      <c r="P1441" s="34"/>
      <c r="Q1441" s="34"/>
      <c r="R1441" s="34"/>
      <c r="S1441" s="34"/>
      <c r="T1441" s="34"/>
      <c r="U1441" s="34"/>
      <c r="V1441" s="34"/>
      <c r="W1441" s="34"/>
      <c r="X1441" s="34"/>
      <c r="Y1441" s="34"/>
      <c r="Z1441" s="34"/>
      <c r="AA1441" s="34"/>
      <c r="AB1441" s="34"/>
    </row>
    <row r="1442" spans="1:28">
      <c r="A1442" s="34"/>
      <c r="B1442" s="34"/>
      <c r="C1442" s="34"/>
      <c r="D1442" s="34"/>
      <c r="E1442" s="34"/>
      <c r="F1442" s="34"/>
      <c r="G1442" s="34"/>
      <c r="O1442" s="34"/>
      <c r="P1442" s="34"/>
      <c r="Q1442" s="34"/>
      <c r="R1442" s="34"/>
      <c r="S1442" s="34"/>
      <c r="T1442" s="34"/>
      <c r="U1442" s="34"/>
      <c r="V1442" s="34"/>
      <c r="W1442" s="34"/>
      <c r="X1442" s="34"/>
      <c r="Y1442" s="34"/>
      <c r="Z1442" s="34"/>
      <c r="AA1442" s="34"/>
      <c r="AB1442" s="34"/>
    </row>
    <row r="1443" spans="1:28">
      <c r="A1443" s="34"/>
      <c r="B1443" s="34"/>
      <c r="C1443" s="34"/>
      <c r="D1443" s="34"/>
      <c r="E1443" s="34"/>
      <c r="F1443" s="34"/>
      <c r="G1443" s="34"/>
      <c r="O1443" s="34"/>
      <c r="P1443" s="34"/>
      <c r="Q1443" s="34"/>
      <c r="R1443" s="34"/>
      <c r="S1443" s="34"/>
      <c r="T1443" s="34"/>
      <c r="U1443" s="34"/>
      <c r="V1443" s="34"/>
      <c r="W1443" s="34"/>
      <c r="X1443" s="34"/>
      <c r="Y1443" s="34"/>
      <c r="Z1443" s="34"/>
      <c r="AA1443" s="34"/>
      <c r="AB1443" s="34"/>
    </row>
    <row r="1444" spans="1:28">
      <c r="A1444" s="34"/>
      <c r="B1444" s="34"/>
      <c r="C1444" s="34"/>
      <c r="D1444" s="34"/>
      <c r="E1444" s="34"/>
      <c r="F1444" s="34"/>
      <c r="G1444" s="34"/>
      <c r="O1444" s="34"/>
      <c r="P1444" s="34"/>
      <c r="Q1444" s="34"/>
      <c r="R1444" s="34"/>
      <c r="S1444" s="34"/>
      <c r="T1444" s="34"/>
      <c r="U1444" s="34"/>
      <c r="V1444" s="34"/>
      <c r="W1444" s="34"/>
      <c r="X1444" s="34"/>
      <c r="Y1444" s="34"/>
      <c r="Z1444" s="34"/>
      <c r="AA1444" s="34"/>
      <c r="AB1444" s="34"/>
    </row>
    <row r="1445" spans="1:28">
      <c r="A1445" s="34"/>
      <c r="B1445" s="34"/>
      <c r="C1445" s="34"/>
      <c r="D1445" s="34"/>
      <c r="E1445" s="34"/>
      <c r="F1445" s="34"/>
      <c r="G1445" s="34"/>
      <c r="O1445" s="34"/>
      <c r="P1445" s="34"/>
      <c r="Q1445" s="34"/>
      <c r="R1445" s="34"/>
      <c r="S1445" s="34"/>
      <c r="T1445" s="34"/>
      <c r="U1445" s="34"/>
      <c r="V1445" s="34"/>
      <c r="W1445" s="34"/>
      <c r="X1445" s="34"/>
      <c r="Y1445" s="34"/>
      <c r="Z1445" s="34"/>
      <c r="AA1445" s="34"/>
      <c r="AB1445" s="34"/>
    </row>
    <row r="1446" spans="1:28">
      <c r="A1446" s="34"/>
      <c r="B1446" s="34"/>
      <c r="C1446" s="34"/>
      <c r="D1446" s="34"/>
      <c r="E1446" s="34"/>
      <c r="F1446" s="34"/>
      <c r="G1446" s="34"/>
      <c r="O1446" s="34"/>
      <c r="P1446" s="34"/>
      <c r="Q1446" s="34"/>
      <c r="R1446" s="34"/>
      <c r="S1446" s="34"/>
      <c r="T1446" s="34"/>
      <c r="U1446" s="34"/>
      <c r="V1446" s="34"/>
      <c r="W1446" s="34"/>
      <c r="X1446" s="34"/>
      <c r="Y1446" s="34"/>
      <c r="Z1446" s="34"/>
      <c r="AA1446" s="34"/>
      <c r="AB1446" s="34"/>
    </row>
    <row r="1447" spans="1:28">
      <c r="A1447" s="34"/>
      <c r="B1447" s="34"/>
      <c r="C1447" s="34"/>
      <c r="D1447" s="34"/>
      <c r="E1447" s="34"/>
      <c r="F1447" s="34"/>
      <c r="G1447" s="34"/>
      <c r="O1447" s="34"/>
      <c r="P1447" s="34"/>
      <c r="Q1447" s="34"/>
      <c r="R1447" s="34"/>
      <c r="S1447" s="34"/>
      <c r="T1447" s="34"/>
      <c r="U1447" s="34"/>
      <c r="V1447" s="34"/>
      <c r="W1447" s="34"/>
      <c r="X1447" s="34"/>
      <c r="Y1447" s="34"/>
      <c r="Z1447" s="34"/>
      <c r="AA1447" s="34"/>
      <c r="AB1447" s="34"/>
    </row>
    <row r="1448" spans="1:28">
      <c r="A1448" s="34"/>
      <c r="B1448" s="34"/>
      <c r="C1448" s="34"/>
      <c r="D1448" s="34"/>
      <c r="E1448" s="34"/>
      <c r="F1448" s="34"/>
      <c r="G1448" s="34"/>
      <c r="O1448" s="34"/>
      <c r="P1448" s="34"/>
      <c r="Q1448" s="34"/>
      <c r="R1448" s="34"/>
      <c r="S1448" s="34"/>
      <c r="T1448" s="34"/>
      <c r="U1448" s="34"/>
      <c r="V1448" s="34"/>
      <c r="W1448" s="34"/>
      <c r="X1448" s="34"/>
      <c r="Y1448" s="34"/>
      <c r="Z1448" s="34"/>
      <c r="AA1448" s="34"/>
      <c r="AB1448" s="34"/>
    </row>
    <row r="1449" spans="1:28">
      <c r="A1449" s="34"/>
      <c r="B1449" s="34"/>
      <c r="C1449" s="34"/>
      <c r="D1449" s="34"/>
      <c r="E1449" s="34"/>
      <c r="F1449" s="34"/>
      <c r="G1449" s="34"/>
      <c r="O1449" s="34"/>
      <c r="P1449" s="34"/>
      <c r="Q1449" s="34"/>
      <c r="R1449" s="34"/>
      <c r="S1449" s="34"/>
      <c r="T1449" s="34"/>
      <c r="U1449" s="34"/>
      <c r="V1449" s="34"/>
      <c r="W1449" s="34"/>
      <c r="X1449" s="34"/>
      <c r="Y1449" s="34"/>
      <c r="Z1449" s="34"/>
      <c r="AA1449" s="34"/>
      <c r="AB1449" s="34"/>
    </row>
    <row r="1450" spans="1:28">
      <c r="A1450" s="34"/>
      <c r="B1450" s="34"/>
      <c r="C1450" s="34"/>
      <c r="D1450" s="34"/>
      <c r="E1450" s="34"/>
      <c r="F1450" s="34"/>
      <c r="G1450" s="34"/>
      <c r="O1450" s="34"/>
      <c r="P1450" s="34"/>
      <c r="Q1450" s="34"/>
      <c r="R1450" s="34"/>
      <c r="S1450" s="34"/>
      <c r="T1450" s="34"/>
      <c r="U1450" s="34"/>
      <c r="V1450" s="34"/>
      <c r="W1450" s="34"/>
      <c r="X1450" s="34"/>
      <c r="Y1450" s="34"/>
      <c r="Z1450" s="34"/>
      <c r="AA1450" s="34"/>
      <c r="AB1450" s="34"/>
    </row>
    <row r="1451" spans="1:28">
      <c r="A1451" s="34"/>
      <c r="B1451" s="34"/>
      <c r="C1451" s="34"/>
      <c r="D1451" s="34"/>
      <c r="E1451" s="34"/>
      <c r="F1451" s="34"/>
      <c r="G1451" s="34"/>
      <c r="O1451" s="34"/>
      <c r="P1451" s="34"/>
      <c r="Q1451" s="34"/>
      <c r="R1451" s="34"/>
      <c r="S1451" s="34"/>
      <c r="T1451" s="34"/>
      <c r="U1451" s="34"/>
      <c r="V1451" s="34"/>
      <c r="W1451" s="34"/>
      <c r="X1451" s="34"/>
      <c r="Y1451" s="34"/>
      <c r="Z1451" s="34"/>
      <c r="AA1451" s="34"/>
      <c r="AB1451" s="34"/>
    </row>
    <row r="1452" spans="1:28">
      <c r="A1452" s="34"/>
      <c r="B1452" s="34"/>
      <c r="C1452" s="34"/>
      <c r="D1452" s="34"/>
      <c r="E1452" s="34"/>
      <c r="F1452" s="34"/>
      <c r="G1452" s="34"/>
      <c r="O1452" s="34"/>
      <c r="P1452" s="34"/>
      <c r="Q1452" s="34"/>
      <c r="R1452" s="34"/>
      <c r="S1452" s="34"/>
      <c r="T1452" s="34"/>
      <c r="U1452" s="34"/>
      <c r="V1452" s="34"/>
      <c r="W1452" s="34"/>
      <c r="X1452" s="34"/>
      <c r="Y1452" s="34"/>
      <c r="Z1452" s="34"/>
      <c r="AA1452" s="34"/>
      <c r="AB1452" s="34"/>
    </row>
    <row r="1453" spans="1:28">
      <c r="A1453" s="34"/>
      <c r="B1453" s="34"/>
      <c r="C1453" s="34"/>
      <c r="D1453" s="34"/>
      <c r="E1453" s="34"/>
      <c r="F1453" s="34"/>
      <c r="G1453" s="34"/>
      <c r="O1453" s="34"/>
      <c r="P1453" s="34"/>
      <c r="Q1453" s="34"/>
      <c r="R1453" s="34"/>
      <c r="S1453" s="34"/>
      <c r="T1453" s="34"/>
      <c r="U1453" s="34"/>
      <c r="V1453" s="34"/>
      <c r="W1453" s="34"/>
      <c r="X1453" s="34"/>
      <c r="Y1453" s="34"/>
      <c r="Z1453" s="34"/>
      <c r="AA1453" s="34"/>
      <c r="AB1453" s="34"/>
    </row>
    <row r="1454" spans="1:28">
      <c r="A1454" s="34"/>
      <c r="B1454" s="34"/>
      <c r="C1454" s="34"/>
      <c r="D1454" s="34"/>
      <c r="E1454" s="34"/>
      <c r="F1454" s="34"/>
      <c r="G1454" s="34"/>
      <c r="O1454" s="34"/>
      <c r="P1454" s="34"/>
      <c r="Q1454" s="34"/>
      <c r="R1454" s="34"/>
      <c r="S1454" s="34"/>
      <c r="T1454" s="34"/>
      <c r="U1454" s="34"/>
      <c r="V1454" s="34"/>
      <c r="W1454" s="34"/>
      <c r="X1454" s="34"/>
      <c r="Y1454" s="34"/>
      <c r="Z1454" s="34"/>
      <c r="AA1454" s="34"/>
      <c r="AB1454" s="34"/>
    </row>
    <row r="1455" spans="1:28">
      <c r="A1455" s="34"/>
      <c r="B1455" s="34"/>
      <c r="C1455" s="34"/>
      <c r="D1455" s="34"/>
      <c r="E1455" s="34"/>
      <c r="F1455" s="34"/>
      <c r="G1455" s="34"/>
      <c r="O1455" s="34"/>
      <c r="P1455" s="34"/>
      <c r="Q1455" s="34"/>
      <c r="R1455" s="34"/>
      <c r="S1455" s="34"/>
      <c r="T1455" s="34"/>
      <c r="U1455" s="34"/>
      <c r="V1455" s="34"/>
      <c r="W1455" s="34"/>
      <c r="X1455" s="34"/>
      <c r="Y1455" s="34"/>
      <c r="Z1455" s="34"/>
      <c r="AA1455" s="34"/>
      <c r="AB1455" s="34"/>
    </row>
    <row r="1456" spans="1:28">
      <c r="A1456" s="34"/>
      <c r="B1456" s="34"/>
      <c r="C1456" s="34"/>
      <c r="D1456" s="34"/>
      <c r="E1456" s="34"/>
      <c r="F1456" s="34"/>
      <c r="G1456" s="34"/>
      <c r="O1456" s="34"/>
      <c r="P1456" s="34"/>
      <c r="Q1456" s="34"/>
      <c r="R1456" s="34"/>
      <c r="S1456" s="34"/>
      <c r="T1456" s="34"/>
      <c r="U1456" s="34"/>
      <c r="V1456" s="34"/>
      <c r="W1456" s="34"/>
      <c r="X1456" s="34"/>
      <c r="Y1456" s="34"/>
      <c r="Z1456" s="34"/>
      <c r="AA1456" s="34"/>
      <c r="AB1456" s="34"/>
    </row>
    <row r="1457" spans="1:28">
      <c r="A1457" s="34"/>
      <c r="B1457" s="34"/>
      <c r="C1457" s="34"/>
      <c r="D1457" s="34"/>
      <c r="E1457" s="34"/>
      <c r="F1457" s="34"/>
      <c r="G1457" s="34"/>
      <c r="O1457" s="34"/>
      <c r="P1457" s="34"/>
      <c r="Q1457" s="34"/>
      <c r="R1457" s="34"/>
      <c r="S1457" s="34"/>
      <c r="T1457" s="34"/>
      <c r="U1457" s="34"/>
      <c r="V1457" s="34"/>
      <c r="W1457" s="34"/>
      <c r="X1457" s="34"/>
      <c r="Y1457" s="34"/>
      <c r="Z1457" s="34"/>
      <c r="AA1457" s="34"/>
      <c r="AB1457" s="34"/>
    </row>
    <row r="1458" spans="1:28">
      <c r="A1458" s="34"/>
      <c r="B1458" s="34"/>
      <c r="C1458" s="34"/>
      <c r="D1458" s="34"/>
      <c r="E1458" s="34"/>
      <c r="F1458" s="34"/>
      <c r="G1458" s="34"/>
      <c r="O1458" s="34"/>
      <c r="P1458" s="34"/>
      <c r="Q1458" s="34"/>
      <c r="R1458" s="34"/>
      <c r="S1458" s="34"/>
      <c r="T1458" s="34"/>
      <c r="U1458" s="34"/>
      <c r="V1458" s="34"/>
      <c r="W1458" s="34"/>
      <c r="X1458" s="34"/>
      <c r="Y1458" s="34"/>
      <c r="Z1458" s="34"/>
      <c r="AA1458" s="34"/>
      <c r="AB1458" s="34"/>
    </row>
    <row r="1459" spans="1:28">
      <c r="A1459" s="34"/>
      <c r="B1459" s="34"/>
      <c r="C1459" s="34"/>
      <c r="D1459" s="34"/>
      <c r="E1459" s="34"/>
      <c r="F1459" s="34"/>
      <c r="G1459" s="34"/>
      <c r="O1459" s="34"/>
      <c r="P1459" s="34"/>
      <c r="Q1459" s="34"/>
      <c r="R1459" s="34"/>
      <c r="S1459" s="34"/>
      <c r="T1459" s="34"/>
      <c r="U1459" s="34"/>
      <c r="V1459" s="34"/>
      <c r="W1459" s="34"/>
      <c r="X1459" s="34"/>
      <c r="Y1459" s="34"/>
      <c r="Z1459" s="34"/>
      <c r="AA1459" s="34"/>
      <c r="AB1459" s="34"/>
    </row>
    <row r="1460" spans="1:28">
      <c r="A1460" s="34"/>
      <c r="B1460" s="34"/>
      <c r="C1460" s="34"/>
      <c r="D1460" s="34"/>
      <c r="E1460" s="34"/>
      <c r="F1460" s="34"/>
      <c r="G1460" s="34"/>
      <c r="O1460" s="34"/>
      <c r="P1460" s="34"/>
      <c r="Q1460" s="34"/>
      <c r="R1460" s="34"/>
      <c r="S1460" s="34"/>
      <c r="T1460" s="34"/>
      <c r="U1460" s="34"/>
      <c r="V1460" s="34"/>
      <c r="W1460" s="34"/>
      <c r="X1460" s="34"/>
      <c r="Y1460" s="34"/>
      <c r="Z1460" s="34"/>
      <c r="AA1460" s="34"/>
      <c r="AB1460" s="34"/>
    </row>
    <row r="1461" spans="1:28">
      <c r="A1461" s="34"/>
      <c r="B1461" s="34"/>
      <c r="C1461" s="34"/>
      <c r="D1461" s="34"/>
      <c r="E1461" s="34"/>
      <c r="F1461" s="34"/>
      <c r="G1461" s="34"/>
      <c r="O1461" s="34"/>
      <c r="P1461" s="34"/>
      <c r="Q1461" s="34"/>
      <c r="R1461" s="34"/>
      <c r="S1461" s="34"/>
      <c r="T1461" s="34"/>
      <c r="U1461" s="34"/>
      <c r="V1461" s="34"/>
      <c r="W1461" s="34"/>
      <c r="X1461" s="34"/>
      <c r="Y1461" s="34"/>
      <c r="Z1461" s="34"/>
      <c r="AA1461" s="34"/>
      <c r="AB1461" s="34"/>
    </row>
    <row r="1462" spans="1:28">
      <c r="A1462" s="34"/>
      <c r="B1462" s="34"/>
      <c r="C1462" s="34"/>
      <c r="D1462" s="34"/>
      <c r="E1462" s="34"/>
      <c r="F1462" s="34"/>
      <c r="G1462" s="34"/>
      <c r="O1462" s="34"/>
      <c r="P1462" s="34"/>
      <c r="Q1462" s="34"/>
      <c r="R1462" s="34"/>
      <c r="S1462" s="34"/>
      <c r="T1462" s="34"/>
      <c r="U1462" s="34"/>
      <c r="V1462" s="34"/>
      <c r="W1462" s="34"/>
      <c r="X1462" s="34"/>
      <c r="Y1462" s="34"/>
      <c r="Z1462" s="34"/>
      <c r="AA1462" s="34"/>
      <c r="AB1462" s="34"/>
    </row>
    <row r="1463" spans="1:28">
      <c r="A1463" s="34"/>
      <c r="B1463" s="34"/>
      <c r="C1463" s="34"/>
      <c r="D1463" s="34"/>
      <c r="E1463" s="34"/>
      <c r="F1463" s="34"/>
      <c r="G1463" s="34"/>
      <c r="O1463" s="34"/>
      <c r="P1463" s="34"/>
      <c r="Q1463" s="34"/>
      <c r="R1463" s="34"/>
      <c r="S1463" s="34"/>
      <c r="T1463" s="34"/>
      <c r="U1463" s="34"/>
      <c r="V1463" s="34"/>
      <c r="W1463" s="34"/>
      <c r="X1463" s="34"/>
      <c r="Y1463" s="34"/>
      <c r="Z1463" s="34"/>
      <c r="AA1463" s="34"/>
      <c r="AB1463" s="34"/>
    </row>
    <row r="1464" spans="1:28">
      <c r="A1464" s="34"/>
      <c r="B1464" s="34"/>
      <c r="C1464" s="34"/>
      <c r="D1464" s="34"/>
      <c r="E1464" s="34"/>
      <c r="F1464" s="34"/>
      <c r="G1464" s="34"/>
      <c r="O1464" s="34"/>
      <c r="P1464" s="34"/>
      <c r="Q1464" s="34"/>
      <c r="R1464" s="34"/>
      <c r="S1464" s="34"/>
      <c r="T1464" s="34"/>
      <c r="U1464" s="34"/>
      <c r="V1464" s="34"/>
      <c r="W1464" s="34"/>
      <c r="X1464" s="34"/>
      <c r="Y1464" s="34"/>
      <c r="Z1464" s="34"/>
      <c r="AA1464" s="34"/>
      <c r="AB1464" s="34"/>
    </row>
    <row r="1465" spans="1:28">
      <c r="A1465" s="34"/>
      <c r="B1465" s="34"/>
      <c r="C1465" s="34"/>
      <c r="D1465" s="34"/>
      <c r="E1465" s="34"/>
      <c r="F1465" s="34"/>
      <c r="G1465" s="34"/>
      <c r="O1465" s="34"/>
      <c r="P1465" s="34"/>
      <c r="Q1465" s="34"/>
      <c r="R1465" s="34"/>
      <c r="S1465" s="34"/>
      <c r="T1465" s="34"/>
      <c r="U1465" s="34"/>
      <c r="V1465" s="34"/>
      <c r="W1465" s="34"/>
      <c r="X1465" s="34"/>
      <c r="Y1465" s="34"/>
      <c r="Z1465" s="34"/>
      <c r="AA1465" s="34"/>
      <c r="AB1465" s="34"/>
    </row>
    <row r="1466" spans="1:28">
      <c r="A1466" s="34"/>
      <c r="B1466" s="34"/>
      <c r="C1466" s="34"/>
      <c r="D1466" s="34"/>
      <c r="E1466" s="34"/>
      <c r="F1466" s="34"/>
      <c r="G1466" s="34"/>
      <c r="O1466" s="34"/>
      <c r="P1466" s="34"/>
      <c r="Q1466" s="34"/>
      <c r="R1466" s="34"/>
      <c r="S1466" s="34"/>
      <c r="T1466" s="34"/>
      <c r="U1466" s="34"/>
      <c r="V1466" s="34"/>
      <c r="W1466" s="34"/>
      <c r="X1466" s="34"/>
      <c r="Y1466" s="34"/>
      <c r="Z1466" s="34"/>
      <c r="AA1466" s="34"/>
      <c r="AB1466" s="34"/>
    </row>
    <row r="1467" spans="1:28">
      <c r="A1467" s="34"/>
      <c r="B1467" s="34"/>
      <c r="C1467" s="34"/>
      <c r="D1467" s="34"/>
      <c r="E1467" s="34"/>
      <c r="F1467" s="34"/>
      <c r="G1467" s="34"/>
      <c r="O1467" s="34"/>
      <c r="P1467" s="34"/>
      <c r="Q1467" s="34"/>
      <c r="R1467" s="34"/>
      <c r="S1467" s="34"/>
      <c r="T1467" s="34"/>
      <c r="U1467" s="34"/>
      <c r="V1467" s="34"/>
      <c r="W1467" s="34"/>
      <c r="X1467" s="34"/>
      <c r="Y1467" s="34"/>
      <c r="Z1467" s="34"/>
      <c r="AA1467" s="34"/>
      <c r="AB1467" s="34"/>
    </row>
    <row r="1468" spans="1:28">
      <c r="A1468" s="34"/>
      <c r="B1468" s="34"/>
      <c r="C1468" s="34"/>
      <c r="D1468" s="34"/>
      <c r="E1468" s="34"/>
      <c r="F1468" s="34"/>
      <c r="G1468" s="34"/>
      <c r="O1468" s="34"/>
      <c r="P1468" s="34"/>
      <c r="Q1468" s="34"/>
      <c r="R1468" s="34"/>
      <c r="S1468" s="34"/>
      <c r="T1468" s="34"/>
      <c r="U1468" s="34"/>
      <c r="V1468" s="34"/>
      <c r="W1468" s="34"/>
      <c r="X1468" s="34"/>
      <c r="Y1468" s="34"/>
      <c r="Z1468" s="34"/>
      <c r="AA1468" s="34"/>
      <c r="AB1468" s="34"/>
    </row>
    <row r="1469" spans="1:28">
      <c r="A1469" s="34"/>
      <c r="B1469" s="34"/>
      <c r="C1469" s="34"/>
      <c r="D1469" s="34"/>
      <c r="E1469" s="34"/>
      <c r="F1469" s="34"/>
      <c r="G1469" s="34"/>
      <c r="O1469" s="34"/>
      <c r="P1469" s="34"/>
      <c r="Q1469" s="34"/>
      <c r="R1469" s="34"/>
      <c r="S1469" s="34"/>
      <c r="T1469" s="34"/>
      <c r="U1469" s="34"/>
      <c r="V1469" s="34"/>
      <c r="W1469" s="34"/>
      <c r="X1469" s="34"/>
      <c r="Y1469" s="34"/>
      <c r="Z1469" s="34"/>
      <c r="AA1469" s="34"/>
      <c r="AB1469" s="34"/>
    </row>
    <row r="1470" spans="1:28">
      <c r="A1470" s="34"/>
      <c r="B1470" s="34"/>
      <c r="C1470" s="34"/>
      <c r="D1470" s="34"/>
      <c r="E1470" s="34"/>
      <c r="F1470" s="34"/>
      <c r="G1470" s="34"/>
      <c r="O1470" s="34"/>
      <c r="P1470" s="34"/>
      <c r="Q1470" s="34"/>
      <c r="R1470" s="34"/>
      <c r="S1470" s="34"/>
      <c r="T1470" s="34"/>
      <c r="U1470" s="34"/>
      <c r="V1470" s="34"/>
      <c r="W1470" s="34"/>
      <c r="X1470" s="34"/>
      <c r="Y1470" s="34"/>
      <c r="Z1470" s="34"/>
      <c r="AA1470" s="34"/>
      <c r="AB1470" s="34"/>
    </row>
    <row r="1471" spans="1:28">
      <c r="A1471" s="34"/>
      <c r="B1471" s="34"/>
      <c r="C1471" s="34"/>
      <c r="D1471" s="34"/>
      <c r="E1471" s="34"/>
      <c r="F1471" s="34"/>
      <c r="G1471" s="34"/>
      <c r="O1471" s="34"/>
      <c r="P1471" s="34"/>
      <c r="Q1471" s="34"/>
      <c r="R1471" s="34"/>
      <c r="S1471" s="34"/>
      <c r="T1471" s="34"/>
      <c r="U1471" s="34"/>
      <c r="V1471" s="34"/>
      <c r="W1471" s="34"/>
      <c r="X1471" s="34"/>
      <c r="Y1471" s="34"/>
      <c r="Z1471" s="34"/>
      <c r="AA1471" s="34"/>
      <c r="AB1471" s="34"/>
    </row>
    <row r="1472" spans="1:28">
      <c r="A1472" s="34"/>
      <c r="B1472" s="34"/>
      <c r="C1472" s="34"/>
      <c r="D1472" s="34"/>
      <c r="E1472" s="34"/>
      <c r="F1472" s="34"/>
      <c r="G1472" s="34"/>
      <c r="O1472" s="34"/>
      <c r="P1472" s="34"/>
      <c r="Q1472" s="34"/>
      <c r="R1472" s="34"/>
      <c r="S1472" s="34"/>
      <c r="T1472" s="34"/>
      <c r="U1472" s="34"/>
      <c r="V1472" s="34"/>
      <c r="W1472" s="34"/>
      <c r="X1472" s="34"/>
      <c r="Y1472" s="34"/>
      <c r="Z1472" s="34"/>
      <c r="AA1472" s="34"/>
      <c r="AB1472" s="34"/>
    </row>
    <row r="1473" spans="1:28">
      <c r="A1473" s="34"/>
      <c r="B1473" s="34"/>
      <c r="C1473" s="34"/>
      <c r="D1473" s="34"/>
      <c r="E1473" s="34"/>
      <c r="F1473" s="34"/>
      <c r="G1473" s="34"/>
      <c r="O1473" s="34"/>
      <c r="P1473" s="34"/>
      <c r="Q1473" s="34"/>
      <c r="R1473" s="34"/>
      <c r="S1473" s="34"/>
      <c r="T1473" s="34"/>
      <c r="U1473" s="34"/>
      <c r="V1473" s="34"/>
      <c r="W1473" s="34"/>
      <c r="X1473" s="34"/>
      <c r="Y1473" s="34"/>
      <c r="Z1473" s="34"/>
      <c r="AA1473" s="34"/>
      <c r="AB1473" s="34"/>
    </row>
    <row r="1474" spans="1:28">
      <c r="A1474" s="34"/>
      <c r="B1474" s="34"/>
      <c r="C1474" s="34"/>
      <c r="D1474" s="34"/>
      <c r="E1474" s="34"/>
      <c r="F1474" s="34"/>
      <c r="G1474" s="34"/>
      <c r="O1474" s="34"/>
      <c r="P1474" s="34"/>
      <c r="Q1474" s="34"/>
      <c r="R1474" s="34"/>
      <c r="S1474" s="34"/>
      <c r="T1474" s="34"/>
      <c r="U1474" s="34"/>
      <c r="V1474" s="34"/>
      <c r="W1474" s="34"/>
      <c r="X1474" s="34"/>
      <c r="Y1474" s="34"/>
      <c r="Z1474" s="34"/>
      <c r="AA1474" s="34"/>
      <c r="AB1474" s="34"/>
    </row>
    <row r="1475" spans="1:28">
      <c r="A1475" s="34"/>
      <c r="B1475" s="34"/>
      <c r="C1475" s="34"/>
      <c r="D1475" s="34"/>
      <c r="E1475" s="34"/>
      <c r="F1475" s="34"/>
      <c r="G1475" s="34"/>
      <c r="O1475" s="34"/>
      <c r="P1475" s="34"/>
      <c r="Q1475" s="34"/>
      <c r="R1475" s="34"/>
      <c r="S1475" s="34"/>
      <c r="T1475" s="34"/>
      <c r="U1475" s="34"/>
      <c r="V1475" s="34"/>
      <c r="W1475" s="34"/>
      <c r="X1475" s="34"/>
      <c r="Y1475" s="34"/>
      <c r="Z1475" s="34"/>
      <c r="AA1475" s="34"/>
      <c r="AB1475" s="34"/>
    </row>
    <row r="1476" spans="1:28">
      <c r="A1476" s="34"/>
      <c r="B1476" s="34"/>
      <c r="C1476" s="34"/>
      <c r="D1476" s="34"/>
      <c r="E1476" s="34"/>
      <c r="F1476" s="34"/>
      <c r="G1476" s="34"/>
      <c r="O1476" s="34"/>
      <c r="P1476" s="34"/>
      <c r="Q1476" s="34"/>
      <c r="R1476" s="34"/>
      <c r="S1476" s="34"/>
      <c r="T1476" s="34"/>
      <c r="U1476" s="34"/>
      <c r="V1476" s="34"/>
      <c r="W1476" s="34"/>
      <c r="X1476" s="34"/>
      <c r="Y1476" s="34"/>
      <c r="Z1476" s="34"/>
      <c r="AA1476" s="34"/>
      <c r="AB1476" s="34"/>
    </row>
    <row r="1477" spans="1:28">
      <c r="A1477" s="34"/>
      <c r="B1477" s="34"/>
      <c r="C1477" s="34"/>
      <c r="D1477" s="34"/>
      <c r="E1477" s="34"/>
      <c r="F1477" s="34"/>
      <c r="G1477" s="34"/>
      <c r="O1477" s="34"/>
      <c r="P1477" s="34"/>
      <c r="Q1477" s="34"/>
      <c r="R1477" s="34"/>
      <c r="S1477" s="34"/>
      <c r="T1477" s="34"/>
      <c r="U1477" s="34"/>
      <c r="V1477" s="34"/>
      <c r="W1477" s="34"/>
      <c r="X1477" s="34"/>
      <c r="Y1477" s="34"/>
      <c r="Z1477" s="34"/>
      <c r="AA1477" s="34"/>
      <c r="AB1477" s="34"/>
    </row>
    <row r="1478" spans="1:28">
      <c r="A1478" s="34"/>
      <c r="B1478" s="34"/>
      <c r="C1478" s="34"/>
      <c r="D1478" s="34"/>
      <c r="E1478" s="34"/>
      <c r="F1478" s="34"/>
      <c r="G1478" s="34"/>
      <c r="O1478" s="34"/>
      <c r="P1478" s="34"/>
      <c r="Q1478" s="34"/>
      <c r="R1478" s="34"/>
      <c r="S1478" s="34"/>
      <c r="T1478" s="34"/>
      <c r="U1478" s="34"/>
      <c r="V1478" s="34"/>
      <c r="W1478" s="34"/>
      <c r="X1478" s="34"/>
      <c r="Y1478" s="34"/>
      <c r="Z1478" s="34"/>
      <c r="AA1478" s="34"/>
      <c r="AB1478" s="34"/>
    </row>
    <row r="1479" spans="1:28">
      <c r="A1479" s="34"/>
      <c r="B1479" s="34"/>
      <c r="C1479" s="34"/>
      <c r="D1479" s="34"/>
      <c r="E1479" s="34"/>
      <c r="F1479" s="34"/>
      <c r="G1479" s="34"/>
      <c r="O1479" s="34"/>
      <c r="P1479" s="34"/>
      <c r="Q1479" s="34"/>
      <c r="R1479" s="34"/>
      <c r="S1479" s="34"/>
      <c r="T1479" s="34"/>
      <c r="U1479" s="34"/>
      <c r="V1479" s="34"/>
      <c r="W1479" s="34"/>
      <c r="X1479" s="34"/>
      <c r="Y1479" s="34"/>
      <c r="Z1479" s="34"/>
      <c r="AA1479" s="34"/>
      <c r="AB1479" s="34"/>
    </row>
    <row r="1480" spans="1:28">
      <c r="A1480" s="34"/>
      <c r="B1480" s="34"/>
      <c r="C1480" s="34"/>
      <c r="D1480" s="34"/>
      <c r="E1480" s="34"/>
      <c r="F1480" s="34"/>
      <c r="G1480" s="34"/>
      <c r="O1480" s="34"/>
      <c r="P1480" s="34"/>
      <c r="Q1480" s="34"/>
      <c r="R1480" s="34"/>
      <c r="S1480" s="34"/>
      <c r="T1480" s="34"/>
      <c r="U1480" s="34"/>
      <c r="V1480" s="34"/>
      <c r="W1480" s="34"/>
      <c r="X1480" s="34"/>
      <c r="Y1480" s="34"/>
      <c r="Z1480" s="34"/>
      <c r="AA1480" s="34"/>
      <c r="AB1480" s="34"/>
    </row>
    <row r="1481" spans="1:28">
      <c r="A1481" s="34"/>
      <c r="B1481" s="34"/>
      <c r="C1481" s="34"/>
      <c r="D1481" s="34"/>
      <c r="E1481" s="34"/>
      <c r="F1481" s="34"/>
      <c r="G1481" s="34"/>
      <c r="O1481" s="34"/>
      <c r="P1481" s="34"/>
      <c r="Q1481" s="34"/>
      <c r="R1481" s="34"/>
      <c r="S1481" s="34"/>
      <c r="T1481" s="34"/>
      <c r="U1481" s="34"/>
      <c r="V1481" s="34"/>
      <c r="W1481" s="34"/>
      <c r="X1481" s="34"/>
      <c r="Y1481" s="34"/>
      <c r="Z1481" s="34"/>
      <c r="AA1481" s="34"/>
      <c r="AB1481" s="34"/>
    </row>
    <row r="1482" spans="1:28">
      <c r="A1482" s="34"/>
      <c r="B1482" s="34"/>
      <c r="C1482" s="34"/>
      <c r="D1482" s="34"/>
      <c r="E1482" s="34"/>
      <c r="F1482" s="34"/>
      <c r="G1482" s="34"/>
      <c r="O1482" s="34"/>
      <c r="P1482" s="34"/>
      <c r="Q1482" s="34"/>
      <c r="R1482" s="34"/>
      <c r="S1482" s="34"/>
      <c r="T1482" s="34"/>
      <c r="U1482" s="34"/>
      <c r="V1482" s="34"/>
      <c r="W1482" s="34"/>
      <c r="X1482" s="34"/>
      <c r="Y1482" s="34"/>
      <c r="Z1482" s="34"/>
      <c r="AA1482" s="34"/>
      <c r="AB1482" s="34"/>
    </row>
    <row r="1483" spans="1:28">
      <c r="A1483" s="34"/>
      <c r="B1483" s="34"/>
      <c r="C1483" s="34"/>
      <c r="D1483" s="34"/>
      <c r="E1483" s="34"/>
      <c r="F1483" s="34"/>
      <c r="G1483" s="34"/>
      <c r="O1483" s="34"/>
      <c r="P1483" s="34"/>
      <c r="Q1483" s="34"/>
      <c r="R1483" s="34"/>
      <c r="S1483" s="34"/>
      <c r="T1483" s="34"/>
      <c r="U1483" s="34"/>
      <c r="V1483" s="34"/>
      <c r="W1483" s="34"/>
      <c r="X1483" s="34"/>
      <c r="Y1483" s="34"/>
      <c r="Z1483" s="34"/>
      <c r="AA1483" s="34"/>
      <c r="AB1483" s="34"/>
    </row>
    <row r="1484" spans="1:28">
      <c r="A1484" s="34"/>
      <c r="B1484" s="34"/>
      <c r="C1484" s="34"/>
      <c r="D1484" s="34"/>
      <c r="E1484" s="34"/>
      <c r="F1484" s="34"/>
      <c r="G1484" s="34"/>
      <c r="O1484" s="34"/>
      <c r="P1484" s="34"/>
      <c r="Q1484" s="34"/>
      <c r="R1484" s="34"/>
      <c r="S1484" s="34"/>
      <c r="T1484" s="34"/>
      <c r="U1484" s="34"/>
      <c r="V1484" s="34"/>
      <c r="W1484" s="34"/>
      <c r="X1484" s="34"/>
      <c r="Y1484" s="34"/>
      <c r="Z1484" s="34"/>
      <c r="AA1484" s="34"/>
      <c r="AB1484" s="34"/>
    </row>
    <row r="1485" spans="1:28">
      <c r="A1485" s="34"/>
      <c r="B1485" s="34"/>
      <c r="C1485" s="34"/>
      <c r="D1485" s="34"/>
      <c r="E1485" s="34"/>
      <c r="F1485" s="34"/>
      <c r="G1485" s="34"/>
      <c r="O1485" s="34"/>
      <c r="P1485" s="34"/>
      <c r="Q1485" s="34"/>
      <c r="R1485" s="34"/>
      <c r="S1485" s="34"/>
      <c r="T1485" s="34"/>
      <c r="U1485" s="34"/>
      <c r="V1485" s="34"/>
      <c r="W1485" s="34"/>
      <c r="X1485" s="34"/>
      <c r="Y1485" s="34"/>
      <c r="Z1485" s="34"/>
      <c r="AA1485" s="34"/>
      <c r="AB1485" s="34"/>
    </row>
    <row r="1486" spans="1:28">
      <c r="A1486" s="34"/>
      <c r="B1486" s="34"/>
      <c r="C1486" s="34"/>
      <c r="D1486" s="34"/>
      <c r="E1486" s="34"/>
      <c r="F1486" s="34"/>
      <c r="G1486" s="34"/>
      <c r="O1486" s="34"/>
      <c r="P1486" s="34"/>
      <c r="Q1486" s="34"/>
      <c r="R1486" s="34"/>
      <c r="S1486" s="34"/>
      <c r="T1486" s="34"/>
      <c r="U1486" s="34"/>
      <c r="V1486" s="34"/>
      <c r="W1486" s="34"/>
      <c r="X1486" s="34"/>
      <c r="Y1486" s="34"/>
      <c r="Z1486" s="34"/>
      <c r="AA1486" s="34"/>
      <c r="AB1486" s="34"/>
    </row>
    <row r="1487" spans="1:28">
      <c r="A1487" s="34"/>
      <c r="B1487" s="34"/>
      <c r="C1487" s="34"/>
      <c r="D1487" s="34"/>
      <c r="E1487" s="34"/>
      <c r="F1487" s="34"/>
      <c r="G1487" s="34"/>
      <c r="O1487" s="34"/>
      <c r="P1487" s="34"/>
      <c r="Q1487" s="34"/>
      <c r="R1487" s="34"/>
      <c r="S1487" s="34"/>
      <c r="T1487" s="34"/>
      <c r="U1487" s="34"/>
      <c r="V1487" s="34"/>
      <c r="W1487" s="34"/>
      <c r="X1487" s="34"/>
      <c r="Y1487" s="34"/>
      <c r="Z1487" s="34"/>
      <c r="AA1487" s="34"/>
      <c r="AB1487" s="34"/>
    </row>
    <row r="1488" spans="1:28">
      <c r="A1488" s="34"/>
      <c r="B1488" s="34"/>
      <c r="C1488" s="34"/>
      <c r="D1488" s="34"/>
      <c r="E1488" s="34"/>
      <c r="F1488" s="34"/>
      <c r="G1488" s="34"/>
      <c r="O1488" s="34"/>
      <c r="P1488" s="34"/>
      <c r="Q1488" s="34"/>
      <c r="R1488" s="34"/>
      <c r="S1488" s="34"/>
      <c r="T1488" s="34"/>
      <c r="U1488" s="34"/>
      <c r="V1488" s="34"/>
      <c r="W1488" s="34"/>
      <c r="X1488" s="34"/>
      <c r="Y1488" s="34"/>
      <c r="Z1488" s="34"/>
      <c r="AA1488" s="34"/>
      <c r="AB1488" s="34"/>
    </row>
    <row r="1489" spans="1:28">
      <c r="A1489" s="34"/>
      <c r="B1489" s="34"/>
      <c r="C1489" s="34"/>
      <c r="D1489" s="34"/>
      <c r="E1489" s="34"/>
      <c r="F1489" s="34"/>
      <c r="G1489" s="34"/>
      <c r="O1489" s="34"/>
      <c r="P1489" s="34"/>
      <c r="Q1489" s="34"/>
      <c r="R1489" s="34"/>
      <c r="S1489" s="34"/>
      <c r="T1489" s="34"/>
      <c r="U1489" s="34"/>
      <c r="V1489" s="34"/>
      <c r="W1489" s="34"/>
      <c r="X1489" s="34"/>
      <c r="Y1489" s="34"/>
      <c r="Z1489" s="34"/>
      <c r="AA1489" s="34"/>
      <c r="AB1489" s="34"/>
    </row>
    <row r="1490" spans="1:28">
      <c r="A1490" s="34"/>
      <c r="B1490" s="34"/>
      <c r="C1490" s="34"/>
      <c r="D1490" s="34"/>
      <c r="E1490" s="34"/>
      <c r="F1490" s="34"/>
      <c r="G1490" s="34"/>
      <c r="O1490" s="34"/>
      <c r="P1490" s="34"/>
      <c r="Q1490" s="34"/>
      <c r="R1490" s="34"/>
      <c r="S1490" s="34"/>
      <c r="T1490" s="34"/>
      <c r="U1490" s="34"/>
      <c r="V1490" s="34"/>
      <c r="W1490" s="34"/>
      <c r="X1490" s="34"/>
      <c r="Y1490" s="34"/>
      <c r="Z1490" s="34"/>
      <c r="AA1490" s="34"/>
      <c r="AB1490" s="34"/>
    </row>
    <row r="1491" spans="1:28">
      <c r="A1491" s="34"/>
      <c r="B1491" s="34"/>
      <c r="C1491" s="34"/>
      <c r="D1491" s="34"/>
      <c r="E1491" s="34"/>
      <c r="F1491" s="34"/>
      <c r="G1491" s="34"/>
      <c r="O1491" s="34"/>
      <c r="P1491" s="34"/>
      <c r="Q1491" s="34"/>
      <c r="R1491" s="34"/>
      <c r="S1491" s="34"/>
      <c r="T1491" s="34"/>
      <c r="U1491" s="34"/>
      <c r="V1491" s="34"/>
      <c r="W1491" s="34"/>
      <c r="X1491" s="34"/>
      <c r="Y1491" s="34"/>
      <c r="Z1491" s="34"/>
      <c r="AA1491" s="34"/>
      <c r="AB1491" s="34"/>
    </row>
    <row r="1492" spans="1:28">
      <c r="A1492" s="34"/>
      <c r="B1492" s="34"/>
      <c r="C1492" s="34"/>
      <c r="D1492" s="34"/>
      <c r="E1492" s="34"/>
      <c r="F1492" s="34"/>
      <c r="G1492" s="34"/>
      <c r="O1492" s="34"/>
      <c r="P1492" s="34"/>
      <c r="Q1492" s="34"/>
      <c r="R1492" s="34"/>
      <c r="S1492" s="34"/>
      <c r="T1492" s="34"/>
      <c r="U1492" s="34"/>
      <c r="V1492" s="34"/>
      <c r="W1492" s="34"/>
      <c r="X1492" s="34"/>
      <c r="Y1492" s="34"/>
      <c r="Z1492" s="34"/>
      <c r="AA1492" s="34"/>
      <c r="AB1492" s="34"/>
    </row>
    <row r="1493" spans="1:28">
      <c r="A1493" s="34"/>
      <c r="B1493" s="34"/>
      <c r="C1493" s="34"/>
      <c r="D1493" s="34"/>
      <c r="E1493" s="34"/>
      <c r="F1493" s="34"/>
      <c r="G1493" s="34"/>
      <c r="O1493" s="34"/>
      <c r="P1493" s="34"/>
      <c r="Q1493" s="34"/>
      <c r="R1493" s="34"/>
      <c r="S1493" s="34"/>
      <c r="T1493" s="34"/>
      <c r="U1493" s="34"/>
      <c r="V1493" s="34"/>
      <c r="W1493" s="34"/>
      <c r="X1493" s="34"/>
      <c r="Y1493" s="34"/>
      <c r="Z1493" s="34"/>
      <c r="AA1493" s="34"/>
      <c r="AB1493" s="34"/>
    </row>
    <row r="1494" spans="1:28">
      <c r="A1494" s="34"/>
      <c r="B1494" s="34"/>
      <c r="C1494" s="34"/>
      <c r="D1494" s="34"/>
      <c r="E1494" s="34"/>
      <c r="F1494" s="34"/>
      <c r="G1494" s="34"/>
      <c r="O1494" s="34"/>
      <c r="P1494" s="34"/>
      <c r="Q1494" s="34"/>
      <c r="R1494" s="34"/>
      <c r="S1494" s="34"/>
      <c r="T1494" s="34"/>
      <c r="U1494" s="34"/>
      <c r="V1494" s="34"/>
      <c r="W1494" s="34"/>
      <c r="X1494" s="34"/>
      <c r="Y1494" s="34"/>
      <c r="Z1494" s="34"/>
      <c r="AA1494" s="34"/>
      <c r="AB1494" s="34"/>
    </row>
    <row r="1495" spans="1:28">
      <c r="A1495" s="34"/>
      <c r="B1495" s="34"/>
      <c r="C1495" s="34"/>
      <c r="D1495" s="34"/>
      <c r="E1495" s="34"/>
      <c r="F1495" s="34"/>
      <c r="G1495" s="34"/>
      <c r="O1495" s="34"/>
      <c r="P1495" s="34"/>
      <c r="Q1495" s="34"/>
      <c r="R1495" s="34"/>
      <c r="S1495" s="34"/>
      <c r="T1495" s="34"/>
      <c r="U1495" s="34"/>
      <c r="V1495" s="34"/>
      <c r="W1495" s="34"/>
      <c r="X1495" s="34"/>
      <c r="Y1495" s="34"/>
      <c r="Z1495" s="34"/>
      <c r="AA1495" s="34"/>
      <c r="AB1495" s="34"/>
    </row>
    <row r="1496" spans="1:28">
      <c r="A1496" s="34"/>
      <c r="B1496" s="34"/>
      <c r="C1496" s="34"/>
      <c r="D1496" s="34"/>
      <c r="E1496" s="34"/>
      <c r="F1496" s="34"/>
      <c r="G1496" s="34"/>
      <c r="O1496" s="34"/>
      <c r="P1496" s="34"/>
      <c r="Q1496" s="34"/>
      <c r="R1496" s="34"/>
      <c r="S1496" s="34"/>
      <c r="T1496" s="34"/>
      <c r="U1496" s="34"/>
      <c r="V1496" s="34"/>
      <c r="W1496" s="34"/>
      <c r="X1496" s="34"/>
      <c r="Y1496" s="34"/>
      <c r="Z1496" s="34"/>
      <c r="AA1496" s="34"/>
      <c r="AB1496" s="34"/>
    </row>
    <row r="1497" spans="1:28">
      <c r="A1497" s="34"/>
      <c r="B1497" s="34"/>
      <c r="C1497" s="34"/>
      <c r="D1497" s="34"/>
      <c r="E1497" s="34"/>
      <c r="F1497" s="34"/>
      <c r="G1497" s="34"/>
      <c r="O1497" s="34"/>
      <c r="P1497" s="34"/>
      <c r="Q1497" s="34"/>
      <c r="R1497" s="34"/>
      <c r="S1497" s="34"/>
      <c r="T1497" s="34"/>
      <c r="U1497" s="34"/>
      <c r="V1497" s="34"/>
      <c r="W1497" s="34"/>
      <c r="X1497" s="34"/>
      <c r="Y1497" s="34"/>
      <c r="Z1497" s="34"/>
      <c r="AA1497" s="34"/>
      <c r="AB1497" s="34"/>
    </row>
    <row r="1498" spans="1:28">
      <c r="A1498" s="34"/>
      <c r="B1498" s="34"/>
      <c r="C1498" s="34"/>
      <c r="D1498" s="34"/>
      <c r="E1498" s="34"/>
      <c r="F1498" s="34"/>
      <c r="G1498" s="34"/>
      <c r="O1498" s="34"/>
      <c r="P1498" s="34"/>
      <c r="Q1498" s="34"/>
      <c r="R1498" s="34"/>
      <c r="S1498" s="34"/>
      <c r="T1498" s="34"/>
      <c r="U1498" s="34"/>
      <c r="V1498" s="34"/>
      <c r="W1498" s="34"/>
      <c r="X1498" s="34"/>
      <c r="Y1498" s="34"/>
      <c r="Z1498" s="34"/>
      <c r="AA1498" s="34"/>
      <c r="AB1498" s="34"/>
    </row>
    <row r="1499" spans="1:28">
      <c r="A1499" s="34"/>
      <c r="B1499" s="34"/>
      <c r="C1499" s="34"/>
      <c r="D1499" s="34"/>
      <c r="E1499" s="34"/>
      <c r="F1499" s="34"/>
      <c r="G1499" s="34"/>
      <c r="O1499" s="34"/>
      <c r="P1499" s="34"/>
      <c r="Q1499" s="34"/>
      <c r="R1499" s="34"/>
      <c r="S1499" s="34"/>
      <c r="T1499" s="34"/>
      <c r="U1499" s="34"/>
      <c r="V1499" s="34"/>
      <c r="W1499" s="34"/>
      <c r="X1499" s="34"/>
      <c r="Y1499" s="34"/>
      <c r="Z1499" s="34"/>
      <c r="AA1499" s="34"/>
      <c r="AB1499" s="34"/>
    </row>
    <row r="1500" spans="1:28">
      <c r="A1500" s="34"/>
      <c r="B1500" s="34"/>
      <c r="C1500" s="34"/>
      <c r="D1500" s="34"/>
      <c r="E1500" s="34"/>
      <c r="F1500" s="34"/>
      <c r="G1500" s="34"/>
      <c r="O1500" s="34"/>
      <c r="P1500" s="34"/>
      <c r="Q1500" s="34"/>
      <c r="R1500" s="34"/>
      <c r="S1500" s="34"/>
      <c r="T1500" s="34"/>
      <c r="U1500" s="34"/>
      <c r="V1500" s="34"/>
      <c r="W1500" s="34"/>
      <c r="X1500" s="34"/>
      <c r="Y1500" s="34"/>
      <c r="Z1500" s="34"/>
      <c r="AA1500" s="34"/>
      <c r="AB1500" s="34"/>
    </row>
    <row r="1501" spans="1:28">
      <c r="A1501" s="34"/>
      <c r="B1501" s="34"/>
      <c r="C1501" s="34"/>
      <c r="D1501" s="34"/>
      <c r="E1501" s="34"/>
      <c r="F1501" s="34"/>
      <c r="G1501" s="34"/>
      <c r="O1501" s="34"/>
      <c r="P1501" s="34"/>
      <c r="Q1501" s="34"/>
      <c r="R1501" s="34"/>
      <c r="S1501" s="34"/>
      <c r="T1501" s="34"/>
      <c r="U1501" s="34"/>
      <c r="V1501" s="34"/>
      <c r="W1501" s="34"/>
      <c r="X1501" s="34"/>
      <c r="Y1501" s="34"/>
      <c r="Z1501" s="34"/>
      <c r="AA1501" s="34"/>
      <c r="AB1501" s="34"/>
    </row>
    <row r="1502" spans="1:28">
      <c r="A1502" s="34"/>
      <c r="B1502" s="34"/>
      <c r="C1502" s="34"/>
      <c r="D1502" s="34"/>
      <c r="E1502" s="34"/>
      <c r="F1502" s="34"/>
      <c r="G1502" s="34"/>
      <c r="O1502" s="34"/>
      <c r="P1502" s="34"/>
      <c r="Q1502" s="34"/>
      <c r="R1502" s="34"/>
      <c r="S1502" s="34"/>
      <c r="T1502" s="34"/>
      <c r="U1502" s="34"/>
      <c r="V1502" s="34"/>
      <c r="W1502" s="34"/>
      <c r="X1502" s="34"/>
      <c r="Y1502" s="34"/>
      <c r="Z1502" s="34"/>
      <c r="AA1502" s="34"/>
      <c r="AB1502" s="34"/>
    </row>
    <row r="1503" spans="1:28">
      <c r="A1503" s="34"/>
      <c r="B1503" s="34"/>
      <c r="C1503" s="34"/>
      <c r="D1503" s="34"/>
      <c r="E1503" s="34"/>
      <c r="F1503" s="34"/>
      <c r="G1503" s="34"/>
      <c r="O1503" s="34"/>
      <c r="P1503" s="34"/>
      <c r="Q1503" s="34"/>
      <c r="R1503" s="34"/>
      <c r="S1503" s="34"/>
      <c r="T1503" s="34"/>
      <c r="U1503" s="34"/>
      <c r="V1503" s="34"/>
      <c r="W1503" s="34"/>
      <c r="X1503" s="34"/>
      <c r="Y1503" s="34"/>
      <c r="Z1503" s="34"/>
      <c r="AA1503" s="34"/>
      <c r="AB1503" s="34"/>
    </row>
    <row r="1504" spans="1:28">
      <c r="A1504" s="34"/>
      <c r="B1504" s="34"/>
      <c r="C1504" s="34"/>
      <c r="D1504" s="34"/>
      <c r="E1504" s="34"/>
      <c r="F1504" s="34"/>
      <c r="G1504" s="34"/>
      <c r="O1504" s="34"/>
      <c r="P1504" s="34"/>
      <c r="Q1504" s="34"/>
      <c r="R1504" s="34"/>
      <c r="S1504" s="34"/>
      <c r="T1504" s="34"/>
      <c r="U1504" s="34"/>
      <c r="V1504" s="34"/>
      <c r="W1504" s="34"/>
      <c r="X1504" s="34"/>
      <c r="Y1504" s="34"/>
      <c r="Z1504" s="34"/>
      <c r="AA1504" s="34"/>
      <c r="AB1504" s="34"/>
    </row>
    <row r="1505" spans="1:28">
      <c r="A1505" s="34"/>
      <c r="B1505" s="34"/>
      <c r="C1505" s="34"/>
      <c r="D1505" s="34"/>
      <c r="E1505" s="34"/>
      <c r="F1505" s="34"/>
      <c r="G1505" s="34"/>
      <c r="O1505" s="34"/>
      <c r="P1505" s="34"/>
      <c r="Q1505" s="34"/>
      <c r="R1505" s="34"/>
      <c r="S1505" s="34"/>
      <c r="T1505" s="34"/>
      <c r="U1505" s="34"/>
      <c r="V1505" s="34"/>
      <c r="W1505" s="34"/>
      <c r="X1505" s="34"/>
      <c r="Y1505" s="34"/>
      <c r="Z1505" s="34"/>
      <c r="AA1505" s="34"/>
      <c r="AB1505" s="34"/>
    </row>
    <row r="1506" spans="1:28">
      <c r="A1506" s="34"/>
      <c r="B1506" s="34"/>
      <c r="C1506" s="34"/>
      <c r="D1506" s="34"/>
      <c r="E1506" s="34"/>
      <c r="F1506" s="34"/>
      <c r="G1506" s="34"/>
      <c r="O1506" s="34"/>
      <c r="P1506" s="34"/>
      <c r="Q1506" s="34"/>
      <c r="R1506" s="34"/>
      <c r="S1506" s="34"/>
      <c r="T1506" s="34"/>
      <c r="U1506" s="34"/>
      <c r="V1506" s="34"/>
      <c r="W1506" s="34"/>
      <c r="X1506" s="34"/>
      <c r="Y1506" s="34"/>
      <c r="Z1506" s="34"/>
      <c r="AA1506" s="34"/>
      <c r="AB1506" s="34"/>
    </row>
    <row r="1507" spans="1:28">
      <c r="A1507" s="34"/>
      <c r="B1507" s="34"/>
      <c r="C1507" s="34"/>
      <c r="D1507" s="34"/>
      <c r="E1507" s="34"/>
      <c r="F1507" s="34"/>
      <c r="G1507" s="34"/>
      <c r="O1507" s="34"/>
      <c r="P1507" s="34"/>
      <c r="Q1507" s="34"/>
      <c r="R1507" s="34"/>
      <c r="S1507" s="34"/>
      <c r="T1507" s="34"/>
      <c r="U1507" s="34"/>
      <c r="V1507" s="34"/>
      <c r="W1507" s="34"/>
      <c r="X1507" s="34"/>
      <c r="Y1507" s="34"/>
      <c r="Z1507" s="34"/>
      <c r="AA1507" s="34"/>
      <c r="AB1507" s="34"/>
    </row>
    <row r="1508" spans="1:28">
      <c r="A1508" s="34"/>
      <c r="B1508" s="34"/>
      <c r="C1508" s="34"/>
      <c r="D1508" s="34"/>
      <c r="E1508" s="34"/>
      <c r="F1508" s="34"/>
      <c r="G1508" s="34"/>
      <c r="O1508" s="34"/>
      <c r="P1508" s="34"/>
      <c r="Q1508" s="34"/>
      <c r="R1508" s="34"/>
      <c r="S1508" s="34"/>
      <c r="T1508" s="34"/>
      <c r="U1508" s="34"/>
      <c r="V1508" s="34"/>
      <c r="W1508" s="34"/>
      <c r="X1508" s="34"/>
      <c r="Y1508" s="34"/>
      <c r="Z1508" s="34"/>
      <c r="AA1508" s="34"/>
      <c r="AB1508" s="34"/>
    </row>
    <row r="1509" spans="1:28">
      <c r="A1509" s="34"/>
      <c r="B1509" s="34"/>
      <c r="C1509" s="34"/>
      <c r="D1509" s="34"/>
      <c r="E1509" s="34"/>
      <c r="F1509" s="34"/>
      <c r="G1509" s="34"/>
      <c r="O1509" s="34"/>
      <c r="P1509" s="34"/>
      <c r="Q1509" s="34"/>
      <c r="R1509" s="34"/>
      <c r="S1509" s="34"/>
      <c r="T1509" s="34"/>
      <c r="U1509" s="34"/>
      <c r="V1509" s="34"/>
      <c r="W1509" s="34"/>
      <c r="X1509" s="34"/>
      <c r="Y1509" s="34"/>
      <c r="Z1509" s="34"/>
      <c r="AA1509" s="34"/>
      <c r="AB1509" s="34"/>
    </row>
    <row r="1510" spans="1:28">
      <c r="A1510" s="34"/>
      <c r="B1510" s="34"/>
      <c r="C1510" s="34"/>
      <c r="D1510" s="34"/>
      <c r="E1510" s="34"/>
      <c r="F1510" s="34"/>
      <c r="G1510" s="34"/>
      <c r="O1510" s="34"/>
      <c r="P1510" s="34"/>
      <c r="Q1510" s="34"/>
      <c r="R1510" s="34"/>
      <c r="S1510" s="34"/>
      <c r="T1510" s="34"/>
      <c r="U1510" s="34"/>
      <c r="V1510" s="34"/>
      <c r="W1510" s="34"/>
      <c r="X1510" s="34"/>
      <c r="Y1510" s="34"/>
      <c r="Z1510" s="34"/>
      <c r="AA1510" s="34"/>
      <c r="AB1510" s="34"/>
    </row>
    <row r="1511" spans="1:28">
      <c r="A1511" s="34"/>
      <c r="B1511" s="34"/>
      <c r="C1511" s="34"/>
      <c r="D1511" s="34"/>
      <c r="E1511" s="34"/>
      <c r="F1511" s="34"/>
      <c r="G1511" s="34"/>
      <c r="O1511" s="34"/>
      <c r="P1511" s="34"/>
      <c r="Q1511" s="34"/>
      <c r="R1511" s="34"/>
      <c r="S1511" s="34"/>
      <c r="T1511" s="34"/>
      <c r="U1511" s="34"/>
      <c r="V1511" s="34"/>
      <c r="W1511" s="34"/>
      <c r="X1511" s="34"/>
      <c r="Y1511" s="34"/>
      <c r="Z1511" s="34"/>
      <c r="AA1511" s="34"/>
      <c r="AB1511" s="34"/>
    </row>
    <row r="1512" spans="1:28">
      <c r="A1512" s="34"/>
      <c r="B1512" s="34"/>
      <c r="C1512" s="34"/>
      <c r="D1512" s="34"/>
      <c r="E1512" s="34"/>
      <c r="F1512" s="34"/>
      <c r="G1512" s="34"/>
      <c r="O1512" s="34"/>
      <c r="P1512" s="34"/>
      <c r="Q1512" s="34"/>
      <c r="R1512" s="34"/>
      <c r="S1512" s="34"/>
      <c r="T1512" s="34"/>
      <c r="U1512" s="34"/>
      <c r="V1512" s="34"/>
      <c r="W1512" s="34"/>
      <c r="X1512" s="34"/>
      <c r="Y1512" s="34"/>
      <c r="Z1512" s="34"/>
      <c r="AA1512" s="34"/>
      <c r="AB1512" s="34"/>
    </row>
    <row r="1513" spans="1:28">
      <c r="A1513" s="34"/>
      <c r="B1513" s="34"/>
      <c r="C1513" s="34"/>
      <c r="D1513" s="34"/>
      <c r="E1513" s="34"/>
      <c r="F1513" s="34"/>
      <c r="G1513" s="34"/>
      <c r="O1513" s="34"/>
      <c r="P1513" s="34"/>
      <c r="Q1513" s="34"/>
      <c r="R1513" s="34"/>
      <c r="S1513" s="34"/>
      <c r="T1513" s="34"/>
      <c r="U1513" s="34"/>
      <c r="V1513" s="34"/>
      <c r="W1513" s="34"/>
      <c r="X1513" s="34"/>
      <c r="Y1513" s="34"/>
      <c r="Z1513" s="34"/>
      <c r="AA1513" s="34"/>
      <c r="AB1513" s="34"/>
    </row>
    <row r="1514" spans="1:28">
      <c r="A1514" s="34"/>
      <c r="B1514" s="34"/>
      <c r="C1514" s="34"/>
      <c r="D1514" s="34"/>
      <c r="E1514" s="34"/>
      <c r="F1514" s="34"/>
      <c r="G1514" s="34"/>
      <c r="O1514" s="34"/>
      <c r="P1514" s="34"/>
      <c r="Q1514" s="34"/>
      <c r="R1514" s="34"/>
      <c r="S1514" s="34"/>
      <c r="T1514" s="34"/>
      <c r="U1514" s="34"/>
      <c r="V1514" s="34"/>
      <c r="W1514" s="34"/>
      <c r="X1514" s="34"/>
      <c r="Y1514" s="34"/>
      <c r="Z1514" s="34"/>
      <c r="AA1514" s="34"/>
      <c r="AB1514" s="34"/>
    </row>
    <row r="1515" spans="1:28">
      <c r="A1515" s="34"/>
      <c r="B1515" s="34"/>
      <c r="C1515" s="34"/>
      <c r="D1515" s="34"/>
      <c r="E1515" s="34"/>
      <c r="F1515" s="34"/>
      <c r="G1515" s="34"/>
      <c r="O1515" s="34"/>
      <c r="P1515" s="34"/>
      <c r="Q1515" s="34"/>
      <c r="R1515" s="34"/>
      <c r="S1515" s="34"/>
      <c r="T1515" s="34"/>
      <c r="U1515" s="34"/>
      <c r="V1515" s="34"/>
      <c r="W1515" s="34"/>
      <c r="X1515" s="34"/>
      <c r="Y1515" s="34"/>
      <c r="Z1515" s="34"/>
      <c r="AA1515" s="34"/>
      <c r="AB1515" s="34"/>
    </row>
    <row r="1516" spans="1:28">
      <c r="A1516" s="34"/>
      <c r="B1516" s="34"/>
      <c r="C1516" s="34"/>
      <c r="D1516" s="34"/>
      <c r="E1516" s="34"/>
      <c r="F1516" s="34"/>
      <c r="G1516" s="34"/>
      <c r="O1516" s="34"/>
      <c r="P1516" s="34"/>
      <c r="Q1516" s="34"/>
      <c r="R1516" s="34"/>
      <c r="S1516" s="34"/>
      <c r="T1516" s="34"/>
      <c r="U1516" s="34"/>
      <c r="V1516" s="34"/>
      <c r="W1516" s="34"/>
      <c r="X1516" s="34"/>
      <c r="Y1516" s="34"/>
      <c r="Z1516" s="34"/>
      <c r="AA1516" s="34"/>
      <c r="AB1516" s="34"/>
    </row>
    <row r="1517" spans="1:28">
      <c r="A1517" s="34"/>
      <c r="B1517" s="34"/>
      <c r="C1517" s="34"/>
      <c r="D1517" s="34"/>
      <c r="E1517" s="34"/>
      <c r="F1517" s="34"/>
      <c r="G1517" s="34"/>
      <c r="O1517" s="34"/>
      <c r="P1517" s="34"/>
      <c r="Q1517" s="34"/>
      <c r="R1517" s="34"/>
      <c r="S1517" s="34"/>
      <c r="T1517" s="34"/>
      <c r="U1517" s="34"/>
      <c r="V1517" s="34"/>
      <c r="W1517" s="34"/>
      <c r="X1517" s="34"/>
      <c r="Y1517" s="34"/>
      <c r="Z1517" s="34"/>
      <c r="AA1517" s="34"/>
      <c r="AB1517" s="34"/>
    </row>
    <row r="1518" spans="1:28">
      <c r="A1518" s="34"/>
      <c r="B1518" s="34"/>
      <c r="C1518" s="34"/>
      <c r="D1518" s="34"/>
      <c r="E1518" s="34"/>
      <c r="F1518" s="34"/>
      <c r="G1518" s="34"/>
      <c r="O1518" s="34"/>
      <c r="P1518" s="34"/>
      <c r="Q1518" s="34"/>
      <c r="R1518" s="34"/>
      <c r="S1518" s="34"/>
      <c r="T1518" s="34"/>
      <c r="U1518" s="34"/>
      <c r="V1518" s="34"/>
      <c r="W1518" s="34"/>
      <c r="X1518" s="34"/>
      <c r="Y1518" s="34"/>
      <c r="Z1518" s="34"/>
      <c r="AA1518" s="34"/>
      <c r="AB1518" s="34"/>
    </row>
    <row r="1519" spans="1:28">
      <c r="A1519" s="34"/>
      <c r="B1519" s="34"/>
      <c r="C1519" s="34"/>
      <c r="D1519" s="34"/>
      <c r="E1519" s="34"/>
      <c r="F1519" s="34"/>
      <c r="G1519" s="34"/>
      <c r="O1519" s="34"/>
      <c r="P1519" s="34"/>
      <c r="Q1519" s="34"/>
      <c r="R1519" s="34"/>
      <c r="S1519" s="34"/>
      <c r="T1519" s="34"/>
      <c r="U1519" s="34"/>
      <c r="V1519" s="34"/>
      <c r="W1519" s="34"/>
      <c r="X1519" s="34"/>
      <c r="Y1519" s="34"/>
      <c r="Z1519" s="34"/>
      <c r="AA1519" s="34"/>
      <c r="AB1519" s="34"/>
    </row>
    <row r="1520" spans="1:28">
      <c r="A1520" s="34"/>
      <c r="B1520" s="34"/>
      <c r="C1520" s="34"/>
      <c r="D1520" s="34"/>
      <c r="E1520" s="34"/>
      <c r="F1520" s="34"/>
      <c r="G1520" s="34"/>
      <c r="O1520" s="34"/>
      <c r="P1520" s="34"/>
      <c r="Q1520" s="34"/>
      <c r="R1520" s="34"/>
      <c r="S1520" s="34"/>
      <c r="T1520" s="34"/>
      <c r="U1520" s="34"/>
      <c r="V1520" s="34"/>
      <c r="W1520" s="34"/>
      <c r="X1520" s="34"/>
      <c r="Y1520" s="34"/>
      <c r="Z1520" s="34"/>
      <c r="AA1520" s="34"/>
      <c r="AB1520" s="34"/>
    </row>
    <row r="1521" spans="1:28">
      <c r="A1521" s="34"/>
      <c r="B1521" s="34"/>
      <c r="C1521" s="34"/>
      <c r="D1521" s="34"/>
      <c r="E1521" s="34"/>
      <c r="F1521" s="34"/>
      <c r="G1521" s="34"/>
      <c r="O1521" s="34"/>
      <c r="P1521" s="34"/>
      <c r="Q1521" s="34"/>
      <c r="R1521" s="34"/>
      <c r="S1521" s="34"/>
      <c r="T1521" s="34"/>
      <c r="U1521" s="34"/>
      <c r="V1521" s="34"/>
      <c r="W1521" s="34"/>
      <c r="X1521" s="34"/>
      <c r="Y1521" s="34"/>
      <c r="Z1521" s="34"/>
      <c r="AA1521" s="34"/>
      <c r="AB1521" s="34"/>
    </row>
    <row r="1522" spans="1:28">
      <c r="A1522" s="34"/>
      <c r="B1522" s="34"/>
      <c r="C1522" s="34"/>
      <c r="D1522" s="34"/>
      <c r="E1522" s="34"/>
      <c r="F1522" s="34"/>
      <c r="G1522" s="34"/>
      <c r="O1522" s="34"/>
      <c r="P1522" s="34"/>
      <c r="Q1522" s="34"/>
      <c r="R1522" s="34"/>
      <c r="S1522" s="34"/>
      <c r="T1522" s="34"/>
      <c r="U1522" s="34"/>
      <c r="V1522" s="34"/>
      <c r="W1522" s="34"/>
      <c r="X1522" s="34"/>
      <c r="Y1522" s="34"/>
      <c r="Z1522" s="34"/>
      <c r="AA1522" s="34"/>
      <c r="AB1522" s="34"/>
    </row>
    <row r="1523" spans="1:28">
      <c r="A1523" s="34"/>
      <c r="B1523" s="34"/>
      <c r="C1523" s="34"/>
      <c r="D1523" s="34"/>
      <c r="E1523" s="34"/>
      <c r="F1523" s="34"/>
      <c r="G1523" s="34"/>
      <c r="O1523" s="34"/>
      <c r="P1523" s="34"/>
      <c r="Q1523" s="34"/>
      <c r="R1523" s="34"/>
      <c r="S1523" s="34"/>
      <c r="T1523" s="34"/>
      <c r="U1523" s="34"/>
      <c r="V1523" s="34"/>
      <c r="W1523" s="34"/>
      <c r="X1523" s="34"/>
      <c r="Y1523" s="34"/>
      <c r="Z1523" s="34"/>
      <c r="AA1523" s="34"/>
      <c r="AB1523" s="34"/>
    </row>
    <row r="1524" spans="1:28">
      <c r="A1524" s="34"/>
      <c r="B1524" s="34"/>
      <c r="C1524" s="34"/>
      <c r="D1524" s="34"/>
      <c r="E1524" s="34"/>
      <c r="F1524" s="34"/>
      <c r="G1524" s="34"/>
      <c r="O1524" s="34"/>
      <c r="P1524" s="34"/>
      <c r="Q1524" s="34"/>
      <c r="R1524" s="34"/>
      <c r="S1524" s="34"/>
      <c r="T1524" s="34"/>
      <c r="U1524" s="34"/>
      <c r="V1524" s="34"/>
      <c r="W1524" s="34"/>
      <c r="X1524" s="34"/>
      <c r="Y1524" s="34"/>
      <c r="Z1524" s="34"/>
      <c r="AA1524" s="34"/>
      <c r="AB1524" s="34"/>
    </row>
    <row r="1525" spans="1:28">
      <c r="A1525" s="34"/>
      <c r="B1525" s="34"/>
      <c r="C1525" s="34"/>
      <c r="D1525" s="34"/>
      <c r="E1525" s="34"/>
      <c r="F1525" s="34"/>
      <c r="G1525" s="34"/>
      <c r="O1525" s="34"/>
      <c r="P1525" s="34"/>
      <c r="Q1525" s="34"/>
      <c r="R1525" s="34"/>
      <c r="S1525" s="34"/>
      <c r="T1525" s="34"/>
      <c r="U1525" s="34"/>
      <c r="V1525" s="34"/>
      <c r="W1525" s="34"/>
      <c r="X1525" s="34"/>
      <c r="Y1525" s="34"/>
      <c r="Z1525" s="34"/>
      <c r="AA1525" s="34"/>
      <c r="AB1525" s="34"/>
    </row>
    <row r="1526" spans="1:28">
      <c r="A1526" s="34"/>
      <c r="B1526" s="34"/>
      <c r="C1526" s="34"/>
      <c r="D1526" s="34"/>
      <c r="E1526" s="34"/>
      <c r="F1526" s="34"/>
      <c r="G1526" s="34"/>
      <c r="O1526" s="34"/>
      <c r="P1526" s="34"/>
      <c r="Q1526" s="34"/>
      <c r="R1526" s="34"/>
      <c r="S1526" s="34"/>
      <c r="T1526" s="34"/>
      <c r="U1526" s="34"/>
      <c r="V1526" s="34"/>
      <c r="W1526" s="34"/>
      <c r="X1526" s="34"/>
      <c r="Y1526" s="34"/>
      <c r="Z1526" s="34"/>
      <c r="AA1526" s="34"/>
      <c r="AB1526" s="34"/>
    </row>
    <row r="1527" spans="1:28">
      <c r="A1527" s="34"/>
      <c r="B1527" s="34"/>
      <c r="C1527" s="34"/>
      <c r="D1527" s="34"/>
      <c r="E1527" s="34"/>
      <c r="F1527" s="34"/>
      <c r="G1527" s="34"/>
      <c r="O1527" s="34"/>
      <c r="P1527" s="34"/>
      <c r="Q1527" s="34"/>
      <c r="R1527" s="34"/>
      <c r="S1527" s="34"/>
      <c r="T1527" s="34"/>
      <c r="U1527" s="34"/>
      <c r="V1527" s="34"/>
      <c r="W1527" s="34"/>
      <c r="X1527" s="34"/>
      <c r="Y1527" s="34"/>
      <c r="Z1527" s="34"/>
      <c r="AA1527" s="34"/>
      <c r="AB1527" s="34"/>
    </row>
    <row r="1528" spans="1:28">
      <c r="A1528" s="34"/>
      <c r="B1528" s="34"/>
      <c r="C1528" s="34"/>
      <c r="D1528" s="34"/>
      <c r="E1528" s="34"/>
      <c r="F1528" s="34"/>
      <c r="G1528" s="34"/>
      <c r="O1528" s="34"/>
      <c r="P1528" s="34"/>
      <c r="Q1528" s="34"/>
      <c r="R1528" s="34"/>
      <c r="S1528" s="34"/>
      <c r="T1528" s="34"/>
      <c r="U1528" s="34"/>
      <c r="V1528" s="34"/>
      <c r="W1528" s="34"/>
      <c r="X1528" s="34"/>
      <c r="Y1528" s="34"/>
      <c r="Z1528" s="34"/>
      <c r="AA1528" s="34"/>
      <c r="AB1528" s="34"/>
    </row>
    <row r="1529" spans="1:28">
      <c r="A1529" s="34"/>
      <c r="B1529" s="34"/>
      <c r="C1529" s="34"/>
      <c r="D1529" s="34"/>
      <c r="E1529" s="34"/>
      <c r="F1529" s="34"/>
      <c r="G1529" s="34"/>
      <c r="O1529" s="34"/>
      <c r="P1529" s="34"/>
      <c r="Q1529" s="34"/>
      <c r="R1529" s="34"/>
      <c r="S1529" s="34"/>
      <c r="T1529" s="34"/>
      <c r="U1529" s="34"/>
      <c r="V1529" s="34"/>
      <c r="W1529" s="34"/>
      <c r="X1529" s="34"/>
      <c r="Y1529" s="34"/>
      <c r="Z1529" s="34"/>
      <c r="AA1529" s="34"/>
      <c r="AB1529" s="34"/>
    </row>
    <row r="1530" spans="1:28">
      <c r="A1530" s="34"/>
      <c r="B1530" s="34"/>
      <c r="C1530" s="34"/>
      <c r="D1530" s="34"/>
      <c r="E1530" s="34"/>
      <c r="F1530" s="34"/>
      <c r="G1530" s="34"/>
      <c r="O1530" s="34"/>
      <c r="P1530" s="34"/>
      <c r="Q1530" s="34"/>
      <c r="R1530" s="34"/>
      <c r="S1530" s="34"/>
      <c r="T1530" s="34"/>
      <c r="U1530" s="34"/>
      <c r="V1530" s="34"/>
      <c r="W1530" s="34"/>
      <c r="X1530" s="34"/>
      <c r="Y1530" s="34"/>
      <c r="Z1530" s="34"/>
      <c r="AA1530" s="34"/>
      <c r="AB1530" s="34"/>
    </row>
    <row r="1531" spans="1:28">
      <c r="A1531" s="34"/>
      <c r="B1531" s="34"/>
      <c r="C1531" s="34"/>
      <c r="D1531" s="34"/>
      <c r="E1531" s="34"/>
      <c r="F1531" s="34"/>
      <c r="G1531" s="34"/>
      <c r="O1531" s="34"/>
      <c r="P1531" s="34"/>
      <c r="Q1531" s="34"/>
      <c r="R1531" s="34"/>
      <c r="S1531" s="34"/>
      <c r="T1531" s="34"/>
      <c r="U1531" s="34"/>
      <c r="V1531" s="34"/>
      <c r="W1531" s="34"/>
      <c r="X1531" s="34"/>
      <c r="Y1531" s="34"/>
      <c r="Z1531" s="34"/>
      <c r="AA1531" s="34"/>
      <c r="AB1531" s="34"/>
    </row>
    <row r="1532" spans="1:28">
      <c r="A1532" s="34"/>
      <c r="B1532" s="34"/>
      <c r="C1532" s="34"/>
      <c r="D1532" s="34"/>
      <c r="E1532" s="34"/>
      <c r="F1532" s="34"/>
      <c r="G1532" s="34"/>
      <c r="O1532" s="34"/>
      <c r="P1532" s="34"/>
      <c r="Q1532" s="34"/>
      <c r="R1532" s="34"/>
      <c r="S1532" s="34"/>
      <c r="T1532" s="34"/>
      <c r="U1532" s="34"/>
      <c r="V1532" s="34"/>
      <c r="W1532" s="34"/>
      <c r="X1532" s="34"/>
      <c r="Y1532" s="34"/>
      <c r="Z1532" s="34"/>
      <c r="AA1532" s="34"/>
      <c r="AB1532" s="34"/>
    </row>
    <row r="1533" spans="1:28">
      <c r="A1533" s="34"/>
      <c r="B1533" s="34"/>
      <c r="C1533" s="34"/>
      <c r="D1533" s="34"/>
      <c r="E1533" s="34"/>
      <c r="F1533" s="34"/>
      <c r="G1533" s="34"/>
      <c r="O1533" s="34"/>
      <c r="P1533" s="34"/>
      <c r="Q1533" s="34"/>
      <c r="R1533" s="34"/>
      <c r="S1533" s="34"/>
      <c r="T1533" s="34"/>
      <c r="U1533" s="34"/>
      <c r="V1533" s="34"/>
      <c r="W1533" s="34"/>
      <c r="X1533" s="34"/>
      <c r="Y1533" s="34"/>
      <c r="Z1533" s="34"/>
      <c r="AA1533" s="34"/>
      <c r="AB1533" s="34"/>
    </row>
    <row r="1534" spans="1:28">
      <c r="A1534" s="34"/>
      <c r="B1534" s="34"/>
      <c r="C1534" s="34"/>
      <c r="D1534" s="34"/>
      <c r="E1534" s="34"/>
      <c r="F1534" s="34"/>
      <c r="G1534" s="34"/>
      <c r="O1534" s="34"/>
      <c r="P1534" s="34"/>
      <c r="Q1534" s="34"/>
      <c r="R1534" s="34"/>
      <c r="S1534" s="34"/>
      <c r="T1534" s="34"/>
      <c r="U1534" s="34"/>
      <c r="V1534" s="34"/>
      <c r="W1534" s="34"/>
      <c r="X1534" s="34"/>
      <c r="Y1534" s="34"/>
      <c r="Z1534" s="34"/>
      <c r="AA1534" s="34"/>
      <c r="AB1534" s="34"/>
    </row>
    <row r="1535" spans="1:28">
      <c r="A1535" s="34"/>
      <c r="B1535" s="34"/>
      <c r="C1535" s="34"/>
      <c r="D1535" s="34"/>
      <c r="E1535" s="34"/>
      <c r="F1535" s="34"/>
      <c r="G1535" s="34"/>
      <c r="O1535" s="34"/>
      <c r="P1535" s="34"/>
      <c r="Q1535" s="34"/>
      <c r="R1535" s="34"/>
      <c r="S1535" s="34"/>
      <c r="T1535" s="34"/>
      <c r="U1535" s="34"/>
      <c r="V1535" s="34"/>
      <c r="W1535" s="34"/>
      <c r="X1535" s="34"/>
      <c r="Y1535" s="34"/>
      <c r="Z1535" s="34"/>
      <c r="AA1535" s="34"/>
      <c r="AB1535" s="34"/>
    </row>
    <row r="1536" spans="1:28">
      <c r="A1536" s="34"/>
      <c r="B1536" s="34"/>
      <c r="C1536" s="34"/>
      <c r="D1536" s="34"/>
      <c r="E1536" s="34"/>
      <c r="F1536" s="34"/>
      <c r="G1536" s="34"/>
      <c r="O1536" s="34"/>
      <c r="P1536" s="34"/>
      <c r="Q1536" s="34"/>
      <c r="R1536" s="34"/>
      <c r="S1536" s="34"/>
      <c r="T1536" s="34"/>
      <c r="U1536" s="34"/>
      <c r="V1536" s="34"/>
      <c r="W1536" s="34"/>
      <c r="X1536" s="34"/>
      <c r="Y1536" s="34"/>
      <c r="Z1536" s="34"/>
      <c r="AA1536" s="34"/>
      <c r="AB1536" s="34"/>
    </row>
    <row r="1537" spans="1:28">
      <c r="A1537" s="34"/>
      <c r="B1537" s="34"/>
      <c r="C1537" s="34"/>
      <c r="D1537" s="34"/>
      <c r="E1537" s="34"/>
      <c r="F1537" s="34"/>
      <c r="G1537" s="34"/>
      <c r="O1537" s="34"/>
      <c r="P1537" s="34"/>
      <c r="Q1537" s="34"/>
      <c r="R1537" s="34"/>
      <c r="S1537" s="34"/>
      <c r="T1537" s="34"/>
      <c r="U1537" s="34"/>
      <c r="V1537" s="34"/>
      <c r="W1537" s="34"/>
      <c r="X1537" s="34"/>
      <c r="Y1537" s="34"/>
      <c r="Z1537" s="34"/>
      <c r="AA1537" s="34"/>
      <c r="AB1537" s="34"/>
    </row>
    <row r="1538" spans="1:28">
      <c r="A1538" s="34"/>
      <c r="B1538" s="34"/>
      <c r="C1538" s="34"/>
      <c r="D1538" s="34"/>
      <c r="E1538" s="34"/>
      <c r="F1538" s="34"/>
      <c r="G1538" s="34"/>
      <c r="O1538" s="34"/>
      <c r="P1538" s="34"/>
      <c r="Q1538" s="34"/>
      <c r="R1538" s="34"/>
      <c r="S1538" s="34"/>
      <c r="T1538" s="34"/>
      <c r="U1538" s="34"/>
      <c r="V1538" s="34"/>
      <c r="W1538" s="34"/>
      <c r="X1538" s="34"/>
      <c r="Y1538" s="34"/>
      <c r="Z1538" s="34"/>
      <c r="AA1538" s="34"/>
      <c r="AB1538" s="34"/>
    </row>
    <row r="1539" spans="1:28">
      <c r="A1539" s="34"/>
      <c r="B1539" s="34"/>
      <c r="C1539" s="34"/>
      <c r="D1539" s="34"/>
      <c r="E1539" s="34"/>
      <c r="F1539" s="34"/>
      <c r="G1539" s="34"/>
      <c r="O1539" s="34"/>
      <c r="P1539" s="34"/>
      <c r="Q1539" s="34"/>
      <c r="R1539" s="34"/>
      <c r="S1539" s="34"/>
      <c r="T1539" s="34"/>
      <c r="U1539" s="34"/>
      <c r="V1539" s="34"/>
      <c r="W1539" s="34"/>
      <c r="X1539" s="34"/>
      <c r="Y1539" s="34"/>
      <c r="Z1539" s="34"/>
      <c r="AA1539" s="34"/>
      <c r="AB1539" s="34"/>
    </row>
    <row r="1540" spans="1:28">
      <c r="A1540" s="34"/>
      <c r="B1540" s="34"/>
      <c r="C1540" s="34"/>
      <c r="D1540" s="34"/>
      <c r="E1540" s="34"/>
      <c r="F1540" s="34"/>
      <c r="G1540" s="34"/>
      <c r="O1540" s="34"/>
      <c r="P1540" s="34"/>
      <c r="Q1540" s="34"/>
      <c r="R1540" s="34"/>
      <c r="S1540" s="34"/>
      <c r="T1540" s="34"/>
      <c r="U1540" s="34"/>
      <c r="V1540" s="34"/>
      <c r="W1540" s="34"/>
      <c r="X1540" s="34"/>
      <c r="Y1540" s="34"/>
      <c r="Z1540" s="34"/>
      <c r="AA1540" s="34"/>
      <c r="AB1540" s="34"/>
    </row>
    <row r="1541" spans="1:28">
      <c r="A1541" s="34"/>
      <c r="B1541" s="34"/>
      <c r="C1541" s="34"/>
      <c r="D1541" s="34"/>
      <c r="E1541" s="34"/>
      <c r="F1541" s="34"/>
      <c r="G1541" s="34"/>
      <c r="O1541" s="34"/>
      <c r="P1541" s="34"/>
      <c r="Q1541" s="34"/>
      <c r="R1541" s="34"/>
      <c r="S1541" s="34"/>
      <c r="T1541" s="34"/>
      <c r="U1541" s="34"/>
      <c r="V1541" s="34"/>
      <c r="W1541" s="34"/>
      <c r="X1541" s="34"/>
      <c r="Y1541" s="34"/>
      <c r="Z1541" s="34"/>
      <c r="AA1541" s="34"/>
      <c r="AB1541" s="34"/>
    </row>
    <row r="1542" spans="1:28">
      <c r="A1542" s="34"/>
      <c r="B1542" s="34"/>
      <c r="C1542" s="34"/>
      <c r="D1542" s="34"/>
      <c r="E1542" s="34"/>
      <c r="F1542" s="34"/>
      <c r="G1542" s="34"/>
      <c r="O1542" s="34"/>
      <c r="P1542" s="34"/>
      <c r="Q1542" s="34"/>
      <c r="R1542" s="34"/>
      <c r="S1542" s="34"/>
      <c r="T1542" s="34"/>
      <c r="U1542" s="34"/>
      <c r="V1542" s="34"/>
      <c r="W1542" s="34"/>
      <c r="X1542" s="34"/>
      <c r="Y1542" s="34"/>
      <c r="Z1542" s="34"/>
      <c r="AA1542" s="34"/>
      <c r="AB1542" s="34"/>
    </row>
    <row r="1543" spans="1:28">
      <c r="A1543" s="34"/>
      <c r="B1543" s="34"/>
      <c r="C1543" s="34"/>
      <c r="D1543" s="34"/>
      <c r="E1543" s="34"/>
      <c r="F1543" s="34"/>
      <c r="G1543" s="34"/>
      <c r="O1543" s="34"/>
      <c r="P1543" s="34"/>
      <c r="Q1543" s="34"/>
      <c r="R1543" s="34"/>
      <c r="S1543" s="34"/>
      <c r="T1543" s="34"/>
      <c r="U1543" s="34"/>
      <c r="V1543" s="34"/>
      <c r="W1543" s="34"/>
      <c r="X1543" s="34"/>
      <c r="Y1543" s="34"/>
      <c r="Z1543" s="34"/>
      <c r="AA1543" s="34"/>
      <c r="AB1543" s="34"/>
    </row>
    <row r="1544" spans="1:28">
      <c r="A1544" s="34"/>
      <c r="B1544" s="34"/>
      <c r="C1544" s="34"/>
      <c r="D1544" s="34"/>
      <c r="E1544" s="34"/>
      <c r="F1544" s="34"/>
      <c r="G1544" s="34"/>
      <c r="O1544" s="34"/>
      <c r="P1544" s="34"/>
      <c r="Q1544" s="34"/>
      <c r="R1544" s="34"/>
      <c r="S1544" s="34"/>
      <c r="T1544" s="34"/>
      <c r="U1544" s="34"/>
      <c r="V1544" s="34"/>
      <c r="W1544" s="34"/>
      <c r="X1544" s="34"/>
      <c r="Y1544" s="34"/>
      <c r="Z1544" s="34"/>
      <c r="AA1544" s="34"/>
      <c r="AB1544" s="34"/>
    </row>
    <row r="1545" spans="1:28">
      <c r="A1545" s="34"/>
      <c r="B1545" s="34"/>
      <c r="C1545" s="34"/>
      <c r="D1545" s="34"/>
      <c r="E1545" s="34"/>
      <c r="F1545" s="34"/>
      <c r="G1545" s="34"/>
      <c r="O1545" s="34"/>
      <c r="P1545" s="34"/>
      <c r="Q1545" s="34"/>
      <c r="R1545" s="34"/>
      <c r="S1545" s="34"/>
      <c r="T1545" s="34"/>
      <c r="U1545" s="34"/>
      <c r="V1545" s="34"/>
      <c r="W1545" s="34"/>
      <c r="X1545" s="34"/>
      <c r="Y1545" s="34"/>
      <c r="Z1545" s="34"/>
      <c r="AA1545" s="34"/>
      <c r="AB1545" s="34"/>
    </row>
    <row r="1546" spans="1:28">
      <c r="A1546" s="34"/>
      <c r="B1546" s="34"/>
      <c r="C1546" s="34"/>
      <c r="D1546" s="34"/>
      <c r="E1546" s="34"/>
      <c r="F1546" s="34"/>
      <c r="G1546" s="34"/>
      <c r="O1546" s="34"/>
      <c r="P1546" s="34"/>
      <c r="Q1546" s="34"/>
      <c r="R1546" s="34"/>
      <c r="S1546" s="34"/>
      <c r="T1546" s="34"/>
      <c r="U1546" s="34"/>
      <c r="V1546" s="34"/>
      <c r="W1546" s="34"/>
      <c r="X1546" s="34"/>
      <c r="Y1546" s="34"/>
      <c r="Z1546" s="34"/>
      <c r="AA1546" s="34"/>
      <c r="AB1546" s="34"/>
    </row>
    <row r="1547" spans="1:28">
      <c r="A1547" s="34"/>
      <c r="B1547" s="34"/>
      <c r="C1547" s="34"/>
      <c r="D1547" s="34"/>
      <c r="E1547" s="34"/>
      <c r="F1547" s="34"/>
      <c r="G1547" s="34"/>
      <c r="O1547" s="34"/>
      <c r="P1547" s="34"/>
      <c r="Q1547" s="34"/>
      <c r="R1547" s="34"/>
      <c r="S1547" s="34"/>
      <c r="T1547" s="34"/>
      <c r="U1547" s="34"/>
      <c r="V1547" s="34"/>
      <c r="W1547" s="34"/>
      <c r="X1547" s="34"/>
      <c r="Y1547" s="34"/>
      <c r="Z1547" s="34"/>
      <c r="AA1547" s="34"/>
      <c r="AB1547" s="34"/>
    </row>
    <row r="1548" spans="1:28">
      <c r="A1548" s="34"/>
      <c r="B1548" s="34"/>
      <c r="C1548" s="34"/>
      <c r="D1548" s="34"/>
      <c r="E1548" s="34"/>
      <c r="F1548" s="34"/>
      <c r="G1548" s="34"/>
      <c r="O1548" s="34"/>
      <c r="P1548" s="34"/>
      <c r="Q1548" s="34"/>
      <c r="R1548" s="34"/>
      <c r="S1548" s="34"/>
      <c r="T1548" s="34"/>
      <c r="U1548" s="34"/>
      <c r="V1548" s="34"/>
      <c r="W1548" s="34"/>
      <c r="X1548" s="34"/>
      <c r="Y1548" s="34"/>
      <c r="Z1548" s="34"/>
      <c r="AA1548" s="34"/>
      <c r="AB1548" s="34"/>
    </row>
    <row r="1549" spans="1:28">
      <c r="A1549" s="34"/>
      <c r="B1549" s="34"/>
      <c r="C1549" s="34"/>
      <c r="D1549" s="34"/>
      <c r="E1549" s="34"/>
      <c r="F1549" s="34"/>
      <c r="G1549" s="34"/>
      <c r="O1549" s="34"/>
      <c r="P1549" s="34"/>
      <c r="Q1549" s="34"/>
      <c r="R1549" s="34"/>
      <c r="S1549" s="34"/>
      <c r="T1549" s="34"/>
      <c r="U1549" s="34"/>
      <c r="V1549" s="34"/>
      <c r="W1549" s="34"/>
      <c r="X1549" s="34"/>
      <c r="Y1549" s="34"/>
      <c r="Z1549" s="34"/>
      <c r="AA1549" s="34"/>
      <c r="AB1549" s="34"/>
    </row>
    <row r="1550" spans="1:28">
      <c r="A1550" s="34"/>
      <c r="B1550" s="34"/>
      <c r="C1550" s="34"/>
      <c r="D1550" s="34"/>
      <c r="E1550" s="34"/>
      <c r="F1550" s="34"/>
      <c r="G1550" s="34"/>
      <c r="O1550" s="34"/>
      <c r="P1550" s="34"/>
      <c r="Q1550" s="34"/>
      <c r="R1550" s="34"/>
      <c r="S1550" s="34"/>
      <c r="T1550" s="34"/>
      <c r="U1550" s="34"/>
      <c r="V1550" s="34"/>
      <c r="W1550" s="34"/>
      <c r="X1550" s="34"/>
      <c r="Y1550" s="34"/>
      <c r="Z1550" s="34"/>
      <c r="AA1550" s="34"/>
      <c r="AB1550" s="34"/>
    </row>
    <row r="1551" spans="1:28">
      <c r="A1551" s="34"/>
      <c r="B1551" s="34"/>
      <c r="C1551" s="34"/>
      <c r="D1551" s="34"/>
      <c r="E1551" s="34"/>
      <c r="F1551" s="34"/>
      <c r="G1551" s="34"/>
      <c r="O1551" s="34"/>
      <c r="P1551" s="34"/>
      <c r="Q1551" s="34"/>
      <c r="R1551" s="34"/>
      <c r="S1551" s="34"/>
      <c r="T1551" s="34"/>
      <c r="U1551" s="34"/>
      <c r="V1551" s="34"/>
      <c r="W1551" s="34"/>
      <c r="X1551" s="34"/>
      <c r="Y1551" s="34"/>
      <c r="Z1551" s="34"/>
      <c r="AA1551" s="34"/>
      <c r="AB1551" s="34"/>
    </row>
    <row r="1552" spans="1:28">
      <c r="A1552" s="34"/>
      <c r="B1552" s="34"/>
      <c r="C1552" s="34"/>
      <c r="D1552" s="34"/>
      <c r="E1552" s="34"/>
      <c r="F1552" s="34"/>
      <c r="G1552" s="34"/>
      <c r="O1552" s="34"/>
      <c r="P1552" s="34"/>
      <c r="Q1552" s="34"/>
      <c r="R1552" s="34"/>
      <c r="S1552" s="34"/>
      <c r="T1552" s="34"/>
      <c r="U1552" s="34"/>
      <c r="V1552" s="34"/>
      <c r="W1552" s="34"/>
      <c r="X1552" s="34"/>
      <c r="Y1552" s="34"/>
      <c r="Z1552" s="34"/>
      <c r="AA1552" s="34"/>
      <c r="AB1552" s="34"/>
    </row>
    <row r="1553" spans="1:28">
      <c r="A1553" s="34"/>
      <c r="B1553" s="34"/>
      <c r="C1553" s="34"/>
      <c r="D1553" s="34"/>
      <c r="E1553" s="34"/>
      <c r="F1553" s="34"/>
      <c r="G1553" s="34"/>
      <c r="O1553" s="34"/>
      <c r="P1553" s="34"/>
      <c r="Q1553" s="34"/>
      <c r="R1553" s="34"/>
      <c r="S1553" s="34"/>
      <c r="T1553" s="34"/>
      <c r="U1553" s="34"/>
      <c r="V1553" s="34"/>
      <c r="W1553" s="34"/>
      <c r="X1553" s="34"/>
      <c r="Y1553" s="34"/>
      <c r="Z1553" s="34"/>
      <c r="AA1553" s="34"/>
      <c r="AB1553" s="34"/>
    </row>
    <row r="1554" spans="1:28">
      <c r="A1554" s="34"/>
      <c r="B1554" s="34"/>
      <c r="C1554" s="34"/>
      <c r="D1554" s="34"/>
      <c r="E1554" s="34"/>
      <c r="F1554" s="34"/>
      <c r="G1554" s="34"/>
      <c r="O1554" s="34"/>
      <c r="P1554" s="34"/>
      <c r="Q1554" s="34"/>
      <c r="R1554" s="34"/>
      <c r="S1554" s="34"/>
      <c r="T1554" s="34"/>
      <c r="U1554" s="34"/>
      <c r="V1554" s="34"/>
      <c r="W1554" s="34"/>
      <c r="X1554" s="34"/>
      <c r="Y1554" s="34"/>
      <c r="Z1554" s="34"/>
      <c r="AA1554" s="34"/>
      <c r="AB1554" s="34"/>
    </row>
    <row r="1555" spans="1:28">
      <c r="A1555" s="34"/>
      <c r="B1555" s="34"/>
      <c r="C1555" s="34"/>
      <c r="D1555" s="34"/>
      <c r="E1555" s="34"/>
      <c r="F1555" s="34"/>
      <c r="G1555" s="34"/>
      <c r="O1555" s="34"/>
      <c r="P1555" s="34"/>
      <c r="Q1555" s="34"/>
      <c r="R1555" s="34"/>
      <c r="S1555" s="34"/>
      <c r="T1555" s="34"/>
      <c r="U1555" s="34"/>
      <c r="V1555" s="34"/>
      <c r="W1555" s="34"/>
      <c r="X1555" s="34"/>
      <c r="Y1555" s="34"/>
      <c r="Z1555" s="34"/>
      <c r="AA1555" s="34"/>
      <c r="AB1555" s="34"/>
    </row>
    <row r="1556" spans="1:28">
      <c r="A1556" s="34"/>
      <c r="B1556" s="34"/>
      <c r="C1556" s="34"/>
      <c r="D1556" s="34"/>
      <c r="E1556" s="34"/>
      <c r="F1556" s="34"/>
      <c r="G1556" s="34"/>
      <c r="O1556" s="34"/>
      <c r="P1556" s="34"/>
      <c r="Q1556" s="34"/>
      <c r="R1556" s="34"/>
      <c r="S1556" s="34"/>
      <c r="T1556" s="34"/>
      <c r="U1556" s="34"/>
      <c r="V1556" s="34"/>
      <c r="W1556" s="34"/>
      <c r="X1556" s="34"/>
      <c r="Y1556" s="34"/>
      <c r="Z1556" s="34"/>
      <c r="AA1556" s="34"/>
      <c r="AB1556" s="34"/>
    </row>
    <row r="1557" spans="1:28">
      <c r="A1557" s="34"/>
      <c r="B1557" s="34"/>
      <c r="C1557" s="34"/>
      <c r="D1557" s="34"/>
      <c r="E1557" s="34"/>
      <c r="F1557" s="34"/>
      <c r="G1557" s="34"/>
      <c r="O1557" s="34"/>
      <c r="P1557" s="34"/>
      <c r="Q1557" s="34"/>
      <c r="R1557" s="34"/>
      <c r="S1557" s="34"/>
      <c r="T1557" s="34"/>
      <c r="U1557" s="34"/>
      <c r="V1557" s="34"/>
      <c r="W1557" s="34"/>
      <c r="X1557" s="34"/>
      <c r="Y1557" s="34"/>
      <c r="Z1557" s="34"/>
      <c r="AA1557" s="34"/>
      <c r="AB1557" s="34"/>
    </row>
    <row r="1558" spans="1:28">
      <c r="A1558" s="34"/>
      <c r="B1558" s="34"/>
      <c r="C1558" s="34"/>
      <c r="D1558" s="34"/>
      <c r="E1558" s="34"/>
      <c r="F1558" s="34"/>
      <c r="G1558" s="34"/>
      <c r="O1558" s="34"/>
      <c r="P1558" s="34"/>
      <c r="Q1558" s="34"/>
      <c r="R1558" s="34"/>
      <c r="S1558" s="34"/>
      <c r="T1558" s="34"/>
      <c r="U1558" s="34"/>
      <c r="V1558" s="34"/>
      <c r="W1558" s="34"/>
      <c r="X1558" s="34"/>
      <c r="Y1558" s="34"/>
      <c r="Z1558" s="34"/>
      <c r="AA1558" s="34"/>
      <c r="AB1558" s="34"/>
    </row>
    <row r="1559" spans="1:28">
      <c r="A1559" s="34"/>
      <c r="B1559" s="34"/>
      <c r="C1559" s="34"/>
      <c r="D1559" s="34"/>
      <c r="E1559" s="34"/>
      <c r="F1559" s="34"/>
      <c r="G1559" s="34"/>
      <c r="O1559" s="34"/>
      <c r="P1559" s="34"/>
      <c r="Q1559" s="34"/>
      <c r="R1559" s="34"/>
      <c r="S1559" s="34"/>
      <c r="T1559" s="34"/>
      <c r="U1559" s="34"/>
      <c r="V1559" s="34"/>
      <c r="W1559" s="34"/>
      <c r="X1559" s="34"/>
      <c r="Y1559" s="34"/>
      <c r="Z1559" s="34"/>
      <c r="AA1559" s="34"/>
      <c r="AB1559" s="34"/>
    </row>
    <row r="1560" spans="1:28">
      <c r="A1560" s="34"/>
      <c r="B1560" s="34"/>
      <c r="C1560" s="34"/>
      <c r="D1560" s="34"/>
      <c r="E1560" s="34"/>
      <c r="F1560" s="34"/>
      <c r="G1560" s="34"/>
      <c r="O1560" s="34"/>
      <c r="P1560" s="34"/>
      <c r="Q1560" s="34"/>
      <c r="R1560" s="34"/>
      <c r="S1560" s="34"/>
      <c r="T1560" s="34"/>
      <c r="U1560" s="34"/>
      <c r="V1560" s="34"/>
      <c r="W1560" s="34"/>
      <c r="X1560" s="34"/>
      <c r="Y1560" s="34"/>
      <c r="Z1560" s="34"/>
      <c r="AA1560" s="34"/>
      <c r="AB1560" s="34"/>
    </row>
    <row r="1561" spans="1:28">
      <c r="A1561" s="34"/>
      <c r="B1561" s="34"/>
      <c r="C1561" s="34"/>
      <c r="D1561" s="34"/>
      <c r="E1561" s="34"/>
      <c r="F1561" s="34"/>
      <c r="G1561" s="34"/>
      <c r="O1561" s="34"/>
      <c r="P1561" s="34"/>
      <c r="Q1561" s="34"/>
      <c r="R1561" s="34"/>
      <c r="S1561" s="34"/>
      <c r="T1561" s="34"/>
      <c r="U1561" s="34"/>
      <c r="V1561" s="34"/>
      <c r="W1561" s="34"/>
      <c r="X1561" s="34"/>
      <c r="Y1561" s="34"/>
      <c r="Z1561" s="34"/>
      <c r="AA1561" s="34"/>
      <c r="AB1561" s="34"/>
    </row>
    <row r="1562" spans="1:28">
      <c r="A1562" s="34"/>
      <c r="B1562" s="34"/>
      <c r="C1562" s="34"/>
      <c r="D1562" s="34"/>
      <c r="E1562" s="34"/>
      <c r="F1562" s="34"/>
      <c r="G1562" s="34"/>
      <c r="O1562" s="34"/>
      <c r="P1562" s="34"/>
      <c r="Q1562" s="34"/>
      <c r="R1562" s="34"/>
      <c r="S1562" s="34"/>
      <c r="T1562" s="34"/>
      <c r="U1562" s="34"/>
      <c r="V1562" s="34"/>
      <c r="W1562" s="34"/>
      <c r="X1562" s="34"/>
      <c r="Y1562" s="34"/>
      <c r="Z1562" s="34"/>
      <c r="AA1562" s="34"/>
      <c r="AB1562" s="34"/>
    </row>
    <row r="1563" spans="1:28">
      <c r="A1563" s="34"/>
      <c r="B1563" s="34"/>
      <c r="C1563" s="34"/>
      <c r="D1563" s="34"/>
      <c r="E1563" s="34"/>
      <c r="F1563" s="34"/>
      <c r="G1563" s="34"/>
      <c r="O1563" s="34"/>
      <c r="P1563" s="34"/>
      <c r="Q1563" s="34"/>
      <c r="R1563" s="34"/>
      <c r="S1563" s="34"/>
      <c r="T1563" s="34"/>
      <c r="U1563" s="34"/>
      <c r="V1563" s="34"/>
      <c r="W1563" s="34"/>
      <c r="X1563" s="34"/>
      <c r="Y1563" s="34"/>
      <c r="Z1563" s="34"/>
      <c r="AA1563" s="34"/>
      <c r="AB1563" s="34"/>
    </row>
    <row r="1564" spans="1:28">
      <c r="A1564" s="34"/>
      <c r="B1564" s="34"/>
      <c r="C1564" s="34"/>
      <c r="D1564" s="34"/>
      <c r="E1564" s="34"/>
      <c r="F1564" s="34"/>
      <c r="G1564" s="34"/>
      <c r="O1564" s="34"/>
      <c r="P1564" s="34"/>
      <c r="Q1564" s="34"/>
      <c r="R1564" s="34"/>
      <c r="S1564" s="34"/>
      <c r="T1564" s="34"/>
      <c r="U1564" s="34"/>
      <c r="V1564" s="34"/>
      <c r="W1564" s="34"/>
      <c r="X1564" s="34"/>
      <c r="Y1564" s="34"/>
      <c r="Z1564" s="34"/>
      <c r="AA1564" s="34"/>
      <c r="AB1564" s="34"/>
    </row>
    <row r="1565" spans="1:28">
      <c r="A1565" s="34"/>
      <c r="B1565" s="34"/>
      <c r="C1565" s="34"/>
      <c r="D1565" s="34"/>
      <c r="E1565" s="34"/>
      <c r="F1565" s="34"/>
      <c r="G1565" s="34"/>
      <c r="O1565" s="34"/>
      <c r="P1565" s="34"/>
      <c r="Q1565" s="34"/>
      <c r="R1565" s="34"/>
      <c r="S1565" s="34"/>
      <c r="T1565" s="34"/>
      <c r="U1565" s="34"/>
      <c r="V1565" s="34"/>
      <c r="W1565" s="34"/>
      <c r="X1565" s="34"/>
      <c r="Y1565" s="34"/>
      <c r="Z1565" s="34"/>
      <c r="AA1565" s="34"/>
      <c r="AB1565" s="34"/>
    </row>
    <row r="1566" spans="1:28">
      <c r="A1566" s="34"/>
      <c r="B1566" s="34"/>
      <c r="C1566" s="34"/>
      <c r="D1566" s="34"/>
      <c r="E1566" s="34"/>
      <c r="F1566" s="34"/>
      <c r="G1566" s="34"/>
      <c r="O1566" s="34"/>
      <c r="P1566" s="34"/>
      <c r="Q1566" s="34"/>
      <c r="R1566" s="34"/>
      <c r="S1566" s="34"/>
      <c r="T1566" s="34"/>
      <c r="U1566" s="34"/>
      <c r="V1566" s="34"/>
      <c r="W1566" s="34"/>
      <c r="X1566" s="34"/>
      <c r="Y1566" s="34"/>
      <c r="Z1566" s="34"/>
      <c r="AA1566" s="34"/>
      <c r="AB1566" s="34"/>
    </row>
    <row r="1567" spans="1:28">
      <c r="A1567" s="34"/>
      <c r="B1567" s="34"/>
      <c r="C1567" s="34"/>
      <c r="D1567" s="34"/>
      <c r="E1567" s="34"/>
      <c r="F1567" s="34"/>
      <c r="G1567" s="34"/>
      <c r="O1567" s="34"/>
      <c r="P1567" s="34"/>
      <c r="Q1567" s="34"/>
      <c r="R1567" s="34"/>
      <c r="S1567" s="34"/>
      <c r="T1567" s="34"/>
      <c r="U1567" s="34"/>
      <c r="V1567" s="34"/>
      <c r="W1567" s="34"/>
      <c r="X1567" s="34"/>
      <c r="Y1567" s="34"/>
      <c r="Z1567" s="34"/>
      <c r="AA1567" s="34"/>
      <c r="AB1567" s="34"/>
    </row>
    <row r="1568" spans="1:28">
      <c r="A1568" s="34"/>
      <c r="B1568" s="34"/>
      <c r="C1568" s="34"/>
      <c r="D1568" s="34"/>
      <c r="E1568" s="34"/>
      <c r="F1568" s="34"/>
      <c r="G1568" s="34"/>
      <c r="O1568" s="34"/>
      <c r="P1568" s="34"/>
      <c r="Q1568" s="34"/>
      <c r="R1568" s="34"/>
      <c r="S1568" s="34"/>
      <c r="T1568" s="34"/>
      <c r="U1568" s="34"/>
      <c r="V1568" s="34"/>
      <c r="W1568" s="34"/>
      <c r="X1568" s="34"/>
      <c r="Y1568" s="34"/>
      <c r="Z1568" s="34"/>
      <c r="AA1568" s="34"/>
      <c r="AB1568" s="34"/>
    </row>
    <row r="1569" spans="1:28">
      <c r="A1569" s="34"/>
      <c r="B1569" s="34"/>
      <c r="C1569" s="34"/>
      <c r="D1569" s="34"/>
      <c r="E1569" s="34"/>
      <c r="F1569" s="34"/>
      <c r="G1569" s="34"/>
      <c r="O1569" s="34"/>
      <c r="P1569" s="34"/>
      <c r="Q1569" s="34"/>
      <c r="R1569" s="34"/>
      <c r="S1569" s="34"/>
      <c r="T1569" s="34"/>
      <c r="U1569" s="34"/>
      <c r="V1569" s="34"/>
      <c r="W1569" s="34"/>
      <c r="X1569" s="34"/>
      <c r="Y1569" s="34"/>
      <c r="Z1569" s="34"/>
      <c r="AA1569" s="34"/>
      <c r="AB1569" s="34"/>
    </row>
    <row r="1570" spans="1:28">
      <c r="A1570" s="34"/>
      <c r="B1570" s="34"/>
      <c r="C1570" s="34"/>
      <c r="D1570" s="34"/>
      <c r="E1570" s="34"/>
      <c r="F1570" s="34"/>
      <c r="G1570" s="34"/>
      <c r="O1570" s="34"/>
      <c r="P1570" s="34"/>
      <c r="Q1570" s="34"/>
      <c r="R1570" s="34"/>
      <c r="S1570" s="34"/>
      <c r="T1570" s="34"/>
      <c r="U1570" s="34"/>
      <c r="V1570" s="34"/>
      <c r="W1570" s="34"/>
      <c r="X1570" s="34"/>
      <c r="Y1570" s="34"/>
      <c r="Z1570" s="34"/>
      <c r="AA1570" s="34"/>
      <c r="AB1570" s="34"/>
    </row>
    <row r="1571" spans="1:28">
      <c r="A1571" s="34"/>
      <c r="B1571" s="34"/>
      <c r="C1571" s="34"/>
      <c r="D1571" s="34"/>
      <c r="E1571" s="34"/>
      <c r="F1571" s="34"/>
      <c r="G1571" s="34"/>
      <c r="O1571" s="34"/>
      <c r="P1571" s="34"/>
      <c r="Q1571" s="34"/>
      <c r="R1571" s="34"/>
      <c r="S1571" s="34"/>
      <c r="T1571" s="34"/>
      <c r="U1571" s="34"/>
      <c r="V1571" s="34"/>
      <c r="W1571" s="34"/>
      <c r="X1571" s="34"/>
      <c r="Y1571" s="34"/>
      <c r="Z1571" s="34"/>
      <c r="AA1571" s="34"/>
      <c r="AB1571" s="34"/>
    </row>
    <row r="1572" spans="1:28">
      <c r="A1572" s="34"/>
      <c r="B1572" s="34"/>
      <c r="C1572" s="34"/>
      <c r="D1572" s="34"/>
      <c r="E1572" s="34"/>
      <c r="F1572" s="34"/>
      <c r="G1572" s="34"/>
      <c r="O1572" s="34"/>
      <c r="P1572" s="34"/>
      <c r="Q1572" s="34"/>
      <c r="R1572" s="34"/>
      <c r="S1572" s="34"/>
      <c r="T1572" s="34"/>
      <c r="U1572" s="34"/>
      <c r="V1572" s="34"/>
      <c r="W1572" s="34"/>
      <c r="X1572" s="34"/>
      <c r="Y1572" s="34"/>
      <c r="Z1572" s="34"/>
      <c r="AA1572" s="34"/>
      <c r="AB1572" s="34"/>
    </row>
    <row r="1573" spans="1:28">
      <c r="A1573" s="34"/>
      <c r="B1573" s="34"/>
      <c r="C1573" s="34"/>
      <c r="D1573" s="34"/>
      <c r="E1573" s="34"/>
      <c r="F1573" s="34"/>
      <c r="G1573" s="34"/>
      <c r="O1573" s="34"/>
      <c r="P1573" s="34"/>
      <c r="Q1573" s="34"/>
      <c r="R1573" s="34"/>
      <c r="S1573" s="34"/>
      <c r="T1573" s="34"/>
      <c r="U1573" s="34"/>
      <c r="V1573" s="34"/>
      <c r="W1573" s="34"/>
      <c r="X1573" s="34"/>
      <c r="Y1573" s="34"/>
      <c r="Z1573" s="34"/>
      <c r="AA1573" s="34"/>
      <c r="AB1573" s="34"/>
    </row>
    <row r="1574" spans="1:28">
      <c r="A1574" s="34"/>
      <c r="B1574" s="34"/>
      <c r="C1574" s="34"/>
      <c r="D1574" s="34"/>
      <c r="E1574" s="34"/>
      <c r="F1574" s="34"/>
      <c r="G1574" s="34"/>
      <c r="O1574" s="34"/>
      <c r="P1574" s="34"/>
      <c r="Q1574" s="34"/>
      <c r="R1574" s="34"/>
      <c r="S1574" s="34"/>
      <c r="T1574" s="34"/>
      <c r="U1574" s="34"/>
      <c r="V1574" s="34"/>
      <c r="W1574" s="34"/>
      <c r="X1574" s="34"/>
      <c r="Y1574" s="34"/>
      <c r="Z1574" s="34"/>
      <c r="AA1574" s="34"/>
      <c r="AB1574" s="34"/>
    </row>
    <row r="1575" spans="1:28">
      <c r="A1575" s="34"/>
      <c r="B1575" s="34"/>
      <c r="C1575" s="34"/>
      <c r="D1575" s="34"/>
      <c r="E1575" s="34"/>
      <c r="F1575" s="34"/>
      <c r="G1575" s="34"/>
      <c r="O1575" s="34"/>
      <c r="P1575" s="34"/>
      <c r="Q1575" s="34"/>
      <c r="R1575" s="34"/>
      <c r="S1575" s="34"/>
      <c r="T1575" s="34"/>
      <c r="U1575" s="34"/>
      <c r="V1575" s="34"/>
      <c r="W1575" s="34"/>
      <c r="X1575" s="34"/>
      <c r="Y1575" s="34"/>
      <c r="Z1575" s="34"/>
      <c r="AA1575" s="34"/>
      <c r="AB1575" s="34"/>
    </row>
    <row r="1576" spans="1:28">
      <c r="A1576" s="34"/>
      <c r="B1576" s="34"/>
      <c r="C1576" s="34"/>
      <c r="D1576" s="34"/>
      <c r="E1576" s="34"/>
      <c r="F1576" s="34"/>
      <c r="G1576" s="34"/>
      <c r="O1576" s="34"/>
      <c r="P1576" s="34"/>
      <c r="Q1576" s="34"/>
      <c r="R1576" s="34"/>
      <c r="S1576" s="34"/>
      <c r="T1576" s="34"/>
      <c r="U1576" s="34"/>
      <c r="V1576" s="34"/>
      <c r="W1576" s="34"/>
      <c r="X1576" s="34"/>
      <c r="Y1576" s="34"/>
      <c r="Z1576" s="34"/>
      <c r="AA1576" s="34"/>
      <c r="AB1576" s="34"/>
    </row>
    <row r="1577" spans="1:28">
      <c r="A1577" s="34"/>
      <c r="B1577" s="34"/>
      <c r="C1577" s="34"/>
      <c r="D1577" s="34"/>
      <c r="E1577" s="34"/>
      <c r="F1577" s="34"/>
      <c r="G1577" s="34"/>
      <c r="O1577" s="34"/>
      <c r="P1577" s="34"/>
      <c r="Q1577" s="34"/>
      <c r="R1577" s="34"/>
      <c r="S1577" s="34"/>
      <c r="T1577" s="34"/>
      <c r="U1577" s="34"/>
      <c r="V1577" s="34"/>
      <c r="W1577" s="34"/>
      <c r="X1577" s="34"/>
      <c r="Y1577" s="34"/>
      <c r="Z1577" s="34"/>
      <c r="AA1577" s="34"/>
      <c r="AB1577" s="34"/>
    </row>
    <row r="1578" spans="1:28">
      <c r="A1578" s="34"/>
      <c r="B1578" s="34"/>
      <c r="C1578" s="34"/>
      <c r="D1578" s="34"/>
      <c r="E1578" s="34"/>
      <c r="F1578" s="34"/>
      <c r="G1578" s="34"/>
      <c r="O1578" s="34"/>
      <c r="P1578" s="34"/>
      <c r="Q1578" s="34"/>
      <c r="R1578" s="34"/>
      <c r="S1578" s="34"/>
      <c r="T1578" s="34"/>
      <c r="U1578" s="34"/>
      <c r="V1578" s="34"/>
      <c r="W1578" s="34"/>
      <c r="X1578" s="34"/>
      <c r="Y1578" s="34"/>
      <c r="Z1578" s="34"/>
      <c r="AA1578" s="34"/>
      <c r="AB1578" s="34"/>
    </row>
    <row r="1579" spans="1:28">
      <c r="A1579" s="34"/>
      <c r="B1579" s="34"/>
      <c r="C1579" s="34"/>
      <c r="D1579" s="34"/>
      <c r="E1579" s="34"/>
      <c r="F1579" s="34"/>
      <c r="G1579" s="34"/>
      <c r="O1579" s="34"/>
      <c r="P1579" s="34"/>
      <c r="Q1579" s="34"/>
      <c r="R1579" s="34"/>
      <c r="S1579" s="34"/>
      <c r="T1579" s="34"/>
      <c r="U1579" s="34"/>
      <c r="V1579" s="34"/>
      <c r="W1579" s="34"/>
      <c r="X1579" s="34"/>
      <c r="Y1579" s="34"/>
      <c r="Z1579" s="34"/>
      <c r="AA1579" s="34"/>
      <c r="AB1579" s="34"/>
    </row>
    <row r="1580" spans="1:28">
      <c r="A1580" s="34"/>
      <c r="B1580" s="34"/>
      <c r="C1580" s="34"/>
      <c r="D1580" s="34"/>
      <c r="E1580" s="34"/>
      <c r="F1580" s="34"/>
      <c r="G1580" s="34"/>
      <c r="O1580" s="34"/>
      <c r="P1580" s="34"/>
      <c r="Q1580" s="34"/>
      <c r="R1580" s="34"/>
      <c r="S1580" s="34"/>
      <c r="T1580" s="34"/>
      <c r="U1580" s="34"/>
      <c r="V1580" s="34"/>
      <c r="W1580" s="34"/>
      <c r="X1580" s="34"/>
      <c r="Y1580" s="34"/>
      <c r="Z1580" s="34"/>
      <c r="AA1580" s="34"/>
      <c r="AB1580" s="34"/>
    </row>
    <row r="1581" spans="1:28">
      <c r="A1581" s="34"/>
      <c r="B1581" s="34"/>
      <c r="C1581" s="34"/>
      <c r="D1581" s="34"/>
      <c r="E1581" s="34"/>
      <c r="F1581" s="34"/>
      <c r="G1581" s="34"/>
      <c r="O1581" s="34"/>
      <c r="P1581" s="34"/>
      <c r="Q1581" s="34"/>
      <c r="R1581" s="34"/>
      <c r="S1581" s="34"/>
      <c r="T1581" s="34"/>
      <c r="U1581" s="34"/>
      <c r="V1581" s="34"/>
      <c r="W1581" s="34"/>
      <c r="X1581" s="34"/>
      <c r="Y1581" s="34"/>
      <c r="Z1581" s="34"/>
      <c r="AA1581" s="34"/>
      <c r="AB1581" s="34"/>
    </row>
    <row r="1582" spans="1:28">
      <c r="A1582" s="34"/>
      <c r="B1582" s="34"/>
      <c r="C1582" s="34"/>
      <c r="D1582" s="34"/>
      <c r="E1582" s="34"/>
      <c r="F1582" s="34"/>
      <c r="G1582" s="34"/>
      <c r="O1582" s="34"/>
      <c r="P1582" s="34"/>
      <c r="Q1582" s="34"/>
      <c r="R1582" s="34"/>
      <c r="S1582" s="34"/>
      <c r="T1582" s="34"/>
      <c r="U1582" s="34"/>
      <c r="V1582" s="34"/>
      <c r="W1582" s="34"/>
      <c r="X1582" s="34"/>
      <c r="Y1582" s="34"/>
      <c r="Z1582" s="34"/>
      <c r="AA1582" s="34"/>
      <c r="AB1582" s="34"/>
    </row>
    <row r="1583" spans="1:28">
      <c r="A1583" s="34"/>
      <c r="B1583" s="34"/>
      <c r="C1583" s="34"/>
      <c r="D1583" s="34"/>
      <c r="E1583" s="34"/>
      <c r="F1583" s="34"/>
      <c r="G1583" s="34"/>
      <c r="O1583" s="34"/>
      <c r="P1583" s="34"/>
      <c r="Q1583" s="34"/>
      <c r="R1583" s="34"/>
      <c r="S1583" s="34"/>
      <c r="T1583" s="34"/>
      <c r="U1583" s="34"/>
      <c r="V1583" s="34"/>
      <c r="W1583" s="34"/>
      <c r="X1583" s="34"/>
      <c r="Y1583" s="34"/>
      <c r="Z1583" s="34"/>
      <c r="AA1583" s="34"/>
      <c r="AB1583" s="34"/>
    </row>
    <row r="1584" spans="1:28">
      <c r="A1584" s="34"/>
      <c r="B1584" s="34"/>
      <c r="C1584" s="34"/>
      <c r="D1584" s="34"/>
      <c r="E1584" s="34"/>
      <c r="F1584" s="34"/>
      <c r="G1584" s="34"/>
      <c r="O1584" s="34"/>
      <c r="P1584" s="34"/>
      <c r="Q1584" s="34"/>
      <c r="R1584" s="34"/>
      <c r="S1584" s="34"/>
      <c r="T1584" s="34"/>
      <c r="U1584" s="34"/>
      <c r="V1584" s="34"/>
      <c r="W1584" s="34"/>
      <c r="X1584" s="34"/>
      <c r="Y1584" s="34"/>
      <c r="Z1584" s="34"/>
      <c r="AA1584" s="34"/>
      <c r="AB1584" s="34"/>
    </row>
    <row r="1585" spans="1:28">
      <c r="A1585" s="34"/>
      <c r="B1585" s="34"/>
      <c r="C1585" s="34"/>
      <c r="D1585" s="34"/>
      <c r="E1585" s="34"/>
      <c r="F1585" s="34"/>
      <c r="G1585" s="34"/>
      <c r="O1585" s="34"/>
      <c r="P1585" s="34"/>
      <c r="Q1585" s="34"/>
      <c r="R1585" s="34"/>
      <c r="S1585" s="34"/>
      <c r="T1585" s="34"/>
      <c r="U1585" s="34"/>
      <c r="V1585" s="34"/>
      <c r="W1585" s="34"/>
      <c r="X1585" s="34"/>
      <c r="Y1585" s="34"/>
      <c r="Z1585" s="34"/>
      <c r="AA1585" s="34"/>
      <c r="AB1585" s="34"/>
    </row>
    <row r="1586" spans="1:28">
      <c r="A1586" s="34"/>
      <c r="B1586" s="34"/>
      <c r="C1586" s="34"/>
      <c r="D1586" s="34"/>
      <c r="E1586" s="34"/>
      <c r="F1586" s="34"/>
      <c r="G1586" s="34"/>
      <c r="O1586" s="34"/>
      <c r="P1586" s="34"/>
      <c r="Q1586" s="34"/>
      <c r="R1586" s="34"/>
      <c r="S1586" s="34"/>
      <c r="T1586" s="34"/>
      <c r="U1586" s="34"/>
      <c r="V1586" s="34"/>
      <c r="W1586" s="34"/>
      <c r="X1586" s="34"/>
      <c r="Y1586" s="34"/>
      <c r="Z1586" s="34"/>
      <c r="AA1586" s="34"/>
      <c r="AB1586" s="34"/>
    </row>
    <row r="1587" spans="1:28">
      <c r="A1587" s="34"/>
      <c r="B1587" s="34"/>
      <c r="C1587" s="34"/>
      <c r="D1587" s="34"/>
      <c r="E1587" s="34"/>
      <c r="F1587" s="34"/>
      <c r="G1587" s="34"/>
      <c r="O1587" s="34"/>
      <c r="P1587" s="34"/>
      <c r="Q1587" s="34"/>
      <c r="R1587" s="34"/>
      <c r="S1587" s="34"/>
      <c r="T1587" s="34"/>
      <c r="U1587" s="34"/>
      <c r="V1587" s="34"/>
      <c r="W1587" s="34"/>
      <c r="X1587" s="34"/>
      <c r="Y1587" s="34"/>
      <c r="Z1587" s="34"/>
      <c r="AA1587" s="34"/>
      <c r="AB1587" s="34"/>
    </row>
    <row r="1588" spans="1:28">
      <c r="A1588" s="34"/>
      <c r="B1588" s="34"/>
      <c r="C1588" s="34"/>
      <c r="D1588" s="34"/>
      <c r="E1588" s="34"/>
      <c r="F1588" s="34"/>
      <c r="G1588" s="34"/>
      <c r="O1588" s="34"/>
      <c r="P1588" s="34"/>
      <c r="Q1588" s="34"/>
      <c r="R1588" s="34"/>
      <c r="S1588" s="34"/>
      <c r="T1588" s="34"/>
      <c r="U1588" s="34"/>
      <c r="V1588" s="34"/>
      <c r="W1588" s="34"/>
      <c r="X1588" s="34"/>
      <c r="Y1588" s="34"/>
      <c r="Z1588" s="34"/>
      <c r="AA1588" s="34"/>
      <c r="AB1588" s="34"/>
    </row>
    <row r="1589" spans="1:28">
      <c r="A1589" s="34"/>
      <c r="B1589" s="34"/>
      <c r="C1589" s="34"/>
      <c r="D1589" s="34"/>
      <c r="E1589" s="34"/>
      <c r="F1589" s="34"/>
      <c r="G1589" s="34"/>
      <c r="O1589" s="34"/>
      <c r="P1589" s="34"/>
      <c r="Q1589" s="34"/>
      <c r="R1589" s="34"/>
      <c r="S1589" s="34"/>
      <c r="T1589" s="34"/>
      <c r="U1589" s="34"/>
      <c r="V1589" s="34"/>
      <c r="W1589" s="34"/>
      <c r="X1589" s="34"/>
      <c r="Y1589" s="34"/>
      <c r="Z1589" s="34"/>
      <c r="AA1589" s="34"/>
      <c r="AB1589" s="34"/>
    </row>
    <row r="1590" spans="1:28">
      <c r="A1590" s="34"/>
      <c r="B1590" s="34"/>
      <c r="C1590" s="34"/>
      <c r="D1590" s="34"/>
      <c r="E1590" s="34"/>
      <c r="F1590" s="34"/>
      <c r="G1590" s="34"/>
      <c r="O1590" s="34"/>
      <c r="P1590" s="34"/>
      <c r="Q1590" s="34"/>
      <c r="R1590" s="34"/>
      <c r="S1590" s="34"/>
      <c r="T1590" s="34"/>
      <c r="U1590" s="34"/>
      <c r="V1590" s="34"/>
      <c r="W1590" s="34"/>
      <c r="X1590" s="34"/>
      <c r="Y1590" s="34"/>
      <c r="Z1590" s="34"/>
      <c r="AA1590" s="34"/>
      <c r="AB1590" s="34"/>
    </row>
    <row r="1591" spans="1:28">
      <c r="A1591" s="34"/>
      <c r="B1591" s="34"/>
      <c r="C1591" s="34"/>
      <c r="D1591" s="34"/>
      <c r="E1591" s="34"/>
      <c r="F1591" s="34"/>
      <c r="G1591" s="34"/>
      <c r="O1591" s="34"/>
      <c r="P1591" s="34"/>
      <c r="Q1591" s="34"/>
      <c r="R1591" s="34"/>
      <c r="S1591" s="34"/>
      <c r="T1591" s="34"/>
      <c r="U1591" s="34"/>
      <c r="V1591" s="34"/>
      <c r="W1591" s="34"/>
      <c r="X1591" s="34"/>
      <c r="Y1591" s="34"/>
      <c r="Z1591" s="34"/>
      <c r="AA1591" s="34"/>
      <c r="AB1591" s="34"/>
    </row>
    <row r="1592" spans="1:28">
      <c r="A1592" s="34"/>
      <c r="B1592" s="34"/>
      <c r="C1592" s="34"/>
      <c r="D1592" s="34"/>
      <c r="E1592" s="34"/>
      <c r="F1592" s="34"/>
      <c r="G1592" s="34"/>
      <c r="O1592" s="34"/>
      <c r="P1592" s="34"/>
      <c r="Q1592" s="34"/>
      <c r="R1592" s="34"/>
      <c r="S1592" s="34"/>
      <c r="T1592" s="34"/>
      <c r="U1592" s="34"/>
      <c r="V1592" s="34"/>
      <c r="W1592" s="34"/>
      <c r="X1592" s="34"/>
      <c r="Y1592" s="34"/>
      <c r="Z1592" s="34"/>
      <c r="AA1592" s="34"/>
      <c r="AB1592" s="34"/>
    </row>
    <row r="1593" spans="1:28">
      <c r="A1593" s="34"/>
      <c r="B1593" s="34"/>
      <c r="C1593" s="34"/>
      <c r="D1593" s="34"/>
      <c r="E1593" s="34"/>
      <c r="F1593" s="34"/>
      <c r="G1593" s="34"/>
      <c r="O1593" s="34"/>
      <c r="P1593" s="34"/>
      <c r="Q1593" s="34"/>
      <c r="R1593" s="34"/>
      <c r="S1593" s="34"/>
      <c r="T1593" s="34"/>
      <c r="U1593" s="34"/>
      <c r="V1593" s="34"/>
      <c r="W1593" s="34"/>
      <c r="X1593" s="34"/>
      <c r="Y1593" s="34"/>
      <c r="Z1593" s="34"/>
      <c r="AA1593" s="34"/>
      <c r="AB1593" s="34"/>
    </row>
    <row r="1594" spans="1:28">
      <c r="A1594" s="34"/>
      <c r="B1594" s="34"/>
      <c r="C1594" s="34"/>
      <c r="D1594" s="34"/>
      <c r="E1594" s="34"/>
      <c r="F1594" s="34"/>
      <c r="G1594" s="34"/>
      <c r="O1594" s="34"/>
      <c r="P1594" s="34"/>
      <c r="Q1594" s="34"/>
      <c r="R1594" s="34"/>
      <c r="S1594" s="34"/>
      <c r="T1594" s="34"/>
      <c r="U1594" s="34"/>
      <c r="V1594" s="34"/>
      <c r="W1594" s="34"/>
      <c r="X1594" s="34"/>
      <c r="Y1594" s="34"/>
      <c r="Z1594" s="34"/>
      <c r="AA1594" s="34"/>
      <c r="AB1594" s="34"/>
    </row>
    <row r="1595" spans="1:28">
      <c r="A1595" s="34"/>
      <c r="B1595" s="34"/>
      <c r="C1595" s="34"/>
      <c r="D1595" s="34"/>
      <c r="E1595" s="34"/>
      <c r="F1595" s="34"/>
      <c r="G1595" s="34"/>
      <c r="O1595" s="34"/>
      <c r="P1595" s="34"/>
      <c r="Q1595" s="34"/>
      <c r="R1595" s="34"/>
      <c r="S1595" s="34"/>
      <c r="T1595" s="34"/>
      <c r="U1595" s="34"/>
      <c r="V1595" s="34"/>
      <c r="W1595" s="34"/>
      <c r="X1595" s="34"/>
      <c r="Y1595" s="34"/>
      <c r="Z1595" s="34"/>
      <c r="AA1595" s="34"/>
      <c r="AB1595" s="34"/>
    </row>
    <row r="1596" spans="1:28">
      <c r="A1596" s="34"/>
      <c r="B1596" s="34"/>
      <c r="C1596" s="34"/>
      <c r="D1596" s="34"/>
      <c r="E1596" s="34"/>
      <c r="F1596" s="34"/>
      <c r="G1596" s="34"/>
      <c r="O1596" s="34"/>
      <c r="P1596" s="34"/>
      <c r="Q1596" s="34"/>
      <c r="R1596" s="34"/>
      <c r="S1596" s="34"/>
      <c r="T1596" s="34"/>
      <c r="U1596" s="34"/>
      <c r="V1596" s="34"/>
      <c r="W1596" s="34"/>
      <c r="X1596" s="34"/>
      <c r="Y1596" s="34"/>
      <c r="Z1596" s="34"/>
      <c r="AA1596" s="34"/>
      <c r="AB1596" s="34"/>
    </row>
    <row r="1597" spans="1:28">
      <c r="A1597" s="34"/>
      <c r="B1597" s="34"/>
      <c r="C1597" s="34"/>
      <c r="D1597" s="34"/>
      <c r="E1597" s="34"/>
      <c r="F1597" s="34"/>
      <c r="G1597" s="34"/>
      <c r="O1597" s="34"/>
      <c r="P1597" s="34"/>
      <c r="Q1597" s="34"/>
      <c r="R1597" s="34"/>
      <c r="S1597" s="34"/>
      <c r="T1597" s="34"/>
      <c r="U1597" s="34"/>
      <c r="V1597" s="34"/>
      <c r="W1597" s="34"/>
      <c r="X1597" s="34"/>
      <c r="Y1597" s="34"/>
      <c r="Z1597" s="34"/>
      <c r="AA1597" s="34"/>
      <c r="AB1597" s="34"/>
    </row>
    <row r="1598" spans="1:28">
      <c r="A1598" s="34"/>
      <c r="B1598" s="34"/>
      <c r="C1598" s="34"/>
      <c r="D1598" s="34"/>
      <c r="E1598" s="34"/>
      <c r="F1598" s="34"/>
      <c r="G1598" s="34"/>
      <c r="O1598" s="34"/>
      <c r="P1598" s="34"/>
      <c r="Q1598" s="34"/>
      <c r="R1598" s="34"/>
      <c r="S1598" s="34"/>
      <c r="T1598" s="34"/>
      <c r="U1598" s="34"/>
      <c r="V1598" s="34"/>
      <c r="W1598" s="34"/>
      <c r="X1598" s="34"/>
      <c r="Y1598" s="34"/>
      <c r="Z1598" s="34"/>
      <c r="AA1598" s="34"/>
      <c r="AB1598" s="34"/>
    </row>
    <row r="1599" spans="1:28">
      <c r="A1599" s="34"/>
      <c r="B1599" s="34"/>
      <c r="C1599" s="34"/>
      <c r="D1599" s="34"/>
      <c r="E1599" s="34"/>
      <c r="F1599" s="34"/>
      <c r="G1599" s="34"/>
      <c r="O1599" s="34"/>
      <c r="P1599" s="34"/>
      <c r="Q1599" s="34"/>
      <c r="R1599" s="34"/>
      <c r="S1599" s="34"/>
      <c r="T1599" s="34"/>
      <c r="U1599" s="34"/>
      <c r="V1599" s="34"/>
      <c r="W1599" s="34"/>
      <c r="X1599" s="34"/>
      <c r="Y1599" s="34"/>
      <c r="Z1599" s="34"/>
      <c r="AA1599" s="34"/>
      <c r="AB1599" s="34"/>
    </row>
    <row r="1600" spans="1:28">
      <c r="A1600" s="34"/>
      <c r="B1600" s="34"/>
      <c r="C1600" s="34"/>
      <c r="D1600" s="34"/>
      <c r="E1600" s="34"/>
      <c r="F1600" s="34"/>
      <c r="G1600" s="34"/>
      <c r="O1600" s="34"/>
      <c r="P1600" s="34"/>
      <c r="Q1600" s="34"/>
      <c r="R1600" s="34"/>
      <c r="S1600" s="34"/>
      <c r="T1600" s="34"/>
      <c r="U1600" s="34"/>
      <c r="V1600" s="34"/>
      <c r="W1600" s="34"/>
      <c r="X1600" s="34"/>
      <c r="Y1600" s="34"/>
      <c r="Z1600" s="34"/>
      <c r="AA1600" s="34"/>
      <c r="AB1600" s="34"/>
    </row>
    <row r="1601" spans="1:28">
      <c r="A1601" s="34"/>
      <c r="B1601" s="34"/>
      <c r="C1601" s="34"/>
      <c r="D1601" s="34"/>
      <c r="E1601" s="34"/>
      <c r="F1601" s="34"/>
      <c r="G1601" s="34"/>
      <c r="O1601" s="34"/>
      <c r="P1601" s="34"/>
      <c r="Q1601" s="34"/>
      <c r="R1601" s="34"/>
      <c r="S1601" s="34"/>
      <c r="T1601" s="34"/>
      <c r="U1601" s="34"/>
      <c r="V1601" s="34"/>
      <c r="W1601" s="34"/>
      <c r="X1601" s="34"/>
      <c r="Y1601" s="34"/>
      <c r="Z1601" s="34"/>
      <c r="AA1601" s="34"/>
      <c r="AB1601" s="34"/>
    </row>
    <row r="1602" spans="1:28">
      <c r="A1602" s="34"/>
      <c r="B1602" s="34"/>
      <c r="C1602" s="34"/>
      <c r="D1602" s="34"/>
      <c r="E1602" s="34"/>
      <c r="F1602" s="34"/>
      <c r="G1602" s="34"/>
      <c r="O1602" s="34"/>
      <c r="P1602" s="34"/>
      <c r="Q1602" s="34"/>
      <c r="R1602" s="34"/>
      <c r="S1602" s="34"/>
      <c r="T1602" s="34"/>
      <c r="U1602" s="34"/>
      <c r="V1602" s="34"/>
      <c r="W1602" s="34"/>
      <c r="X1602" s="34"/>
      <c r="Y1602" s="34"/>
      <c r="Z1602" s="34"/>
      <c r="AA1602" s="34"/>
      <c r="AB1602" s="34"/>
    </row>
    <row r="1603" spans="1:28">
      <c r="A1603" s="34"/>
      <c r="B1603" s="34"/>
      <c r="C1603" s="34"/>
      <c r="D1603" s="34"/>
      <c r="E1603" s="34"/>
      <c r="F1603" s="34"/>
      <c r="G1603" s="34"/>
      <c r="O1603" s="34"/>
      <c r="P1603" s="34"/>
      <c r="Q1603" s="34"/>
      <c r="R1603" s="34"/>
      <c r="S1603" s="34"/>
      <c r="T1603" s="34"/>
      <c r="U1603" s="34"/>
      <c r="V1603" s="34"/>
      <c r="W1603" s="34"/>
      <c r="X1603" s="34"/>
      <c r="Y1603" s="34"/>
      <c r="Z1603" s="34"/>
      <c r="AA1603" s="34"/>
      <c r="AB1603" s="34"/>
    </row>
    <row r="1604" spans="1:28">
      <c r="A1604" s="34"/>
      <c r="B1604" s="34"/>
      <c r="C1604" s="34"/>
      <c r="D1604" s="34"/>
      <c r="E1604" s="34"/>
      <c r="F1604" s="34"/>
      <c r="G1604" s="34"/>
      <c r="O1604" s="34"/>
      <c r="P1604" s="34"/>
      <c r="Q1604" s="34"/>
      <c r="R1604" s="34"/>
      <c r="S1604" s="34"/>
      <c r="T1604" s="34"/>
      <c r="U1604" s="34"/>
      <c r="V1604" s="34"/>
      <c r="W1604" s="34"/>
      <c r="X1604" s="34"/>
      <c r="Y1604" s="34"/>
      <c r="Z1604" s="34"/>
      <c r="AA1604" s="34"/>
      <c r="AB1604" s="34"/>
    </row>
    <row r="1605" spans="1:28">
      <c r="A1605" s="34"/>
      <c r="B1605" s="34"/>
      <c r="C1605" s="34"/>
      <c r="D1605" s="34"/>
      <c r="E1605" s="34"/>
      <c r="F1605" s="34"/>
      <c r="G1605" s="34"/>
      <c r="O1605" s="34"/>
      <c r="P1605" s="34"/>
      <c r="Q1605" s="34"/>
      <c r="R1605" s="34"/>
      <c r="S1605" s="34"/>
      <c r="T1605" s="34"/>
      <c r="U1605" s="34"/>
      <c r="V1605" s="34"/>
      <c r="W1605" s="34"/>
      <c r="X1605" s="34"/>
      <c r="Y1605" s="34"/>
      <c r="Z1605" s="34"/>
      <c r="AA1605" s="34"/>
      <c r="AB1605" s="34"/>
    </row>
    <row r="1606" spans="1:28">
      <c r="A1606" s="34"/>
      <c r="B1606" s="34"/>
      <c r="C1606" s="34"/>
      <c r="D1606" s="34"/>
      <c r="E1606" s="34"/>
      <c r="F1606" s="34"/>
      <c r="G1606" s="34"/>
      <c r="O1606" s="34"/>
      <c r="P1606" s="34"/>
      <c r="Q1606" s="34"/>
      <c r="R1606" s="34"/>
      <c r="S1606" s="34"/>
      <c r="T1606" s="34"/>
      <c r="U1606" s="34"/>
      <c r="V1606" s="34"/>
      <c r="W1606" s="34"/>
      <c r="X1606" s="34"/>
      <c r="Y1606" s="34"/>
      <c r="Z1606" s="34"/>
      <c r="AA1606" s="34"/>
      <c r="AB1606" s="34"/>
    </row>
    <row r="1607" spans="1:28">
      <c r="A1607" s="34"/>
      <c r="B1607" s="34"/>
      <c r="C1607" s="34"/>
      <c r="D1607" s="34"/>
      <c r="E1607" s="34"/>
      <c r="F1607" s="34"/>
      <c r="G1607" s="34"/>
      <c r="O1607" s="34"/>
      <c r="P1607" s="34"/>
      <c r="Q1607" s="34"/>
      <c r="R1607" s="34"/>
      <c r="S1607" s="34"/>
      <c r="T1607" s="34"/>
      <c r="U1607" s="34"/>
      <c r="V1607" s="34"/>
      <c r="W1607" s="34"/>
      <c r="X1607" s="34"/>
      <c r="Y1607" s="34"/>
      <c r="Z1607" s="34"/>
      <c r="AA1607" s="34"/>
      <c r="AB1607" s="34"/>
    </row>
    <row r="1608" spans="1:28">
      <c r="A1608" s="34"/>
      <c r="B1608" s="34"/>
      <c r="C1608" s="34"/>
      <c r="D1608" s="34"/>
      <c r="E1608" s="34"/>
      <c r="F1608" s="34"/>
      <c r="G1608" s="34"/>
      <c r="O1608" s="34"/>
      <c r="P1608" s="34"/>
      <c r="Q1608" s="34"/>
      <c r="R1608" s="34"/>
      <c r="S1608" s="34"/>
      <c r="T1608" s="34"/>
      <c r="U1608" s="34"/>
      <c r="V1608" s="34"/>
      <c r="W1608" s="34"/>
      <c r="X1608" s="34"/>
      <c r="Y1608" s="34"/>
      <c r="Z1608" s="34"/>
      <c r="AA1608" s="34"/>
      <c r="AB1608" s="34"/>
    </row>
    <row r="1609" spans="1:28">
      <c r="A1609" s="34"/>
      <c r="B1609" s="34"/>
      <c r="C1609" s="34"/>
      <c r="D1609" s="34"/>
      <c r="E1609" s="34"/>
      <c r="F1609" s="34"/>
      <c r="G1609" s="34"/>
      <c r="O1609" s="34"/>
      <c r="P1609" s="34"/>
      <c r="Q1609" s="34"/>
      <c r="R1609" s="34"/>
      <c r="S1609" s="34"/>
      <c r="T1609" s="34"/>
      <c r="U1609" s="34"/>
      <c r="V1609" s="34"/>
      <c r="W1609" s="34"/>
      <c r="X1609" s="34"/>
      <c r="Y1609" s="34"/>
      <c r="Z1609" s="34"/>
      <c r="AA1609" s="34"/>
      <c r="AB1609" s="34"/>
    </row>
    <row r="1610" spans="1:28">
      <c r="A1610" s="34"/>
      <c r="B1610" s="34"/>
      <c r="C1610" s="34"/>
      <c r="D1610" s="34"/>
      <c r="E1610" s="34"/>
      <c r="F1610" s="34"/>
      <c r="G1610" s="34"/>
      <c r="O1610" s="34"/>
      <c r="P1610" s="34"/>
      <c r="Q1610" s="34"/>
      <c r="R1610" s="34"/>
      <c r="S1610" s="34"/>
      <c r="T1610" s="34"/>
      <c r="U1610" s="34"/>
      <c r="V1610" s="34"/>
      <c r="W1610" s="34"/>
      <c r="X1610" s="34"/>
      <c r="Y1610" s="34"/>
      <c r="Z1610" s="34"/>
      <c r="AA1610" s="34"/>
      <c r="AB1610" s="34"/>
    </row>
    <row r="1611" spans="1:28">
      <c r="A1611" s="34"/>
      <c r="B1611" s="34"/>
      <c r="C1611" s="34"/>
      <c r="D1611" s="34"/>
      <c r="E1611" s="34"/>
      <c r="F1611" s="34"/>
      <c r="G1611" s="34"/>
      <c r="O1611" s="34"/>
      <c r="P1611" s="34"/>
      <c r="Q1611" s="34"/>
      <c r="R1611" s="34"/>
      <c r="S1611" s="34"/>
      <c r="T1611" s="34"/>
      <c r="U1611" s="34"/>
      <c r="V1611" s="34"/>
      <c r="W1611" s="34"/>
      <c r="X1611" s="34"/>
      <c r="Y1611" s="34"/>
      <c r="Z1611" s="34"/>
      <c r="AA1611" s="34"/>
      <c r="AB1611" s="34"/>
    </row>
    <row r="1612" spans="1:28">
      <c r="A1612" s="34"/>
      <c r="B1612" s="34"/>
      <c r="C1612" s="34"/>
      <c r="D1612" s="34"/>
      <c r="E1612" s="34"/>
      <c r="F1612" s="34"/>
      <c r="G1612" s="34"/>
      <c r="O1612" s="34"/>
      <c r="P1612" s="34"/>
      <c r="Q1612" s="34"/>
      <c r="R1612" s="34"/>
      <c r="S1612" s="34"/>
      <c r="T1612" s="34"/>
      <c r="U1612" s="34"/>
      <c r="V1612" s="34"/>
      <c r="W1612" s="34"/>
      <c r="X1612" s="34"/>
      <c r="Y1612" s="34"/>
      <c r="Z1612" s="34"/>
      <c r="AA1612" s="34"/>
      <c r="AB1612" s="34"/>
    </row>
    <row r="1613" spans="1:28">
      <c r="A1613" s="34"/>
      <c r="B1613" s="34"/>
      <c r="C1613" s="34"/>
      <c r="D1613" s="34"/>
      <c r="E1613" s="34"/>
      <c r="F1613" s="34"/>
      <c r="G1613" s="34"/>
      <c r="O1613" s="34"/>
      <c r="P1613" s="34"/>
      <c r="Q1613" s="34"/>
      <c r="R1613" s="34"/>
      <c r="S1613" s="34"/>
      <c r="T1613" s="34"/>
      <c r="U1613" s="34"/>
      <c r="V1613" s="34"/>
      <c r="W1613" s="34"/>
      <c r="X1613" s="34"/>
      <c r="Y1613" s="34"/>
      <c r="Z1613" s="34"/>
      <c r="AA1613" s="34"/>
      <c r="AB1613" s="34"/>
    </row>
    <row r="1614" spans="1:28">
      <c r="A1614" s="34"/>
      <c r="B1614" s="34"/>
      <c r="C1614" s="34"/>
      <c r="D1614" s="34"/>
      <c r="E1614" s="34"/>
      <c r="F1614" s="34"/>
      <c r="G1614" s="34"/>
      <c r="O1614" s="34"/>
      <c r="P1614" s="34"/>
      <c r="Q1614" s="34"/>
      <c r="R1614" s="34"/>
      <c r="S1614" s="34"/>
      <c r="T1614" s="34"/>
      <c r="U1614" s="34"/>
      <c r="V1614" s="34"/>
      <c r="W1614" s="34"/>
      <c r="X1614" s="34"/>
      <c r="Y1614" s="34"/>
      <c r="Z1614" s="34"/>
      <c r="AA1614" s="34"/>
      <c r="AB1614" s="34"/>
    </row>
    <row r="1615" spans="1:28">
      <c r="A1615" s="34"/>
      <c r="B1615" s="34"/>
      <c r="C1615" s="34"/>
      <c r="D1615" s="34"/>
      <c r="E1615" s="34"/>
      <c r="F1615" s="34"/>
      <c r="G1615" s="34"/>
      <c r="O1615" s="34"/>
      <c r="P1615" s="34"/>
      <c r="Q1615" s="34"/>
      <c r="R1615" s="34"/>
      <c r="S1615" s="34"/>
      <c r="T1615" s="34"/>
      <c r="U1615" s="34"/>
      <c r="V1615" s="34"/>
      <c r="W1615" s="34"/>
      <c r="X1615" s="34"/>
      <c r="Y1615" s="34"/>
      <c r="Z1615" s="34"/>
      <c r="AA1615" s="34"/>
      <c r="AB1615" s="34"/>
    </row>
    <row r="1616" spans="1:28">
      <c r="A1616" s="34"/>
      <c r="B1616" s="34"/>
      <c r="C1616" s="34"/>
      <c r="D1616" s="34"/>
      <c r="E1616" s="34"/>
      <c r="F1616" s="34"/>
      <c r="G1616" s="34"/>
      <c r="O1616" s="34"/>
      <c r="P1616" s="34"/>
      <c r="Q1616" s="34"/>
      <c r="R1616" s="34"/>
      <c r="S1616" s="34"/>
      <c r="T1616" s="34"/>
      <c r="U1616" s="34"/>
      <c r="V1616" s="34"/>
      <c r="W1616" s="34"/>
      <c r="X1616" s="34"/>
      <c r="Y1616" s="34"/>
      <c r="Z1616" s="34"/>
      <c r="AA1616" s="34"/>
      <c r="AB1616" s="34"/>
    </row>
    <row r="1617" spans="1:28">
      <c r="A1617" s="34"/>
      <c r="B1617" s="34"/>
      <c r="C1617" s="34"/>
      <c r="D1617" s="34"/>
      <c r="E1617" s="34"/>
      <c r="F1617" s="34"/>
      <c r="G1617" s="34"/>
      <c r="O1617" s="34"/>
      <c r="P1617" s="34"/>
      <c r="Q1617" s="34"/>
      <c r="R1617" s="34"/>
      <c r="S1617" s="34"/>
      <c r="T1617" s="34"/>
      <c r="U1617" s="34"/>
      <c r="V1617" s="34"/>
      <c r="W1617" s="34"/>
      <c r="X1617" s="34"/>
      <c r="Y1617" s="34"/>
      <c r="Z1617" s="34"/>
      <c r="AA1617" s="34"/>
      <c r="AB1617" s="34"/>
    </row>
    <row r="1618" spans="1:28">
      <c r="A1618" s="34"/>
      <c r="B1618" s="34"/>
      <c r="C1618" s="34"/>
      <c r="D1618" s="34"/>
      <c r="E1618" s="34"/>
      <c r="F1618" s="34"/>
      <c r="G1618" s="34"/>
      <c r="O1618" s="34"/>
      <c r="P1618" s="34"/>
      <c r="Q1618" s="34"/>
      <c r="R1618" s="34"/>
      <c r="S1618" s="34"/>
      <c r="T1618" s="34"/>
      <c r="U1618" s="34"/>
      <c r="V1618" s="34"/>
      <c r="W1618" s="34"/>
      <c r="X1618" s="34"/>
      <c r="Y1618" s="34"/>
      <c r="Z1618" s="34"/>
      <c r="AA1618" s="34"/>
      <c r="AB1618" s="34"/>
    </row>
    <row r="1619" spans="1:28">
      <c r="A1619" s="34"/>
      <c r="B1619" s="34"/>
      <c r="C1619" s="34"/>
      <c r="D1619" s="34"/>
      <c r="E1619" s="34"/>
      <c r="F1619" s="34"/>
      <c r="G1619" s="34"/>
      <c r="O1619" s="34"/>
      <c r="P1619" s="34"/>
      <c r="Q1619" s="34"/>
      <c r="R1619" s="34"/>
      <c r="S1619" s="34"/>
      <c r="T1619" s="34"/>
      <c r="U1619" s="34"/>
      <c r="V1619" s="34"/>
      <c r="W1619" s="34"/>
      <c r="X1619" s="34"/>
      <c r="Y1619" s="34"/>
      <c r="Z1619" s="34"/>
      <c r="AA1619" s="34"/>
      <c r="AB1619" s="34"/>
    </row>
    <row r="1620" spans="1:28">
      <c r="A1620" s="34"/>
      <c r="B1620" s="34"/>
      <c r="C1620" s="34"/>
      <c r="D1620" s="34"/>
      <c r="E1620" s="34"/>
      <c r="F1620" s="34"/>
      <c r="G1620" s="34"/>
      <c r="O1620" s="34"/>
      <c r="P1620" s="34"/>
      <c r="Q1620" s="34"/>
      <c r="R1620" s="34"/>
      <c r="S1620" s="34"/>
      <c r="T1620" s="34"/>
      <c r="U1620" s="34"/>
      <c r="V1620" s="34"/>
      <c r="W1620" s="34"/>
      <c r="X1620" s="34"/>
      <c r="Y1620" s="34"/>
      <c r="Z1620" s="34"/>
      <c r="AA1620" s="34"/>
      <c r="AB1620" s="34"/>
    </row>
    <row r="1621" spans="1:28">
      <c r="A1621" s="34"/>
      <c r="B1621" s="34"/>
      <c r="C1621" s="34"/>
      <c r="D1621" s="34"/>
      <c r="E1621" s="34"/>
      <c r="F1621" s="34"/>
      <c r="G1621" s="34"/>
      <c r="O1621" s="34"/>
      <c r="P1621" s="34"/>
      <c r="Q1621" s="34"/>
      <c r="R1621" s="34"/>
      <c r="S1621" s="34"/>
      <c r="T1621" s="34"/>
      <c r="U1621" s="34"/>
      <c r="V1621" s="34"/>
      <c r="W1621" s="34"/>
      <c r="X1621" s="34"/>
      <c r="Y1621" s="34"/>
      <c r="Z1621" s="34"/>
      <c r="AA1621" s="34"/>
      <c r="AB1621" s="34"/>
    </row>
    <row r="1622" spans="1:28">
      <c r="A1622" s="34"/>
      <c r="B1622" s="34"/>
      <c r="C1622" s="34"/>
      <c r="D1622" s="34"/>
      <c r="E1622" s="34"/>
      <c r="F1622" s="34"/>
      <c r="G1622" s="34"/>
      <c r="O1622" s="34"/>
      <c r="P1622" s="34"/>
      <c r="Q1622" s="34"/>
      <c r="R1622" s="34"/>
      <c r="S1622" s="34"/>
      <c r="T1622" s="34"/>
      <c r="U1622" s="34"/>
      <c r="V1622" s="34"/>
      <c r="W1622" s="34"/>
      <c r="X1622" s="34"/>
      <c r="Y1622" s="34"/>
      <c r="Z1622" s="34"/>
      <c r="AA1622" s="34"/>
      <c r="AB1622" s="34"/>
    </row>
    <row r="1623" spans="1:28">
      <c r="A1623" s="34"/>
      <c r="B1623" s="34"/>
      <c r="C1623" s="34"/>
      <c r="D1623" s="34"/>
      <c r="E1623" s="34"/>
      <c r="F1623" s="34"/>
      <c r="G1623" s="34"/>
      <c r="O1623" s="34"/>
      <c r="P1623" s="34"/>
      <c r="Q1623" s="34"/>
      <c r="R1623" s="34"/>
      <c r="S1623" s="34"/>
      <c r="T1623" s="34"/>
      <c r="U1623" s="34"/>
      <c r="V1623" s="34"/>
      <c r="W1623" s="34"/>
      <c r="X1623" s="34"/>
      <c r="Y1623" s="34"/>
      <c r="Z1623" s="34"/>
      <c r="AA1623" s="34"/>
      <c r="AB1623" s="34"/>
    </row>
    <row r="1624" spans="1:28">
      <c r="A1624" s="34"/>
      <c r="B1624" s="34"/>
      <c r="C1624" s="34"/>
      <c r="D1624" s="34"/>
      <c r="E1624" s="34"/>
      <c r="F1624" s="34"/>
      <c r="G1624" s="34"/>
      <c r="O1624" s="34"/>
      <c r="P1624" s="34"/>
      <c r="Q1624" s="34"/>
      <c r="R1624" s="34"/>
      <c r="S1624" s="34"/>
      <c r="T1624" s="34"/>
      <c r="U1624" s="34"/>
      <c r="V1624" s="34"/>
      <c r="W1624" s="34"/>
      <c r="X1624" s="34"/>
      <c r="Y1624" s="34"/>
      <c r="Z1624" s="34"/>
      <c r="AA1624" s="34"/>
      <c r="AB1624" s="34"/>
    </row>
    <row r="1625" spans="1:28">
      <c r="A1625" s="34"/>
      <c r="B1625" s="34"/>
      <c r="C1625" s="34"/>
      <c r="D1625" s="34"/>
      <c r="E1625" s="34"/>
      <c r="F1625" s="34"/>
      <c r="G1625" s="34"/>
      <c r="O1625" s="34"/>
      <c r="P1625" s="34"/>
      <c r="Q1625" s="34"/>
      <c r="R1625" s="34"/>
      <c r="S1625" s="34"/>
      <c r="T1625" s="34"/>
      <c r="U1625" s="34"/>
      <c r="V1625" s="34"/>
      <c r="W1625" s="34"/>
      <c r="X1625" s="34"/>
      <c r="Y1625" s="34"/>
      <c r="Z1625" s="34"/>
      <c r="AA1625" s="34"/>
      <c r="AB1625" s="34"/>
    </row>
    <row r="1626" spans="1:28">
      <c r="A1626" s="34"/>
      <c r="B1626" s="34"/>
      <c r="C1626" s="34"/>
      <c r="D1626" s="34"/>
      <c r="E1626" s="34"/>
      <c r="F1626" s="34"/>
      <c r="G1626" s="34"/>
      <c r="O1626" s="34"/>
      <c r="P1626" s="34"/>
      <c r="Q1626" s="34"/>
      <c r="R1626" s="34"/>
      <c r="S1626" s="34"/>
      <c r="T1626" s="34"/>
      <c r="U1626" s="34"/>
      <c r="V1626" s="34"/>
      <c r="W1626" s="34"/>
      <c r="X1626" s="34"/>
      <c r="Y1626" s="34"/>
      <c r="Z1626" s="34"/>
      <c r="AA1626" s="34"/>
      <c r="AB1626" s="34"/>
    </row>
    <row r="1627" spans="1:28">
      <c r="A1627" s="34"/>
      <c r="B1627" s="34"/>
      <c r="C1627" s="34"/>
      <c r="D1627" s="34"/>
      <c r="E1627" s="34"/>
      <c r="F1627" s="34"/>
      <c r="G1627" s="34"/>
      <c r="O1627" s="34"/>
      <c r="P1627" s="34"/>
      <c r="Q1627" s="34"/>
      <c r="R1627" s="34"/>
      <c r="S1627" s="34"/>
      <c r="T1627" s="34"/>
      <c r="U1627" s="34"/>
      <c r="V1627" s="34"/>
      <c r="W1627" s="34"/>
      <c r="X1627" s="34"/>
      <c r="Y1627" s="34"/>
      <c r="Z1627" s="34"/>
      <c r="AA1627" s="34"/>
      <c r="AB1627" s="34"/>
    </row>
    <row r="1628" spans="1:28">
      <c r="A1628" s="34"/>
      <c r="B1628" s="34"/>
      <c r="C1628" s="34"/>
      <c r="D1628" s="34"/>
      <c r="E1628" s="34"/>
      <c r="F1628" s="34"/>
      <c r="G1628" s="34"/>
      <c r="O1628" s="34"/>
      <c r="P1628" s="34"/>
      <c r="Q1628" s="34"/>
      <c r="R1628" s="34"/>
      <c r="S1628" s="34"/>
      <c r="T1628" s="34"/>
      <c r="U1628" s="34"/>
      <c r="V1628" s="34"/>
      <c r="W1628" s="34"/>
      <c r="X1628" s="34"/>
      <c r="Y1628" s="34"/>
      <c r="Z1628" s="34"/>
      <c r="AA1628" s="34"/>
      <c r="AB1628" s="34"/>
    </row>
    <row r="1629" spans="1:28">
      <c r="A1629" s="34"/>
      <c r="B1629" s="34"/>
      <c r="C1629" s="34"/>
      <c r="D1629" s="34"/>
      <c r="E1629" s="34"/>
      <c r="F1629" s="34"/>
      <c r="G1629" s="34"/>
      <c r="O1629" s="34"/>
      <c r="P1629" s="34"/>
      <c r="Q1629" s="34"/>
      <c r="R1629" s="34"/>
      <c r="S1629" s="34"/>
      <c r="T1629" s="34"/>
      <c r="U1629" s="34"/>
      <c r="V1629" s="34"/>
      <c r="W1629" s="34"/>
      <c r="X1629" s="34"/>
      <c r="Y1629" s="34"/>
      <c r="Z1629" s="34"/>
      <c r="AA1629" s="34"/>
      <c r="AB1629" s="34"/>
    </row>
    <row r="1630" spans="1:28">
      <c r="A1630" s="34"/>
      <c r="B1630" s="34"/>
      <c r="C1630" s="34"/>
      <c r="D1630" s="34"/>
      <c r="E1630" s="34"/>
      <c r="F1630" s="34"/>
      <c r="G1630" s="34"/>
      <c r="O1630" s="34"/>
      <c r="P1630" s="34"/>
      <c r="Q1630" s="34"/>
      <c r="R1630" s="34"/>
      <c r="S1630" s="34"/>
      <c r="T1630" s="34"/>
      <c r="U1630" s="34"/>
      <c r="V1630" s="34"/>
      <c r="W1630" s="34"/>
      <c r="X1630" s="34"/>
      <c r="Y1630" s="34"/>
      <c r="Z1630" s="34"/>
      <c r="AA1630" s="34"/>
      <c r="AB1630" s="34"/>
    </row>
    <row r="1631" spans="1:28">
      <c r="A1631" s="34"/>
      <c r="B1631" s="34"/>
      <c r="C1631" s="34"/>
      <c r="D1631" s="34"/>
      <c r="E1631" s="34"/>
      <c r="F1631" s="34"/>
      <c r="G1631" s="34"/>
      <c r="O1631" s="34"/>
      <c r="P1631" s="34"/>
      <c r="Q1631" s="34"/>
      <c r="R1631" s="34"/>
      <c r="S1631" s="34"/>
      <c r="T1631" s="34"/>
      <c r="U1631" s="34"/>
      <c r="V1631" s="34"/>
      <c r="W1631" s="34"/>
      <c r="X1631" s="34"/>
      <c r="Y1631" s="34"/>
      <c r="Z1631" s="34"/>
      <c r="AA1631" s="34"/>
      <c r="AB1631" s="34"/>
    </row>
    <row r="1632" spans="1:28">
      <c r="A1632" s="34"/>
      <c r="B1632" s="34"/>
      <c r="C1632" s="34"/>
      <c r="D1632" s="34"/>
      <c r="E1632" s="34"/>
      <c r="F1632" s="34"/>
      <c r="G1632" s="34"/>
      <c r="O1632" s="34"/>
      <c r="P1632" s="34"/>
      <c r="Q1632" s="34"/>
      <c r="R1632" s="34"/>
      <c r="S1632" s="34"/>
      <c r="T1632" s="34"/>
      <c r="U1632" s="34"/>
      <c r="V1632" s="34"/>
      <c r="W1632" s="34"/>
      <c r="X1632" s="34"/>
      <c r="Y1632" s="34"/>
      <c r="Z1632" s="34"/>
      <c r="AA1632" s="34"/>
      <c r="AB1632" s="34"/>
    </row>
    <row r="1633" spans="1:28">
      <c r="A1633" s="34"/>
      <c r="B1633" s="34"/>
      <c r="C1633" s="34"/>
      <c r="D1633" s="34"/>
      <c r="E1633" s="34"/>
      <c r="F1633" s="34"/>
      <c r="G1633" s="34"/>
      <c r="O1633" s="34"/>
      <c r="P1633" s="34"/>
      <c r="Q1633" s="34"/>
      <c r="R1633" s="34"/>
      <c r="S1633" s="34"/>
      <c r="T1633" s="34"/>
      <c r="U1633" s="34"/>
      <c r="V1633" s="34"/>
      <c r="W1633" s="34"/>
      <c r="X1633" s="34"/>
      <c r="Y1633" s="34"/>
      <c r="Z1633" s="34"/>
      <c r="AA1633" s="34"/>
      <c r="AB1633" s="34"/>
    </row>
    <row r="1634" spans="1:28">
      <c r="A1634" s="34"/>
      <c r="B1634" s="34"/>
      <c r="C1634" s="34"/>
      <c r="D1634" s="34"/>
      <c r="E1634" s="34"/>
      <c r="F1634" s="34"/>
      <c r="G1634" s="34"/>
      <c r="O1634" s="34"/>
      <c r="P1634" s="34"/>
      <c r="Q1634" s="34"/>
      <c r="R1634" s="34"/>
      <c r="S1634" s="34"/>
      <c r="T1634" s="34"/>
      <c r="U1634" s="34"/>
      <c r="V1634" s="34"/>
      <c r="W1634" s="34"/>
      <c r="X1634" s="34"/>
      <c r="Y1634" s="34"/>
      <c r="Z1634" s="34"/>
      <c r="AA1634" s="34"/>
      <c r="AB1634" s="34"/>
    </row>
    <row r="1635" spans="1:28">
      <c r="A1635" s="34"/>
      <c r="B1635" s="34"/>
      <c r="C1635" s="34"/>
      <c r="D1635" s="34"/>
      <c r="E1635" s="34"/>
      <c r="F1635" s="34"/>
      <c r="G1635" s="34"/>
      <c r="O1635" s="34"/>
      <c r="P1635" s="34"/>
      <c r="Q1635" s="34"/>
      <c r="R1635" s="34"/>
      <c r="S1635" s="34"/>
      <c r="T1635" s="34"/>
      <c r="U1635" s="34"/>
      <c r="V1635" s="34"/>
      <c r="W1635" s="34"/>
      <c r="X1635" s="34"/>
      <c r="Y1635" s="34"/>
      <c r="Z1635" s="34"/>
      <c r="AA1635" s="34"/>
      <c r="AB1635" s="34"/>
    </row>
    <row r="1636" spans="1:28">
      <c r="A1636" s="34"/>
      <c r="B1636" s="34"/>
      <c r="C1636" s="34"/>
      <c r="D1636" s="34"/>
      <c r="E1636" s="34"/>
      <c r="F1636" s="34"/>
      <c r="G1636" s="34"/>
      <c r="O1636" s="34"/>
      <c r="P1636" s="34"/>
      <c r="Q1636" s="34"/>
      <c r="R1636" s="34"/>
      <c r="S1636" s="34"/>
      <c r="T1636" s="34"/>
      <c r="U1636" s="34"/>
      <c r="V1636" s="34"/>
      <c r="W1636" s="34"/>
      <c r="X1636" s="34"/>
      <c r="Y1636" s="34"/>
      <c r="Z1636" s="34"/>
      <c r="AA1636" s="34"/>
      <c r="AB1636" s="34"/>
    </row>
    <row r="1637" spans="1:28">
      <c r="A1637" s="34"/>
      <c r="B1637" s="34"/>
      <c r="C1637" s="34"/>
      <c r="D1637" s="34"/>
      <c r="E1637" s="34"/>
      <c r="F1637" s="34"/>
      <c r="G1637" s="34"/>
      <c r="O1637" s="34"/>
      <c r="P1637" s="34"/>
      <c r="Q1637" s="34"/>
      <c r="R1637" s="34"/>
      <c r="S1637" s="34"/>
      <c r="T1637" s="34"/>
      <c r="U1637" s="34"/>
      <c r="V1637" s="34"/>
      <c r="W1637" s="34"/>
      <c r="X1637" s="34"/>
      <c r="Y1637" s="34"/>
      <c r="Z1637" s="34"/>
      <c r="AA1637" s="34"/>
      <c r="AB1637" s="34"/>
    </row>
    <row r="1638" spans="1:28">
      <c r="A1638" s="34"/>
      <c r="B1638" s="34"/>
      <c r="C1638" s="34"/>
      <c r="D1638" s="34"/>
      <c r="E1638" s="34"/>
      <c r="F1638" s="34"/>
      <c r="G1638" s="34"/>
      <c r="O1638" s="34"/>
      <c r="P1638" s="34"/>
      <c r="Q1638" s="34"/>
      <c r="R1638" s="34"/>
      <c r="S1638" s="34"/>
      <c r="T1638" s="34"/>
      <c r="U1638" s="34"/>
      <c r="V1638" s="34"/>
      <c r="W1638" s="34"/>
      <c r="X1638" s="34"/>
      <c r="Y1638" s="34"/>
      <c r="Z1638" s="34"/>
      <c r="AA1638" s="34"/>
      <c r="AB1638" s="34"/>
    </row>
    <row r="1639" spans="1:28">
      <c r="A1639" s="34"/>
      <c r="B1639" s="34"/>
      <c r="C1639" s="34"/>
      <c r="D1639" s="34"/>
      <c r="E1639" s="34"/>
      <c r="F1639" s="34"/>
      <c r="G1639" s="34"/>
      <c r="O1639" s="34"/>
      <c r="P1639" s="34"/>
      <c r="Q1639" s="34"/>
      <c r="R1639" s="34"/>
      <c r="S1639" s="34"/>
      <c r="T1639" s="34"/>
      <c r="U1639" s="34"/>
      <c r="V1639" s="34"/>
      <c r="W1639" s="34"/>
      <c r="X1639" s="34"/>
      <c r="Y1639" s="34"/>
      <c r="Z1639" s="34"/>
      <c r="AA1639" s="34"/>
      <c r="AB1639" s="34"/>
    </row>
    <row r="1640" spans="1:28">
      <c r="A1640" s="34"/>
      <c r="B1640" s="34"/>
      <c r="C1640" s="34"/>
      <c r="D1640" s="34"/>
      <c r="E1640" s="34"/>
      <c r="F1640" s="34"/>
      <c r="G1640" s="34"/>
      <c r="O1640" s="34"/>
      <c r="P1640" s="34"/>
      <c r="Q1640" s="34"/>
      <c r="R1640" s="34"/>
      <c r="S1640" s="34"/>
      <c r="T1640" s="34"/>
      <c r="U1640" s="34"/>
      <c r="V1640" s="34"/>
      <c r="W1640" s="34"/>
      <c r="X1640" s="34"/>
      <c r="Y1640" s="34"/>
      <c r="Z1640" s="34"/>
      <c r="AA1640" s="34"/>
      <c r="AB1640" s="34"/>
    </row>
    <row r="1641" spans="1:28">
      <c r="A1641" s="34"/>
      <c r="B1641" s="34"/>
      <c r="C1641" s="34"/>
      <c r="D1641" s="34"/>
      <c r="E1641" s="34"/>
      <c r="F1641" s="34"/>
      <c r="G1641" s="34"/>
      <c r="O1641" s="34"/>
      <c r="P1641" s="34"/>
      <c r="Q1641" s="34"/>
      <c r="R1641" s="34"/>
      <c r="S1641" s="34"/>
      <c r="T1641" s="34"/>
      <c r="U1641" s="34"/>
      <c r="V1641" s="34"/>
      <c r="W1641" s="34"/>
      <c r="X1641" s="34"/>
      <c r="Y1641" s="34"/>
      <c r="Z1641" s="34"/>
      <c r="AA1641" s="34"/>
      <c r="AB1641" s="34"/>
    </row>
    <row r="1642" spans="1:28">
      <c r="A1642" s="34"/>
      <c r="B1642" s="34"/>
      <c r="C1642" s="34"/>
      <c r="D1642" s="34"/>
      <c r="E1642" s="34"/>
      <c r="F1642" s="34"/>
      <c r="G1642" s="34"/>
      <c r="O1642" s="34"/>
      <c r="P1642" s="34"/>
      <c r="Q1642" s="34"/>
      <c r="R1642" s="34"/>
      <c r="S1642" s="34"/>
      <c r="T1642" s="34"/>
      <c r="U1642" s="34"/>
      <c r="V1642" s="34"/>
      <c r="W1642" s="34"/>
      <c r="X1642" s="34"/>
      <c r="Y1642" s="34"/>
      <c r="Z1642" s="34"/>
      <c r="AA1642" s="34"/>
      <c r="AB1642" s="34"/>
    </row>
    <row r="1643" spans="1:28">
      <c r="A1643" s="34"/>
      <c r="B1643" s="34"/>
      <c r="C1643" s="34"/>
      <c r="D1643" s="34"/>
      <c r="E1643" s="34"/>
      <c r="F1643" s="34"/>
      <c r="G1643" s="34"/>
      <c r="O1643" s="34"/>
      <c r="P1643" s="34"/>
      <c r="Q1643" s="34"/>
      <c r="R1643" s="34"/>
      <c r="S1643" s="34"/>
      <c r="T1643" s="34"/>
      <c r="U1643" s="34"/>
      <c r="V1643" s="34"/>
      <c r="W1643" s="34"/>
      <c r="X1643" s="34"/>
      <c r="Y1643" s="34"/>
      <c r="Z1643" s="34"/>
      <c r="AA1643" s="34"/>
      <c r="AB1643" s="34"/>
    </row>
    <row r="1644" spans="1:28">
      <c r="A1644" s="34"/>
      <c r="B1644" s="34"/>
      <c r="C1644" s="34"/>
      <c r="D1644" s="34"/>
      <c r="E1644" s="34"/>
      <c r="F1644" s="34"/>
      <c r="G1644" s="34"/>
      <c r="O1644" s="34"/>
      <c r="P1644" s="34"/>
      <c r="Q1644" s="34"/>
      <c r="R1644" s="34"/>
      <c r="S1644" s="34"/>
      <c r="T1644" s="34"/>
      <c r="U1644" s="34"/>
      <c r="V1644" s="34"/>
      <c r="W1644" s="34"/>
      <c r="X1644" s="34"/>
      <c r="Y1644" s="34"/>
      <c r="Z1644" s="34"/>
      <c r="AA1644" s="34"/>
      <c r="AB1644" s="34"/>
    </row>
    <row r="1645" spans="1:28">
      <c r="A1645" s="34"/>
      <c r="B1645" s="34"/>
      <c r="C1645" s="34"/>
      <c r="D1645" s="34"/>
      <c r="E1645" s="34"/>
      <c r="F1645" s="34"/>
      <c r="G1645" s="34"/>
      <c r="O1645" s="34"/>
      <c r="P1645" s="34"/>
      <c r="Q1645" s="34"/>
      <c r="R1645" s="34"/>
      <c r="S1645" s="34"/>
      <c r="T1645" s="34"/>
      <c r="U1645" s="34"/>
      <c r="V1645" s="34"/>
      <c r="W1645" s="34"/>
      <c r="X1645" s="34"/>
      <c r="Y1645" s="34"/>
      <c r="Z1645" s="34"/>
      <c r="AA1645" s="34"/>
      <c r="AB1645" s="34"/>
    </row>
    <row r="1646" spans="1:28">
      <c r="A1646" s="34"/>
      <c r="B1646" s="34"/>
      <c r="C1646" s="34"/>
      <c r="D1646" s="34"/>
      <c r="E1646" s="34"/>
      <c r="F1646" s="34"/>
      <c r="G1646" s="34"/>
      <c r="O1646" s="34"/>
      <c r="P1646" s="34"/>
      <c r="Q1646" s="34"/>
      <c r="R1646" s="34"/>
      <c r="S1646" s="34"/>
      <c r="T1646" s="34"/>
      <c r="U1646" s="34"/>
      <c r="V1646" s="34"/>
      <c r="W1646" s="34"/>
      <c r="X1646" s="34"/>
      <c r="Y1646" s="34"/>
      <c r="Z1646" s="34"/>
      <c r="AA1646" s="34"/>
      <c r="AB1646" s="34"/>
    </row>
    <row r="1647" spans="1:28">
      <c r="A1647" s="34"/>
      <c r="B1647" s="34"/>
      <c r="C1647" s="34"/>
      <c r="D1647" s="34"/>
      <c r="E1647" s="34"/>
      <c r="F1647" s="34"/>
      <c r="G1647" s="34"/>
      <c r="O1647" s="34"/>
      <c r="P1647" s="34"/>
      <c r="Q1647" s="34"/>
      <c r="R1647" s="34"/>
      <c r="S1647" s="34"/>
      <c r="T1647" s="34"/>
      <c r="U1647" s="34"/>
      <c r="V1647" s="34"/>
      <c r="W1647" s="34"/>
      <c r="X1647" s="34"/>
      <c r="Y1647" s="34"/>
      <c r="Z1647" s="34"/>
      <c r="AA1647" s="34"/>
      <c r="AB1647" s="34"/>
    </row>
    <row r="1648" spans="1:28">
      <c r="A1648" s="34"/>
      <c r="B1648" s="34"/>
      <c r="C1648" s="34"/>
      <c r="D1648" s="34"/>
      <c r="E1648" s="34"/>
      <c r="F1648" s="34"/>
      <c r="G1648" s="34"/>
      <c r="O1648" s="34"/>
      <c r="P1648" s="34"/>
      <c r="Q1648" s="34"/>
      <c r="R1648" s="34"/>
      <c r="S1648" s="34"/>
      <c r="T1648" s="34"/>
      <c r="U1648" s="34"/>
      <c r="V1648" s="34"/>
      <c r="W1648" s="34"/>
      <c r="X1648" s="34"/>
      <c r="Y1648" s="34"/>
      <c r="Z1648" s="34"/>
      <c r="AA1648" s="34"/>
      <c r="AB1648" s="34"/>
    </row>
    <row r="1649" spans="1:28">
      <c r="A1649" s="34"/>
      <c r="B1649" s="34"/>
      <c r="C1649" s="34"/>
      <c r="D1649" s="34"/>
      <c r="E1649" s="34"/>
      <c r="F1649" s="34"/>
      <c r="G1649" s="34"/>
      <c r="O1649" s="34"/>
      <c r="P1649" s="34"/>
      <c r="Q1649" s="34"/>
      <c r="R1649" s="34"/>
      <c r="S1649" s="34"/>
      <c r="T1649" s="34"/>
      <c r="U1649" s="34"/>
      <c r="V1649" s="34"/>
      <c r="W1649" s="34"/>
      <c r="X1649" s="34"/>
      <c r="Y1649" s="34"/>
      <c r="Z1649" s="34"/>
      <c r="AA1649" s="34"/>
      <c r="AB1649" s="34"/>
    </row>
    <row r="1650" spans="1:28">
      <c r="A1650" s="34"/>
      <c r="B1650" s="34"/>
      <c r="C1650" s="34"/>
      <c r="D1650" s="34"/>
      <c r="E1650" s="34"/>
      <c r="F1650" s="34"/>
      <c r="G1650" s="34"/>
      <c r="O1650" s="34"/>
      <c r="P1650" s="34"/>
      <c r="Q1650" s="34"/>
      <c r="R1650" s="34"/>
      <c r="S1650" s="34"/>
      <c r="T1650" s="34"/>
      <c r="U1650" s="34"/>
      <c r="V1650" s="34"/>
      <c r="W1650" s="34"/>
      <c r="X1650" s="34"/>
      <c r="Y1650" s="34"/>
      <c r="Z1650" s="34"/>
      <c r="AA1650" s="34"/>
      <c r="AB1650" s="34"/>
    </row>
    <row r="1651" spans="1:28">
      <c r="A1651" s="34"/>
      <c r="B1651" s="34"/>
      <c r="C1651" s="34"/>
      <c r="D1651" s="34"/>
      <c r="E1651" s="34"/>
      <c r="F1651" s="34"/>
      <c r="G1651" s="34"/>
      <c r="O1651" s="34"/>
      <c r="P1651" s="34"/>
      <c r="Q1651" s="34"/>
      <c r="R1651" s="34"/>
      <c r="S1651" s="34"/>
      <c r="T1651" s="34"/>
      <c r="U1651" s="34"/>
      <c r="V1651" s="34"/>
      <c r="W1651" s="34"/>
      <c r="X1651" s="34"/>
      <c r="Y1651" s="34"/>
      <c r="Z1651" s="34"/>
      <c r="AA1651" s="34"/>
      <c r="AB1651" s="34"/>
    </row>
    <row r="1652" spans="1:28">
      <c r="A1652" s="34"/>
      <c r="B1652" s="34"/>
      <c r="C1652" s="34"/>
      <c r="D1652" s="34"/>
      <c r="E1652" s="34"/>
      <c r="F1652" s="34"/>
      <c r="G1652" s="34"/>
      <c r="O1652" s="34"/>
      <c r="P1652" s="34"/>
      <c r="Q1652" s="34"/>
      <c r="R1652" s="34"/>
      <c r="S1652" s="34"/>
      <c r="T1652" s="34"/>
      <c r="U1652" s="34"/>
      <c r="V1652" s="34"/>
      <c r="W1652" s="34"/>
      <c r="X1652" s="34"/>
      <c r="Y1652" s="34"/>
      <c r="Z1652" s="34"/>
      <c r="AA1652" s="34"/>
      <c r="AB1652" s="34"/>
    </row>
    <row r="1653" spans="1:28">
      <c r="A1653" s="34"/>
      <c r="B1653" s="34"/>
      <c r="C1653" s="34"/>
      <c r="D1653" s="34"/>
      <c r="E1653" s="34"/>
      <c r="F1653" s="34"/>
      <c r="G1653" s="34"/>
      <c r="O1653" s="34"/>
      <c r="P1653" s="34"/>
      <c r="Q1653" s="34"/>
      <c r="R1653" s="34"/>
      <c r="S1653" s="34"/>
      <c r="T1653" s="34"/>
      <c r="U1653" s="34"/>
      <c r="V1653" s="34"/>
      <c r="W1653" s="34"/>
      <c r="X1653" s="34"/>
      <c r="Y1653" s="34"/>
      <c r="Z1653" s="34"/>
      <c r="AA1653" s="34"/>
      <c r="AB1653" s="34"/>
    </row>
    <row r="1654" spans="1:28">
      <c r="A1654" s="34"/>
      <c r="B1654" s="34"/>
      <c r="C1654" s="34"/>
      <c r="D1654" s="34"/>
      <c r="E1654" s="34"/>
      <c r="F1654" s="34"/>
      <c r="G1654" s="34"/>
      <c r="O1654" s="34"/>
      <c r="P1654" s="34"/>
      <c r="Q1654" s="34"/>
      <c r="R1654" s="34"/>
      <c r="S1654" s="34"/>
      <c r="T1654" s="34"/>
      <c r="U1654" s="34"/>
      <c r="V1654" s="34"/>
      <c r="W1654" s="34"/>
      <c r="X1654" s="34"/>
      <c r="Y1654" s="34"/>
      <c r="Z1654" s="34"/>
      <c r="AA1654" s="34"/>
      <c r="AB1654" s="34"/>
    </row>
    <row r="1655" spans="1:28">
      <c r="A1655" s="34"/>
      <c r="B1655" s="34"/>
      <c r="C1655" s="34"/>
      <c r="D1655" s="34"/>
      <c r="E1655" s="34"/>
      <c r="F1655" s="34"/>
      <c r="G1655" s="34"/>
      <c r="O1655" s="34"/>
      <c r="P1655" s="34"/>
      <c r="Q1655" s="34"/>
      <c r="R1655" s="34"/>
      <c r="S1655" s="34"/>
      <c r="T1655" s="34"/>
      <c r="U1655" s="34"/>
      <c r="V1655" s="34"/>
      <c r="W1655" s="34"/>
      <c r="X1655" s="34"/>
      <c r="Y1655" s="34"/>
      <c r="Z1655" s="34"/>
      <c r="AA1655" s="34"/>
      <c r="AB1655" s="34"/>
    </row>
    <row r="1656" spans="1:28">
      <c r="A1656" s="34"/>
      <c r="B1656" s="34"/>
      <c r="C1656" s="34"/>
      <c r="D1656" s="34"/>
      <c r="E1656" s="34"/>
      <c r="F1656" s="34"/>
      <c r="G1656" s="34"/>
      <c r="O1656" s="34"/>
      <c r="P1656" s="34"/>
      <c r="Q1656" s="34"/>
      <c r="R1656" s="34"/>
      <c r="S1656" s="34"/>
      <c r="T1656" s="34"/>
      <c r="U1656" s="34"/>
      <c r="V1656" s="34"/>
      <c r="W1656" s="34"/>
      <c r="X1656" s="34"/>
      <c r="Y1656" s="34"/>
      <c r="Z1656" s="34"/>
      <c r="AA1656" s="34"/>
      <c r="AB1656" s="34"/>
    </row>
    <row r="1657" spans="1:28">
      <c r="A1657" s="34"/>
      <c r="B1657" s="34"/>
      <c r="C1657" s="34"/>
      <c r="D1657" s="34"/>
      <c r="E1657" s="34"/>
      <c r="F1657" s="34"/>
      <c r="G1657" s="34"/>
      <c r="O1657" s="34"/>
      <c r="P1657" s="34"/>
      <c r="Q1657" s="34"/>
      <c r="R1657" s="34"/>
      <c r="S1657" s="34"/>
      <c r="T1657" s="34"/>
      <c r="U1657" s="34"/>
      <c r="V1657" s="34"/>
      <c r="W1657" s="34"/>
      <c r="X1657" s="34"/>
      <c r="Y1657" s="34"/>
      <c r="Z1657" s="34"/>
      <c r="AA1657" s="34"/>
      <c r="AB1657" s="34"/>
    </row>
    <row r="1658" spans="1:28">
      <c r="A1658" s="34"/>
      <c r="B1658" s="34"/>
      <c r="C1658" s="34"/>
      <c r="D1658" s="34"/>
      <c r="E1658" s="34"/>
      <c r="F1658" s="34"/>
      <c r="G1658" s="34"/>
      <c r="O1658" s="34"/>
      <c r="P1658" s="34"/>
      <c r="Q1658" s="34"/>
      <c r="R1658" s="34"/>
      <c r="S1658" s="34"/>
      <c r="T1658" s="34"/>
      <c r="U1658" s="34"/>
      <c r="V1658" s="34"/>
      <c r="W1658" s="34"/>
      <c r="X1658" s="34"/>
      <c r="Y1658" s="34"/>
      <c r="Z1658" s="34"/>
      <c r="AA1658" s="34"/>
      <c r="AB1658" s="34"/>
    </row>
    <row r="1659" spans="1:28">
      <c r="A1659" s="34"/>
      <c r="B1659" s="34"/>
      <c r="C1659" s="34"/>
      <c r="D1659" s="34"/>
      <c r="E1659" s="34"/>
      <c r="F1659" s="34"/>
      <c r="G1659" s="34"/>
      <c r="O1659" s="34"/>
      <c r="P1659" s="34"/>
      <c r="Q1659" s="34"/>
      <c r="R1659" s="34"/>
      <c r="S1659" s="34"/>
      <c r="T1659" s="34"/>
      <c r="U1659" s="34"/>
      <c r="V1659" s="34"/>
      <c r="W1659" s="34"/>
      <c r="X1659" s="34"/>
      <c r="Y1659" s="34"/>
      <c r="Z1659" s="34"/>
      <c r="AA1659" s="34"/>
      <c r="AB1659" s="34"/>
    </row>
    <row r="1660" spans="1:28">
      <c r="A1660" s="34"/>
      <c r="B1660" s="34"/>
      <c r="C1660" s="34"/>
      <c r="D1660" s="34"/>
      <c r="E1660" s="34"/>
      <c r="F1660" s="34"/>
      <c r="G1660" s="34"/>
      <c r="O1660" s="34"/>
      <c r="P1660" s="34"/>
      <c r="Q1660" s="34"/>
      <c r="R1660" s="34"/>
      <c r="S1660" s="34"/>
      <c r="T1660" s="34"/>
      <c r="U1660" s="34"/>
      <c r="V1660" s="34"/>
      <c r="W1660" s="34"/>
      <c r="X1660" s="34"/>
      <c r="Y1660" s="34"/>
      <c r="Z1660" s="34"/>
      <c r="AA1660" s="34"/>
      <c r="AB1660" s="34"/>
    </row>
    <row r="1661" spans="1:28">
      <c r="A1661" s="34"/>
      <c r="B1661" s="34"/>
      <c r="C1661" s="34"/>
      <c r="D1661" s="34"/>
      <c r="E1661" s="34"/>
      <c r="F1661" s="34"/>
      <c r="G1661" s="34"/>
      <c r="O1661" s="34"/>
      <c r="P1661" s="34"/>
      <c r="Q1661" s="34"/>
      <c r="R1661" s="34"/>
      <c r="S1661" s="34"/>
      <c r="T1661" s="34"/>
      <c r="U1661" s="34"/>
      <c r="V1661" s="34"/>
      <c r="W1661" s="34"/>
      <c r="X1661" s="34"/>
      <c r="Y1661" s="34"/>
      <c r="Z1661" s="34"/>
      <c r="AA1661" s="34"/>
      <c r="AB1661" s="34"/>
    </row>
    <row r="1662" spans="1:28">
      <c r="A1662" s="34"/>
      <c r="B1662" s="34"/>
      <c r="C1662" s="34"/>
      <c r="D1662" s="34"/>
      <c r="E1662" s="34"/>
      <c r="F1662" s="34"/>
      <c r="G1662" s="34"/>
      <c r="O1662" s="34"/>
      <c r="P1662" s="34"/>
      <c r="Q1662" s="34"/>
      <c r="R1662" s="34"/>
      <c r="S1662" s="34"/>
      <c r="T1662" s="34"/>
      <c r="U1662" s="34"/>
      <c r="V1662" s="34"/>
      <c r="W1662" s="34"/>
      <c r="X1662" s="34"/>
      <c r="Y1662" s="34"/>
      <c r="Z1662" s="34"/>
      <c r="AA1662" s="34"/>
      <c r="AB1662" s="34"/>
    </row>
    <row r="1663" spans="1:28">
      <c r="A1663" s="34"/>
      <c r="B1663" s="34"/>
      <c r="C1663" s="34"/>
      <c r="D1663" s="34"/>
      <c r="E1663" s="34"/>
      <c r="F1663" s="34"/>
      <c r="G1663" s="34"/>
      <c r="O1663" s="34"/>
      <c r="P1663" s="34"/>
      <c r="Q1663" s="34"/>
      <c r="R1663" s="34"/>
      <c r="S1663" s="34"/>
      <c r="T1663" s="34"/>
      <c r="U1663" s="34"/>
      <c r="V1663" s="34"/>
      <c r="W1663" s="34"/>
      <c r="X1663" s="34"/>
      <c r="Y1663" s="34"/>
      <c r="Z1663" s="34"/>
      <c r="AA1663" s="34"/>
      <c r="AB1663" s="34"/>
    </row>
    <row r="1664" spans="1:28">
      <c r="A1664" s="34"/>
      <c r="B1664" s="34"/>
      <c r="C1664" s="34"/>
      <c r="D1664" s="34"/>
      <c r="E1664" s="34"/>
      <c r="F1664" s="34"/>
      <c r="G1664" s="34"/>
      <c r="O1664" s="34"/>
      <c r="P1664" s="34"/>
      <c r="Q1664" s="34"/>
      <c r="R1664" s="34"/>
      <c r="S1664" s="34"/>
      <c r="T1664" s="34"/>
      <c r="U1664" s="34"/>
      <c r="V1664" s="34"/>
      <c r="W1664" s="34"/>
      <c r="X1664" s="34"/>
      <c r="Y1664" s="34"/>
      <c r="Z1664" s="34"/>
      <c r="AA1664" s="34"/>
      <c r="AB1664" s="34"/>
    </row>
    <row r="1665" spans="1:28">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row r="2417" spans="1:28">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row>
  </sheetData>
  <mergeCells count="7">
    <mergeCell ref="A4:AB4"/>
    <mergeCell ref="A2:AB2"/>
    <mergeCell ref="A3:AB3"/>
    <mergeCell ref="A5:G5"/>
    <mergeCell ref="H5:N5"/>
    <mergeCell ref="O5:U5"/>
    <mergeCell ref="V5:AB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CA2417"/>
  <sheetViews>
    <sheetView zoomScale="125" zoomScaleNormal="125" workbookViewId="0">
      <selection activeCell="P108" sqref="P108:T108"/>
    </sheetView>
  </sheetViews>
  <sheetFormatPr baseColWidth="10" defaultColWidth="8.85546875" defaultRowHeight="13"/>
  <cols>
    <col min="1" max="38" width="3.7109375" style="108" customWidth="1"/>
    <col min="39" max="16384" width="8.85546875" style="108"/>
  </cols>
  <sheetData>
    <row r="1" spans="1:72">
      <c r="C1" s="109"/>
    </row>
    <row r="2" spans="1:72">
      <c r="A2" s="521" t="s">
        <v>344</v>
      </c>
      <c r="B2" s="522"/>
      <c r="C2" s="522"/>
      <c r="D2" s="522"/>
      <c r="E2" s="522"/>
      <c r="F2" s="522"/>
      <c r="G2" s="522"/>
      <c r="H2" s="522"/>
      <c r="I2" s="522"/>
      <c r="J2" s="522"/>
      <c r="K2" s="522"/>
      <c r="L2" s="522"/>
      <c r="M2" s="522"/>
      <c r="N2" s="522"/>
      <c r="O2" s="522"/>
      <c r="P2" s="522"/>
      <c r="Q2" s="522"/>
      <c r="R2" s="522"/>
      <c r="S2" s="522"/>
      <c r="T2" s="522"/>
      <c r="U2" s="522"/>
      <c r="V2" s="522"/>
      <c r="W2" s="522"/>
      <c r="X2" s="522"/>
      <c r="Y2" s="522"/>
      <c r="Z2" s="522"/>
      <c r="AA2" s="522"/>
      <c r="AB2" s="522"/>
    </row>
    <row r="3" spans="1:72" ht="16">
      <c r="A3" s="521" t="s">
        <v>149</v>
      </c>
      <c r="B3" s="498"/>
      <c r="C3" s="498"/>
      <c r="D3" s="498"/>
      <c r="E3" s="498"/>
      <c r="F3" s="498"/>
      <c r="G3" s="498"/>
      <c r="H3" s="498"/>
      <c r="I3" s="498"/>
      <c r="J3" s="498"/>
      <c r="K3" s="498"/>
      <c r="L3" s="498"/>
      <c r="M3" s="498"/>
      <c r="N3" s="498"/>
      <c r="O3" s="498"/>
      <c r="P3" s="498"/>
      <c r="Q3" s="498"/>
      <c r="R3" s="498"/>
      <c r="S3" s="498"/>
      <c r="T3" s="498"/>
      <c r="U3" s="498"/>
      <c r="V3" s="498"/>
      <c r="W3" s="498"/>
      <c r="X3" s="498"/>
      <c r="Y3" s="498"/>
      <c r="Z3" s="498"/>
      <c r="AA3" s="498"/>
      <c r="AB3" s="498"/>
    </row>
    <row r="4" spans="1:72" ht="16">
      <c r="A4" s="520"/>
      <c r="B4" s="501"/>
      <c r="C4" s="501"/>
      <c r="D4" s="501"/>
      <c r="E4" s="501"/>
      <c r="F4" s="501"/>
      <c r="G4" s="501"/>
      <c r="H4" s="501"/>
      <c r="I4" s="501"/>
      <c r="J4" s="501"/>
      <c r="K4" s="501"/>
      <c r="L4" s="501"/>
      <c r="M4" s="501"/>
      <c r="N4" s="501"/>
      <c r="O4" s="501"/>
      <c r="P4" s="501"/>
      <c r="Q4" s="501"/>
      <c r="R4" s="501"/>
      <c r="S4" s="501"/>
      <c r="T4" s="501"/>
      <c r="U4" s="501"/>
      <c r="V4" s="501"/>
      <c r="W4" s="501"/>
      <c r="X4" s="501"/>
      <c r="Y4" s="501"/>
      <c r="Z4" s="501"/>
      <c r="AA4" s="501"/>
      <c r="AB4" s="501"/>
    </row>
    <row r="5" spans="1:72">
      <c r="A5" s="523" t="s">
        <v>81</v>
      </c>
      <c r="B5" s="524"/>
      <c r="C5" s="524"/>
      <c r="D5" s="524"/>
      <c r="E5" s="524"/>
      <c r="F5" s="524"/>
      <c r="G5" s="524"/>
      <c r="H5" s="523" t="s">
        <v>82</v>
      </c>
      <c r="I5" s="524"/>
      <c r="J5" s="524"/>
      <c r="K5" s="524"/>
      <c r="L5" s="524"/>
      <c r="M5" s="524"/>
      <c r="N5" s="524"/>
      <c r="O5" s="523" t="s">
        <v>44</v>
      </c>
      <c r="P5" s="524"/>
      <c r="Q5" s="524"/>
      <c r="R5" s="524"/>
      <c r="S5" s="524"/>
      <c r="T5" s="524"/>
      <c r="U5" s="524"/>
      <c r="V5" s="523" t="s">
        <v>45</v>
      </c>
      <c r="W5" s="524"/>
      <c r="X5" s="524"/>
      <c r="Y5" s="524"/>
      <c r="Z5" s="524"/>
      <c r="AA5" s="524"/>
      <c r="AB5" s="524"/>
    </row>
    <row r="6" spans="1:72" s="115" customFormat="1" ht="11">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row>
    <row r="7" spans="1:72">
      <c r="A7" s="35">
        <v>1916</v>
      </c>
      <c r="B7" s="36">
        <v>10.245646082247239</v>
      </c>
      <c r="C7" s="36">
        <v>28.293670071362811</v>
      </c>
      <c r="D7" s="36">
        <v>47.275139267104514</v>
      </c>
      <c r="E7" s="36">
        <v>9.5538670515982531</v>
      </c>
      <c r="F7" s="36">
        <v>4.6315249526857265</v>
      </c>
      <c r="G7" s="36"/>
      <c r="H7" s="35">
        <v>1916</v>
      </c>
      <c r="I7" s="36">
        <v>5.630358114648522</v>
      </c>
      <c r="J7" s="36">
        <v>24.278287748034867</v>
      </c>
      <c r="K7" s="36">
        <v>56.807498244337765</v>
      </c>
      <c r="L7" s="36">
        <v>9.3288047404628109</v>
      </c>
      <c r="M7" s="36">
        <v>3.9549109484789811</v>
      </c>
      <c r="N7" s="36"/>
      <c r="O7" s="35">
        <v>1916</v>
      </c>
      <c r="P7" s="36"/>
      <c r="Q7" s="36"/>
      <c r="R7" s="36"/>
      <c r="S7" s="36"/>
      <c r="T7" s="36"/>
      <c r="U7" s="36"/>
      <c r="V7" s="35">
        <v>1916</v>
      </c>
      <c r="W7" s="36"/>
      <c r="X7" s="36"/>
      <c r="Y7" s="36"/>
      <c r="Z7" s="36"/>
      <c r="AA7" s="36"/>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row>
    <row r="8" spans="1:72">
      <c r="A8" s="35">
        <v>1917</v>
      </c>
      <c r="B8" s="36">
        <v>15.40503961413247</v>
      </c>
      <c r="C8" s="36">
        <v>15.967103027264228</v>
      </c>
      <c r="D8" s="36">
        <v>52.652643789211595</v>
      </c>
      <c r="E8" s="36">
        <v>12.867356906928569</v>
      </c>
      <c r="F8" s="36">
        <v>3.1080063981090005</v>
      </c>
      <c r="G8" s="36"/>
      <c r="H8" s="35">
        <v>1917</v>
      </c>
      <c r="I8" s="36">
        <v>8.3719169252563201</v>
      </c>
      <c r="J8" s="36">
        <v>13.817795696005529</v>
      </c>
      <c r="K8" s="36">
        <v>61.152502018742531</v>
      </c>
      <c r="L8" s="36">
        <v>14.255526171847587</v>
      </c>
      <c r="M8" s="36">
        <v>2.4026189880508788</v>
      </c>
      <c r="N8" s="36"/>
      <c r="O8" s="35">
        <v>1917</v>
      </c>
      <c r="P8" s="36"/>
      <c r="Q8" s="36"/>
      <c r="R8" s="36"/>
      <c r="S8" s="36"/>
      <c r="T8" s="36"/>
      <c r="U8" s="36"/>
      <c r="V8" s="35">
        <v>1917</v>
      </c>
      <c r="W8" s="36">
        <v>41.339555191100381</v>
      </c>
      <c r="X8" s="36">
        <v>44.369818239653178</v>
      </c>
      <c r="Y8" s="36">
        <v>4.0841587432756654</v>
      </c>
      <c r="Z8" s="36">
        <v>2.5546011067429837</v>
      </c>
      <c r="AA8" s="36">
        <v>7.6518688942269133</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row>
    <row r="9" spans="1:72">
      <c r="A9" s="35">
        <v>1918</v>
      </c>
      <c r="B9" s="36">
        <v>19.183210758906551</v>
      </c>
      <c r="C9" s="36">
        <v>22.505646751214389</v>
      </c>
      <c r="D9" s="36">
        <v>42.709069456683061</v>
      </c>
      <c r="E9" s="36">
        <v>12.436127999523768</v>
      </c>
      <c r="F9" s="36">
        <v>3.1761514268611717</v>
      </c>
      <c r="G9" s="36"/>
      <c r="H9" s="35">
        <v>1918</v>
      </c>
      <c r="I9" s="36">
        <v>10.136291459348953</v>
      </c>
      <c r="J9" s="36">
        <v>23.54436351099141</v>
      </c>
      <c r="K9" s="36">
        <v>49.500333443032567</v>
      </c>
      <c r="L9" s="36">
        <v>14.28409084000884</v>
      </c>
      <c r="M9" s="36">
        <v>2.5627838256777884</v>
      </c>
      <c r="N9" s="36"/>
      <c r="O9" s="35">
        <v>1918</v>
      </c>
      <c r="P9" s="36">
        <v>67.904773536380674</v>
      </c>
      <c r="Q9" s="36">
        <v>18.516149876987768</v>
      </c>
      <c r="R9" s="36">
        <v>2.4721635904941897</v>
      </c>
      <c r="S9" s="36">
        <v>5.5845303457747075</v>
      </c>
      <c r="T9" s="36">
        <v>5.5220400112618018</v>
      </c>
      <c r="U9" s="36"/>
      <c r="V9" s="35">
        <v>1918</v>
      </c>
      <c r="W9" s="36">
        <v>50.686461388909024</v>
      </c>
      <c r="X9" s="36">
        <v>29.822460675985674</v>
      </c>
      <c r="Y9" s="36">
        <v>6.1789492590001531</v>
      </c>
      <c r="Z9" s="36">
        <v>6.9045772783513693</v>
      </c>
      <c r="AA9" s="36">
        <v>6.4082176548849441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row>
    <row r="10" spans="1:72">
      <c r="A10" s="35">
        <v>1919</v>
      </c>
      <c r="B10" s="36">
        <v>18.999191139696908</v>
      </c>
      <c r="C10" s="36">
        <v>30.695121343365795</v>
      </c>
      <c r="D10" s="36">
        <v>35.402487495024445</v>
      </c>
      <c r="E10" s="36">
        <v>11.64469260377026</v>
      </c>
      <c r="F10" s="36">
        <v>3.258529940369181</v>
      </c>
      <c r="G10" s="36"/>
      <c r="H10" s="35">
        <v>1919</v>
      </c>
      <c r="I10" s="36">
        <v>9.9997428945757374</v>
      </c>
      <c r="J10" s="36">
        <v>31.798919147379202</v>
      </c>
      <c r="K10" s="36">
        <v>42.596630431218813</v>
      </c>
      <c r="L10" s="36">
        <v>12.933911115412124</v>
      </c>
      <c r="M10" s="36">
        <v>2.6707232523254891</v>
      </c>
      <c r="N10" s="36"/>
      <c r="O10" s="35">
        <v>1919</v>
      </c>
      <c r="P10" s="36">
        <v>71.166173032988397</v>
      </c>
      <c r="Q10" s="36">
        <v>18.238596967179003</v>
      </c>
      <c r="R10" s="36">
        <v>2.1625732843226744</v>
      </c>
      <c r="S10" s="36">
        <v>4.0172584680934991</v>
      </c>
      <c r="T10" s="36">
        <v>4.4153689299259957</v>
      </c>
      <c r="U10" s="36"/>
      <c r="V10" s="35">
        <v>1919</v>
      </c>
      <c r="W10" s="36">
        <v>52.091532293806914</v>
      </c>
      <c r="X10" s="36">
        <v>31.488826153492298</v>
      </c>
      <c r="Y10" s="36">
        <v>4.8200580079421487</v>
      </c>
      <c r="Z10" s="36">
        <v>5.9289137851936138</v>
      </c>
      <c r="AA10" s="36">
        <v>5.6706695567450351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row>
    <row r="11" spans="1:72">
      <c r="A11" s="35">
        <v>1920</v>
      </c>
      <c r="B11" s="36">
        <v>21.135937654778225</v>
      </c>
      <c r="C11" s="36">
        <v>25.473012316364557</v>
      </c>
      <c r="D11" s="36">
        <v>39.155823173811775</v>
      </c>
      <c r="E11" s="36">
        <v>10.50392891807191</v>
      </c>
      <c r="F11" s="36">
        <v>3.7312825605880389</v>
      </c>
      <c r="G11" s="36"/>
      <c r="H11" s="35">
        <v>1920</v>
      </c>
      <c r="I11" s="36">
        <v>11.588996520460068</v>
      </c>
      <c r="J11" s="36">
        <v>25.375648394221013</v>
      </c>
      <c r="K11" s="36">
        <v>48.673602318286584</v>
      </c>
      <c r="L11" s="36">
        <v>10.961071434519459</v>
      </c>
      <c r="M11" s="36">
        <v>3.4007860318372023</v>
      </c>
      <c r="N11" s="36"/>
      <c r="O11" s="35">
        <v>1920</v>
      </c>
      <c r="P11" s="36">
        <v>73.207539551662975</v>
      </c>
      <c r="Q11" s="36">
        <v>15.26734745882902</v>
      </c>
      <c r="R11" s="36">
        <v>2.5596241777327005</v>
      </c>
      <c r="S11" s="36">
        <v>5.3336861080735467</v>
      </c>
      <c r="T11" s="36">
        <v>3.6317980020476952</v>
      </c>
      <c r="U11" s="36"/>
      <c r="V11" s="35">
        <v>1920</v>
      </c>
      <c r="W11" s="36">
        <v>58.640496890484634</v>
      </c>
      <c r="X11" s="36">
        <v>24.139984498871367</v>
      </c>
      <c r="Y11" s="36">
        <v>5.5803503100570131</v>
      </c>
      <c r="Z11" s="36">
        <v>6.769745323807383</v>
      </c>
      <c r="AA11" s="36">
        <v>4.8694451398187182</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row>
    <row r="12" spans="1:72">
      <c r="A12" s="35">
        <v>1921</v>
      </c>
      <c r="B12" s="36">
        <v>23.080569029450707</v>
      </c>
      <c r="C12" s="36">
        <v>21.650368159490945</v>
      </c>
      <c r="D12" s="36">
        <v>39.861733238709213</v>
      </c>
      <c r="E12" s="36">
        <v>10.880015856699526</v>
      </c>
      <c r="F12" s="36">
        <v>4.5272900878855147</v>
      </c>
      <c r="G12" s="36"/>
      <c r="H12" s="35">
        <v>1921</v>
      </c>
      <c r="I12" s="36">
        <v>13.506864886706053</v>
      </c>
      <c r="J12" s="36">
        <v>21.328140671841457</v>
      </c>
      <c r="K12" s="36">
        <v>50.967730091014012</v>
      </c>
      <c r="L12" s="36">
        <v>10.22596808261739</v>
      </c>
      <c r="M12" s="36">
        <v>3.971103699376032</v>
      </c>
      <c r="N12" s="36"/>
      <c r="O12" s="35">
        <v>1921</v>
      </c>
      <c r="P12" s="36">
        <v>79.017197259920877</v>
      </c>
      <c r="Q12" s="36">
        <v>10.81426306251411</v>
      </c>
      <c r="R12" s="36">
        <v>1.4386066306065934</v>
      </c>
      <c r="S12" s="36">
        <v>4.6113737756336644</v>
      </c>
      <c r="T12" s="36">
        <v>4.1185562009536341</v>
      </c>
      <c r="U12" s="36"/>
      <c r="V12" s="35">
        <v>1921</v>
      </c>
      <c r="W12" s="36">
        <v>62.800165369358979</v>
      </c>
      <c r="X12" s="36">
        <v>18.716522646048208</v>
      </c>
      <c r="Y12" s="36">
        <v>5.9639156833668237</v>
      </c>
      <c r="Z12" s="36">
        <v>7.1546245227248733</v>
      </c>
      <c r="AA12" s="36">
        <v>5.3647434991782177</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row>
    <row r="13" spans="1:72">
      <c r="A13" s="35">
        <v>1922</v>
      </c>
      <c r="B13" s="36">
        <v>20.047801425517132</v>
      </c>
      <c r="C13" s="36">
        <v>19.993954486078216</v>
      </c>
      <c r="D13" s="36">
        <v>41.384513869378125</v>
      </c>
      <c r="E13" s="36">
        <v>10.941581246264619</v>
      </c>
      <c r="F13" s="36">
        <v>7.6321456670992118</v>
      </c>
      <c r="G13" s="36"/>
      <c r="H13" s="35">
        <v>1922</v>
      </c>
      <c r="I13" s="36">
        <v>11.15022469759692</v>
      </c>
      <c r="J13" s="36">
        <v>18.130791577706017</v>
      </c>
      <c r="K13" s="36">
        <v>52.643275773127662</v>
      </c>
      <c r="L13" s="36">
        <v>10.267018044544136</v>
      </c>
      <c r="M13" s="36">
        <v>7.8086477822248241</v>
      </c>
      <c r="N13" s="36"/>
      <c r="O13" s="35">
        <v>1922</v>
      </c>
      <c r="P13" s="36">
        <v>75.670431060678737</v>
      </c>
      <c r="Q13" s="36">
        <v>12.908266549966047</v>
      </c>
      <c r="R13" s="36">
        <v>1.8403589088298637</v>
      </c>
      <c r="S13" s="36">
        <v>4.8906544609298574</v>
      </c>
      <c r="T13" s="36">
        <v>4.6901596201839242</v>
      </c>
      <c r="U13" s="36"/>
      <c r="V13" s="35">
        <v>1922</v>
      </c>
      <c r="W13" s="36">
        <v>60.504857854128311</v>
      </c>
      <c r="X13" s="36">
        <v>21.058361286453831</v>
      </c>
      <c r="Y13" s="36">
        <v>5.3087811802373697</v>
      </c>
      <c r="Z13" s="36">
        <v>7.1118604581816101</v>
      </c>
      <c r="AA13" s="36">
        <v>6.016179209887123</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row>
    <row r="14" spans="1:72">
      <c r="A14" s="35">
        <v>1923</v>
      </c>
      <c r="B14" s="36">
        <v>20.207673933717999</v>
      </c>
      <c r="C14" s="36">
        <v>17.680349770274837</v>
      </c>
      <c r="D14" s="36">
        <v>44.695563444267471</v>
      </c>
      <c r="E14" s="36">
        <v>10.126557011764989</v>
      </c>
      <c r="F14" s="36">
        <v>7.2897381957548459</v>
      </c>
      <c r="G14" s="36"/>
      <c r="H14" s="35">
        <v>1923</v>
      </c>
      <c r="I14" s="36">
        <v>12.173560648178817</v>
      </c>
      <c r="J14" s="36">
        <v>13.479668906432387</v>
      </c>
      <c r="K14" s="36">
        <v>57.561721690546463</v>
      </c>
      <c r="L14" s="36">
        <v>9.6674741568933911</v>
      </c>
      <c r="M14" s="36">
        <v>7.117272867573317</v>
      </c>
      <c r="N14" s="36"/>
      <c r="O14" s="35">
        <v>1923</v>
      </c>
      <c r="P14" s="36">
        <v>61.802392502861686</v>
      </c>
      <c r="Q14" s="36">
        <v>21.771631886361046</v>
      </c>
      <c r="R14" s="36">
        <v>2.8075656488549101</v>
      </c>
      <c r="S14" s="36">
        <v>6.4885917271393456</v>
      </c>
      <c r="T14" s="36">
        <v>7.1298203904295248</v>
      </c>
      <c r="U14" s="36"/>
      <c r="V14" s="35">
        <v>1923</v>
      </c>
      <c r="W14" s="36">
        <v>48.00805391611992</v>
      </c>
      <c r="X14" s="36">
        <v>29.877137869965274</v>
      </c>
      <c r="Y14" s="36">
        <v>5.8282917546980251</v>
      </c>
      <c r="Z14" s="36">
        <v>8.3376568294135396</v>
      </c>
      <c r="AA14" s="36">
        <v>7.9488714095388469</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row>
    <row r="15" spans="1:72">
      <c r="A15" s="35">
        <v>1924</v>
      </c>
      <c r="B15" s="36">
        <v>20.113284193772419</v>
      </c>
      <c r="C15" s="36">
        <v>17.247703639234203</v>
      </c>
      <c r="D15" s="36">
        <v>45.821530122824498</v>
      </c>
      <c r="E15" s="36">
        <v>10.168449543782963</v>
      </c>
      <c r="F15" s="36">
        <v>6.6490325003859141</v>
      </c>
      <c r="G15" s="36"/>
      <c r="H15" s="35">
        <v>1924</v>
      </c>
      <c r="I15" s="36">
        <v>12.411694600256229</v>
      </c>
      <c r="J15" s="36">
        <v>13.525236336759034</v>
      </c>
      <c r="K15" s="36">
        <v>58.090165294498298</v>
      </c>
      <c r="L15" s="36">
        <v>9.4996439346456398</v>
      </c>
      <c r="M15" s="36">
        <v>6.4732598338407827</v>
      </c>
      <c r="N15" s="36"/>
      <c r="O15" s="35">
        <v>1924</v>
      </c>
      <c r="P15" s="36">
        <v>58.078251680510832</v>
      </c>
      <c r="Q15" s="36">
        <v>23.524005971008236</v>
      </c>
      <c r="R15" s="36">
        <v>2.9869978397097077</v>
      </c>
      <c r="S15" s="36">
        <v>7.1836656592491499</v>
      </c>
      <c r="T15" s="36">
        <v>8.2270788495220124</v>
      </c>
      <c r="U15" s="36"/>
      <c r="V15" s="35">
        <v>1924</v>
      </c>
      <c r="W15" s="36">
        <v>48.458048395439484</v>
      </c>
      <c r="X15" s="36">
        <v>29.219906391822008</v>
      </c>
      <c r="Y15" s="36">
        <v>4.6502924787639532</v>
      </c>
      <c r="Z15" s="36">
        <v>8.5248614310743474</v>
      </c>
      <c r="AA15" s="36">
        <v>9.1468913029001744</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row>
    <row r="16" spans="1:72">
      <c r="A16" s="35">
        <v>1925</v>
      </c>
      <c r="B16" s="36">
        <v>18.655542520115024</v>
      </c>
      <c r="C16" s="36">
        <v>20.167680157086117</v>
      </c>
      <c r="D16" s="36">
        <v>45.265587426017127</v>
      </c>
      <c r="E16" s="36">
        <v>9.4914411229034918</v>
      </c>
      <c r="F16" s="36">
        <v>6.4197508547906308</v>
      </c>
      <c r="G16" s="36"/>
      <c r="H16" s="35">
        <v>1925</v>
      </c>
      <c r="I16" s="36">
        <v>10.721150525448982</v>
      </c>
      <c r="J16" s="36">
        <v>19.10808954334124</v>
      </c>
      <c r="K16" s="36">
        <v>56.473088295519773</v>
      </c>
      <c r="L16" s="36">
        <v>8.5837665931116085</v>
      </c>
      <c r="M16" s="36">
        <v>5.1139114340184255</v>
      </c>
      <c r="N16" s="36"/>
      <c r="O16" s="35">
        <v>1925</v>
      </c>
      <c r="P16" s="36">
        <v>56.046602519206658</v>
      </c>
      <c r="Q16" s="36">
        <v>24.642601649568967</v>
      </c>
      <c r="R16" s="36">
        <v>3.3671747288474161</v>
      </c>
      <c r="S16" s="36">
        <v>7.3770979911133967</v>
      </c>
      <c r="T16" s="36">
        <v>8.5665228511033504</v>
      </c>
      <c r="U16" s="36"/>
      <c r="V16" s="35">
        <v>1925</v>
      </c>
      <c r="W16" s="36">
        <v>50.50676557192913</v>
      </c>
      <c r="X16" s="36">
        <v>28.470570578035129</v>
      </c>
      <c r="Y16" s="36">
        <v>5.1793852866167933</v>
      </c>
      <c r="Z16" s="36">
        <v>7.5059676579762842</v>
      </c>
      <c r="AA16" s="36">
        <v>8.3373114491005218</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row>
    <row r="17" spans="1:72">
      <c r="A17" s="35">
        <v>1926</v>
      </c>
      <c r="B17" s="36">
        <v>18.127021974898284</v>
      </c>
      <c r="C17" s="36">
        <v>16.321606193468504</v>
      </c>
      <c r="D17" s="36">
        <v>49.799911587360533</v>
      </c>
      <c r="E17" s="36">
        <v>9.6999645064197892</v>
      </c>
      <c r="F17" s="36">
        <v>6.0514436890327357</v>
      </c>
      <c r="G17" s="36"/>
      <c r="H17" s="35">
        <v>1926</v>
      </c>
      <c r="I17" s="36">
        <v>11.38893965557928</v>
      </c>
      <c r="J17" s="36">
        <v>13.275087295951526</v>
      </c>
      <c r="K17" s="36">
        <v>62.669231792967842</v>
      </c>
      <c r="L17" s="36">
        <v>8.1362276722724438</v>
      </c>
      <c r="M17" s="36">
        <v>4.5305131907499456</v>
      </c>
      <c r="N17" s="36"/>
      <c r="O17" s="35">
        <v>1926</v>
      </c>
      <c r="P17" s="36">
        <v>56.886963927166057</v>
      </c>
      <c r="Q17" s="36">
        <v>22.212295598917084</v>
      </c>
      <c r="R17" s="36">
        <v>4.6382347650516653</v>
      </c>
      <c r="S17" s="36">
        <v>7.7711988479775043</v>
      </c>
      <c r="T17" s="36">
        <v>8.4913050387793962</v>
      </c>
      <c r="U17" s="36"/>
      <c r="V17" s="35">
        <v>1926</v>
      </c>
      <c r="W17" s="36">
        <v>51.002034855981968</v>
      </c>
      <c r="X17" s="36">
        <v>27.289670293029022</v>
      </c>
      <c r="Y17" s="36">
        <v>6.0170968785181458</v>
      </c>
      <c r="Z17" s="36">
        <v>7.6977513073921653</v>
      </c>
      <c r="AA17" s="36">
        <v>7.9934461575929454</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row>
    <row r="18" spans="1:72">
      <c r="A18" s="35">
        <v>1927</v>
      </c>
      <c r="B18" s="36">
        <v>17.559767714968348</v>
      </c>
      <c r="C18" s="36">
        <v>16.946052403644938</v>
      </c>
      <c r="D18" s="36">
        <v>49.831256756550616</v>
      </c>
      <c r="E18" s="36">
        <v>9.845341542430452</v>
      </c>
      <c r="F18" s="36">
        <v>5.8175808495909909</v>
      </c>
      <c r="G18" s="36"/>
      <c r="H18" s="35">
        <v>1927</v>
      </c>
      <c r="I18" s="36">
        <v>10.229974450192483</v>
      </c>
      <c r="J18" s="36">
        <v>16.260041735863084</v>
      </c>
      <c r="K18" s="36">
        <v>61.025388271725589</v>
      </c>
      <c r="L18" s="36">
        <v>8.4105675822687367</v>
      </c>
      <c r="M18" s="36">
        <v>4.0740273102788747</v>
      </c>
      <c r="N18" s="36"/>
      <c r="O18" s="35">
        <v>1927</v>
      </c>
      <c r="P18" s="36">
        <v>59.013349743410863</v>
      </c>
      <c r="Q18" s="36">
        <v>21.339633136134889</v>
      </c>
      <c r="R18" s="36">
        <v>4.4680806015227619</v>
      </c>
      <c r="S18" s="36">
        <v>7.7802220972834712</v>
      </c>
      <c r="T18" s="36">
        <v>7.3987143758315463</v>
      </c>
      <c r="U18" s="36"/>
      <c r="V18" s="35">
        <v>1927</v>
      </c>
      <c r="W18" s="36">
        <v>52.982734311166034</v>
      </c>
      <c r="X18" s="36">
        <v>25.257609942155756</v>
      </c>
      <c r="Y18" s="36">
        <v>6.4126763666663695</v>
      </c>
      <c r="Z18" s="36">
        <v>8.287745151247023</v>
      </c>
      <c r="AA18" s="36">
        <v>7.0592341426248488</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row>
    <row r="19" spans="1:72">
      <c r="A19" s="35">
        <v>1928</v>
      </c>
      <c r="B19" s="36">
        <v>16.551147496578363</v>
      </c>
      <c r="C19" s="36">
        <v>20.343105962778509</v>
      </c>
      <c r="D19" s="36">
        <v>47.856146996746716</v>
      </c>
      <c r="E19" s="36">
        <v>10.105237963036796</v>
      </c>
      <c r="F19" s="36">
        <v>5.1443615808596244</v>
      </c>
      <c r="G19" s="36"/>
      <c r="H19" s="35">
        <v>1928</v>
      </c>
      <c r="I19" s="36">
        <v>9.3320385266745447</v>
      </c>
      <c r="J19" s="36">
        <v>24.077042090989842</v>
      </c>
      <c r="K19" s="36">
        <v>54.27570031304122</v>
      </c>
      <c r="L19" s="36">
        <v>9.2330232528590024</v>
      </c>
      <c r="M19" s="36">
        <v>3.0821958164354033</v>
      </c>
      <c r="N19" s="36"/>
      <c r="O19" s="35">
        <v>1928</v>
      </c>
      <c r="P19" s="36">
        <v>61.221660454544839</v>
      </c>
      <c r="Q19" s="36">
        <v>20.248850691760374</v>
      </c>
      <c r="R19" s="36">
        <v>4.5052470491792951</v>
      </c>
      <c r="S19" s="36">
        <v>7.7536023360319852</v>
      </c>
      <c r="T19" s="36">
        <v>6.27063946848358</v>
      </c>
      <c r="U19" s="36"/>
      <c r="V19" s="35">
        <v>1928</v>
      </c>
      <c r="W19" s="36">
        <v>55.506687079087712</v>
      </c>
      <c r="X19" s="36">
        <v>21.533364975242542</v>
      </c>
      <c r="Y19" s="36">
        <v>8.8269553831275758</v>
      </c>
      <c r="Z19" s="36">
        <v>7.8943380064112052</v>
      </c>
      <c r="AA19" s="36">
        <v>6.2386545561309399</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row>
    <row r="20" spans="1:72">
      <c r="A20" s="35">
        <v>1929</v>
      </c>
      <c r="B20" s="36">
        <v>15.929681508235563</v>
      </c>
      <c r="C20" s="36">
        <v>18.028644641568555</v>
      </c>
      <c r="D20" s="36">
        <v>49.608457370939476</v>
      </c>
      <c r="E20" s="36">
        <v>10.616656944369181</v>
      </c>
      <c r="F20" s="36">
        <v>5.8165575375226899</v>
      </c>
      <c r="G20" s="36"/>
      <c r="H20" s="35">
        <v>1929</v>
      </c>
      <c r="I20" s="36">
        <v>8.8017811426318318</v>
      </c>
      <c r="J20" s="36">
        <v>20.583928425618151</v>
      </c>
      <c r="K20" s="36">
        <v>56.759586071591407</v>
      </c>
      <c r="L20" s="36">
        <v>10.183740161888746</v>
      </c>
      <c r="M20" s="36">
        <v>3.6709612554047353</v>
      </c>
      <c r="N20" s="36"/>
      <c r="O20" s="35">
        <v>1929</v>
      </c>
      <c r="P20" s="36">
        <v>59.731958210593845</v>
      </c>
      <c r="Q20" s="36">
        <v>19.807228229325272</v>
      </c>
      <c r="R20" s="36">
        <v>5.8037691018719393</v>
      </c>
      <c r="S20" s="36">
        <v>7.6839179838153076</v>
      </c>
      <c r="T20" s="36">
        <v>6.9731263084358606</v>
      </c>
      <c r="U20" s="36"/>
      <c r="V20" s="35">
        <v>1929</v>
      </c>
      <c r="W20" s="36">
        <v>55.106692427513494</v>
      </c>
      <c r="X20" s="36">
        <v>21.050849586617126</v>
      </c>
      <c r="Y20" s="36">
        <v>9.7233095869930111</v>
      </c>
      <c r="Z20" s="36">
        <v>7.6635943644884525</v>
      </c>
      <c r="AA20" s="36">
        <v>6.4555536685211097</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row>
    <row r="21" spans="1:72">
      <c r="A21" s="35">
        <v>1930</v>
      </c>
      <c r="B21" s="36">
        <v>19.126360426693342</v>
      </c>
      <c r="C21" s="36">
        <v>10.745789347365829</v>
      </c>
      <c r="D21" s="36">
        <v>53.809720425429248</v>
      </c>
      <c r="E21" s="36">
        <v>10.114394963677469</v>
      </c>
      <c r="F21" s="36">
        <v>6.2037348368341156</v>
      </c>
      <c r="G21" s="36"/>
      <c r="H21" s="35">
        <v>1930</v>
      </c>
      <c r="I21" s="36">
        <v>12.182410557246135</v>
      </c>
      <c r="J21" s="36">
        <v>6.7223768316276953</v>
      </c>
      <c r="K21" s="36">
        <v>69.060027612575468</v>
      </c>
      <c r="L21" s="36">
        <v>8.1270962732226835</v>
      </c>
      <c r="M21" s="36">
        <v>3.9080887253280094</v>
      </c>
      <c r="N21" s="36"/>
      <c r="O21" s="35">
        <v>1930</v>
      </c>
      <c r="P21" s="36">
        <v>61.195834757861832</v>
      </c>
      <c r="Q21" s="36">
        <v>18.122352486048023</v>
      </c>
      <c r="R21" s="36">
        <v>5.3905164556032226</v>
      </c>
      <c r="S21" s="36">
        <v>8.8477635751947066</v>
      </c>
      <c r="T21" s="36">
        <v>6.4435327252921519</v>
      </c>
      <c r="U21" s="36"/>
      <c r="V21" s="35">
        <v>1930</v>
      </c>
      <c r="W21" s="36">
        <v>57.68636630616453</v>
      </c>
      <c r="X21" s="36">
        <v>15.656537442369878</v>
      </c>
      <c r="Y21" s="36">
        <v>11.443912072452381</v>
      </c>
      <c r="Z21" s="36">
        <v>8.8149056180525509</v>
      </c>
      <c r="AA21" s="36">
        <v>6.3982785609606365</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row>
    <row r="22" spans="1:72">
      <c r="A22" s="35">
        <v>1931</v>
      </c>
      <c r="B22" s="36">
        <v>21.84719556119628</v>
      </c>
      <c r="C22" s="36">
        <v>10.354859583050102</v>
      </c>
      <c r="D22" s="36">
        <v>50.43890904925663</v>
      </c>
      <c r="E22" s="36">
        <v>10.563099786873741</v>
      </c>
      <c r="F22" s="36">
        <v>6.7960678553061626</v>
      </c>
      <c r="G22" s="36"/>
      <c r="H22" s="35">
        <v>1931</v>
      </c>
      <c r="I22" s="36">
        <v>12.860818730189971</v>
      </c>
      <c r="J22" s="36">
        <v>6.5083058615184006</v>
      </c>
      <c r="K22" s="36">
        <v>67.837847555189001</v>
      </c>
      <c r="L22" s="36">
        <v>8.4416194566709706</v>
      </c>
      <c r="M22" s="36">
        <v>4.3516617626955254</v>
      </c>
      <c r="N22" s="36"/>
      <c r="O22" s="35">
        <v>1931</v>
      </c>
      <c r="P22" s="36">
        <v>62.645445577083855</v>
      </c>
      <c r="Q22" s="36">
        <v>16.368064470941196</v>
      </c>
      <c r="R22" s="36">
        <v>5.5937816116726831</v>
      </c>
      <c r="S22" s="36">
        <v>8.6791012950943394</v>
      </c>
      <c r="T22" s="36">
        <v>6.713624847726245</v>
      </c>
      <c r="U22" s="36"/>
      <c r="V22" s="35">
        <v>1931</v>
      </c>
      <c r="W22" s="36">
        <v>58.342345335947854</v>
      </c>
      <c r="X22" s="36">
        <v>14.298476815062905</v>
      </c>
      <c r="Y22" s="36">
        <v>11.326458232732554</v>
      </c>
      <c r="Z22" s="36">
        <v>9.4422827399232396</v>
      </c>
      <c r="AA22" s="36">
        <v>6.5904879068602904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row>
    <row r="23" spans="1:72">
      <c r="A23" s="35">
        <v>1932</v>
      </c>
      <c r="B23" s="36">
        <v>25.661294786009698</v>
      </c>
      <c r="C23" s="36">
        <v>10.351870909114082</v>
      </c>
      <c r="D23" s="36">
        <v>44.921065715765309</v>
      </c>
      <c r="E23" s="36">
        <v>11.448713231739072</v>
      </c>
      <c r="F23" s="36">
        <v>7.6170105347187569</v>
      </c>
      <c r="G23" s="36"/>
      <c r="H23" s="35">
        <v>1932</v>
      </c>
      <c r="I23" s="36">
        <v>15.626509978050329</v>
      </c>
      <c r="J23" s="36">
        <v>6.8674360841199773</v>
      </c>
      <c r="K23" s="36">
        <v>63.973620698514154</v>
      </c>
      <c r="L23" s="36">
        <v>8.5432055839136165</v>
      </c>
      <c r="M23" s="36">
        <v>4.9890951110734152</v>
      </c>
      <c r="N23" s="36"/>
      <c r="O23" s="35">
        <v>1932</v>
      </c>
      <c r="P23" s="36">
        <v>71.379784762446107</v>
      </c>
      <c r="Q23" s="36">
        <v>12.132167076893673</v>
      </c>
      <c r="R23" s="36">
        <v>4.7332622162236575</v>
      </c>
      <c r="S23" s="36">
        <v>6.6093342999000537</v>
      </c>
      <c r="T23" s="36">
        <v>5.1454532568214528</v>
      </c>
      <c r="U23" s="36"/>
      <c r="V23" s="35">
        <v>1932</v>
      </c>
      <c r="W23" s="36">
        <v>64.603311682120349</v>
      </c>
      <c r="X23" s="36">
        <v>11.700436243534575</v>
      </c>
      <c r="Y23" s="36">
        <v>8.8675363659054707</v>
      </c>
      <c r="Z23" s="36">
        <v>8.1725165584511608</v>
      </c>
      <c r="AA23" s="36">
        <v>6.6561844454861339</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row>
    <row r="24" spans="1:72">
      <c r="A24" s="35">
        <v>1933</v>
      </c>
      <c r="B24" s="36">
        <v>27.049083212657255</v>
      </c>
      <c r="C24" s="36">
        <v>16.630526896904065</v>
      </c>
      <c r="D24" s="36">
        <v>39.537162030043234</v>
      </c>
      <c r="E24" s="36">
        <v>10.175766907710809</v>
      </c>
      <c r="F24" s="36">
        <v>6.6058449182399279</v>
      </c>
      <c r="G24" s="36"/>
      <c r="H24" s="35">
        <v>1933</v>
      </c>
      <c r="I24" s="36">
        <v>15.645222899104519</v>
      </c>
      <c r="J24" s="36">
        <v>14.582368418767505</v>
      </c>
      <c r="K24" s="36">
        <v>57.435301782469182</v>
      </c>
      <c r="L24" s="36">
        <v>8.1752651824744564</v>
      </c>
      <c r="M24" s="36">
        <v>4.1567659336422418</v>
      </c>
      <c r="N24" s="36"/>
      <c r="O24" s="35">
        <v>1933</v>
      </c>
      <c r="P24" s="36">
        <v>71.525554255241502</v>
      </c>
      <c r="Q24" s="36">
        <v>16.177738612272542</v>
      </c>
      <c r="R24" s="36">
        <v>2.3034582766599079</v>
      </c>
      <c r="S24" s="36">
        <v>5.9332019371685032</v>
      </c>
      <c r="T24" s="36">
        <v>4.0602614311385841</v>
      </c>
      <c r="U24" s="36"/>
      <c r="V24" s="35">
        <v>1933</v>
      </c>
      <c r="W24" s="36">
        <v>65.576496578775888</v>
      </c>
      <c r="X24" s="36">
        <v>16.111310201453378</v>
      </c>
      <c r="Y24" s="36">
        <v>4.7108938438656169</v>
      </c>
      <c r="Z24" s="36">
        <v>6.8219567707802131</v>
      </c>
      <c r="AA24" s="36">
        <v>6.7787487945799461</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row>
    <row r="25" spans="1:72">
      <c r="A25" s="35">
        <v>1934</v>
      </c>
      <c r="B25" s="36">
        <v>26.033122881587879</v>
      </c>
      <c r="C25" s="36">
        <v>13.602294337722347</v>
      </c>
      <c r="D25" s="36">
        <v>45.427358599173516</v>
      </c>
      <c r="E25" s="36">
        <v>8.5971802948039517</v>
      </c>
      <c r="F25" s="36">
        <v>6.3397924985473253</v>
      </c>
      <c r="G25" s="36"/>
      <c r="H25" s="35">
        <v>1934</v>
      </c>
      <c r="I25" s="36">
        <v>15.644165145270303</v>
      </c>
      <c r="J25" s="36">
        <v>9.2146291554491295</v>
      </c>
      <c r="K25" s="36">
        <v>64.644140932232673</v>
      </c>
      <c r="L25" s="36">
        <v>6.2985713944961477</v>
      </c>
      <c r="M25" s="36">
        <v>4.1982288875157749</v>
      </c>
      <c r="N25" s="36"/>
      <c r="O25" s="35">
        <v>1934</v>
      </c>
      <c r="P25" s="36">
        <v>74.470606984711338</v>
      </c>
      <c r="Q25" s="36">
        <v>14.951740252309559</v>
      </c>
      <c r="R25" s="36">
        <v>3.4098029917113375</v>
      </c>
      <c r="S25" s="36">
        <v>3.7792733878036238</v>
      </c>
      <c r="T25" s="36">
        <v>3.3886543403037699</v>
      </c>
      <c r="U25" s="36"/>
      <c r="V25" s="35">
        <v>1934</v>
      </c>
      <c r="W25" s="36">
        <v>65.881859514278972</v>
      </c>
      <c r="X25" s="36">
        <v>16.543189345083441</v>
      </c>
      <c r="Y25" s="36">
        <v>5.0465679594702566</v>
      </c>
      <c r="Z25" s="36">
        <v>5.9465217983177796</v>
      </c>
      <c r="AA25" s="36">
        <v>6.5817726772269776</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row>
    <row r="26" spans="1:72">
      <c r="A26" s="35">
        <v>1935</v>
      </c>
      <c r="B26" s="36">
        <v>25.316190838688311</v>
      </c>
      <c r="C26" s="36">
        <v>14.871538645446913</v>
      </c>
      <c r="D26" s="36">
        <v>46.027581874498175</v>
      </c>
      <c r="E26" s="36">
        <v>7.3897573959628025</v>
      </c>
      <c r="F26" s="36">
        <v>6.3950112446635288</v>
      </c>
      <c r="G26" s="36"/>
      <c r="H26" s="35">
        <v>1935</v>
      </c>
      <c r="I26" s="36">
        <v>14.243511155079345</v>
      </c>
      <c r="J26" s="36">
        <v>11.419148788457916</v>
      </c>
      <c r="K26" s="36">
        <v>64.768747204396092</v>
      </c>
      <c r="L26" s="36">
        <v>5.1764937133329525</v>
      </c>
      <c r="M26" s="36">
        <v>4.392560606507506</v>
      </c>
      <c r="N26" s="36"/>
      <c r="O26" s="35">
        <v>1935</v>
      </c>
      <c r="P26" s="36">
        <v>73.786769762050454</v>
      </c>
      <c r="Q26" s="36">
        <v>14.963673927193392</v>
      </c>
      <c r="R26" s="36">
        <v>3.2003897578550089</v>
      </c>
      <c r="S26" s="36">
        <v>4.2356563612828397</v>
      </c>
      <c r="T26" s="36">
        <v>3.8134948662705606</v>
      </c>
      <c r="U26" s="36"/>
      <c r="V26" s="35">
        <v>1935</v>
      </c>
      <c r="W26" s="36">
        <v>66.233118803820773</v>
      </c>
      <c r="X26" s="36">
        <v>16.987918535840883</v>
      </c>
      <c r="Y26" s="36">
        <v>4.9919324931149376</v>
      </c>
      <c r="Z26" s="36">
        <v>5.1510078688396863</v>
      </c>
      <c r="AA26" s="36">
        <v>6.6360977612616558</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row>
    <row r="27" spans="1:72">
      <c r="A27" s="35">
        <v>1936</v>
      </c>
      <c r="B27" s="36">
        <v>21.101184828756917</v>
      </c>
      <c r="C27" s="36">
        <v>14.523916590800749</v>
      </c>
      <c r="D27" s="36">
        <v>53.476847132940392</v>
      </c>
      <c r="E27" s="36">
        <v>4.8889915827191501</v>
      </c>
      <c r="F27" s="36">
        <v>6.009171945921203</v>
      </c>
      <c r="G27" s="36"/>
      <c r="H27" s="35">
        <v>1936</v>
      </c>
      <c r="I27" s="36">
        <v>10.789011557886392</v>
      </c>
      <c r="J27" s="36">
        <v>11.307524967044461</v>
      </c>
      <c r="K27" s="36">
        <v>70.282967067073457</v>
      </c>
      <c r="L27" s="36">
        <v>3.4074961863810826</v>
      </c>
      <c r="M27" s="36">
        <v>4.2131335507247778</v>
      </c>
      <c r="N27" s="36"/>
      <c r="O27" s="35">
        <v>1936</v>
      </c>
      <c r="P27" s="36">
        <v>72.245578974943555</v>
      </c>
      <c r="Q27" s="36">
        <v>15.869141359322004</v>
      </c>
      <c r="R27" s="36">
        <v>3.284542233341079</v>
      </c>
      <c r="S27" s="36">
        <v>3.9753579516255821</v>
      </c>
      <c r="T27" s="36">
        <v>4.6253904558314245</v>
      </c>
      <c r="U27" s="36"/>
      <c r="V27" s="35">
        <v>1936</v>
      </c>
      <c r="W27" s="36">
        <v>63.384653510945377</v>
      </c>
      <c r="X27" s="36">
        <v>18.585706994358109</v>
      </c>
      <c r="Y27" s="36">
        <v>6.9264846075057998</v>
      </c>
      <c r="Z27" s="36">
        <v>3.7177618925445395</v>
      </c>
      <c r="AA27" s="36">
        <v>7.3854186845689496</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row>
    <row r="28" spans="1:72">
      <c r="A28" s="35">
        <v>1937</v>
      </c>
      <c r="B28" s="36">
        <v>22.598930545453378</v>
      </c>
      <c r="C28" s="36">
        <v>12.495906187310093</v>
      </c>
      <c r="D28" s="36">
        <v>54.300445175260812</v>
      </c>
      <c r="E28" s="36">
        <v>4.4346914976239002</v>
      </c>
      <c r="F28" s="36">
        <v>6.1697640281258739</v>
      </c>
      <c r="G28" s="36"/>
      <c r="H28" s="35">
        <v>1937</v>
      </c>
      <c r="I28" s="36">
        <v>12.464705060649683</v>
      </c>
      <c r="J28" s="36">
        <v>7.1968221397481322</v>
      </c>
      <c r="K28" s="36">
        <v>72.539947538063515</v>
      </c>
      <c r="L28" s="36">
        <v>3.1502350516490698</v>
      </c>
      <c r="M28" s="36">
        <v>4.6479379132773513</v>
      </c>
      <c r="N28" s="36"/>
      <c r="O28" s="35">
        <v>1937</v>
      </c>
      <c r="P28" s="36">
        <v>74.025740864530846</v>
      </c>
      <c r="Q28" s="36">
        <v>13.564439704476795</v>
      </c>
      <c r="R28" s="36">
        <v>4.3416198148687073</v>
      </c>
      <c r="S28" s="36">
        <v>3.4934763507762416</v>
      </c>
      <c r="T28" s="36">
        <v>4.5745464547587504</v>
      </c>
      <c r="U28" s="36"/>
      <c r="V28" s="35">
        <v>1937</v>
      </c>
      <c r="W28" s="36">
        <v>71.567754886664488</v>
      </c>
      <c r="X28" s="36">
        <v>15.070153369902005</v>
      </c>
      <c r="Y28" s="36">
        <v>6.4678362227088853</v>
      </c>
      <c r="Z28" s="36">
        <v>2.9302594433580418</v>
      </c>
      <c r="AA28" s="36">
        <v>3.9639942629923999</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row>
    <row r="29" spans="1:72">
      <c r="A29" s="35">
        <v>1938</v>
      </c>
      <c r="B29" s="36">
        <v>29.365478120484283</v>
      </c>
      <c r="C29" s="36">
        <v>15.59806865349716</v>
      </c>
      <c r="D29" s="36">
        <v>44.246621474438733</v>
      </c>
      <c r="E29" s="36">
        <v>4.8356638419437727</v>
      </c>
      <c r="F29" s="36">
        <v>5.9541679096360642</v>
      </c>
      <c r="G29" s="36"/>
      <c r="H29" s="35">
        <v>1938</v>
      </c>
      <c r="I29" s="36">
        <v>18.942761711103095</v>
      </c>
      <c r="J29" s="36">
        <v>9.4617867717562678</v>
      </c>
      <c r="K29" s="36">
        <v>63.646094995713284</v>
      </c>
      <c r="L29" s="36">
        <v>3.3926983322156681</v>
      </c>
      <c r="M29" s="36">
        <v>4.5566581892116806</v>
      </c>
      <c r="N29" s="36"/>
      <c r="O29" s="35">
        <v>1938</v>
      </c>
      <c r="P29" s="36">
        <v>73.963886408990632</v>
      </c>
      <c r="Q29" s="36">
        <v>14.869958271539236</v>
      </c>
      <c r="R29" s="36">
        <v>3.006358659033443</v>
      </c>
      <c r="S29" s="36">
        <v>3.5882334960873528</v>
      </c>
      <c r="T29" s="36">
        <v>4.571563164349346</v>
      </c>
      <c r="U29" s="36"/>
      <c r="V29" s="35">
        <v>1938</v>
      </c>
      <c r="W29" s="36">
        <v>72.110775225297431</v>
      </c>
      <c r="X29" s="36">
        <v>14.986263437795765</v>
      </c>
      <c r="Y29" s="36">
        <v>5.8285367583712047</v>
      </c>
      <c r="Z29" s="36">
        <v>3.0729446019981026</v>
      </c>
      <c r="AA29" s="36">
        <v>4.0014799765374791</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row>
    <row r="30" spans="1:72">
      <c r="A30" s="35">
        <v>1939</v>
      </c>
      <c r="B30" s="36">
        <v>26.540452098046718</v>
      </c>
      <c r="C30" s="36">
        <v>15.231333595154629</v>
      </c>
      <c r="D30" s="36">
        <v>47.687328687128215</v>
      </c>
      <c r="E30" s="36">
        <v>4.4110253987809438</v>
      </c>
      <c r="F30" s="36">
        <v>6.1298602208894915</v>
      </c>
      <c r="G30" s="36"/>
      <c r="H30" s="35">
        <v>1939</v>
      </c>
      <c r="I30" s="36">
        <v>16.313542546686175</v>
      </c>
      <c r="J30" s="36">
        <v>8.088174661694632</v>
      </c>
      <c r="K30" s="36">
        <v>67.830447489155105</v>
      </c>
      <c r="L30" s="36">
        <v>3.0574933077178499</v>
      </c>
      <c r="M30" s="36">
        <v>4.7103419947462433</v>
      </c>
      <c r="N30" s="36"/>
      <c r="O30" s="35">
        <v>1939</v>
      </c>
      <c r="P30" s="36">
        <v>75.971441685139396</v>
      </c>
      <c r="Q30" s="36">
        <v>13.156855549381875</v>
      </c>
      <c r="R30" s="36">
        <v>4.5148486701430945</v>
      </c>
      <c r="S30" s="36">
        <v>2.6957381222484251</v>
      </c>
      <c r="T30" s="36">
        <v>3.6611159730872109</v>
      </c>
      <c r="U30" s="36"/>
      <c r="V30" s="35">
        <v>1939</v>
      </c>
      <c r="W30" s="36">
        <v>71.329981601576236</v>
      </c>
      <c r="X30" s="36">
        <v>15.830688406428672</v>
      </c>
      <c r="Y30" s="36">
        <v>6.2181210924377339</v>
      </c>
      <c r="Z30" s="36">
        <v>2.776356143224282</v>
      </c>
      <c r="AA30" s="36">
        <v>3.8448527563330677</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row>
    <row r="31" spans="1:72">
      <c r="A31" s="35">
        <v>1940</v>
      </c>
      <c r="B31" s="36">
        <v>27.181101604219634</v>
      </c>
      <c r="C31" s="36">
        <v>16.473607331917727</v>
      </c>
      <c r="D31" s="36">
        <v>46.629085989994188</v>
      </c>
      <c r="E31" s="36">
        <v>3.7439843988354302</v>
      </c>
      <c r="F31" s="36">
        <v>5.9722206750330074</v>
      </c>
      <c r="G31" s="36"/>
      <c r="H31" s="35">
        <v>1940</v>
      </c>
      <c r="I31" s="36">
        <v>16.309189138445785</v>
      </c>
      <c r="J31" s="36">
        <v>9.4474754554481244</v>
      </c>
      <c r="K31" s="36">
        <v>66.87905226554615</v>
      </c>
      <c r="L31" s="36">
        <v>2.7416653198922636</v>
      </c>
      <c r="M31" s="36">
        <v>4.6226178206676858</v>
      </c>
      <c r="N31" s="36"/>
      <c r="O31" s="35">
        <v>1940</v>
      </c>
      <c r="P31" s="36">
        <v>81.937439444580818</v>
      </c>
      <c r="Q31" s="36">
        <v>10.386976376037058</v>
      </c>
      <c r="R31" s="36">
        <v>3.2434953655082066</v>
      </c>
      <c r="S31" s="36">
        <v>1.634314763567901</v>
      </c>
      <c r="T31" s="36">
        <v>2.79777405030605</v>
      </c>
      <c r="U31" s="36"/>
      <c r="V31" s="35">
        <v>1940</v>
      </c>
      <c r="W31" s="36">
        <v>69.860940826056023</v>
      </c>
      <c r="X31" s="36">
        <v>17.04483742822563</v>
      </c>
      <c r="Y31" s="36">
        <v>6.5489531791739859</v>
      </c>
      <c r="Z31" s="36">
        <v>2.6789104085071531</v>
      </c>
      <c r="AA31" s="36">
        <v>3.8663581580372024</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row>
    <row r="32" spans="1:72">
      <c r="A32" s="35">
        <v>1941</v>
      </c>
      <c r="B32" s="36">
        <v>27.975006896653724</v>
      </c>
      <c r="C32" s="36">
        <v>25.112309734816321</v>
      </c>
      <c r="D32" s="36">
        <v>39.094752822451753</v>
      </c>
      <c r="E32" s="36">
        <v>2.7506599585766107</v>
      </c>
      <c r="F32" s="36">
        <v>5.0672705875015991</v>
      </c>
      <c r="G32" s="36"/>
      <c r="H32" s="35">
        <v>1941</v>
      </c>
      <c r="I32" s="36">
        <v>16.756017630916059</v>
      </c>
      <c r="J32" s="36">
        <v>19.431995251915524</v>
      </c>
      <c r="K32" s="36">
        <v>57.380654179617927</v>
      </c>
      <c r="L32" s="36">
        <v>2.1928757533369136</v>
      </c>
      <c r="M32" s="36">
        <v>4.2384571842135763</v>
      </c>
      <c r="N32" s="36"/>
      <c r="O32" s="35">
        <v>1941</v>
      </c>
      <c r="P32" s="36">
        <v>83.347520140109694</v>
      </c>
      <c r="Q32" s="36">
        <v>12.042876971400815</v>
      </c>
      <c r="R32" s="36">
        <v>1.5679867317055045</v>
      </c>
      <c r="S32" s="36">
        <v>1.0420519183956525</v>
      </c>
      <c r="T32" s="36">
        <v>1.9995642383882148</v>
      </c>
      <c r="U32" s="36"/>
      <c r="V32" s="35">
        <v>1941</v>
      </c>
      <c r="W32" s="36">
        <v>65.728090971455984</v>
      </c>
      <c r="X32" s="36">
        <v>20.561971733133479</v>
      </c>
      <c r="Y32" s="36">
        <v>7.147588747014975</v>
      </c>
      <c r="Z32" s="36">
        <v>2.4867425441649291</v>
      </c>
      <c r="AA32" s="36">
        <v>4.0756060042306421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row>
    <row r="33" spans="1:72">
      <c r="A33" s="35">
        <v>1942</v>
      </c>
      <c r="B33" s="36">
        <v>25.275616476293212</v>
      </c>
      <c r="C33" s="36">
        <v>39.37379707503262</v>
      </c>
      <c r="D33" s="36">
        <v>28.758698772235256</v>
      </c>
      <c r="E33" s="36">
        <v>2.4336568028351131</v>
      </c>
      <c r="F33" s="36">
        <v>4.1582308736038032</v>
      </c>
      <c r="G33" s="36"/>
      <c r="H33" s="35">
        <v>1942</v>
      </c>
      <c r="I33" s="36">
        <v>13.272300792226684</v>
      </c>
      <c r="J33" s="36">
        <v>42.340273993344979</v>
      </c>
      <c r="K33" s="36">
        <v>39.290318270201169</v>
      </c>
      <c r="L33" s="36">
        <v>1.8544651099259453</v>
      </c>
      <c r="M33" s="36">
        <v>3.2426418343012178</v>
      </c>
      <c r="N33" s="36"/>
      <c r="O33" s="35">
        <v>1942</v>
      </c>
      <c r="P33" s="36">
        <v>79.480520455682424</v>
      </c>
      <c r="Q33" s="36">
        <v>14.721400489864056</v>
      </c>
      <c r="R33" s="36">
        <v>2.0541090597718457</v>
      </c>
      <c r="S33" s="36">
        <v>0.69836338646831075</v>
      </c>
      <c r="T33" s="36">
        <v>3.0456066082133324</v>
      </c>
      <c r="U33" s="36"/>
      <c r="V33" s="35">
        <v>1942</v>
      </c>
      <c r="W33" s="36">
        <v>68.392205121667956</v>
      </c>
      <c r="X33" s="36">
        <v>21.943001763980927</v>
      </c>
      <c r="Y33" s="36">
        <v>4.562206661624459</v>
      </c>
      <c r="Z33" s="36">
        <v>1.7560257658769842</v>
      </c>
      <c r="AA33" s="36">
        <v>3.34656068684966</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row>
    <row r="34" spans="1:72">
      <c r="A34" s="35">
        <v>1943</v>
      </c>
      <c r="B34" s="36">
        <v>21.205105390478362</v>
      </c>
      <c r="C34" s="36">
        <v>46.76614012586213</v>
      </c>
      <c r="D34" s="36">
        <v>25.935576020000124</v>
      </c>
      <c r="E34" s="36">
        <v>2.4107514413527493</v>
      </c>
      <c r="F34" s="36">
        <v>3.6824270223066371</v>
      </c>
      <c r="G34" s="36"/>
      <c r="H34" s="35">
        <v>1943</v>
      </c>
      <c r="I34" s="36">
        <v>11.495142780318606</v>
      </c>
      <c r="J34" s="36">
        <v>44.763394026762583</v>
      </c>
      <c r="K34" s="36">
        <v>38.3475513034616</v>
      </c>
      <c r="L34" s="36">
        <v>2.2834888190677249</v>
      </c>
      <c r="M34" s="36">
        <v>3.1104230703894871</v>
      </c>
      <c r="N34" s="36"/>
      <c r="O34" s="35">
        <v>1943</v>
      </c>
      <c r="P34" s="36">
        <v>78.838830904831354</v>
      </c>
      <c r="Q34" s="36">
        <v>15.676011414063195</v>
      </c>
      <c r="R34" s="36">
        <v>1.6933231517833376</v>
      </c>
      <c r="S34" s="36">
        <v>0.61479134791865164</v>
      </c>
      <c r="T34" s="36">
        <v>3.1770431814034112</v>
      </c>
      <c r="U34" s="36"/>
      <c r="V34" s="35">
        <v>1943</v>
      </c>
      <c r="W34" s="36">
        <v>65.010669212620613</v>
      </c>
      <c r="X34" s="36">
        <v>25.994444941805085</v>
      </c>
      <c r="Y34" s="36">
        <v>4.3822553175806993</v>
      </c>
      <c r="Z34" s="36">
        <v>1.4530688699751912</v>
      </c>
      <c r="AA34" s="36">
        <v>3.1595616580184176</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row>
    <row r="35" spans="1:72">
      <c r="A35" s="35">
        <v>1944</v>
      </c>
      <c r="B35" s="36">
        <v>22.082993470013761</v>
      </c>
      <c r="C35" s="36">
        <v>45.671615534102138</v>
      </c>
      <c r="D35" s="36">
        <v>25.698442932388893</v>
      </c>
      <c r="E35" s="36">
        <v>2.4817584512299167</v>
      </c>
      <c r="F35" s="36">
        <v>4.053816602314857</v>
      </c>
      <c r="G35" s="36"/>
      <c r="H35" s="35">
        <v>1944</v>
      </c>
      <c r="I35" s="36">
        <v>12.512566495764286</v>
      </c>
      <c r="J35" s="36">
        <v>39.575756542155119</v>
      </c>
      <c r="K35" s="36">
        <v>41.798348766429072</v>
      </c>
      <c r="L35" s="36">
        <v>2.4900978560032159</v>
      </c>
      <c r="M35" s="36">
        <v>3.6011825793577268</v>
      </c>
      <c r="N35" s="36"/>
      <c r="O35" s="35">
        <v>1944</v>
      </c>
      <c r="P35" s="36">
        <v>87.909511530928725</v>
      </c>
      <c r="Q35" s="36">
        <v>9.0573236641317916</v>
      </c>
      <c r="R35" s="36">
        <v>0.80596106134403156</v>
      </c>
      <c r="S35" s="36">
        <v>0.67573236232930034</v>
      </c>
      <c r="T35" s="36">
        <v>1.5513191170988863</v>
      </c>
      <c r="U35" s="36"/>
      <c r="V35" s="35">
        <v>1944</v>
      </c>
      <c r="W35" s="36">
        <v>65.598117694212092</v>
      </c>
      <c r="X35" s="36">
        <v>26.00635927709288</v>
      </c>
      <c r="Y35" s="36">
        <v>3.9840229438388857</v>
      </c>
      <c r="Z35" s="36">
        <v>1.4605066938331728</v>
      </c>
      <c r="AA35" s="36">
        <v>2.9509688496160411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row>
    <row r="36" spans="1:72">
      <c r="A36" s="35">
        <v>1945</v>
      </c>
      <c r="B36" s="36">
        <v>21.782801666232643</v>
      </c>
      <c r="C36" s="36">
        <v>45.557594454052982</v>
      </c>
      <c r="D36" s="36">
        <v>25.707924396343678</v>
      </c>
      <c r="E36" s="36">
        <v>2.74436409978698</v>
      </c>
      <c r="F36" s="36">
        <v>4.2077415759867192</v>
      </c>
      <c r="G36" s="36"/>
      <c r="H36" s="35">
        <v>1945</v>
      </c>
      <c r="I36" s="36">
        <v>13.378053115567599</v>
      </c>
      <c r="J36" s="36">
        <v>35.048661368269812</v>
      </c>
      <c r="K36" s="36">
        <v>44.525126656379719</v>
      </c>
      <c r="L36" s="36">
        <v>3.106424827259938</v>
      </c>
      <c r="M36" s="36">
        <v>3.9418830869689807</v>
      </c>
      <c r="N36" s="36"/>
      <c r="O36" s="35">
        <v>1945</v>
      </c>
      <c r="P36" s="36">
        <v>85.755142969152388</v>
      </c>
      <c r="Q36" s="36">
        <v>11.351246455478817</v>
      </c>
      <c r="R36" s="36">
        <v>0.66271950364906496</v>
      </c>
      <c r="S36" s="36">
        <v>0.62183711081057025</v>
      </c>
      <c r="T36" s="36">
        <v>1.6090411193997174</v>
      </c>
      <c r="U36" s="36"/>
      <c r="V36" s="35">
        <v>1945</v>
      </c>
      <c r="W36" s="36">
        <v>59.494830103590509</v>
      </c>
      <c r="X36" s="36">
        <v>31.620044864854282</v>
      </c>
      <c r="Y36" s="36">
        <v>4.3652730369387669</v>
      </c>
      <c r="Z36" s="36">
        <v>1.4530268229577388</v>
      </c>
      <c r="AA36" s="36">
        <v>3.0668783397138957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row>
    <row r="37" spans="1:72">
      <c r="A37" s="35">
        <v>1946</v>
      </c>
      <c r="B37" s="36">
        <v>23.89554670668609</v>
      </c>
      <c r="C37" s="36">
        <v>38.719799643202677</v>
      </c>
      <c r="D37" s="36">
        <v>29.95085895140733</v>
      </c>
      <c r="E37" s="36">
        <v>2.882934573295024</v>
      </c>
      <c r="F37" s="36">
        <v>4.5419594814110003</v>
      </c>
      <c r="G37" s="36"/>
      <c r="H37" s="35">
        <v>1946</v>
      </c>
      <c r="I37" s="36">
        <v>15.097252539892761</v>
      </c>
      <c r="J37" s="36">
        <v>24.408314908816422</v>
      </c>
      <c r="K37" s="36">
        <v>52.478113981141497</v>
      </c>
      <c r="L37" s="36">
        <v>3.5839410802304403</v>
      </c>
      <c r="M37" s="36">
        <v>4.438783324836451</v>
      </c>
      <c r="N37" s="36"/>
      <c r="O37" s="35">
        <v>1946</v>
      </c>
      <c r="P37" s="36">
        <v>80.003538427161189</v>
      </c>
      <c r="Q37" s="36">
        <v>16.283576289448924</v>
      </c>
      <c r="R37" s="36">
        <v>1.3021036478869679</v>
      </c>
      <c r="S37" s="36">
        <v>0.59798336622976289</v>
      </c>
      <c r="T37" s="36">
        <v>1.8127989349818043</v>
      </c>
      <c r="U37" s="36"/>
      <c r="V37" s="35">
        <v>1946</v>
      </c>
      <c r="W37" s="36">
        <v>53.960842342733507</v>
      </c>
      <c r="X37" s="36">
        <v>36.437385721767143</v>
      </c>
      <c r="Y37" s="36">
        <v>5.0253718655702642</v>
      </c>
      <c r="Z37" s="36">
        <v>1.457663946605076</v>
      </c>
      <c r="AA37" s="36">
        <v>3.1178475081174222</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row>
    <row r="38" spans="1:72">
      <c r="A38" s="35">
        <v>1947</v>
      </c>
      <c r="B38" s="36">
        <v>25.728201954749256</v>
      </c>
      <c r="C38" s="36">
        <v>30.912179845518889</v>
      </c>
      <c r="D38" s="36">
        <v>35.359127221972201</v>
      </c>
      <c r="E38" s="36">
        <v>2.6131538261310596</v>
      </c>
      <c r="F38" s="36">
        <v>5.3874492431573344</v>
      </c>
      <c r="G38" s="36"/>
      <c r="H38" s="35">
        <v>1947</v>
      </c>
      <c r="I38" s="36">
        <v>15.024309460201831</v>
      </c>
      <c r="J38" s="36">
        <v>17.08779234305619</v>
      </c>
      <c r="K38" s="36">
        <v>59.619448374708888</v>
      </c>
      <c r="L38" s="36">
        <v>2.9864811577289019</v>
      </c>
      <c r="M38" s="36">
        <v>5.2818672177913903</v>
      </c>
      <c r="N38" s="36"/>
      <c r="O38" s="35">
        <v>1947</v>
      </c>
      <c r="P38" s="36">
        <v>81.418921403412142</v>
      </c>
      <c r="Q38" s="36">
        <v>15.228568178415246</v>
      </c>
      <c r="R38" s="36">
        <v>1.0449118956590577</v>
      </c>
      <c r="S38" s="36">
        <v>0.54722934718698923</v>
      </c>
      <c r="T38" s="36">
        <v>1.7603500021635172</v>
      </c>
      <c r="U38" s="36"/>
      <c r="V38" s="35">
        <v>1947</v>
      </c>
      <c r="W38" s="36">
        <v>55.970289131017864</v>
      </c>
      <c r="X38" s="36">
        <v>34.222696198202655</v>
      </c>
      <c r="Y38" s="36">
        <v>5.1378688686542056</v>
      </c>
      <c r="Z38" s="36">
        <v>1.3657707966790147</v>
      </c>
      <c r="AA38" s="36">
        <v>3.303340587481689</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row>
    <row r="39" spans="1:72">
      <c r="A39" s="35">
        <v>1948</v>
      </c>
      <c r="B39" s="36">
        <v>26.102230358266276</v>
      </c>
      <c r="C39" s="36">
        <v>29.167383870740558</v>
      </c>
      <c r="D39" s="36">
        <v>36.819059708157127</v>
      </c>
      <c r="E39" s="36">
        <v>2.4546588624957923</v>
      </c>
      <c r="F39" s="36">
        <v>5.4648612841209543</v>
      </c>
      <c r="G39" s="36"/>
      <c r="H39" s="35">
        <v>1948</v>
      </c>
      <c r="I39" s="36">
        <v>15.624455406288757</v>
      </c>
      <c r="J39" s="36">
        <v>17.135554548231134</v>
      </c>
      <c r="K39" s="36">
        <v>59.413826916027361</v>
      </c>
      <c r="L39" s="36">
        <v>2.6553787290389281</v>
      </c>
      <c r="M39" s="36">
        <v>5.2018796793034481</v>
      </c>
      <c r="N39" s="36"/>
      <c r="O39" s="35">
        <v>1948</v>
      </c>
      <c r="P39" s="36">
        <v>84.516407262066338</v>
      </c>
      <c r="Q39" s="36">
        <v>12.252292758463648</v>
      </c>
      <c r="R39" s="36">
        <v>0.91888659883513646</v>
      </c>
      <c r="S39" s="36">
        <v>0.59519281407869984</v>
      </c>
      <c r="T39" s="36">
        <v>1.7171641040730909</v>
      </c>
      <c r="U39" s="36"/>
      <c r="V39" s="35">
        <v>1948</v>
      </c>
      <c r="W39" s="36">
        <v>61.479598110425222</v>
      </c>
      <c r="X39" s="36">
        <v>29.524914369469581</v>
      </c>
      <c r="Y39" s="36">
        <v>4.6082161556979973</v>
      </c>
      <c r="Z39" s="36">
        <v>1.2919563952727946</v>
      </c>
      <c r="AA39" s="36">
        <v>3.1003144282293529</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row>
    <row r="40" spans="1:72">
      <c r="A40" s="35">
        <v>1949</v>
      </c>
      <c r="B40" s="36">
        <v>27.967283608788989</v>
      </c>
      <c r="C40" s="36">
        <v>24.755353563418442</v>
      </c>
      <c r="D40" s="36">
        <v>38.609249071026952</v>
      </c>
      <c r="E40" s="36">
        <v>2.7114556279722741</v>
      </c>
      <c r="F40" s="36">
        <v>5.9564768113229851</v>
      </c>
      <c r="G40" s="36"/>
      <c r="H40" s="35">
        <v>1949</v>
      </c>
      <c r="I40" s="36">
        <v>16.970535511010137</v>
      </c>
      <c r="J40" s="36">
        <v>13.552356696530046</v>
      </c>
      <c r="K40" s="36">
        <v>61.397846515988249</v>
      </c>
      <c r="L40" s="36">
        <v>2.664068654067111</v>
      </c>
      <c r="M40" s="36">
        <v>5.4146639067680837</v>
      </c>
      <c r="N40" s="36"/>
      <c r="O40" s="35">
        <v>1949</v>
      </c>
      <c r="P40" s="36">
        <v>85.276572683376997</v>
      </c>
      <c r="Q40" s="36">
        <v>10.817002807372869</v>
      </c>
      <c r="R40" s="36">
        <v>1.1749082799545767</v>
      </c>
      <c r="S40" s="36">
        <v>0.82396022265991786</v>
      </c>
      <c r="T40" s="36">
        <v>1.9075253435192796</v>
      </c>
      <c r="U40" s="36"/>
      <c r="V40" s="35">
        <v>1949</v>
      </c>
      <c r="W40" s="36">
        <v>66.313305759371715</v>
      </c>
      <c r="X40" s="36">
        <v>24.328297980145145</v>
      </c>
      <c r="Y40" s="36">
        <v>4.6567091307630477</v>
      </c>
      <c r="Z40" s="36">
        <v>1.3670463576339791</v>
      </c>
      <c r="AA40" s="36">
        <v>3.3395850590549578</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row>
    <row r="41" spans="1:72">
      <c r="A41" s="35">
        <v>1950</v>
      </c>
      <c r="B41" s="36">
        <v>25.154103578038562</v>
      </c>
      <c r="C41" s="36">
        <v>26.660593425516961</v>
      </c>
      <c r="D41" s="36">
        <v>39.407159274977559</v>
      </c>
      <c r="E41" s="36">
        <v>2.6761719926823604</v>
      </c>
      <c r="F41" s="36">
        <v>6.1018753204584106</v>
      </c>
      <c r="G41" s="36"/>
      <c r="H41" s="35">
        <v>1950</v>
      </c>
      <c r="I41" s="36">
        <v>11.883779721835648</v>
      </c>
      <c r="J41" s="36">
        <v>15.001954327594801</v>
      </c>
      <c r="K41" s="36">
        <v>64.709623274929513</v>
      </c>
      <c r="L41" s="36">
        <v>2.6297715156454204</v>
      </c>
      <c r="M41" s="36">
        <v>5.7745791466230774</v>
      </c>
      <c r="N41" s="36"/>
      <c r="O41" s="35">
        <v>1950</v>
      </c>
      <c r="P41" s="36">
        <v>86.373362695589989</v>
      </c>
      <c r="Q41" s="36">
        <v>10.02754988390709</v>
      </c>
      <c r="R41" s="36">
        <v>1.0447344712064928</v>
      </c>
      <c r="S41" s="36">
        <v>0.72595898982110585</v>
      </c>
      <c r="T41" s="36">
        <v>1.8283784664777465</v>
      </c>
      <c r="U41" s="36"/>
      <c r="V41" s="35">
        <v>1950</v>
      </c>
      <c r="W41" s="36">
        <v>66.649108861240322</v>
      </c>
      <c r="X41" s="36">
        <v>23.96801345433029</v>
      </c>
      <c r="Y41" s="36">
        <v>4.736690283653318</v>
      </c>
      <c r="Z41" s="36">
        <v>1.3972443894983122</v>
      </c>
      <c r="AA41" s="36">
        <v>3.2514247129605964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row>
    <row r="42" spans="1:72">
      <c r="A42" s="35">
        <v>1951</v>
      </c>
      <c r="B42" s="36">
        <v>27.343872991407014</v>
      </c>
      <c r="C42" s="36">
        <v>26.835318101686585</v>
      </c>
      <c r="D42" s="36">
        <v>37.531951649771159</v>
      </c>
      <c r="E42" s="36">
        <v>2.4542463073466378</v>
      </c>
      <c r="F42" s="36">
        <v>5.8346109497885914</v>
      </c>
      <c r="G42" s="36"/>
      <c r="H42" s="35">
        <v>1951</v>
      </c>
      <c r="I42" s="36">
        <v>15.424286368075073</v>
      </c>
      <c r="J42" s="36">
        <v>15.044241903993152</v>
      </c>
      <c r="K42" s="36">
        <v>61.641167590072108</v>
      </c>
      <c r="L42" s="36">
        <v>2.3183867922924266</v>
      </c>
      <c r="M42" s="36">
        <v>5.5719173455672397</v>
      </c>
      <c r="N42" s="36"/>
      <c r="O42" s="35">
        <v>1951</v>
      </c>
      <c r="P42" s="36">
        <v>87.63825141014793</v>
      </c>
      <c r="Q42" s="36">
        <v>9.0962308805717456</v>
      </c>
      <c r="R42" s="36">
        <v>0.92848280961539098</v>
      </c>
      <c r="S42" s="36">
        <v>0.61711762282355576</v>
      </c>
      <c r="T42" s="36">
        <v>1.7199172768413618</v>
      </c>
      <c r="U42" s="36"/>
      <c r="V42" s="35">
        <v>1951</v>
      </c>
      <c r="W42" s="36">
        <v>67.230072003773245</v>
      </c>
      <c r="X42" s="36">
        <v>23.489880277264753</v>
      </c>
      <c r="Y42" s="36">
        <v>4.7175856137162349</v>
      </c>
      <c r="Z42" s="36">
        <v>1.4192042830715741</v>
      </c>
      <c r="AA42" s="36">
        <v>3.1432578221742093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row>
    <row r="43" spans="1:72">
      <c r="A43" s="35">
        <v>1952</v>
      </c>
      <c r="B43" s="36">
        <v>28.108409532060559</v>
      </c>
      <c r="C43" s="36">
        <v>24.512477208697426</v>
      </c>
      <c r="D43" s="36">
        <v>38.472127070067458</v>
      </c>
      <c r="E43" s="36">
        <v>2.6673339507841543</v>
      </c>
      <c r="F43" s="36">
        <v>6.2396522383904163</v>
      </c>
      <c r="G43" s="36"/>
      <c r="H43" s="35">
        <v>1952</v>
      </c>
      <c r="I43" s="36">
        <v>16.322381702840161</v>
      </c>
      <c r="J43" s="36">
        <v>11.494477198765441</v>
      </c>
      <c r="K43" s="36">
        <v>63.521203170247155</v>
      </c>
      <c r="L43" s="36">
        <v>2.6810608747913296</v>
      </c>
      <c r="M43" s="36">
        <v>5.9808770533559024</v>
      </c>
      <c r="N43" s="36"/>
      <c r="O43" s="35">
        <v>1952</v>
      </c>
      <c r="P43" s="36">
        <v>86.943925976493702</v>
      </c>
      <c r="Q43" s="36">
        <v>9.4985452716106273</v>
      </c>
      <c r="R43" s="36">
        <v>1.2890472719716599</v>
      </c>
      <c r="S43" s="36">
        <v>0.60172576746032302</v>
      </c>
      <c r="T43" s="36">
        <v>1.6667557124637067</v>
      </c>
      <c r="U43" s="36"/>
      <c r="V43" s="35">
        <v>1952</v>
      </c>
      <c r="W43" s="36">
        <v>70.060466430224878</v>
      </c>
      <c r="X43" s="36">
        <v>21.668827261256805</v>
      </c>
      <c r="Y43" s="36">
        <v>4.1524121375129868</v>
      </c>
      <c r="Z43" s="36">
        <v>1.3706382121719491</v>
      </c>
      <c r="AA43" s="36">
        <v>2.7476559588333926</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row>
    <row r="44" spans="1:72">
      <c r="A44" s="35">
        <v>1953</v>
      </c>
      <c r="B44" s="36">
        <v>30.348238243344849</v>
      </c>
      <c r="C44" s="36">
        <v>24.205210389362104</v>
      </c>
      <c r="D44" s="36">
        <v>36.583750609992215</v>
      </c>
      <c r="E44" s="36">
        <v>2.8044734316176059</v>
      </c>
      <c r="F44" s="36">
        <v>6.0583273256832229</v>
      </c>
      <c r="G44" s="36"/>
      <c r="H44" s="35">
        <v>1953</v>
      </c>
      <c r="I44" s="36">
        <v>17.176215385919299</v>
      </c>
      <c r="J44" s="36">
        <v>11.283805946043843</v>
      </c>
      <c r="K44" s="36">
        <v>62.546090176459359</v>
      </c>
      <c r="L44" s="36">
        <v>2.8402621025204855</v>
      </c>
      <c r="M44" s="36">
        <v>6.1536263890570169</v>
      </c>
      <c r="N44" s="36"/>
      <c r="O44" s="35">
        <v>1953</v>
      </c>
      <c r="P44" s="36">
        <v>88.419659808558293</v>
      </c>
      <c r="Q44" s="36">
        <v>8.2907517926053185</v>
      </c>
      <c r="R44" s="36">
        <v>1.1627547191307062</v>
      </c>
      <c r="S44" s="36">
        <v>0.67593464711267814</v>
      </c>
      <c r="T44" s="36">
        <v>1.4508990325929729</v>
      </c>
      <c r="U44" s="36"/>
      <c r="V44" s="35">
        <v>1953</v>
      </c>
      <c r="W44" s="36">
        <v>71.401263929034059</v>
      </c>
      <c r="X44" s="36">
        <v>20.383015807266403</v>
      </c>
      <c r="Y44" s="36">
        <v>4.087780784642657</v>
      </c>
      <c r="Z44" s="36">
        <v>1.3669732723032235</v>
      </c>
      <c r="AA44" s="36">
        <v>2.7609662067536713</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row>
    <row r="45" spans="1:72">
      <c r="A45" s="35">
        <v>1954</v>
      </c>
      <c r="B45" s="36">
        <v>29.600110760335287</v>
      </c>
      <c r="C45" s="36">
        <v>22.672733523347265</v>
      </c>
      <c r="D45" s="36">
        <v>38.668678747570326</v>
      </c>
      <c r="E45" s="36">
        <v>3.0637337197076646</v>
      </c>
      <c r="F45" s="36">
        <v>5.9947432490394634</v>
      </c>
      <c r="G45" s="36"/>
      <c r="H45" s="35">
        <v>1954</v>
      </c>
      <c r="I45" s="36">
        <v>18.213350398184811</v>
      </c>
      <c r="J45" s="36">
        <v>11.478492587161746</v>
      </c>
      <c r="K45" s="36">
        <v>60.976790667944897</v>
      </c>
      <c r="L45" s="36">
        <v>2.993894027298861</v>
      </c>
      <c r="M45" s="36">
        <v>6.337472319409696</v>
      </c>
      <c r="N45" s="36"/>
      <c r="O45" s="35">
        <v>1954</v>
      </c>
      <c r="P45" s="36">
        <v>84.532521789684523</v>
      </c>
      <c r="Q45" s="36">
        <v>11.362052201367549</v>
      </c>
      <c r="R45" s="36">
        <v>1.1154605931349755</v>
      </c>
      <c r="S45" s="36">
        <v>0.83018258843852655</v>
      </c>
      <c r="T45" s="36">
        <v>2.1597828273743485</v>
      </c>
      <c r="U45" s="36"/>
      <c r="V45" s="35">
        <v>1954</v>
      </c>
      <c r="W45" s="36">
        <v>72.689729358705065</v>
      </c>
      <c r="X45" s="36">
        <v>19.165718783024992</v>
      </c>
      <c r="Y45" s="36">
        <v>4.1495127039407578</v>
      </c>
      <c r="Z45" s="36">
        <v>0.98981783507612442</v>
      </c>
      <c r="AA45" s="36">
        <v>3.0052213192530641</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row>
    <row r="46" spans="1:72">
      <c r="A46" s="35">
        <v>1955</v>
      </c>
      <c r="B46" s="36">
        <v>28.967508238975849</v>
      </c>
      <c r="C46" s="36">
        <v>19.866090124836482</v>
      </c>
      <c r="D46" s="36">
        <v>43.6248827838658</v>
      </c>
      <c r="E46" s="36">
        <v>2.8773479033972635</v>
      </c>
      <c r="F46" s="36">
        <v>4.6641709489246042</v>
      </c>
      <c r="G46" s="36"/>
      <c r="H46" s="35">
        <v>1955</v>
      </c>
      <c r="I46" s="36">
        <v>17.06115552096044</v>
      </c>
      <c r="J46" s="36">
        <v>9.251140687199868</v>
      </c>
      <c r="K46" s="36">
        <v>67.053525848961726</v>
      </c>
      <c r="L46" s="36">
        <v>2.682750070822888</v>
      </c>
      <c r="M46" s="36">
        <v>3.9514278720550871</v>
      </c>
      <c r="N46" s="36"/>
      <c r="O46" s="35">
        <v>1955</v>
      </c>
      <c r="P46" s="36">
        <v>83.072443004377632</v>
      </c>
      <c r="Q46" s="36">
        <v>12.251987345367988</v>
      </c>
      <c r="R46" s="36">
        <v>1.9219331162886548</v>
      </c>
      <c r="S46" s="36">
        <v>0.9209736434746929</v>
      </c>
      <c r="T46" s="36">
        <v>1.8326628904910864</v>
      </c>
      <c r="U46" s="36"/>
      <c r="V46" s="35">
        <v>1955</v>
      </c>
      <c r="W46" s="36">
        <v>75.388712236933486</v>
      </c>
      <c r="X46" s="36">
        <v>17.975872076891434</v>
      </c>
      <c r="Y46" s="36">
        <v>3.2400359137120982</v>
      </c>
      <c r="Z46" s="36">
        <v>0.88735339853328987</v>
      </c>
      <c r="AA46" s="36">
        <v>2.5080263739296575</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row>
    <row r="47" spans="1:72">
      <c r="A47" s="35">
        <v>1956</v>
      </c>
      <c r="B47" s="36">
        <v>29.599455901228371</v>
      </c>
      <c r="C47" s="36">
        <v>17.946895004879096</v>
      </c>
      <c r="D47" s="36">
        <v>44.842949882648753</v>
      </c>
      <c r="E47" s="36">
        <v>3.0107356168452628</v>
      </c>
      <c r="F47" s="36">
        <v>4.5999635943985027</v>
      </c>
      <c r="G47" s="36"/>
      <c r="H47" s="35">
        <v>1956</v>
      </c>
      <c r="I47" s="36">
        <v>17.708559520689523</v>
      </c>
      <c r="J47" s="36">
        <v>6.7188179360753253</v>
      </c>
      <c r="K47" s="36">
        <v>68.700107164995217</v>
      </c>
      <c r="L47" s="36">
        <v>2.8840349074153639</v>
      </c>
      <c r="M47" s="36">
        <v>3.988480470824586</v>
      </c>
      <c r="N47" s="36"/>
      <c r="O47" s="35">
        <v>1956</v>
      </c>
      <c r="P47" s="36">
        <v>84.011204480375014</v>
      </c>
      <c r="Q47" s="36">
        <v>11.856795201073064</v>
      </c>
      <c r="R47" s="36">
        <v>1.4329129657175679</v>
      </c>
      <c r="S47" s="36">
        <v>0.59740734149110286</v>
      </c>
      <c r="T47" s="36">
        <v>2.1016800113432668</v>
      </c>
      <c r="U47" s="36"/>
      <c r="V47" s="35">
        <v>1956</v>
      </c>
      <c r="W47" s="36">
        <v>72.55435612612709</v>
      </c>
      <c r="X47" s="36">
        <v>20.40211160405698</v>
      </c>
      <c r="Y47" s="36">
        <v>3.4427755120215329</v>
      </c>
      <c r="Z47" s="36">
        <v>1.2018813541245057</v>
      </c>
      <c r="AA47" s="36">
        <v>2.3988754036698889</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row>
    <row r="48" spans="1:72">
      <c r="A48" s="35">
        <v>1957</v>
      </c>
      <c r="B48" s="36">
        <v>28.937343827091027</v>
      </c>
      <c r="C48" s="36">
        <v>19.551613584403462</v>
      </c>
      <c r="D48" s="36">
        <v>43.914345095375189</v>
      </c>
      <c r="E48" s="36">
        <v>3.3299130401232255</v>
      </c>
      <c r="F48" s="36">
        <v>4.2667844530070855</v>
      </c>
      <c r="G48" s="36"/>
      <c r="H48" s="35">
        <v>1957</v>
      </c>
      <c r="I48" s="36">
        <v>17.619455497338244</v>
      </c>
      <c r="J48" s="36">
        <v>7.3391151107627763</v>
      </c>
      <c r="K48" s="36">
        <v>67.331260224108945</v>
      </c>
      <c r="L48" s="36">
        <v>3.275742399861219</v>
      </c>
      <c r="M48" s="36">
        <v>4.4344267679288141</v>
      </c>
      <c r="N48" s="36"/>
      <c r="O48" s="35">
        <v>1957</v>
      </c>
      <c r="P48" s="36">
        <v>88.792455441642133</v>
      </c>
      <c r="Q48" s="36">
        <v>8.2263875371227062</v>
      </c>
      <c r="R48" s="36">
        <v>1.2451111569849393</v>
      </c>
      <c r="S48" s="36">
        <v>0.85114089315313501</v>
      </c>
      <c r="T48" s="36">
        <v>0.88490497109704558</v>
      </c>
      <c r="U48" s="36"/>
      <c r="V48" s="35">
        <v>1957</v>
      </c>
      <c r="W48" s="36">
        <v>70.042170868077676</v>
      </c>
      <c r="X48" s="36">
        <v>20.748286068340189</v>
      </c>
      <c r="Y48" s="36">
        <v>5.0623299829887642</v>
      </c>
      <c r="Z48" s="36">
        <v>1.925437026227599</v>
      </c>
      <c r="AA48" s="36">
        <v>2.2217760543657556</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row>
    <row r="49" spans="1:72">
      <c r="A49" s="35">
        <v>1958</v>
      </c>
      <c r="B49" s="36">
        <v>29.99850892658154</v>
      </c>
      <c r="C49" s="36">
        <v>18.944306226048575</v>
      </c>
      <c r="D49" s="36">
        <v>42.892436598202494</v>
      </c>
      <c r="E49" s="36">
        <v>3.6747941906614794</v>
      </c>
      <c r="F49" s="36">
        <v>4.4899540585059041</v>
      </c>
      <c r="G49" s="36"/>
      <c r="H49" s="35">
        <v>1958</v>
      </c>
      <c r="I49" s="36">
        <v>18.106622344363078</v>
      </c>
      <c r="J49" s="36">
        <v>7.4875103920201767</v>
      </c>
      <c r="K49" s="36">
        <v>66.144222867947292</v>
      </c>
      <c r="L49" s="36">
        <v>3.6785502359296967</v>
      </c>
      <c r="M49" s="36">
        <v>4.5830941597397441</v>
      </c>
      <c r="N49" s="36"/>
      <c r="O49" s="35">
        <v>1958</v>
      </c>
      <c r="P49" s="36">
        <v>89.252960051674151</v>
      </c>
      <c r="Q49" s="36">
        <v>8.1454715139534635</v>
      </c>
      <c r="R49" s="36">
        <v>0.86510407258751887</v>
      </c>
      <c r="S49" s="36">
        <v>0.93597482189446923</v>
      </c>
      <c r="T49" s="36">
        <v>0.80048953989035965</v>
      </c>
      <c r="U49" s="36"/>
      <c r="V49" s="35">
        <v>1958</v>
      </c>
      <c r="W49" s="36">
        <v>70.847229573194639</v>
      </c>
      <c r="X49" s="36">
        <v>19.825376763413104</v>
      </c>
      <c r="Y49" s="36">
        <v>5.1522509076195826</v>
      </c>
      <c r="Z49" s="36">
        <v>2.0241469938935004</v>
      </c>
      <c r="AA49" s="36">
        <v>2.1509957618791651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row>
    <row r="50" spans="1:72">
      <c r="A50" s="35">
        <v>1959</v>
      </c>
      <c r="B50" s="36">
        <v>29.164154578789908</v>
      </c>
      <c r="C50" s="36">
        <v>20.074898421896666</v>
      </c>
      <c r="D50" s="36">
        <v>42.880006539684253</v>
      </c>
      <c r="E50" s="36">
        <v>3.9187040854218549</v>
      </c>
      <c r="F50" s="36">
        <v>3.9622363742073246</v>
      </c>
      <c r="G50" s="36"/>
      <c r="H50" s="35">
        <v>1959</v>
      </c>
      <c r="I50" s="36">
        <v>17.834231431930842</v>
      </c>
      <c r="J50" s="36">
        <v>8.6296711117632583</v>
      </c>
      <c r="K50" s="36">
        <v>65.933351815578433</v>
      </c>
      <c r="L50" s="36">
        <v>3.7796764239997191</v>
      </c>
      <c r="M50" s="36">
        <v>3.8230692167277418</v>
      </c>
      <c r="N50" s="36"/>
      <c r="O50" s="35">
        <v>1959</v>
      </c>
      <c r="P50" s="36">
        <v>89.527326297291481</v>
      </c>
      <c r="Q50" s="36">
        <v>7.421625774892445</v>
      </c>
      <c r="R50" s="36">
        <v>1.3171185256375806</v>
      </c>
      <c r="S50" s="36">
        <v>1.020659138294651</v>
      </c>
      <c r="T50" s="36">
        <v>0.7132702638838222</v>
      </c>
      <c r="U50" s="36"/>
      <c r="V50" s="35">
        <v>1959</v>
      </c>
      <c r="W50" s="36">
        <v>69.374067376310492</v>
      </c>
      <c r="X50" s="36">
        <v>20.610913495246582</v>
      </c>
      <c r="Y50" s="36">
        <v>5.741685695034394</v>
      </c>
      <c r="Z50" s="36">
        <v>2.2214217316542766</v>
      </c>
      <c r="AA50" s="36">
        <v>2.051911701754241</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row>
    <row r="51" spans="1:72">
      <c r="A51" s="35">
        <v>1960</v>
      </c>
      <c r="B51" s="36">
        <v>30.568818610212915</v>
      </c>
      <c r="C51" s="36">
        <v>17.12356070281961</v>
      </c>
      <c r="D51" s="36">
        <v>43.259261188449855</v>
      </c>
      <c r="E51" s="36">
        <v>4.239668039368194</v>
      </c>
      <c r="F51" s="36">
        <v>4.8086914591494265</v>
      </c>
      <c r="G51" s="36"/>
      <c r="H51" s="35">
        <v>1960</v>
      </c>
      <c r="I51" s="36">
        <v>18.145050052143429</v>
      </c>
      <c r="J51" s="36">
        <v>5.4269770090640952</v>
      </c>
      <c r="K51" s="36">
        <v>68.385919016702658</v>
      </c>
      <c r="L51" s="36">
        <v>4.2152570630477291</v>
      </c>
      <c r="M51" s="36">
        <v>3.8267968590420693</v>
      </c>
      <c r="N51" s="36"/>
      <c r="O51" s="35">
        <v>1960</v>
      </c>
      <c r="P51" s="36">
        <v>90.28434403363778</v>
      </c>
      <c r="Q51" s="36">
        <v>6.7717835772985477</v>
      </c>
      <c r="R51" s="36">
        <v>1.2416465659935281</v>
      </c>
      <c r="S51" s="36">
        <v>1.0988856514543281</v>
      </c>
      <c r="T51" s="36">
        <v>0.60334017161582698</v>
      </c>
      <c r="U51" s="36"/>
      <c r="V51" s="35">
        <v>1960</v>
      </c>
      <c r="W51" s="36">
        <v>70.283903482043669</v>
      </c>
      <c r="X51" s="36">
        <v>19.436262972203103</v>
      </c>
      <c r="Y51" s="36">
        <v>5.781122040772483</v>
      </c>
      <c r="Z51" s="36">
        <v>2.4391690703945845</v>
      </c>
      <c r="AA51" s="36">
        <v>2.059542434586159</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row>
    <row r="52" spans="1:72">
      <c r="A52" s="35">
        <v>1961</v>
      </c>
      <c r="B52" s="36">
        <v>30.043397423272232</v>
      </c>
      <c r="C52" s="36">
        <v>18.864700872998078</v>
      </c>
      <c r="D52" s="36">
        <v>42.953272136708229</v>
      </c>
      <c r="E52" s="36">
        <v>4.3046637977969215</v>
      </c>
      <c r="F52" s="36">
        <v>3.833965769224541</v>
      </c>
      <c r="G52" s="36"/>
      <c r="H52" s="35">
        <v>1961</v>
      </c>
      <c r="I52" s="36">
        <v>17.00891343046041</v>
      </c>
      <c r="J52" s="36">
        <v>7.7789806709800313</v>
      </c>
      <c r="K52" s="36">
        <v>67.522730463187514</v>
      </c>
      <c r="L52" s="36">
        <v>4.3188786933390775</v>
      </c>
      <c r="M52" s="36">
        <v>3.3704967420329894</v>
      </c>
      <c r="N52" s="36"/>
      <c r="O52" s="35">
        <v>1961</v>
      </c>
      <c r="P52" s="36">
        <v>88.521266786495318</v>
      </c>
      <c r="Q52" s="36">
        <v>7.6072617483575069</v>
      </c>
      <c r="R52" s="36">
        <v>1.6790808520368787</v>
      </c>
      <c r="S52" s="36">
        <v>1.3732909873104306</v>
      </c>
      <c r="T52" s="36">
        <v>0.81909962579989792</v>
      </c>
      <c r="U52" s="36"/>
      <c r="V52" s="35">
        <v>1961</v>
      </c>
      <c r="W52" s="36">
        <v>73.555331144750653</v>
      </c>
      <c r="X52" s="36">
        <v>17.684699344509472</v>
      </c>
      <c r="Y52" s="36">
        <v>4.4783296943481385</v>
      </c>
      <c r="Z52" s="36">
        <v>2.4889923974712351</v>
      </c>
      <c r="AA52" s="36">
        <v>1.7926474189204937</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row>
    <row r="53" spans="1:72">
      <c r="A53" s="35">
        <v>1962</v>
      </c>
      <c r="B53" s="36">
        <v>29.744607738442483</v>
      </c>
      <c r="C53" s="36">
        <v>17.80556057929957</v>
      </c>
      <c r="D53" s="36">
        <v>43.958698789309587</v>
      </c>
      <c r="E53" s="36">
        <v>4.6427091747991502</v>
      </c>
      <c r="F53" s="36">
        <v>3.8484237181492076</v>
      </c>
      <c r="G53" s="36"/>
      <c r="H53" s="35">
        <v>1962</v>
      </c>
      <c r="I53" s="36">
        <v>17.400276709526036</v>
      </c>
      <c r="J53" s="36">
        <v>5.378472556775229</v>
      </c>
      <c r="K53" s="36">
        <v>68.669837267196939</v>
      </c>
      <c r="L53" s="36">
        <v>4.7121152613926016</v>
      </c>
      <c r="M53" s="36">
        <v>3.8392982051091988</v>
      </c>
      <c r="N53" s="36"/>
      <c r="O53" s="35">
        <v>1962</v>
      </c>
      <c r="P53" s="36">
        <v>88.946355024066619</v>
      </c>
      <c r="Q53" s="36">
        <v>7.2930851978032312</v>
      </c>
      <c r="R53" s="36">
        <v>1.44778397062686</v>
      </c>
      <c r="S53" s="36">
        <v>1.5590711541830007</v>
      </c>
      <c r="T53" s="36">
        <v>0.75370465332031533</v>
      </c>
      <c r="U53" s="36"/>
      <c r="V53" s="35">
        <v>1962</v>
      </c>
      <c r="W53" s="36">
        <v>73.126674853583438</v>
      </c>
      <c r="X53" s="36">
        <v>17.876059016791277</v>
      </c>
      <c r="Y53" s="36">
        <v>4.525451709839297</v>
      </c>
      <c r="Z53" s="36">
        <v>2.7442533227285804</v>
      </c>
      <c r="AA53" s="36">
        <v>1.7275610970574233</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row>
    <row r="54" spans="1:72">
      <c r="A54" s="35">
        <v>1963</v>
      </c>
      <c r="B54" s="36">
        <v>29.056850517939161</v>
      </c>
      <c r="C54" s="36">
        <v>17.444297774679146</v>
      </c>
      <c r="D54" s="36">
        <v>44.773461310754577</v>
      </c>
      <c r="E54" s="36">
        <v>4.991660114030176</v>
      </c>
      <c r="F54" s="36">
        <v>3.7337302825969387</v>
      </c>
      <c r="G54" s="36"/>
      <c r="H54" s="35">
        <v>1963</v>
      </c>
      <c r="I54" s="36">
        <v>16.630211881578468</v>
      </c>
      <c r="J54" s="36">
        <v>4.9299564633925055</v>
      </c>
      <c r="K54" s="36">
        <v>69.858140252463286</v>
      </c>
      <c r="L54" s="36">
        <v>4.9352915919760116</v>
      </c>
      <c r="M54" s="36">
        <v>3.6463998105897355</v>
      </c>
      <c r="N54" s="36"/>
      <c r="O54" s="35">
        <v>1963</v>
      </c>
      <c r="P54" s="36">
        <v>88.120906197567848</v>
      </c>
      <c r="Q54" s="36">
        <v>7.3933986979546891</v>
      </c>
      <c r="R54" s="36">
        <v>1.7742263712018447</v>
      </c>
      <c r="S54" s="36">
        <v>2.0026571880374968</v>
      </c>
      <c r="T54" s="36">
        <v>0.7088115452380781</v>
      </c>
      <c r="U54" s="36"/>
      <c r="V54" s="35">
        <v>1963</v>
      </c>
      <c r="W54" s="36">
        <v>73.614529548521347</v>
      </c>
      <c r="X54" s="36">
        <v>17.145401055585587</v>
      </c>
      <c r="Y54" s="36">
        <v>4.3964800288876908</v>
      </c>
      <c r="Z54" s="36">
        <v>3.1978917344916495</v>
      </c>
      <c r="AA54" s="36">
        <v>1.6456976325136945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row>
    <row r="55" spans="1:72">
      <c r="A55" s="35">
        <v>1964</v>
      </c>
      <c r="B55" s="36">
        <v>29.017023338776553</v>
      </c>
      <c r="C55" s="36">
        <v>18.283031028576854</v>
      </c>
      <c r="D55" s="36">
        <v>45.141013379129383</v>
      </c>
      <c r="E55" s="36">
        <v>5.1248644579460407</v>
      </c>
      <c r="F55" s="36">
        <v>2.4340677955711705</v>
      </c>
      <c r="G55" s="36"/>
      <c r="H55" s="35">
        <v>1964</v>
      </c>
      <c r="I55" s="36">
        <v>12.61714679505952</v>
      </c>
      <c r="J55" s="36">
        <v>3.1711067929551917</v>
      </c>
      <c r="K55" s="36">
        <v>78.016750319544471</v>
      </c>
      <c r="L55" s="36">
        <v>4.66634389326794</v>
      </c>
      <c r="M55" s="36">
        <v>1.5286521991728752</v>
      </c>
      <c r="N55" s="36"/>
      <c r="O55" s="35">
        <v>1964</v>
      </c>
      <c r="P55" s="36">
        <v>86.21590277084097</v>
      </c>
      <c r="Q55" s="36">
        <v>8.6059757958652767</v>
      </c>
      <c r="R55" s="36">
        <v>2.4060088240175732</v>
      </c>
      <c r="S55" s="36">
        <v>2.1807782886172462</v>
      </c>
      <c r="T55" s="36">
        <v>0.59133432065893576</v>
      </c>
      <c r="U55" s="36"/>
      <c r="V55" s="35">
        <v>1964</v>
      </c>
      <c r="W55" s="36">
        <v>71.643333921880426</v>
      </c>
      <c r="X55" s="36">
        <v>19.052880715006722</v>
      </c>
      <c r="Y55" s="36">
        <v>4.5065080009747973</v>
      </c>
      <c r="Z55" s="36">
        <v>3.4562132223708728</v>
      </c>
      <c r="AA55" s="36">
        <v>1.3410641397672169</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row>
    <row r="56" spans="1:72">
      <c r="A56" s="35">
        <v>1965</v>
      </c>
      <c r="B56" s="36">
        <v>29.129392421722205</v>
      </c>
      <c r="C56" s="36">
        <v>19.161718779443579</v>
      </c>
      <c r="D56" s="36">
        <v>44.118295487081298</v>
      </c>
      <c r="E56" s="36">
        <v>5.3645597673785534</v>
      </c>
      <c r="F56" s="36">
        <v>2.2260335443743706</v>
      </c>
      <c r="G56" s="36"/>
      <c r="H56" s="35">
        <v>1965</v>
      </c>
      <c r="I56" s="36">
        <v>13.07470443315783</v>
      </c>
      <c r="J56" s="36">
        <v>5.7248637627544703</v>
      </c>
      <c r="K56" s="36">
        <v>73.978999663108468</v>
      </c>
      <c r="L56" s="36">
        <v>5.2857049177473234</v>
      </c>
      <c r="M56" s="36">
        <v>1.9357272232319431</v>
      </c>
      <c r="N56" s="36"/>
      <c r="O56" s="35">
        <v>1965</v>
      </c>
      <c r="P56" s="36">
        <v>83.944770582258414</v>
      </c>
      <c r="Q56" s="36">
        <v>10.684254430658209</v>
      </c>
      <c r="R56" s="36">
        <v>2.2678151162033493</v>
      </c>
      <c r="S56" s="36">
        <v>2.4562302518910193</v>
      </c>
      <c r="T56" s="36">
        <v>0.64692961898904966</v>
      </c>
      <c r="U56" s="36"/>
      <c r="V56" s="35">
        <v>1965</v>
      </c>
      <c r="W56" s="36">
        <v>72.031347413324625</v>
      </c>
      <c r="X56" s="36">
        <v>19.328544672560859</v>
      </c>
      <c r="Y56" s="36">
        <v>3.9173192780739692</v>
      </c>
      <c r="Z56" s="36">
        <v>3.5675756144911612</v>
      </c>
      <c r="AA56" s="36">
        <v>1.1552130215494196</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row>
    <row r="57" spans="1:72">
      <c r="A57" s="35">
        <v>1966</v>
      </c>
      <c r="B57" s="36">
        <v>29.767436043283528</v>
      </c>
      <c r="C57" s="36">
        <v>23.390799193982136</v>
      </c>
      <c r="D57" s="36">
        <v>37.912179909409524</v>
      </c>
      <c r="E57" s="36">
        <v>5.3396640415080006</v>
      </c>
      <c r="F57" s="36">
        <v>3.5907282613921185</v>
      </c>
      <c r="G57" s="36"/>
      <c r="H57" s="35">
        <v>1966</v>
      </c>
      <c r="I57" s="36">
        <v>15.918493356290485</v>
      </c>
      <c r="J57" s="36">
        <v>11.309517250054867</v>
      </c>
      <c r="K57" s="36">
        <v>62.921714889743058</v>
      </c>
      <c r="L57" s="36">
        <v>5.8442981588210996</v>
      </c>
      <c r="M57" s="36">
        <v>4.0050180539625568</v>
      </c>
      <c r="N57" s="36"/>
      <c r="O57" s="35">
        <v>1966</v>
      </c>
      <c r="P57" s="36">
        <v>88.312404682073662</v>
      </c>
      <c r="Q57" s="36">
        <v>7.4104104339182957</v>
      </c>
      <c r="R57" s="36">
        <v>1.3649625895500002</v>
      </c>
      <c r="S57" s="36">
        <v>2.2674948105006054</v>
      </c>
      <c r="T57" s="36">
        <v>0.64472748395745061</v>
      </c>
      <c r="U57" s="36"/>
      <c r="V57" s="35">
        <v>1966</v>
      </c>
      <c r="W57" s="36">
        <v>72.703668723096868</v>
      </c>
      <c r="X57" s="36">
        <v>17.923268291847275</v>
      </c>
      <c r="Y57" s="36">
        <v>4.3166621208174218</v>
      </c>
      <c r="Z57" s="36">
        <v>3.4777486374364543</v>
      </c>
      <c r="AA57" s="36">
        <v>1.5773399517872699</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row>
    <row r="58" spans="1:72">
      <c r="A58" s="35">
        <v>1967</v>
      </c>
      <c r="B58" s="36">
        <v>30.360504953856598</v>
      </c>
      <c r="C58" s="36">
        <v>24.668971264545196</v>
      </c>
      <c r="D58" s="36">
        <v>35.664681008673099</v>
      </c>
      <c r="E58" s="36">
        <v>5.7247137257322755</v>
      </c>
      <c r="F58" s="36">
        <v>3.5811290471928143</v>
      </c>
      <c r="G58" s="36"/>
      <c r="H58" s="35">
        <v>1967</v>
      </c>
      <c r="I58" s="36">
        <v>17.801608746778751</v>
      </c>
      <c r="J58" s="36">
        <v>13.606169781580725</v>
      </c>
      <c r="K58" s="36">
        <v>58.009957717230847</v>
      </c>
      <c r="L58" s="36">
        <v>6.4077785283594784</v>
      </c>
      <c r="M58" s="36">
        <v>4.1428982461407591</v>
      </c>
      <c r="N58" s="36"/>
      <c r="O58" s="35">
        <v>1967</v>
      </c>
      <c r="P58" s="36">
        <v>88.15776580997769</v>
      </c>
      <c r="Q58" s="36">
        <v>7.2835015259378331</v>
      </c>
      <c r="R58" s="36">
        <v>1.6835100209812703</v>
      </c>
      <c r="S58" s="36">
        <v>2.2605711569495939</v>
      </c>
      <c r="T58" s="36">
        <v>0.62869177327496328</v>
      </c>
      <c r="U58" s="36"/>
      <c r="V58" s="35">
        <v>1967</v>
      </c>
      <c r="W58" s="36">
        <v>73.339065534191135</v>
      </c>
      <c r="X58" s="36">
        <v>17.366720819977687</v>
      </c>
      <c r="Y58" s="36">
        <v>4.1213761858070876</v>
      </c>
      <c r="Z58" s="36">
        <v>3.743893258968269</v>
      </c>
      <c r="AA58" s="36">
        <v>1.4277228740591892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row>
    <row r="59" spans="1:72">
      <c r="A59" s="35">
        <v>1968</v>
      </c>
      <c r="B59" s="36">
        <v>29.250823453123967</v>
      </c>
      <c r="C59" s="36">
        <v>21.672844100243907</v>
      </c>
      <c r="D59" s="36">
        <v>39.706283297349479</v>
      </c>
      <c r="E59" s="36">
        <v>6.4343558643862977</v>
      </c>
      <c r="F59" s="36">
        <v>2.9349564140919178</v>
      </c>
      <c r="G59" s="36"/>
      <c r="H59" s="35">
        <v>1968</v>
      </c>
      <c r="I59" s="36">
        <v>18.178714821704844</v>
      </c>
      <c r="J59" s="36">
        <v>11.304971469016794</v>
      </c>
      <c r="K59" s="36">
        <v>58.76756174405422</v>
      </c>
      <c r="L59" s="36">
        <v>8.1631183017957927</v>
      </c>
      <c r="M59" s="36">
        <v>3.5856336634283532</v>
      </c>
      <c r="N59" s="36"/>
      <c r="O59" s="35">
        <v>1968</v>
      </c>
      <c r="P59" s="36">
        <v>88.635147655190224</v>
      </c>
      <c r="Q59" s="36">
        <v>7.0183312442489241</v>
      </c>
      <c r="R59" s="36">
        <v>1.3164133177417023</v>
      </c>
      <c r="S59" s="36">
        <v>2.4061787835774822</v>
      </c>
      <c r="T59" s="36">
        <v>0.623928999241674</v>
      </c>
      <c r="U59" s="36"/>
      <c r="V59" s="35">
        <v>1968</v>
      </c>
      <c r="W59" s="36">
        <v>73.650275751513135</v>
      </c>
      <c r="X59" s="36">
        <v>17.222156100102072</v>
      </c>
      <c r="Y59" s="36">
        <v>3.8809366851279745</v>
      </c>
      <c r="Z59" s="36">
        <v>3.9200182023133543</v>
      </c>
      <c r="AA59" s="36">
        <v>1.3277513693630538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row>
    <row r="60" spans="1:72">
      <c r="A60" s="35">
        <v>1969</v>
      </c>
      <c r="B60" s="36">
        <v>32.116255294289466</v>
      </c>
      <c r="C60" s="36">
        <v>21.705126332700452</v>
      </c>
      <c r="D60" s="36">
        <v>34.426025996786912</v>
      </c>
      <c r="E60" s="36">
        <v>8.0590039433328453</v>
      </c>
      <c r="F60" s="36">
        <v>3.693588432890317</v>
      </c>
      <c r="G60" s="36"/>
      <c r="H60" s="35">
        <v>1969</v>
      </c>
      <c r="I60" s="36">
        <v>18.431627227340989</v>
      </c>
      <c r="J60" s="36">
        <v>8.3180082490063416</v>
      </c>
      <c r="K60" s="36">
        <v>57.236926324071675</v>
      </c>
      <c r="L60" s="36">
        <v>11.248872084201061</v>
      </c>
      <c r="M60" s="36">
        <v>4.7645661153799317</v>
      </c>
      <c r="N60" s="36"/>
      <c r="O60" s="35">
        <v>1969</v>
      </c>
      <c r="P60" s="36">
        <v>88.557651043729791</v>
      </c>
      <c r="Q60" s="36">
        <v>6.7994977185437948</v>
      </c>
      <c r="R60" s="36">
        <v>1.4477800831475236</v>
      </c>
      <c r="S60" s="36">
        <v>2.5598875723201657</v>
      </c>
      <c r="T60" s="36">
        <v>0.64118556601568244</v>
      </c>
      <c r="U60" s="36"/>
      <c r="V60" s="35">
        <v>1969</v>
      </c>
      <c r="W60" s="36">
        <v>75.270675467322192</v>
      </c>
      <c r="X60" s="36">
        <v>16.124489718423924</v>
      </c>
      <c r="Y60" s="36">
        <v>3.7168122222732816</v>
      </c>
      <c r="Z60" s="36">
        <v>3.6727429194914509</v>
      </c>
      <c r="AA60" s="36">
        <v>1.2089371472560517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row>
    <row r="61" spans="1:72">
      <c r="A61" s="35">
        <v>1970</v>
      </c>
      <c r="B61" s="36">
        <v>32.202698592639699</v>
      </c>
      <c r="C61" s="36">
        <v>23.032045787596427</v>
      </c>
      <c r="D61" s="36">
        <v>31.765145021704868</v>
      </c>
      <c r="E61" s="36">
        <v>8.8602870019631172</v>
      </c>
      <c r="F61" s="36">
        <v>4.140514833964664</v>
      </c>
      <c r="G61" s="36"/>
      <c r="H61" s="35">
        <v>1970</v>
      </c>
      <c r="I61" s="36">
        <v>18.134856582112977</v>
      </c>
      <c r="J61" s="36">
        <v>10.628730412286352</v>
      </c>
      <c r="K61" s="36">
        <v>55.016768560412821</v>
      </c>
      <c r="L61" s="36">
        <v>11.187682426046885</v>
      </c>
      <c r="M61" s="36">
        <v>5.0314044610225057</v>
      </c>
      <c r="N61" s="36"/>
      <c r="O61" s="35">
        <v>1970</v>
      </c>
      <c r="P61" s="36">
        <v>89.223221110153403</v>
      </c>
      <c r="Q61" s="36">
        <v>6.0343601228375849</v>
      </c>
      <c r="R61" s="36">
        <v>1.5317837262253173</v>
      </c>
      <c r="S61" s="36">
        <v>2.6763397925316355</v>
      </c>
      <c r="T61" s="36">
        <v>0.53429524825201602</v>
      </c>
      <c r="U61" s="36"/>
      <c r="V61" s="35">
        <v>1970</v>
      </c>
      <c r="W61" s="36">
        <v>77.132977595034646</v>
      </c>
      <c r="X61" s="36">
        <v>14.132108440572267</v>
      </c>
      <c r="Y61" s="36">
        <v>3.5413327008319899</v>
      </c>
      <c r="Z61" s="36">
        <v>4.1357249415782871</v>
      </c>
      <c r="AA61" s="36">
        <v>1.0578563219828299</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row>
    <row r="62" spans="1:72">
      <c r="A62" s="35">
        <v>1971</v>
      </c>
      <c r="B62" s="36">
        <v>33.999728094623073</v>
      </c>
      <c r="C62" s="36">
        <v>22.861804092175923</v>
      </c>
      <c r="D62" s="36">
        <v>30.286180409217593</v>
      </c>
      <c r="E62" s="36">
        <v>8.5908503840663446</v>
      </c>
      <c r="F62" s="36">
        <v>4.2614370199170688</v>
      </c>
      <c r="G62" s="36"/>
      <c r="H62" s="35">
        <v>1971</v>
      </c>
      <c r="I62" s="36">
        <v>18.992037715790151</v>
      </c>
      <c r="J62" s="36">
        <v>13.624940512469422</v>
      </c>
      <c r="K62" s="36">
        <v>51.541109710313123</v>
      </c>
      <c r="L62" s="36">
        <v>10.766199393853373</v>
      </c>
      <c r="M62" s="36">
        <v>5.0751560591006886</v>
      </c>
      <c r="N62" s="36"/>
      <c r="O62" s="35">
        <v>1971</v>
      </c>
      <c r="P62" s="36">
        <v>90.139019540109885</v>
      </c>
      <c r="Q62" s="36">
        <v>5.5867018767221603</v>
      </c>
      <c r="R62" s="36">
        <v>1.0510812608252944</v>
      </c>
      <c r="S62" s="36">
        <v>2.8022117779130089</v>
      </c>
      <c r="T62" s="36">
        <v>0.41026125752747961</v>
      </c>
      <c r="U62" s="36"/>
      <c r="V62" s="35">
        <v>1971</v>
      </c>
      <c r="W62" s="36">
        <v>77.619026337150117</v>
      </c>
      <c r="X62" s="36">
        <v>13.38235424118535</v>
      </c>
      <c r="Y62" s="36">
        <v>3.477092948222654</v>
      </c>
      <c r="Z62" s="36">
        <v>4.3707490784273899</v>
      </c>
      <c r="AA62" s="36">
        <v>1.151732151967032</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row>
    <row r="63" spans="1:72">
      <c r="A63" s="35">
        <v>1972</v>
      </c>
      <c r="B63" s="36">
        <v>37.407122891504045</v>
      </c>
      <c r="C63" s="36">
        <v>21.690153574033786</v>
      </c>
      <c r="D63" s="36">
        <v>28.558056665526212</v>
      </c>
      <c r="E63" s="36">
        <v>8.1421996139669091</v>
      </c>
      <c r="F63" s="36">
        <v>4.2018217146841055</v>
      </c>
      <c r="G63" s="36"/>
      <c r="H63" s="35">
        <v>1972</v>
      </c>
      <c r="I63" s="36">
        <v>24.523944758659123</v>
      </c>
      <c r="J63" s="36">
        <v>12.343970411376793</v>
      </c>
      <c r="K63" s="36">
        <v>48.2695081984699</v>
      </c>
      <c r="L63" s="36">
        <v>9.9274950734515706</v>
      </c>
      <c r="M63" s="36">
        <v>4.9348148977757864</v>
      </c>
      <c r="N63" s="36"/>
      <c r="O63" s="35">
        <v>1972</v>
      </c>
      <c r="P63" s="36">
        <v>89.582140298020633</v>
      </c>
      <c r="Q63" s="36">
        <v>5.8582287399632742</v>
      </c>
      <c r="R63" s="36">
        <v>1.3289430699542137</v>
      </c>
      <c r="S63" s="36">
        <v>2.76615264056377</v>
      </c>
      <c r="T63" s="36">
        <v>0.46952618191906276</v>
      </c>
      <c r="U63" s="36"/>
      <c r="V63" s="35">
        <v>1972</v>
      </c>
      <c r="W63" s="36">
        <v>76.355946876840108</v>
      </c>
      <c r="X63" s="36">
        <v>14.593984991207297</v>
      </c>
      <c r="Y63" s="36">
        <v>3.3147764927250125</v>
      </c>
      <c r="Z63" s="36">
        <v>4.5467950500458914</v>
      </c>
      <c r="AA63" s="36">
        <v>1.1849359622010218</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row>
    <row r="64" spans="1:72">
      <c r="A64" s="35">
        <v>1973</v>
      </c>
      <c r="B64" s="36">
        <v>36.919104475823609</v>
      </c>
      <c r="C64" s="36">
        <v>22.112521642233659</v>
      </c>
      <c r="D64" s="36">
        <v>27.184442753670947</v>
      </c>
      <c r="E64" s="36">
        <v>9.1799016289337949</v>
      </c>
      <c r="F64" s="36">
        <v>4.60522768528448</v>
      </c>
      <c r="G64" s="36"/>
      <c r="H64" s="35">
        <v>1973</v>
      </c>
      <c r="I64" s="36">
        <v>23.275441604609888</v>
      </c>
      <c r="J64" s="36">
        <v>12.836325970323367</v>
      </c>
      <c r="K64" s="36">
        <v>46.245669433871193</v>
      </c>
      <c r="L64" s="36">
        <v>11.831433499097432</v>
      </c>
      <c r="M64" s="36">
        <v>5.8111294920981313</v>
      </c>
      <c r="N64" s="36"/>
      <c r="O64" s="35">
        <v>1973</v>
      </c>
      <c r="P64" s="36">
        <v>88.767003174031572</v>
      </c>
      <c r="Q64" s="36">
        <v>6.3790087680561758</v>
      </c>
      <c r="R64" s="36">
        <v>1.3599011406441293</v>
      </c>
      <c r="S64" s="36">
        <v>3.0098705502233631</v>
      </c>
      <c r="T64" s="36">
        <v>0.48900836100998485</v>
      </c>
      <c r="U64" s="36"/>
      <c r="V64" s="35">
        <v>1973</v>
      </c>
      <c r="W64" s="36">
        <v>74.245699751274486</v>
      </c>
      <c r="X64" s="36">
        <v>15.992769806233337</v>
      </c>
      <c r="Y64" s="36">
        <v>3.4492582194947001</v>
      </c>
      <c r="Z64" s="36">
        <v>4.8261156465670858</v>
      </c>
      <c r="AA64" s="36">
        <v>1.482914273579121</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row>
    <row r="65" spans="1:72">
      <c r="A65" s="35">
        <v>1974</v>
      </c>
      <c r="B65" s="36">
        <v>36.228114105674649</v>
      </c>
      <c r="C65" s="36">
        <v>22.50168960805955</v>
      </c>
      <c r="D65" s="36">
        <v>25.632448254233744</v>
      </c>
      <c r="E65" s="36">
        <v>9.7817366739761464</v>
      </c>
      <c r="F65" s="36">
        <v>5.85649757620254</v>
      </c>
      <c r="G65" s="36"/>
      <c r="H65" s="35">
        <v>1974</v>
      </c>
      <c r="I65" s="36">
        <v>22.892754645464219</v>
      </c>
      <c r="J65" s="36">
        <v>18.258239170918593</v>
      </c>
      <c r="K65" s="36">
        <v>39.944112967768071</v>
      </c>
      <c r="L65" s="36">
        <v>11.076445476231539</v>
      </c>
      <c r="M65" s="36">
        <v>7.8286415226697104</v>
      </c>
      <c r="N65" s="36"/>
      <c r="O65" s="35">
        <v>1974</v>
      </c>
      <c r="P65" s="36">
        <v>86.890627692605236</v>
      </c>
      <c r="Q65" s="36">
        <v>6.5755431108716174</v>
      </c>
      <c r="R65" s="36">
        <v>2.0137292801830893</v>
      </c>
      <c r="S65" s="36">
        <v>3.7567606776295328</v>
      </c>
      <c r="T65" s="36">
        <v>0.77603463730484035</v>
      </c>
      <c r="U65" s="36"/>
      <c r="V65" s="35">
        <v>1974</v>
      </c>
      <c r="W65" s="36">
        <v>74.254857430508892</v>
      </c>
      <c r="X65" s="36">
        <v>15.465241965422015</v>
      </c>
      <c r="Y65" s="36">
        <v>3.4048969485694314</v>
      </c>
      <c r="Z65" s="36">
        <v>5.271943720172378</v>
      </c>
      <c r="AA65" s="36">
        <v>1.5993188470198687</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row>
    <row r="66" spans="1:72">
      <c r="A66" s="35">
        <v>1975</v>
      </c>
      <c r="B66" s="36">
        <v>40.68973862536302</v>
      </c>
      <c r="C66" s="36">
        <v>20.326718296224588</v>
      </c>
      <c r="D66" s="36">
        <v>24.958373668925461</v>
      </c>
      <c r="E66" s="36">
        <v>8.3223620522749275</v>
      </c>
      <c r="F66" s="36">
        <v>5.7028073572120039</v>
      </c>
      <c r="G66" s="36"/>
      <c r="H66" s="35">
        <v>1975</v>
      </c>
      <c r="I66" s="36">
        <v>25.827833101384602</v>
      </c>
      <c r="J66" s="36">
        <v>16.737992455758732</v>
      </c>
      <c r="K66" s="36">
        <v>40.06507001369306</v>
      </c>
      <c r="L66" s="36">
        <v>9.7368097037896568</v>
      </c>
      <c r="M66" s="36">
        <v>7.6321081714356067</v>
      </c>
      <c r="N66" s="36"/>
      <c r="O66" s="35">
        <v>1975</v>
      </c>
      <c r="P66" s="36">
        <v>88.692649023821616</v>
      </c>
      <c r="Q66" s="36">
        <v>5.6165622366633308</v>
      </c>
      <c r="R66" s="36">
        <v>1.438486254335881</v>
      </c>
      <c r="S66" s="36">
        <v>3.7147142682102032</v>
      </c>
      <c r="T66" s="36">
        <v>0.54974244933545913</v>
      </c>
      <c r="U66" s="36"/>
      <c r="V66" s="35">
        <v>1975</v>
      </c>
      <c r="W66" s="36">
        <v>77.368175665998905</v>
      </c>
      <c r="X66" s="36">
        <v>13.28326309372898</v>
      </c>
      <c r="Y66" s="36">
        <v>3.1583643678002948</v>
      </c>
      <c r="Z66" s="36">
        <v>4.8252255724100994</v>
      </c>
      <c r="AA66" s="36">
        <v>1.3613574725878412</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row>
    <row r="67" spans="1:72">
      <c r="A67" s="35">
        <v>1976</v>
      </c>
      <c r="B67" s="36">
        <v>43.389699886191536</v>
      </c>
      <c r="C67" s="36">
        <v>18.561084675287432</v>
      </c>
      <c r="D67" s="36">
        <v>24.769022591427625</v>
      </c>
      <c r="E67" s="36">
        <v>7.5382423313708093</v>
      </c>
      <c r="F67" s="36">
        <v>5.7419505157225945</v>
      </c>
      <c r="G67" s="36"/>
      <c r="H67" s="35">
        <v>1976</v>
      </c>
      <c r="I67" s="36">
        <v>27.931977178564154</v>
      </c>
      <c r="J67" s="36">
        <v>16.414793180737622</v>
      </c>
      <c r="K67" s="36">
        <v>38.929905589893366</v>
      </c>
      <c r="L67" s="36">
        <v>8.3914623378387567</v>
      </c>
      <c r="M67" s="36">
        <v>8.3320315153161726</v>
      </c>
      <c r="N67" s="36"/>
      <c r="O67" s="35">
        <v>1976</v>
      </c>
      <c r="P67" s="36">
        <v>88.420511481309518</v>
      </c>
      <c r="Q67" s="36">
        <v>5.7902628886846692</v>
      </c>
      <c r="R67" s="36">
        <v>1.4503735783955058</v>
      </c>
      <c r="S67" s="36">
        <v>3.7480973891517673</v>
      </c>
      <c r="T67" s="36">
        <v>0.60187461923661378</v>
      </c>
      <c r="U67" s="36"/>
      <c r="V67" s="35">
        <v>1976</v>
      </c>
      <c r="W67" s="36">
        <v>77.949750716804473</v>
      </c>
      <c r="X67" s="36">
        <v>12.666503524028569</v>
      </c>
      <c r="Y67" s="36">
        <v>3.2672879067611311</v>
      </c>
      <c r="Z67" s="36">
        <v>5.1284335795307241</v>
      </c>
      <c r="AA67" s="36">
        <v>0.98470493691879846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row>
    <row r="68" spans="1:72">
      <c r="A68" s="35">
        <v>1977</v>
      </c>
      <c r="B68" s="36">
        <v>45.389982814667569</v>
      </c>
      <c r="C68" s="36">
        <v>17.539391680642687</v>
      </c>
      <c r="D68" s="36">
        <v>24.532786715530982</v>
      </c>
      <c r="E68" s="36">
        <v>7.3209516119013598</v>
      </c>
      <c r="F68" s="36">
        <v>5.2168871772573864</v>
      </c>
      <c r="G68" s="36"/>
      <c r="H68" s="35">
        <v>1977</v>
      </c>
      <c r="I68" s="36">
        <v>29.220805041409989</v>
      </c>
      <c r="J68" s="36">
        <v>15.63241097289224</v>
      </c>
      <c r="K68" s="36">
        <v>39.3941273681314</v>
      </c>
      <c r="L68" s="36">
        <v>8.0862014941634737</v>
      </c>
      <c r="M68" s="36">
        <v>7.666455123402887</v>
      </c>
      <c r="N68" s="36"/>
      <c r="O68" s="35">
        <v>1977</v>
      </c>
      <c r="P68" s="36">
        <v>88.741243329880703</v>
      </c>
      <c r="Q68" s="36">
        <v>5.3649699803697137</v>
      </c>
      <c r="R68" s="36">
        <v>1.5469485335160862</v>
      </c>
      <c r="S68" s="36">
        <v>3.9037846748042213</v>
      </c>
      <c r="T68" s="36">
        <v>0.44651310603668576</v>
      </c>
      <c r="U68" s="36"/>
      <c r="V68" s="35">
        <v>1977</v>
      </c>
      <c r="W68" s="36">
        <v>78.078573258819034</v>
      </c>
      <c r="X68" s="36">
        <v>12.418802207049186</v>
      </c>
      <c r="Y68" s="36">
        <v>3.351450529356145</v>
      </c>
      <c r="Z68" s="36">
        <v>5.1588371765564878</v>
      </c>
      <c r="AA68" s="36">
        <v>0.98984192344629252</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row>
    <row r="69" spans="1:72">
      <c r="A69" s="35">
        <v>1978</v>
      </c>
      <c r="B69" s="36">
        <v>45.887575384910832</v>
      </c>
      <c r="C69" s="36">
        <v>16.902469559822286</v>
      </c>
      <c r="D69" s="36">
        <v>24.188538908400638</v>
      </c>
      <c r="E69" s="36">
        <v>7.4722003715234306</v>
      </c>
      <c r="F69" s="36">
        <v>5.5488464677576008</v>
      </c>
      <c r="G69" s="36"/>
      <c r="H69" s="35">
        <v>1978</v>
      </c>
      <c r="I69" s="36">
        <v>30.707329687988338</v>
      </c>
      <c r="J69" s="36">
        <v>16.323428947579497</v>
      </c>
      <c r="K69" s="36">
        <v>37.664877183957167</v>
      </c>
      <c r="L69" s="36">
        <v>7.900552333380352</v>
      </c>
      <c r="M69" s="36">
        <v>7.4036735563133895</v>
      </c>
      <c r="N69" s="36"/>
      <c r="O69" s="35">
        <v>1978</v>
      </c>
      <c r="P69" s="36">
        <v>88.418549365770559</v>
      </c>
      <c r="Q69" s="36">
        <v>5.8340543992141329</v>
      </c>
      <c r="R69" s="36">
        <v>1.5514163584389002</v>
      </c>
      <c r="S69" s="36">
        <v>3.6983854648459347</v>
      </c>
      <c r="T69" s="36">
        <v>0.49442411299654498</v>
      </c>
      <c r="U69" s="36"/>
      <c r="V69" s="35">
        <v>1978</v>
      </c>
      <c r="W69" s="36">
        <v>78.005367326664825</v>
      </c>
      <c r="X69" s="36">
        <v>12.566045142717977</v>
      </c>
      <c r="Y69" s="36">
        <v>3.2799427427879349</v>
      </c>
      <c r="Z69" s="36">
        <v>5.1909288843780104</v>
      </c>
      <c r="AA69" s="36">
        <v>0.96113613912012674</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row>
    <row r="70" spans="1:72">
      <c r="A70" s="35">
        <v>1979</v>
      </c>
      <c r="B70" s="36">
        <v>46.76149942707481</v>
      </c>
      <c r="C70" s="36">
        <v>14.212473399901784</v>
      </c>
      <c r="D70" s="36">
        <v>23.92306433131445</v>
      </c>
      <c r="E70" s="36">
        <v>9.4549026027173024</v>
      </c>
      <c r="F70" s="36">
        <v>5.6153216565722701</v>
      </c>
      <c r="G70" s="36"/>
      <c r="H70" s="35">
        <v>1979</v>
      </c>
      <c r="I70" s="36">
        <v>31.318512358213265</v>
      </c>
      <c r="J70" s="36">
        <v>13.696433529084409</v>
      </c>
      <c r="K70" s="36">
        <v>36.185107397498356</v>
      </c>
      <c r="L70" s="36">
        <v>11.513499852470833</v>
      </c>
      <c r="M70" s="36">
        <v>7.28632236554615</v>
      </c>
      <c r="N70" s="36"/>
      <c r="O70" s="35">
        <v>1979</v>
      </c>
      <c r="P70" s="36">
        <v>89.098846746303678</v>
      </c>
      <c r="Q70" s="36">
        <v>5.1682589760934459</v>
      </c>
      <c r="R70" s="36">
        <v>1.5563638909192474</v>
      </c>
      <c r="S70" s="36">
        <v>3.9555282018382356</v>
      </c>
      <c r="T70" s="36">
        <v>0.22683384524071853</v>
      </c>
      <c r="U70" s="36"/>
      <c r="V70" s="35">
        <v>1979</v>
      </c>
      <c r="W70" s="36">
        <v>78.427138974591386</v>
      </c>
      <c r="X70" s="36">
        <v>11.452516614830916</v>
      </c>
      <c r="Y70" s="36">
        <v>3.2756469332276401</v>
      </c>
      <c r="Z70" s="36">
        <v>5.8333374073295134</v>
      </c>
      <c r="AA70" s="36">
        <v>1.0108361389743494</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row>
    <row r="71" spans="1:72">
      <c r="A71" s="35">
        <v>1980</v>
      </c>
      <c r="B71" s="36">
        <v>49.090260855729369</v>
      </c>
      <c r="C71" s="36">
        <v>10.373236137343355</v>
      </c>
      <c r="D71" s="36">
        <v>22.989071344174576</v>
      </c>
      <c r="E71" s="36">
        <v>11.561569082717755</v>
      </c>
      <c r="F71" s="36">
        <v>5.9858625800349454</v>
      </c>
      <c r="G71" s="36"/>
      <c r="H71" s="35">
        <v>1980</v>
      </c>
      <c r="I71" s="36">
        <v>33.663380165173834</v>
      </c>
      <c r="J71" s="36">
        <v>10.696009892809986</v>
      </c>
      <c r="K71" s="36">
        <v>34.747957888946551</v>
      </c>
      <c r="L71" s="36">
        <v>13.327789577954764</v>
      </c>
      <c r="M71" s="36">
        <v>7.564862475114877</v>
      </c>
      <c r="N71" s="36"/>
      <c r="O71" s="35">
        <v>1980</v>
      </c>
      <c r="P71" s="36">
        <v>88.556992455698989</v>
      </c>
      <c r="Q71" s="36">
        <v>4.5217024412543916</v>
      </c>
      <c r="R71" s="36">
        <v>1.6776243858233053</v>
      </c>
      <c r="S71" s="36">
        <v>4.8794607092613695</v>
      </c>
      <c r="T71" s="36">
        <v>0.36422000796196741</v>
      </c>
      <c r="U71" s="36"/>
      <c r="V71" s="35">
        <v>1980</v>
      </c>
      <c r="W71" s="36">
        <v>79.653691269687627</v>
      </c>
      <c r="X71" s="36">
        <v>8.4736242869304146</v>
      </c>
      <c r="Y71" s="36">
        <v>3.5782777835752637</v>
      </c>
      <c r="Z71" s="36">
        <v>7.4325678859668267</v>
      </c>
      <c r="AA71" s="36">
        <v>0.86231535608234455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row>
    <row r="72" spans="1:72">
      <c r="A72" s="35">
        <v>1981</v>
      </c>
      <c r="B72" s="36">
        <v>50.698921351876493</v>
      </c>
      <c r="C72" s="36">
        <v>4.5895152232312437</v>
      </c>
      <c r="D72" s="36">
        <v>22.097939172662951</v>
      </c>
      <c r="E72" s="36">
        <v>15.688632245757963</v>
      </c>
      <c r="F72" s="36">
        <v>6.9249920064713422</v>
      </c>
      <c r="G72" s="36"/>
      <c r="H72" s="35">
        <v>1981</v>
      </c>
      <c r="I72" s="36">
        <v>35.401841358081228</v>
      </c>
      <c r="J72" s="36">
        <v>3.4863948964435183</v>
      </c>
      <c r="K72" s="36">
        <v>32.518646538095481</v>
      </c>
      <c r="L72" s="36">
        <v>18.856299204759495</v>
      </c>
      <c r="M72" s="36">
        <v>9.7368180026202715</v>
      </c>
      <c r="N72" s="36"/>
      <c r="O72" s="35">
        <v>1981</v>
      </c>
      <c r="P72" s="36">
        <v>88.131132618724337</v>
      </c>
      <c r="Q72" s="36">
        <v>3.655711953144599</v>
      </c>
      <c r="R72" s="36">
        <v>1.5713680590482764</v>
      </c>
      <c r="S72" s="36">
        <v>6.6019730050419225</v>
      </c>
      <c r="T72" s="36">
        <v>4.4650855347411887E-2</v>
      </c>
      <c r="U72" s="36"/>
      <c r="V72" s="35">
        <v>1981</v>
      </c>
      <c r="W72" s="36">
        <v>80.634889389474665</v>
      </c>
      <c r="X72" s="36">
        <v>6.1460395788386721</v>
      </c>
      <c r="Y72" s="36">
        <v>3.5077362127940805</v>
      </c>
      <c r="Z72" s="36">
        <v>9.1905176341025587</v>
      </c>
      <c r="AA72" s="36">
        <v>0.5208171847900479</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row>
    <row r="73" spans="1:72">
      <c r="A73" s="35">
        <v>1982</v>
      </c>
      <c r="B73" s="36">
        <v>47.564761949700376</v>
      </c>
      <c r="C73" s="36">
        <v>7.9717359505497098</v>
      </c>
      <c r="D73" s="36">
        <v>22.112961827018353</v>
      </c>
      <c r="E73" s="36">
        <v>15.066059547963951</v>
      </c>
      <c r="F73" s="36">
        <v>7.2847166517246267</v>
      </c>
      <c r="G73" s="36"/>
      <c r="H73" s="35">
        <v>1982</v>
      </c>
      <c r="I73" s="36">
        <v>30.274827372068462</v>
      </c>
      <c r="J73" s="36">
        <v>12.062006712614865</v>
      </c>
      <c r="K73" s="36">
        <v>30.764943300393135</v>
      </c>
      <c r="L73" s="36">
        <v>18.588160055672656</v>
      </c>
      <c r="M73" s="36">
        <v>8.310143104185677</v>
      </c>
      <c r="N73" s="36"/>
      <c r="O73" s="35">
        <v>1982</v>
      </c>
      <c r="P73" s="36">
        <v>89.166455645365616</v>
      </c>
      <c r="Q73" s="36">
        <v>2.5481716389647482</v>
      </c>
      <c r="R73" s="36">
        <v>2.0151169264034889</v>
      </c>
      <c r="S73" s="36">
        <v>6.2190544649749731</v>
      </c>
      <c r="T73" s="36">
        <v>4.6637315733551399E-2</v>
      </c>
      <c r="U73" s="36"/>
      <c r="V73" s="35">
        <v>1982</v>
      </c>
      <c r="W73" s="36">
        <v>81.150897220565497</v>
      </c>
      <c r="X73" s="36">
        <v>5.3525129744476923</v>
      </c>
      <c r="Y73" s="36">
        <v>3.878868545375032</v>
      </c>
      <c r="Z73" s="36">
        <v>9.0211705392236201</v>
      </c>
      <c r="AA73" s="36">
        <v>0.59655072038815149</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row>
    <row r="74" spans="1:72">
      <c r="A74" s="35">
        <v>1983</v>
      </c>
      <c r="B74" s="36">
        <v>50.187922716919161</v>
      </c>
      <c r="C74" s="36">
        <v>12.107202211831815</v>
      </c>
      <c r="D74" s="36">
        <v>18.71518079235468</v>
      </c>
      <c r="E74" s="36">
        <v>12.882260575976028</v>
      </c>
      <c r="F74" s="36">
        <v>6.1072153151008628</v>
      </c>
      <c r="G74" s="36"/>
      <c r="H74" s="35">
        <v>1983</v>
      </c>
      <c r="I74" s="36">
        <v>34.021766884363345</v>
      </c>
      <c r="J74" s="36">
        <v>21.421797914314205</v>
      </c>
      <c r="K74" s="36">
        <v>23.912334127171317</v>
      </c>
      <c r="L74" s="36">
        <v>14.589712388533949</v>
      </c>
      <c r="M74" s="36">
        <v>6.0543886856172007</v>
      </c>
      <c r="N74" s="36"/>
      <c r="O74" s="35">
        <v>1983</v>
      </c>
      <c r="P74" s="36">
        <v>89.477854382190415</v>
      </c>
      <c r="Q74" s="36">
        <v>3.410137509611411</v>
      </c>
      <c r="R74" s="36">
        <v>1.5792541864910519</v>
      </c>
      <c r="S74" s="36">
        <v>5.6558252839524865</v>
      </c>
      <c r="T74" s="36">
        <v>-0.12307136224538823</v>
      </c>
      <c r="U74" s="36"/>
      <c r="V74" s="35">
        <v>1983</v>
      </c>
      <c r="W74" s="36">
        <v>83.423012188556896</v>
      </c>
      <c r="X74" s="36">
        <v>5.6624857551010663</v>
      </c>
      <c r="Y74" s="36">
        <v>3.1922209671443684</v>
      </c>
      <c r="Z74" s="36">
        <v>7.5437276287217143</v>
      </c>
      <c r="AA74" s="36">
        <v>0.17814998020741124</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row>
    <row r="75" spans="1:72">
      <c r="A75" s="35">
        <v>1984</v>
      </c>
      <c r="B75" s="36">
        <v>53.867669464941891</v>
      </c>
      <c r="C75" s="36">
        <v>12.109946822812416</v>
      </c>
      <c r="D75" s="36">
        <v>13.133159561437576</v>
      </c>
      <c r="E75" s="36">
        <v>15.58830998117886</v>
      </c>
      <c r="F75" s="36">
        <v>5.3009141696292534</v>
      </c>
      <c r="G75" s="36"/>
      <c r="H75" s="35">
        <v>1984</v>
      </c>
      <c r="I75" s="36">
        <v>32.573720747278969</v>
      </c>
      <c r="J75" s="36">
        <v>28.181108239030138</v>
      </c>
      <c r="K75" s="36">
        <v>17.040507868445246</v>
      </c>
      <c r="L75" s="36">
        <v>16.310519020572361</v>
      </c>
      <c r="M75" s="36">
        <v>5.8940288572095483</v>
      </c>
      <c r="N75" s="36"/>
      <c r="O75" s="35">
        <v>1984</v>
      </c>
      <c r="P75" s="36">
        <v>89.942460128147005</v>
      </c>
      <c r="Q75" s="36">
        <v>3.2356588845857601</v>
      </c>
      <c r="R75" s="36">
        <v>1.4051178035740319</v>
      </c>
      <c r="S75" s="36">
        <v>5.8091559541698388</v>
      </c>
      <c r="T75" s="36">
        <v>-0.38828407557957595</v>
      </c>
      <c r="U75" s="36"/>
      <c r="V75" s="35">
        <v>1984</v>
      </c>
      <c r="W75" s="36">
        <v>81.810870979819484</v>
      </c>
      <c r="X75" s="36">
        <v>6.3143259127117126</v>
      </c>
      <c r="Y75" s="36">
        <v>3.2922809747593154</v>
      </c>
      <c r="Z75" s="36">
        <v>8.4988744868678872</v>
      </c>
      <c r="AA75" s="36">
        <v>8.4024170487554797E-2</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row>
    <row r="76" spans="1:72">
      <c r="A76" s="35">
        <v>1985</v>
      </c>
      <c r="B76" s="36">
        <v>46.073391151245886</v>
      </c>
      <c r="C76" s="36">
        <v>15.488586578999858</v>
      </c>
      <c r="D76" s="36">
        <v>15.385766064415849</v>
      </c>
      <c r="E76" s="36">
        <v>14.933390188378187</v>
      </c>
      <c r="F76" s="36">
        <v>8.1185221356405481</v>
      </c>
      <c r="G76" s="36"/>
      <c r="H76" s="35">
        <v>1985</v>
      </c>
      <c r="I76" s="36">
        <v>34.476898775092607</v>
      </c>
      <c r="J76" s="36">
        <v>26.52534417143082</v>
      </c>
      <c r="K76" s="36">
        <v>15.906088559848447</v>
      </c>
      <c r="L76" s="36">
        <v>17.055050564671621</v>
      </c>
      <c r="M76" s="36">
        <v>6.0366741431550777</v>
      </c>
      <c r="N76" s="36"/>
      <c r="O76" s="35">
        <v>1985</v>
      </c>
      <c r="P76" s="36">
        <v>89.934586260418882</v>
      </c>
      <c r="Q76" s="36">
        <v>3.2321389406125114</v>
      </c>
      <c r="R76" s="36">
        <v>1.429966783531156</v>
      </c>
      <c r="S76" s="36">
        <v>5.816238942379659</v>
      </c>
      <c r="T76" s="36">
        <v>-0.41097989306979987</v>
      </c>
      <c r="U76" s="36"/>
      <c r="V76" s="35">
        <v>1985</v>
      </c>
      <c r="W76" s="36">
        <v>82.935556820625905</v>
      </c>
      <c r="X76" s="36">
        <v>6.5896175511741566</v>
      </c>
      <c r="Y76" s="36">
        <v>2.9944821206488781</v>
      </c>
      <c r="Z76" s="36">
        <v>7.8001231765372969</v>
      </c>
      <c r="AA76" s="36">
        <v>-0.32152124258394882</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row>
    <row r="77" spans="1:72">
      <c r="A77" s="35">
        <v>1986</v>
      </c>
      <c r="B77" s="36">
        <v>49.211694887491696</v>
      </c>
      <c r="C77" s="36">
        <v>14.62256934007009</v>
      </c>
      <c r="D77" s="36">
        <v>17.461871736395231</v>
      </c>
      <c r="E77" s="36">
        <v>13.809694379894843</v>
      </c>
      <c r="F77" s="36">
        <v>4.8945296539161447</v>
      </c>
      <c r="G77" s="36"/>
      <c r="H77" s="35">
        <v>1986</v>
      </c>
      <c r="I77" s="36">
        <v>38.82835003448416</v>
      </c>
      <c r="J77" s="36">
        <v>24.094167830627729</v>
      </c>
      <c r="K77" s="36">
        <v>17.966767704282411</v>
      </c>
      <c r="L77" s="36">
        <v>15.742394649449704</v>
      </c>
      <c r="M77" s="36">
        <v>3.3683197811560017</v>
      </c>
      <c r="N77" s="36"/>
      <c r="O77" s="35">
        <v>1986</v>
      </c>
      <c r="P77" s="36">
        <v>90.11227148457256</v>
      </c>
      <c r="Q77" s="36">
        <v>3.8458563545037285</v>
      </c>
      <c r="R77" s="36">
        <v>1.7243163316593861</v>
      </c>
      <c r="S77" s="36">
        <v>4.8211001476773188</v>
      </c>
      <c r="T77" s="36">
        <v>-0.50167077285262962</v>
      </c>
      <c r="U77" s="36"/>
      <c r="V77" s="35">
        <v>1986</v>
      </c>
      <c r="W77" s="36">
        <v>83.300684681444096</v>
      </c>
      <c r="X77" s="36">
        <v>7.3231246183137868</v>
      </c>
      <c r="Y77" s="36">
        <v>3.1073415060392535</v>
      </c>
      <c r="Z77" s="36">
        <v>6.4385460622359245</v>
      </c>
      <c r="AA77" s="36">
        <v>-0.17135709644798611</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row>
    <row r="78" spans="1:72">
      <c r="A78" s="35">
        <v>1987</v>
      </c>
      <c r="B78" s="36">
        <v>52.332858245967195</v>
      </c>
      <c r="C78" s="36">
        <v>22.046999074155888</v>
      </c>
      <c r="D78" s="36">
        <v>9.6251932043298254</v>
      </c>
      <c r="E78" s="36">
        <v>13.667661660961775</v>
      </c>
      <c r="F78" s="36">
        <v>2.3271597586914736</v>
      </c>
      <c r="G78" s="36"/>
      <c r="H78" s="35">
        <v>1987</v>
      </c>
      <c r="I78" s="36">
        <v>36.233032771281103</v>
      </c>
      <c r="J78" s="36">
        <v>31.25965073180933</v>
      </c>
      <c r="K78" s="36">
        <v>12.152907900938644</v>
      </c>
      <c r="L78" s="36">
        <v>17.861112474702061</v>
      </c>
      <c r="M78" s="36">
        <v>2.493296121268866</v>
      </c>
      <c r="N78" s="36"/>
      <c r="O78" s="35">
        <v>1987</v>
      </c>
      <c r="P78" s="36">
        <v>90.050792559334397</v>
      </c>
      <c r="Q78" s="36">
        <v>4.3135512914970064</v>
      </c>
      <c r="R78" s="36">
        <v>1.8577581347103802</v>
      </c>
      <c r="S78" s="36">
        <v>4.3293076600525913</v>
      </c>
      <c r="T78" s="36">
        <v>-0.55140964559443628</v>
      </c>
      <c r="U78" s="36"/>
      <c r="V78" s="35">
        <v>1987</v>
      </c>
      <c r="W78" s="36">
        <v>81.806977163245065</v>
      </c>
      <c r="X78" s="36">
        <v>8.9113066388625573</v>
      </c>
      <c r="Y78" s="36">
        <v>3.492171283914542</v>
      </c>
      <c r="Z78" s="36">
        <v>6.0205741205673515</v>
      </c>
      <c r="AA78" s="36">
        <v>-0.23133926368349222</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row>
    <row r="79" spans="1:72">
      <c r="A79" s="35">
        <v>1988</v>
      </c>
      <c r="B79" s="36">
        <v>48.396146662244426</v>
      </c>
      <c r="C79" s="36">
        <v>26.777854529766611</v>
      </c>
      <c r="D79" s="36">
        <v>10.667833740229709</v>
      </c>
      <c r="E79" s="36">
        <v>12.160091902886846</v>
      </c>
      <c r="F79" s="36">
        <v>1.9979900399747634</v>
      </c>
      <c r="G79" s="36"/>
      <c r="H79" s="35">
        <v>1988</v>
      </c>
      <c r="I79" s="36">
        <v>38.664905377587772</v>
      </c>
      <c r="J79" s="36">
        <v>30.328286866665795</v>
      </c>
      <c r="K79" s="36">
        <v>14.694715574902979</v>
      </c>
      <c r="L79" s="36">
        <v>14.334291303515077</v>
      </c>
      <c r="M79" s="36">
        <v>1.9778241215094212</v>
      </c>
      <c r="N79" s="36"/>
      <c r="O79" s="35">
        <v>1988</v>
      </c>
      <c r="P79" s="36">
        <v>89.365340145161142</v>
      </c>
      <c r="Q79" s="36">
        <v>4.8579100399869146</v>
      </c>
      <c r="R79" s="36">
        <v>2.0011455698199456</v>
      </c>
      <c r="S79" s="36">
        <v>4.2245373874986072</v>
      </c>
      <c r="T79" s="36">
        <v>-0.45060940661051069</v>
      </c>
      <c r="U79" s="36"/>
      <c r="V79" s="35">
        <v>1988</v>
      </c>
      <c r="W79" s="36">
        <v>80.331174046431371</v>
      </c>
      <c r="X79" s="36">
        <v>10.397303810551312</v>
      </c>
      <c r="Y79" s="36">
        <v>3.1990459961749602</v>
      </c>
      <c r="Z79" s="36">
        <v>6.1523135040605235</v>
      </c>
      <c r="AA79" s="36">
        <v>-7.8127019137637421E-2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row>
    <row r="80" spans="1:72">
      <c r="A80" s="35">
        <v>1989</v>
      </c>
      <c r="B80" s="36">
        <v>43.451171340836467</v>
      </c>
      <c r="C80" s="36">
        <v>28.637439978951523</v>
      </c>
      <c r="D80" s="36">
        <v>10.181075757208584</v>
      </c>
      <c r="E80" s="36">
        <v>15.152307196986744</v>
      </c>
      <c r="F80" s="36">
        <v>2.5780057260166793</v>
      </c>
      <c r="G80" s="36"/>
      <c r="H80" s="35">
        <v>1989</v>
      </c>
      <c r="I80" s="36">
        <v>30.841581044270349</v>
      </c>
      <c r="J80" s="36">
        <v>35.28057087333967</v>
      </c>
      <c r="K80" s="36">
        <v>13.228826266629607</v>
      </c>
      <c r="L80" s="36">
        <v>17.902271548786906</v>
      </c>
      <c r="M80" s="36">
        <v>2.7467001428787321</v>
      </c>
      <c r="N80" s="36"/>
      <c r="O80" s="35">
        <v>1989</v>
      </c>
      <c r="P80" s="36">
        <v>88.591345196400738</v>
      </c>
      <c r="Q80" s="36">
        <v>4.8650000753432794</v>
      </c>
      <c r="R80" s="36">
        <v>1.9409787337217825</v>
      </c>
      <c r="S80" s="36">
        <v>5.1154524061564102</v>
      </c>
      <c r="T80" s="36">
        <v>-0.5175573121109367</v>
      </c>
      <c r="U80" s="36"/>
      <c r="V80" s="35">
        <v>1989</v>
      </c>
      <c r="W80" s="36">
        <v>79.307446744082171</v>
      </c>
      <c r="X80" s="36">
        <v>10.348100657513328</v>
      </c>
      <c r="Y80" s="36">
        <v>3.3656753791749732</v>
      </c>
      <c r="Z80" s="36">
        <v>6.8580539629128214</v>
      </c>
      <c r="AA80" s="36">
        <v>0.12179683802433852</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row>
    <row r="81" spans="1:72">
      <c r="A81" s="35">
        <v>1990</v>
      </c>
      <c r="B81" s="36">
        <v>45.741044192506038</v>
      </c>
      <c r="C81" s="36">
        <v>27.427938724716487</v>
      </c>
      <c r="D81" s="36">
        <v>9.6177671037958365</v>
      </c>
      <c r="E81" s="36">
        <v>14.423755672976407</v>
      </c>
      <c r="F81" s="36">
        <v>2.7894149914102293</v>
      </c>
      <c r="G81" s="36"/>
      <c r="H81" s="35">
        <v>1990</v>
      </c>
      <c r="I81" s="36">
        <v>34.255363682998968</v>
      </c>
      <c r="J81" s="36">
        <v>33.05417866584493</v>
      </c>
      <c r="K81" s="36">
        <v>13.346895255950914</v>
      </c>
      <c r="L81" s="36">
        <v>16.641337759854235</v>
      </c>
      <c r="M81" s="36">
        <v>2.7022022731613027</v>
      </c>
      <c r="N81" s="36"/>
      <c r="O81" s="35">
        <v>1990</v>
      </c>
      <c r="P81" s="36">
        <v>88.731641709557294</v>
      </c>
      <c r="Q81" s="36">
        <v>4.6823811211005779</v>
      </c>
      <c r="R81" s="36">
        <v>1.9745697474585995</v>
      </c>
      <c r="S81" s="36">
        <v>4.8849095146833807</v>
      </c>
      <c r="T81" s="36">
        <v>-0.28424418414230135</v>
      </c>
      <c r="U81" s="36"/>
      <c r="V81" s="35">
        <v>1990</v>
      </c>
      <c r="W81" s="36">
        <v>80.523663428016448</v>
      </c>
      <c r="X81" s="36">
        <v>9.8223228733043566</v>
      </c>
      <c r="Y81" s="36">
        <v>2.8981228214081942</v>
      </c>
      <c r="Z81" s="36">
        <v>6.7032166845091705</v>
      </c>
      <c r="AA81" s="36">
        <v>5.3705285601042096E-2</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row>
    <row r="82" spans="1:72">
      <c r="A82" s="35">
        <v>1991</v>
      </c>
      <c r="B82" s="36">
        <v>43.184759710834612</v>
      </c>
      <c r="C82" s="36">
        <v>29.252913629268146</v>
      </c>
      <c r="D82" s="36">
        <v>9.3529393934801384</v>
      </c>
      <c r="E82" s="36">
        <v>15.503538790294469</v>
      </c>
      <c r="F82" s="36">
        <v>2.7059242532167378</v>
      </c>
      <c r="G82" s="36"/>
      <c r="H82" s="35">
        <v>1991</v>
      </c>
      <c r="I82" s="36">
        <v>29.866333089323902</v>
      </c>
      <c r="J82" s="36">
        <v>36.384867027616941</v>
      </c>
      <c r="K82" s="36">
        <v>11.786784229975506</v>
      </c>
      <c r="L82" s="36">
        <v>19.347186129958171</v>
      </c>
      <c r="M82" s="36">
        <v>2.6148295231254739</v>
      </c>
      <c r="N82" s="36"/>
      <c r="O82" s="35">
        <v>1991</v>
      </c>
      <c r="P82" s="36">
        <v>89.417007027100453</v>
      </c>
      <c r="Q82" s="36">
        <v>4.6843399776065402</v>
      </c>
      <c r="R82" s="36">
        <v>1.7887849161373655</v>
      </c>
      <c r="S82" s="36">
        <v>4.3864696375982142</v>
      </c>
      <c r="T82" s="36">
        <v>-0.27660155844262491</v>
      </c>
      <c r="U82" s="36"/>
      <c r="V82" s="35">
        <v>1991</v>
      </c>
      <c r="W82" s="36">
        <v>80.762641661198529</v>
      </c>
      <c r="X82" s="36">
        <v>10.225330399062486</v>
      </c>
      <c r="Y82" s="36">
        <v>2.8263194610100442</v>
      </c>
      <c r="Z82" s="36">
        <v>5.9071117090843215</v>
      </c>
      <c r="AA82" s="36">
        <v>0.27835980423417944</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row>
    <row r="83" spans="1:72">
      <c r="A83" s="35">
        <v>1992</v>
      </c>
      <c r="B83" s="36">
        <v>53.160183249491396</v>
      </c>
      <c r="C83" s="36">
        <v>27.56071227499217</v>
      </c>
      <c r="D83" s="36">
        <v>7.2783126220598584</v>
      </c>
      <c r="E83" s="36">
        <v>9.3335514206328369</v>
      </c>
      <c r="F83" s="36">
        <v>2.6672404328237298</v>
      </c>
      <c r="G83" s="36"/>
      <c r="H83" s="35">
        <v>1992</v>
      </c>
      <c r="I83" s="36">
        <v>46.108824232557012</v>
      </c>
      <c r="J83" s="36">
        <v>32.269525008473352</v>
      </c>
      <c r="K83" s="36">
        <v>8.4626779402508117</v>
      </c>
      <c r="L83" s="36">
        <v>10.815317387304509</v>
      </c>
      <c r="M83" s="36">
        <v>2.3436554314143225</v>
      </c>
      <c r="N83" s="36"/>
      <c r="O83" s="35">
        <v>1992</v>
      </c>
      <c r="P83" s="36">
        <v>90.858251220292601</v>
      </c>
      <c r="Q83" s="36">
        <v>4.3351679764810553</v>
      </c>
      <c r="R83" s="36">
        <v>1.6664215285736934</v>
      </c>
      <c r="S83" s="36">
        <v>3.2593130944495674</v>
      </c>
      <c r="T83" s="36">
        <v>-0.1191538197969325</v>
      </c>
      <c r="U83" s="36"/>
      <c r="V83" s="35">
        <v>1992</v>
      </c>
      <c r="W83" s="36">
        <v>82.642142685256047</v>
      </c>
      <c r="X83" s="36">
        <v>10.454432640833804</v>
      </c>
      <c r="Y83" s="36">
        <v>2.5874091054175024</v>
      </c>
      <c r="Z83" s="36">
        <v>3.8733258700393263</v>
      </c>
      <c r="AA83" s="36">
        <v>0.44268969845331507</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row>
    <row r="84" spans="1:72">
      <c r="A84" s="35">
        <v>1993</v>
      </c>
      <c r="B84" s="36">
        <v>51.078528345067014</v>
      </c>
      <c r="C84" s="36">
        <v>29.77669168557631</v>
      </c>
      <c r="D84" s="36">
        <v>7.2408215511723988</v>
      </c>
      <c r="E84" s="36">
        <v>8.5134112992377968</v>
      </c>
      <c r="F84" s="36">
        <v>3.3905471189464906</v>
      </c>
      <c r="G84" s="36"/>
      <c r="H84" s="35">
        <v>1993</v>
      </c>
      <c r="I84" s="36">
        <v>40.976509692819064</v>
      </c>
      <c r="J84" s="36">
        <v>36.179155419724722</v>
      </c>
      <c r="K84" s="36">
        <v>8.7008722421754747</v>
      </c>
      <c r="L84" s="36">
        <v>10.370134070984006</v>
      </c>
      <c r="M84" s="36">
        <v>3.7733508822807682</v>
      </c>
      <c r="N84" s="36"/>
      <c r="O84" s="35">
        <v>1993</v>
      </c>
      <c r="P84" s="36">
        <v>90.853752590704801</v>
      </c>
      <c r="Q84" s="36">
        <v>4.9590074888063356</v>
      </c>
      <c r="R84" s="36">
        <v>1.7623216387381635</v>
      </c>
      <c r="S84" s="36">
        <v>2.4771930073091646</v>
      </c>
      <c r="T84" s="36">
        <v>-5.6515520913060203E-2</v>
      </c>
      <c r="U84" s="36"/>
      <c r="V84" s="35">
        <v>1993</v>
      </c>
      <c r="W84" s="36">
        <v>83.181759817156433</v>
      </c>
      <c r="X84" s="36">
        <v>10.689651194603309</v>
      </c>
      <c r="Y84" s="36">
        <v>2.5617532378184511</v>
      </c>
      <c r="Z84" s="36">
        <v>3.1253280183185663</v>
      </c>
      <c r="AA84" s="36">
        <v>0.44268113076079219</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row>
    <row r="85" spans="1:72">
      <c r="A85" s="35">
        <v>1994</v>
      </c>
      <c r="B85" s="36">
        <v>44.449584481719292</v>
      </c>
      <c r="C85" s="36">
        <v>35.924861818803443</v>
      </c>
      <c r="D85" s="36">
        <v>7.2376806552322916</v>
      </c>
      <c r="E85" s="36">
        <v>8.8674390218300783</v>
      </c>
      <c r="F85" s="36">
        <v>3.5204340224148942</v>
      </c>
      <c r="G85" s="36"/>
      <c r="H85" s="35">
        <v>1994</v>
      </c>
      <c r="I85" s="36">
        <v>32.679031990402535</v>
      </c>
      <c r="J85" s="36">
        <v>43.585238017860419</v>
      </c>
      <c r="K85" s="36">
        <v>8.3559714496115713</v>
      </c>
      <c r="L85" s="36">
        <v>11.446474071974084</v>
      </c>
      <c r="M85" s="36">
        <v>3.9332844701513947</v>
      </c>
      <c r="N85" s="36"/>
      <c r="O85" s="35">
        <v>1994</v>
      </c>
      <c r="P85" s="36">
        <v>91.110324616375351</v>
      </c>
      <c r="Q85" s="36">
        <v>4.9862812563010106</v>
      </c>
      <c r="R85" s="36">
        <v>1.6049500060699609</v>
      </c>
      <c r="S85" s="36">
        <v>2.192319714872792</v>
      </c>
      <c r="T85" s="36">
        <v>0.10476569828096896</v>
      </c>
      <c r="U85" s="36"/>
      <c r="V85" s="35">
        <v>1994</v>
      </c>
      <c r="W85" s="36">
        <v>82.926196213029343</v>
      </c>
      <c r="X85" s="36">
        <v>10.774433936205664</v>
      </c>
      <c r="Y85" s="36">
        <v>2.6849853621527715</v>
      </c>
      <c r="Z85" s="36">
        <v>2.9459338102666055</v>
      </c>
      <c r="AA85" s="36">
        <v>0.66957560339843158</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row>
    <row r="86" spans="1:72">
      <c r="A86" s="35">
        <f t="shared" ref="A86:A96" si="0">A85+1</f>
        <v>1995</v>
      </c>
      <c r="B86" s="36">
        <v>46.597874948917038</v>
      </c>
      <c r="C86" s="36">
        <v>34.991826726604003</v>
      </c>
      <c r="D86" s="36">
        <v>7.0494483040457698</v>
      </c>
      <c r="E86" s="36">
        <v>8.0302411115651804</v>
      </c>
      <c r="F86" s="36">
        <v>3.3306089088680011</v>
      </c>
      <c r="G86" s="36"/>
      <c r="H86" s="35">
        <f t="shared" ref="H86:H96" si="1">H85+1</f>
        <v>1995</v>
      </c>
      <c r="I86" s="36">
        <v>36.423908608731132</v>
      </c>
      <c r="J86" s="36">
        <v>41.972664218686255</v>
      </c>
      <c r="K86" s="36">
        <v>8.516931864545084</v>
      </c>
      <c r="L86" s="36">
        <v>9.4859241126071012</v>
      </c>
      <c r="M86" s="36">
        <v>3.6005711954304367</v>
      </c>
      <c r="N86" s="36"/>
      <c r="O86" s="35">
        <f t="shared" ref="O86:O96" si="2">O85+1</f>
        <v>1995</v>
      </c>
      <c r="P86" s="36">
        <v>91.581915214983397</v>
      </c>
      <c r="Q86" s="36">
        <v>4.490987815929917</v>
      </c>
      <c r="R86" s="36">
        <v>1.611116705266338</v>
      </c>
      <c r="S86" s="36">
        <v>2.2656328667807877</v>
      </c>
      <c r="T86" s="36">
        <v>5.0347397039573062E-2</v>
      </c>
      <c r="U86" s="36"/>
      <c r="V86" s="35">
        <f t="shared" ref="V86:V96" si="3">V85+1</f>
        <v>1995</v>
      </c>
      <c r="W86" s="36">
        <v>82.907880133185344</v>
      </c>
      <c r="X86" s="36">
        <v>10.785995358692363</v>
      </c>
      <c r="Y86" s="36">
        <v>2.4921804056099286</v>
      </c>
      <c r="Z86" s="36">
        <v>3.0672989607506809</v>
      </c>
      <c r="AA86" s="36">
        <v>0.74664514176167895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row>
    <row r="87" spans="1:72">
      <c r="A87" s="35">
        <f t="shared" si="0"/>
        <v>1996</v>
      </c>
      <c r="B87" s="36">
        <v>47.965235173824134</v>
      </c>
      <c r="C87" s="36">
        <v>34.550102249488752</v>
      </c>
      <c r="D87" s="36">
        <v>6.7689161554192232</v>
      </c>
      <c r="E87" s="36">
        <v>7.5869120654396731</v>
      </c>
      <c r="F87" s="36">
        <v>3.128834355828221</v>
      </c>
      <c r="G87" s="36"/>
      <c r="H87" s="35">
        <f t="shared" si="1"/>
        <v>1996</v>
      </c>
      <c r="I87" s="36">
        <v>40.094098394190446</v>
      </c>
      <c r="J87" s="36">
        <v>40.002045617265004</v>
      </c>
      <c r="K87" s="36">
        <v>7.9574511608877971</v>
      </c>
      <c r="L87" s="36">
        <v>8.7552418942415873</v>
      </c>
      <c r="M87" s="36">
        <v>3.1911629334151579</v>
      </c>
      <c r="N87" s="36"/>
      <c r="O87" s="35">
        <f t="shared" si="2"/>
        <v>1996</v>
      </c>
      <c r="P87" s="36">
        <v>90.765357502517631</v>
      </c>
      <c r="Q87" s="36">
        <v>4.6727089627391738</v>
      </c>
      <c r="R87" s="36">
        <v>1.7623363544813697</v>
      </c>
      <c r="S87" s="36">
        <v>2.5981873111782479</v>
      </c>
      <c r="T87" s="36">
        <v>0.2014098690835851</v>
      </c>
      <c r="U87" s="36"/>
      <c r="V87" s="35">
        <f t="shared" si="3"/>
        <v>1996</v>
      </c>
      <c r="W87" s="36">
        <v>82.423448831587422</v>
      </c>
      <c r="X87" s="36">
        <v>11.069701853344077</v>
      </c>
      <c r="Y87" s="36">
        <v>2.5483481063658338</v>
      </c>
      <c r="Z87" s="36">
        <v>3.0620467365028201</v>
      </c>
      <c r="AA87" s="36">
        <v>0.89645447219983887</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row>
    <row r="88" spans="1:72">
      <c r="A88" s="35">
        <f t="shared" si="0"/>
        <v>1997</v>
      </c>
      <c r="B88" s="36">
        <v>50.3483606557377</v>
      </c>
      <c r="C88" s="36">
        <v>33.340163934426229</v>
      </c>
      <c r="D88" s="36">
        <v>6.3012295081967205</v>
      </c>
      <c r="E88" s="36">
        <v>7.0491803278688518</v>
      </c>
      <c r="F88" s="36">
        <v>2.9610655737704916</v>
      </c>
      <c r="G88" s="36"/>
      <c r="H88" s="35">
        <f t="shared" si="1"/>
        <v>1997</v>
      </c>
      <c r="I88" s="36">
        <v>45.7973695026716</v>
      </c>
      <c r="J88" s="36">
        <v>36.76531031648171</v>
      </c>
      <c r="K88" s="36">
        <v>6.627620221948213</v>
      </c>
      <c r="L88" s="36">
        <v>7.9120427455815872</v>
      </c>
      <c r="M88" s="36">
        <v>2.8976572133168927</v>
      </c>
      <c r="N88" s="36"/>
      <c r="O88" s="35">
        <f t="shared" si="2"/>
        <v>1997</v>
      </c>
      <c r="P88" s="36">
        <v>91.003425347572033</v>
      </c>
      <c r="Q88" s="36">
        <v>4.795486600846262</v>
      </c>
      <c r="R88" s="36">
        <v>1.9040902679830747</v>
      </c>
      <c r="S88" s="36">
        <v>2.1257304049969776</v>
      </c>
      <c r="T88" s="36">
        <v>0.17126737860165223</v>
      </c>
      <c r="U88" s="36"/>
      <c r="V88" s="35">
        <f t="shared" si="3"/>
        <v>1997</v>
      </c>
      <c r="W88" s="36">
        <v>81.96489812386524</v>
      </c>
      <c r="X88" s="36">
        <v>10.964292919104295</v>
      </c>
      <c r="Y88" s="36">
        <v>3.0058503126891258</v>
      </c>
      <c r="Z88" s="36">
        <v>3.1773249949566265</v>
      </c>
      <c r="AA88" s="36">
        <v>0.88763364938470835</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row>
    <row r="89" spans="1:72">
      <c r="A89" s="35">
        <f t="shared" si="0"/>
        <v>1998</v>
      </c>
      <c r="B89" s="36">
        <v>53.115392498462803</v>
      </c>
      <c r="C89" s="36">
        <v>31.748309079729452</v>
      </c>
      <c r="D89" s="36">
        <v>5.7388809182209473</v>
      </c>
      <c r="E89" s="36">
        <v>6.6509530641524908</v>
      </c>
      <c r="F89" s="36">
        <v>2.7464644394343103</v>
      </c>
      <c r="G89" s="36"/>
      <c r="H89" s="35">
        <f t="shared" si="1"/>
        <v>1998</v>
      </c>
      <c r="I89" s="36">
        <v>51.458994573564041</v>
      </c>
      <c r="J89" s="36">
        <v>32.445991604382101</v>
      </c>
      <c r="K89" s="36">
        <v>6.1021808129415378</v>
      </c>
      <c r="L89" s="36">
        <v>7.2284222381488688</v>
      </c>
      <c r="M89" s="36">
        <v>2.7644107709634484</v>
      </c>
      <c r="N89" s="36"/>
      <c r="O89" s="35">
        <f t="shared" si="2"/>
        <v>1998</v>
      </c>
      <c r="P89" s="36">
        <v>91.077542799597182</v>
      </c>
      <c r="Q89" s="36">
        <v>4.8841893252769379</v>
      </c>
      <c r="R89" s="36">
        <v>1.6918429003021149</v>
      </c>
      <c r="S89" s="36">
        <v>2.1852970795568982</v>
      </c>
      <c r="T89" s="36">
        <v>0.16112789526686808</v>
      </c>
      <c r="U89" s="36"/>
      <c r="V89" s="35">
        <f t="shared" si="3"/>
        <v>1998</v>
      </c>
      <c r="W89" s="36">
        <v>82.161944136331542</v>
      </c>
      <c r="X89" s="36">
        <v>11.384491277604113</v>
      </c>
      <c r="Y89" s="36">
        <v>2.6419280024200864</v>
      </c>
      <c r="Z89" s="36">
        <v>2.9041040637289499</v>
      </c>
      <c r="AA89" s="36">
        <v>0.90753251991529682</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row>
    <row r="90" spans="1:72">
      <c r="A90" s="35">
        <f t="shared" si="0"/>
        <v>1999</v>
      </c>
      <c r="B90" s="36">
        <v>56.327492570960139</v>
      </c>
      <c r="C90" s="36">
        <v>29.972333230863818</v>
      </c>
      <c r="D90" s="36">
        <v>5.3796495542576084</v>
      </c>
      <c r="E90" s="36">
        <v>5.9227379854493289</v>
      </c>
      <c r="F90" s="36">
        <v>2.3977866584691054</v>
      </c>
      <c r="G90" s="36"/>
      <c r="H90" s="35">
        <f t="shared" si="1"/>
        <v>1999</v>
      </c>
      <c r="I90" s="36">
        <v>57.472798193389444</v>
      </c>
      <c r="J90" s="36">
        <v>28.792855676452472</v>
      </c>
      <c r="K90" s="36">
        <v>5.645657975774995</v>
      </c>
      <c r="L90" s="36">
        <v>6.0049271196879488</v>
      </c>
      <c r="M90" s="36">
        <v>2.0837610346951343</v>
      </c>
      <c r="N90" s="36"/>
      <c r="O90" s="35">
        <f t="shared" si="2"/>
        <v>1999</v>
      </c>
      <c r="P90" s="36">
        <v>90.578979221303214</v>
      </c>
      <c r="Q90" s="36">
        <v>5.5174500706072225</v>
      </c>
      <c r="R90" s="36">
        <v>1.7248335686907406</v>
      </c>
      <c r="S90" s="36">
        <v>1.8761347589267705</v>
      </c>
      <c r="T90" s="36">
        <v>0.30260238047205973</v>
      </c>
      <c r="U90" s="36"/>
      <c r="V90" s="35">
        <f t="shared" si="3"/>
        <v>1999</v>
      </c>
      <c r="W90" s="36">
        <v>82.16702009492073</v>
      </c>
      <c r="X90" s="36">
        <v>11.339997980409978</v>
      </c>
      <c r="Y90" s="36">
        <v>2.7668383318186409</v>
      </c>
      <c r="Z90" s="36">
        <v>2.7264465313541351</v>
      </c>
      <c r="AA90" s="36">
        <v>0.99969706149651616</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row>
    <row r="91" spans="1:72">
      <c r="A91" s="35">
        <f t="shared" si="0"/>
        <v>2000</v>
      </c>
      <c r="B91" s="36">
        <v>58.770069675855801</v>
      </c>
      <c r="C91" s="36">
        <v>27.143289912147832</v>
      </c>
      <c r="D91" s="36">
        <v>5.5942643643340402</v>
      </c>
      <c r="E91" s="36">
        <v>6.2708270221145108</v>
      </c>
      <c r="F91" s="36">
        <v>2.2215490255478141</v>
      </c>
      <c r="G91" s="36"/>
      <c r="H91" s="35">
        <f t="shared" si="1"/>
        <v>2000</v>
      </c>
      <c r="I91" s="36">
        <v>60.808328230251057</v>
      </c>
      <c r="J91" s="36">
        <v>25.045927740355168</v>
      </c>
      <c r="K91" s="36">
        <v>5.654215145948152</v>
      </c>
      <c r="L91" s="36">
        <v>6.5523576240048982</v>
      </c>
      <c r="M91" s="36">
        <v>1.9391712594407018</v>
      </c>
      <c r="N91" s="36"/>
      <c r="O91" s="35">
        <f t="shared" si="2"/>
        <v>2000</v>
      </c>
      <c r="P91" s="36">
        <v>89.702220894333252</v>
      </c>
      <c r="Q91" s="36">
        <v>5.5771337516183657</v>
      </c>
      <c r="R91" s="36">
        <v>2.081465989443283</v>
      </c>
      <c r="S91" s="36">
        <v>2.3105268399561796</v>
      </c>
      <c r="T91" s="36">
        <v>0.3286525246489394</v>
      </c>
      <c r="U91" s="36"/>
      <c r="V91" s="35">
        <f t="shared" si="3"/>
        <v>2000</v>
      </c>
      <c r="W91" s="36">
        <v>82.263027295285355</v>
      </c>
      <c r="X91" s="36">
        <v>11.007444168734491</v>
      </c>
      <c r="Y91" s="36">
        <v>2.7791563275434243</v>
      </c>
      <c r="Z91" s="36">
        <v>2.9578163771712158</v>
      </c>
      <c r="AA91" s="36">
        <v>0.99255583126550873</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row>
    <row r="92" spans="1:72">
      <c r="A92" s="35">
        <f t="shared" si="0"/>
        <v>2001</v>
      </c>
      <c r="B92" s="36">
        <v>53.711702661978904</v>
      </c>
      <c r="C92" s="36">
        <v>31.461577096936214</v>
      </c>
      <c r="D92" s="36">
        <v>5.2235057759919643</v>
      </c>
      <c r="E92" s="36">
        <v>6.700150678051231</v>
      </c>
      <c r="F92" s="36">
        <v>2.9030637870416878</v>
      </c>
      <c r="G92" s="36"/>
      <c r="H92" s="35">
        <f t="shared" si="1"/>
        <v>2001</v>
      </c>
      <c r="I92" s="36">
        <v>53.75954965822276</v>
      </c>
      <c r="J92" s="36">
        <v>30.287494973864092</v>
      </c>
      <c r="K92" s="36">
        <v>5.6493767591475672</v>
      </c>
      <c r="L92" s="36">
        <v>7.4788902291917969</v>
      </c>
      <c r="M92" s="36">
        <v>2.8246883795737836</v>
      </c>
      <c r="N92" s="36"/>
      <c r="O92" s="35">
        <f t="shared" si="2"/>
        <v>2001</v>
      </c>
      <c r="P92" s="36">
        <v>91.167381118532532</v>
      </c>
      <c r="Q92" s="36">
        <v>5.0244242847173757</v>
      </c>
      <c r="R92" s="36">
        <v>1.4455188914365464</v>
      </c>
      <c r="S92" s="36">
        <v>2.0536337354201972</v>
      </c>
      <c r="T92" s="36">
        <v>0.3090419698933306</v>
      </c>
      <c r="U92" s="36"/>
      <c r="V92" s="35">
        <f t="shared" si="3"/>
        <v>2001</v>
      </c>
      <c r="W92" s="36">
        <v>83.204057279236281</v>
      </c>
      <c r="X92" s="36">
        <v>10.938743038981702</v>
      </c>
      <c r="Y92" s="36">
        <v>2.1479713603818613</v>
      </c>
      <c r="Z92" s="36">
        <v>2.7346857597454255</v>
      </c>
      <c r="AA92" s="36">
        <v>0.97454256165473352</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row>
    <row r="93" spans="1:72">
      <c r="A93" s="35">
        <f t="shared" si="0"/>
        <v>2002</v>
      </c>
      <c r="B93" s="36">
        <v>49.5</v>
      </c>
      <c r="C93" s="36">
        <v>34.6</v>
      </c>
      <c r="D93" s="36">
        <v>5.9</v>
      </c>
      <c r="E93" s="36">
        <v>6.69</v>
      </c>
      <c r="F93" s="36">
        <v>3.3</v>
      </c>
      <c r="G93" s="36"/>
      <c r="H93" s="35">
        <f t="shared" si="1"/>
        <v>2002</v>
      </c>
      <c r="I93" s="36">
        <v>44.79</v>
      </c>
      <c r="J93" s="36">
        <v>35.25</v>
      </c>
      <c r="K93" s="36">
        <v>7.67</v>
      </c>
      <c r="L93" s="36">
        <v>8.7799999999999994</v>
      </c>
      <c r="M93" s="36">
        <v>3.51</v>
      </c>
      <c r="N93" s="36"/>
      <c r="O93" s="35">
        <f t="shared" si="2"/>
        <v>2002</v>
      </c>
      <c r="P93" s="36">
        <v>89.87</v>
      </c>
      <c r="Q93" s="36">
        <v>6.17</v>
      </c>
      <c r="R93" s="36">
        <v>1.49</v>
      </c>
      <c r="S93" s="36">
        <v>1.9</v>
      </c>
      <c r="T93" s="36">
        <v>0.56999999999999995</v>
      </c>
      <c r="U93" s="36"/>
      <c r="V93" s="35">
        <f t="shared" si="3"/>
        <v>2002</v>
      </c>
      <c r="W93" s="36">
        <v>84.13</v>
      </c>
      <c r="X93" s="36">
        <v>10.56</v>
      </c>
      <c r="Y93" s="36">
        <v>1.98</v>
      </c>
      <c r="Z93" s="36">
        <v>2.25</v>
      </c>
      <c r="AA93" s="36">
        <v>1.08</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row>
    <row r="94" spans="1:72">
      <c r="A94" s="35">
        <f t="shared" si="0"/>
        <v>2003</v>
      </c>
      <c r="B94" s="36">
        <v>47.64</v>
      </c>
      <c r="C94" s="36">
        <v>35.090000000000003</v>
      </c>
      <c r="D94" s="36">
        <v>7.74</v>
      </c>
      <c r="E94" s="36">
        <v>6.24</v>
      </c>
      <c r="F94" s="36">
        <v>3.3</v>
      </c>
      <c r="G94" s="36"/>
      <c r="H94" s="35">
        <f t="shared" si="1"/>
        <v>2003</v>
      </c>
      <c r="I94" s="36">
        <v>42.26</v>
      </c>
      <c r="J94" s="36">
        <v>35.15</v>
      </c>
      <c r="K94" s="36">
        <v>10.69</v>
      </c>
      <c r="L94" s="36">
        <v>8.52</v>
      </c>
      <c r="M94" s="36">
        <v>3.37</v>
      </c>
      <c r="N94" s="36"/>
      <c r="O94" s="35">
        <f t="shared" si="2"/>
        <v>2003</v>
      </c>
      <c r="P94" s="36">
        <v>90.07</v>
      </c>
      <c r="Q94" s="36">
        <v>6.3</v>
      </c>
      <c r="R94" s="36">
        <v>1.52</v>
      </c>
      <c r="S94" s="36">
        <v>1.53</v>
      </c>
      <c r="T94" s="36">
        <v>0.56999999999999995</v>
      </c>
      <c r="U94" s="36"/>
      <c r="V94" s="35">
        <f t="shared" si="3"/>
        <v>2003</v>
      </c>
      <c r="W94" s="36">
        <v>84.42</v>
      </c>
      <c r="X94" s="36">
        <v>10.6</v>
      </c>
      <c r="Y94" s="36">
        <v>2.0499999999999998</v>
      </c>
      <c r="Z94" s="36">
        <v>1.84</v>
      </c>
      <c r="AA94" s="36">
        <v>1.08</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row>
    <row r="95" spans="1:72">
      <c r="A95" s="35">
        <f t="shared" si="0"/>
        <v>2004</v>
      </c>
      <c r="B95" s="36">
        <v>46.81</v>
      </c>
      <c r="C95" s="36">
        <v>34.299999999999997</v>
      </c>
      <c r="D95" s="36">
        <v>9.8699999999999992</v>
      </c>
      <c r="E95" s="36">
        <v>6.06</v>
      </c>
      <c r="F95" s="36">
        <v>2.96</v>
      </c>
      <c r="G95" s="36"/>
      <c r="H95" s="35">
        <f t="shared" si="1"/>
        <v>2004</v>
      </c>
      <c r="I95" s="36">
        <v>41.96</v>
      </c>
      <c r="J95" s="36">
        <v>33.24</v>
      </c>
      <c r="K95" s="36">
        <v>13.79</v>
      </c>
      <c r="L95" s="36">
        <v>7.98</v>
      </c>
      <c r="M95" s="36">
        <v>3.04</v>
      </c>
      <c r="N95" s="36"/>
      <c r="O95" s="35">
        <f t="shared" si="2"/>
        <v>2004</v>
      </c>
      <c r="P95" s="36">
        <v>89.38</v>
      </c>
      <c r="Q95" s="36">
        <v>6.78</v>
      </c>
      <c r="R95" s="36">
        <v>1.8</v>
      </c>
      <c r="S95" s="36">
        <v>1.43</v>
      </c>
      <c r="T95" s="36">
        <v>0.61</v>
      </c>
      <c r="U95" s="36"/>
      <c r="V95" s="35">
        <f t="shared" si="3"/>
        <v>2004</v>
      </c>
      <c r="W95" s="36">
        <v>83.21</v>
      </c>
      <c r="X95" s="36">
        <v>11.5</v>
      </c>
      <c r="Y95" s="36">
        <v>2.4300000000000002</v>
      </c>
      <c r="Z95" s="36">
        <v>1.76</v>
      </c>
      <c r="AA95" s="36">
        <v>1.1000000000000001</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row>
    <row r="96" spans="1:72">
      <c r="A96" s="35">
        <f t="shared" si="0"/>
        <v>2005</v>
      </c>
      <c r="B96" s="36">
        <v>42.82</v>
      </c>
      <c r="C96" s="36">
        <v>37.07</v>
      </c>
      <c r="D96" s="36">
        <v>9.34</v>
      </c>
      <c r="E96" s="36">
        <v>7.68</v>
      </c>
      <c r="F96" s="36">
        <v>3.09</v>
      </c>
      <c r="G96" s="36"/>
      <c r="H96" s="35">
        <f t="shared" si="1"/>
        <v>2005</v>
      </c>
      <c r="I96" s="36">
        <v>37</v>
      </c>
      <c r="J96" s="36">
        <v>37.08</v>
      </c>
      <c r="K96" s="36">
        <v>12.22</v>
      </c>
      <c r="L96" s="36">
        <v>10.47</v>
      </c>
      <c r="M96" s="36">
        <v>3.23</v>
      </c>
      <c r="N96" s="36"/>
      <c r="O96" s="35">
        <f t="shared" si="2"/>
        <v>2005</v>
      </c>
      <c r="P96" s="36">
        <v>88.07</v>
      </c>
      <c r="Q96" s="36">
        <v>7.54</v>
      </c>
      <c r="R96" s="36">
        <v>1.93</v>
      </c>
      <c r="S96" s="36">
        <v>1.77</v>
      </c>
      <c r="T96" s="36">
        <v>0.7</v>
      </c>
      <c r="U96" s="36"/>
      <c r="V96" s="35">
        <f t="shared" si="3"/>
        <v>2005</v>
      </c>
      <c r="W96" s="36">
        <v>81.48</v>
      </c>
      <c r="X96" s="36">
        <v>12.64</v>
      </c>
      <c r="Y96" s="36">
        <v>2.66</v>
      </c>
      <c r="Z96" s="36">
        <v>2.11</v>
      </c>
      <c r="AA96" s="36">
        <v>1.1100000000000001</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row>
    <row r="97" spans="1:79">
      <c r="A97" s="35">
        <f t="shared" ref="A97:A108" si="4">A96+1</f>
        <v>2006</v>
      </c>
      <c r="B97" s="36">
        <v>41.47</v>
      </c>
      <c r="C97" s="36">
        <v>35.53</v>
      </c>
      <c r="D97" s="36">
        <v>10.44</v>
      </c>
      <c r="E97" s="36">
        <v>9.8800000000000008</v>
      </c>
      <c r="F97" s="36">
        <v>2.68</v>
      </c>
      <c r="G97" s="36"/>
      <c r="H97" s="35">
        <f t="shared" ref="H97:H108" si="5">H96+1</f>
        <v>2006</v>
      </c>
      <c r="I97" s="36">
        <v>35.54</v>
      </c>
      <c r="J97" s="36">
        <v>34.06</v>
      </c>
      <c r="K97" s="36">
        <v>14.08</v>
      </c>
      <c r="L97" s="36">
        <v>13.66</v>
      </c>
      <c r="M97" s="36">
        <v>2.66</v>
      </c>
      <c r="N97" s="36"/>
      <c r="O97" s="35">
        <f t="shared" ref="O97:O108" si="6">O96+1</f>
        <v>2006</v>
      </c>
      <c r="P97" s="36">
        <v>88.18</v>
      </c>
      <c r="Q97" s="36">
        <v>6.75</v>
      </c>
      <c r="R97" s="36">
        <v>2.1800000000000002</v>
      </c>
      <c r="S97" s="36">
        <v>2.2599999999999998</v>
      </c>
      <c r="T97" s="36">
        <v>0.64</v>
      </c>
      <c r="U97" s="36"/>
      <c r="V97" s="35">
        <f t="shared" ref="V97:V108" si="7">V96+1</f>
        <v>2006</v>
      </c>
      <c r="W97" s="36">
        <v>80.92</v>
      </c>
      <c r="X97" s="36">
        <v>12.15</v>
      </c>
      <c r="Y97" s="36">
        <v>3.06</v>
      </c>
      <c r="Z97" s="36">
        <v>2.74</v>
      </c>
      <c r="AA97" s="36">
        <v>1.1299999999999999</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row>
    <row r="98" spans="1:79">
      <c r="A98" s="35">
        <f t="shared" si="4"/>
        <v>2007</v>
      </c>
      <c r="B98" s="36">
        <v>43.8</v>
      </c>
      <c r="C98" s="36">
        <v>30.86</v>
      </c>
      <c r="D98" s="36">
        <v>11.8</v>
      </c>
      <c r="E98" s="36">
        <v>11</v>
      </c>
      <c r="F98" s="36">
        <v>2.5299999999999998</v>
      </c>
      <c r="G98" s="36"/>
      <c r="H98" s="35">
        <f t="shared" si="5"/>
        <v>2007</v>
      </c>
      <c r="I98" s="36">
        <v>38.049999999999997</v>
      </c>
      <c r="J98" s="36">
        <v>28.66</v>
      </c>
      <c r="K98" s="36">
        <v>15.56</v>
      </c>
      <c r="L98" s="36">
        <v>15.23</v>
      </c>
      <c r="M98" s="36">
        <v>2.4900000000000002</v>
      </c>
      <c r="N98" s="36"/>
      <c r="O98" s="35">
        <f t="shared" si="6"/>
        <v>2007</v>
      </c>
      <c r="P98" s="36">
        <v>88.63</v>
      </c>
      <c r="Q98" s="36">
        <v>5.98</v>
      </c>
      <c r="R98" s="36">
        <v>2.35</v>
      </c>
      <c r="S98" s="36">
        <v>2.4900000000000002</v>
      </c>
      <c r="T98" s="36">
        <v>0.55000000000000004</v>
      </c>
      <c r="U98" s="36"/>
      <c r="V98" s="35">
        <f t="shared" si="7"/>
        <v>2007</v>
      </c>
      <c r="W98" s="36">
        <v>80.11</v>
      </c>
      <c r="X98" s="36">
        <v>12.01</v>
      </c>
      <c r="Y98" s="36">
        <v>3.47</v>
      </c>
      <c r="Z98" s="36">
        <v>3.22</v>
      </c>
      <c r="AA98" s="36">
        <v>1.19</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c r="A99" s="35">
        <f t="shared" si="4"/>
        <v>2008</v>
      </c>
      <c r="B99" s="36">
        <v>42.99</v>
      </c>
      <c r="C99" s="36">
        <v>34.51</v>
      </c>
      <c r="D99" s="36">
        <v>11.23</v>
      </c>
      <c r="E99" s="36">
        <v>7.89</v>
      </c>
      <c r="F99" s="36">
        <v>3.38</v>
      </c>
      <c r="G99" s="36"/>
      <c r="H99" s="35">
        <f t="shared" si="5"/>
        <v>2008</v>
      </c>
      <c r="I99" s="36">
        <v>35.97</v>
      </c>
      <c r="J99" s="36">
        <v>35.03</v>
      </c>
      <c r="K99" s="36">
        <v>15.19</v>
      </c>
      <c r="L99" s="36">
        <v>10.46</v>
      </c>
      <c r="M99" s="36">
        <v>3.36</v>
      </c>
      <c r="N99" s="36"/>
      <c r="O99" s="35">
        <f t="shared" si="6"/>
        <v>2008</v>
      </c>
      <c r="P99" s="36">
        <v>89.65</v>
      </c>
      <c r="Q99" s="36">
        <v>5.66</v>
      </c>
      <c r="R99" s="36">
        <v>1.96</v>
      </c>
      <c r="S99" s="36">
        <v>2</v>
      </c>
      <c r="T99" s="36">
        <v>0.73</v>
      </c>
      <c r="U99" s="36"/>
      <c r="V99" s="35">
        <f t="shared" si="7"/>
        <v>2008</v>
      </c>
      <c r="W99" s="36">
        <v>82.34</v>
      </c>
      <c r="X99" s="36">
        <v>11</v>
      </c>
      <c r="Y99" s="36">
        <v>2.83</v>
      </c>
      <c r="Z99" s="36">
        <v>2.52</v>
      </c>
      <c r="AA99" s="36">
        <v>1.32</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c r="A100" s="35">
        <f t="shared" si="4"/>
        <v>2009</v>
      </c>
      <c r="B100" s="36">
        <v>41.19</v>
      </c>
      <c r="C100" s="36">
        <v>39.770000000000003</v>
      </c>
      <c r="D100" s="36">
        <v>9.32</v>
      </c>
      <c r="E100" s="36">
        <v>6.47</v>
      </c>
      <c r="F100" s="36">
        <v>3.25</v>
      </c>
      <c r="G100" s="36"/>
      <c r="H100" s="35">
        <f t="shared" si="5"/>
        <v>2009</v>
      </c>
      <c r="I100" s="36">
        <v>33.119999999999997</v>
      </c>
      <c r="J100" s="36">
        <v>41.07</v>
      </c>
      <c r="K100" s="36">
        <v>13.3</v>
      </c>
      <c r="L100" s="36">
        <v>8.76</v>
      </c>
      <c r="M100" s="36">
        <v>3.74</v>
      </c>
      <c r="N100" s="36"/>
      <c r="O100" s="35">
        <f t="shared" si="6"/>
        <v>2009</v>
      </c>
      <c r="P100" s="36">
        <v>90.71</v>
      </c>
      <c r="Q100" s="36">
        <v>5.51</v>
      </c>
      <c r="R100" s="36">
        <v>1.54</v>
      </c>
      <c r="S100" s="36">
        <v>1.59</v>
      </c>
      <c r="T100" s="36">
        <v>0.65</v>
      </c>
      <c r="U100" s="36"/>
      <c r="V100" s="35">
        <f t="shared" si="7"/>
        <v>2009</v>
      </c>
      <c r="W100" s="36">
        <v>85.11</v>
      </c>
      <c r="X100" s="36">
        <v>9.94</v>
      </c>
      <c r="Y100" s="36">
        <v>2.0299999999999998</v>
      </c>
      <c r="Z100" s="36">
        <v>1.87</v>
      </c>
      <c r="AA100" s="36">
        <v>1.04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c r="A101" s="35">
        <f t="shared" si="4"/>
        <v>2010</v>
      </c>
      <c r="B101" s="36">
        <v>42.64</v>
      </c>
      <c r="C101" s="36">
        <v>36.549999999999997</v>
      </c>
      <c r="D101" s="36">
        <v>11.38</v>
      </c>
      <c r="E101" s="36">
        <v>6.29</v>
      </c>
      <c r="F101" s="36">
        <v>3.14</v>
      </c>
      <c r="G101" s="36"/>
      <c r="H101" s="35">
        <f t="shared" si="5"/>
        <v>2010</v>
      </c>
      <c r="I101" s="36">
        <v>33.340000000000003</v>
      </c>
      <c r="J101" s="36">
        <v>36.590000000000003</v>
      </c>
      <c r="K101" s="36">
        <v>17.190000000000001</v>
      </c>
      <c r="L101" s="36">
        <v>9.24</v>
      </c>
      <c r="M101" s="36">
        <v>3.65</v>
      </c>
      <c r="N101" s="36"/>
      <c r="O101" s="35">
        <f t="shared" si="6"/>
        <v>2010</v>
      </c>
      <c r="P101" s="36">
        <v>91.19</v>
      </c>
      <c r="Q101" s="36">
        <v>5.53</v>
      </c>
      <c r="R101" s="36">
        <v>1.46</v>
      </c>
      <c r="S101" s="36">
        <v>1.1100000000000001</v>
      </c>
      <c r="T101" s="36">
        <v>0.71</v>
      </c>
      <c r="U101" s="36"/>
      <c r="V101" s="35">
        <f t="shared" si="7"/>
        <v>2010</v>
      </c>
      <c r="W101" s="36">
        <v>85.24</v>
      </c>
      <c r="X101" s="36">
        <v>10.08</v>
      </c>
      <c r="Y101" s="36">
        <v>2.1</v>
      </c>
      <c r="Z101" s="36">
        <v>1.43</v>
      </c>
      <c r="AA101" s="36">
        <v>1.1599999999999999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c r="A102" s="35">
        <f t="shared" si="4"/>
        <v>2011</v>
      </c>
      <c r="B102" s="36">
        <v>44.38</v>
      </c>
      <c r="C102" s="36">
        <v>36.79</v>
      </c>
      <c r="D102" s="36">
        <v>10.01</v>
      </c>
      <c r="E102" s="36">
        <v>5.54</v>
      </c>
      <c r="F102" s="36">
        <v>3.27</v>
      </c>
      <c r="G102" s="36"/>
      <c r="H102" s="35">
        <f t="shared" si="5"/>
        <v>2011</v>
      </c>
      <c r="I102" s="36">
        <v>35.200000000000003</v>
      </c>
      <c r="J102" s="36">
        <v>38.26</v>
      </c>
      <c r="K102" s="36">
        <v>14.69</v>
      </c>
      <c r="L102" s="36">
        <v>8.3000000000000007</v>
      </c>
      <c r="M102" s="36">
        <v>3.55</v>
      </c>
      <c r="N102" s="36"/>
      <c r="O102" s="35">
        <f t="shared" si="6"/>
        <v>2011</v>
      </c>
      <c r="P102" s="36">
        <v>91.19</v>
      </c>
      <c r="Q102" s="36">
        <v>5.54</v>
      </c>
      <c r="R102" s="36">
        <v>1.62</v>
      </c>
      <c r="S102" s="36">
        <v>0.91</v>
      </c>
      <c r="T102" s="36">
        <v>0.74</v>
      </c>
      <c r="U102" s="36"/>
      <c r="V102" s="35">
        <f t="shared" si="7"/>
        <v>2011</v>
      </c>
      <c r="W102" s="36">
        <v>84.82</v>
      </c>
      <c r="X102" s="36">
        <v>10.41</v>
      </c>
      <c r="Y102" s="36">
        <v>2.2599999999999998</v>
      </c>
      <c r="Z102" s="36">
        <v>1.2</v>
      </c>
      <c r="AA102" s="36">
        <v>1.32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c r="A103" s="35">
        <f t="shared" si="4"/>
        <v>2012</v>
      </c>
      <c r="B103" s="36">
        <v>41.58</v>
      </c>
      <c r="C103" s="36">
        <v>35.39</v>
      </c>
      <c r="D103" s="36">
        <v>14.75</v>
      </c>
      <c r="E103" s="36">
        <v>5.01</v>
      </c>
      <c r="F103" s="36">
        <v>3.28</v>
      </c>
      <c r="G103" s="36"/>
      <c r="H103" s="35">
        <f t="shared" si="5"/>
        <v>2012</v>
      </c>
      <c r="I103" s="36">
        <v>33.659999999999997</v>
      </c>
      <c r="J103" s="36">
        <v>34.409999999999997</v>
      </c>
      <c r="K103" s="36">
        <v>21.45</v>
      </c>
      <c r="L103" s="36">
        <v>7.08</v>
      </c>
      <c r="M103" s="36">
        <v>3.4</v>
      </c>
      <c r="N103" s="36"/>
      <c r="O103" s="35">
        <f t="shared" si="6"/>
        <v>2012</v>
      </c>
      <c r="P103" s="36">
        <v>91.1</v>
      </c>
      <c r="Q103" s="36">
        <v>5.63</v>
      </c>
      <c r="R103" s="36">
        <v>1.75</v>
      </c>
      <c r="S103" s="36">
        <v>0.73</v>
      </c>
      <c r="T103" s="36">
        <v>0.79</v>
      </c>
      <c r="U103" s="36"/>
      <c r="V103" s="35">
        <f t="shared" si="7"/>
        <v>2012</v>
      </c>
      <c r="W103" s="36">
        <v>83.6</v>
      </c>
      <c r="X103" s="36">
        <v>11.33</v>
      </c>
      <c r="Y103" s="36">
        <v>2.58</v>
      </c>
      <c r="Z103" s="36">
        <v>1.06</v>
      </c>
      <c r="AA103" s="36">
        <v>1.42</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c r="A104" s="35">
        <f t="shared" si="4"/>
        <v>2013</v>
      </c>
      <c r="B104" s="36">
        <v>42.2</v>
      </c>
      <c r="C104" s="36">
        <v>38.64</v>
      </c>
      <c r="D104" s="36">
        <v>10.199999999999999</v>
      </c>
      <c r="E104" s="36">
        <v>5.27</v>
      </c>
      <c r="F104" s="36">
        <v>3.69</v>
      </c>
      <c r="G104" s="36"/>
      <c r="H104" s="35">
        <f t="shared" si="5"/>
        <v>2013</v>
      </c>
      <c r="I104" s="36">
        <v>34.35</v>
      </c>
      <c r="J104" s="36">
        <v>39.06</v>
      </c>
      <c r="K104" s="36">
        <v>14.77</v>
      </c>
      <c r="L104" s="36">
        <v>8.1999999999999993</v>
      </c>
      <c r="M104" s="36">
        <v>3.62</v>
      </c>
      <c r="N104" s="36"/>
      <c r="O104" s="35">
        <f t="shared" si="6"/>
        <v>2013</v>
      </c>
      <c r="P104" s="36">
        <v>91.11</v>
      </c>
      <c r="Q104" s="36">
        <v>5.66</v>
      </c>
      <c r="R104" s="36">
        <v>1.77</v>
      </c>
      <c r="S104" s="36">
        <v>0.65</v>
      </c>
      <c r="T104" s="36">
        <v>0.81</v>
      </c>
      <c r="U104" s="36"/>
      <c r="V104" s="35">
        <f t="shared" si="7"/>
        <v>2013</v>
      </c>
      <c r="W104" s="36">
        <v>83.13</v>
      </c>
      <c r="X104" s="36">
        <v>11.91</v>
      </c>
      <c r="Y104" s="36">
        <v>2.61</v>
      </c>
      <c r="Z104" s="36">
        <v>0.97</v>
      </c>
      <c r="AA104" s="36">
        <v>1.39</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c r="A105" s="35">
        <f t="shared" si="4"/>
        <v>2014</v>
      </c>
      <c r="B105" s="36">
        <v>42.26</v>
      </c>
      <c r="C105" s="36">
        <v>37.33</v>
      </c>
      <c r="D105" s="36">
        <v>11.57</v>
      </c>
      <c r="E105" s="36">
        <v>4.63</v>
      </c>
      <c r="F105" s="36">
        <v>4.21</v>
      </c>
      <c r="G105" s="36"/>
      <c r="H105" s="35">
        <f t="shared" si="5"/>
        <v>2014</v>
      </c>
      <c r="I105" s="36">
        <v>34.6</v>
      </c>
      <c r="J105" s="36">
        <v>36.94</v>
      </c>
      <c r="K105" s="36">
        <v>16.940000000000001</v>
      </c>
      <c r="L105" s="36">
        <v>7.04</v>
      </c>
      <c r="M105" s="36">
        <v>4.4800000000000004</v>
      </c>
      <c r="N105" s="36"/>
      <c r="O105" s="35">
        <f t="shared" si="6"/>
        <v>2014</v>
      </c>
      <c r="P105" s="36">
        <v>91.38</v>
      </c>
      <c r="Q105" s="36">
        <v>5.23</v>
      </c>
      <c r="R105" s="36">
        <v>1.94</v>
      </c>
      <c r="S105" s="36">
        <v>0.61</v>
      </c>
      <c r="T105" s="36">
        <v>0.84</v>
      </c>
      <c r="U105" s="36"/>
      <c r="V105" s="35">
        <f t="shared" si="7"/>
        <v>2014</v>
      </c>
      <c r="W105" s="36">
        <v>83.18</v>
      </c>
      <c r="X105" s="36">
        <v>11.41</v>
      </c>
      <c r="Y105" s="36">
        <v>3.03</v>
      </c>
      <c r="Z105" s="36">
        <v>0.87</v>
      </c>
      <c r="AA105" s="36">
        <v>1.51</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c r="A106" s="35">
        <f t="shared" si="4"/>
        <v>2015</v>
      </c>
      <c r="B106" s="36">
        <v>43</v>
      </c>
      <c r="C106" s="36">
        <v>37.92</v>
      </c>
      <c r="D106" s="36">
        <v>11.55</v>
      </c>
      <c r="E106" s="36">
        <v>4.53</v>
      </c>
      <c r="F106" s="36">
        <v>3</v>
      </c>
      <c r="G106" s="36"/>
      <c r="H106" s="35">
        <f t="shared" si="5"/>
        <v>2015</v>
      </c>
      <c r="I106" s="36">
        <v>36.58</v>
      </c>
      <c r="J106" s="36">
        <v>36.659999999999997</v>
      </c>
      <c r="K106" s="36">
        <v>17.11</v>
      </c>
      <c r="L106" s="36">
        <v>6.83</v>
      </c>
      <c r="M106" s="36">
        <v>2.82</v>
      </c>
      <c r="N106" s="36"/>
      <c r="O106" s="35">
        <f t="shared" si="6"/>
        <v>2015</v>
      </c>
      <c r="P106" s="36">
        <v>91.76</v>
      </c>
      <c r="Q106" s="36">
        <v>5.05</v>
      </c>
      <c r="R106" s="36">
        <v>1.85</v>
      </c>
      <c r="S106" s="36">
        <v>0.6</v>
      </c>
      <c r="T106" s="36">
        <v>0.73</v>
      </c>
      <c r="U106" s="36"/>
      <c r="V106" s="35">
        <f t="shared" si="7"/>
        <v>2015</v>
      </c>
      <c r="W106" s="36">
        <v>83.06</v>
      </c>
      <c r="X106" s="36">
        <v>11.88</v>
      </c>
      <c r="Y106" s="36">
        <v>2.92</v>
      </c>
      <c r="Z106" s="36">
        <v>0.83</v>
      </c>
      <c r="AA106" s="36">
        <v>1.3</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c r="A107" s="35">
        <f t="shared" si="4"/>
        <v>2016</v>
      </c>
      <c r="B107" s="36">
        <v>41.31</v>
      </c>
      <c r="C107" s="36">
        <v>39.6</v>
      </c>
      <c r="D107" s="36">
        <v>11.61</v>
      </c>
      <c r="E107" s="36">
        <v>4.37</v>
      </c>
      <c r="F107" s="36">
        <v>3.12</v>
      </c>
      <c r="G107" s="36"/>
      <c r="H107" s="35">
        <f t="shared" si="5"/>
        <v>2016</v>
      </c>
      <c r="I107" s="36">
        <v>34.69</v>
      </c>
      <c r="J107" s="36">
        <v>37.5</v>
      </c>
      <c r="K107" s="36">
        <v>17.940000000000001</v>
      </c>
      <c r="L107" s="36">
        <v>6.45</v>
      </c>
      <c r="M107" s="36">
        <v>3.42</v>
      </c>
      <c r="N107" s="36"/>
      <c r="O107" s="35">
        <f t="shared" si="6"/>
        <v>2016</v>
      </c>
      <c r="P107" s="36">
        <v>91.79</v>
      </c>
      <c r="Q107" s="36">
        <v>5.26</v>
      </c>
      <c r="R107" s="36">
        <v>1.72</v>
      </c>
      <c r="S107" s="36">
        <v>0.59</v>
      </c>
      <c r="T107" s="36">
        <v>0.64</v>
      </c>
      <c r="U107" s="36"/>
      <c r="V107" s="35">
        <f t="shared" si="7"/>
        <v>2016</v>
      </c>
      <c r="W107" s="36">
        <v>83.43</v>
      </c>
      <c r="X107" s="36">
        <v>11.84</v>
      </c>
      <c r="Y107" s="36">
        <v>2.76</v>
      </c>
      <c r="Z107" s="36">
        <v>0.78</v>
      </c>
      <c r="AA107" s="36">
        <v>1.19</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c r="A108" s="35">
        <f t="shared" si="4"/>
        <v>2017</v>
      </c>
      <c r="B108" s="36">
        <v>44.13</v>
      </c>
      <c r="C108" s="36">
        <v>36.950000000000003</v>
      </c>
      <c r="D108" s="36">
        <v>10.79</v>
      </c>
      <c r="E108" s="36">
        <v>4.74</v>
      </c>
      <c r="F108" s="36">
        <v>3.4</v>
      </c>
      <c r="G108" s="36"/>
      <c r="H108" s="35">
        <f t="shared" si="5"/>
        <v>2017</v>
      </c>
      <c r="I108" s="36">
        <v>39.54</v>
      </c>
      <c r="J108" s="36">
        <v>34.950000000000003</v>
      </c>
      <c r="K108" s="36">
        <v>14.84</v>
      </c>
      <c r="L108" s="36">
        <v>7.01</v>
      </c>
      <c r="M108" s="36">
        <v>3.66</v>
      </c>
      <c r="N108" s="36"/>
      <c r="O108" s="35">
        <f t="shared" si="6"/>
        <v>2017</v>
      </c>
      <c r="P108" s="36">
        <v>91.96</v>
      </c>
      <c r="Q108" s="36">
        <v>5.0199999999999996</v>
      </c>
      <c r="R108" s="36">
        <v>1.81</v>
      </c>
      <c r="S108" s="36">
        <v>0.56999999999999995</v>
      </c>
      <c r="T108" s="36">
        <v>0.64</v>
      </c>
      <c r="U108" s="36"/>
      <c r="V108" s="35">
        <f t="shared" si="7"/>
        <v>2017</v>
      </c>
      <c r="W108" s="36">
        <v>82.82</v>
      </c>
      <c r="X108" s="36">
        <v>11.96</v>
      </c>
      <c r="Y108" s="36">
        <v>3.12</v>
      </c>
      <c r="Z108" s="36">
        <v>0.85</v>
      </c>
      <c r="AA108" s="36">
        <v>1.25</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ht="6"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11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row>
    <row r="110" spans="1:79">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row>
    <row r="111" spans="1:79">
      <c r="A111" s="116" t="s">
        <v>162</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11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row>
    <row r="112" spans="1:79">
      <c r="A112" s="60" t="s">
        <v>224</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row>
    <row r="113" spans="1:72">
      <c r="A113" s="60" t="s">
        <v>225</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11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row>
    <row r="114" spans="1:72">
      <c r="A114" s="60" t="s">
        <v>226</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11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row>
    <row r="115" spans="1:72">
      <c r="A115" s="60" t="s">
        <v>227</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11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row>
    <row r="116" spans="1:72">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row>
    <row r="117" spans="1:72">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row>
    <row r="118" spans="1:72">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11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row>
    <row r="119" spans="1:72">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row>
    <row r="120" spans="1:72">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row>
    <row r="121" spans="1:72">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row>
    <row r="122" spans="1:72">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row>
    <row r="123" spans="1:72">
      <c r="A123" s="115"/>
      <c r="B123" s="115"/>
      <c r="C123" s="115"/>
      <c r="D123" s="115"/>
      <c r="E123" s="115"/>
      <c r="F123" s="115"/>
      <c r="G123" s="115"/>
      <c r="H123" s="115"/>
      <c r="I123" s="115"/>
      <c r="J123" s="115"/>
      <c r="K123" s="115"/>
      <c r="L123" s="115"/>
      <c r="M123" s="115"/>
      <c r="N123" s="115"/>
      <c r="O123" s="115"/>
      <c r="P123" s="35"/>
      <c r="Q123" s="35"/>
      <c r="R123" s="35"/>
      <c r="S123" s="35"/>
      <c r="T123" s="35"/>
      <c r="U123" s="35"/>
      <c r="V123" s="115"/>
      <c r="W123" s="35"/>
      <c r="X123" s="35"/>
      <c r="Y123" s="35"/>
      <c r="Z123" s="35"/>
      <c r="AA123" s="3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row>
    <row r="124" spans="1:72">
      <c r="A124" s="115"/>
      <c r="B124" s="115"/>
      <c r="C124" s="115"/>
      <c r="D124" s="115"/>
      <c r="E124" s="115"/>
      <c r="F124" s="115"/>
      <c r="G124" s="115"/>
      <c r="H124" s="115"/>
      <c r="I124" s="115"/>
      <c r="J124" s="115"/>
      <c r="K124" s="115"/>
      <c r="L124" s="115"/>
      <c r="M124" s="115"/>
      <c r="N124" s="115"/>
      <c r="O124" s="115"/>
      <c r="P124" s="35"/>
      <c r="Q124" s="35"/>
      <c r="R124" s="35"/>
      <c r="S124" s="35"/>
      <c r="T124" s="35"/>
      <c r="U124" s="3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row>
    <row r="125" spans="1:72">
      <c r="A125" s="115"/>
      <c r="B125" s="115"/>
      <c r="C125" s="115"/>
      <c r="D125" s="115"/>
      <c r="E125" s="115"/>
      <c r="F125" s="115"/>
      <c r="G125" s="115"/>
      <c r="H125" s="115"/>
      <c r="I125" s="115"/>
      <c r="J125" s="115"/>
      <c r="K125" s="115"/>
      <c r="L125" s="115"/>
      <c r="M125" s="115"/>
      <c r="N125" s="115"/>
      <c r="O125" s="115"/>
      <c r="P125" s="35"/>
      <c r="Q125" s="35"/>
      <c r="R125" s="35"/>
      <c r="S125" s="35"/>
      <c r="T125" s="35"/>
      <c r="U125" s="3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row>
    <row r="126" spans="1:72">
      <c r="A126" s="115"/>
      <c r="B126" s="115"/>
      <c r="C126" s="115"/>
      <c r="D126" s="115"/>
      <c r="E126" s="115"/>
      <c r="F126" s="115"/>
      <c r="G126" s="115"/>
      <c r="H126" s="115"/>
      <c r="I126" s="115"/>
      <c r="J126" s="115"/>
      <c r="K126" s="115"/>
      <c r="L126" s="115"/>
      <c r="M126" s="115"/>
      <c r="N126" s="115"/>
      <c r="O126" s="115"/>
      <c r="P126" s="35"/>
      <c r="Q126" s="35"/>
      <c r="R126" s="35"/>
      <c r="S126" s="35"/>
      <c r="T126" s="35"/>
      <c r="U126" s="3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row>
    <row r="127" spans="1:72">
      <c r="A127" s="115"/>
      <c r="B127" s="115"/>
      <c r="C127" s="115"/>
      <c r="D127" s="115"/>
      <c r="E127" s="115"/>
      <c r="F127" s="115"/>
      <c r="G127" s="115"/>
      <c r="H127" s="115"/>
      <c r="I127" s="115"/>
      <c r="J127" s="115"/>
      <c r="K127" s="115"/>
      <c r="L127" s="115"/>
      <c r="M127" s="115"/>
      <c r="N127" s="115"/>
      <c r="O127" s="115"/>
      <c r="P127" s="35"/>
      <c r="Q127" s="35"/>
      <c r="R127" s="35"/>
      <c r="S127" s="35"/>
      <c r="T127" s="35"/>
      <c r="U127" s="3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row>
    <row r="128" spans="1:72">
      <c r="A128" s="115"/>
      <c r="B128" s="115"/>
      <c r="C128" s="115"/>
      <c r="D128" s="115"/>
      <c r="E128" s="115"/>
      <c r="F128" s="115"/>
      <c r="G128" s="115"/>
      <c r="H128" s="115"/>
      <c r="I128" s="115"/>
      <c r="J128" s="115"/>
      <c r="K128" s="115"/>
      <c r="L128" s="115"/>
      <c r="M128" s="115"/>
      <c r="N128" s="115"/>
      <c r="O128" s="115"/>
      <c r="P128" s="35"/>
      <c r="Q128" s="35"/>
      <c r="R128" s="35"/>
      <c r="S128" s="35"/>
      <c r="T128" s="35"/>
      <c r="U128" s="3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row>
    <row r="129" spans="1:72">
      <c r="A129" s="115"/>
      <c r="B129" s="115"/>
      <c r="C129" s="115"/>
      <c r="D129" s="115"/>
      <c r="E129" s="115"/>
      <c r="F129" s="115"/>
      <c r="G129" s="115"/>
      <c r="H129" s="115"/>
      <c r="I129" s="115"/>
      <c r="J129" s="115"/>
      <c r="K129" s="115"/>
      <c r="L129" s="115"/>
      <c r="M129" s="115"/>
      <c r="N129" s="115"/>
      <c r="O129" s="115"/>
      <c r="P129" s="35"/>
      <c r="Q129" s="35"/>
      <c r="R129" s="35"/>
      <c r="S129" s="35"/>
      <c r="T129" s="35"/>
      <c r="U129" s="3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row>
    <row r="130" spans="1:72">
      <c r="A130" s="115"/>
      <c r="B130" s="115"/>
      <c r="C130" s="115"/>
      <c r="D130" s="115"/>
      <c r="E130" s="115"/>
      <c r="F130" s="115"/>
      <c r="G130" s="115"/>
      <c r="H130" s="115"/>
      <c r="I130" s="115"/>
      <c r="J130" s="115"/>
      <c r="K130" s="115"/>
      <c r="L130" s="115"/>
      <c r="M130" s="115"/>
      <c r="N130" s="115"/>
      <c r="O130" s="115"/>
      <c r="P130" s="35"/>
      <c r="Q130" s="35"/>
      <c r="R130" s="35"/>
      <c r="S130" s="35"/>
      <c r="T130" s="35"/>
      <c r="U130" s="3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row>
    <row r="131" spans="1:72">
      <c r="A131" s="115"/>
      <c r="B131" s="115"/>
      <c r="C131" s="115"/>
      <c r="D131" s="115"/>
      <c r="E131" s="115"/>
      <c r="F131" s="115"/>
      <c r="G131" s="115"/>
      <c r="H131" s="115"/>
      <c r="I131" s="115"/>
      <c r="J131" s="115"/>
      <c r="K131" s="115"/>
      <c r="L131" s="115"/>
      <c r="M131" s="115"/>
      <c r="N131" s="115"/>
      <c r="O131" s="115"/>
      <c r="P131" s="35"/>
      <c r="Q131" s="35"/>
      <c r="R131" s="35"/>
      <c r="S131" s="35"/>
      <c r="T131" s="35"/>
      <c r="U131" s="3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row>
    <row r="132" spans="1:72">
      <c r="A132" s="115"/>
      <c r="B132" s="115"/>
      <c r="C132" s="115"/>
      <c r="D132" s="115"/>
      <c r="E132" s="115"/>
      <c r="F132" s="115"/>
      <c r="G132" s="115"/>
      <c r="H132" s="115"/>
      <c r="I132" s="115"/>
      <c r="J132" s="115"/>
      <c r="K132" s="115"/>
      <c r="L132" s="115"/>
      <c r="M132" s="115"/>
      <c r="N132" s="115"/>
      <c r="O132" s="115"/>
      <c r="P132" s="35"/>
      <c r="Q132" s="35"/>
      <c r="R132" s="35"/>
      <c r="S132" s="35"/>
      <c r="T132" s="35"/>
      <c r="U132" s="3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row>
    <row r="133" spans="1:72">
      <c r="A133" s="115"/>
      <c r="B133" s="115"/>
      <c r="C133" s="115"/>
      <c r="D133" s="115"/>
      <c r="E133" s="115"/>
      <c r="F133" s="115"/>
      <c r="G133" s="115"/>
      <c r="H133" s="115"/>
      <c r="I133" s="115"/>
      <c r="J133" s="115"/>
      <c r="K133" s="115"/>
      <c r="L133" s="115"/>
      <c r="M133" s="115"/>
      <c r="N133" s="115"/>
      <c r="O133" s="115"/>
      <c r="P133" s="35"/>
      <c r="Q133" s="35"/>
      <c r="R133" s="35"/>
      <c r="S133" s="35"/>
      <c r="T133" s="35"/>
      <c r="U133" s="3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row>
    <row r="134" spans="1:72">
      <c r="A134" s="115"/>
      <c r="B134" s="115"/>
      <c r="C134" s="115"/>
      <c r="D134" s="115"/>
      <c r="E134" s="115"/>
      <c r="F134" s="115"/>
      <c r="G134" s="115"/>
      <c r="H134" s="115"/>
      <c r="I134" s="115"/>
      <c r="J134" s="115"/>
      <c r="K134" s="115"/>
      <c r="L134" s="115"/>
      <c r="M134" s="115"/>
      <c r="N134" s="115"/>
      <c r="O134" s="115"/>
      <c r="P134" s="35"/>
      <c r="Q134" s="35"/>
      <c r="R134" s="35"/>
      <c r="S134" s="35"/>
      <c r="T134" s="35"/>
      <c r="U134" s="3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row>
    <row r="135" spans="1:72">
      <c r="A135" s="115"/>
      <c r="B135" s="115"/>
      <c r="C135" s="115"/>
      <c r="D135" s="115"/>
      <c r="E135" s="115"/>
      <c r="F135" s="115"/>
      <c r="G135" s="115"/>
      <c r="H135" s="115"/>
      <c r="I135" s="115"/>
      <c r="J135" s="115"/>
      <c r="K135" s="115"/>
      <c r="L135" s="115"/>
      <c r="M135" s="115"/>
      <c r="N135" s="115"/>
      <c r="O135" s="115"/>
      <c r="P135" s="35"/>
      <c r="Q135" s="35"/>
      <c r="R135" s="35"/>
      <c r="S135" s="35"/>
      <c r="T135" s="35"/>
      <c r="U135" s="3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row>
    <row r="136" spans="1:72">
      <c r="A136" s="115"/>
      <c r="B136" s="115"/>
      <c r="C136" s="115"/>
      <c r="D136" s="115"/>
      <c r="E136" s="115"/>
      <c r="F136" s="115"/>
      <c r="G136" s="115"/>
      <c r="H136" s="115"/>
      <c r="I136" s="115"/>
      <c r="J136" s="115"/>
      <c r="K136" s="115"/>
      <c r="L136" s="115"/>
      <c r="M136" s="115"/>
      <c r="N136" s="115"/>
      <c r="O136" s="115"/>
      <c r="P136" s="35"/>
      <c r="Q136" s="35"/>
      <c r="R136" s="35"/>
      <c r="S136" s="35"/>
      <c r="T136" s="35"/>
      <c r="U136" s="3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row>
    <row r="137" spans="1:72">
      <c r="A137" s="115"/>
      <c r="B137" s="115"/>
      <c r="C137" s="115"/>
      <c r="D137" s="115"/>
      <c r="E137" s="115"/>
      <c r="F137" s="115"/>
      <c r="G137" s="115"/>
      <c r="H137" s="115"/>
      <c r="I137" s="115"/>
      <c r="J137" s="115"/>
      <c r="K137" s="115"/>
      <c r="L137" s="115"/>
      <c r="M137" s="115"/>
      <c r="N137" s="115"/>
      <c r="O137" s="115"/>
      <c r="P137" s="35"/>
      <c r="Q137" s="35"/>
      <c r="R137" s="35"/>
      <c r="S137" s="35"/>
      <c r="T137" s="35"/>
      <c r="U137" s="3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row>
    <row r="138" spans="1:72">
      <c r="A138" s="115"/>
      <c r="B138" s="115"/>
      <c r="C138" s="115"/>
      <c r="D138" s="115"/>
      <c r="E138" s="115"/>
      <c r="F138" s="115"/>
      <c r="G138" s="115"/>
      <c r="H138" s="115"/>
      <c r="I138" s="115"/>
      <c r="J138" s="115"/>
      <c r="K138" s="115"/>
      <c r="L138" s="115"/>
      <c r="M138" s="115"/>
      <c r="N138" s="115"/>
      <c r="O138" s="115"/>
      <c r="P138" s="35"/>
      <c r="Q138" s="35"/>
      <c r="R138" s="35"/>
      <c r="S138" s="35"/>
      <c r="T138" s="35"/>
      <c r="U138" s="3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row>
    <row r="139" spans="1:72">
      <c r="A139" s="115"/>
      <c r="B139" s="115"/>
      <c r="C139" s="115"/>
      <c r="D139" s="115"/>
      <c r="E139" s="115"/>
      <c r="F139" s="115"/>
      <c r="G139" s="115"/>
      <c r="H139" s="115"/>
      <c r="I139" s="115"/>
      <c r="J139" s="115"/>
      <c r="K139" s="115"/>
      <c r="L139" s="115"/>
      <c r="M139" s="115"/>
      <c r="N139" s="115"/>
      <c r="O139" s="115"/>
      <c r="P139" s="35"/>
      <c r="Q139" s="35"/>
      <c r="R139" s="35"/>
      <c r="S139" s="35"/>
      <c r="T139" s="35"/>
      <c r="U139" s="3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row>
    <row r="140" spans="1:72">
      <c r="A140" s="115"/>
      <c r="B140" s="115"/>
      <c r="C140" s="115"/>
      <c r="D140" s="115"/>
      <c r="E140" s="115"/>
      <c r="F140" s="115"/>
      <c r="G140" s="115"/>
      <c r="H140" s="115"/>
      <c r="I140" s="115"/>
      <c r="J140" s="115"/>
      <c r="K140" s="115"/>
      <c r="L140" s="115"/>
      <c r="M140" s="115"/>
      <c r="N140" s="115"/>
      <c r="O140" s="115"/>
      <c r="P140" s="35"/>
      <c r="Q140" s="35"/>
      <c r="R140" s="35"/>
      <c r="S140" s="35"/>
      <c r="T140" s="35"/>
      <c r="U140" s="3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row>
    <row r="141" spans="1:72">
      <c r="A141" s="115"/>
      <c r="B141" s="115"/>
      <c r="C141" s="115"/>
      <c r="D141" s="115"/>
      <c r="E141" s="115"/>
      <c r="F141" s="115"/>
      <c r="G141" s="115"/>
      <c r="H141" s="115"/>
      <c r="I141" s="115"/>
      <c r="J141" s="115"/>
      <c r="K141" s="115"/>
      <c r="L141" s="115"/>
      <c r="M141" s="115"/>
      <c r="N141" s="115"/>
      <c r="O141" s="115"/>
      <c r="P141" s="35"/>
      <c r="Q141" s="35"/>
      <c r="R141" s="35"/>
      <c r="S141" s="35"/>
      <c r="T141" s="35"/>
      <c r="U141" s="3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row>
    <row r="142" spans="1:72">
      <c r="A142" s="115"/>
      <c r="B142" s="115"/>
      <c r="C142" s="115"/>
      <c r="D142" s="115"/>
      <c r="E142" s="115"/>
      <c r="F142" s="115"/>
      <c r="G142" s="115"/>
      <c r="H142" s="115"/>
      <c r="I142" s="115"/>
      <c r="J142" s="115"/>
      <c r="K142" s="115"/>
      <c r="L142" s="115"/>
      <c r="M142" s="115"/>
      <c r="N142" s="115"/>
      <c r="O142" s="115"/>
      <c r="P142" s="35"/>
      <c r="Q142" s="35"/>
      <c r="R142" s="35"/>
      <c r="S142" s="35"/>
      <c r="T142" s="35"/>
      <c r="U142" s="3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row>
    <row r="143" spans="1:72">
      <c r="A143" s="115"/>
      <c r="B143" s="115"/>
      <c r="C143" s="115"/>
      <c r="D143" s="115"/>
      <c r="E143" s="115"/>
      <c r="F143" s="115"/>
      <c r="G143" s="115"/>
      <c r="H143" s="115"/>
      <c r="I143" s="115"/>
      <c r="J143" s="115"/>
      <c r="K143" s="115"/>
      <c r="L143" s="115"/>
      <c r="M143" s="115"/>
      <c r="N143" s="115"/>
      <c r="O143" s="115"/>
      <c r="P143" s="35"/>
      <c r="Q143" s="35"/>
      <c r="R143" s="35"/>
      <c r="S143" s="35"/>
      <c r="T143" s="35"/>
      <c r="U143" s="3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row>
    <row r="144" spans="1:72">
      <c r="A144" s="115"/>
      <c r="B144" s="115"/>
      <c r="C144" s="115"/>
      <c r="D144" s="115"/>
      <c r="E144" s="115"/>
      <c r="F144" s="115"/>
      <c r="G144" s="115"/>
      <c r="H144" s="115"/>
      <c r="I144" s="115"/>
      <c r="J144" s="115"/>
      <c r="K144" s="115"/>
      <c r="L144" s="115"/>
      <c r="M144" s="115"/>
      <c r="N144" s="115"/>
      <c r="O144" s="115"/>
      <c r="P144" s="35"/>
      <c r="Q144" s="35"/>
      <c r="R144" s="35"/>
      <c r="S144" s="35"/>
      <c r="T144" s="35"/>
      <c r="U144" s="3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row>
    <row r="145" spans="1:72">
      <c r="A145" s="115"/>
      <c r="B145" s="115"/>
      <c r="C145" s="115"/>
      <c r="D145" s="115"/>
      <c r="E145" s="115"/>
      <c r="F145" s="115"/>
      <c r="G145" s="115"/>
      <c r="H145" s="115"/>
      <c r="I145" s="115"/>
      <c r="J145" s="115"/>
      <c r="K145" s="115"/>
      <c r="L145" s="115"/>
      <c r="M145" s="115"/>
      <c r="N145" s="115"/>
      <c r="O145" s="115"/>
      <c r="P145" s="35"/>
      <c r="Q145" s="35"/>
      <c r="R145" s="35"/>
      <c r="S145" s="35"/>
      <c r="T145" s="35"/>
      <c r="U145" s="3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row>
    <row r="146" spans="1:72">
      <c r="A146" s="115"/>
      <c r="B146" s="115"/>
      <c r="C146" s="115"/>
      <c r="D146" s="115"/>
      <c r="E146" s="115"/>
      <c r="F146" s="115"/>
      <c r="G146" s="115"/>
      <c r="H146" s="115"/>
      <c r="I146" s="115"/>
      <c r="J146" s="115"/>
      <c r="K146" s="115"/>
      <c r="L146" s="115"/>
      <c r="M146" s="115"/>
      <c r="N146" s="115"/>
      <c r="O146" s="115"/>
      <c r="P146" s="35"/>
      <c r="Q146" s="35"/>
      <c r="R146" s="35"/>
      <c r="S146" s="35"/>
      <c r="T146" s="35"/>
      <c r="U146" s="3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row>
    <row r="147" spans="1:72">
      <c r="A147" s="115"/>
      <c r="B147" s="115"/>
      <c r="C147" s="115"/>
      <c r="D147" s="115"/>
      <c r="E147" s="115"/>
      <c r="F147" s="115"/>
      <c r="G147" s="115"/>
      <c r="H147" s="115"/>
      <c r="I147" s="115"/>
      <c r="J147" s="115"/>
      <c r="K147" s="115"/>
      <c r="L147" s="115"/>
      <c r="M147" s="115"/>
      <c r="N147" s="115"/>
      <c r="O147" s="115"/>
      <c r="P147" s="35"/>
      <c r="Q147" s="35"/>
      <c r="R147" s="35"/>
      <c r="S147" s="35"/>
      <c r="T147" s="35"/>
      <c r="U147" s="3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row>
    <row r="148" spans="1:72">
      <c r="A148" s="115"/>
      <c r="B148" s="115"/>
      <c r="C148" s="115"/>
      <c r="D148" s="115"/>
      <c r="E148" s="115"/>
      <c r="F148" s="115"/>
      <c r="G148" s="115"/>
      <c r="H148" s="115"/>
      <c r="I148" s="115"/>
      <c r="J148" s="115"/>
      <c r="K148" s="115"/>
      <c r="L148" s="115"/>
      <c r="M148" s="115"/>
      <c r="N148" s="115"/>
      <c r="O148" s="115"/>
      <c r="P148" s="35"/>
      <c r="Q148" s="35"/>
      <c r="R148" s="35"/>
      <c r="S148" s="35"/>
      <c r="T148" s="35"/>
      <c r="U148" s="3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row>
    <row r="149" spans="1:72">
      <c r="A149" s="115"/>
      <c r="B149" s="115"/>
      <c r="C149" s="115"/>
      <c r="D149" s="115"/>
      <c r="E149" s="115"/>
      <c r="F149" s="115"/>
      <c r="G149" s="115"/>
      <c r="H149" s="115"/>
      <c r="I149" s="115"/>
      <c r="J149" s="115"/>
      <c r="K149" s="115"/>
      <c r="L149" s="115"/>
      <c r="M149" s="115"/>
      <c r="N149" s="115"/>
      <c r="O149" s="115"/>
      <c r="P149" s="35"/>
      <c r="Q149" s="35"/>
      <c r="R149" s="35"/>
      <c r="S149" s="35"/>
      <c r="T149" s="35"/>
      <c r="U149" s="3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row>
    <row r="150" spans="1:72">
      <c r="A150" s="115"/>
      <c r="B150" s="115"/>
      <c r="C150" s="115"/>
      <c r="D150" s="115"/>
      <c r="E150" s="115"/>
      <c r="F150" s="115"/>
      <c r="G150" s="115"/>
      <c r="H150" s="115"/>
      <c r="I150" s="115"/>
      <c r="J150" s="115"/>
      <c r="K150" s="115"/>
      <c r="L150" s="115"/>
      <c r="M150" s="115"/>
      <c r="N150" s="115"/>
      <c r="O150" s="115"/>
      <c r="P150" s="35"/>
      <c r="Q150" s="35"/>
      <c r="R150" s="35"/>
      <c r="S150" s="35"/>
      <c r="T150" s="35"/>
      <c r="U150" s="3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row>
    <row r="151" spans="1:72">
      <c r="A151" s="115"/>
      <c r="B151" s="115"/>
      <c r="C151" s="115"/>
      <c r="D151" s="115"/>
      <c r="E151" s="115"/>
      <c r="F151" s="115"/>
      <c r="G151" s="115"/>
      <c r="H151" s="115"/>
      <c r="I151" s="115"/>
      <c r="J151" s="115"/>
      <c r="K151" s="115"/>
      <c r="L151" s="115"/>
      <c r="M151" s="115"/>
      <c r="N151" s="115"/>
      <c r="O151" s="115"/>
      <c r="P151" s="35"/>
      <c r="Q151" s="35"/>
      <c r="R151" s="35"/>
      <c r="S151" s="35"/>
      <c r="T151" s="35"/>
      <c r="U151" s="3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row>
    <row r="152" spans="1:72">
      <c r="A152" s="115"/>
      <c r="B152" s="115"/>
      <c r="C152" s="115"/>
      <c r="D152" s="115"/>
      <c r="E152" s="115"/>
      <c r="F152" s="115"/>
      <c r="G152" s="115"/>
      <c r="H152" s="115"/>
      <c r="I152" s="115"/>
      <c r="J152" s="115"/>
      <c r="K152" s="115"/>
      <c r="L152" s="115"/>
      <c r="M152" s="115"/>
      <c r="N152" s="115"/>
      <c r="O152" s="115"/>
      <c r="P152" s="35"/>
      <c r="Q152" s="35"/>
      <c r="R152" s="35"/>
      <c r="S152" s="35"/>
      <c r="T152" s="35"/>
      <c r="U152" s="3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row>
    <row r="153" spans="1:72">
      <c r="A153" s="115"/>
      <c r="B153" s="115"/>
      <c r="C153" s="115"/>
      <c r="D153" s="115"/>
      <c r="E153" s="115"/>
      <c r="F153" s="115"/>
      <c r="G153" s="115"/>
      <c r="H153" s="115"/>
      <c r="I153" s="115"/>
      <c r="J153" s="115"/>
      <c r="K153" s="115"/>
      <c r="L153" s="115"/>
      <c r="M153" s="115"/>
      <c r="N153" s="115"/>
      <c r="O153" s="115"/>
      <c r="P153" s="35"/>
      <c r="Q153" s="35"/>
      <c r="R153" s="35"/>
      <c r="S153" s="35"/>
      <c r="T153" s="35"/>
      <c r="U153" s="3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row>
    <row r="154" spans="1:72">
      <c r="A154" s="115"/>
      <c r="B154" s="115"/>
      <c r="C154" s="115"/>
      <c r="D154" s="115"/>
      <c r="E154" s="115"/>
      <c r="F154" s="115"/>
      <c r="G154" s="115"/>
      <c r="H154" s="115"/>
      <c r="I154" s="115"/>
      <c r="J154" s="115"/>
      <c r="K154" s="115"/>
      <c r="L154" s="115"/>
      <c r="M154" s="115"/>
      <c r="N154" s="115"/>
      <c r="O154" s="115"/>
      <c r="P154" s="35"/>
      <c r="Q154" s="35"/>
      <c r="R154" s="35"/>
      <c r="S154" s="35"/>
      <c r="T154" s="35"/>
      <c r="U154" s="3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row>
    <row r="155" spans="1:72">
      <c r="A155" s="115"/>
      <c r="B155" s="115"/>
      <c r="C155" s="115"/>
      <c r="D155" s="115"/>
      <c r="E155" s="115"/>
      <c r="F155" s="115"/>
      <c r="G155" s="115"/>
      <c r="H155" s="115"/>
      <c r="I155" s="115"/>
      <c r="J155" s="115"/>
      <c r="K155" s="115"/>
      <c r="L155" s="115"/>
      <c r="M155" s="115"/>
      <c r="N155" s="115"/>
      <c r="O155" s="115"/>
      <c r="P155" s="35"/>
      <c r="Q155" s="35"/>
      <c r="R155" s="35"/>
      <c r="S155" s="35"/>
      <c r="T155" s="35"/>
      <c r="U155" s="3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row>
    <row r="156" spans="1:72">
      <c r="A156" s="115"/>
      <c r="B156" s="115"/>
      <c r="C156" s="115"/>
      <c r="D156" s="115"/>
      <c r="E156" s="115"/>
      <c r="F156" s="115"/>
      <c r="G156" s="115"/>
      <c r="H156" s="115"/>
      <c r="I156" s="115"/>
      <c r="J156" s="115"/>
      <c r="K156" s="115"/>
      <c r="L156" s="115"/>
      <c r="M156" s="115"/>
      <c r="N156" s="115"/>
      <c r="O156" s="115"/>
      <c r="P156" s="35"/>
      <c r="Q156" s="35"/>
      <c r="R156" s="35"/>
      <c r="S156" s="35"/>
      <c r="T156" s="35"/>
      <c r="U156" s="3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row>
    <row r="157" spans="1:72">
      <c r="A157" s="115"/>
      <c r="B157" s="115"/>
      <c r="C157" s="115"/>
      <c r="D157" s="115"/>
      <c r="E157" s="115"/>
      <c r="F157" s="115"/>
      <c r="G157" s="115"/>
      <c r="H157" s="115"/>
      <c r="I157" s="115"/>
      <c r="J157" s="115"/>
      <c r="K157" s="115"/>
      <c r="L157" s="115"/>
      <c r="M157" s="115"/>
      <c r="N157" s="115"/>
      <c r="O157" s="115"/>
      <c r="P157" s="35"/>
      <c r="Q157" s="35"/>
      <c r="R157" s="35"/>
      <c r="S157" s="35"/>
      <c r="T157" s="35"/>
      <c r="U157" s="3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row>
    <row r="158" spans="1:72">
      <c r="A158" s="115"/>
      <c r="B158" s="115"/>
      <c r="C158" s="115"/>
      <c r="D158" s="115"/>
      <c r="E158" s="115"/>
      <c r="F158" s="115"/>
      <c r="G158" s="115"/>
      <c r="H158" s="115"/>
      <c r="I158" s="115"/>
      <c r="J158" s="115"/>
      <c r="K158" s="115"/>
      <c r="L158" s="115"/>
      <c r="M158" s="115"/>
      <c r="N158" s="115"/>
      <c r="O158" s="115"/>
      <c r="P158" s="35"/>
      <c r="Q158" s="35"/>
      <c r="R158" s="35"/>
      <c r="S158" s="35"/>
      <c r="T158" s="35"/>
      <c r="U158" s="3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row>
    <row r="159" spans="1:72">
      <c r="A159" s="115"/>
      <c r="B159" s="115"/>
      <c r="C159" s="115"/>
      <c r="D159" s="115"/>
      <c r="E159" s="115"/>
      <c r="F159" s="115"/>
      <c r="G159" s="115"/>
      <c r="H159" s="115"/>
      <c r="I159" s="115"/>
      <c r="J159" s="115"/>
      <c r="K159" s="115"/>
      <c r="L159" s="115"/>
      <c r="M159" s="115"/>
      <c r="N159" s="115"/>
      <c r="O159" s="115"/>
      <c r="P159" s="35"/>
      <c r="Q159" s="35"/>
      <c r="R159" s="35"/>
      <c r="S159" s="35"/>
      <c r="T159" s="35"/>
      <c r="U159" s="3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row>
    <row r="160" spans="1:72">
      <c r="A160" s="115"/>
      <c r="B160" s="115"/>
      <c r="C160" s="115"/>
      <c r="D160" s="115"/>
      <c r="E160" s="115"/>
      <c r="F160" s="115"/>
      <c r="G160" s="115"/>
      <c r="H160" s="115"/>
      <c r="I160" s="115"/>
      <c r="J160" s="115"/>
      <c r="K160" s="115"/>
      <c r="L160" s="115"/>
      <c r="M160" s="115"/>
      <c r="N160" s="115"/>
      <c r="O160" s="115"/>
      <c r="P160" s="35"/>
      <c r="Q160" s="35"/>
      <c r="R160" s="35"/>
      <c r="S160" s="35"/>
      <c r="T160" s="35"/>
      <c r="U160" s="3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row>
    <row r="161" spans="1:72">
      <c r="A161" s="115"/>
      <c r="B161" s="115"/>
      <c r="C161" s="115"/>
      <c r="D161" s="115"/>
      <c r="E161" s="115"/>
      <c r="F161" s="115"/>
      <c r="G161" s="115"/>
      <c r="H161" s="115"/>
      <c r="I161" s="115"/>
      <c r="J161" s="115"/>
      <c r="K161" s="115"/>
      <c r="L161" s="115"/>
      <c r="M161" s="115"/>
      <c r="N161" s="115"/>
      <c r="O161" s="115"/>
      <c r="P161" s="35"/>
      <c r="Q161" s="35"/>
      <c r="R161" s="35"/>
      <c r="S161" s="35"/>
      <c r="T161" s="35"/>
      <c r="U161" s="3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row>
    <row r="162" spans="1:72">
      <c r="A162" s="115"/>
      <c r="B162" s="115"/>
      <c r="C162" s="115"/>
      <c r="D162" s="115"/>
      <c r="E162" s="115"/>
      <c r="F162" s="115"/>
      <c r="G162" s="115"/>
      <c r="H162" s="115"/>
      <c r="I162" s="115"/>
      <c r="J162" s="115"/>
      <c r="K162" s="115"/>
      <c r="L162" s="115"/>
      <c r="M162" s="115"/>
      <c r="N162" s="115"/>
      <c r="O162" s="115"/>
      <c r="P162" s="35"/>
      <c r="Q162" s="35"/>
      <c r="R162" s="35"/>
      <c r="S162" s="35"/>
      <c r="T162" s="35"/>
      <c r="U162" s="3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row>
    <row r="163" spans="1:72">
      <c r="A163" s="115"/>
      <c r="B163" s="115"/>
      <c r="C163" s="115"/>
      <c r="D163" s="115"/>
      <c r="E163" s="115"/>
      <c r="F163" s="115"/>
      <c r="G163" s="115"/>
      <c r="H163" s="115"/>
      <c r="I163" s="115"/>
      <c r="J163" s="115"/>
      <c r="K163" s="115"/>
      <c r="L163" s="115"/>
      <c r="M163" s="115"/>
      <c r="N163" s="115"/>
      <c r="O163" s="115"/>
      <c r="P163" s="35"/>
      <c r="Q163" s="35"/>
      <c r="R163" s="35"/>
      <c r="S163" s="35"/>
      <c r="T163" s="35"/>
      <c r="U163" s="3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row>
    <row r="164" spans="1:72">
      <c r="A164" s="115"/>
      <c r="B164" s="115"/>
      <c r="C164" s="115"/>
      <c r="D164" s="115"/>
      <c r="E164" s="115"/>
      <c r="F164" s="115"/>
      <c r="G164" s="115"/>
      <c r="H164" s="115"/>
      <c r="I164" s="115"/>
      <c r="J164" s="115"/>
      <c r="K164" s="115"/>
      <c r="L164" s="115"/>
      <c r="M164" s="115"/>
      <c r="N164" s="115"/>
      <c r="O164" s="115"/>
      <c r="P164" s="35"/>
      <c r="Q164" s="35"/>
      <c r="R164" s="35"/>
      <c r="S164" s="35"/>
      <c r="T164" s="35"/>
      <c r="U164" s="3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row>
    <row r="165" spans="1:72">
      <c r="A165" s="115"/>
      <c r="B165" s="115"/>
      <c r="C165" s="115"/>
      <c r="D165" s="115"/>
      <c r="E165" s="115"/>
      <c r="F165" s="115"/>
      <c r="G165" s="115"/>
      <c r="H165" s="115"/>
      <c r="I165" s="115"/>
      <c r="J165" s="115"/>
      <c r="K165" s="115"/>
      <c r="L165" s="115"/>
      <c r="M165" s="115"/>
      <c r="N165" s="115"/>
      <c r="O165" s="115"/>
      <c r="P165" s="35"/>
      <c r="Q165" s="35"/>
      <c r="R165" s="35"/>
      <c r="S165" s="35"/>
      <c r="T165" s="35"/>
      <c r="U165" s="3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row>
    <row r="166" spans="1:72">
      <c r="A166" s="115"/>
      <c r="B166" s="115"/>
      <c r="C166" s="115"/>
      <c r="D166" s="115"/>
      <c r="E166" s="115"/>
      <c r="F166" s="115"/>
      <c r="G166" s="115"/>
      <c r="H166" s="115"/>
      <c r="I166" s="115"/>
      <c r="J166" s="115"/>
      <c r="K166" s="115"/>
      <c r="L166" s="115"/>
      <c r="M166" s="115"/>
      <c r="N166" s="115"/>
      <c r="O166" s="115"/>
      <c r="P166" s="35"/>
      <c r="Q166" s="35"/>
      <c r="R166" s="35"/>
      <c r="S166" s="35"/>
      <c r="T166" s="35"/>
      <c r="U166" s="3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row>
    <row r="167" spans="1:72">
      <c r="A167" s="115"/>
      <c r="B167" s="115"/>
      <c r="C167" s="115"/>
      <c r="D167" s="115"/>
      <c r="E167" s="115"/>
      <c r="F167" s="115"/>
      <c r="G167" s="115"/>
      <c r="H167" s="115"/>
      <c r="I167" s="115"/>
      <c r="J167" s="115"/>
      <c r="K167" s="115"/>
      <c r="L167" s="115"/>
      <c r="M167" s="115"/>
      <c r="N167" s="115"/>
      <c r="O167" s="115"/>
      <c r="P167" s="35"/>
      <c r="Q167" s="35"/>
      <c r="R167" s="35"/>
      <c r="S167" s="35"/>
      <c r="T167" s="35"/>
      <c r="U167" s="3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row>
    <row r="168" spans="1:72">
      <c r="A168" s="115"/>
      <c r="B168" s="115"/>
      <c r="C168" s="115"/>
      <c r="D168" s="115"/>
      <c r="E168" s="115"/>
      <c r="F168" s="115"/>
      <c r="G168" s="115"/>
      <c r="H168" s="115"/>
      <c r="I168" s="115"/>
      <c r="J168" s="115"/>
      <c r="K168" s="115"/>
      <c r="L168" s="115"/>
      <c r="M168" s="115"/>
      <c r="N168" s="115"/>
      <c r="O168" s="115"/>
      <c r="P168" s="35"/>
      <c r="Q168" s="35"/>
      <c r="R168" s="35"/>
      <c r="S168" s="35"/>
      <c r="T168" s="35"/>
      <c r="U168" s="3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row>
    <row r="169" spans="1:72">
      <c r="A169" s="115"/>
      <c r="B169" s="115"/>
      <c r="C169" s="115"/>
      <c r="D169" s="115"/>
      <c r="E169" s="115"/>
      <c r="F169" s="115"/>
      <c r="G169" s="115"/>
      <c r="H169" s="115"/>
      <c r="I169" s="115"/>
      <c r="J169" s="115"/>
      <c r="K169" s="115"/>
      <c r="L169" s="115"/>
      <c r="M169" s="115"/>
      <c r="N169" s="115"/>
      <c r="O169" s="115"/>
      <c r="P169" s="35"/>
      <c r="Q169" s="35"/>
      <c r="R169" s="35"/>
      <c r="S169" s="35"/>
      <c r="T169" s="35"/>
      <c r="U169" s="3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row>
    <row r="170" spans="1:72">
      <c r="A170" s="115"/>
      <c r="B170" s="115"/>
      <c r="C170" s="115"/>
      <c r="D170" s="115"/>
      <c r="E170" s="115"/>
      <c r="F170" s="115"/>
      <c r="G170" s="115"/>
      <c r="H170" s="115"/>
      <c r="I170" s="115"/>
      <c r="J170" s="115"/>
      <c r="K170" s="115"/>
      <c r="L170" s="115"/>
      <c r="M170" s="115"/>
      <c r="N170" s="115"/>
      <c r="O170" s="115"/>
      <c r="P170" s="35"/>
      <c r="Q170" s="35"/>
      <c r="R170" s="35"/>
      <c r="S170" s="35"/>
      <c r="T170" s="35"/>
      <c r="U170" s="3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row>
    <row r="171" spans="1:72">
      <c r="A171" s="115"/>
      <c r="B171" s="115"/>
      <c r="C171" s="115"/>
      <c r="D171" s="115"/>
      <c r="E171" s="115"/>
      <c r="F171" s="115"/>
      <c r="G171" s="115"/>
      <c r="H171" s="115"/>
      <c r="I171" s="115"/>
      <c r="J171" s="115"/>
      <c r="K171" s="115"/>
      <c r="L171" s="115"/>
      <c r="M171" s="115"/>
      <c r="N171" s="115"/>
      <c r="O171" s="115"/>
      <c r="P171" s="35"/>
      <c r="Q171" s="35"/>
      <c r="R171" s="35"/>
      <c r="S171" s="35"/>
      <c r="T171" s="35"/>
      <c r="U171" s="3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row>
    <row r="172" spans="1:72">
      <c r="A172" s="115"/>
      <c r="B172" s="115"/>
      <c r="C172" s="115"/>
      <c r="D172" s="115"/>
      <c r="E172" s="115"/>
      <c r="F172" s="115"/>
      <c r="G172" s="115"/>
      <c r="H172" s="115"/>
      <c r="I172" s="115"/>
      <c r="J172" s="115"/>
      <c r="K172" s="115"/>
      <c r="L172" s="115"/>
      <c r="M172" s="115"/>
      <c r="N172" s="115"/>
      <c r="O172" s="115"/>
      <c r="P172" s="35"/>
      <c r="Q172" s="35"/>
      <c r="R172" s="35"/>
      <c r="S172" s="35"/>
      <c r="T172" s="35"/>
      <c r="U172" s="3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row>
    <row r="173" spans="1:72">
      <c r="A173" s="115"/>
      <c r="B173" s="115"/>
      <c r="C173" s="115"/>
      <c r="D173" s="115"/>
      <c r="E173" s="115"/>
      <c r="F173" s="115"/>
      <c r="G173" s="115"/>
      <c r="H173" s="115"/>
      <c r="I173" s="115"/>
      <c r="J173" s="115"/>
      <c r="K173" s="115"/>
      <c r="L173" s="115"/>
      <c r="M173" s="115"/>
      <c r="N173" s="115"/>
      <c r="O173" s="115"/>
      <c r="P173" s="35"/>
      <c r="Q173" s="35"/>
      <c r="R173" s="35"/>
      <c r="S173" s="35"/>
      <c r="T173" s="35"/>
      <c r="U173" s="3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row>
    <row r="174" spans="1:72">
      <c r="A174" s="115"/>
      <c r="B174" s="115"/>
      <c r="C174" s="115"/>
      <c r="D174" s="115"/>
      <c r="E174" s="115"/>
      <c r="F174" s="115"/>
      <c r="G174" s="115"/>
      <c r="H174" s="115"/>
      <c r="I174" s="115"/>
      <c r="J174" s="115"/>
      <c r="K174" s="115"/>
      <c r="L174" s="115"/>
      <c r="M174" s="115"/>
      <c r="N174" s="115"/>
      <c r="O174" s="115"/>
      <c r="P174" s="35"/>
      <c r="Q174" s="35"/>
      <c r="R174" s="35"/>
      <c r="S174" s="35"/>
      <c r="T174" s="35"/>
      <c r="U174" s="3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row>
    <row r="175" spans="1:72">
      <c r="A175" s="115"/>
      <c r="B175" s="115"/>
      <c r="C175" s="115"/>
      <c r="D175" s="115"/>
      <c r="E175" s="115"/>
      <c r="F175" s="115"/>
      <c r="G175" s="115"/>
      <c r="H175" s="115"/>
      <c r="I175" s="115"/>
      <c r="J175" s="115"/>
      <c r="K175" s="115"/>
      <c r="L175" s="115"/>
      <c r="M175" s="115"/>
      <c r="N175" s="115"/>
      <c r="O175" s="115"/>
      <c r="P175" s="35"/>
      <c r="Q175" s="35"/>
      <c r="R175" s="35"/>
      <c r="S175" s="35"/>
      <c r="T175" s="35"/>
      <c r="U175" s="3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row>
    <row r="176" spans="1:72">
      <c r="A176" s="115"/>
      <c r="B176" s="115"/>
      <c r="C176" s="115"/>
      <c r="D176" s="115"/>
      <c r="E176" s="115"/>
      <c r="F176" s="115"/>
      <c r="G176" s="115"/>
      <c r="H176" s="115"/>
      <c r="I176" s="115"/>
      <c r="J176" s="115"/>
      <c r="K176" s="115"/>
      <c r="L176" s="115"/>
      <c r="M176" s="115"/>
      <c r="N176" s="115"/>
      <c r="O176" s="115"/>
      <c r="P176" s="35"/>
      <c r="Q176" s="35"/>
      <c r="R176" s="35"/>
      <c r="S176" s="35"/>
      <c r="T176" s="35"/>
      <c r="U176" s="3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row>
    <row r="177" spans="1:72">
      <c r="A177" s="115"/>
      <c r="B177" s="115"/>
      <c r="C177" s="115"/>
      <c r="D177" s="115"/>
      <c r="E177" s="115"/>
      <c r="F177" s="115"/>
      <c r="G177" s="115"/>
      <c r="H177" s="115"/>
      <c r="I177" s="115"/>
      <c r="J177" s="115"/>
      <c r="K177" s="115"/>
      <c r="L177" s="115"/>
      <c r="M177" s="115"/>
      <c r="N177" s="115"/>
      <c r="O177" s="115"/>
      <c r="P177" s="35"/>
      <c r="Q177" s="35"/>
      <c r="R177" s="35"/>
      <c r="S177" s="35"/>
      <c r="T177" s="35"/>
      <c r="U177" s="3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row>
    <row r="178" spans="1:72">
      <c r="A178" s="115"/>
      <c r="B178" s="115"/>
      <c r="C178" s="115"/>
      <c r="D178" s="115"/>
      <c r="E178" s="115"/>
      <c r="F178" s="115"/>
      <c r="G178" s="115"/>
      <c r="H178" s="115"/>
      <c r="I178" s="115"/>
      <c r="J178" s="115"/>
      <c r="K178" s="115"/>
      <c r="L178" s="115"/>
      <c r="M178" s="115"/>
      <c r="N178" s="115"/>
      <c r="O178" s="115"/>
      <c r="P178" s="35"/>
      <c r="Q178" s="35"/>
      <c r="R178" s="35"/>
      <c r="S178" s="35"/>
      <c r="T178" s="35"/>
      <c r="U178" s="3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row>
    <row r="179" spans="1:72">
      <c r="A179" s="115"/>
      <c r="B179" s="115"/>
      <c r="C179" s="115"/>
      <c r="D179" s="115"/>
      <c r="E179" s="115"/>
      <c r="F179" s="115"/>
      <c r="G179" s="115"/>
      <c r="H179" s="115"/>
      <c r="I179" s="115"/>
      <c r="J179" s="115"/>
      <c r="K179" s="115"/>
      <c r="L179" s="115"/>
      <c r="M179" s="115"/>
      <c r="N179" s="115"/>
      <c r="O179" s="115"/>
      <c r="P179" s="35"/>
      <c r="Q179" s="35"/>
      <c r="R179" s="35"/>
      <c r="S179" s="35"/>
      <c r="T179" s="35"/>
      <c r="U179" s="3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row>
    <row r="180" spans="1:72">
      <c r="A180" s="115"/>
      <c r="B180" s="115"/>
      <c r="C180" s="115"/>
      <c r="D180" s="115"/>
      <c r="E180" s="115"/>
      <c r="F180" s="115"/>
      <c r="G180" s="115"/>
      <c r="H180" s="115"/>
      <c r="I180" s="115"/>
      <c r="J180" s="115"/>
      <c r="K180" s="115"/>
      <c r="L180" s="115"/>
      <c r="M180" s="115"/>
      <c r="N180" s="115"/>
      <c r="O180" s="115"/>
      <c r="P180" s="35"/>
      <c r="Q180" s="35"/>
      <c r="R180" s="35"/>
      <c r="S180" s="35"/>
      <c r="T180" s="35"/>
      <c r="U180" s="3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row>
    <row r="181" spans="1:72">
      <c r="A181" s="115"/>
      <c r="B181" s="115"/>
      <c r="C181" s="115"/>
      <c r="D181" s="115"/>
      <c r="E181" s="115"/>
      <c r="F181" s="115"/>
      <c r="G181" s="115"/>
      <c r="H181" s="115"/>
      <c r="I181" s="115"/>
      <c r="J181" s="115"/>
      <c r="K181" s="115"/>
      <c r="L181" s="115"/>
      <c r="M181" s="115"/>
      <c r="N181" s="115"/>
      <c r="O181" s="115"/>
      <c r="P181" s="35"/>
      <c r="Q181" s="35"/>
      <c r="R181" s="35"/>
      <c r="S181" s="35"/>
      <c r="T181" s="35"/>
      <c r="U181" s="3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row>
    <row r="182" spans="1:72">
      <c r="A182" s="115"/>
      <c r="B182" s="115"/>
      <c r="C182" s="115"/>
      <c r="D182" s="115"/>
      <c r="E182" s="115"/>
      <c r="F182" s="115"/>
      <c r="G182" s="115"/>
      <c r="H182" s="115"/>
      <c r="I182" s="115"/>
      <c r="J182" s="115"/>
      <c r="K182" s="115"/>
      <c r="L182" s="115"/>
      <c r="M182" s="115"/>
      <c r="N182" s="115"/>
      <c r="O182" s="115"/>
      <c r="P182" s="35"/>
      <c r="Q182" s="35"/>
      <c r="R182" s="35"/>
      <c r="S182" s="35"/>
      <c r="T182" s="35"/>
      <c r="U182" s="3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row>
    <row r="183" spans="1:72">
      <c r="A183" s="115"/>
      <c r="B183" s="115"/>
      <c r="C183" s="115"/>
      <c r="D183" s="115"/>
      <c r="E183" s="115"/>
      <c r="F183" s="115"/>
      <c r="G183" s="115"/>
      <c r="H183" s="115"/>
      <c r="I183" s="115"/>
      <c r="J183" s="115"/>
      <c r="K183" s="115"/>
      <c r="L183" s="115"/>
      <c r="M183" s="115"/>
      <c r="N183" s="115"/>
      <c r="O183" s="115"/>
      <c r="P183" s="35"/>
      <c r="Q183" s="35"/>
      <c r="R183" s="35"/>
      <c r="S183" s="35"/>
      <c r="T183" s="35"/>
      <c r="U183" s="3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row>
    <row r="184" spans="1:72">
      <c r="A184" s="115"/>
      <c r="B184" s="115"/>
      <c r="C184" s="115"/>
      <c r="D184" s="115"/>
      <c r="E184" s="115"/>
      <c r="F184" s="115"/>
      <c r="G184" s="115"/>
      <c r="H184" s="115"/>
      <c r="I184" s="115"/>
      <c r="J184" s="115"/>
      <c r="K184" s="115"/>
      <c r="L184" s="115"/>
      <c r="M184" s="115"/>
      <c r="N184" s="115"/>
      <c r="O184" s="115"/>
      <c r="P184" s="35"/>
      <c r="Q184" s="35"/>
      <c r="R184" s="35"/>
      <c r="S184" s="35"/>
      <c r="T184" s="35"/>
      <c r="U184" s="3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row>
    <row r="185" spans="1:72">
      <c r="A185" s="115"/>
      <c r="B185" s="115"/>
      <c r="C185" s="115"/>
      <c r="D185" s="115"/>
      <c r="E185" s="115"/>
      <c r="F185" s="115"/>
      <c r="G185" s="115"/>
      <c r="H185" s="115"/>
      <c r="I185" s="115"/>
      <c r="J185" s="115"/>
      <c r="K185" s="115"/>
      <c r="L185" s="115"/>
      <c r="M185" s="115"/>
      <c r="N185" s="115"/>
      <c r="O185" s="115"/>
      <c r="P185" s="35"/>
      <c r="Q185" s="35"/>
      <c r="R185" s="35"/>
      <c r="S185" s="35"/>
      <c r="T185" s="35"/>
      <c r="U185" s="3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row>
    <row r="186" spans="1:72">
      <c r="A186" s="115"/>
      <c r="B186" s="115"/>
      <c r="C186" s="115"/>
      <c r="D186" s="115"/>
      <c r="E186" s="115"/>
      <c r="F186" s="115"/>
      <c r="G186" s="115"/>
      <c r="H186" s="115"/>
      <c r="I186" s="115"/>
      <c r="J186" s="115"/>
      <c r="K186" s="115"/>
      <c r="L186" s="115"/>
      <c r="M186" s="115"/>
      <c r="N186" s="115"/>
      <c r="O186" s="115"/>
      <c r="P186" s="35"/>
      <c r="Q186" s="35"/>
      <c r="R186" s="35"/>
      <c r="S186" s="35"/>
      <c r="T186" s="35"/>
      <c r="U186" s="3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row>
    <row r="187" spans="1:72">
      <c r="A187" s="115"/>
      <c r="B187" s="115"/>
      <c r="C187" s="115"/>
      <c r="D187" s="115"/>
      <c r="E187" s="115"/>
      <c r="F187" s="115"/>
      <c r="G187" s="115"/>
      <c r="H187" s="115"/>
      <c r="I187" s="115"/>
      <c r="J187" s="115"/>
      <c r="K187" s="115"/>
      <c r="L187" s="115"/>
      <c r="M187" s="115"/>
      <c r="N187" s="115"/>
      <c r="O187" s="115"/>
      <c r="P187" s="35"/>
      <c r="Q187" s="35"/>
      <c r="R187" s="35"/>
      <c r="S187" s="35"/>
      <c r="T187" s="35"/>
      <c r="U187" s="3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row>
    <row r="188" spans="1:72">
      <c r="A188" s="115"/>
      <c r="B188" s="115"/>
      <c r="C188" s="115"/>
      <c r="D188" s="115"/>
      <c r="E188" s="115"/>
      <c r="F188" s="115"/>
      <c r="G188" s="115"/>
      <c r="H188" s="115"/>
      <c r="I188" s="115"/>
      <c r="J188" s="115"/>
      <c r="K188" s="115"/>
      <c r="L188" s="115"/>
      <c r="M188" s="115"/>
      <c r="N188" s="115"/>
      <c r="O188" s="115"/>
      <c r="P188" s="35"/>
      <c r="Q188" s="35"/>
      <c r="R188" s="35"/>
      <c r="S188" s="35"/>
      <c r="T188" s="35"/>
      <c r="U188" s="3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row>
    <row r="189" spans="1:72">
      <c r="A189" s="115"/>
      <c r="B189" s="115"/>
      <c r="C189" s="115"/>
      <c r="D189" s="115"/>
      <c r="E189" s="115"/>
      <c r="F189" s="115"/>
      <c r="G189" s="115"/>
      <c r="H189" s="115"/>
      <c r="I189" s="115"/>
      <c r="J189" s="115"/>
      <c r="K189" s="115"/>
      <c r="L189" s="115"/>
      <c r="M189" s="115"/>
      <c r="N189" s="115"/>
      <c r="O189" s="115"/>
      <c r="P189" s="35"/>
      <c r="Q189" s="35"/>
      <c r="R189" s="35"/>
      <c r="S189" s="35"/>
      <c r="T189" s="35"/>
      <c r="U189" s="3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row>
    <row r="190" spans="1:72">
      <c r="A190" s="115"/>
      <c r="B190" s="115"/>
      <c r="C190" s="115"/>
      <c r="D190" s="115"/>
      <c r="E190" s="115"/>
      <c r="F190" s="115"/>
      <c r="G190" s="115"/>
      <c r="H190" s="115"/>
      <c r="I190" s="115"/>
      <c r="J190" s="115"/>
      <c r="K190" s="115"/>
      <c r="L190" s="115"/>
      <c r="M190" s="115"/>
      <c r="N190" s="115"/>
      <c r="O190" s="115"/>
      <c r="P190" s="35"/>
      <c r="Q190" s="35"/>
      <c r="R190" s="35"/>
      <c r="S190" s="35"/>
      <c r="T190" s="35"/>
      <c r="U190" s="3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row>
    <row r="191" spans="1:72">
      <c r="A191" s="115"/>
      <c r="B191" s="115"/>
      <c r="C191" s="115"/>
      <c r="D191" s="115"/>
      <c r="E191" s="115"/>
      <c r="F191" s="115"/>
      <c r="G191" s="115"/>
      <c r="H191" s="115"/>
      <c r="I191" s="115"/>
      <c r="J191" s="115"/>
      <c r="K191" s="115"/>
      <c r="L191" s="115"/>
      <c r="M191" s="115"/>
      <c r="N191" s="115"/>
      <c r="O191" s="115"/>
      <c r="P191" s="35"/>
      <c r="Q191" s="35"/>
      <c r="R191" s="35"/>
      <c r="S191" s="35"/>
      <c r="T191" s="35"/>
      <c r="U191" s="3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row>
    <row r="192" spans="1:72">
      <c r="A192" s="115"/>
      <c r="B192" s="115"/>
      <c r="C192" s="115"/>
      <c r="D192" s="115"/>
      <c r="E192" s="115"/>
      <c r="F192" s="115"/>
      <c r="G192" s="115"/>
      <c r="H192" s="115"/>
      <c r="I192" s="115"/>
      <c r="J192" s="115"/>
      <c r="K192" s="115"/>
      <c r="L192" s="115"/>
      <c r="M192" s="115"/>
      <c r="N192" s="115"/>
      <c r="O192" s="115"/>
      <c r="P192" s="35"/>
      <c r="Q192" s="35"/>
      <c r="R192" s="35"/>
      <c r="S192" s="35"/>
      <c r="T192" s="35"/>
      <c r="U192" s="3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row>
    <row r="193" spans="1:72">
      <c r="A193" s="115"/>
      <c r="B193" s="115"/>
      <c r="C193" s="115"/>
      <c r="D193" s="115"/>
      <c r="E193" s="115"/>
      <c r="F193" s="115"/>
      <c r="G193" s="115"/>
      <c r="H193" s="115"/>
      <c r="I193" s="115"/>
      <c r="J193" s="115"/>
      <c r="K193" s="115"/>
      <c r="L193" s="115"/>
      <c r="M193" s="115"/>
      <c r="N193" s="115"/>
      <c r="O193" s="115"/>
      <c r="P193" s="35"/>
      <c r="Q193" s="35"/>
      <c r="R193" s="35"/>
      <c r="S193" s="35"/>
      <c r="T193" s="35"/>
      <c r="U193" s="3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row>
    <row r="194" spans="1:72">
      <c r="A194" s="115"/>
      <c r="B194" s="115"/>
      <c r="C194" s="115"/>
      <c r="D194" s="115"/>
      <c r="E194" s="115"/>
      <c r="F194" s="115"/>
      <c r="G194" s="115"/>
      <c r="H194" s="115"/>
      <c r="I194" s="115"/>
      <c r="J194" s="115"/>
      <c r="K194" s="115"/>
      <c r="L194" s="115"/>
      <c r="M194" s="115"/>
      <c r="N194" s="115"/>
      <c r="O194" s="115"/>
      <c r="P194" s="35"/>
      <c r="Q194" s="35"/>
      <c r="R194" s="35"/>
      <c r="S194" s="35"/>
      <c r="T194" s="35"/>
      <c r="U194" s="3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row>
    <row r="195" spans="1:72">
      <c r="A195" s="115"/>
      <c r="B195" s="115"/>
      <c r="C195" s="115"/>
      <c r="D195" s="115"/>
      <c r="E195" s="115"/>
      <c r="F195" s="115"/>
      <c r="G195" s="115"/>
      <c r="H195" s="115"/>
      <c r="I195" s="115"/>
      <c r="J195" s="115"/>
      <c r="K195" s="115"/>
      <c r="L195" s="115"/>
      <c r="M195" s="115"/>
      <c r="N195" s="115"/>
      <c r="O195" s="115"/>
      <c r="P195" s="35"/>
      <c r="Q195" s="35"/>
      <c r="R195" s="35"/>
      <c r="S195" s="35"/>
      <c r="T195" s="35"/>
      <c r="U195" s="3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row>
    <row r="196" spans="1:72">
      <c r="A196" s="115"/>
      <c r="B196" s="115"/>
      <c r="C196" s="115"/>
      <c r="D196" s="115"/>
      <c r="E196" s="115"/>
      <c r="F196" s="115"/>
      <c r="G196" s="115"/>
      <c r="H196" s="115"/>
      <c r="I196" s="115"/>
      <c r="J196" s="115"/>
      <c r="K196" s="115"/>
      <c r="L196" s="115"/>
      <c r="M196" s="115"/>
      <c r="N196" s="115"/>
      <c r="O196" s="115"/>
      <c r="P196" s="35"/>
      <c r="Q196" s="35"/>
      <c r="R196" s="35"/>
      <c r="S196" s="35"/>
      <c r="T196" s="35"/>
      <c r="U196" s="3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row>
    <row r="197" spans="1:72">
      <c r="A197" s="115"/>
      <c r="B197" s="115"/>
      <c r="C197" s="115"/>
      <c r="D197" s="115"/>
      <c r="E197" s="115"/>
      <c r="F197" s="115"/>
      <c r="G197" s="115"/>
      <c r="H197" s="115"/>
      <c r="I197" s="115"/>
      <c r="J197" s="115"/>
      <c r="K197" s="115"/>
      <c r="L197" s="115"/>
      <c r="M197" s="115"/>
      <c r="N197" s="115"/>
      <c r="O197" s="115"/>
      <c r="P197" s="35"/>
      <c r="Q197" s="35"/>
      <c r="R197" s="35"/>
      <c r="S197" s="35"/>
      <c r="T197" s="35"/>
      <c r="U197" s="3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row>
    <row r="198" spans="1:72">
      <c r="A198" s="115"/>
      <c r="B198" s="115"/>
      <c r="C198" s="115"/>
      <c r="D198" s="115"/>
      <c r="E198" s="115"/>
      <c r="F198" s="115"/>
      <c r="G198" s="115"/>
      <c r="H198" s="115"/>
      <c r="I198" s="115"/>
      <c r="J198" s="115"/>
      <c r="K198" s="115"/>
      <c r="L198" s="115"/>
      <c r="M198" s="115"/>
      <c r="N198" s="115"/>
      <c r="O198" s="115"/>
      <c r="P198" s="35"/>
      <c r="Q198" s="35"/>
      <c r="R198" s="35"/>
      <c r="S198" s="35"/>
      <c r="T198" s="35"/>
      <c r="U198" s="3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row>
    <row r="199" spans="1:72">
      <c r="A199" s="115"/>
      <c r="B199" s="115"/>
      <c r="C199" s="115"/>
      <c r="D199" s="115"/>
      <c r="E199" s="115"/>
      <c r="F199" s="115"/>
      <c r="G199" s="115"/>
      <c r="H199" s="115"/>
      <c r="I199" s="115"/>
      <c r="J199" s="115"/>
      <c r="K199" s="115"/>
      <c r="L199" s="115"/>
      <c r="M199" s="115"/>
      <c r="N199" s="115"/>
      <c r="O199" s="115"/>
      <c r="P199" s="35"/>
      <c r="Q199" s="35"/>
      <c r="R199" s="35"/>
      <c r="S199" s="35"/>
      <c r="T199" s="35"/>
      <c r="U199" s="3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row>
    <row r="200" spans="1:72">
      <c r="A200" s="115"/>
      <c r="B200" s="115"/>
      <c r="C200" s="115"/>
      <c r="D200" s="115"/>
      <c r="E200" s="115"/>
      <c r="F200" s="115"/>
      <c r="G200" s="115"/>
      <c r="H200" s="115"/>
      <c r="I200" s="115"/>
      <c r="J200" s="115"/>
      <c r="K200" s="115"/>
      <c r="L200" s="115"/>
      <c r="M200" s="115"/>
      <c r="N200" s="115"/>
      <c r="O200" s="115"/>
      <c r="P200" s="35"/>
      <c r="Q200" s="35"/>
      <c r="R200" s="35"/>
      <c r="S200" s="35"/>
      <c r="T200" s="35"/>
      <c r="U200" s="3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row>
    <row r="201" spans="1:72">
      <c r="A201" s="115"/>
      <c r="B201" s="115"/>
      <c r="C201" s="115"/>
      <c r="D201" s="115"/>
      <c r="E201" s="115"/>
      <c r="F201" s="115"/>
      <c r="G201" s="115"/>
      <c r="H201" s="115"/>
      <c r="I201" s="115"/>
      <c r="J201" s="115"/>
      <c r="K201" s="115"/>
      <c r="L201" s="115"/>
      <c r="M201" s="115"/>
      <c r="N201" s="115"/>
      <c r="O201" s="115"/>
      <c r="P201" s="35"/>
      <c r="Q201" s="35"/>
      <c r="R201" s="35"/>
      <c r="S201" s="35"/>
      <c r="T201" s="35"/>
      <c r="U201" s="3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row>
    <row r="202" spans="1:72">
      <c r="A202" s="115"/>
      <c r="B202" s="115"/>
      <c r="C202" s="115"/>
      <c r="D202" s="115"/>
      <c r="E202" s="115"/>
      <c r="F202" s="115"/>
      <c r="G202" s="115"/>
      <c r="H202" s="115"/>
      <c r="I202" s="115"/>
      <c r="J202" s="115"/>
      <c r="K202" s="115"/>
      <c r="L202" s="115"/>
      <c r="M202" s="115"/>
      <c r="N202" s="115"/>
      <c r="O202" s="115"/>
      <c r="P202" s="35"/>
      <c r="Q202" s="35"/>
      <c r="R202" s="35"/>
      <c r="S202" s="35"/>
      <c r="T202" s="35"/>
      <c r="U202" s="3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row>
    <row r="203" spans="1:72">
      <c r="A203" s="115"/>
      <c r="B203" s="115"/>
      <c r="C203" s="115"/>
      <c r="D203" s="115"/>
      <c r="E203" s="115"/>
      <c r="F203" s="115"/>
      <c r="G203" s="115"/>
      <c r="H203" s="115"/>
      <c r="I203" s="115"/>
      <c r="J203" s="115"/>
      <c r="K203" s="115"/>
      <c r="L203" s="115"/>
      <c r="M203" s="115"/>
      <c r="N203" s="115"/>
      <c r="O203" s="115"/>
      <c r="P203" s="35"/>
      <c r="Q203" s="35"/>
      <c r="R203" s="35"/>
      <c r="S203" s="35"/>
      <c r="T203" s="35"/>
      <c r="U203" s="3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row>
    <row r="204" spans="1:72">
      <c r="A204" s="115"/>
      <c r="B204" s="115"/>
      <c r="C204" s="115"/>
      <c r="D204" s="115"/>
      <c r="E204" s="115"/>
      <c r="F204" s="115"/>
      <c r="G204" s="115"/>
      <c r="H204" s="115"/>
      <c r="I204" s="115"/>
      <c r="J204" s="115"/>
      <c r="K204" s="115"/>
      <c r="L204" s="115"/>
      <c r="M204" s="115"/>
      <c r="N204" s="115"/>
      <c r="O204" s="115"/>
      <c r="P204" s="35"/>
      <c r="Q204" s="35"/>
      <c r="R204" s="35"/>
      <c r="S204" s="35"/>
      <c r="T204" s="35"/>
      <c r="U204" s="3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row>
    <row r="205" spans="1:72">
      <c r="A205" s="115"/>
      <c r="B205" s="115"/>
      <c r="C205" s="115"/>
      <c r="D205" s="115"/>
      <c r="E205" s="115"/>
      <c r="F205" s="115"/>
      <c r="G205" s="115"/>
      <c r="H205" s="115"/>
      <c r="I205" s="115"/>
      <c r="J205" s="115"/>
      <c r="K205" s="115"/>
      <c r="L205" s="115"/>
      <c r="M205" s="115"/>
      <c r="N205" s="115"/>
      <c r="O205" s="115"/>
      <c r="P205" s="35"/>
      <c r="Q205" s="35"/>
      <c r="R205" s="35"/>
      <c r="S205" s="35"/>
      <c r="T205" s="35"/>
      <c r="U205" s="3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row>
    <row r="206" spans="1:72">
      <c r="A206" s="115"/>
      <c r="B206" s="115"/>
      <c r="C206" s="115"/>
      <c r="D206" s="115"/>
      <c r="E206" s="115"/>
      <c r="F206" s="115"/>
      <c r="G206" s="115"/>
      <c r="H206" s="115"/>
      <c r="I206" s="115"/>
      <c r="J206" s="115"/>
      <c r="K206" s="115"/>
      <c r="L206" s="115"/>
      <c r="M206" s="115"/>
      <c r="N206" s="115"/>
      <c r="O206" s="115"/>
      <c r="P206" s="35"/>
      <c r="Q206" s="35"/>
      <c r="R206" s="35"/>
      <c r="S206" s="35"/>
      <c r="T206" s="35"/>
      <c r="U206" s="3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row>
    <row r="207" spans="1:72">
      <c r="A207" s="115"/>
      <c r="B207" s="115"/>
      <c r="C207" s="115"/>
      <c r="D207" s="115"/>
      <c r="E207" s="115"/>
      <c r="F207" s="115"/>
      <c r="G207" s="115"/>
      <c r="H207" s="115"/>
      <c r="I207" s="115"/>
      <c r="J207" s="115"/>
      <c r="K207" s="115"/>
      <c r="L207" s="115"/>
      <c r="M207" s="115"/>
      <c r="N207" s="115"/>
      <c r="O207" s="115"/>
      <c r="P207" s="35"/>
      <c r="Q207" s="35"/>
      <c r="R207" s="35"/>
      <c r="S207" s="35"/>
      <c r="T207" s="35"/>
      <c r="U207" s="3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row>
    <row r="208" spans="1:72">
      <c r="A208" s="115"/>
      <c r="B208" s="115"/>
      <c r="C208" s="115"/>
      <c r="D208" s="115"/>
      <c r="E208" s="115"/>
      <c r="F208" s="115"/>
      <c r="G208" s="115"/>
      <c r="H208" s="115"/>
      <c r="I208" s="115"/>
      <c r="J208" s="115"/>
      <c r="K208" s="115"/>
      <c r="L208" s="115"/>
      <c r="M208" s="115"/>
      <c r="N208" s="115"/>
      <c r="O208" s="115"/>
      <c r="P208" s="35"/>
      <c r="Q208" s="35"/>
      <c r="R208" s="35"/>
      <c r="S208" s="35"/>
      <c r="T208" s="35"/>
      <c r="U208" s="3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row>
    <row r="209" spans="1:72">
      <c r="A209" s="115"/>
      <c r="B209" s="115"/>
      <c r="C209" s="115"/>
      <c r="D209" s="115"/>
      <c r="E209" s="115"/>
      <c r="F209" s="115"/>
      <c r="G209" s="115"/>
      <c r="H209" s="115"/>
      <c r="I209" s="115"/>
      <c r="J209" s="115"/>
      <c r="K209" s="115"/>
      <c r="L209" s="115"/>
      <c r="M209" s="115"/>
      <c r="N209" s="115"/>
      <c r="O209" s="115"/>
      <c r="P209" s="35"/>
      <c r="Q209" s="35"/>
      <c r="R209" s="35"/>
      <c r="S209" s="35"/>
      <c r="T209" s="35"/>
      <c r="U209" s="3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row>
    <row r="210" spans="1:72">
      <c r="A210" s="115"/>
      <c r="B210" s="115"/>
      <c r="C210" s="115"/>
      <c r="D210" s="115"/>
      <c r="E210" s="115"/>
      <c r="F210" s="115"/>
      <c r="G210" s="115"/>
      <c r="H210" s="115"/>
      <c r="I210" s="115"/>
      <c r="J210" s="115"/>
      <c r="K210" s="115"/>
      <c r="L210" s="115"/>
      <c r="M210" s="115"/>
      <c r="N210" s="115"/>
      <c r="O210" s="115"/>
      <c r="P210" s="35"/>
      <c r="Q210" s="35"/>
      <c r="R210" s="35"/>
      <c r="S210" s="35"/>
      <c r="T210" s="35"/>
      <c r="U210" s="3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row>
    <row r="211" spans="1:72">
      <c r="A211" s="115"/>
      <c r="B211" s="115"/>
      <c r="C211" s="115"/>
      <c r="D211" s="115"/>
      <c r="E211" s="115"/>
      <c r="F211" s="115"/>
      <c r="G211" s="115"/>
      <c r="H211" s="115"/>
      <c r="I211" s="115"/>
      <c r="J211" s="115"/>
      <c r="K211" s="115"/>
      <c r="L211" s="115"/>
      <c r="M211" s="115"/>
      <c r="N211" s="115"/>
      <c r="O211" s="115"/>
      <c r="P211" s="35"/>
      <c r="Q211" s="35"/>
      <c r="R211" s="35"/>
      <c r="S211" s="35"/>
      <c r="T211" s="35"/>
      <c r="U211" s="3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row>
    <row r="212" spans="1:72">
      <c r="A212" s="115"/>
      <c r="B212" s="115"/>
      <c r="C212" s="115"/>
      <c r="D212" s="115"/>
      <c r="E212" s="115"/>
      <c r="F212" s="115"/>
      <c r="G212" s="115"/>
      <c r="H212" s="115"/>
      <c r="I212" s="115"/>
      <c r="J212" s="115"/>
      <c r="K212" s="115"/>
      <c r="L212" s="115"/>
      <c r="M212" s="115"/>
      <c r="N212" s="115"/>
      <c r="O212" s="115"/>
      <c r="P212" s="35"/>
      <c r="Q212" s="35"/>
      <c r="R212" s="35"/>
      <c r="S212" s="35"/>
      <c r="T212" s="35"/>
      <c r="U212" s="3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row>
    <row r="213" spans="1:72">
      <c r="A213" s="115"/>
      <c r="B213" s="115"/>
      <c r="C213" s="115"/>
      <c r="D213" s="115"/>
      <c r="E213" s="115"/>
      <c r="F213" s="115"/>
      <c r="G213" s="115"/>
      <c r="H213" s="115"/>
      <c r="I213" s="115"/>
      <c r="J213" s="115"/>
      <c r="K213" s="115"/>
      <c r="L213" s="115"/>
      <c r="M213" s="115"/>
      <c r="N213" s="115"/>
      <c r="O213" s="115"/>
      <c r="P213" s="35"/>
      <c r="Q213" s="35"/>
      <c r="R213" s="35"/>
      <c r="S213" s="35"/>
      <c r="T213" s="35"/>
      <c r="U213" s="3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row>
    <row r="214" spans="1:72">
      <c r="A214" s="115"/>
      <c r="B214" s="115"/>
      <c r="C214" s="115"/>
      <c r="D214" s="115"/>
      <c r="E214" s="115"/>
      <c r="F214" s="115"/>
      <c r="G214" s="115"/>
      <c r="H214" s="115"/>
      <c r="I214" s="115"/>
      <c r="J214" s="115"/>
      <c r="K214" s="115"/>
      <c r="L214" s="115"/>
      <c r="M214" s="115"/>
      <c r="N214" s="115"/>
      <c r="O214" s="115"/>
      <c r="P214" s="35"/>
      <c r="Q214" s="35"/>
      <c r="R214" s="35"/>
      <c r="S214" s="35"/>
      <c r="T214" s="35"/>
      <c r="U214" s="3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row>
    <row r="215" spans="1:72">
      <c r="A215" s="115"/>
      <c r="B215" s="115"/>
      <c r="C215" s="115"/>
      <c r="D215" s="115"/>
      <c r="E215" s="115"/>
      <c r="F215" s="115"/>
      <c r="G215" s="115"/>
      <c r="H215" s="115"/>
      <c r="I215" s="115"/>
      <c r="J215" s="115"/>
      <c r="K215" s="115"/>
      <c r="L215" s="115"/>
      <c r="M215" s="115"/>
      <c r="N215" s="115"/>
      <c r="O215" s="115"/>
      <c r="P215" s="35"/>
      <c r="Q215" s="35"/>
      <c r="R215" s="35"/>
      <c r="S215" s="35"/>
      <c r="T215" s="35"/>
      <c r="U215" s="3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row>
    <row r="216" spans="1:72">
      <c r="A216" s="115"/>
      <c r="B216" s="115"/>
      <c r="C216" s="115"/>
      <c r="D216" s="115"/>
      <c r="E216" s="115"/>
      <c r="F216" s="115"/>
      <c r="G216" s="115"/>
      <c r="H216" s="115"/>
      <c r="I216" s="115"/>
      <c r="J216" s="115"/>
      <c r="K216" s="115"/>
      <c r="L216" s="115"/>
      <c r="M216" s="115"/>
      <c r="N216" s="115"/>
      <c r="O216" s="115"/>
      <c r="P216" s="35"/>
      <c r="Q216" s="35"/>
      <c r="R216" s="35"/>
      <c r="S216" s="35"/>
      <c r="T216" s="35"/>
      <c r="U216" s="3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row>
    <row r="217" spans="1:72">
      <c r="A217" s="115"/>
      <c r="B217" s="115"/>
      <c r="C217" s="115"/>
      <c r="D217" s="115"/>
      <c r="E217" s="115"/>
      <c r="F217" s="115"/>
      <c r="G217" s="115"/>
      <c r="H217" s="115"/>
      <c r="I217" s="115"/>
      <c r="J217" s="115"/>
      <c r="K217" s="115"/>
      <c r="L217" s="115"/>
      <c r="M217" s="115"/>
      <c r="N217" s="115"/>
      <c r="O217" s="115"/>
      <c r="P217" s="35"/>
      <c r="Q217" s="35"/>
      <c r="R217" s="35"/>
      <c r="S217" s="35"/>
      <c r="T217" s="35"/>
      <c r="U217" s="3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row>
    <row r="218" spans="1:72">
      <c r="A218" s="115"/>
      <c r="B218" s="115"/>
      <c r="C218" s="115"/>
      <c r="D218" s="115"/>
      <c r="E218" s="115"/>
      <c r="F218" s="115"/>
      <c r="G218" s="115"/>
      <c r="H218" s="115"/>
      <c r="I218" s="115"/>
      <c r="J218" s="115"/>
      <c r="K218" s="115"/>
      <c r="L218" s="115"/>
      <c r="M218" s="115"/>
      <c r="N218" s="115"/>
      <c r="O218" s="115"/>
      <c r="P218" s="35"/>
      <c r="Q218" s="35"/>
      <c r="R218" s="35"/>
      <c r="S218" s="35"/>
      <c r="T218" s="35"/>
      <c r="U218" s="3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row>
    <row r="219" spans="1:72">
      <c r="A219" s="115"/>
      <c r="B219" s="115"/>
      <c r="C219" s="115"/>
      <c r="D219" s="115"/>
      <c r="E219" s="115"/>
      <c r="F219" s="115"/>
      <c r="G219" s="115"/>
      <c r="H219" s="115"/>
      <c r="I219" s="115"/>
      <c r="J219" s="115"/>
      <c r="K219" s="115"/>
      <c r="L219" s="115"/>
      <c r="M219" s="115"/>
      <c r="N219" s="115"/>
      <c r="O219" s="115"/>
      <c r="P219" s="35"/>
      <c r="Q219" s="35"/>
      <c r="R219" s="35"/>
      <c r="S219" s="35"/>
      <c r="T219" s="35"/>
      <c r="U219" s="3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row>
    <row r="220" spans="1:72">
      <c r="A220" s="115"/>
      <c r="B220" s="115"/>
      <c r="C220" s="115"/>
      <c r="D220" s="115"/>
      <c r="E220" s="115"/>
      <c r="F220" s="115"/>
      <c r="G220" s="115"/>
      <c r="H220" s="115"/>
      <c r="I220" s="115"/>
      <c r="J220" s="115"/>
      <c r="K220" s="115"/>
      <c r="L220" s="115"/>
      <c r="M220" s="115"/>
      <c r="N220" s="115"/>
      <c r="O220" s="115"/>
      <c r="P220" s="35"/>
      <c r="Q220" s="35"/>
      <c r="R220" s="35"/>
      <c r="S220" s="35"/>
      <c r="T220" s="35"/>
      <c r="U220" s="3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row>
    <row r="221" spans="1:72">
      <c r="A221" s="115"/>
      <c r="B221" s="115"/>
      <c r="C221" s="115"/>
      <c r="D221" s="115"/>
      <c r="E221" s="115"/>
      <c r="F221" s="115"/>
      <c r="G221" s="115"/>
      <c r="H221" s="115"/>
      <c r="I221" s="115"/>
      <c r="J221" s="115"/>
      <c r="K221" s="115"/>
      <c r="L221" s="115"/>
      <c r="M221" s="115"/>
      <c r="N221" s="115"/>
      <c r="O221" s="115"/>
      <c r="P221" s="35"/>
      <c r="Q221" s="35"/>
      <c r="R221" s="35"/>
      <c r="S221" s="35"/>
      <c r="T221" s="35"/>
      <c r="U221" s="3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row>
    <row r="222" spans="1:72">
      <c r="A222" s="115"/>
      <c r="B222" s="115"/>
      <c r="C222" s="115"/>
      <c r="D222" s="115"/>
      <c r="E222" s="115"/>
      <c r="F222" s="115"/>
      <c r="G222" s="115"/>
      <c r="H222" s="115"/>
      <c r="I222" s="115"/>
      <c r="J222" s="115"/>
      <c r="K222" s="115"/>
      <c r="L222" s="115"/>
      <c r="M222" s="115"/>
      <c r="N222" s="115"/>
      <c r="O222" s="115"/>
      <c r="P222" s="35"/>
      <c r="Q222" s="35"/>
      <c r="R222" s="35"/>
      <c r="S222" s="35"/>
      <c r="T222" s="35"/>
      <c r="U222" s="3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row>
    <row r="223" spans="1:72">
      <c r="A223" s="115"/>
      <c r="B223" s="115"/>
      <c r="C223" s="115"/>
      <c r="D223" s="115"/>
      <c r="E223" s="115"/>
      <c r="F223" s="115"/>
      <c r="G223" s="115"/>
      <c r="H223" s="115"/>
      <c r="I223" s="115"/>
      <c r="J223" s="115"/>
      <c r="K223" s="115"/>
      <c r="L223" s="115"/>
      <c r="M223" s="115"/>
      <c r="N223" s="115"/>
      <c r="O223" s="115"/>
      <c r="P223" s="35"/>
      <c r="Q223" s="35"/>
      <c r="R223" s="35"/>
      <c r="S223" s="35"/>
      <c r="T223" s="35"/>
      <c r="U223" s="3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row>
    <row r="224" spans="1:72">
      <c r="A224" s="115"/>
      <c r="B224" s="115"/>
      <c r="C224" s="115"/>
      <c r="D224" s="115"/>
      <c r="E224" s="115"/>
      <c r="F224" s="115"/>
      <c r="G224" s="115"/>
      <c r="H224" s="115"/>
      <c r="I224" s="115"/>
      <c r="J224" s="115"/>
      <c r="K224" s="115"/>
      <c r="L224" s="115"/>
      <c r="M224" s="115"/>
      <c r="N224" s="115"/>
      <c r="O224" s="115"/>
      <c r="P224" s="35"/>
      <c r="Q224" s="35"/>
      <c r="R224" s="35"/>
      <c r="S224" s="35"/>
      <c r="T224" s="35"/>
      <c r="U224" s="3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row>
    <row r="225" spans="1:72">
      <c r="A225" s="115"/>
      <c r="B225" s="115"/>
      <c r="C225" s="115"/>
      <c r="D225" s="115"/>
      <c r="E225" s="115"/>
      <c r="F225" s="115"/>
      <c r="G225" s="115"/>
      <c r="H225" s="115"/>
      <c r="I225" s="115"/>
      <c r="J225" s="115"/>
      <c r="K225" s="115"/>
      <c r="L225" s="115"/>
      <c r="M225" s="115"/>
      <c r="N225" s="115"/>
      <c r="O225" s="115"/>
      <c r="P225" s="35"/>
      <c r="Q225" s="35"/>
      <c r="R225" s="35"/>
      <c r="S225" s="35"/>
      <c r="T225" s="35"/>
      <c r="U225" s="3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row>
    <row r="226" spans="1:72">
      <c r="A226" s="115"/>
      <c r="B226" s="115"/>
      <c r="C226" s="115"/>
      <c r="D226" s="115"/>
      <c r="E226" s="115"/>
      <c r="F226" s="115"/>
      <c r="G226" s="115"/>
      <c r="H226" s="115"/>
      <c r="I226" s="115"/>
      <c r="J226" s="115"/>
      <c r="K226" s="115"/>
      <c r="L226" s="115"/>
      <c r="M226" s="115"/>
      <c r="N226" s="115"/>
      <c r="O226" s="115"/>
      <c r="P226" s="35"/>
      <c r="Q226" s="35"/>
      <c r="R226" s="35"/>
      <c r="S226" s="35"/>
      <c r="T226" s="35"/>
      <c r="U226" s="3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row>
    <row r="227" spans="1:72">
      <c r="A227" s="115"/>
      <c r="B227" s="115"/>
      <c r="C227" s="115"/>
      <c r="D227" s="115"/>
      <c r="E227" s="115"/>
      <c r="F227" s="115"/>
      <c r="G227" s="115"/>
      <c r="H227" s="115"/>
      <c r="I227" s="115"/>
      <c r="J227" s="115"/>
      <c r="K227" s="115"/>
      <c r="L227" s="115"/>
      <c r="M227" s="115"/>
      <c r="N227" s="115"/>
      <c r="O227" s="115"/>
      <c r="P227" s="35"/>
      <c r="Q227" s="35"/>
      <c r="R227" s="35"/>
      <c r="S227" s="35"/>
      <c r="T227" s="35"/>
      <c r="U227" s="3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row>
    <row r="228" spans="1:72">
      <c r="A228" s="115"/>
      <c r="B228" s="115"/>
      <c r="C228" s="115"/>
      <c r="D228" s="115"/>
      <c r="E228" s="115"/>
      <c r="F228" s="115"/>
      <c r="G228" s="115"/>
      <c r="H228" s="115"/>
      <c r="I228" s="115"/>
      <c r="J228" s="115"/>
      <c r="K228" s="115"/>
      <c r="L228" s="115"/>
      <c r="M228" s="115"/>
      <c r="N228" s="115"/>
      <c r="O228" s="115"/>
      <c r="P228" s="35"/>
      <c r="Q228" s="35"/>
      <c r="R228" s="35"/>
      <c r="S228" s="35"/>
      <c r="T228" s="35"/>
      <c r="U228" s="3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row>
    <row r="229" spans="1:72">
      <c r="A229" s="115"/>
      <c r="B229" s="115"/>
      <c r="C229" s="115"/>
      <c r="D229" s="115"/>
      <c r="E229" s="115"/>
      <c r="F229" s="115"/>
      <c r="G229" s="115"/>
      <c r="H229" s="115"/>
      <c r="I229" s="115"/>
      <c r="J229" s="115"/>
      <c r="K229" s="115"/>
      <c r="L229" s="115"/>
      <c r="M229" s="115"/>
      <c r="N229" s="115"/>
      <c r="O229" s="115"/>
      <c r="P229" s="35"/>
      <c r="Q229" s="35"/>
      <c r="R229" s="35"/>
      <c r="S229" s="35"/>
      <c r="T229" s="35"/>
      <c r="U229" s="3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row>
    <row r="230" spans="1:72">
      <c r="A230" s="115"/>
      <c r="B230" s="115"/>
      <c r="C230" s="115"/>
      <c r="D230" s="115"/>
      <c r="E230" s="115"/>
      <c r="F230" s="115"/>
      <c r="G230" s="115"/>
      <c r="H230" s="115"/>
      <c r="I230" s="115"/>
      <c r="J230" s="115"/>
      <c r="K230" s="115"/>
      <c r="L230" s="115"/>
      <c r="M230" s="115"/>
      <c r="N230" s="115"/>
      <c r="O230" s="115"/>
      <c r="P230" s="35"/>
      <c r="Q230" s="35"/>
      <c r="R230" s="35"/>
      <c r="S230" s="35"/>
      <c r="T230" s="35"/>
      <c r="U230" s="3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row>
    <row r="231" spans="1:72">
      <c r="A231" s="115"/>
      <c r="B231" s="115"/>
      <c r="C231" s="115"/>
      <c r="D231" s="115"/>
      <c r="E231" s="115"/>
      <c r="F231" s="115"/>
      <c r="G231" s="115"/>
      <c r="H231" s="115"/>
      <c r="I231" s="115"/>
      <c r="J231" s="115"/>
      <c r="K231" s="115"/>
      <c r="L231" s="115"/>
      <c r="M231" s="115"/>
      <c r="N231" s="115"/>
      <c r="O231" s="115"/>
      <c r="P231" s="35"/>
      <c r="Q231" s="35"/>
      <c r="R231" s="35"/>
      <c r="S231" s="35"/>
      <c r="T231" s="35"/>
      <c r="U231" s="3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row>
    <row r="232" spans="1:72">
      <c r="A232" s="115"/>
      <c r="B232" s="115"/>
      <c r="C232" s="115"/>
      <c r="D232" s="115"/>
      <c r="E232" s="115"/>
      <c r="F232" s="115"/>
      <c r="G232" s="115"/>
      <c r="H232" s="115"/>
      <c r="I232" s="115"/>
      <c r="J232" s="115"/>
      <c r="K232" s="115"/>
      <c r="L232" s="115"/>
      <c r="M232" s="115"/>
      <c r="N232" s="115"/>
      <c r="O232" s="115"/>
      <c r="P232" s="35"/>
      <c r="Q232" s="35"/>
      <c r="R232" s="35"/>
      <c r="S232" s="35"/>
      <c r="T232" s="35"/>
      <c r="U232" s="3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row>
    <row r="233" spans="1:72">
      <c r="A233" s="115"/>
      <c r="B233" s="115"/>
      <c r="C233" s="115"/>
      <c r="D233" s="115"/>
      <c r="E233" s="115"/>
      <c r="F233" s="115"/>
      <c r="G233" s="115"/>
      <c r="H233" s="115"/>
      <c r="I233" s="115"/>
      <c r="J233" s="115"/>
      <c r="K233" s="115"/>
      <c r="L233" s="115"/>
      <c r="M233" s="115"/>
      <c r="N233" s="115"/>
      <c r="O233" s="115"/>
      <c r="P233" s="35"/>
      <c r="Q233" s="35"/>
      <c r="R233" s="35"/>
      <c r="S233" s="35"/>
      <c r="T233" s="35"/>
      <c r="U233" s="3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row>
    <row r="234" spans="1:72">
      <c r="A234" s="115"/>
      <c r="B234" s="115"/>
      <c r="C234" s="115"/>
      <c r="D234" s="115"/>
      <c r="E234" s="115"/>
      <c r="F234" s="115"/>
      <c r="G234" s="115"/>
      <c r="H234" s="115"/>
      <c r="I234" s="115"/>
      <c r="J234" s="115"/>
      <c r="K234" s="115"/>
      <c r="L234" s="115"/>
      <c r="M234" s="115"/>
      <c r="N234" s="115"/>
      <c r="O234" s="115"/>
      <c r="P234" s="35"/>
      <c r="Q234" s="35"/>
      <c r="R234" s="35"/>
      <c r="S234" s="35"/>
      <c r="T234" s="35"/>
      <c r="U234" s="3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row>
    <row r="235" spans="1:72">
      <c r="A235" s="115"/>
      <c r="B235" s="115"/>
      <c r="C235" s="115"/>
      <c r="D235" s="115"/>
      <c r="E235" s="115"/>
      <c r="F235" s="115"/>
      <c r="G235" s="115"/>
      <c r="H235" s="115"/>
      <c r="I235" s="115"/>
      <c r="J235" s="115"/>
      <c r="K235" s="115"/>
      <c r="L235" s="115"/>
      <c r="M235" s="115"/>
      <c r="N235" s="115"/>
      <c r="O235" s="115"/>
      <c r="P235" s="35"/>
      <c r="Q235" s="35"/>
      <c r="R235" s="35"/>
      <c r="S235" s="35"/>
      <c r="T235" s="35"/>
      <c r="U235" s="3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row>
    <row r="236" spans="1:72">
      <c r="A236" s="115"/>
      <c r="B236" s="115"/>
      <c r="C236" s="115"/>
      <c r="D236" s="115"/>
      <c r="E236" s="115"/>
      <c r="F236" s="115"/>
      <c r="G236" s="115"/>
      <c r="H236" s="115"/>
      <c r="I236" s="115"/>
      <c r="J236" s="115"/>
      <c r="K236" s="115"/>
      <c r="L236" s="115"/>
      <c r="M236" s="115"/>
      <c r="N236" s="115"/>
      <c r="O236" s="115"/>
      <c r="P236" s="35"/>
      <c r="Q236" s="35"/>
      <c r="R236" s="35"/>
      <c r="S236" s="35"/>
      <c r="T236" s="35"/>
      <c r="U236" s="3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row>
    <row r="237" spans="1:72">
      <c r="A237" s="115"/>
      <c r="B237" s="115"/>
      <c r="C237" s="115"/>
      <c r="D237" s="115"/>
      <c r="E237" s="115"/>
      <c r="F237" s="115"/>
      <c r="G237" s="115"/>
      <c r="H237" s="115"/>
      <c r="I237" s="115"/>
      <c r="J237" s="115"/>
      <c r="K237" s="115"/>
      <c r="L237" s="115"/>
      <c r="M237" s="115"/>
      <c r="N237" s="115"/>
      <c r="O237" s="115"/>
      <c r="P237" s="35"/>
      <c r="Q237" s="35"/>
      <c r="R237" s="35"/>
      <c r="S237" s="35"/>
      <c r="T237" s="35"/>
      <c r="U237" s="3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row>
    <row r="238" spans="1:72">
      <c r="A238" s="115"/>
      <c r="B238" s="115"/>
      <c r="C238" s="115"/>
      <c r="D238" s="115"/>
      <c r="E238" s="115"/>
      <c r="F238" s="115"/>
      <c r="G238" s="115"/>
      <c r="H238" s="115"/>
      <c r="I238" s="115"/>
      <c r="J238" s="115"/>
      <c r="K238" s="115"/>
      <c r="L238" s="115"/>
      <c r="M238" s="115"/>
      <c r="N238" s="115"/>
      <c r="O238" s="115"/>
      <c r="P238" s="35"/>
      <c r="Q238" s="35"/>
      <c r="R238" s="35"/>
      <c r="S238" s="35"/>
      <c r="T238" s="35"/>
      <c r="U238" s="3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row>
    <row r="239" spans="1:72">
      <c r="A239" s="115"/>
      <c r="B239" s="115"/>
      <c r="C239" s="115"/>
      <c r="D239" s="115"/>
      <c r="E239" s="115"/>
      <c r="F239" s="115"/>
      <c r="G239" s="115"/>
      <c r="H239" s="115"/>
      <c r="I239" s="115"/>
      <c r="J239" s="115"/>
      <c r="K239" s="115"/>
      <c r="L239" s="115"/>
      <c r="M239" s="115"/>
      <c r="N239" s="115"/>
      <c r="O239" s="115"/>
      <c r="P239" s="35"/>
      <c r="Q239" s="35"/>
      <c r="R239" s="35"/>
      <c r="S239" s="35"/>
      <c r="T239" s="35"/>
      <c r="U239" s="3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row>
    <row r="240" spans="1:72">
      <c r="A240" s="115"/>
      <c r="B240" s="115"/>
      <c r="C240" s="115"/>
      <c r="D240" s="115"/>
      <c r="E240" s="115"/>
      <c r="F240" s="115"/>
      <c r="G240" s="115"/>
      <c r="H240" s="115"/>
      <c r="I240" s="115"/>
      <c r="J240" s="115"/>
      <c r="K240" s="115"/>
      <c r="L240" s="115"/>
      <c r="M240" s="115"/>
      <c r="N240" s="115"/>
      <c r="O240" s="115"/>
      <c r="P240" s="35"/>
      <c r="Q240" s="35"/>
      <c r="R240" s="35"/>
      <c r="S240" s="35"/>
      <c r="T240" s="35"/>
      <c r="U240" s="3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row>
    <row r="241" spans="1:72">
      <c r="A241" s="115"/>
      <c r="B241" s="115"/>
      <c r="C241" s="115"/>
      <c r="D241" s="115"/>
      <c r="E241" s="115"/>
      <c r="F241" s="115"/>
      <c r="G241" s="115"/>
      <c r="H241" s="115"/>
      <c r="I241" s="115"/>
      <c r="J241" s="115"/>
      <c r="K241" s="115"/>
      <c r="L241" s="115"/>
      <c r="M241" s="115"/>
      <c r="N241" s="115"/>
      <c r="O241" s="115"/>
      <c r="P241" s="35"/>
      <c r="Q241" s="35"/>
      <c r="R241" s="35"/>
      <c r="S241" s="35"/>
      <c r="T241" s="35"/>
      <c r="U241" s="3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row>
    <row r="242" spans="1:72">
      <c r="A242" s="115"/>
      <c r="B242" s="115"/>
      <c r="C242" s="115"/>
      <c r="D242" s="115"/>
      <c r="E242" s="115"/>
      <c r="F242" s="115"/>
      <c r="G242" s="115"/>
      <c r="H242" s="115"/>
      <c r="I242" s="115"/>
      <c r="J242" s="115"/>
      <c r="K242" s="115"/>
      <c r="L242" s="115"/>
      <c r="M242" s="115"/>
      <c r="N242" s="115"/>
      <c r="O242" s="115"/>
      <c r="P242" s="35"/>
      <c r="Q242" s="35"/>
      <c r="R242" s="35"/>
      <c r="S242" s="35"/>
      <c r="T242" s="35"/>
      <c r="U242" s="3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row>
    <row r="243" spans="1:72">
      <c r="A243" s="115"/>
      <c r="B243" s="115"/>
      <c r="C243" s="115"/>
      <c r="D243" s="115"/>
      <c r="E243" s="115"/>
      <c r="F243" s="115"/>
      <c r="G243" s="115"/>
      <c r="H243" s="115"/>
      <c r="I243" s="115"/>
      <c r="J243" s="115"/>
      <c r="K243" s="115"/>
      <c r="L243" s="115"/>
      <c r="M243" s="115"/>
      <c r="N243" s="115"/>
      <c r="O243" s="115"/>
      <c r="P243" s="35"/>
      <c r="Q243" s="35"/>
      <c r="R243" s="35"/>
      <c r="S243" s="35"/>
      <c r="T243" s="35"/>
      <c r="U243" s="3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row>
    <row r="244" spans="1:72">
      <c r="A244" s="115"/>
      <c r="B244" s="115"/>
      <c r="C244" s="115"/>
      <c r="D244" s="115"/>
      <c r="E244" s="115"/>
      <c r="F244" s="115"/>
      <c r="G244" s="115"/>
      <c r="H244" s="115"/>
      <c r="I244" s="115"/>
      <c r="J244" s="115"/>
      <c r="K244" s="115"/>
      <c r="L244" s="115"/>
      <c r="M244" s="115"/>
      <c r="N244" s="115"/>
      <c r="O244" s="115"/>
      <c r="P244" s="35"/>
      <c r="Q244" s="35"/>
      <c r="R244" s="35"/>
      <c r="S244" s="35"/>
      <c r="T244" s="35"/>
      <c r="U244" s="3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row>
    <row r="245" spans="1:72">
      <c r="A245" s="115"/>
      <c r="B245" s="115"/>
      <c r="C245" s="115"/>
      <c r="D245" s="115"/>
      <c r="E245" s="115"/>
      <c r="F245" s="115"/>
      <c r="G245" s="115"/>
      <c r="H245" s="115"/>
      <c r="I245" s="115"/>
      <c r="J245" s="115"/>
      <c r="K245" s="115"/>
      <c r="L245" s="115"/>
      <c r="M245" s="115"/>
      <c r="N245" s="115"/>
      <c r="O245" s="115"/>
      <c r="P245" s="35"/>
      <c r="Q245" s="35"/>
      <c r="R245" s="35"/>
      <c r="S245" s="35"/>
      <c r="T245" s="35"/>
      <c r="U245" s="3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row>
    <row r="246" spans="1:72">
      <c r="A246" s="115"/>
      <c r="B246" s="115"/>
      <c r="C246" s="115"/>
      <c r="D246" s="115"/>
      <c r="E246" s="115"/>
      <c r="F246" s="115"/>
      <c r="G246" s="115"/>
      <c r="H246" s="115"/>
      <c r="I246" s="115"/>
      <c r="J246" s="115"/>
      <c r="K246" s="115"/>
      <c r="L246" s="115"/>
      <c r="M246" s="115"/>
      <c r="N246" s="115"/>
      <c r="O246" s="115"/>
      <c r="P246" s="35"/>
      <c r="Q246" s="35"/>
      <c r="R246" s="35"/>
      <c r="S246" s="35"/>
      <c r="T246" s="35"/>
      <c r="U246" s="3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row>
    <row r="247" spans="1:72">
      <c r="A247" s="115"/>
      <c r="B247" s="115"/>
      <c r="C247" s="115"/>
      <c r="D247" s="115"/>
      <c r="E247" s="115"/>
      <c r="F247" s="115"/>
      <c r="G247" s="115"/>
      <c r="H247" s="115"/>
      <c r="I247" s="115"/>
      <c r="J247" s="115"/>
      <c r="K247" s="115"/>
      <c r="L247" s="115"/>
      <c r="M247" s="115"/>
      <c r="N247" s="115"/>
      <c r="O247" s="115"/>
      <c r="P247" s="35"/>
      <c r="Q247" s="35"/>
      <c r="R247" s="35"/>
      <c r="S247" s="35"/>
      <c r="T247" s="35"/>
      <c r="U247" s="3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row>
    <row r="248" spans="1:72">
      <c r="A248" s="115"/>
      <c r="B248" s="115"/>
      <c r="C248" s="115"/>
      <c r="D248" s="115"/>
      <c r="E248" s="115"/>
      <c r="F248" s="115"/>
      <c r="G248" s="115"/>
      <c r="H248" s="115"/>
      <c r="I248" s="115"/>
      <c r="J248" s="115"/>
      <c r="K248" s="115"/>
      <c r="L248" s="115"/>
      <c r="M248" s="115"/>
      <c r="N248" s="115"/>
      <c r="O248" s="115"/>
      <c r="P248" s="35"/>
      <c r="Q248" s="35"/>
      <c r="R248" s="35"/>
      <c r="S248" s="35"/>
      <c r="T248" s="35"/>
      <c r="U248" s="3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row>
    <row r="249" spans="1:72">
      <c r="A249" s="115"/>
      <c r="B249" s="115"/>
      <c r="C249" s="115"/>
      <c r="D249" s="115"/>
      <c r="E249" s="115"/>
      <c r="F249" s="115"/>
      <c r="G249" s="115"/>
      <c r="H249" s="115"/>
      <c r="I249" s="115"/>
      <c r="J249" s="115"/>
      <c r="K249" s="115"/>
      <c r="L249" s="115"/>
      <c r="M249" s="115"/>
      <c r="N249" s="115"/>
      <c r="O249" s="115"/>
      <c r="P249" s="35"/>
      <c r="Q249" s="35"/>
      <c r="R249" s="35"/>
      <c r="S249" s="35"/>
      <c r="T249" s="35"/>
      <c r="U249" s="3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row>
    <row r="250" spans="1:72">
      <c r="A250" s="115"/>
      <c r="B250" s="115"/>
      <c r="C250" s="115"/>
      <c r="D250" s="115"/>
      <c r="E250" s="115"/>
      <c r="F250" s="115"/>
      <c r="G250" s="115"/>
      <c r="H250" s="115"/>
      <c r="I250" s="115"/>
      <c r="J250" s="115"/>
      <c r="K250" s="115"/>
      <c r="L250" s="115"/>
      <c r="M250" s="115"/>
      <c r="N250" s="115"/>
      <c r="O250" s="115"/>
      <c r="P250" s="35"/>
      <c r="Q250" s="35"/>
      <c r="R250" s="35"/>
      <c r="S250" s="35"/>
      <c r="T250" s="35"/>
      <c r="U250" s="3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row>
    <row r="251" spans="1:72">
      <c r="A251" s="115"/>
      <c r="B251" s="115"/>
      <c r="C251" s="115"/>
      <c r="D251" s="115"/>
      <c r="E251" s="115"/>
      <c r="F251" s="115"/>
      <c r="G251" s="115"/>
      <c r="H251" s="115"/>
      <c r="I251" s="115"/>
      <c r="J251" s="115"/>
      <c r="K251" s="115"/>
      <c r="L251" s="115"/>
      <c r="M251" s="115"/>
      <c r="N251" s="115"/>
      <c r="O251" s="115"/>
      <c r="P251" s="35"/>
      <c r="Q251" s="35"/>
      <c r="R251" s="35"/>
      <c r="S251" s="35"/>
      <c r="T251" s="35"/>
      <c r="U251" s="3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row>
    <row r="252" spans="1:72">
      <c r="A252" s="115"/>
      <c r="B252" s="115"/>
      <c r="C252" s="115"/>
      <c r="D252" s="115"/>
      <c r="E252" s="115"/>
      <c r="F252" s="115"/>
      <c r="G252" s="115"/>
      <c r="H252" s="115"/>
      <c r="I252" s="115"/>
      <c r="J252" s="115"/>
      <c r="K252" s="115"/>
      <c r="L252" s="115"/>
      <c r="M252" s="115"/>
      <c r="N252" s="115"/>
      <c r="O252" s="115"/>
      <c r="P252" s="35"/>
      <c r="Q252" s="35"/>
      <c r="R252" s="35"/>
      <c r="S252" s="35"/>
      <c r="T252" s="35"/>
      <c r="U252" s="3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row>
    <row r="253" spans="1:72">
      <c r="A253" s="115"/>
      <c r="B253" s="115"/>
      <c r="C253" s="115"/>
      <c r="D253" s="115"/>
      <c r="E253" s="115"/>
      <c r="F253" s="115"/>
      <c r="G253" s="115"/>
      <c r="H253" s="115"/>
      <c r="I253" s="115"/>
      <c r="J253" s="115"/>
      <c r="K253" s="115"/>
      <c r="L253" s="115"/>
      <c r="M253" s="115"/>
      <c r="N253" s="115"/>
      <c r="O253" s="115"/>
      <c r="P253" s="35"/>
      <c r="Q253" s="35"/>
      <c r="R253" s="35"/>
      <c r="S253" s="35"/>
      <c r="T253" s="35"/>
      <c r="U253" s="3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row>
    <row r="254" spans="1:72">
      <c r="A254" s="115"/>
      <c r="B254" s="115"/>
      <c r="C254" s="115"/>
      <c r="D254" s="115"/>
      <c r="E254" s="115"/>
      <c r="F254" s="115"/>
      <c r="G254" s="115"/>
      <c r="H254" s="115"/>
      <c r="I254" s="115"/>
      <c r="J254" s="115"/>
      <c r="K254" s="115"/>
      <c r="L254" s="115"/>
      <c r="M254" s="115"/>
      <c r="N254" s="115"/>
      <c r="O254" s="115"/>
      <c r="P254" s="35"/>
      <c r="Q254" s="35"/>
      <c r="R254" s="35"/>
      <c r="S254" s="35"/>
      <c r="T254" s="35"/>
      <c r="U254" s="3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row>
    <row r="255" spans="1:72">
      <c r="A255" s="115"/>
      <c r="B255" s="115"/>
      <c r="C255" s="115"/>
      <c r="D255" s="115"/>
      <c r="E255" s="115"/>
      <c r="F255" s="115"/>
      <c r="G255" s="115"/>
      <c r="H255" s="115"/>
      <c r="I255" s="115"/>
      <c r="J255" s="115"/>
      <c r="K255" s="115"/>
      <c r="L255" s="115"/>
      <c r="M255" s="115"/>
      <c r="N255" s="115"/>
      <c r="O255" s="115"/>
      <c r="P255" s="35"/>
      <c r="Q255" s="35"/>
      <c r="R255" s="35"/>
      <c r="S255" s="35"/>
      <c r="T255" s="35"/>
      <c r="U255" s="3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row>
    <row r="256" spans="1:72">
      <c r="A256" s="115"/>
      <c r="B256" s="115"/>
      <c r="C256" s="115"/>
      <c r="D256" s="115"/>
      <c r="E256" s="115"/>
      <c r="F256" s="115"/>
      <c r="G256" s="115"/>
      <c r="H256" s="115"/>
      <c r="I256" s="115"/>
      <c r="J256" s="115"/>
      <c r="K256" s="115"/>
      <c r="L256" s="115"/>
      <c r="M256" s="115"/>
      <c r="N256" s="115"/>
      <c r="O256" s="115"/>
      <c r="P256" s="35"/>
      <c r="Q256" s="35"/>
      <c r="R256" s="35"/>
      <c r="S256" s="35"/>
      <c r="T256" s="35"/>
      <c r="U256" s="3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row>
    <row r="257" spans="1:72">
      <c r="A257" s="115"/>
      <c r="B257" s="115"/>
      <c r="C257" s="115"/>
      <c r="D257" s="115"/>
      <c r="E257" s="115"/>
      <c r="F257" s="115"/>
      <c r="G257" s="115"/>
      <c r="H257" s="115"/>
      <c r="I257" s="115"/>
      <c r="J257" s="115"/>
      <c r="K257" s="115"/>
      <c r="L257" s="115"/>
      <c r="M257" s="115"/>
      <c r="N257" s="115"/>
      <c r="O257" s="115"/>
      <c r="P257" s="35"/>
      <c r="Q257" s="35"/>
      <c r="R257" s="35"/>
      <c r="S257" s="35"/>
      <c r="T257" s="35"/>
      <c r="U257" s="3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row>
    <row r="258" spans="1:72">
      <c r="A258" s="115"/>
      <c r="B258" s="115"/>
      <c r="C258" s="115"/>
      <c r="D258" s="115"/>
      <c r="E258" s="115"/>
      <c r="F258" s="115"/>
      <c r="G258" s="115"/>
      <c r="H258" s="115"/>
      <c r="I258" s="115"/>
      <c r="J258" s="115"/>
      <c r="K258" s="115"/>
      <c r="L258" s="115"/>
      <c r="M258" s="115"/>
      <c r="N258" s="115"/>
      <c r="O258" s="115"/>
      <c r="P258" s="35"/>
      <c r="Q258" s="35"/>
      <c r="R258" s="35"/>
      <c r="S258" s="35"/>
      <c r="T258" s="35"/>
      <c r="U258" s="3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row>
    <row r="259" spans="1:72">
      <c r="A259" s="115"/>
      <c r="B259" s="115"/>
      <c r="C259" s="115"/>
      <c r="D259" s="115"/>
      <c r="E259" s="115"/>
      <c r="F259" s="115"/>
      <c r="G259" s="115"/>
      <c r="H259" s="115"/>
      <c r="I259" s="115"/>
      <c r="J259" s="115"/>
      <c r="K259" s="115"/>
      <c r="L259" s="115"/>
      <c r="M259" s="115"/>
      <c r="N259" s="115"/>
      <c r="O259" s="115"/>
      <c r="P259" s="35"/>
      <c r="Q259" s="35"/>
      <c r="R259" s="35"/>
      <c r="S259" s="35"/>
      <c r="T259" s="35"/>
      <c r="U259" s="3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row>
    <row r="260" spans="1:72">
      <c r="A260" s="115"/>
      <c r="B260" s="115"/>
      <c r="C260" s="115"/>
      <c r="D260" s="115"/>
      <c r="E260" s="115"/>
      <c r="F260" s="115"/>
      <c r="G260" s="115"/>
      <c r="H260" s="115"/>
      <c r="I260" s="115"/>
      <c r="J260" s="115"/>
      <c r="K260" s="115"/>
      <c r="L260" s="115"/>
      <c r="M260" s="115"/>
      <c r="N260" s="115"/>
      <c r="O260" s="115"/>
      <c r="P260" s="35"/>
      <c r="Q260" s="35"/>
      <c r="R260" s="35"/>
      <c r="S260" s="35"/>
      <c r="T260" s="35"/>
      <c r="U260" s="3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row>
    <row r="261" spans="1:72">
      <c r="A261" s="115"/>
      <c r="B261" s="115"/>
      <c r="C261" s="115"/>
      <c r="D261" s="115"/>
      <c r="E261" s="115"/>
      <c r="F261" s="115"/>
      <c r="G261" s="115"/>
      <c r="H261" s="115"/>
      <c r="I261" s="115"/>
      <c r="J261" s="115"/>
      <c r="K261" s="115"/>
      <c r="L261" s="115"/>
      <c r="M261" s="115"/>
      <c r="N261" s="115"/>
      <c r="O261" s="115"/>
      <c r="P261" s="35"/>
      <c r="Q261" s="35"/>
      <c r="R261" s="35"/>
      <c r="S261" s="35"/>
      <c r="T261" s="35"/>
      <c r="U261" s="3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row>
    <row r="262" spans="1:72">
      <c r="A262" s="115"/>
      <c r="B262" s="115"/>
      <c r="C262" s="115"/>
      <c r="D262" s="115"/>
      <c r="E262" s="115"/>
      <c r="F262" s="115"/>
      <c r="G262" s="115"/>
      <c r="H262" s="115"/>
      <c r="I262" s="115"/>
      <c r="J262" s="115"/>
      <c r="K262" s="115"/>
      <c r="L262" s="115"/>
      <c r="M262" s="115"/>
      <c r="N262" s="115"/>
      <c r="O262" s="115"/>
      <c r="P262" s="35"/>
      <c r="Q262" s="35"/>
      <c r="R262" s="35"/>
      <c r="S262" s="35"/>
      <c r="T262" s="35"/>
      <c r="U262" s="3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row>
    <row r="263" spans="1:72">
      <c r="A263" s="115"/>
      <c r="B263" s="115"/>
      <c r="C263" s="115"/>
      <c r="D263" s="115"/>
      <c r="E263" s="115"/>
      <c r="F263" s="115"/>
      <c r="G263" s="115"/>
      <c r="H263" s="115"/>
      <c r="I263" s="115"/>
      <c r="J263" s="115"/>
      <c r="K263" s="115"/>
      <c r="L263" s="115"/>
      <c r="M263" s="115"/>
      <c r="N263" s="115"/>
      <c r="O263" s="115"/>
      <c r="P263" s="35"/>
      <c r="Q263" s="35"/>
      <c r="R263" s="35"/>
      <c r="S263" s="35"/>
      <c r="T263" s="35"/>
      <c r="U263" s="3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row>
    <row r="264" spans="1:72">
      <c r="A264" s="115"/>
      <c r="B264" s="115"/>
      <c r="C264" s="115"/>
      <c r="D264" s="115"/>
      <c r="E264" s="115"/>
      <c r="F264" s="115"/>
      <c r="G264" s="115"/>
      <c r="H264" s="115"/>
      <c r="I264" s="115"/>
      <c r="J264" s="115"/>
      <c r="K264" s="115"/>
      <c r="L264" s="115"/>
      <c r="M264" s="115"/>
      <c r="N264" s="115"/>
      <c r="O264" s="115"/>
      <c r="P264" s="35"/>
      <c r="Q264" s="35"/>
      <c r="R264" s="35"/>
      <c r="S264" s="35"/>
      <c r="T264" s="35"/>
      <c r="U264" s="3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row>
    <row r="265" spans="1:72">
      <c r="A265" s="115"/>
      <c r="B265" s="115"/>
      <c r="C265" s="115"/>
      <c r="D265" s="115"/>
      <c r="E265" s="115"/>
      <c r="F265" s="115"/>
      <c r="G265" s="115"/>
      <c r="H265" s="115"/>
      <c r="I265" s="115"/>
      <c r="J265" s="115"/>
      <c r="K265" s="115"/>
      <c r="L265" s="115"/>
      <c r="M265" s="115"/>
      <c r="N265" s="115"/>
      <c r="O265" s="115"/>
      <c r="P265" s="35"/>
      <c r="Q265" s="35"/>
      <c r="R265" s="35"/>
      <c r="S265" s="35"/>
      <c r="T265" s="35"/>
      <c r="U265" s="3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row>
    <row r="266" spans="1:72">
      <c r="A266" s="115"/>
      <c r="B266" s="115"/>
      <c r="C266" s="115"/>
      <c r="D266" s="115"/>
      <c r="E266" s="115"/>
      <c r="F266" s="115"/>
      <c r="G266" s="115"/>
      <c r="H266" s="115"/>
      <c r="I266" s="115"/>
      <c r="J266" s="115"/>
      <c r="K266" s="115"/>
      <c r="L266" s="115"/>
      <c r="M266" s="115"/>
      <c r="N266" s="115"/>
      <c r="O266" s="115"/>
      <c r="P266" s="35"/>
      <c r="Q266" s="35"/>
      <c r="R266" s="35"/>
      <c r="S266" s="35"/>
      <c r="T266" s="35"/>
      <c r="U266" s="3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row>
    <row r="267" spans="1:72">
      <c r="A267" s="115"/>
      <c r="B267" s="115"/>
      <c r="C267" s="115"/>
      <c r="D267" s="115"/>
      <c r="E267" s="115"/>
      <c r="F267" s="115"/>
      <c r="G267" s="115"/>
      <c r="H267" s="115"/>
      <c r="I267" s="115"/>
      <c r="J267" s="115"/>
      <c r="K267" s="115"/>
      <c r="L267" s="115"/>
      <c r="M267" s="115"/>
      <c r="N267" s="115"/>
      <c r="O267" s="115"/>
      <c r="P267" s="35"/>
      <c r="Q267" s="35"/>
      <c r="R267" s="35"/>
      <c r="S267" s="35"/>
      <c r="T267" s="35"/>
      <c r="U267" s="3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row>
    <row r="268" spans="1:72">
      <c r="A268" s="115"/>
      <c r="B268" s="115"/>
      <c r="C268" s="115"/>
      <c r="D268" s="115"/>
      <c r="E268" s="115"/>
      <c r="F268" s="115"/>
      <c r="G268" s="115"/>
      <c r="H268" s="115"/>
      <c r="I268" s="115"/>
      <c r="J268" s="115"/>
      <c r="K268" s="115"/>
      <c r="L268" s="115"/>
      <c r="M268" s="115"/>
      <c r="N268" s="115"/>
      <c r="O268" s="115"/>
      <c r="P268" s="35"/>
      <c r="Q268" s="35"/>
      <c r="R268" s="35"/>
      <c r="S268" s="35"/>
      <c r="T268" s="35"/>
      <c r="U268" s="3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row>
    <row r="269" spans="1:72">
      <c r="A269" s="115"/>
      <c r="B269" s="115"/>
      <c r="C269" s="115"/>
      <c r="D269" s="115"/>
      <c r="E269" s="115"/>
      <c r="F269" s="115"/>
      <c r="G269" s="115"/>
      <c r="H269" s="115"/>
      <c r="I269" s="115"/>
      <c r="J269" s="115"/>
      <c r="K269" s="115"/>
      <c r="L269" s="115"/>
      <c r="M269" s="115"/>
      <c r="N269" s="115"/>
      <c r="O269" s="115"/>
      <c r="P269" s="35"/>
      <c r="Q269" s="35"/>
      <c r="R269" s="35"/>
      <c r="S269" s="35"/>
      <c r="T269" s="35"/>
      <c r="U269" s="3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row>
    <row r="270" spans="1:72">
      <c r="A270" s="115"/>
      <c r="B270" s="115"/>
      <c r="C270" s="115"/>
      <c r="D270" s="115"/>
      <c r="E270" s="115"/>
      <c r="F270" s="115"/>
      <c r="G270" s="115"/>
      <c r="H270" s="115"/>
      <c r="I270" s="115"/>
      <c r="J270" s="115"/>
      <c r="K270" s="115"/>
      <c r="L270" s="115"/>
      <c r="M270" s="115"/>
      <c r="N270" s="115"/>
      <c r="O270" s="115"/>
      <c r="P270" s="35"/>
      <c r="Q270" s="35"/>
      <c r="R270" s="35"/>
      <c r="S270" s="35"/>
      <c r="T270" s="35"/>
      <c r="U270" s="3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row>
    <row r="271" spans="1:72">
      <c r="A271" s="115"/>
      <c r="B271" s="115"/>
      <c r="C271" s="115"/>
      <c r="D271" s="115"/>
      <c r="E271" s="115"/>
      <c r="F271" s="115"/>
      <c r="G271" s="115"/>
      <c r="H271" s="115"/>
      <c r="I271" s="115"/>
      <c r="J271" s="115"/>
      <c r="K271" s="115"/>
      <c r="L271" s="115"/>
      <c r="M271" s="115"/>
      <c r="N271" s="115"/>
      <c r="O271" s="115"/>
      <c r="P271" s="35"/>
      <c r="Q271" s="35"/>
      <c r="R271" s="35"/>
      <c r="S271" s="35"/>
      <c r="T271" s="35"/>
      <c r="U271" s="3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row>
    <row r="272" spans="1:72">
      <c r="A272" s="115"/>
      <c r="B272" s="115"/>
      <c r="C272" s="115"/>
      <c r="D272" s="115"/>
      <c r="E272" s="115"/>
      <c r="F272" s="115"/>
      <c r="G272" s="115"/>
      <c r="H272" s="115"/>
      <c r="I272" s="115"/>
      <c r="J272" s="115"/>
      <c r="K272" s="115"/>
      <c r="L272" s="115"/>
      <c r="M272" s="115"/>
      <c r="N272" s="115"/>
      <c r="O272" s="115"/>
      <c r="P272" s="35"/>
      <c r="Q272" s="35"/>
      <c r="R272" s="35"/>
      <c r="S272" s="35"/>
      <c r="T272" s="35"/>
      <c r="U272" s="3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row>
    <row r="273" spans="1:72">
      <c r="A273" s="115"/>
      <c r="B273" s="115"/>
      <c r="C273" s="115"/>
      <c r="D273" s="115"/>
      <c r="E273" s="115"/>
      <c r="F273" s="115"/>
      <c r="G273" s="115"/>
      <c r="H273" s="115"/>
      <c r="I273" s="115"/>
      <c r="J273" s="115"/>
      <c r="K273" s="115"/>
      <c r="L273" s="115"/>
      <c r="M273" s="115"/>
      <c r="N273" s="115"/>
      <c r="O273" s="115"/>
      <c r="P273" s="35"/>
      <c r="Q273" s="35"/>
      <c r="R273" s="35"/>
      <c r="S273" s="35"/>
      <c r="T273" s="35"/>
      <c r="U273" s="3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row>
    <row r="274" spans="1:72">
      <c r="A274" s="115"/>
      <c r="B274" s="115"/>
      <c r="C274" s="115"/>
      <c r="D274" s="115"/>
      <c r="E274" s="115"/>
      <c r="F274" s="115"/>
      <c r="G274" s="115"/>
      <c r="H274" s="115"/>
      <c r="I274" s="115"/>
      <c r="J274" s="115"/>
      <c r="K274" s="115"/>
      <c r="L274" s="115"/>
      <c r="M274" s="115"/>
      <c r="N274" s="115"/>
      <c r="O274" s="115"/>
      <c r="P274" s="35"/>
      <c r="Q274" s="35"/>
      <c r="R274" s="35"/>
      <c r="S274" s="35"/>
      <c r="T274" s="35"/>
      <c r="U274" s="3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row>
    <row r="275" spans="1:72">
      <c r="A275" s="115"/>
      <c r="B275" s="115"/>
      <c r="C275" s="115"/>
      <c r="D275" s="115"/>
      <c r="E275" s="115"/>
      <c r="F275" s="115"/>
      <c r="G275" s="115"/>
      <c r="H275" s="115"/>
      <c r="I275" s="115"/>
      <c r="J275" s="115"/>
      <c r="K275" s="115"/>
      <c r="L275" s="115"/>
      <c r="M275" s="115"/>
      <c r="N275" s="115"/>
      <c r="O275" s="115"/>
      <c r="P275" s="35"/>
      <c r="Q275" s="35"/>
      <c r="R275" s="35"/>
      <c r="S275" s="35"/>
      <c r="T275" s="35"/>
      <c r="U275" s="3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row>
    <row r="276" spans="1:72">
      <c r="A276" s="115"/>
      <c r="B276" s="115"/>
      <c r="C276" s="115"/>
      <c r="D276" s="115"/>
      <c r="E276" s="115"/>
      <c r="F276" s="115"/>
      <c r="G276" s="115"/>
      <c r="H276" s="115"/>
      <c r="I276" s="115"/>
      <c r="J276" s="115"/>
      <c r="K276" s="115"/>
      <c r="L276" s="115"/>
      <c r="M276" s="115"/>
      <c r="N276" s="115"/>
      <c r="O276" s="115"/>
      <c r="P276" s="35"/>
      <c r="Q276" s="35"/>
      <c r="R276" s="35"/>
      <c r="S276" s="35"/>
      <c r="T276" s="35"/>
      <c r="U276" s="3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row>
    <row r="277" spans="1:72">
      <c r="A277" s="115"/>
      <c r="B277" s="115"/>
      <c r="C277" s="115"/>
      <c r="D277" s="115"/>
      <c r="E277" s="115"/>
      <c r="F277" s="115"/>
      <c r="G277" s="115"/>
      <c r="H277" s="115"/>
      <c r="I277" s="115"/>
      <c r="J277" s="115"/>
      <c r="K277" s="115"/>
      <c r="L277" s="115"/>
      <c r="M277" s="115"/>
      <c r="N277" s="115"/>
      <c r="O277" s="115"/>
      <c r="P277" s="35"/>
      <c r="Q277" s="35"/>
      <c r="R277" s="35"/>
      <c r="S277" s="35"/>
      <c r="T277" s="35"/>
      <c r="U277" s="3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row>
    <row r="278" spans="1:72">
      <c r="A278" s="115"/>
      <c r="B278" s="115"/>
      <c r="C278" s="115"/>
      <c r="D278" s="115"/>
      <c r="E278" s="115"/>
      <c r="F278" s="115"/>
      <c r="G278" s="115"/>
      <c r="H278" s="115"/>
      <c r="I278" s="115"/>
      <c r="J278" s="115"/>
      <c r="K278" s="115"/>
      <c r="L278" s="115"/>
      <c r="M278" s="115"/>
      <c r="N278" s="115"/>
      <c r="O278" s="115"/>
      <c r="P278" s="35"/>
      <c r="Q278" s="35"/>
      <c r="R278" s="35"/>
      <c r="S278" s="35"/>
      <c r="T278" s="35"/>
      <c r="U278" s="3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row>
    <row r="279" spans="1:72">
      <c r="A279" s="115"/>
      <c r="B279" s="115"/>
      <c r="C279" s="115"/>
      <c r="D279" s="115"/>
      <c r="E279" s="115"/>
      <c r="F279" s="115"/>
      <c r="G279" s="115"/>
      <c r="H279" s="115"/>
      <c r="I279" s="115"/>
      <c r="J279" s="115"/>
      <c r="K279" s="115"/>
      <c r="L279" s="115"/>
      <c r="M279" s="115"/>
      <c r="N279" s="115"/>
      <c r="O279" s="115"/>
      <c r="P279" s="35"/>
      <c r="Q279" s="35"/>
      <c r="R279" s="35"/>
      <c r="S279" s="35"/>
      <c r="T279" s="35"/>
      <c r="U279" s="3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row>
    <row r="280" spans="1:72">
      <c r="A280" s="115"/>
      <c r="B280" s="115"/>
      <c r="C280" s="115"/>
      <c r="D280" s="115"/>
      <c r="E280" s="115"/>
      <c r="F280" s="115"/>
      <c r="G280" s="115"/>
      <c r="H280" s="115"/>
      <c r="I280" s="115"/>
      <c r="J280" s="115"/>
      <c r="K280" s="115"/>
      <c r="L280" s="115"/>
      <c r="M280" s="115"/>
      <c r="N280" s="115"/>
      <c r="O280" s="115"/>
      <c r="P280" s="35"/>
      <c r="Q280" s="35"/>
      <c r="R280" s="35"/>
      <c r="S280" s="35"/>
      <c r="T280" s="35"/>
      <c r="U280" s="3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row>
    <row r="281" spans="1:72">
      <c r="A281" s="115"/>
      <c r="B281" s="115"/>
      <c r="C281" s="115"/>
      <c r="D281" s="115"/>
      <c r="E281" s="115"/>
      <c r="F281" s="115"/>
      <c r="G281" s="115"/>
      <c r="H281" s="115"/>
      <c r="I281" s="115"/>
      <c r="J281" s="115"/>
      <c r="K281" s="115"/>
      <c r="L281" s="115"/>
      <c r="M281" s="115"/>
      <c r="N281" s="115"/>
      <c r="O281" s="115"/>
      <c r="P281" s="35"/>
      <c r="Q281" s="35"/>
      <c r="R281" s="35"/>
      <c r="S281" s="35"/>
      <c r="T281" s="35"/>
      <c r="U281" s="3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row>
    <row r="282" spans="1:72">
      <c r="A282" s="115"/>
      <c r="B282" s="115"/>
      <c r="C282" s="115"/>
      <c r="D282" s="115"/>
      <c r="E282" s="115"/>
      <c r="F282" s="115"/>
      <c r="G282" s="115"/>
      <c r="H282" s="115"/>
      <c r="I282" s="115"/>
      <c r="J282" s="115"/>
      <c r="K282" s="115"/>
      <c r="L282" s="115"/>
      <c r="M282" s="115"/>
      <c r="N282" s="115"/>
      <c r="O282" s="115"/>
      <c r="P282" s="35"/>
      <c r="Q282" s="35"/>
      <c r="R282" s="35"/>
      <c r="S282" s="35"/>
      <c r="T282" s="35"/>
      <c r="U282" s="3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row>
    <row r="283" spans="1:72">
      <c r="A283" s="115"/>
      <c r="B283" s="115"/>
      <c r="C283" s="115"/>
      <c r="D283" s="115"/>
      <c r="E283" s="115"/>
      <c r="F283" s="115"/>
      <c r="G283" s="115"/>
      <c r="H283" s="115"/>
      <c r="I283" s="115"/>
      <c r="J283" s="115"/>
      <c r="K283" s="115"/>
      <c r="L283" s="115"/>
      <c r="M283" s="115"/>
      <c r="N283" s="115"/>
      <c r="O283" s="115"/>
      <c r="P283" s="35"/>
      <c r="Q283" s="35"/>
      <c r="R283" s="35"/>
      <c r="S283" s="35"/>
      <c r="T283" s="35"/>
      <c r="U283" s="3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row>
    <row r="284" spans="1:72">
      <c r="A284" s="115"/>
      <c r="B284" s="115"/>
      <c r="C284" s="115"/>
      <c r="D284" s="115"/>
      <c r="E284" s="115"/>
      <c r="F284" s="115"/>
      <c r="G284" s="115"/>
      <c r="H284" s="115"/>
      <c r="I284" s="115"/>
      <c r="J284" s="115"/>
      <c r="K284" s="115"/>
      <c r="L284" s="115"/>
      <c r="M284" s="115"/>
      <c r="N284" s="115"/>
      <c r="O284" s="115"/>
      <c r="P284" s="35"/>
      <c r="Q284" s="35"/>
      <c r="R284" s="35"/>
      <c r="S284" s="35"/>
      <c r="T284" s="35"/>
      <c r="U284" s="3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row>
    <row r="285" spans="1:72">
      <c r="A285" s="115"/>
      <c r="B285" s="115"/>
      <c r="C285" s="115"/>
      <c r="D285" s="115"/>
      <c r="E285" s="115"/>
      <c r="F285" s="115"/>
      <c r="G285" s="115"/>
      <c r="H285" s="115"/>
      <c r="I285" s="115"/>
      <c r="J285" s="115"/>
      <c r="K285" s="115"/>
      <c r="L285" s="115"/>
      <c r="M285" s="115"/>
      <c r="N285" s="115"/>
      <c r="O285" s="115"/>
      <c r="P285" s="35"/>
      <c r="Q285" s="35"/>
      <c r="R285" s="35"/>
      <c r="S285" s="35"/>
      <c r="T285" s="35"/>
      <c r="U285" s="3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row>
    <row r="286" spans="1:72">
      <c r="A286" s="115"/>
      <c r="B286" s="115"/>
      <c r="C286" s="115"/>
      <c r="D286" s="115"/>
      <c r="E286" s="115"/>
      <c r="F286" s="115"/>
      <c r="G286" s="115"/>
      <c r="H286" s="115"/>
      <c r="I286" s="115"/>
      <c r="J286" s="115"/>
      <c r="K286" s="115"/>
      <c r="L286" s="115"/>
      <c r="M286" s="115"/>
      <c r="N286" s="115"/>
      <c r="O286" s="115"/>
      <c r="P286" s="35"/>
      <c r="Q286" s="35"/>
      <c r="R286" s="35"/>
      <c r="S286" s="35"/>
      <c r="T286" s="35"/>
      <c r="U286" s="3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row>
    <row r="287" spans="1:72">
      <c r="A287" s="115"/>
      <c r="B287" s="115"/>
      <c r="C287" s="115"/>
      <c r="D287" s="115"/>
      <c r="E287" s="115"/>
      <c r="F287" s="115"/>
      <c r="G287" s="115"/>
      <c r="H287" s="115"/>
      <c r="I287" s="115"/>
      <c r="J287" s="115"/>
      <c r="K287" s="115"/>
      <c r="L287" s="115"/>
      <c r="M287" s="115"/>
      <c r="N287" s="115"/>
      <c r="O287" s="115"/>
      <c r="P287" s="35"/>
      <c r="Q287" s="35"/>
      <c r="R287" s="35"/>
      <c r="S287" s="35"/>
      <c r="T287" s="35"/>
      <c r="U287" s="3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row>
    <row r="288" spans="1:72">
      <c r="A288" s="115"/>
      <c r="B288" s="115"/>
      <c r="C288" s="115"/>
      <c r="D288" s="115"/>
      <c r="E288" s="115"/>
      <c r="F288" s="115"/>
      <c r="G288" s="115"/>
      <c r="H288" s="115"/>
      <c r="I288" s="115"/>
      <c r="J288" s="115"/>
      <c r="K288" s="115"/>
      <c r="L288" s="115"/>
      <c r="M288" s="115"/>
      <c r="N288" s="115"/>
      <c r="O288" s="115"/>
      <c r="P288" s="35"/>
      <c r="Q288" s="35"/>
      <c r="R288" s="35"/>
      <c r="S288" s="35"/>
      <c r="T288" s="35"/>
      <c r="U288" s="3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row>
    <row r="289" spans="1:72">
      <c r="A289" s="115"/>
      <c r="B289" s="115"/>
      <c r="C289" s="115"/>
      <c r="D289" s="115"/>
      <c r="E289" s="115"/>
      <c r="F289" s="115"/>
      <c r="G289" s="115"/>
      <c r="H289" s="115"/>
      <c r="I289" s="115"/>
      <c r="J289" s="115"/>
      <c r="K289" s="115"/>
      <c r="L289" s="115"/>
      <c r="M289" s="115"/>
      <c r="N289" s="115"/>
      <c r="O289" s="115"/>
      <c r="P289" s="35"/>
      <c r="Q289" s="35"/>
      <c r="R289" s="35"/>
      <c r="S289" s="35"/>
      <c r="T289" s="35"/>
      <c r="U289" s="3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row>
    <row r="290" spans="1:72">
      <c r="A290" s="115"/>
      <c r="B290" s="115"/>
      <c r="C290" s="115"/>
      <c r="D290" s="115"/>
      <c r="E290" s="115"/>
      <c r="F290" s="115"/>
      <c r="G290" s="115"/>
      <c r="H290" s="115"/>
      <c r="I290" s="115"/>
      <c r="J290" s="115"/>
      <c r="K290" s="115"/>
      <c r="L290" s="115"/>
      <c r="M290" s="115"/>
      <c r="N290" s="115"/>
      <c r="O290" s="115"/>
      <c r="P290" s="35"/>
      <c r="Q290" s="35"/>
      <c r="R290" s="35"/>
      <c r="S290" s="35"/>
      <c r="T290" s="35"/>
      <c r="U290" s="3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row>
    <row r="291" spans="1:72">
      <c r="A291" s="115"/>
      <c r="B291" s="115"/>
      <c r="C291" s="115"/>
      <c r="D291" s="115"/>
      <c r="E291" s="115"/>
      <c r="F291" s="115"/>
      <c r="G291" s="115"/>
      <c r="H291" s="115"/>
      <c r="I291" s="115"/>
      <c r="J291" s="115"/>
      <c r="K291" s="115"/>
      <c r="L291" s="115"/>
      <c r="M291" s="115"/>
      <c r="N291" s="115"/>
      <c r="O291" s="115"/>
      <c r="P291" s="35"/>
      <c r="Q291" s="35"/>
      <c r="R291" s="35"/>
      <c r="S291" s="35"/>
      <c r="T291" s="35"/>
      <c r="U291" s="3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row>
    <row r="292" spans="1:72">
      <c r="A292" s="115"/>
      <c r="B292" s="115"/>
      <c r="C292" s="115"/>
      <c r="D292" s="115"/>
      <c r="E292" s="115"/>
      <c r="F292" s="115"/>
      <c r="G292" s="115"/>
      <c r="H292" s="115"/>
      <c r="I292" s="115"/>
      <c r="J292" s="115"/>
      <c r="K292" s="115"/>
      <c r="L292" s="115"/>
      <c r="M292" s="115"/>
      <c r="N292" s="115"/>
      <c r="O292" s="115"/>
      <c r="P292" s="35"/>
      <c r="Q292" s="35"/>
      <c r="R292" s="35"/>
      <c r="S292" s="35"/>
      <c r="T292" s="35"/>
      <c r="U292" s="3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row>
    <row r="293" spans="1:72">
      <c r="A293" s="115"/>
      <c r="B293" s="115"/>
      <c r="C293" s="115"/>
      <c r="D293" s="115"/>
      <c r="E293" s="115"/>
      <c r="F293" s="115"/>
      <c r="G293" s="115"/>
      <c r="H293" s="115"/>
      <c r="I293" s="115"/>
      <c r="J293" s="115"/>
      <c r="K293" s="115"/>
      <c r="L293" s="115"/>
      <c r="M293" s="115"/>
      <c r="N293" s="115"/>
      <c r="O293" s="115"/>
      <c r="P293" s="35"/>
      <c r="Q293" s="35"/>
      <c r="R293" s="35"/>
      <c r="S293" s="35"/>
      <c r="T293" s="35"/>
      <c r="U293" s="3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row>
    <row r="294" spans="1:72">
      <c r="A294" s="115"/>
      <c r="B294" s="115"/>
      <c r="C294" s="115"/>
      <c r="D294" s="115"/>
      <c r="E294" s="115"/>
      <c r="F294" s="115"/>
      <c r="G294" s="115"/>
      <c r="H294" s="115"/>
      <c r="I294" s="115"/>
      <c r="J294" s="115"/>
      <c r="K294" s="115"/>
      <c r="L294" s="115"/>
      <c r="M294" s="115"/>
      <c r="N294" s="115"/>
      <c r="O294" s="115"/>
      <c r="P294" s="35"/>
      <c r="Q294" s="35"/>
      <c r="R294" s="35"/>
      <c r="S294" s="35"/>
      <c r="T294" s="35"/>
      <c r="U294" s="3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row>
    <row r="295" spans="1:72">
      <c r="A295" s="115"/>
      <c r="B295" s="115"/>
      <c r="C295" s="115"/>
      <c r="D295" s="115"/>
      <c r="E295" s="115"/>
      <c r="F295" s="115"/>
      <c r="G295" s="115"/>
      <c r="H295" s="115"/>
      <c r="I295" s="115"/>
      <c r="J295" s="115"/>
      <c r="K295" s="115"/>
      <c r="L295" s="115"/>
      <c r="M295" s="115"/>
      <c r="N295" s="115"/>
      <c r="O295" s="115"/>
      <c r="P295" s="35"/>
      <c r="Q295" s="35"/>
      <c r="R295" s="35"/>
      <c r="S295" s="35"/>
      <c r="T295" s="35"/>
      <c r="U295" s="3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row>
    <row r="296" spans="1:72">
      <c r="A296" s="115"/>
      <c r="B296" s="115"/>
      <c r="C296" s="115"/>
      <c r="D296" s="115"/>
      <c r="E296" s="115"/>
      <c r="F296" s="115"/>
      <c r="G296" s="115"/>
      <c r="H296" s="115"/>
      <c r="I296" s="115"/>
      <c r="J296" s="115"/>
      <c r="K296" s="115"/>
      <c r="L296" s="115"/>
      <c r="M296" s="115"/>
      <c r="N296" s="115"/>
      <c r="O296" s="115"/>
      <c r="P296" s="35"/>
      <c r="Q296" s="35"/>
      <c r="R296" s="35"/>
      <c r="S296" s="35"/>
      <c r="T296" s="35"/>
      <c r="U296" s="3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row>
    <row r="297" spans="1:72">
      <c r="A297" s="115"/>
      <c r="B297" s="115"/>
      <c r="C297" s="115"/>
      <c r="D297" s="115"/>
      <c r="E297" s="115"/>
      <c r="F297" s="115"/>
      <c r="G297" s="115"/>
      <c r="H297" s="115"/>
      <c r="I297" s="115"/>
      <c r="J297" s="115"/>
      <c r="K297" s="115"/>
      <c r="L297" s="115"/>
      <c r="M297" s="115"/>
      <c r="N297" s="115"/>
      <c r="O297" s="115"/>
      <c r="P297" s="35"/>
      <c r="Q297" s="35"/>
      <c r="R297" s="35"/>
      <c r="S297" s="35"/>
      <c r="T297" s="35"/>
      <c r="U297" s="3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row>
    <row r="298" spans="1:72">
      <c r="A298" s="115"/>
      <c r="B298" s="115"/>
      <c r="C298" s="115"/>
      <c r="D298" s="115"/>
      <c r="E298" s="115"/>
      <c r="F298" s="115"/>
      <c r="G298" s="115"/>
      <c r="H298" s="115"/>
      <c r="I298" s="115"/>
      <c r="J298" s="115"/>
      <c r="K298" s="115"/>
      <c r="L298" s="115"/>
      <c r="M298" s="115"/>
      <c r="N298" s="115"/>
      <c r="O298" s="115"/>
      <c r="P298" s="35"/>
      <c r="Q298" s="35"/>
      <c r="R298" s="35"/>
      <c r="S298" s="35"/>
      <c r="T298" s="35"/>
      <c r="U298" s="3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row>
    <row r="299" spans="1:72">
      <c r="A299" s="115"/>
      <c r="B299" s="115"/>
      <c r="C299" s="115"/>
      <c r="D299" s="115"/>
      <c r="E299" s="115"/>
      <c r="F299" s="115"/>
      <c r="G299" s="115"/>
      <c r="H299" s="115"/>
      <c r="I299" s="115"/>
      <c r="J299" s="115"/>
      <c r="K299" s="115"/>
      <c r="L299" s="115"/>
      <c r="M299" s="115"/>
      <c r="N299" s="115"/>
      <c r="O299" s="115"/>
      <c r="P299" s="35"/>
      <c r="Q299" s="35"/>
      <c r="R299" s="35"/>
      <c r="S299" s="35"/>
      <c r="T299" s="35"/>
      <c r="U299" s="3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row>
    <row r="300" spans="1:72">
      <c r="A300" s="115"/>
      <c r="B300" s="115"/>
      <c r="C300" s="115"/>
      <c r="D300" s="115"/>
      <c r="E300" s="115"/>
      <c r="F300" s="115"/>
      <c r="G300" s="115"/>
      <c r="H300" s="115"/>
      <c r="I300" s="115"/>
      <c r="J300" s="115"/>
      <c r="K300" s="115"/>
      <c r="L300" s="115"/>
      <c r="M300" s="115"/>
      <c r="N300" s="115"/>
      <c r="O300" s="115"/>
      <c r="P300" s="35"/>
      <c r="Q300" s="35"/>
      <c r="R300" s="35"/>
      <c r="S300" s="35"/>
      <c r="T300" s="35"/>
      <c r="U300" s="3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row>
    <row r="301" spans="1:72">
      <c r="A301" s="115"/>
      <c r="B301" s="115"/>
      <c r="C301" s="115"/>
      <c r="D301" s="115"/>
      <c r="E301" s="115"/>
      <c r="F301" s="115"/>
      <c r="G301" s="115"/>
      <c r="H301" s="115"/>
      <c r="I301" s="115"/>
      <c r="J301" s="115"/>
      <c r="K301" s="115"/>
      <c r="L301" s="115"/>
      <c r="M301" s="115"/>
      <c r="N301" s="115"/>
      <c r="O301" s="115"/>
      <c r="P301" s="35"/>
      <c r="Q301" s="35"/>
      <c r="R301" s="35"/>
      <c r="S301" s="35"/>
      <c r="T301" s="35"/>
      <c r="U301" s="3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row>
    <row r="302" spans="1:72">
      <c r="A302" s="115"/>
      <c r="B302" s="115"/>
      <c r="C302" s="115"/>
      <c r="D302" s="115"/>
      <c r="E302" s="115"/>
      <c r="F302" s="115"/>
      <c r="G302" s="115"/>
      <c r="H302" s="115"/>
      <c r="I302" s="115"/>
      <c r="J302" s="115"/>
      <c r="K302" s="115"/>
      <c r="L302" s="115"/>
      <c r="M302" s="115"/>
      <c r="N302" s="115"/>
      <c r="O302" s="115"/>
      <c r="P302" s="35"/>
      <c r="Q302" s="35"/>
      <c r="R302" s="35"/>
      <c r="S302" s="35"/>
      <c r="T302" s="35"/>
      <c r="U302" s="3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row>
    <row r="303" spans="1:72">
      <c r="A303" s="115"/>
      <c r="B303" s="115"/>
      <c r="C303" s="115"/>
      <c r="D303" s="115"/>
      <c r="E303" s="115"/>
      <c r="F303" s="115"/>
      <c r="G303" s="115"/>
      <c r="H303" s="115"/>
      <c r="I303" s="115"/>
      <c r="J303" s="115"/>
      <c r="K303" s="115"/>
      <c r="L303" s="115"/>
      <c r="M303" s="115"/>
      <c r="N303" s="115"/>
      <c r="O303" s="115"/>
      <c r="P303" s="35"/>
      <c r="Q303" s="35"/>
      <c r="R303" s="35"/>
      <c r="S303" s="35"/>
      <c r="T303" s="35"/>
      <c r="U303" s="3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row>
    <row r="304" spans="1:72">
      <c r="A304" s="115"/>
      <c r="B304" s="115"/>
      <c r="C304" s="115"/>
      <c r="D304" s="115"/>
      <c r="E304" s="115"/>
      <c r="F304" s="115"/>
      <c r="G304" s="115"/>
      <c r="H304" s="115"/>
      <c r="I304" s="115"/>
      <c r="J304" s="115"/>
      <c r="K304" s="115"/>
      <c r="L304" s="115"/>
      <c r="M304" s="115"/>
      <c r="N304" s="115"/>
      <c r="O304" s="115"/>
      <c r="P304" s="35"/>
      <c r="Q304" s="35"/>
      <c r="R304" s="35"/>
      <c r="S304" s="35"/>
      <c r="T304" s="35"/>
      <c r="U304" s="3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row>
    <row r="305" spans="1:72">
      <c r="A305" s="115"/>
      <c r="B305" s="115"/>
      <c r="C305" s="115"/>
      <c r="D305" s="115"/>
      <c r="E305" s="115"/>
      <c r="F305" s="115"/>
      <c r="G305" s="115"/>
      <c r="H305" s="115"/>
      <c r="I305" s="115"/>
      <c r="J305" s="115"/>
      <c r="K305" s="115"/>
      <c r="L305" s="115"/>
      <c r="M305" s="115"/>
      <c r="N305" s="115"/>
      <c r="O305" s="115"/>
      <c r="P305" s="35"/>
      <c r="Q305" s="35"/>
      <c r="R305" s="35"/>
      <c r="S305" s="35"/>
      <c r="T305" s="35"/>
      <c r="U305" s="3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row>
    <row r="306" spans="1:72">
      <c r="A306" s="115"/>
      <c r="B306" s="115"/>
      <c r="C306" s="115"/>
      <c r="D306" s="115"/>
      <c r="E306" s="115"/>
      <c r="F306" s="115"/>
      <c r="G306" s="115"/>
      <c r="H306" s="115"/>
      <c r="I306" s="115"/>
      <c r="J306" s="115"/>
      <c r="K306" s="115"/>
      <c r="L306" s="115"/>
      <c r="M306" s="115"/>
      <c r="N306" s="115"/>
      <c r="O306" s="115"/>
      <c r="P306" s="35"/>
      <c r="Q306" s="35"/>
      <c r="R306" s="35"/>
      <c r="S306" s="35"/>
      <c r="T306" s="35"/>
      <c r="U306" s="3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row>
    <row r="307" spans="1:72">
      <c r="A307" s="115"/>
      <c r="B307" s="115"/>
      <c r="C307" s="115"/>
      <c r="D307" s="115"/>
      <c r="E307" s="115"/>
      <c r="F307" s="115"/>
      <c r="G307" s="115"/>
      <c r="H307" s="115"/>
      <c r="I307" s="115"/>
      <c r="J307" s="115"/>
      <c r="K307" s="115"/>
      <c r="L307" s="115"/>
      <c r="M307" s="115"/>
      <c r="N307" s="115"/>
      <c r="O307" s="115"/>
      <c r="P307" s="35"/>
      <c r="Q307" s="35"/>
      <c r="R307" s="35"/>
      <c r="S307" s="35"/>
      <c r="T307" s="35"/>
      <c r="U307" s="3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row>
    <row r="308" spans="1:72">
      <c r="A308" s="115"/>
      <c r="B308" s="115"/>
      <c r="C308" s="115"/>
      <c r="D308" s="115"/>
      <c r="E308" s="115"/>
      <c r="F308" s="115"/>
      <c r="G308" s="115"/>
      <c r="H308" s="115"/>
      <c r="I308" s="115"/>
      <c r="J308" s="115"/>
      <c r="K308" s="115"/>
      <c r="L308" s="115"/>
      <c r="M308" s="115"/>
      <c r="N308" s="115"/>
      <c r="O308" s="115"/>
      <c r="P308" s="35"/>
      <c r="Q308" s="35"/>
      <c r="R308" s="35"/>
      <c r="S308" s="35"/>
      <c r="T308" s="35"/>
      <c r="U308" s="3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row>
    <row r="309" spans="1:72">
      <c r="A309" s="115"/>
      <c r="B309" s="115"/>
      <c r="C309" s="115"/>
      <c r="D309" s="115"/>
      <c r="E309" s="115"/>
      <c r="F309" s="115"/>
      <c r="G309" s="115"/>
      <c r="H309" s="115"/>
      <c r="I309" s="115"/>
      <c r="J309" s="115"/>
      <c r="K309" s="115"/>
      <c r="L309" s="115"/>
      <c r="M309" s="115"/>
      <c r="N309" s="115"/>
      <c r="O309" s="115"/>
      <c r="P309" s="35"/>
      <c r="Q309" s="35"/>
      <c r="R309" s="35"/>
      <c r="S309" s="35"/>
      <c r="T309" s="35"/>
      <c r="U309" s="3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row>
    <row r="310" spans="1:72">
      <c r="A310" s="115"/>
      <c r="B310" s="115"/>
      <c r="C310" s="115"/>
      <c r="D310" s="115"/>
      <c r="E310" s="115"/>
      <c r="F310" s="115"/>
      <c r="G310" s="115"/>
      <c r="H310" s="115"/>
      <c r="I310" s="115"/>
      <c r="J310" s="115"/>
      <c r="K310" s="115"/>
      <c r="L310" s="115"/>
      <c r="M310" s="115"/>
      <c r="N310" s="115"/>
      <c r="O310" s="115"/>
      <c r="P310" s="35"/>
      <c r="Q310" s="35"/>
      <c r="R310" s="35"/>
      <c r="S310" s="35"/>
      <c r="T310" s="35"/>
      <c r="U310" s="3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row>
    <row r="311" spans="1:72">
      <c r="A311" s="115"/>
      <c r="B311" s="115"/>
      <c r="C311" s="115"/>
      <c r="D311" s="115"/>
      <c r="E311" s="115"/>
      <c r="F311" s="115"/>
      <c r="G311" s="115"/>
      <c r="H311" s="115"/>
      <c r="I311" s="115"/>
      <c r="J311" s="115"/>
      <c r="K311" s="115"/>
      <c r="L311" s="115"/>
      <c r="M311" s="115"/>
      <c r="N311" s="115"/>
      <c r="O311" s="115"/>
      <c r="P311" s="35"/>
      <c r="Q311" s="35"/>
      <c r="R311" s="35"/>
      <c r="S311" s="35"/>
      <c r="T311" s="35"/>
      <c r="U311" s="3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row>
    <row r="312" spans="1:72">
      <c r="A312" s="115"/>
      <c r="B312" s="115"/>
      <c r="C312" s="115"/>
      <c r="D312" s="115"/>
      <c r="E312" s="115"/>
      <c r="F312" s="115"/>
      <c r="G312" s="115"/>
      <c r="H312" s="115"/>
      <c r="I312" s="115"/>
      <c r="J312" s="115"/>
      <c r="K312" s="115"/>
      <c r="L312" s="115"/>
      <c r="M312" s="115"/>
      <c r="N312" s="115"/>
      <c r="O312" s="115"/>
      <c r="P312" s="35"/>
      <c r="Q312" s="35"/>
      <c r="R312" s="35"/>
      <c r="S312" s="35"/>
      <c r="T312" s="35"/>
      <c r="U312" s="3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row>
    <row r="313" spans="1:72">
      <c r="A313" s="115"/>
      <c r="B313" s="115"/>
      <c r="C313" s="115"/>
      <c r="D313" s="115"/>
      <c r="E313" s="115"/>
      <c r="F313" s="115"/>
      <c r="G313" s="115"/>
      <c r="H313" s="115"/>
      <c r="I313" s="115"/>
      <c r="J313" s="115"/>
      <c r="K313" s="115"/>
      <c r="L313" s="115"/>
      <c r="M313" s="115"/>
      <c r="N313" s="115"/>
      <c r="O313" s="115"/>
      <c r="P313" s="35"/>
      <c r="Q313" s="35"/>
      <c r="R313" s="35"/>
      <c r="S313" s="35"/>
      <c r="T313" s="35"/>
      <c r="U313" s="3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row>
    <row r="314" spans="1:72">
      <c r="A314" s="115"/>
      <c r="B314" s="115"/>
      <c r="C314" s="115"/>
      <c r="D314" s="115"/>
      <c r="E314" s="115"/>
      <c r="F314" s="115"/>
      <c r="G314" s="115"/>
      <c r="H314" s="115"/>
      <c r="I314" s="115"/>
      <c r="J314" s="115"/>
      <c r="K314" s="115"/>
      <c r="L314" s="115"/>
      <c r="M314" s="115"/>
      <c r="N314" s="115"/>
      <c r="O314" s="115"/>
      <c r="P314" s="35"/>
      <c r="Q314" s="35"/>
      <c r="R314" s="35"/>
      <c r="S314" s="35"/>
      <c r="T314" s="35"/>
      <c r="U314" s="3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row>
    <row r="315" spans="1:72">
      <c r="A315" s="115"/>
      <c r="B315" s="115"/>
      <c r="C315" s="115"/>
      <c r="D315" s="115"/>
      <c r="E315" s="115"/>
      <c r="F315" s="115"/>
      <c r="G315" s="115"/>
      <c r="H315" s="115"/>
      <c r="I315" s="115"/>
      <c r="J315" s="115"/>
      <c r="K315" s="115"/>
      <c r="L315" s="115"/>
      <c r="M315" s="115"/>
      <c r="N315" s="115"/>
      <c r="O315" s="115"/>
      <c r="P315" s="35"/>
      <c r="Q315" s="35"/>
      <c r="R315" s="35"/>
      <c r="S315" s="35"/>
      <c r="T315" s="35"/>
      <c r="U315" s="3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row>
    <row r="316" spans="1:72">
      <c r="A316" s="115"/>
      <c r="B316" s="115"/>
      <c r="C316" s="115"/>
      <c r="D316" s="115"/>
      <c r="E316" s="115"/>
      <c r="F316" s="115"/>
      <c r="G316" s="115"/>
      <c r="H316" s="115"/>
      <c r="I316" s="115"/>
      <c r="J316" s="115"/>
      <c r="K316" s="115"/>
      <c r="L316" s="115"/>
      <c r="M316" s="115"/>
      <c r="N316" s="115"/>
      <c r="O316" s="115"/>
      <c r="P316" s="35"/>
      <c r="Q316" s="35"/>
      <c r="R316" s="35"/>
      <c r="S316" s="35"/>
      <c r="T316" s="35"/>
      <c r="U316" s="3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row>
    <row r="317" spans="1:72">
      <c r="A317" s="115"/>
      <c r="B317" s="115"/>
      <c r="C317" s="115"/>
      <c r="D317" s="115"/>
      <c r="E317" s="115"/>
      <c r="F317" s="115"/>
      <c r="G317" s="115"/>
      <c r="H317" s="115"/>
      <c r="I317" s="115"/>
      <c r="J317" s="115"/>
      <c r="K317" s="115"/>
      <c r="L317" s="115"/>
      <c r="M317" s="115"/>
      <c r="N317" s="115"/>
      <c r="O317" s="115"/>
      <c r="P317" s="35"/>
      <c r="Q317" s="35"/>
      <c r="R317" s="35"/>
      <c r="S317" s="35"/>
      <c r="T317" s="35"/>
      <c r="U317" s="3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row>
    <row r="318" spans="1:72">
      <c r="A318" s="115"/>
      <c r="B318" s="115"/>
      <c r="C318" s="115"/>
      <c r="D318" s="115"/>
      <c r="E318" s="115"/>
      <c r="F318" s="115"/>
      <c r="G318" s="115"/>
      <c r="H318" s="115"/>
      <c r="I318" s="115"/>
      <c r="J318" s="115"/>
      <c r="K318" s="115"/>
      <c r="L318" s="115"/>
      <c r="M318" s="115"/>
      <c r="N318" s="115"/>
      <c r="O318" s="115"/>
      <c r="P318" s="35"/>
      <c r="Q318" s="35"/>
      <c r="R318" s="35"/>
      <c r="S318" s="35"/>
      <c r="T318" s="35"/>
      <c r="U318" s="3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row>
    <row r="319" spans="1:72">
      <c r="A319" s="115"/>
      <c r="B319" s="115"/>
      <c r="C319" s="115"/>
      <c r="D319" s="115"/>
      <c r="E319" s="115"/>
      <c r="F319" s="115"/>
      <c r="G319" s="115"/>
      <c r="H319" s="115"/>
      <c r="I319" s="115"/>
      <c r="J319" s="115"/>
      <c r="K319" s="115"/>
      <c r="L319" s="115"/>
      <c r="M319" s="115"/>
      <c r="N319" s="115"/>
      <c r="O319" s="115"/>
      <c r="P319" s="35"/>
      <c r="Q319" s="35"/>
      <c r="R319" s="35"/>
      <c r="S319" s="35"/>
      <c r="T319" s="35"/>
      <c r="U319" s="3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row>
    <row r="320" spans="1:72">
      <c r="A320" s="115"/>
      <c r="B320" s="115"/>
      <c r="C320" s="115"/>
      <c r="D320" s="115"/>
      <c r="E320" s="115"/>
      <c r="F320" s="115"/>
      <c r="G320" s="115"/>
      <c r="H320" s="115"/>
      <c r="I320" s="115"/>
      <c r="J320" s="115"/>
      <c r="K320" s="115"/>
      <c r="L320" s="115"/>
      <c r="M320" s="115"/>
      <c r="N320" s="115"/>
      <c r="O320" s="115"/>
      <c r="P320" s="35"/>
      <c r="Q320" s="35"/>
      <c r="R320" s="35"/>
      <c r="S320" s="35"/>
      <c r="T320" s="35"/>
      <c r="U320" s="3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row>
    <row r="321" spans="1:72">
      <c r="A321" s="115"/>
      <c r="B321" s="115"/>
      <c r="C321" s="115"/>
      <c r="D321" s="115"/>
      <c r="E321" s="115"/>
      <c r="F321" s="115"/>
      <c r="G321" s="115"/>
      <c r="H321" s="115"/>
      <c r="I321" s="115"/>
      <c r="J321" s="115"/>
      <c r="K321" s="115"/>
      <c r="L321" s="115"/>
      <c r="M321" s="115"/>
      <c r="N321" s="115"/>
      <c r="O321" s="115"/>
      <c r="P321" s="35"/>
      <c r="Q321" s="35"/>
      <c r="R321" s="35"/>
      <c r="S321" s="35"/>
      <c r="T321" s="35"/>
      <c r="U321" s="3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row>
    <row r="322" spans="1:72">
      <c r="A322" s="115"/>
      <c r="B322" s="115"/>
      <c r="C322" s="115"/>
      <c r="D322" s="115"/>
      <c r="E322" s="115"/>
      <c r="F322" s="115"/>
      <c r="G322" s="115"/>
      <c r="H322" s="115"/>
      <c r="I322" s="115"/>
      <c r="J322" s="115"/>
      <c r="K322" s="115"/>
      <c r="L322" s="115"/>
      <c r="M322" s="115"/>
      <c r="N322" s="115"/>
      <c r="O322" s="115"/>
      <c r="P322" s="35"/>
      <c r="Q322" s="35"/>
      <c r="R322" s="35"/>
      <c r="S322" s="35"/>
      <c r="T322" s="35"/>
      <c r="U322" s="3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row>
    <row r="323" spans="1:72">
      <c r="A323" s="115"/>
      <c r="B323" s="115"/>
      <c r="C323" s="115"/>
      <c r="D323" s="115"/>
      <c r="E323" s="115"/>
      <c r="F323" s="115"/>
      <c r="G323" s="115"/>
      <c r="H323" s="115"/>
      <c r="I323" s="115"/>
      <c r="J323" s="115"/>
      <c r="K323" s="115"/>
      <c r="L323" s="115"/>
      <c r="M323" s="115"/>
      <c r="N323" s="115"/>
      <c r="O323" s="115"/>
      <c r="P323" s="35"/>
      <c r="Q323" s="35"/>
      <c r="R323" s="35"/>
      <c r="S323" s="35"/>
      <c r="T323" s="35"/>
      <c r="U323" s="3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row>
    <row r="324" spans="1:72">
      <c r="A324" s="115"/>
      <c r="B324" s="115"/>
      <c r="C324" s="115"/>
      <c r="D324" s="115"/>
      <c r="E324" s="115"/>
      <c r="F324" s="115"/>
      <c r="G324" s="115"/>
      <c r="H324" s="115"/>
      <c r="I324" s="115"/>
      <c r="J324" s="115"/>
      <c r="K324" s="115"/>
      <c r="L324" s="115"/>
      <c r="M324" s="115"/>
      <c r="N324" s="115"/>
      <c r="O324" s="115"/>
      <c r="P324" s="35"/>
      <c r="Q324" s="35"/>
      <c r="R324" s="35"/>
      <c r="S324" s="35"/>
      <c r="T324" s="35"/>
      <c r="U324" s="3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row>
    <row r="325" spans="1:72">
      <c r="A325" s="115"/>
      <c r="B325" s="115"/>
      <c r="C325" s="115"/>
      <c r="D325" s="115"/>
      <c r="E325" s="115"/>
      <c r="F325" s="115"/>
      <c r="G325" s="115"/>
      <c r="H325" s="115"/>
      <c r="I325" s="115"/>
      <c r="J325" s="115"/>
      <c r="K325" s="115"/>
      <c r="L325" s="115"/>
      <c r="M325" s="115"/>
      <c r="N325" s="115"/>
      <c r="O325" s="115"/>
      <c r="P325" s="35"/>
      <c r="Q325" s="35"/>
      <c r="R325" s="35"/>
      <c r="S325" s="35"/>
      <c r="T325" s="35"/>
      <c r="U325" s="3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row>
    <row r="326" spans="1:72">
      <c r="A326" s="115"/>
      <c r="B326" s="115"/>
      <c r="C326" s="115"/>
      <c r="D326" s="115"/>
      <c r="E326" s="115"/>
      <c r="F326" s="115"/>
      <c r="G326" s="115"/>
      <c r="H326" s="115"/>
      <c r="I326" s="115"/>
      <c r="J326" s="115"/>
      <c r="K326" s="115"/>
      <c r="L326" s="115"/>
      <c r="M326" s="115"/>
      <c r="N326" s="115"/>
      <c r="O326" s="115"/>
      <c r="P326" s="35"/>
      <c r="Q326" s="35"/>
      <c r="R326" s="35"/>
      <c r="S326" s="35"/>
      <c r="T326" s="35"/>
      <c r="U326" s="3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row>
    <row r="327" spans="1:72">
      <c r="A327" s="115"/>
      <c r="B327" s="115"/>
      <c r="C327" s="115"/>
      <c r="D327" s="115"/>
      <c r="E327" s="115"/>
      <c r="F327" s="115"/>
      <c r="G327" s="115"/>
      <c r="H327" s="115"/>
      <c r="I327" s="115"/>
      <c r="J327" s="115"/>
      <c r="K327" s="115"/>
      <c r="L327" s="115"/>
      <c r="M327" s="115"/>
      <c r="N327" s="115"/>
      <c r="O327" s="115"/>
      <c r="P327" s="35"/>
      <c r="Q327" s="35"/>
      <c r="R327" s="35"/>
      <c r="S327" s="35"/>
      <c r="T327" s="35"/>
      <c r="U327" s="3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row>
    <row r="328" spans="1:72">
      <c r="A328" s="115"/>
      <c r="B328" s="115"/>
      <c r="C328" s="115"/>
      <c r="D328" s="115"/>
      <c r="E328" s="115"/>
      <c r="F328" s="115"/>
      <c r="G328" s="115"/>
      <c r="H328" s="115"/>
      <c r="I328" s="115"/>
      <c r="J328" s="115"/>
      <c r="K328" s="115"/>
      <c r="L328" s="115"/>
      <c r="M328" s="115"/>
      <c r="N328" s="115"/>
      <c r="O328" s="115"/>
      <c r="P328" s="35"/>
      <c r="Q328" s="35"/>
      <c r="R328" s="35"/>
      <c r="S328" s="35"/>
      <c r="T328" s="35"/>
      <c r="U328" s="3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row>
    <row r="329" spans="1:72">
      <c r="A329" s="115"/>
      <c r="B329" s="115"/>
      <c r="C329" s="115"/>
      <c r="D329" s="115"/>
      <c r="E329" s="115"/>
      <c r="F329" s="115"/>
      <c r="G329" s="115"/>
      <c r="H329" s="115"/>
      <c r="I329" s="115"/>
      <c r="J329" s="115"/>
      <c r="K329" s="115"/>
      <c r="L329" s="115"/>
      <c r="M329" s="115"/>
      <c r="N329" s="115"/>
      <c r="O329" s="115"/>
      <c r="P329" s="35"/>
      <c r="Q329" s="35"/>
      <c r="R329" s="35"/>
      <c r="S329" s="35"/>
      <c r="T329" s="35"/>
      <c r="U329" s="3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row>
    <row r="330" spans="1:72">
      <c r="A330" s="115"/>
      <c r="B330" s="115"/>
      <c r="C330" s="115"/>
      <c r="D330" s="115"/>
      <c r="E330" s="115"/>
      <c r="F330" s="115"/>
      <c r="G330" s="115"/>
      <c r="H330" s="115"/>
      <c r="I330" s="115"/>
      <c r="J330" s="115"/>
      <c r="K330" s="115"/>
      <c r="L330" s="115"/>
      <c r="M330" s="115"/>
      <c r="N330" s="115"/>
      <c r="O330" s="115"/>
      <c r="P330" s="35"/>
      <c r="Q330" s="35"/>
      <c r="R330" s="35"/>
      <c r="S330" s="35"/>
      <c r="T330" s="35"/>
      <c r="U330" s="3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row>
    <row r="331" spans="1:72">
      <c r="A331" s="115"/>
      <c r="B331" s="115"/>
      <c r="C331" s="115"/>
      <c r="D331" s="115"/>
      <c r="E331" s="115"/>
      <c r="F331" s="115"/>
      <c r="G331" s="115"/>
      <c r="H331" s="115"/>
      <c r="I331" s="115"/>
      <c r="J331" s="115"/>
      <c r="K331" s="115"/>
      <c r="L331" s="115"/>
      <c r="M331" s="115"/>
      <c r="N331" s="115"/>
      <c r="O331" s="115"/>
      <c r="P331" s="35"/>
      <c r="Q331" s="35"/>
      <c r="R331" s="35"/>
      <c r="S331" s="35"/>
      <c r="T331" s="35"/>
      <c r="U331" s="3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row>
    <row r="332" spans="1:72">
      <c r="A332" s="115"/>
      <c r="B332" s="115"/>
      <c r="C332" s="115"/>
      <c r="D332" s="115"/>
      <c r="E332" s="115"/>
      <c r="F332" s="115"/>
      <c r="G332" s="115"/>
      <c r="H332" s="115"/>
      <c r="I332" s="115"/>
      <c r="J332" s="115"/>
      <c r="K332" s="115"/>
      <c r="L332" s="115"/>
      <c r="M332" s="115"/>
      <c r="N332" s="115"/>
      <c r="O332" s="115"/>
      <c r="P332" s="35"/>
      <c r="Q332" s="35"/>
      <c r="R332" s="35"/>
      <c r="S332" s="35"/>
      <c r="T332" s="35"/>
      <c r="U332" s="3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row>
    <row r="333" spans="1:72">
      <c r="A333" s="115"/>
      <c r="B333" s="115"/>
      <c r="C333" s="115"/>
      <c r="D333" s="115"/>
      <c r="E333" s="115"/>
      <c r="F333" s="115"/>
      <c r="G333" s="115"/>
      <c r="H333" s="115"/>
      <c r="I333" s="115"/>
      <c r="J333" s="115"/>
      <c r="K333" s="115"/>
      <c r="L333" s="115"/>
      <c r="M333" s="115"/>
      <c r="N333" s="115"/>
      <c r="O333" s="115"/>
      <c r="P333" s="35"/>
      <c r="Q333" s="35"/>
      <c r="R333" s="35"/>
      <c r="S333" s="35"/>
      <c r="T333" s="35"/>
      <c r="U333" s="3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row>
    <row r="334" spans="1:72">
      <c r="A334" s="115"/>
      <c r="B334" s="115"/>
      <c r="C334" s="115"/>
      <c r="D334" s="115"/>
      <c r="E334" s="115"/>
      <c r="F334" s="115"/>
      <c r="G334" s="115"/>
      <c r="H334" s="115"/>
      <c r="I334" s="115"/>
      <c r="J334" s="115"/>
      <c r="K334" s="115"/>
      <c r="L334" s="115"/>
      <c r="M334" s="115"/>
      <c r="N334" s="115"/>
      <c r="O334" s="115"/>
      <c r="P334" s="35"/>
      <c r="Q334" s="35"/>
      <c r="R334" s="35"/>
      <c r="S334" s="35"/>
      <c r="T334" s="35"/>
      <c r="U334" s="3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row>
    <row r="335" spans="1:72">
      <c r="A335" s="115"/>
      <c r="B335" s="115"/>
      <c r="C335" s="115"/>
      <c r="D335" s="115"/>
      <c r="E335" s="115"/>
      <c r="F335" s="115"/>
      <c r="G335" s="115"/>
      <c r="H335" s="115"/>
      <c r="I335" s="115"/>
      <c r="J335" s="115"/>
      <c r="K335" s="115"/>
      <c r="L335" s="115"/>
      <c r="M335" s="115"/>
      <c r="N335" s="115"/>
      <c r="O335" s="115"/>
      <c r="P335" s="35"/>
      <c r="Q335" s="35"/>
      <c r="R335" s="35"/>
      <c r="S335" s="35"/>
      <c r="T335" s="35"/>
      <c r="U335" s="3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row>
    <row r="336" spans="1:72">
      <c r="A336" s="115"/>
      <c r="B336" s="115"/>
      <c r="C336" s="115"/>
      <c r="D336" s="115"/>
      <c r="E336" s="115"/>
      <c r="F336" s="115"/>
      <c r="G336" s="115"/>
      <c r="H336" s="115"/>
      <c r="I336" s="115"/>
      <c r="J336" s="115"/>
      <c r="K336" s="115"/>
      <c r="L336" s="115"/>
      <c r="M336" s="115"/>
      <c r="N336" s="115"/>
      <c r="O336" s="115"/>
      <c r="P336" s="35"/>
      <c r="Q336" s="35"/>
      <c r="R336" s="35"/>
      <c r="S336" s="35"/>
      <c r="T336" s="35"/>
      <c r="U336" s="3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row>
    <row r="337" spans="1:72">
      <c r="A337" s="115"/>
      <c r="B337" s="115"/>
      <c r="C337" s="115"/>
      <c r="D337" s="115"/>
      <c r="E337" s="115"/>
      <c r="F337" s="115"/>
      <c r="G337" s="115"/>
      <c r="H337" s="115"/>
      <c r="I337" s="115"/>
      <c r="J337" s="115"/>
      <c r="K337" s="115"/>
      <c r="L337" s="115"/>
      <c r="M337" s="115"/>
      <c r="N337" s="115"/>
      <c r="O337" s="115"/>
      <c r="P337" s="35"/>
      <c r="Q337" s="35"/>
      <c r="R337" s="35"/>
      <c r="S337" s="35"/>
      <c r="T337" s="35"/>
      <c r="U337" s="3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row>
    <row r="338" spans="1:72">
      <c r="A338" s="115"/>
      <c r="B338" s="115"/>
      <c r="C338" s="115"/>
      <c r="D338" s="115"/>
      <c r="E338" s="115"/>
      <c r="F338" s="115"/>
      <c r="G338" s="115"/>
      <c r="H338" s="115"/>
      <c r="I338" s="115"/>
      <c r="J338" s="115"/>
      <c r="K338" s="115"/>
      <c r="L338" s="115"/>
      <c r="M338" s="115"/>
      <c r="N338" s="115"/>
      <c r="O338" s="115"/>
      <c r="P338" s="35"/>
      <c r="Q338" s="35"/>
      <c r="R338" s="35"/>
      <c r="S338" s="35"/>
      <c r="T338" s="35"/>
      <c r="U338" s="3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row>
    <row r="339" spans="1:72">
      <c r="A339" s="115"/>
      <c r="B339" s="115"/>
      <c r="C339" s="115"/>
      <c r="D339" s="115"/>
      <c r="E339" s="115"/>
      <c r="F339" s="115"/>
      <c r="G339" s="115"/>
      <c r="H339" s="115"/>
      <c r="I339" s="115"/>
      <c r="J339" s="115"/>
      <c r="K339" s="115"/>
      <c r="L339" s="115"/>
      <c r="M339" s="115"/>
      <c r="N339" s="115"/>
      <c r="O339" s="115"/>
      <c r="P339" s="35"/>
      <c r="Q339" s="35"/>
      <c r="R339" s="35"/>
      <c r="S339" s="35"/>
      <c r="T339" s="35"/>
      <c r="U339" s="3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row>
    <row r="340" spans="1:72">
      <c r="A340" s="115"/>
      <c r="B340" s="115"/>
      <c r="C340" s="115"/>
      <c r="D340" s="115"/>
      <c r="E340" s="115"/>
      <c r="F340" s="115"/>
      <c r="G340" s="115"/>
      <c r="H340" s="115"/>
      <c r="I340" s="115"/>
      <c r="J340" s="115"/>
      <c r="K340" s="115"/>
      <c r="L340" s="115"/>
      <c r="M340" s="115"/>
      <c r="N340" s="115"/>
      <c r="O340" s="115"/>
      <c r="P340" s="35"/>
      <c r="Q340" s="35"/>
      <c r="R340" s="35"/>
      <c r="S340" s="35"/>
      <c r="T340" s="35"/>
      <c r="U340" s="3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row>
    <row r="341" spans="1:72">
      <c r="A341" s="115"/>
      <c r="B341" s="115"/>
      <c r="C341" s="115"/>
      <c r="D341" s="115"/>
      <c r="E341" s="115"/>
      <c r="F341" s="115"/>
      <c r="G341" s="115"/>
      <c r="H341" s="115"/>
      <c r="I341" s="115"/>
      <c r="J341" s="115"/>
      <c r="K341" s="115"/>
      <c r="L341" s="115"/>
      <c r="M341" s="115"/>
      <c r="N341" s="115"/>
      <c r="O341" s="115"/>
      <c r="P341" s="35"/>
      <c r="Q341" s="35"/>
      <c r="R341" s="35"/>
      <c r="S341" s="35"/>
      <c r="T341" s="35"/>
      <c r="U341" s="3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row>
    <row r="342" spans="1:72">
      <c r="A342" s="115"/>
      <c r="B342" s="115"/>
      <c r="C342" s="115"/>
      <c r="D342" s="115"/>
      <c r="E342" s="115"/>
      <c r="F342" s="115"/>
      <c r="G342" s="115"/>
      <c r="H342" s="115"/>
      <c r="I342" s="115"/>
      <c r="J342" s="115"/>
      <c r="K342" s="115"/>
      <c r="L342" s="115"/>
      <c r="M342" s="115"/>
      <c r="N342" s="115"/>
      <c r="O342" s="115"/>
      <c r="P342" s="35"/>
      <c r="Q342" s="35"/>
      <c r="R342" s="35"/>
      <c r="S342" s="35"/>
      <c r="T342" s="35"/>
      <c r="U342" s="3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row>
    <row r="343" spans="1:72">
      <c r="A343" s="115"/>
      <c r="B343" s="115"/>
      <c r="C343" s="115"/>
      <c r="D343" s="115"/>
      <c r="E343" s="115"/>
      <c r="F343" s="115"/>
      <c r="G343" s="115"/>
      <c r="H343" s="115"/>
      <c r="I343" s="115"/>
      <c r="J343" s="115"/>
      <c r="K343" s="115"/>
      <c r="L343" s="115"/>
      <c r="M343" s="115"/>
      <c r="N343" s="115"/>
      <c r="O343" s="115"/>
      <c r="P343" s="35"/>
      <c r="Q343" s="35"/>
      <c r="R343" s="35"/>
      <c r="S343" s="35"/>
      <c r="T343" s="35"/>
      <c r="U343" s="3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row>
    <row r="344" spans="1:72">
      <c r="A344" s="115"/>
      <c r="B344" s="115"/>
      <c r="C344" s="115"/>
      <c r="D344" s="115"/>
      <c r="E344" s="115"/>
      <c r="F344" s="115"/>
      <c r="G344" s="115"/>
      <c r="H344" s="115"/>
      <c r="I344" s="115"/>
      <c r="J344" s="115"/>
      <c r="K344" s="115"/>
      <c r="L344" s="115"/>
      <c r="M344" s="115"/>
      <c r="N344" s="115"/>
      <c r="O344" s="115"/>
      <c r="P344" s="35"/>
      <c r="Q344" s="35"/>
      <c r="R344" s="35"/>
      <c r="S344" s="35"/>
      <c r="T344" s="35"/>
      <c r="U344" s="3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row>
    <row r="345" spans="1:72">
      <c r="A345" s="115"/>
      <c r="B345" s="115"/>
      <c r="C345" s="115"/>
      <c r="D345" s="115"/>
      <c r="E345" s="115"/>
      <c r="F345" s="115"/>
      <c r="G345" s="115"/>
      <c r="H345" s="115"/>
      <c r="I345" s="115"/>
      <c r="J345" s="115"/>
      <c r="K345" s="115"/>
      <c r="L345" s="115"/>
      <c r="M345" s="115"/>
      <c r="N345" s="115"/>
      <c r="O345" s="115"/>
      <c r="P345" s="35"/>
      <c r="Q345" s="35"/>
      <c r="R345" s="35"/>
      <c r="S345" s="35"/>
      <c r="T345" s="35"/>
      <c r="U345" s="3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row>
    <row r="346" spans="1:72">
      <c r="A346" s="115"/>
      <c r="B346" s="115"/>
      <c r="C346" s="115"/>
      <c r="D346" s="115"/>
      <c r="E346" s="115"/>
      <c r="F346" s="115"/>
      <c r="G346" s="115"/>
      <c r="H346" s="115"/>
      <c r="I346" s="115"/>
      <c r="J346" s="115"/>
      <c r="K346" s="115"/>
      <c r="L346" s="115"/>
      <c r="M346" s="115"/>
      <c r="N346" s="115"/>
      <c r="O346" s="115"/>
      <c r="P346" s="35"/>
      <c r="Q346" s="35"/>
      <c r="R346" s="35"/>
      <c r="S346" s="35"/>
      <c r="T346" s="35"/>
      <c r="U346" s="3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row>
    <row r="347" spans="1:72">
      <c r="A347" s="115"/>
      <c r="B347" s="115"/>
      <c r="C347" s="115"/>
      <c r="D347" s="115"/>
      <c r="E347" s="115"/>
      <c r="F347" s="115"/>
      <c r="G347" s="115"/>
      <c r="H347" s="115"/>
      <c r="I347" s="115"/>
      <c r="J347" s="115"/>
      <c r="K347" s="115"/>
      <c r="L347" s="115"/>
      <c r="M347" s="115"/>
      <c r="N347" s="115"/>
      <c r="O347" s="115"/>
      <c r="P347" s="35"/>
      <c r="Q347" s="35"/>
      <c r="R347" s="35"/>
      <c r="S347" s="35"/>
      <c r="T347" s="35"/>
      <c r="U347" s="3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row>
    <row r="348" spans="1:72">
      <c r="A348" s="115"/>
      <c r="B348" s="115"/>
      <c r="C348" s="115"/>
      <c r="D348" s="115"/>
      <c r="E348" s="115"/>
      <c r="F348" s="115"/>
      <c r="G348" s="115"/>
      <c r="H348" s="115"/>
      <c r="I348" s="115"/>
      <c r="J348" s="115"/>
      <c r="K348" s="115"/>
      <c r="L348" s="115"/>
      <c r="M348" s="115"/>
      <c r="N348" s="115"/>
      <c r="O348" s="115"/>
      <c r="P348" s="35"/>
      <c r="Q348" s="35"/>
      <c r="R348" s="35"/>
      <c r="S348" s="35"/>
      <c r="T348" s="35"/>
      <c r="U348" s="3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row>
    <row r="349" spans="1:72">
      <c r="A349" s="115"/>
      <c r="B349" s="115"/>
      <c r="C349" s="115"/>
      <c r="D349" s="115"/>
      <c r="E349" s="115"/>
      <c r="F349" s="115"/>
      <c r="G349" s="115"/>
      <c r="H349" s="115"/>
      <c r="I349" s="115"/>
      <c r="J349" s="115"/>
      <c r="K349" s="115"/>
      <c r="L349" s="115"/>
      <c r="M349" s="115"/>
      <c r="N349" s="115"/>
      <c r="O349" s="115"/>
      <c r="P349" s="35"/>
      <c r="Q349" s="35"/>
      <c r="R349" s="35"/>
      <c r="S349" s="35"/>
      <c r="T349" s="35"/>
      <c r="U349" s="3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row>
    <row r="350" spans="1:72">
      <c r="A350" s="115"/>
      <c r="B350" s="115"/>
      <c r="C350" s="115"/>
      <c r="D350" s="115"/>
      <c r="E350" s="115"/>
      <c r="F350" s="115"/>
      <c r="G350" s="115"/>
      <c r="H350" s="115"/>
      <c r="I350" s="115"/>
      <c r="J350" s="115"/>
      <c r="K350" s="115"/>
      <c r="L350" s="115"/>
      <c r="M350" s="115"/>
      <c r="N350" s="115"/>
      <c r="O350" s="115"/>
      <c r="P350" s="35"/>
      <c r="Q350" s="35"/>
      <c r="R350" s="35"/>
      <c r="S350" s="35"/>
      <c r="T350" s="35"/>
      <c r="U350" s="3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row>
    <row r="351" spans="1:72">
      <c r="A351" s="115"/>
      <c r="B351" s="115"/>
      <c r="C351" s="115"/>
      <c r="D351" s="115"/>
      <c r="E351" s="115"/>
      <c r="F351" s="115"/>
      <c r="G351" s="115"/>
      <c r="H351" s="115"/>
      <c r="I351" s="115"/>
      <c r="J351" s="115"/>
      <c r="K351" s="115"/>
      <c r="L351" s="115"/>
      <c r="M351" s="115"/>
      <c r="N351" s="115"/>
      <c r="O351" s="115"/>
      <c r="P351" s="35"/>
      <c r="Q351" s="35"/>
      <c r="R351" s="35"/>
      <c r="S351" s="35"/>
      <c r="T351" s="35"/>
      <c r="U351" s="3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row>
    <row r="352" spans="1:72">
      <c r="A352" s="115"/>
      <c r="B352" s="115"/>
      <c r="C352" s="115"/>
      <c r="D352" s="115"/>
      <c r="E352" s="115"/>
      <c r="F352" s="115"/>
      <c r="G352" s="115"/>
      <c r="H352" s="115"/>
      <c r="I352" s="115"/>
      <c r="J352" s="115"/>
      <c r="K352" s="115"/>
      <c r="L352" s="115"/>
      <c r="M352" s="115"/>
      <c r="N352" s="115"/>
      <c r="O352" s="115"/>
      <c r="P352" s="35"/>
      <c r="Q352" s="35"/>
      <c r="R352" s="35"/>
      <c r="S352" s="35"/>
      <c r="T352" s="35"/>
      <c r="U352" s="3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row>
    <row r="353" spans="1:72">
      <c r="A353" s="115"/>
      <c r="B353" s="115"/>
      <c r="C353" s="115"/>
      <c r="D353" s="115"/>
      <c r="E353" s="115"/>
      <c r="F353" s="115"/>
      <c r="G353" s="115"/>
      <c r="H353" s="115"/>
      <c r="I353" s="115"/>
      <c r="J353" s="115"/>
      <c r="K353" s="115"/>
      <c r="L353" s="115"/>
      <c r="M353" s="115"/>
      <c r="N353" s="115"/>
      <c r="O353" s="115"/>
      <c r="P353" s="35"/>
      <c r="Q353" s="35"/>
      <c r="R353" s="35"/>
      <c r="S353" s="35"/>
      <c r="T353" s="35"/>
      <c r="U353" s="3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row>
    <row r="354" spans="1:72">
      <c r="A354" s="115"/>
      <c r="B354" s="115"/>
      <c r="C354" s="115"/>
      <c r="D354" s="115"/>
      <c r="E354" s="115"/>
      <c r="F354" s="115"/>
      <c r="G354" s="115"/>
      <c r="H354" s="115"/>
      <c r="I354" s="115"/>
      <c r="J354" s="115"/>
      <c r="K354" s="115"/>
      <c r="L354" s="115"/>
      <c r="M354" s="115"/>
      <c r="N354" s="115"/>
      <c r="O354" s="115"/>
      <c r="P354" s="35"/>
      <c r="Q354" s="35"/>
      <c r="R354" s="35"/>
      <c r="S354" s="35"/>
      <c r="T354" s="35"/>
      <c r="U354" s="3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row>
    <row r="355" spans="1:72">
      <c r="A355" s="115"/>
      <c r="B355" s="115"/>
      <c r="C355" s="115"/>
      <c r="D355" s="115"/>
      <c r="E355" s="115"/>
      <c r="F355" s="115"/>
      <c r="G355" s="115"/>
      <c r="H355" s="115"/>
      <c r="I355" s="115"/>
      <c r="J355" s="115"/>
      <c r="K355" s="115"/>
      <c r="L355" s="115"/>
      <c r="M355" s="115"/>
      <c r="N355" s="115"/>
      <c r="O355" s="115"/>
      <c r="P355" s="35"/>
      <c r="Q355" s="35"/>
      <c r="R355" s="35"/>
      <c r="S355" s="35"/>
      <c r="T355" s="35"/>
      <c r="U355" s="3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row>
    <row r="356" spans="1:72">
      <c r="A356" s="115"/>
      <c r="B356" s="115"/>
      <c r="C356" s="115"/>
      <c r="D356" s="115"/>
      <c r="E356" s="115"/>
      <c r="F356" s="115"/>
      <c r="G356" s="115"/>
      <c r="H356" s="115"/>
      <c r="I356" s="115"/>
      <c r="J356" s="115"/>
      <c r="K356" s="115"/>
      <c r="L356" s="115"/>
      <c r="M356" s="115"/>
      <c r="N356" s="115"/>
      <c r="O356" s="115"/>
      <c r="P356" s="35"/>
      <c r="Q356" s="35"/>
      <c r="R356" s="35"/>
      <c r="S356" s="35"/>
      <c r="T356" s="35"/>
      <c r="U356" s="3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row>
    <row r="357" spans="1:72">
      <c r="A357" s="115"/>
      <c r="B357" s="115"/>
      <c r="C357" s="115"/>
      <c r="D357" s="115"/>
      <c r="E357" s="115"/>
      <c r="F357" s="115"/>
      <c r="G357" s="115"/>
      <c r="H357" s="115"/>
      <c r="I357" s="115"/>
      <c r="J357" s="115"/>
      <c r="K357" s="115"/>
      <c r="L357" s="115"/>
      <c r="M357" s="115"/>
      <c r="N357" s="115"/>
      <c r="O357" s="115"/>
      <c r="P357" s="35"/>
      <c r="Q357" s="35"/>
      <c r="R357" s="35"/>
      <c r="S357" s="35"/>
      <c r="T357" s="35"/>
      <c r="U357" s="3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row>
    <row r="358" spans="1:72">
      <c r="A358" s="115"/>
      <c r="B358" s="115"/>
      <c r="C358" s="115"/>
      <c r="D358" s="115"/>
      <c r="E358" s="115"/>
      <c r="F358" s="115"/>
      <c r="G358" s="115"/>
      <c r="H358" s="115"/>
      <c r="I358" s="115"/>
      <c r="J358" s="115"/>
      <c r="K358" s="115"/>
      <c r="L358" s="115"/>
      <c r="M358" s="115"/>
      <c r="N358" s="115"/>
      <c r="O358" s="115"/>
      <c r="P358" s="35"/>
      <c r="Q358" s="35"/>
      <c r="R358" s="35"/>
      <c r="S358" s="35"/>
      <c r="T358" s="35"/>
      <c r="U358" s="3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row>
    <row r="359" spans="1:72">
      <c r="A359" s="115"/>
      <c r="B359" s="115"/>
      <c r="C359" s="115"/>
      <c r="D359" s="115"/>
      <c r="E359" s="115"/>
      <c r="F359" s="115"/>
      <c r="G359" s="115"/>
      <c r="H359" s="115"/>
      <c r="I359" s="115"/>
      <c r="J359" s="115"/>
      <c r="K359" s="115"/>
      <c r="L359" s="115"/>
      <c r="M359" s="115"/>
      <c r="N359" s="115"/>
      <c r="O359" s="115"/>
      <c r="P359" s="35"/>
      <c r="Q359" s="35"/>
      <c r="R359" s="35"/>
      <c r="S359" s="35"/>
      <c r="T359" s="35"/>
      <c r="U359" s="3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row>
    <row r="360" spans="1:72">
      <c r="A360" s="115"/>
      <c r="B360" s="115"/>
      <c r="C360" s="115"/>
      <c r="D360" s="115"/>
      <c r="E360" s="115"/>
      <c r="F360" s="115"/>
      <c r="G360" s="115"/>
      <c r="H360" s="115"/>
      <c r="I360" s="115"/>
      <c r="J360" s="115"/>
      <c r="K360" s="115"/>
      <c r="L360" s="115"/>
      <c r="M360" s="115"/>
      <c r="N360" s="115"/>
      <c r="O360" s="115"/>
      <c r="P360" s="35"/>
      <c r="Q360" s="35"/>
      <c r="R360" s="35"/>
      <c r="S360" s="35"/>
      <c r="T360" s="35"/>
      <c r="U360" s="3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row>
    <row r="361" spans="1:72">
      <c r="A361" s="115"/>
      <c r="B361" s="115"/>
      <c r="C361" s="115"/>
      <c r="D361" s="115"/>
      <c r="E361" s="115"/>
      <c r="F361" s="115"/>
      <c r="G361" s="115"/>
      <c r="H361" s="115"/>
      <c r="I361" s="115"/>
      <c r="J361" s="115"/>
      <c r="K361" s="115"/>
      <c r="L361" s="115"/>
      <c r="M361" s="115"/>
      <c r="N361" s="115"/>
      <c r="O361" s="115"/>
      <c r="P361" s="35"/>
      <c r="Q361" s="35"/>
      <c r="R361" s="35"/>
      <c r="S361" s="35"/>
      <c r="T361" s="35"/>
      <c r="U361" s="3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row>
    <row r="362" spans="1:72">
      <c r="A362" s="115"/>
      <c r="B362" s="115"/>
      <c r="C362" s="115"/>
      <c r="D362" s="115"/>
      <c r="E362" s="115"/>
      <c r="F362" s="115"/>
      <c r="G362" s="115"/>
      <c r="H362" s="115"/>
      <c r="I362" s="115"/>
      <c r="J362" s="115"/>
      <c r="K362" s="115"/>
      <c r="L362" s="115"/>
      <c r="M362" s="115"/>
      <c r="N362" s="115"/>
      <c r="O362" s="115"/>
      <c r="P362" s="35"/>
      <c r="Q362" s="35"/>
      <c r="R362" s="35"/>
      <c r="S362" s="35"/>
      <c r="T362" s="35"/>
      <c r="U362" s="3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row>
    <row r="363" spans="1:72">
      <c r="A363" s="115"/>
      <c r="B363" s="115"/>
      <c r="C363" s="115"/>
      <c r="D363" s="115"/>
      <c r="E363" s="115"/>
      <c r="F363" s="115"/>
      <c r="G363" s="115"/>
      <c r="H363" s="115"/>
      <c r="I363" s="115"/>
      <c r="J363" s="115"/>
      <c r="K363" s="115"/>
      <c r="L363" s="115"/>
      <c r="M363" s="115"/>
      <c r="N363" s="115"/>
      <c r="O363" s="115"/>
      <c r="P363" s="35"/>
      <c r="Q363" s="35"/>
      <c r="R363" s="35"/>
      <c r="S363" s="35"/>
      <c r="T363" s="35"/>
      <c r="U363" s="3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row>
    <row r="364" spans="1:72">
      <c r="A364" s="115"/>
      <c r="B364" s="115"/>
      <c r="C364" s="115"/>
      <c r="D364" s="115"/>
      <c r="E364" s="115"/>
      <c r="F364" s="115"/>
      <c r="G364" s="115"/>
      <c r="H364" s="115"/>
      <c r="I364" s="115"/>
      <c r="J364" s="115"/>
      <c r="K364" s="115"/>
      <c r="L364" s="115"/>
      <c r="M364" s="115"/>
      <c r="N364" s="115"/>
      <c r="O364" s="115"/>
      <c r="P364" s="35"/>
      <c r="Q364" s="35"/>
      <c r="R364" s="35"/>
      <c r="S364" s="35"/>
      <c r="T364" s="35"/>
      <c r="U364" s="3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row>
    <row r="365" spans="1:72">
      <c r="A365" s="115"/>
      <c r="B365" s="115"/>
      <c r="C365" s="115"/>
      <c r="D365" s="115"/>
      <c r="E365" s="115"/>
      <c r="F365" s="115"/>
      <c r="G365" s="115"/>
      <c r="H365" s="115"/>
      <c r="I365" s="115"/>
      <c r="J365" s="115"/>
      <c r="K365" s="115"/>
      <c r="L365" s="115"/>
      <c r="M365" s="115"/>
      <c r="N365" s="115"/>
      <c r="O365" s="115"/>
      <c r="P365" s="35"/>
      <c r="Q365" s="35"/>
      <c r="R365" s="35"/>
      <c r="S365" s="35"/>
      <c r="T365" s="35"/>
      <c r="U365" s="3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row>
    <row r="366" spans="1:72">
      <c r="A366" s="115"/>
      <c r="B366" s="115"/>
      <c r="C366" s="115"/>
      <c r="D366" s="115"/>
      <c r="E366" s="115"/>
      <c r="F366" s="115"/>
      <c r="G366" s="115"/>
      <c r="H366" s="115"/>
      <c r="I366" s="115"/>
      <c r="J366" s="115"/>
      <c r="K366" s="115"/>
      <c r="L366" s="115"/>
      <c r="M366" s="115"/>
      <c r="N366" s="115"/>
      <c r="O366" s="115"/>
      <c r="P366" s="35"/>
      <c r="Q366" s="35"/>
      <c r="R366" s="35"/>
      <c r="S366" s="35"/>
      <c r="T366" s="35"/>
      <c r="U366" s="3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row>
    <row r="367" spans="1:72">
      <c r="A367" s="115"/>
      <c r="B367" s="115"/>
      <c r="C367" s="115"/>
      <c r="D367" s="115"/>
      <c r="E367" s="115"/>
      <c r="F367" s="115"/>
      <c r="G367" s="115"/>
      <c r="H367" s="115"/>
      <c r="I367" s="115"/>
      <c r="J367" s="115"/>
      <c r="K367" s="115"/>
      <c r="L367" s="115"/>
      <c r="M367" s="115"/>
      <c r="N367" s="115"/>
      <c r="O367" s="115"/>
      <c r="P367" s="35"/>
      <c r="Q367" s="35"/>
      <c r="R367" s="35"/>
      <c r="S367" s="35"/>
      <c r="T367" s="35"/>
      <c r="U367" s="3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row>
    <row r="368" spans="1:72">
      <c r="A368" s="115"/>
      <c r="B368" s="115"/>
      <c r="C368" s="115"/>
      <c r="D368" s="115"/>
      <c r="E368" s="115"/>
      <c r="F368" s="115"/>
      <c r="G368" s="115"/>
      <c r="H368" s="115"/>
      <c r="I368" s="115"/>
      <c r="J368" s="115"/>
      <c r="K368" s="115"/>
      <c r="L368" s="115"/>
      <c r="M368" s="115"/>
      <c r="N368" s="115"/>
      <c r="O368" s="115"/>
      <c r="P368" s="35"/>
      <c r="Q368" s="35"/>
      <c r="R368" s="35"/>
      <c r="S368" s="35"/>
      <c r="T368" s="35"/>
      <c r="U368" s="3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row>
    <row r="369" spans="1:72">
      <c r="A369" s="115"/>
      <c r="B369" s="115"/>
      <c r="C369" s="115"/>
      <c r="D369" s="115"/>
      <c r="E369" s="115"/>
      <c r="F369" s="115"/>
      <c r="G369" s="115"/>
      <c r="H369" s="115"/>
      <c r="I369" s="115"/>
      <c r="J369" s="115"/>
      <c r="K369" s="115"/>
      <c r="L369" s="115"/>
      <c r="M369" s="115"/>
      <c r="N369" s="115"/>
      <c r="O369" s="115"/>
      <c r="P369" s="35"/>
      <c r="Q369" s="35"/>
      <c r="R369" s="35"/>
      <c r="S369" s="35"/>
      <c r="T369" s="35"/>
      <c r="U369" s="3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row>
    <row r="370" spans="1:72">
      <c r="A370" s="115"/>
      <c r="B370" s="115"/>
      <c r="C370" s="115"/>
      <c r="D370" s="115"/>
      <c r="E370" s="115"/>
      <c r="F370" s="115"/>
      <c r="G370" s="115"/>
      <c r="H370" s="115"/>
      <c r="I370" s="115"/>
      <c r="J370" s="115"/>
      <c r="K370" s="115"/>
      <c r="L370" s="115"/>
      <c r="M370" s="115"/>
      <c r="N370" s="115"/>
      <c r="O370" s="115"/>
      <c r="P370" s="35"/>
      <c r="Q370" s="35"/>
      <c r="R370" s="35"/>
      <c r="S370" s="35"/>
      <c r="T370" s="35"/>
      <c r="U370" s="3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row>
    <row r="371" spans="1:72">
      <c r="A371" s="115"/>
      <c r="B371" s="115"/>
      <c r="C371" s="115"/>
      <c r="D371" s="115"/>
      <c r="E371" s="115"/>
      <c r="F371" s="115"/>
      <c r="G371" s="115"/>
      <c r="H371" s="115"/>
      <c r="I371" s="115"/>
      <c r="J371" s="115"/>
      <c r="K371" s="115"/>
      <c r="L371" s="115"/>
      <c r="M371" s="115"/>
      <c r="N371" s="115"/>
      <c r="O371" s="115"/>
      <c r="P371" s="35"/>
      <c r="Q371" s="35"/>
      <c r="R371" s="35"/>
      <c r="S371" s="35"/>
      <c r="T371" s="35"/>
      <c r="U371" s="3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row>
    <row r="372" spans="1:72">
      <c r="A372" s="115"/>
      <c r="B372" s="115"/>
      <c r="C372" s="115"/>
      <c r="D372" s="115"/>
      <c r="E372" s="115"/>
      <c r="F372" s="115"/>
      <c r="G372" s="115"/>
      <c r="H372" s="115"/>
      <c r="I372" s="115"/>
      <c r="J372" s="115"/>
      <c r="K372" s="115"/>
      <c r="L372" s="115"/>
      <c r="M372" s="115"/>
      <c r="N372" s="115"/>
      <c r="O372" s="115"/>
      <c r="P372" s="35"/>
      <c r="Q372" s="35"/>
      <c r="R372" s="35"/>
      <c r="S372" s="35"/>
      <c r="T372" s="35"/>
      <c r="U372" s="3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row>
    <row r="373" spans="1:72">
      <c r="A373" s="35"/>
      <c r="B373" s="35"/>
      <c r="C373" s="35"/>
      <c r="D373" s="35"/>
      <c r="E373" s="35"/>
      <c r="F373" s="35"/>
      <c r="G373" s="35"/>
      <c r="H373" s="115"/>
      <c r="I373" s="115"/>
      <c r="J373" s="115"/>
      <c r="K373" s="115"/>
      <c r="L373" s="115"/>
      <c r="M373" s="115"/>
      <c r="N373" s="115"/>
      <c r="O373" s="115"/>
      <c r="P373" s="35"/>
      <c r="Q373" s="35"/>
      <c r="R373" s="35"/>
      <c r="S373" s="35"/>
      <c r="T373" s="35"/>
      <c r="U373" s="3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row>
    <row r="374" spans="1:72">
      <c r="A374" s="35"/>
      <c r="B374" s="35"/>
      <c r="C374" s="35"/>
      <c r="D374" s="35"/>
      <c r="E374" s="35"/>
      <c r="F374" s="35"/>
      <c r="G374" s="35"/>
      <c r="H374" s="115"/>
      <c r="I374" s="115"/>
      <c r="J374" s="115"/>
      <c r="K374" s="115"/>
      <c r="L374" s="115"/>
      <c r="M374" s="115"/>
      <c r="N374" s="115"/>
      <c r="O374" s="115"/>
      <c r="P374" s="35"/>
      <c r="Q374" s="35"/>
      <c r="R374" s="35"/>
      <c r="S374" s="35"/>
      <c r="T374" s="35"/>
      <c r="U374" s="3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row>
    <row r="375" spans="1:72">
      <c r="A375" s="35"/>
      <c r="B375" s="35"/>
      <c r="C375" s="35"/>
      <c r="D375" s="35"/>
      <c r="E375" s="35"/>
      <c r="F375" s="35"/>
      <c r="G375" s="35"/>
      <c r="H375" s="115"/>
      <c r="I375" s="115"/>
      <c r="J375" s="115"/>
      <c r="K375" s="115"/>
      <c r="L375" s="115"/>
      <c r="M375" s="115"/>
      <c r="N375" s="115"/>
      <c r="O375" s="115"/>
      <c r="P375" s="35"/>
      <c r="Q375" s="35"/>
      <c r="R375" s="35"/>
      <c r="S375" s="35"/>
      <c r="T375" s="35"/>
      <c r="U375" s="3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row>
    <row r="376" spans="1:72">
      <c r="A376" s="35"/>
      <c r="B376" s="35"/>
      <c r="C376" s="35"/>
      <c r="D376" s="35"/>
      <c r="E376" s="35"/>
      <c r="F376" s="35"/>
      <c r="G376" s="35"/>
      <c r="H376" s="115"/>
      <c r="I376" s="115"/>
      <c r="J376" s="115"/>
      <c r="K376" s="115"/>
      <c r="L376" s="115"/>
      <c r="M376" s="115"/>
      <c r="N376" s="115"/>
      <c r="O376" s="115"/>
      <c r="P376" s="35"/>
      <c r="Q376" s="35"/>
      <c r="R376" s="35"/>
      <c r="S376" s="35"/>
      <c r="T376" s="35"/>
      <c r="U376" s="3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row>
    <row r="377" spans="1:72">
      <c r="A377" s="35"/>
      <c r="B377" s="35"/>
      <c r="C377" s="35"/>
      <c r="D377" s="35"/>
      <c r="E377" s="35"/>
      <c r="F377" s="35"/>
      <c r="G377" s="35"/>
      <c r="H377" s="115"/>
      <c r="I377" s="115"/>
      <c r="J377" s="115"/>
      <c r="K377" s="115"/>
      <c r="L377" s="115"/>
      <c r="M377" s="115"/>
      <c r="N377" s="115"/>
      <c r="O377" s="115"/>
      <c r="P377" s="35"/>
      <c r="Q377" s="35"/>
      <c r="R377" s="35"/>
      <c r="S377" s="35"/>
      <c r="T377" s="35"/>
      <c r="U377" s="3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row>
    <row r="378" spans="1:72">
      <c r="A378" s="35"/>
      <c r="B378" s="35"/>
      <c r="C378" s="35"/>
      <c r="D378" s="35"/>
      <c r="E378" s="35"/>
      <c r="F378" s="35"/>
      <c r="G378" s="35"/>
      <c r="H378" s="115"/>
      <c r="I378" s="115"/>
      <c r="J378" s="115"/>
      <c r="K378" s="115"/>
      <c r="L378" s="115"/>
      <c r="M378" s="115"/>
      <c r="N378" s="115"/>
      <c r="O378" s="115"/>
      <c r="P378" s="35"/>
      <c r="Q378" s="35"/>
      <c r="R378" s="35"/>
      <c r="S378" s="35"/>
      <c r="T378" s="35"/>
      <c r="U378" s="3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row>
    <row r="379" spans="1:72">
      <c r="A379" s="35"/>
      <c r="B379" s="35"/>
      <c r="C379" s="35"/>
      <c r="D379" s="35"/>
      <c r="E379" s="35"/>
      <c r="F379" s="35"/>
      <c r="G379" s="35"/>
      <c r="H379" s="115"/>
      <c r="I379" s="115"/>
      <c r="J379" s="115"/>
      <c r="K379" s="115"/>
      <c r="L379" s="115"/>
      <c r="M379" s="115"/>
      <c r="N379" s="115"/>
      <c r="O379" s="115"/>
      <c r="P379" s="35"/>
      <c r="Q379" s="35"/>
      <c r="R379" s="35"/>
      <c r="S379" s="35"/>
      <c r="T379" s="35"/>
      <c r="U379" s="3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row>
    <row r="380" spans="1:72">
      <c r="A380" s="35"/>
      <c r="B380" s="35"/>
      <c r="C380" s="35"/>
      <c r="D380" s="35"/>
      <c r="E380" s="35"/>
      <c r="F380" s="35"/>
      <c r="G380" s="35"/>
      <c r="H380" s="115"/>
      <c r="I380" s="115"/>
      <c r="J380" s="115"/>
      <c r="K380" s="115"/>
      <c r="L380" s="115"/>
      <c r="M380" s="115"/>
      <c r="N380" s="115"/>
      <c r="O380" s="115"/>
      <c r="P380" s="35"/>
      <c r="Q380" s="35"/>
      <c r="R380" s="35"/>
      <c r="S380" s="35"/>
      <c r="T380" s="35"/>
      <c r="U380" s="3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row>
    <row r="381" spans="1:72">
      <c r="A381" s="35"/>
      <c r="B381" s="35"/>
      <c r="C381" s="35"/>
      <c r="D381" s="35"/>
      <c r="E381" s="35"/>
      <c r="F381" s="35"/>
      <c r="G381" s="35"/>
      <c r="H381" s="115"/>
      <c r="I381" s="115"/>
      <c r="J381" s="115"/>
      <c r="K381" s="115"/>
      <c r="L381" s="115"/>
      <c r="M381" s="115"/>
      <c r="N381" s="115"/>
      <c r="O381" s="115"/>
      <c r="P381" s="35"/>
      <c r="Q381" s="35"/>
      <c r="R381" s="35"/>
      <c r="S381" s="35"/>
      <c r="T381" s="35"/>
      <c r="U381" s="3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row>
    <row r="382" spans="1:72">
      <c r="A382" s="35"/>
      <c r="B382" s="35"/>
      <c r="C382" s="35"/>
      <c r="D382" s="35"/>
      <c r="E382" s="35"/>
      <c r="F382" s="35"/>
      <c r="G382" s="35"/>
      <c r="H382" s="115"/>
      <c r="I382" s="115"/>
      <c r="J382" s="115"/>
      <c r="K382" s="115"/>
      <c r="L382" s="115"/>
      <c r="M382" s="115"/>
      <c r="N382" s="115"/>
      <c r="O382" s="115"/>
      <c r="P382" s="35"/>
      <c r="Q382" s="35"/>
      <c r="R382" s="35"/>
      <c r="S382" s="35"/>
      <c r="T382" s="35"/>
      <c r="U382" s="3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row>
    <row r="383" spans="1:72">
      <c r="A383" s="35"/>
      <c r="B383" s="35"/>
      <c r="C383" s="35"/>
      <c r="D383" s="35"/>
      <c r="E383" s="35"/>
      <c r="F383" s="35"/>
      <c r="G383" s="35"/>
      <c r="H383" s="115"/>
      <c r="I383" s="115"/>
      <c r="J383" s="115"/>
      <c r="K383" s="115"/>
      <c r="L383" s="115"/>
      <c r="M383" s="115"/>
      <c r="N383" s="115"/>
      <c r="O383" s="115"/>
      <c r="P383" s="35"/>
      <c r="Q383" s="35"/>
      <c r="R383" s="35"/>
      <c r="S383" s="35"/>
      <c r="T383" s="35"/>
      <c r="U383" s="3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row>
    <row r="384" spans="1:72">
      <c r="A384" s="35"/>
      <c r="B384" s="35"/>
      <c r="C384" s="35"/>
      <c r="D384" s="35"/>
      <c r="E384" s="35"/>
      <c r="F384" s="35"/>
      <c r="G384" s="35"/>
      <c r="H384" s="115"/>
      <c r="I384" s="115"/>
      <c r="J384" s="115"/>
      <c r="K384" s="115"/>
      <c r="L384" s="115"/>
      <c r="M384" s="115"/>
      <c r="N384" s="115"/>
      <c r="O384" s="115"/>
      <c r="P384" s="35"/>
      <c r="Q384" s="35"/>
      <c r="R384" s="35"/>
      <c r="S384" s="35"/>
      <c r="T384" s="35"/>
      <c r="U384" s="3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row>
    <row r="385" spans="1:72">
      <c r="A385" s="35"/>
      <c r="B385" s="35"/>
      <c r="C385" s="35"/>
      <c r="D385" s="35"/>
      <c r="E385" s="35"/>
      <c r="F385" s="35"/>
      <c r="G385" s="35"/>
      <c r="H385" s="115"/>
      <c r="I385" s="115"/>
      <c r="J385" s="115"/>
      <c r="K385" s="115"/>
      <c r="L385" s="115"/>
      <c r="M385" s="115"/>
      <c r="N385" s="115"/>
      <c r="O385" s="115"/>
      <c r="P385" s="35"/>
      <c r="Q385" s="35"/>
      <c r="R385" s="35"/>
      <c r="S385" s="35"/>
      <c r="T385" s="35"/>
      <c r="U385" s="3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row>
    <row r="386" spans="1:72">
      <c r="A386" s="35"/>
      <c r="B386" s="35"/>
      <c r="C386" s="35"/>
      <c r="D386" s="35"/>
      <c r="E386" s="35"/>
      <c r="F386" s="35"/>
      <c r="G386" s="35"/>
      <c r="H386" s="115"/>
      <c r="I386" s="115"/>
      <c r="J386" s="115"/>
      <c r="K386" s="115"/>
      <c r="L386" s="115"/>
      <c r="M386" s="115"/>
      <c r="N386" s="115"/>
      <c r="O386" s="115"/>
      <c r="P386" s="35"/>
      <c r="Q386" s="35"/>
      <c r="R386" s="35"/>
      <c r="S386" s="35"/>
      <c r="T386" s="35"/>
      <c r="U386" s="3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row>
    <row r="387" spans="1:72">
      <c r="A387" s="35"/>
      <c r="B387" s="35"/>
      <c r="C387" s="35"/>
      <c r="D387" s="35"/>
      <c r="E387" s="35"/>
      <c r="F387" s="35"/>
      <c r="G387" s="35"/>
      <c r="H387" s="115"/>
      <c r="I387" s="115"/>
      <c r="J387" s="115"/>
      <c r="K387" s="115"/>
      <c r="L387" s="115"/>
      <c r="M387" s="115"/>
      <c r="N387" s="115"/>
      <c r="O387" s="115"/>
      <c r="P387" s="35"/>
      <c r="Q387" s="35"/>
      <c r="R387" s="35"/>
      <c r="S387" s="35"/>
      <c r="T387" s="35"/>
      <c r="U387" s="3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row>
    <row r="388" spans="1:72">
      <c r="A388" s="35"/>
      <c r="B388" s="35"/>
      <c r="C388" s="35"/>
      <c r="D388" s="35"/>
      <c r="E388" s="35"/>
      <c r="F388" s="35"/>
      <c r="G388" s="35"/>
      <c r="H388" s="115"/>
      <c r="I388" s="115"/>
      <c r="J388" s="115"/>
      <c r="K388" s="115"/>
      <c r="L388" s="115"/>
      <c r="M388" s="115"/>
      <c r="N388" s="115"/>
      <c r="O388" s="115"/>
      <c r="P388" s="35"/>
      <c r="Q388" s="35"/>
      <c r="R388" s="35"/>
      <c r="S388" s="35"/>
      <c r="T388" s="35"/>
      <c r="U388" s="3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row>
    <row r="389" spans="1:72">
      <c r="A389" s="35"/>
      <c r="B389" s="35"/>
      <c r="C389" s="35"/>
      <c r="D389" s="35"/>
      <c r="E389" s="35"/>
      <c r="F389" s="35"/>
      <c r="G389" s="35"/>
      <c r="H389" s="115"/>
      <c r="I389" s="115"/>
      <c r="J389" s="115"/>
      <c r="K389" s="115"/>
      <c r="L389" s="115"/>
      <c r="M389" s="115"/>
      <c r="N389" s="115"/>
      <c r="O389" s="115"/>
      <c r="P389" s="35"/>
      <c r="Q389" s="35"/>
      <c r="R389" s="35"/>
      <c r="S389" s="35"/>
      <c r="T389" s="35"/>
      <c r="U389" s="3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row>
    <row r="390" spans="1:72">
      <c r="A390" s="35"/>
      <c r="B390" s="35"/>
      <c r="C390" s="35"/>
      <c r="D390" s="35"/>
      <c r="E390" s="35"/>
      <c r="F390" s="35"/>
      <c r="G390" s="35"/>
      <c r="H390" s="115"/>
      <c r="I390" s="115"/>
      <c r="J390" s="115"/>
      <c r="K390" s="115"/>
      <c r="L390" s="115"/>
      <c r="M390" s="115"/>
      <c r="N390" s="115"/>
      <c r="O390" s="115"/>
      <c r="P390" s="35"/>
      <c r="Q390" s="35"/>
      <c r="R390" s="35"/>
      <c r="S390" s="35"/>
      <c r="T390" s="35"/>
      <c r="U390" s="3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row>
    <row r="391" spans="1:72">
      <c r="A391" s="35"/>
      <c r="B391" s="35"/>
      <c r="C391" s="35"/>
      <c r="D391" s="35"/>
      <c r="E391" s="35"/>
      <c r="F391" s="35"/>
      <c r="G391" s="35"/>
      <c r="H391" s="115"/>
      <c r="I391" s="115"/>
      <c r="J391" s="115"/>
      <c r="K391" s="115"/>
      <c r="L391" s="115"/>
      <c r="M391" s="115"/>
      <c r="N391" s="115"/>
      <c r="O391" s="115"/>
      <c r="P391" s="35"/>
      <c r="Q391" s="35"/>
      <c r="R391" s="35"/>
      <c r="S391" s="35"/>
      <c r="T391" s="35"/>
      <c r="U391" s="3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row>
    <row r="392" spans="1:72">
      <c r="A392" s="35"/>
      <c r="B392" s="35"/>
      <c r="C392" s="35"/>
      <c r="D392" s="35"/>
      <c r="E392" s="35"/>
      <c r="F392" s="35"/>
      <c r="G392" s="35"/>
      <c r="H392" s="115"/>
      <c r="I392" s="115"/>
      <c r="J392" s="115"/>
      <c r="K392" s="115"/>
      <c r="L392" s="115"/>
      <c r="M392" s="115"/>
      <c r="N392" s="115"/>
      <c r="O392" s="115"/>
      <c r="P392" s="35"/>
      <c r="Q392" s="35"/>
      <c r="R392" s="35"/>
      <c r="S392" s="35"/>
      <c r="T392" s="35"/>
      <c r="U392" s="3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row>
    <row r="393" spans="1:72">
      <c r="A393" s="35"/>
      <c r="B393" s="35"/>
      <c r="C393" s="35"/>
      <c r="D393" s="35"/>
      <c r="E393" s="35"/>
      <c r="F393" s="35"/>
      <c r="G393" s="35"/>
      <c r="H393" s="115"/>
      <c r="I393" s="115"/>
      <c r="J393" s="115"/>
      <c r="K393" s="115"/>
      <c r="L393" s="115"/>
      <c r="M393" s="115"/>
      <c r="N393" s="115"/>
      <c r="O393" s="115"/>
      <c r="P393" s="35"/>
      <c r="Q393" s="35"/>
      <c r="R393" s="35"/>
      <c r="S393" s="35"/>
      <c r="T393" s="35"/>
      <c r="U393" s="3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row>
    <row r="394" spans="1:72">
      <c r="A394" s="35"/>
      <c r="B394" s="35"/>
      <c r="C394" s="35"/>
      <c r="D394" s="35"/>
      <c r="E394" s="35"/>
      <c r="F394" s="35"/>
      <c r="G394" s="35"/>
      <c r="H394" s="115"/>
      <c r="I394" s="115"/>
      <c r="J394" s="115"/>
      <c r="K394" s="115"/>
      <c r="L394" s="115"/>
      <c r="M394" s="115"/>
      <c r="N394" s="115"/>
      <c r="O394" s="115"/>
      <c r="P394" s="35"/>
      <c r="Q394" s="35"/>
      <c r="R394" s="35"/>
      <c r="S394" s="35"/>
      <c r="T394" s="35"/>
      <c r="U394" s="3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row>
    <row r="395" spans="1:72">
      <c r="A395" s="35"/>
      <c r="B395" s="35"/>
      <c r="C395" s="35"/>
      <c r="D395" s="35"/>
      <c r="E395" s="35"/>
      <c r="F395" s="35"/>
      <c r="G395" s="35"/>
      <c r="H395" s="115"/>
      <c r="I395" s="115"/>
      <c r="J395" s="115"/>
      <c r="K395" s="115"/>
      <c r="L395" s="115"/>
      <c r="M395" s="115"/>
      <c r="N395" s="115"/>
      <c r="O395" s="115"/>
      <c r="P395" s="35"/>
      <c r="Q395" s="35"/>
      <c r="R395" s="35"/>
      <c r="S395" s="35"/>
      <c r="T395" s="35"/>
      <c r="U395" s="3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row>
    <row r="396" spans="1:72">
      <c r="A396" s="35"/>
      <c r="B396" s="35"/>
      <c r="C396" s="35"/>
      <c r="D396" s="35"/>
      <c r="E396" s="35"/>
      <c r="F396" s="35"/>
      <c r="G396" s="35"/>
      <c r="H396" s="115"/>
      <c r="I396" s="115"/>
      <c r="J396" s="115"/>
      <c r="K396" s="115"/>
      <c r="L396" s="115"/>
      <c r="M396" s="115"/>
      <c r="N396" s="115"/>
      <c r="O396" s="115"/>
      <c r="P396" s="35"/>
      <c r="Q396" s="35"/>
      <c r="R396" s="35"/>
      <c r="S396" s="35"/>
      <c r="T396" s="35"/>
      <c r="U396" s="3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row>
    <row r="397" spans="1:72">
      <c r="A397" s="35"/>
      <c r="B397" s="35"/>
      <c r="C397" s="35"/>
      <c r="D397" s="35"/>
      <c r="E397" s="35"/>
      <c r="F397" s="35"/>
      <c r="G397" s="35"/>
      <c r="H397" s="115"/>
      <c r="I397" s="115"/>
      <c r="J397" s="115"/>
      <c r="K397" s="115"/>
      <c r="L397" s="115"/>
      <c r="M397" s="115"/>
      <c r="N397" s="115"/>
      <c r="O397" s="115"/>
      <c r="P397" s="35"/>
      <c r="Q397" s="35"/>
      <c r="R397" s="35"/>
      <c r="S397" s="35"/>
      <c r="T397" s="35"/>
      <c r="U397" s="3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row>
    <row r="398" spans="1:72">
      <c r="A398" s="35"/>
      <c r="B398" s="35"/>
      <c r="C398" s="35"/>
      <c r="D398" s="35"/>
      <c r="E398" s="35"/>
      <c r="F398" s="35"/>
      <c r="G398" s="35"/>
      <c r="H398" s="115"/>
      <c r="I398" s="115"/>
      <c r="J398" s="115"/>
      <c r="K398" s="115"/>
      <c r="L398" s="115"/>
      <c r="M398" s="115"/>
      <c r="N398" s="115"/>
      <c r="O398" s="115"/>
      <c r="P398" s="35"/>
      <c r="Q398" s="35"/>
      <c r="R398" s="35"/>
      <c r="S398" s="35"/>
      <c r="T398" s="35"/>
      <c r="U398" s="3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row>
    <row r="399" spans="1:72">
      <c r="A399" s="35"/>
      <c r="B399" s="35"/>
      <c r="C399" s="35"/>
      <c r="D399" s="35"/>
      <c r="E399" s="35"/>
      <c r="F399" s="35"/>
      <c r="G399" s="35"/>
      <c r="H399" s="115"/>
      <c r="I399" s="115"/>
      <c r="J399" s="115"/>
      <c r="K399" s="115"/>
      <c r="L399" s="115"/>
      <c r="M399" s="115"/>
      <c r="N399" s="115"/>
      <c r="O399" s="115"/>
      <c r="P399" s="35"/>
      <c r="Q399" s="35"/>
      <c r="R399" s="35"/>
      <c r="S399" s="35"/>
      <c r="T399" s="35"/>
      <c r="U399" s="3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row>
    <row r="400" spans="1:72">
      <c r="A400" s="35"/>
      <c r="B400" s="35"/>
      <c r="C400" s="35"/>
      <c r="D400" s="35"/>
      <c r="E400" s="35"/>
      <c r="F400" s="35"/>
      <c r="G400" s="35"/>
      <c r="H400" s="115"/>
      <c r="I400" s="115"/>
      <c r="J400" s="115"/>
      <c r="K400" s="115"/>
      <c r="L400" s="115"/>
      <c r="M400" s="115"/>
      <c r="N400" s="115"/>
      <c r="O400" s="115"/>
      <c r="P400" s="35"/>
      <c r="Q400" s="35"/>
      <c r="R400" s="35"/>
      <c r="S400" s="35"/>
      <c r="T400" s="35"/>
      <c r="U400" s="3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row>
    <row r="401" spans="1:72">
      <c r="A401" s="35"/>
      <c r="B401" s="35"/>
      <c r="C401" s="35"/>
      <c r="D401" s="35"/>
      <c r="E401" s="35"/>
      <c r="F401" s="35"/>
      <c r="G401" s="35"/>
      <c r="H401" s="115"/>
      <c r="I401" s="115"/>
      <c r="J401" s="115"/>
      <c r="K401" s="115"/>
      <c r="L401" s="115"/>
      <c r="M401" s="115"/>
      <c r="N401" s="115"/>
      <c r="O401" s="115"/>
      <c r="P401" s="35"/>
      <c r="Q401" s="35"/>
      <c r="R401" s="35"/>
      <c r="S401" s="35"/>
      <c r="T401" s="35"/>
      <c r="U401" s="3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row>
    <row r="402" spans="1:72">
      <c r="A402" s="35"/>
      <c r="B402" s="35"/>
      <c r="C402" s="35"/>
      <c r="D402" s="35"/>
      <c r="E402" s="35"/>
      <c r="F402" s="35"/>
      <c r="G402" s="35"/>
      <c r="H402" s="115"/>
      <c r="I402" s="115"/>
      <c r="J402" s="115"/>
      <c r="K402" s="115"/>
      <c r="L402" s="115"/>
      <c r="M402" s="115"/>
      <c r="N402" s="115"/>
      <c r="O402" s="115"/>
      <c r="P402" s="35"/>
      <c r="Q402" s="35"/>
      <c r="R402" s="35"/>
      <c r="S402" s="35"/>
      <c r="T402" s="35"/>
      <c r="U402" s="3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row>
    <row r="403" spans="1:72">
      <c r="A403" s="35"/>
      <c r="B403" s="35"/>
      <c r="C403" s="35"/>
      <c r="D403" s="35"/>
      <c r="E403" s="35"/>
      <c r="F403" s="35"/>
      <c r="G403" s="35"/>
      <c r="H403" s="115"/>
      <c r="I403" s="115"/>
      <c r="J403" s="115"/>
      <c r="K403" s="115"/>
      <c r="L403" s="115"/>
      <c r="M403" s="115"/>
      <c r="N403" s="115"/>
      <c r="O403" s="115"/>
      <c r="P403" s="35"/>
      <c r="Q403" s="35"/>
      <c r="R403" s="35"/>
      <c r="S403" s="35"/>
      <c r="T403" s="35"/>
      <c r="U403" s="3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row>
    <row r="404" spans="1:72">
      <c r="A404" s="35"/>
      <c r="B404" s="35"/>
      <c r="C404" s="35"/>
      <c r="D404" s="35"/>
      <c r="E404" s="35"/>
      <c r="F404" s="35"/>
      <c r="G404" s="35"/>
      <c r="H404" s="115"/>
      <c r="I404" s="115"/>
      <c r="J404" s="115"/>
      <c r="K404" s="115"/>
      <c r="L404" s="115"/>
      <c r="M404" s="115"/>
      <c r="N404" s="115"/>
      <c r="O404" s="115"/>
      <c r="P404" s="35"/>
      <c r="Q404" s="35"/>
      <c r="R404" s="35"/>
      <c r="S404" s="35"/>
      <c r="T404" s="35"/>
      <c r="U404" s="3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row>
    <row r="405" spans="1:72">
      <c r="A405" s="35"/>
      <c r="B405" s="35"/>
      <c r="C405" s="35"/>
      <c r="D405" s="35"/>
      <c r="E405" s="35"/>
      <c r="F405" s="35"/>
      <c r="G405" s="35"/>
      <c r="H405" s="115"/>
      <c r="I405" s="115"/>
      <c r="J405" s="115"/>
      <c r="K405" s="115"/>
      <c r="L405" s="115"/>
      <c r="M405" s="115"/>
      <c r="N405" s="115"/>
      <c r="O405" s="115"/>
      <c r="P405" s="35"/>
      <c r="Q405" s="35"/>
      <c r="R405" s="35"/>
      <c r="S405" s="35"/>
      <c r="T405" s="35"/>
      <c r="U405" s="3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row>
    <row r="406" spans="1:72">
      <c r="A406" s="35"/>
      <c r="B406" s="35"/>
      <c r="C406" s="35"/>
      <c r="D406" s="35"/>
      <c r="E406" s="35"/>
      <c r="F406" s="35"/>
      <c r="G406" s="35"/>
      <c r="H406" s="115"/>
      <c r="I406" s="115"/>
      <c r="J406" s="115"/>
      <c r="K406" s="115"/>
      <c r="L406" s="115"/>
      <c r="M406" s="115"/>
      <c r="N406" s="115"/>
      <c r="O406" s="115"/>
      <c r="P406" s="35"/>
      <c r="Q406" s="35"/>
      <c r="R406" s="35"/>
      <c r="S406" s="35"/>
      <c r="T406" s="35"/>
      <c r="U406" s="3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row>
    <row r="407" spans="1:72">
      <c r="A407" s="35"/>
      <c r="B407" s="35"/>
      <c r="C407" s="35"/>
      <c r="D407" s="35"/>
      <c r="E407" s="35"/>
      <c r="F407" s="35"/>
      <c r="G407" s="35"/>
      <c r="H407" s="115"/>
      <c r="I407" s="115"/>
      <c r="J407" s="115"/>
      <c r="K407" s="115"/>
      <c r="L407" s="115"/>
      <c r="M407" s="115"/>
      <c r="N407" s="115"/>
      <c r="O407" s="115"/>
      <c r="P407" s="35"/>
      <c r="Q407" s="35"/>
      <c r="R407" s="35"/>
      <c r="S407" s="35"/>
      <c r="T407" s="35"/>
      <c r="U407" s="3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row>
    <row r="408" spans="1:72">
      <c r="A408" s="35"/>
      <c r="B408" s="35"/>
      <c r="C408" s="35"/>
      <c r="D408" s="35"/>
      <c r="E408" s="35"/>
      <c r="F408" s="35"/>
      <c r="G408" s="35"/>
      <c r="H408" s="115"/>
      <c r="I408" s="115"/>
      <c r="J408" s="115"/>
      <c r="K408" s="115"/>
      <c r="L408" s="115"/>
      <c r="M408" s="115"/>
      <c r="N408" s="115"/>
      <c r="O408" s="115"/>
      <c r="P408" s="35"/>
      <c r="Q408" s="35"/>
      <c r="R408" s="35"/>
      <c r="S408" s="35"/>
      <c r="T408" s="35"/>
      <c r="U408" s="3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row>
    <row r="409" spans="1:72">
      <c r="A409" s="35"/>
      <c r="B409" s="35"/>
      <c r="C409" s="35"/>
      <c r="D409" s="35"/>
      <c r="E409" s="35"/>
      <c r="F409" s="35"/>
      <c r="G409" s="35"/>
      <c r="H409" s="115"/>
      <c r="I409" s="115"/>
      <c r="J409" s="115"/>
      <c r="K409" s="115"/>
      <c r="L409" s="115"/>
      <c r="M409" s="115"/>
      <c r="N409" s="115"/>
      <c r="O409" s="115"/>
      <c r="P409" s="35"/>
      <c r="Q409" s="35"/>
      <c r="R409" s="35"/>
      <c r="S409" s="35"/>
      <c r="T409" s="35"/>
      <c r="U409" s="3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row>
    <row r="410" spans="1:72">
      <c r="A410" s="35"/>
      <c r="B410" s="35"/>
      <c r="C410" s="35"/>
      <c r="D410" s="35"/>
      <c r="E410" s="35"/>
      <c r="F410" s="35"/>
      <c r="G410" s="35"/>
      <c r="H410" s="115"/>
      <c r="I410" s="115"/>
      <c r="J410" s="115"/>
      <c r="K410" s="115"/>
      <c r="L410" s="115"/>
      <c r="M410" s="115"/>
      <c r="N410" s="115"/>
      <c r="O410" s="115"/>
      <c r="P410" s="35"/>
      <c r="Q410" s="35"/>
      <c r="R410" s="35"/>
      <c r="S410" s="35"/>
      <c r="T410" s="35"/>
      <c r="U410" s="3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row>
    <row r="411" spans="1:72">
      <c r="A411" s="35"/>
      <c r="B411" s="35"/>
      <c r="C411" s="35"/>
      <c r="D411" s="35"/>
      <c r="E411" s="35"/>
      <c r="F411" s="35"/>
      <c r="G411" s="35"/>
      <c r="H411" s="115"/>
      <c r="I411" s="115"/>
      <c r="J411" s="115"/>
      <c r="K411" s="115"/>
      <c r="L411" s="115"/>
      <c r="M411" s="115"/>
      <c r="N411" s="115"/>
      <c r="O411" s="115"/>
      <c r="P411" s="35"/>
      <c r="Q411" s="35"/>
      <c r="R411" s="35"/>
      <c r="S411" s="35"/>
      <c r="T411" s="35"/>
      <c r="U411" s="3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row>
    <row r="412" spans="1:72">
      <c r="A412" s="35"/>
      <c r="B412" s="35"/>
      <c r="C412" s="35"/>
      <c r="D412" s="35"/>
      <c r="E412" s="35"/>
      <c r="F412" s="35"/>
      <c r="G412" s="35"/>
      <c r="H412" s="115"/>
      <c r="I412" s="115"/>
      <c r="J412" s="115"/>
      <c r="K412" s="115"/>
      <c r="L412" s="115"/>
      <c r="M412" s="115"/>
      <c r="N412" s="115"/>
      <c r="O412" s="115"/>
      <c r="P412" s="35"/>
      <c r="Q412" s="35"/>
      <c r="R412" s="35"/>
      <c r="S412" s="35"/>
      <c r="T412" s="35"/>
      <c r="U412" s="3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row>
    <row r="413" spans="1:72">
      <c r="A413" s="35"/>
      <c r="B413" s="35"/>
      <c r="C413" s="35"/>
      <c r="D413" s="35"/>
      <c r="E413" s="35"/>
      <c r="F413" s="35"/>
      <c r="G413" s="35"/>
      <c r="H413" s="115"/>
      <c r="I413" s="115"/>
      <c r="J413" s="115"/>
      <c r="K413" s="115"/>
      <c r="L413" s="115"/>
      <c r="M413" s="115"/>
      <c r="N413" s="115"/>
      <c r="O413" s="115"/>
      <c r="P413" s="35"/>
      <c r="Q413" s="35"/>
      <c r="R413" s="35"/>
      <c r="S413" s="35"/>
      <c r="T413" s="35"/>
      <c r="U413" s="3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row>
    <row r="414" spans="1:72">
      <c r="A414" s="35"/>
      <c r="B414" s="35"/>
      <c r="C414" s="35"/>
      <c r="D414" s="35"/>
      <c r="E414" s="35"/>
      <c r="F414" s="35"/>
      <c r="G414" s="35"/>
      <c r="H414" s="115"/>
      <c r="I414" s="115"/>
      <c r="J414" s="115"/>
      <c r="K414" s="115"/>
      <c r="L414" s="115"/>
      <c r="M414" s="115"/>
      <c r="N414" s="115"/>
      <c r="O414" s="115"/>
      <c r="P414" s="35"/>
      <c r="Q414" s="35"/>
      <c r="R414" s="35"/>
      <c r="S414" s="35"/>
      <c r="T414" s="35"/>
      <c r="U414" s="3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row>
    <row r="415" spans="1:72">
      <c r="A415" s="35"/>
      <c r="B415" s="35"/>
      <c r="C415" s="35"/>
      <c r="D415" s="35"/>
      <c r="E415" s="35"/>
      <c r="F415" s="35"/>
      <c r="G415" s="35"/>
      <c r="H415" s="115"/>
      <c r="I415" s="115"/>
      <c r="J415" s="115"/>
      <c r="K415" s="115"/>
      <c r="L415" s="115"/>
      <c r="M415" s="115"/>
      <c r="N415" s="115"/>
      <c r="O415" s="115"/>
      <c r="P415" s="35"/>
      <c r="Q415" s="35"/>
      <c r="R415" s="35"/>
      <c r="S415" s="35"/>
      <c r="T415" s="35"/>
      <c r="U415" s="3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row>
    <row r="416" spans="1:72">
      <c r="A416" s="35"/>
      <c r="B416" s="35"/>
      <c r="C416" s="35"/>
      <c r="D416" s="35"/>
      <c r="E416" s="35"/>
      <c r="F416" s="35"/>
      <c r="G416" s="35"/>
      <c r="H416" s="115"/>
      <c r="I416" s="115"/>
      <c r="J416" s="115"/>
      <c r="K416" s="115"/>
      <c r="L416" s="115"/>
      <c r="M416" s="115"/>
      <c r="N416" s="115"/>
      <c r="O416" s="115"/>
      <c r="P416" s="35"/>
      <c r="Q416" s="35"/>
      <c r="R416" s="35"/>
      <c r="S416" s="35"/>
      <c r="T416" s="35"/>
      <c r="U416" s="3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row>
    <row r="417" spans="1:72">
      <c r="A417" s="35"/>
      <c r="B417" s="35"/>
      <c r="C417" s="35"/>
      <c r="D417" s="35"/>
      <c r="E417" s="35"/>
      <c r="F417" s="35"/>
      <c r="G417" s="35"/>
      <c r="H417" s="115"/>
      <c r="I417" s="115"/>
      <c r="J417" s="115"/>
      <c r="K417" s="115"/>
      <c r="L417" s="115"/>
      <c r="M417" s="115"/>
      <c r="N417" s="115"/>
      <c r="O417" s="115"/>
      <c r="P417" s="35"/>
      <c r="Q417" s="35"/>
      <c r="R417" s="35"/>
      <c r="S417" s="35"/>
      <c r="T417" s="35"/>
      <c r="U417" s="3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row>
    <row r="418" spans="1:72">
      <c r="A418" s="35"/>
      <c r="B418" s="35"/>
      <c r="C418" s="35"/>
      <c r="D418" s="35"/>
      <c r="E418" s="35"/>
      <c r="F418" s="35"/>
      <c r="G418" s="35"/>
      <c r="H418" s="115"/>
      <c r="I418" s="115"/>
      <c r="J418" s="115"/>
      <c r="K418" s="115"/>
      <c r="L418" s="115"/>
      <c r="M418" s="115"/>
      <c r="N418" s="115"/>
      <c r="O418" s="115"/>
      <c r="P418" s="35"/>
      <c r="Q418" s="35"/>
      <c r="R418" s="35"/>
      <c r="S418" s="35"/>
      <c r="T418" s="35"/>
      <c r="U418" s="3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row>
    <row r="419" spans="1:72">
      <c r="A419" s="35"/>
      <c r="B419" s="35"/>
      <c r="C419" s="35"/>
      <c r="D419" s="35"/>
      <c r="E419" s="35"/>
      <c r="F419" s="35"/>
      <c r="G419" s="35"/>
      <c r="H419" s="115"/>
      <c r="I419" s="115"/>
      <c r="J419" s="115"/>
      <c r="K419" s="115"/>
      <c r="L419" s="115"/>
      <c r="M419" s="115"/>
      <c r="N419" s="115"/>
      <c r="O419" s="115"/>
      <c r="P419" s="35"/>
      <c r="Q419" s="35"/>
      <c r="R419" s="35"/>
      <c r="S419" s="35"/>
      <c r="T419" s="35"/>
      <c r="U419" s="3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row>
    <row r="420" spans="1:72">
      <c r="A420" s="35"/>
      <c r="B420" s="35"/>
      <c r="C420" s="35"/>
      <c r="D420" s="35"/>
      <c r="E420" s="35"/>
      <c r="F420" s="35"/>
      <c r="G420" s="35"/>
      <c r="H420" s="115"/>
      <c r="I420" s="115"/>
      <c r="J420" s="115"/>
      <c r="K420" s="115"/>
      <c r="L420" s="115"/>
      <c r="M420" s="115"/>
      <c r="N420" s="115"/>
      <c r="O420" s="115"/>
      <c r="P420" s="35"/>
      <c r="Q420" s="35"/>
      <c r="R420" s="35"/>
      <c r="S420" s="35"/>
      <c r="T420" s="35"/>
      <c r="U420" s="3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row>
    <row r="421" spans="1:72">
      <c r="A421" s="35"/>
      <c r="B421" s="35"/>
      <c r="C421" s="35"/>
      <c r="D421" s="35"/>
      <c r="E421" s="35"/>
      <c r="F421" s="35"/>
      <c r="G421" s="35"/>
      <c r="H421" s="115"/>
      <c r="I421" s="115"/>
      <c r="J421" s="115"/>
      <c r="K421" s="115"/>
      <c r="L421" s="115"/>
      <c r="M421" s="115"/>
      <c r="N421" s="115"/>
      <c r="O421" s="115"/>
      <c r="P421" s="35"/>
      <c r="Q421" s="35"/>
      <c r="R421" s="35"/>
      <c r="S421" s="35"/>
      <c r="T421" s="35"/>
      <c r="U421" s="3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row>
    <row r="422" spans="1:72">
      <c r="A422" s="35"/>
      <c r="B422" s="35"/>
      <c r="C422" s="35"/>
      <c r="D422" s="35"/>
      <c r="E422" s="35"/>
      <c r="F422" s="35"/>
      <c r="G422" s="35"/>
      <c r="H422" s="115"/>
      <c r="I422" s="115"/>
      <c r="J422" s="115"/>
      <c r="K422" s="115"/>
      <c r="L422" s="115"/>
      <c r="M422" s="115"/>
      <c r="N422" s="115"/>
      <c r="O422" s="115"/>
      <c r="P422" s="35"/>
      <c r="Q422" s="35"/>
      <c r="R422" s="35"/>
      <c r="S422" s="35"/>
      <c r="T422" s="35"/>
      <c r="U422" s="3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row>
    <row r="423" spans="1:72">
      <c r="A423" s="35"/>
      <c r="B423" s="35"/>
      <c r="C423" s="35"/>
      <c r="D423" s="35"/>
      <c r="E423" s="35"/>
      <c r="F423" s="35"/>
      <c r="G423" s="35"/>
      <c r="H423" s="115"/>
      <c r="I423" s="115"/>
      <c r="J423" s="115"/>
      <c r="K423" s="115"/>
      <c r="L423" s="115"/>
      <c r="M423" s="115"/>
      <c r="N423" s="115"/>
      <c r="O423" s="115"/>
      <c r="P423" s="35"/>
      <c r="Q423" s="35"/>
      <c r="R423" s="35"/>
      <c r="S423" s="35"/>
      <c r="T423" s="35"/>
      <c r="U423" s="3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row>
    <row r="424" spans="1:72">
      <c r="A424" s="35"/>
      <c r="B424" s="35"/>
      <c r="C424" s="35"/>
      <c r="D424" s="35"/>
      <c r="E424" s="35"/>
      <c r="F424" s="35"/>
      <c r="G424" s="35"/>
      <c r="H424" s="115"/>
      <c r="I424" s="115"/>
      <c r="J424" s="115"/>
      <c r="K424" s="115"/>
      <c r="L424" s="115"/>
      <c r="M424" s="115"/>
      <c r="N424" s="115"/>
      <c r="O424" s="115"/>
      <c r="P424" s="35"/>
      <c r="Q424" s="35"/>
      <c r="R424" s="35"/>
      <c r="S424" s="35"/>
      <c r="T424" s="35"/>
      <c r="U424" s="3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row>
    <row r="425" spans="1:72">
      <c r="A425" s="35"/>
      <c r="B425" s="35"/>
      <c r="C425" s="35"/>
      <c r="D425" s="35"/>
      <c r="E425" s="35"/>
      <c r="F425" s="35"/>
      <c r="G425" s="35"/>
      <c r="H425" s="115"/>
      <c r="I425" s="115"/>
      <c r="J425" s="115"/>
      <c r="K425" s="115"/>
      <c r="L425" s="115"/>
      <c r="M425" s="115"/>
      <c r="N425" s="115"/>
      <c r="O425" s="115"/>
      <c r="P425" s="35"/>
      <c r="Q425" s="35"/>
      <c r="R425" s="35"/>
      <c r="S425" s="35"/>
      <c r="T425" s="35"/>
      <c r="U425" s="3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row>
    <row r="426" spans="1:72">
      <c r="A426" s="35"/>
      <c r="B426" s="35"/>
      <c r="C426" s="35"/>
      <c r="D426" s="35"/>
      <c r="E426" s="35"/>
      <c r="F426" s="35"/>
      <c r="G426" s="35"/>
      <c r="H426" s="115"/>
      <c r="I426" s="115"/>
      <c r="J426" s="115"/>
      <c r="K426" s="115"/>
      <c r="L426" s="115"/>
      <c r="M426" s="115"/>
      <c r="N426" s="115"/>
      <c r="O426" s="115"/>
      <c r="P426" s="35"/>
      <c r="Q426" s="35"/>
      <c r="R426" s="35"/>
      <c r="S426" s="35"/>
      <c r="T426" s="35"/>
      <c r="U426" s="3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row>
    <row r="427" spans="1:72">
      <c r="A427" s="35"/>
      <c r="B427" s="35"/>
      <c r="C427" s="35"/>
      <c r="D427" s="35"/>
      <c r="E427" s="35"/>
      <c r="F427" s="35"/>
      <c r="G427" s="35"/>
      <c r="H427" s="115"/>
      <c r="I427" s="115"/>
      <c r="J427" s="115"/>
      <c r="K427" s="115"/>
      <c r="L427" s="115"/>
      <c r="M427" s="115"/>
      <c r="N427" s="115"/>
      <c r="O427" s="115"/>
      <c r="P427" s="35"/>
      <c r="Q427" s="35"/>
      <c r="R427" s="35"/>
      <c r="S427" s="35"/>
      <c r="T427" s="35"/>
      <c r="U427" s="3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row>
    <row r="428" spans="1:72">
      <c r="A428" s="35"/>
      <c r="B428" s="35"/>
      <c r="C428" s="35"/>
      <c r="D428" s="35"/>
      <c r="E428" s="35"/>
      <c r="F428" s="35"/>
      <c r="G428" s="35"/>
      <c r="H428" s="115"/>
      <c r="I428" s="115"/>
      <c r="J428" s="115"/>
      <c r="K428" s="115"/>
      <c r="L428" s="115"/>
      <c r="M428" s="115"/>
      <c r="N428" s="115"/>
      <c r="O428" s="115"/>
      <c r="P428" s="35"/>
      <c r="Q428" s="35"/>
      <c r="R428" s="35"/>
      <c r="S428" s="35"/>
      <c r="T428" s="35"/>
      <c r="U428" s="3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row>
    <row r="429" spans="1:72">
      <c r="A429" s="35"/>
      <c r="B429" s="35"/>
      <c r="C429" s="35"/>
      <c r="D429" s="35"/>
      <c r="E429" s="35"/>
      <c r="F429" s="35"/>
      <c r="G429" s="35"/>
      <c r="H429" s="115"/>
      <c r="I429" s="115"/>
      <c r="J429" s="115"/>
      <c r="K429" s="115"/>
      <c r="L429" s="115"/>
      <c r="M429" s="115"/>
      <c r="N429" s="115"/>
      <c r="O429" s="115"/>
      <c r="P429" s="35"/>
      <c r="Q429" s="35"/>
      <c r="R429" s="35"/>
      <c r="S429" s="35"/>
      <c r="T429" s="35"/>
      <c r="U429" s="3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row>
    <row r="430" spans="1:72">
      <c r="A430" s="35"/>
      <c r="B430" s="35"/>
      <c r="C430" s="35"/>
      <c r="D430" s="35"/>
      <c r="E430" s="35"/>
      <c r="F430" s="35"/>
      <c r="G430" s="35"/>
      <c r="H430" s="115"/>
      <c r="I430" s="115"/>
      <c r="J430" s="115"/>
      <c r="K430" s="115"/>
      <c r="L430" s="115"/>
      <c r="M430" s="115"/>
      <c r="N430" s="115"/>
      <c r="O430" s="115"/>
      <c r="P430" s="35"/>
      <c r="Q430" s="35"/>
      <c r="R430" s="35"/>
      <c r="S430" s="35"/>
      <c r="T430" s="35"/>
      <c r="U430" s="3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row>
    <row r="431" spans="1:72">
      <c r="A431" s="35"/>
      <c r="B431" s="35"/>
      <c r="C431" s="35"/>
      <c r="D431" s="35"/>
      <c r="E431" s="35"/>
      <c r="F431" s="35"/>
      <c r="G431" s="35"/>
      <c r="H431" s="115"/>
      <c r="I431" s="115"/>
      <c r="J431" s="115"/>
      <c r="K431" s="115"/>
      <c r="L431" s="115"/>
      <c r="M431" s="115"/>
      <c r="N431" s="115"/>
      <c r="O431" s="115"/>
      <c r="P431" s="35"/>
      <c r="Q431" s="35"/>
      <c r="R431" s="35"/>
      <c r="S431" s="35"/>
      <c r="T431" s="35"/>
      <c r="U431" s="3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row>
    <row r="432" spans="1:72">
      <c r="A432" s="35"/>
      <c r="B432" s="35"/>
      <c r="C432" s="35"/>
      <c r="D432" s="35"/>
      <c r="E432" s="35"/>
      <c r="F432" s="35"/>
      <c r="G432" s="35"/>
      <c r="H432" s="115"/>
      <c r="I432" s="115"/>
      <c r="J432" s="115"/>
      <c r="K432" s="115"/>
      <c r="L432" s="115"/>
      <c r="M432" s="115"/>
      <c r="N432" s="115"/>
      <c r="O432" s="115"/>
      <c r="P432" s="35"/>
      <c r="Q432" s="35"/>
      <c r="R432" s="35"/>
      <c r="S432" s="35"/>
      <c r="T432" s="35"/>
      <c r="U432" s="3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row>
    <row r="433" spans="1:72">
      <c r="A433" s="35"/>
      <c r="B433" s="35"/>
      <c r="C433" s="35"/>
      <c r="D433" s="35"/>
      <c r="E433" s="35"/>
      <c r="F433" s="35"/>
      <c r="G433" s="35"/>
      <c r="H433" s="115"/>
      <c r="I433" s="115"/>
      <c r="J433" s="115"/>
      <c r="K433" s="115"/>
      <c r="L433" s="115"/>
      <c r="M433" s="115"/>
      <c r="N433" s="115"/>
      <c r="O433" s="115"/>
      <c r="P433" s="35"/>
      <c r="Q433" s="35"/>
      <c r="R433" s="35"/>
      <c r="S433" s="35"/>
      <c r="T433" s="35"/>
      <c r="U433" s="3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row>
    <row r="434" spans="1:72">
      <c r="A434" s="35"/>
      <c r="B434" s="35"/>
      <c r="C434" s="35"/>
      <c r="D434" s="35"/>
      <c r="E434" s="35"/>
      <c r="F434" s="35"/>
      <c r="G434" s="35"/>
      <c r="H434" s="115"/>
      <c r="I434" s="115"/>
      <c r="J434" s="115"/>
      <c r="K434" s="115"/>
      <c r="L434" s="115"/>
      <c r="M434" s="115"/>
      <c r="N434" s="115"/>
      <c r="O434" s="115"/>
      <c r="P434" s="35"/>
      <c r="Q434" s="35"/>
      <c r="R434" s="35"/>
      <c r="S434" s="35"/>
      <c r="T434" s="35"/>
      <c r="U434" s="3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row>
    <row r="435" spans="1:72">
      <c r="A435" s="35"/>
      <c r="B435" s="35"/>
      <c r="C435" s="35"/>
      <c r="D435" s="35"/>
      <c r="E435" s="35"/>
      <c r="F435" s="35"/>
      <c r="G435" s="35"/>
      <c r="H435" s="115"/>
      <c r="I435" s="115"/>
      <c r="J435" s="115"/>
      <c r="K435" s="115"/>
      <c r="L435" s="115"/>
      <c r="M435" s="115"/>
      <c r="N435" s="115"/>
      <c r="O435" s="115"/>
      <c r="P435" s="35"/>
      <c r="Q435" s="35"/>
      <c r="R435" s="35"/>
      <c r="S435" s="35"/>
      <c r="T435" s="35"/>
      <c r="U435" s="3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row>
    <row r="436" spans="1:72">
      <c r="A436" s="35"/>
      <c r="B436" s="35"/>
      <c r="C436" s="35"/>
      <c r="D436" s="35"/>
      <c r="E436" s="35"/>
      <c r="F436" s="35"/>
      <c r="G436" s="35"/>
      <c r="H436" s="115"/>
      <c r="I436" s="115"/>
      <c r="J436" s="115"/>
      <c r="K436" s="115"/>
      <c r="L436" s="115"/>
      <c r="M436" s="115"/>
      <c r="N436" s="115"/>
      <c r="O436" s="115"/>
      <c r="P436" s="35"/>
      <c r="Q436" s="35"/>
      <c r="R436" s="35"/>
      <c r="S436" s="35"/>
      <c r="T436" s="35"/>
      <c r="U436" s="3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row>
    <row r="437" spans="1:72">
      <c r="A437" s="35"/>
      <c r="B437" s="35"/>
      <c r="C437" s="35"/>
      <c r="D437" s="35"/>
      <c r="E437" s="35"/>
      <c r="F437" s="35"/>
      <c r="G437" s="35"/>
      <c r="H437" s="115"/>
      <c r="I437" s="115"/>
      <c r="J437" s="115"/>
      <c r="K437" s="115"/>
      <c r="L437" s="115"/>
      <c r="M437" s="115"/>
      <c r="N437" s="115"/>
      <c r="O437" s="115"/>
      <c r="P437" s="35"/>
      <c r="Q437" s="35"/>
      <c r="R437" s="35"/>
      <c r="S437" s="35"/>
      <c r="T437" s="35"/>
      <c r="U437" s="3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row>
    <row r="438" spans="1:72">
      <c r="A438" s="35"/>
      <c r="B438" s="35"/>
      <c r="C438" s="35"/>
      <c r="D438" s="35"/>
      <c r="E438" s="35"/>
      <c r="F438" s="35"/>
      <c r="G438" s="35"/>
      <c r="H438" s="115"/>
      <c r="I438" s="115"/>
      <c r="J438" s="115"/>
      <c r="K438" s="115"/>
      <c r="L438" s="115"/>
      <c r="M438" s="115"/>
      <c r="N438" s="115"/>
      <c r="O438" s="115"/>
      <c r="P438" s="35"/>
      <c r="Q438" s="35"/>
      <c r="R438" s="35"/>
      <c r="S438" s="35"/>
      <c r="T438" s="35"/>
      <c r="U438" s="3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row>
    <row r="439" spans="1:72">
      <c r="A439" s="35"/>
      <c r="B439" s="35"/>
      <c r="C439" s="35"/>
      <c r="D439" s="35"/>
      <c r="E439" s="35"/>
      <c r="F439" s="35"/>
      <c r="G439" s="35"/>
      <c r="H439" s="115"/>
      <c r="I439" s="115"/>
      <c r="J439" s="115"/>
      <c r="K439" s="115"/>
      <c r="L439" s="115"/>
      <c r="M439" s="115"/>
      <c r="N439" s="115"/>
      <c r="O439" s="115"/>
      <c r="P439" s="35"/>
      <c r="Q439" s="35"/>
      <c r="R439" s="35"/>
      <c r="S439" s="35"/>
      <c r="T439" s="35"/>
      <c r="U439" s="3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row>
    <row r="440" spans="1:72">
      <c r="A440" s="35"/>
      <c r="B440" s="35"/>
      <c r="C440" s="35"/>
      <c r="D440" s="35"/>
      <c r="E440" s="35"/>
      <c r="F440" s="35"/>
      <c r="G440" s="35"/>
      <c r="H440" s="115"/>
      <c r="I440" s="115"/>
      <c r="J440" s="115"/>
      <c r="K440" s="115"/>
      <c r="L440" s="115"/>
      <c r="M440" s="115"/>
      <c r="N440" s="115"/>
      <c r="O440" s="115"/>
      <c r="P440" s="35"/>
      <c r="Q440" s="35"/>
      <c r="R440" s="35"/>
      <c r="S440" s="35"/>
      <c r="T440" s="35"/>
      <c r="U440" s="3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row>
    <row r="441" spans="1:72">
      <c r="A441" s="35"/>
      <c r="B441" s="35"/>
      <c r="C441" s="35"/>
      <c r="D441" s="35"/>
      <c r="E441" s="35"/>
      <c r="F441" s="35"/>
      <c r="G441" s="35"/>
      <c r="H441" s="115"/>
      <c r="I441" s="115"/>
      <c r="J441" s="115"/>
      <c r="K441" s="115"/>
      <c r="L441" s="115"/>
      <c r="M441" s="115"/>
      <c r="N441" s="115"/>
      <c r="O441" s="115"/>
      <c r="P441" s="35"/>
      <c r="Q441" s="35"/>
      <c r="R441" s="35"/>
      <c r="S441" s="35"/>
      <c r="T441" s="35"/>
      <c r="U441" s="3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row>
    <row r="442" spans="1:72">
      <c r="A442" s="35"/>
      <c r="B442" s="35"/>
      <c r="C442" s="35"/>
      <c r="D442" s="35"/>
      <c r="E442" s="35"/>
      <c r="F442" s="35"/>
      <c r="G442" s="35"/>
      <c r="H442" s="115"/>
      <c r="I442" s="115"/>
      <c r="J442" s="115"/>
      <c r="K442" s="115"/>
      <c r="L442" s="115"/>
      <c r="M442" s="115"/>
      <c r="N442" s="115"/>
      <c r="O442" s="115"/>
      <c r="P442" s="35"/>
      <c r="Q442" s="35"/>
      <c r="R442" s="35"/>
      <c r="S442" s="35"/>
      <c r="T442" s="35"/>
      <c r="U442" s="3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row>
    <row r="443" spans="1:72">
      <c r="A443" s="35"/>
      <c r="B443" s="35"/>
      <c r="C443" s="35"/>
      <c r="D443" s="35"/>
      <c r="E443" s="35"/>
      <c r="F443" s="35"/>
      <c r="G443" s="35"/>
      <c r="H443" s="115"/>
      <c r="I443" s="115"/>
      <c r="J443" s="115"/>
      <c r="K443" s="115"/>
      <c r="L443" s="115"/>
      <c r="M443" s="115"/>
      <c r="N443" s="115"/>
      <c r="O443" s="115"/>
      <c r="P443" s="35"/>
      <c r="Q443" s="35"/>
      <c r="R443" s="35"/>
      <c r="S443" s="35"/>
      <c r="T443" s="35"/>
      <c r="U443" s="3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row>
    <row r="444" spans="1:72">
      <c r="A444" s="35"/>
      <c r="B444" s="35"/>
      <c r="C444" s="35"/>
      <c r="D444" s="35"/>
      <c r="E444" s="35"/>
      <c r="F444" s="35"/>
      <c r="G444" s="35"/>
      <c r="H444" s="115"/>
      <c r="I444" s="115"/>
      <c r="J444" s="115"/>
      <c r="K444" s="115"/>
      <c r="L444" s="115"/>
      <c r="M444" s="115"/>
      <c r="N444" s="115"/>
      <c r="O444" s="115"/>
      <c r="P444" s="35"/>
      <c r="Q444" s="35"/>
      <c r="R444" s="35"/>
      <c r="S444" s="35"/>
      <c r="T444" s="35"/>
      <c r="U444" s="3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row>
    <row r="445" spans="1:72">
      <c r="A445" s="35"/>
      <c r="B445" s="35"/>
      <c r="C445" s="35"/>
      <c r="D445" s="35"/>
      <c r="E445" s="35"/>
      <c r="F445" s="35"/>
      <c r="G445" s="35"/>
      <c r="H445" s="115"/>
      <c r="I445" s="115"/>
      <c r="J445" s="115"/>
      <c r="K445" s="115"/>
      <c r="L445" s="115"/>
      <c r="M445" s="115"/>
      <c r="N445" s="115"/>
      <c r="O445" s="115"/>
      <c r="P445" s="35"/>
      <c r="Q445" s="35"/>
      <c r="R445" s="35"/>
      <c r="S445" s="35"/>
      <c r="T445" s="35"/>
      <c r="U445" s="3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row>
    <row r="446" spans="1:72">
      <c r="A446" s="35"/>
      <c r="B446" s="35"/>
      <c r="C446" s="35"/>
      <c r="D446" s="35"/>
      <c r="E446" s="35"/>
      <c r="F446" s="35"/>
      <c r="G446" s="35"/>
      <c r="H446" s="115"/>
      <c r="I446" s="115"/>
      <c r="J446" s="115"/>
      <c r="K446" s="115"/>
      <c r="L446" s="115"/>
      <c r="M446" s="115"/>
      <c r="N446" s="115"/>
      <c r="O446" s="115"/>
      <c r="P446" s="35"/>
      <c r="Q446" s="35"/>
      <c r="R446" s="35"/>
      <c r="S446" s="35"/>
      <c r="T446" s="35"/>
      <c r="U446" s="3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row>
    <row r="447" spans="1:72">
      <c r="A447" s="35"/>
      <c r="B447" s="35"/>
      <c r="C447" s="35"/>
      <c r="D447" s="35"/>
      <c r="E447" s="35"/>
      <c r="F447" s="35"/>
      <c r="G447" s="35"/>
      <c r="H447" s="115"/>
      <c r="I447" s="115"/>
      <c r="J447" s="115"/>
      <c r="K447" s="115"/>
      <c r="L447" s="115"/>
      <c r="M447" s="115"/>
      <c r="N447" s="115"/>
      <c r="O447" s="115"/>
      <c r="P447" s="35"/>
      <c r="Q447" s="35"/>
      <c r="R447" s="35"/>
      <c r="S447" s="35"/>
      <c r="T447" s="35"/>
      <c r="U447" s="3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row>
    <row r="448" spans="1:72">
      <c r="A448" s="35"/>
      <c r="B448" s="35"/>
      <c r="C448" s="35"/>
      <c r="D448" s="35"/>
      <c r="E448" s="35"/>
      <c r="F448" s="35"/>
      <c r="G448" s="35"/>
      <c r="H448" s="115"/>
      <c r="I448" s="115"/>
      <c r="J448" s="115"/>
      <c r="K448" s="115"/>
      <c r="L448" s="115"/>
      <c r="M448" s="115"/>
      <c r="N448" s="115"/>
      <c r="O448" s="115"/>
      <c r="P448" s="35"/>
      <c r="Q448" s="35"/>
      <c r="R448" s="35"/>
      <c r="S448" s="35"/>
      <c r="T448" s="35"/>
      <c r="U448" s="3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row>
    <row r="449" spans="1:72">
      <c r="A449" s="35"/>
      <c r="B449" s="35"/>
      <c r="C449" s="35"/>
      <c r="D449" s="35"/>
      <c r="E449" s="35"/>
      <c r="F449" s="35"/>
      <c r="G449" s="35"/>
      <c r="H449" s="115"/>
      <c r="I449" s="115"/>
      <c r="J449" s="115"/>
      <c r="K449" s="115"/>
      <c r="L449" s="115"/>
      <c r="M449" s="115"/>
      <c r="N449" s="115"/>
      <c r="O449" s="115"/>
      <c r="P449" s="35"/>
      <c r="Q449" s="35"/>
      <c r="R449" s="35"/>
      <c r="S449" s="35"/>
      <c r="T449" s="35"/>
      <c r="U449" s="3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row>
    <row r="450" spans="1:72">
      <c r="A450" s="35"/>
      <c r="B450" s="35"/>
      <c r="C450" s="35"/>
      <c r="D450" s="35"/>
      <c r="E450" s="35"/>
      <c r="F450" s="35"/>
      <c r="G450" s="35"/>
      <c r="H450" s="115"/>
      <c r="I450" s="115"/>
      <c r="J450" s="115"/>
      <c r="K450" s="115"/>
      <c r="L450" s="115"/>
      <c r="M450" s="115"/>
      <c r="N450" s="115"/>
      <c r="O450" s="115"/>
      <c r="P450" s="35"/>
      <c r="Q450" s="35"/>
      <c r="R450" s="35"/>
      <c r="S450" s="35"/>
      <c r="T450" s="35"/>
      <c r="U450" s="3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row>
    <row r="451" spans="1:72">
      <c r="A451" s="35"/>
      <c r="B451" s="35"/>
      <c r="C451" s="35"/>
      <c r="D451" s="35"/>
      <c r="E451" s="35"/>
      <c r="F451" s="35"/>
      <c r="G451" s="35"/>
      <c r="H451" s="115"/>
      <c r="I451" s="115"/>
      <c r="J451" s="115"/>
      <c r="K451" s="115"/>
      <c r="L451" s="115"/>
      <c r="M451" s="115"/>
      <c r="N451" s="115"/>
      <c r="O451" s="115"/>
      <c r="P451" s="35"/>
      <c r="Q451" s="35"/>
      <c r="R451" s="35"/>
      <c r="S451" s="35"/>
      <c r="T451" s="35"/>
      <c r="U451" s="3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row>
    <row r="452" spans="1:72">
      <c r="A452" s="35"/>
      <c r="B452" s="35"/>
      <c r="C452" s="35"/>
      <c r="D452" s="35"/>
      <c r="E452" s="35"/>
      <c r="F452" s="35"/>
      <c r="G452" s="35"/>
      <c r="H452" s="115"/>
      <c r="I452" s="115"/>
      <c r="J452" s="115"/>
      <c r="K452" s="115"/>
      <c r="L452" s="115"/>
      <c r="M452" s="115"/>
      <c r="N452" s="115"/>
      <c r="O452" s="115"/>
      <c r="P452" s="35"/>
      <c r="Q452" s="35"/>
      <c r="R452" s="35"/>
      <c r="S452" s="35"/>
      <c r="T452" s="35"/>
      <c r="U452" s="3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row>
    <row r="453" spans="1:72">
      <c r="A453" s="35"/>
      <c r="B453" s="35"/>
      <c r="C453" s="35"/>
      <c r="D453" s="35"/>
      <c r="E453" s="35"/>
      <c r="F453" s="35"/>
      <c r="G453" s="35"/>
      <c r="H453" s="115"/>
      <c r="I453" s="115"/>
      <c r="J453" s="115"/>
      <c r="K453" s="115"/>
      <c r="L453" s="115"/>
      <c r="M453" s="115"/>
      <c r="N453" s="115"/>
      <c r="O453" s="115"/>
      <c r="P453" s="35"/>
      <c r="Q453" s="35"/>
      <c r="R453" s="35"/>
      <c r="S453" s="35"/>
      <c r="T453" s="35"/>
      <c r="U453" s="3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row>
    <row r="454" spans="1:72">
      <c r="A454" s="35"/>
      <c r="B454" s="35"/>
      <c r="C454" s="35"/>
      <c r="D454" s="35"/>
      <c r="E454" s="35"/>
      <c r="F454" s="35"/>
      <c r="G454" s="35"/>
      <c r="H454" s="115"/>
      <c r="I454" s="115"/>
      <c r="J454" s="115"/>
      <c r="K454" s="115"/>
      <c r="L454" s="115"/>
      <c r="M454" s="115"/>
      <c r="N454" s="115"/>
      <c r="O454" s="115"/>
      <c r="P454" s="35"/>
      <c r="Q454" s="35"/>
      <c r="R454" s="35"/>
      <c r="S454" s="35"/>
      <c r="T454" s="35"/>
      <c r="U454" s="3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row>
    <row r="455" spans="1:72">
      <c r="A455" s="35"/>
      <c r="B455" s="35"/>
      <c r="C455" s="35"/>
      <c r="D455" s="35"/>
      <c r="E455" s="35"/>
      <c r="F455" s="35"/>
      <c r="G455" s="35"/>
      <c r="H455" s="115"/>
      <c r="I455" s="115"/>
      <c r="J455" s="115"/>
      <c r="K455" s="115"/>
      <c r="L455" s="115"/>
      <c r="M455" s="115"/>
      <c r="N455" s="115"/>
      <c r="O455" s="115"/>
      <c r="P455" s="35"/>
      <c r="Q455" s="35"/>
      <c r="R455" s="35"/>
      <c r="S455" s="35"/>
      <c r="T455" s="35"/>
      <c r="U455" s="3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row>
    <row r="456" spans="1:72">
      <c r="A456" s="35"/>
      <c r="B456" s="35"/>
      <c r="C456" s="35"/>
      <c r="D456" s="35"/>
      <c r="E456" s="35"/>
      <c r="F456" s="35"/>
      <c r="G456" s="35"/>
      <c r="H456" s="115"/>
      <c r="I456" s="115"/>
      <c r="J456" s="115"/>
      <c r="K456" s="115"/>
      <c r="L456" s="115"/>
      <c r="M456" s="115"/>
      <c r="N456" s="115"/>
      <c r="O456" s="115"/>
      <c r="P456" s="35"/>
      <c r="Q456" s="35"/>
      <c r="R456" s="35"/>
      <c r="S456" s="35"/>
      <c r="T456" s="35"/>
      <c r="U456" s="3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row>
    <row r="457" spans="1:72">
      <c r="A457" s="35"/>
      <c r="B457" s="35"/>
      <c r="C457" s="35"/>
      <c r="D457" s="35"/>
      <c r="E457" s="35"/>
      <c r="F457" s="35"/>
      <c r="G457" s="35"/>
      <c r="H457" s="115"/>
      <c r="I457" s="115"/>
      <c r="J457" s="115"/>
      <c r="K457" s="115"/>
      <c r="L457" s="115"/>
      <c r="M457" s="115"/>
      <c r="N457" s="115"/>
      <c r="O457" s="115"/>
      <c r="P457" s="35"/>
      <c r="Q457" s="35"/>
      <c r="R457" s="35"/>
      <c r="S457" s="35"/>
      <c r="T457" s="35"/>
      <c r="U457" s="3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row>
    <row r="458" spans="1:72">
      <c r="A458" s="35"/>
      <c r="B458" s="35"/>
      <c r="C458" s="35"/>
      <c r="D458" s="35"/>
      <c r="E458" s="35"/>
      <c r="F458" s="35"/>
      <c r="G458" s="35"/>
      <c r="H458" s="115"/>
      <c r="I458" s="115"/>
      <c r="J458" s="115"/>
      <c r="K458" s="115"/>
      <c r="L458" s="115"/>
      <c r="M458" s="115"/>
      <c r="N458" s="115"/>
      <c r="O458" s="115"/>
      <c r="P458" s="35"/>
      <c r="Q458" s="35"/>
      <c r="R458" s="35"/>
      <c r="S458" s="35"/>
      <c r="T458" s="35"/>
      <c r="U458" s="3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row>
    <row r="459" spans="1:72">
      <c r="A459" s="35"/>
      <c r="B459" s="35"/>
      <c r="C459" s="35"/>
      <c r="D459" s="35"/>
      <c r="E459" s="35"/>
      <c r="F459" s="35"/>
      <c r="G459" s="35"/>
      <c r="H459" s="115"/>
      <c r="I459" s="115"/>
      <c r="J459" s="115"/>
      <c r="K459" s="115"/>
      <c r="L459" s="115"/>
      <c r="M459" s="115"/>
      <c r="N459" s="115"/>
      <c r="O459" s="115"/>
      <c r="P459" s="35"/>
      <c r="Q459" s="35"/>
      <c r="R459" s="35"/>
      <c r="S459" s="35"/>
      <c r="T459" s="35"/>
      <c r="U459" s="3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row>
    <row r="460" spans="1:72">
      <c r="A460" s="35"/>
      <c r="B460" s="35"/>
      <c r="C460" s="35"/>
      <c r="D460" s="35"/>
      <c r="E460" s="35"/>
      <c r="F460" s="35"/>
      <c r="G460" s="35"/>
      <c r="H460" s="115"/>
      <c r="I460" s="115"/>
      <c r="J460" s="115"/>
      <c r="K460" s="115"/>
      <c r="L460" s="115"/>
      <c r="M460" s="115"/>
      <c r="N460" s="115"/>
      <c r="O460" s="115"/>
      <c r="P460" s="35"/>
      <c r="Q460" s="35"/>
      <c r="R460" s="35"/>
      <c r="S460" s="35"/>
      <c r="T460" s="35"/>
      <c r="U460" s="3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row>
    <row r="461" spans="1:72">
      <c r="A461" s="35"/>
      <c r="B461" s="35"/>
      <c r="C461" s="35"/>
      <c r="D461" s="35"/>
      <c r="E461" s="35"/>
      <c r="F461" s="35"/>
      <c r="G461" s="35"/>
      <c r="H461" s="115"/>
      <c r="I461" s="115"/>
      <c r="J461" s="115"/>
      <c r="K461" s="115"/>
      <c r="L461" s="115"/>
      <c r="M461" s="115"/>
      <c r="N461" s="115"/>
      <c r="O461" s="115"/>
      <c r="P461" s="35"/>
      <c r="Q461" s="35"/>
      <c r="R461" s="35"/>
      <c r="S461" s="35"/>
      <c r="T461" s="35"/>
      <c r="U461" s="3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row>
    <row r="462" spans="1:72">
      <c r="A462" s="35"/>
      <c r="B462" s="35"/>
      <c r="C462" s="35"/>
      <c r="D462" s="35"/>
      <c r="E462" s="35"/>
      <c r="F462" s="35"/>
      <c r="G462" s="35"/>
      <c r="H462" s="115"/>
      <c r="I462" s="115"/>
      <c r="J462" s="115"/>
      <c r="K462" s="115"/>
      <c r="L462" s="115"/>
      <c r="M462" s="115"/>
      <c r="N462" s="115"/>
      <c r="O462" s="115"/>
      <c r="P462" s="35"/>
      <c r="Q462" s="35"/>
      <c r="R462" s="35"/>
      <c r="S462" s="35"/>
      <c r="T462" s="35"/>
      <c r="U462" s="3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row>
    <row r="463" spans="1:72">
      <c r="A463" s="35"/>
      <c r="B463" s="35"/>
      <c r="C463" s="35"/>
      <c r="D463" s="35"/>
      <c r="E463" s="35"/>
      <c r="F463" s="35"/>
      <c r="G463" s="35"/>
      <c r="H463" s="115"/>
      <c r="I463" s="115"/>
      <c r="J463" s="115"/>
      <c r="K463" s="115"/>
      <c r="L463" s="115"/>
      <c r="M463" s="115"/>
      <c r="N463" s="115"/>
      <c r="O463" s="115"/>
      <c r="P463" s="35"/>
      <c r="Q463" s="35"/>
      <c r="R463" s="35"/>
      <c r="S463" s="35"/>
      <c r="T463" s="35"/>
      <c r="U463" s="3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row>
    <row r="464" spans="1:72">
      <c r="A464" s="35"/>
      <c r="B464" s="35"/>
      <c r="C464" s="35"/>
      <c r="D464" s="35"/>
      <c r="E464" s="35"/>
      <c r="F464" s="35"/>
      <c r="G464" s="35"/>
      <c r="H464" s="115"/>
      <c r="I464" s="115"/>
      <c r="J464" s="115"/>
      <c r="K464" s="115"/>
      <c r="L464" s="115"/>
      <c r="M464" s="115"/>
      <c r="N464" s="115"/>
      <c r="O464" s="115"/>
      <c r="P464" s="35"/>
      <c r="Q464" s="35"/>
      <c r="R464" s="35"/>
      <c r="S464" s="35"/>
      <c r="T464" s="35"/>
      <c r="U464" s="3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row>
    <row r="465" spans="1:72">
      <c r="A465" s="35"/>
      <c r="B465" s="35"/>
      <c r="C465" s="35"/>
      <c r="D465" s="35"/>
      <c r="E465" s="35"/>
      <c r="F465" s="35"/>
      <c r="G465" s="35"/>
      <c r="H465" s="115"/>
      <c r="I465" s="115"/>
      <c r="J465" s="115"/>
      <c r="K465" s="115"/>
      <c r="L465" s="115"/>
      <c r="M465" s="115"/>
      <c r="N465" s="115"/>
      <c r="O465" s="115"/>
      <c r="P465" s="35"/>
      <c r="Q465" s="35"/>
      <c r="R465" s="35"/>
      <c r="S465" s="35"/>
      <c r="T465" s="35"/>
      <c r="U465" s="3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row>
    <row r="466" spans="1:72">
      <c r="A466" s="35"/>
      <c r="B466" s="35"/>
      <c r="C466" s="35"/>
      <c r="D466" s="35"/>
      <c r="E466" s="35"/>
      <c r="F466" s="35"/>
      <c r="G466" s="35"/>
      <c r="H466" s="115"/>
      <c r="I466" s="115"/>
      <c r="J466" s="115"/>
      <c r="K466" s="115"/>
      <c r="L466" s="115"/>
      <c r="M466" s="115"/>
      <c r="N466" s="115"/>
      <c r="O466" s="115"/>
      <c r="P466" s="35"/>
      <c r="Q466" s="35"/>
      <c r="R466" s="35"/>
      <c r="S466" s="35"/>
      <c r="T466" s="35"/>
      <c r="U466" s="3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row>
    <row r="467" spans="1:72">
      <c r="A467" s="35"/>
      <c r="B467" s="35"/>
      <c r="C467" s="35"/>
      <c r="D467" s="35"/>
      <c r="E467" s="35"/>
      <c r="F467" s="35"/>
      <c r="G467" s="35"/>
      <c r="H467" s="115"/>
      <c r="I467" s="115"/>
      <c r="J467" s="115"/>
      <c r="K467" s="115"/>
      <c r="L467" s="115"/>
      <c r="M467" s="115"/>
      <c r="N467" s="115"/>
      <c r="O467" s="115"/>
      <c r="P467" s="35"/>
      <c r="Q467" s="35"/>
      <c r="R467" s="35"/>
      <c r="S467" s="35"/>
      <c r="T467" s="35"/>
      <c r="U467" s="3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row>
    <row r="468" spans="1:72">
      <c r="A468" s="35"/>
      <c r="B468" s="35"/>
      <c r="C468" s="35"/>
      <c r="D468" s="35"/>
      <c r="E468" s="35"/>
      <c r="F468" s="35"/>
      <c r="G468" s="35"/>
      <c r="H468" s="115"/>
      <c r="I468" s="115"/>
      <c r="J468" s="115"/>
      <c r="K468" s="115"/>
      <c r="L468" s="115"/>
      <c r="M468" s="115"/>
      <c r="N468" s="115"/>
      <c r="O468" s="115"/>
      <c r="P468" s="35"/>
      <c r="Q468" s="35"/>
      <c r="R468" s="35"/>
      <c r="S468" s="35"/>
      <c r="T468" s="35"/>
      <c r="U468" s="3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row>
    <row r="469" spans="1:72">
      <c r="A469" s="35"/>
      <c r="B469" s="35"/>
      <c r="C469" s="35"/>
      <c r="D469" s="35"/>
      <c r="E469" s="35"/>
      <c r="F469" s="35"/>
      <c r="G469" s="35"/>
      <c r="H469" s="115"/>
      <c r="I469" s="115"/>
      <c r="J469" s="115"/>
      <c r="K469" s="115"/>
      <c r="L469" s="115"/>
      <c r="M469" s="115"/>
      <c r="N469" s="115"/>
      <c r="O469" s="115"/>
      <c r="P469" s="35"/>
      <c r="Q469" s="35"/>
      <c r="R469" s="35"/>
      <c r="S469" s="35"/>
      <c r="T469" s="35"/>
      <c r="U469" s="3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row>
    <row r="470" spans="1:72">
      <c r="A470" s="35"/>
      <c r="B470" s="35"/>
      <c r="C470" s="35"/>
      <c r="D470" s="35"/>
      <c r="E470" s="35"/>
      <c r="F470" s="35"/>
      <c r="G470" s="35"/>
      <c r="H470" s="115"/>
      <c r="I470" s="115"/>
      <c r="J470" s="115"/>
      <c r="K470" s="115"/>
      <c r="L470" s="115"/>
      <c r="M470" s="115"/>
      <c r="N470" s="115"/>
      <c r="O470" s="115"/>
      <c r="P470" s="35"/>
      <c r="Q470" s="35"/>
      <c r="R470" s="35"/>
      <c r="S470" s="35"/>
      <c r="T470" s="35"/>
      <c r="U470" s="3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row>
    <row r="471" spans="1:72">
      <c r="A471" s="35"/>
      <c r="B471" s="35"/>
      <c r="C471" s="35"/>
      <c r="D471" s="35"/>
      <c r="E471" s="35"/>
      <c r="F471" s="35"/>
      <c r="G471" s="35"/>
      <c r="H471" s="115"/>
      <c r="I471" s="115"/>
      <c r="J471" s="115"/>
      <c r="K471" s="115"/>
      <c r="L471" s="115"/>
      <c r="M471" s="115"/>
      <c r="N471" s="115"/>
      <c r="O471" s="115"/>
      <c r="P471" s="35"/>
      <c r="Q471" s="35"/>
      <c r="R471" s="35"/>
      <c r="S471" s="35"/>
      <c r="T471" s="35"/>
      <c r="U471" s="3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row>
    <row r="472" spans="1:72">
      <c r="A472" s="35"/>
      <c r="B472" s="35"/>
      <c r="C472" s="35"/>
      <c r="D472" s="35"/>
      <c r="E472" s="35"/>
      <c r="F472" s="35"/>
      <c r="G472" s="35"/>
      <c r="H472" s="115"/>
      <c r="I472" s="115"/>
      <c r="J472" s="115"/>
      <c r="K472" s="115"/>
      <c r="L472" s="115"/>
      <c r="M472" s="115"/>
      <c r="N472" s="115"/>
      <c r="O472" s="115"/>
      <c r="P472" s="35"/>
      <c r="Q472" s="35"/>
      <c r="R472" s="35"/>
      <c r="S472" s="35"/>
      <c r="T472" s="35"/>
      <c r="U472" s="3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row>
    <row r="473" spans="1:72">
      <c r="A473" s="35"/>
      <c r="B473" s="35"/>
      <c r="C473" s="35"/>
      <c r="D473" s="35"/>
      <c r="E473" s="35"/>
      <c r="F473" s="35"/>
      <c r="G473" s="35"/>
      <c r="H473" s="115"/>
      <c r="I473" s="115"/>
      <c r="J473" s="115"/>
      <c r="K473" s="115"/>
      <c r="L473" s="115"/>
      <c r="M473" s="115"/>
      <c r="N473" s="115"/>
      <c r="O473" s="115"/>
      <c r="P473" s="35"/>
      <c r="Q473" s="35"/>
      <c r="R473" s="35"/>
      <c r="S473" s="35"/>
      <c r="T473" s="35"/>
      <c r="U473" s="3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row>
    <row r="474" spans="1:72">
      <c r="A474" s="35"/>
      <c r="B474" s="35"/>
      <c r="C474" s="35"/>
      <c r="D474" s="35"/>
      <c r="E474" s="35"/>
      <c r="F474" s="35"/>
      <c r="G474" s="35"/>
      <c r="H474" s="115"/>
      <c r="I474" s="115"/>
      <c r="J474" s="115"/>
      <c r="K474" s="115"/>
      <c r="L474" s="115"/>
      <c r="M474" s="115"/>
      <c r="N474" s="115"/>
      <c r="O474" s="115"/>
      <c r="P474" s="35"/>
      <c r="Q474" s="35"/>
      <c r="R474" s="35"/>
      <c r="S474" s="35"/>
      <c r="T474" s="35"/>
      <c r="U474" s="3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row>
    <row r="475" spans="1:72">
      <c r="A475" s="35"/>
      <c r="B475" s="35"/>
      <c r="C475" s="35"/>
      <c r="D475" s="35"/>
      <c r="E475" s="35"/>
      <c r="F475" s="35"/>
      <c r="G475" s="35"/>
      <c r="H475" s="115"/>
      <c r="I475" s="115"/>
      <c r="J475" s="115"/>
      <c r="K475" s="115"/>
      <c r="L475" s="115"/>
      <c r="M475" s="115"/>
      <c r="N475" s="115"/>
      <c r="O475" s="115"/>
      <c r="P475" s="35"/>
      <c r="Q475" s="35"/>
      <c r="R475" s="35"/>
      <c r="S475" s="35"/>
      <c r="T475" s="35"/>
      <c r="U475" s="3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row>
    <row r="476" spans="1:72">
      <c r="A476" s="35"/>
      <c r="B476" s="35"/>
      <c r="C476" s="35"/>
      <c r="D476" s="35"/>
      <c r="E476" s="35"/>
      <c r="F476" s="35"/>
      <c r="G476" s="35"/>
      <c r="H476" s="115"/>
      <c r="I476" s="115"/>
      <c r="J476" s="115"/>
      <c r="K476" s="115"/>
      <c r="L476" s="115"/>
      <c r="M476" s="115"/>
      <c r="N476" s="115"/>
      <c r="O476" s="115"/>
      <c r="P476" s="35"/>
      <c r="Q476" s="35"/>
      <c r="R476" s="35"/>
      <c r="S476" s="35"/>
      <c r="T476" s="35"/>
      <c r="U476" s="3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row>
    <row r="477" spans="1:72">
      <c r="A477" s="35"/>
      <c r="B477" s="35"/>
      <c r="C477" s="35"/>
      <c r="D477" s="35"/>
      <c r="E477" s="35"/>
      <c r="F477" s="35"/>
      <c r="G477" s="35"/>
      <c r="H477" s="115"/>
      <c r="I477" s="115"/>
      <c r="J477" s="115"/>
      <c r="K477" s="115"/>
      <c r="L477" s="115"/>
      <c r="M477" s="115"/>
      <c r="N477" s="115"/>
      <c r="O477" s="115"/>
      <c r="P477" s="35"/>
      <c r="Q477" s="35"/>
      <c r="R477" s="35"/>
      <c r="S477" s="35"/>
      <c r="T477" s="35"/>
      <c r="U477" s="3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row>
    <row r="478" spans="1:72">
      <c r="A478" s="35"/>
      <c r="B478" s="35"/>
      <c r="C478" s="35"/>
      <c r="D478" s="35"/>
      <c r="E478" s="35"/>
      <c r="F478" s="35"/>
      <c r="G478" s="35"/>
      <c r="H478" s="115"/>
      <c r="I478" s="115"/>
      <c r="J478" s="115"/>
      <c r="K478" s="115"/>
      <c r="L478" s="115"/>
      <c r="M478" s="115"/>
      <c r="N478" s="115"/>
      <c r="O478" s="115"/>
      <c r="P478" s="35"/>
      <c r="Q478" s="35"/>
      <c r="R478" s="35"/>
      <c r="S478" s="35"/>
      <c r="T478" s="35"/>
      <c r="U478" s="3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row>
    <row r="479" spans="1:72">
      <c r="A479" s="35"/>
      <c r="B479" s="35"/>
      <c r="C479" s="35"/>
      <c r="D479" s="35"/>
      <c r="E479" s="35"/>
      <c r="F479" s="35"/>
      <c r="G479" s="35"/>
      <c r="H479" s="115"/>
      <c r="I479" s="115"/>
      <c r="J479" s="115"/>
      <c r="K479" s="115"/>
      <c r="L479" s="115"/>
      <c r="M479" s="115"/>
      <c r="N479" s="115"/>
      <c r="O479" s="115"/>
      <c r="P479" s="35"/>
      <c r="Q479" s="35"/>
      <c r="R479" s="35"/>
      <c r="S479" s="35"/>
      <c r="T479" s="35"/>
      <c r="U479" s="3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row>
    <row r="480" spans="1:72">
      <c r="A480" s="35"/>
      <c r="B480" s="35"/>
      <c r="C480" s="35"/>
      <c r="D480" s="35"/>
      <c r="E480" s="35"/>
      <c r="F480" s="35"/>
      <c r="G480" s="35"/>
      <c r="H480" s="115"/>
      <c r="I480" s="115"/>
      <c r="J480" s="115"/>
      <c r="K480" s="115"/>
      <c r="L480" s="115"/>
      <c r="M480" s="115"/>
      <c r="N480" s="115"/>
      <c r="O480" s="115"/>
      <c r="P480" s="35"/>
      <c r="Q480" s="35"/>
      <c r="R480" s="35"/>
      <c r="S480" s="35"/>
      <c r="T480" s="35"/>
      <c r="U480" s="3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row>
    <row r="481" spans="1:72">
      <c r="A481" s="35"/>
      <c r="B481" s="35"/>
      <c r="C481" s="35"/>
      <c r="D481" s="35"/>
      <c r="E481" s="35"/>
      <c r="F481" s="35"/>
      <c r="G481" s="35"/>
      <c r="H481" s="115"/>
      <c r="I481" s="115"/>
      <c r="J481" s="115"/>
      <c r="K481" s="115"/>
      <c r="L481" s="115"/>
      <c r="M481" s="115"/>
      <c r="N481" s="115"/>
      <c r="O481" s="115"/>
      <c r="P481" s="35"/>
      <c r="Q481" s="35"/>
      <c r="R481" s="35"/>
      <c r="S481" s="35"/>
      <c r="T481" s="35"/>
      <c r="U481" s="3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row>
    <row r="482" spans="1:72">
      <c r="A482" s="35"/>
      <c r="B482" s="35"/>
      <c r="C482" s="35"/>
      <c r="D482" s="35"/>
      <c r="E482" s="35"/>
      <c r="F482" s="35"/>
      <c r="G482" s="35"/>
      <c r="H482" s="115"/>
      <c r="I482" s="115"/>
      <c r="J482" s="115"/>
      <c r="K482" s="115"/>
      <c r="L482" s="115"/>
      <c r="M482" s="115"/>
      <c r="N482" s="115"/>
      <c r="O482" s="115"/>
      <c r="P482" s="35"/>
      <c r="Q482" s="35"/>
      <c r="R482" s="35"/>
      <c r="S482" s="35"/>
      <c r="T482" s="35"/>
      <c r="U482" s="3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row>
    <row r="483" spans="1:72">
      <c r="A483" s="35"/>
      <c r="B483" s="35"/>
      <c r="C483" s="35"/>
      <c r="D483" s="35"/>
      <c r="E483" s="35"/>
      <c r="F483" s="35"/>
      <c r="G483" s="35"/>
      <c r="H483" s="115"/>
      <c r="I483" s="115"/>
      <c r="J483" s="115"/>
      <c r="K483" s="115"/>
      <c r="L483" s="115"/>
      <c r="M483" s="115"/>
      <c r="N483" s="115"/>
      <c r="O483" s="115"/>
      <c r="P483" s="35"/>
      <c r="Q483" s="35"/>
      <c r="R483" s="35"/>
      <c r="S483" s="35"/>
      <c r="T483" s="35"/>
      <c r="U483" s="3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row>
    <row r="484" spans="1:72">
      <c r="A484" s="35"/>
      <c r="B484" s="35"/>
      <c r="C484" s="35"/>
      <c r="D484" s="35"/>
      <c r="E484" s="35"/>
      <c r="F484" s="35"/>
      <c r="G484" s="35"/>
      <c r="H484" s="115"/>
      <c r="I484" s="115"/>
      <c r="J484" s="115"/>
      <c r="K484" s="115"/>
      <c r="L484" s="115"/>
      <c r="M484" s="115"/>
      <c r="N484" s="115"/>
      <c r="O484" s="115"/>
      <c r="P484" s="35"/>
      <c r="Q484" s="35"/>
      <c r="R484" s="35"/>
      <c r="S484" s="35"/>
      <c r="T484" s="35"/>
      <c r="U484" s="3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row>
    <row r="485" spans="1:72">
      <c r="A485" s="35"/>
      <c r="B485" s="35"/>
      <c r="C485" s="35"/>
      <c r="D485" s="35"/>
      <c r="E485" s="35"/>
      <c r="F485" s="35"/>
      <c r="G485" s="35"/>
      <c r="H485" s="115"/>
      <c r="I485" s="115"/>
      <c r="J485" s="115"/>
      <c r="K485" s="115"/>
      <c r="L485" s="115"/>
      <c r="M485" s="115"/>
      <c r="N485" s="115"/>
      <c r="O485" s="115"/>
      <c r="P485" s="35"/>
      <c r="Q485" s="35"/>
      <c r="R485" s="35"/>
      <c r="S485" s="35"/>
      <c r="T485" s="35"/>
      <c r="U485" s="3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row>
    <row r="486" spans="1:72">
      <c r="A486" s="35"/>
      <c r="B486" s="35"/>
      <c r="C486" s="35"/>
      <c r="D486" s="35"/>
      <c r="E486" s="35"/>
      <c r="F486" s="35"/>
      <c r="G486" s="35"/>
      <c r="H486" s="115"/>
      <c r="I486" s="115"/>
      <c r="J486" s="115"/>
      <c r="K486" s="115"/>
      <c r="L486" s="115"/>
      <c r="M486" s="115"/>
      <c r="N486" s="115"/>
      <c r="O486" s="115"/>
      <c r="P486" s="35"/>
      <c r="Q486" s="35"/>
      <c r="R486" s="35"/>
      <c r="S486" s="35"/>
      <c r="T486" s="35"/>
      <c r="U486" s="3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row>
    <row r="487" spans="1:72">
      <c r="A487" s="35"/>
      <c r="B487" s="35"/>
      <c r="C487" s="35"/>
      <c r="D487" s="35"/>
      <c r="E487" s="35"/>
      <c r="F487" s="35"/>
      <c r="G487" s="35"/>
      <c r="H487" s="115"/>
      <c r="I487" s="115"/>
      <c r="J487" s="115"/>
      <c r="K487" s="115"/>
      <c r="L487" s="115"/>
      <c r="M487" s="115"/>
      <c r="N487" s="115"/>
      <c r="O487" s="115"/>
      <c r="P487" s="35"/>
      <c r="Q487" s="35"/>
      <c r="R487" s="35"/>
      <c r="S487" s="35"/>
      <c r="T487" s="35"/>
      <c r="U487" s="3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row>
    <row r="488" spans="1:72">
      <c r="A488" s="35"/>
      <c r="B488" s="35"/>
      <c r="C488" s="35"/>
      <c r="D488" s="35"/>
      <c r="E488" s="35"/>
      <c r="F488" s="35"/>
      <c r="G488" s="35"/>
      <c r="H488" s="115"/>
      <c r="I488" s="115"/>
      <c r="J488" s="115"/>
      <c r="K488" s="115"/>
      <c r="L488" s="115"/>
      <c r="M488" s="115"/>
      <c r="N488" s="115"/>
      <c r="O488" s="115"/>
      <c r="P488" s="35"/>
      <c r="Q488" s="35"/>
      <c r="R488" s="35"/>
      <c r="S488" s="35"/>
      <c r="T488" s="35"/>
      <c r="U488" s="3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row>
    <row r="489" spans="1:72">
      <c r="A489" s="35"/>
      <c r="B489" s="35"/>
      <c r="C489" s="35"/>
      <c r="D489" s="35"/>
      <c r="E489" s="35"/>
      <c r="F489" s="35"/>
      <c r="G489" s="35"/>
      <c r="H489" s="115"/>
      <c r="I489" s="115"/>
      <c r="J489" s="115"/>
      <c r="K489" s="115"/>
      <c r="L489" s="115"/>
      <c r="M489" s="115"/>
      <c r="N489" s="115"/>
      <c r="O489" s="115"/>
      <c r="P489" s="35"/>
      <c r="Q489" s="35"/>
      <c r="R489" s="35"/>
      <c r="S489" s="35"/>
      <c r="T489" s="35"/>
      <c r="U489" s="3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row>
    <row r="490" spans="1:72">
      <c r="A490" s="35"/>
      <c r="B490" s="35"/>
      <c r="C490" s="35"/>
      <c r="D490" s="35"/>
      <c r="E490" s="35"/>
      <c r="F490" s="35"/>
      <c r="G490" s="35"/>
      <c r="H490" s="115"/>
      <c r="I490" s="115"/>
      <c r="J490" s="115"/>
      <c r="K490" s="115"/>
      <c r="L490" s="115"/>
      <c r="M490" s="115"/>
      <c r="N490" s="115"/>
      <c r="O490" s="115"/>
      <c r="P490" s="35"/>
      <c r="Q490" s="35"/>
      <c r="R490" s="35"/>
      <c r="S490" s="35"/>
      <c r="T490" s="35"/>
      <c r="U490" s="3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row>
    <row r="491" spans="1:72">
      <c r="A491" s="35"/>
      <c r="B491" s="35"/>
      <c r="C491" s="35"/>
      <c r="D491" s="35"/>
      <c r="E491" s="35"/>
      <c r="F491" s="35"/>
      <c r="G491" s="35"/>
      <c r="H491" s="115"/>
      <c r="I491" s="115"/>
      <c r="J491" s="115"/>
      <c r="K491" s="115"/>
      <c r="L491" s="115"/>
      <c r="M491" s="115"/>
      <c r="N491" s="115"/>
      <c r="O491" s="115"/>
      <c r="P491" s="35"/>
      <c r="Q491" s="35"/>
      <c r="R491" s="35"/>
      <c r="S491" s="35"/>
      <c r="T491" s="35"/>
      <c r="U491" s="3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row>
    <row r="492" spans="1:72">
      <c r="A492" s="35"/>
      <c r="B492" s="35"/>
      <c r="C492" s="35"/>
      <c r="D492" s="35"/>
      <c r="E492" s="35"/>
      <c r="F492" s="35"/>
      <c r="G492" s="35"/>
      <c r="H492" s="115"/>
      <c r="I492" s="115"/>
      <c r="J492" s="115"/>
      <c r="K492" s="115"/>
      <c r="L492" s="115"/>
      <c r="M492" s="115"/>
      <c r="N492" s="115"/>
      <c r="O492" s="115"/>
      <c r="P492" s="35"/>
      <c r="Q492" s="35"/>
      <c r="R492" s="35"/>
      <c r="S492" s="35"/>
      <c r="T492" s="35"/>
      <c r="U492" s="3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row>
    <row r="493" spans="1:72">
      <c r="A493" s="35"/>
      <c r="B493" s="35"/>
      <c r="C493" s="35"/>
      <c r="D493" s="35"/>
      <c r="E493" s="35"/>
      <c r="F493" s="35"/>
      <c r="G493" s="35"/>
      <c r="H493" s="115"/>
      <c r="I493" s="115"/>
      <c r="J493" s="115"/>
      <c r="K493" s="115"/>
      <c r="L493" s="115"/>
      <c r="M493" s="115"/>
      <c r="N493" s="115"/>
      <c r="O493" s="115"/>
      <c r="P493" s="35"/>
      <c r="Q493" s="35"/>
      <c r="R493" s="35"/>
      <c r="S493" s="35"/>
      <c r="T493" s="35"/>
      <c r="U493" s="3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row>
    <row r="494" spans="1:72">
      <c r="A494" s="35"/>
      <c r="B494" s="35"/>
      <c r="C494" s="35"/>
      <c r="D494" s="35"/>
      <c r="E494" s="35"/>
      <c r="F494" s="35"/>
      <c r="G494" s="35"/>
      <c r="H494" s="115"/>
      <c r="I494" s="115"/>
      <c r="J494" s="115"/>
      <c r="K494" s="115"/>
      <c r="L494" s="115"/>
      <c r="M494" s="115"/>
      <c r="N494" s="115"/>
      <c r="O494" s="115"/>
      <c r="P494" s="35"/>
      <c r="Q494" s="35"/>
      <c r="R494" s="35"/>
      <c r="S494" s="35"/>
      <c r="T494" s="35"/>
      <c r="U494" s="3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row>
    <row r="495" spans="1:72">
      <c r="A495" s="35"/>
      <c r="B495" s="35"/>
      <c r="C495" s="35"/>
      <c r="D495" s="35"/>
      <c r="E495" s="35"/>
      <c r="F495" s="35"/>
      <c r="G495" s="35"/>
      <c r="H495" s="115"/>
      <c r="I495" s="115"/>
      <c r="J495" s="115"/>
      <c r="K495" s="115"/>
      <c r="L495" s="115"/>
      <c r="M495" s="115"/>
      <c r="N495" s="115"/>
      <c r="O495" s="115"/>
      <c r="P495" s="35"/>
      <c r="Q495" s="35"/>
      <c r="R495" s="35"/>
      <c r="S495" s="35"/>
      <c r="T495" s="35"/>
      <c r="U495" s="3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row>
    <row r="496" spans="1:72">
      <c r="A496" s="35"/>
      <c r="B496" s="35"/>
      <c r="C496" s="35"/>
      <c r="D496" s="35"/>
      <c r="E496" s="35"/>
      <c r="F496" s="35"/>
      <c r="G496" s="35"/>
      <c r="H496" s="115"/>
      <c r="I496" s="115"/>
      <c r="J496" s="115"/>
      <c r="K496" s="115"/>
      <c r="L496" s="115"/>
      <c r="M496" s="115"/>
      <c r="N496" s="115"/>
      <c r="O496" s="115"/>
      <c r="P496" s="35"/>
      <c r="Q496" s="35"/>
      <c r="R496" s="35"/>
      <c r="S496" s="35"/>
      <c r="T496" s="35"/>
      <c r="U496" s="3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row>
    <row r="497" spans="1:72">
      <c r="A497" s="35"/>
      <c r="B497" s="35"/>
      <c r="C497" s="35"/>
      <c r="D497" s="35"/>
      <c r="E497" s="35"/>
      <c r="F497" s="35"/>
      <c r="G497" s="35"/>
      <c r="H497" s="115"/>
      <c r="I497" s="115"/>
      <c r="J497" s="115"/>
      <c r="K497" s="115"/>
      <c r="L497" s="115"/>
      <c r="M497" s="115"/>
      <c r="N497" s="115"/>
      <c r="O497" s="115"/>
      <c r="P497" s="35"/>
      <c r="Q497" s="35"/>
      <c r="R497" s="35"/>
      <c r="S497" s="35"/>
      <c r="T497" s="35"/>
      <c r="U497" s="3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row>
    <row r="498" spans="1:72">
      <c r="A498" s="35"/>
      <c r="B498" s="35"/>
      <c r="C498" s="35"/>
      <c r="D498" s="35"/>
      <c r="E498" s="35"/>
      <c r="F498" s="35"/>
      <c r="G498" s="35"/>
      <c r="H498" s="115"/>
      <c r="I498" s="115"/>
      <c r="J498" s="115"/>
      <c r="K498" s="115"/>
      <c r="L498" s="115"/>
      <c r="M498" s="115"/>
      <c r="N498" s="115"/>
      <c r="O498" s="115"/>
      <c r="P498" s="35"/>
      <c r="Q498" s="35"/>
      <c r="R498" s="35"/>
      <c r="S498" s="35"/>
      <c r="T498" s="35"/>
      <c r="U498" s="3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row>
    <row r="499" spans="1:72">
      <c r="A499" s="35"/>
      <c r="B499" s="35"/>
      <c r="C499" s="35"/>
      <c r="D499" s="35"/>
      <c r="E499" s="35"/>
      <c r="F499" s="35"/>
      <c r="G499" s="35"/>
      <c r="H499" s="115"/>
      <c r="I499" s="115"/>
      <c r="J499" s="115"/>
      <c r="K499" s="115"/>
      <c r="L499" s="115"/>
      <c r="M499" s="115"/>
      <c r="N499" s="115"/>
      <c r="O499" s="115"/>
      <c r="P499" s="35"/>
      <c r="Q499" s="35"/>
      <c r="R499" s="35"/>
      <c r="S499" s="35"/>
      <c r="T499" s="35"/>
      <c r="U499" s="3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row>
    <row r="500" spans="1:72">
      <c r="A500" s="35"/>
      <c r="B500" s="35"/>
      <c r="C500" s="35"/>
      <c r="D500" s="35"/>
      <c r="E500" s="35"/>
      <c r="F500" s="35"/>
      <c r="G500" s="35"/>
      <c r="H500" s="115"/>
      <c r="I500" s="115"/>
      <c r="J500" s="115"/>
      <c r="K500" s="115"/>
      <c r="L500" s="115"/>
      <c r="M500" s="115"/>
      <c r="N500" s="115"/>
      <c r="O500" s="115"/>
      <c r="P500" s="35"/>
      <c r="Q500" s="35"/>
      <c r="R500" s="35"/>
      <c r="S500" s="35"/>
      <c r="T500" s="35"/>
      <c r="U500" s="3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row>
    <row r="501" spans="1:72">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row>
    <row r="502" spans="1:72">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row>
    <row r="503" spans="1:72">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row>
    <row r="504" spans="1:72">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row>
    <row r="505" spans="1:72">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row>
    <row r="506" spans="1:72">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row>
    <row r="507" spans="1:72">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row>
    <row r="508" spans="1:72">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row>
    <row r="509" spans="1:72">
      <c r="A509" s="35"/>
      <c r="B509" s="35"/>
      <c r="C509" s="35"/>
      <c r="D509" s="35"/>
      <c r="E509" s="35"/>
      <c r="F509" s="35"/>
      <c r="G509" s="35"/>
      <c r="H509" s="115"/>
      <c r="I509" s="115"/>
      <c r="J509" s="115"/>
      <c r="K509" s="115"/>
      <c r="L509" s="115"/>
      <c r="M509" s="115"/>
      <c r="N509" s="115"/>
      <c r="O509" s="115"/>
      <c r="P509" s="35"/>
      <c r="Q509" s="35"/>
      <c r="R509" s="35"/>
      <c r="S509" s="35"/>
      <c r="T509" s="35"/>
      <c r="U509" s="3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row>
    <row r="510" spans="1:72">
      <c r="A510" s="34"/>
      <c r="B510" s="34"/>
      <c r="C510" s="34"/>
      <c r="D510" s="34"/>
      <c r="E510" s="34"/>
      <c r="F510" s="34"/>
      <c r="G510" s="34"/>
      <c r="P510" s="34"/>
      <c r="Q510" s="34"/>
      <c r="R510" s="34"/>
      <c r="S510" s="34"/>
      <c r="T510" s="34"/>
      <c r="U510" s="34"/>
    </row>
    <row r="511" spans="1:72">
      <c r="A511" s="34"/>
      <c r="B511" s="34"/>
      <c r="C511" s="34"/>
      <c r="D511" s="34"/>
      <c r="E511" s="34"/>
      <c r="F511" s="34"/>
      <c r="G511" s="34"/>
      <c r="P511" s="34"/>
      <c r="Q511" s="34"/>
      <c r="R511" s="34"/>
      <c r="S511" s="34"/>
      <c r="T511" s="34"/>
      <c r="U511" s="34"/>
    </row>
    <row r="512" spans="1:72">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P1285" s="34"/>
      <c r="Q1285" s="34"/>
      <c r="R1285" s="34"/>
      <c r="S1285" s="34"/>
      <c r="T1285" s="34"/>
      <c r="U1285" s="34"/>
    </row>
    <row r="1286" spans="1:21">
      <c r="A1286" s="34"/>
      <c r="B1286" s="34"/>
      <c r="C1286" s="34"/>
      <c r="D1286" s="34"/>
      <c r="E1286" s="34"/>
      <c r="F1286" s="34"/>
      <c r="G1286" s="34"/>
      <c r="P1286" s="34"/>
      <c r="Q1286" s="34"/>
      <c r="R1286" s="34"/>
      <c r="S1286" s="34"/>
      <c r="T1286" s="34"/>
      <c r="U1286" s="34"/>
    </row>
    <row r="1287" spans="1:21">
      <c r="A1287" s="34"/>
      <c r="B1287" s="34"/>
      <c r="C1287" s="34"/>
      <c r="D1287" s="34"/>
      <c r="E1287" s="34"/>
      <c r="F1287" s="34"/>
      <c r="G1287" s="34"/>
      <c r="P1287" s="34"/>
      <c r="Q1287" s="34"/>
      <c r="R1287" s="34"/>
      <c r="S1287" s="34"/>
      <c r="T1287" s="34"/>
      <c r="U1287" s="34"/>
    </row>
    <row r="1288" spans="1:21">
      <c r="A1288" s="34"/>
      <c r="B1288" s="34"/>
      <c r="C1288" s="34"/>
      <c r="D1288" s="34"/>
      <c r="E1288" s="34"/>
      <c r="F1288" s="34"/>
      <c r="G1288" s="34"/>
      <c r="P1288" s="34"/>
      <c r="Q1288" s="34"/>
      <c r="R1288" s="34"/>
      <c r="S1288" s="34"/>
      <c r="T1288" s="34"/>
      <c r="U1288" s="34"/>
    </row>
    <row r="1289" spans="1:21">
      <c r="A1289" s="34"/>
      <c r="B1289" s="34"/>
      <c r="C1289" s="34"/>
      <c r="D1289" s="34"/>
      <c r="E1289" s="34"/>
      <c r="F1289" s="34"/>
      <c r="G1289" s="34"/>
      <c r="P1289" s="34"/>
      <c r="Q1289" s="34"/>
      <c r="R1289" s="34"/>
      <c r="S1289" s="34"/>
      <c r="T1289" s="34"/>
      <c r="U1289" s="34"/>
    </row>
    <row r="1290" spans="1:21">
      <c r="A1290" s="34"/>
      <c r="B1290" s="34"/>
      <c r="C1290" s="34"/>
      <c r="D1290" s="34"/>
      <c r="E1290" s="34"/>
      <c r="F1290" s="34"/>
      <c r="G1290" s="34"/>
      <c r="P1290" s="34"/>
      <c r="Q1290" s="34"/>
      <c r="R1290" s="34"/>
      <c r="S1290" s="34"/>
      <c r="T1290" s="34"/>
      <c r="U1290" s="34"/>
    </row>
    <row r="1291" spans="1:21">
      <c r="A1291" s="34"/>
      <c r="B1291" s="34"/>
      <c r="C1291" s="34"/>
      <c r="D1291" s="34"/>
      <c r="E1291" s="34"/>
      <c r="F1291" s="34"/>
      <c r="G1291" s="34"/>
      <c r="P1291" s="34"/>
      <c r="Q1291" s="34"/>
      <c r="R1291" s="34"/>
      <c r="S1291" s="34"/>
      <c r="T1291" s="34"/>
      <c r="U1291" s="34"/>
    </row>
    <row r="1292" spans="1:21">
      <c r="A1292" s="34"/>
      <c r="B1292" s="34"/>
      <c r="C1292" s="34"/>
      <c r="D1292" s="34"/>
      <c r="E1292" s="34"/>
      <c r="F1292" s="34"/>
      <c r="G1292" s="34"/>
      <c r="P1292" s="34"/>
      <c r="Q1292" s="34"/>
      <c r="R1292" s="34"/>
      <c r="S1292" s="34"/>
      <c r="T1292" s="34"/>
      <c r="U1292" s="34"/>
    </row>
    <row r="1293" spans="1:21">
      <c r="A1293" s="34"/>
      <c r="B1293" s="34"/>
      <c r="C1293" s="34"/>
      <c r="D1293" s="34"/>
      <c r="E1293" s="34"/>
      <c r="F1293" s="34"/>
      <c r="G1293" s="34"/>
      <c r="P1293" s="34"/>
      <c r="Q1293" s="34"/>
      <c r="R1293" s="34"/>
      <c r="S1293" s="34"/>
      <c r="T1293" s="34"/>
      <c r="U1293" s="34"/>
    </row>
    <row r="1294" spans="1:21">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28">
      <c r="A1665" s="34"/>
      <c r="B1665" s="34"/>
      <c r="C1665" s="34"/>
      <c r="D1665" s="34"/>
      <c r="E1665" s="34"/>
      <c r="F1665" s="34"/>
      <c r="G1665" s="34"/>
      <c r="H1665" s="34"/>
      <c r="I1665" s="34"/>
      <c r="J1665" s="34"/>
      <c r="K1665" s="34"/>
      <c r="L1665" s="34"/>
      <c r="M1665" s="34"/>
      <c r="N1665" s="34"/>
      <c r="O1665" s="34"/>
      <c r="P1665" s="34"/>
      <c r="Q1665" s="34"/>
      <c r="R1665" s="34"/>
      <c r="S1665" s="34"/>
      <c r="T1665" s="34"/>
      <c r="U1665" s="34"/>
    </row>
    <row r="1666" spans="1:28">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row r="2417" spans="1:28">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row>
  </sheetData>
  <mergeCells count="7">
    <mergeCell ref="A2:AB2"/>
    <mergeCell ref="V5:AB5"/>
    <mergeCell ref="A5:G5"/>
    <mergeCell ref="H5:N5"/>
    <mergeCell ref="O5:U5"/>
    <mergeCell ref="A3:AB3"/>
    <mergeCell ref="A4:AB4"/>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DJ2417"/>
  <sheetViews>
    <sheetView topLeftCell="A71" zoomScale="125" zoomScaleNormal="125" workbookViewId="0">
      <selection activeCell="P108" sqref="P108:T108"/>
    </sheetView>
  </sheetViews>
  <sheetFormatPr baseColWidth="10" defaultColWidth="8.85546875" defaultRowHeight="13"/>
  <cols>
    <col min="1" max="80" width="3.7109375" style="108" customWidth="1"/>
    <col min="81" max="16384" width="8.85546875" style="108"/>
  </cols>
  <sheetData>
    <row r="1" spans="1:86">
      <c r="C1" s="109"/>
    </row>
    <row r="2" spans="1:86">
      <c r="A2" s="521" t="s">
        <v>344</v>
      </c>
      <c r="B2" s="522"/>
      <c r="C2" s="522"/>
      <c r="D2" s="522"/>
      <c r="E2" s="522"/>
      <c r="F2" s="522"/>
      <c r="G2" s="522"/>
      <c r="H2" s="522"/>
      <c r="I2" s="522"/>
      <c r="J2" s="522"/>
      <c r="K2" s="522"/>
      <c r="L2" s="522"/>
      <c r="M2" s="522"/>
      <c r="N2" s="522"/>
      <c r="O2" s="522"/>
      <c r="P2" s="522"/>
      <c r="Q2" s="522"/>
      <c r="R2" s="522"/>
      <c r="S2" s="522"/>
      <c r="T2" s="522"/>
      <c r="U2" s="522"/>
      <c r="V2" s="522"/>
      <c r="W2" s="522"/>
      <c r="X2" s="522"/>
      <c r="Y2" s="522"/>
      <c r="Z2" s="522"/>
      <c r="AA2" s="522"/>
      <c r="AB2" s="522"/>
    </row>
    <row r="3" spans="1:86" ht="16">
      <c r="A3" s="521" t="s">
        <v>149</v>
      </c>
      <c r="B3" s="498"/>
      <c r="C3" s="498"/>
      <c r="D3" s="498"/>
      <c r="E3" s="498"/>
      <c r="F3" s="498"/>
      <c r="G3" s="498"/>
      <c r="H3" s="498"/>
      <c r="I3" s="498"/>
      <c r="J3" s="498"/>
      <c r="K3" s="498"/>
      <c r="L3" s="498"/>
      <c r="M3" s="498"/>
      <c r="N3" s="498"/>
      <c r="O3" s="498"/>
      <c r="P3" s="498"/>
      <c r="Q3" s="498"/>
      <c r="R3" s="498"/>
      <c r="S3" s="498"/>
      <c r="T3" s="498"/>
      <c r="U3" s="498"/>
      <c r="V3" s="498"/>
      <c r="W3" s="498"/>
      <c r="X3" s="498"/>
      <c r="Y3" s="498"/>
      <c r="Z3" s="498"/>
      <c r="AA3" s="498"/>
      <c r="AB3" s="498"/>
    </row>
    <row r="4" spans="1:86" ht="16">
      <c r="A4" s="520"/>
      <c r="B4" s="501"/>
      <c r="C4" s="501"/>
      <c r="D4" s="501"/>
      <c r="E4" s="501"/>
      <c r="F4" s="501"/>
      <c r="G4" s="501"/>
      <c r="H4" s="501"/>
      <c r="I4" s="501"/>
      <c r="J4" s="501"/>
      <c r="K4" s="501"/>
      <c r="L4" s="501"/>
      <c r="M4" s="501"/>
      <c r="N4" s="501"/>
      <c r="O4" s="501"/>
      <c r="P4" s="501"/>
      <c r="Q4" s="501"/>
      <c r="R4" s="501"/>
      <c r="S4" s="501"/>
      <c r="T4" s="501"/>
      <c r="U4" s="501"/>
      <c r="V4" s="501"/>
      <c r="W4" s="501"/>
      <c r="X4" s="501"/>
      <c r="Y4" s="501"/>
      <c r="Z4" s="501"/>
      <c r="AA4" s="501"/>
      <c r="AB4" s="501"/>
    </row>
    <row r="5" spans="1:86">
      <c r="A5" s="523" t="s">
        <v>78</v>
      </c>
      <c r="B5" s="524"/>
      <c r="C5" s="524"/>
      <c r="D5" s="524"/>
      <c r="E5" s="524"/>
      <c r="F5" s="524"/>
      <c r="G5" s="524"/>
      <c r="H5" s="523" t="s">
        <v>79</v>
      </c>
      <c r="I5" s="524"/>
      <c r="J5" s="524"/>
      <c r="K5" s="524"/>
      <c r="L5" s="524"/>
      <c r="M5" s="524"/>
      <c r="N5" s="524"/>
      <c r="O5" s="523" t="s">
        <v>83</v>
      </c>
      <c r="P5" s="524"/>
      <c r="Q5" s="524"/>
      <c r="R5" s="524"/>
      <c r="S5" s="524"/>
      <c r="T5" s="524"/>
      <c r="U5" s="524"/>
      <c r="V5" s="523" t="s">
        <v>82</v>
      </c>
      <c r="W5" s="524"/>
      <c r="X5" s="524"/>
      <c r="Y5" s="524"/>
      <c r="Z5" s="524"/>
      <c r="AA5" s="524"/>
      <c r="AB5" s="524"/>
    </row>
    <row r="6" spans="1:86" s="115" customFormat="1" ht="11">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86">
      <c r="A7" s="35">
        <v>1916</v>
      </c>
      <c r="B7" s="36">
        <v>35.015540322147125</v>
      </c>
      <c r="C7" s="36">
        <v>38.378037331501417</v>
      </c>
      <c r="D7" s="36">
        <v>9.9878055141997848</v>
      </c>
      <c r="E7" s="36">
        <v>8.2968593439807687</v>
      </c>
      <c r="F7" s="36">
        <v>8.3218691008267935</v>
      </c>
      <c r="G7" s="36"/>
      <c r="H7" s="35">
        <v>1916</v>
      </c>
      <c r="I7" s="36">
        <v>26.937382099452282</v>
      </c>
      <c r="J7" s="36">
        <v>37.412329951985434</v>
      </c>
      <c r="K7" s="36">
        <v>19.047827686316673</v>
      </c>
      <c r="L7" s="36">
        <v>9.418922936683126</v>
      </c>
      <c r="M7" s="36">
        <v>7.183553352091069</v>
      </c>
      <c r="N7" s="36"/>
      <c r="O7" s="35">
        <v>1916</v>
      </c>
      <c r="P7" s="36">
        <v>13.83847547095036</v>
      </c>
      <c r="Q7" s="36">
        <v>31.41949531117719</v>
      </c>
      <c r="R7" s="36">
        <v>39.854553657385623</v>
      </c>
      <c r="S7" s="36">
        <v>9.7290696589791246</v>
      </c>
      <c r="T7" s="36">
        <v>5.1582436961722555</v>
      </c>
      <c r="U7" s="36"/>
      <c r="V7" s="35">
        <v>1916</v>
      </c>
      <c r="W7" s="36">
        <v>5.630358114648522</v>
      </c>
      <c r="X7" s="36">
        <v>24.278287748034867</v>
      </c>
      <c r="Y7" s="36">
        <v>56.807498244337765</v>
      </c>
      <c r="Z7" s="36">
        <v>9.3288047404628109</v>
      </c>
      <c r="AA7" s="36">
        <v>3.9549109484789811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c r="CC7" s="115"/>
      <c r="CD7" s="115"/>
      <c r="CE7" s="115"/>
      <c r="CF7" s="115"/>
      <c r="CG7" s="115"/>
      <c r="CH7" s="115"/>
    </row>
    <row r="8" spans="1:86">
      <c r="A8" s="35">
        <v>1917</v>
      </c>
      <c r="B8" s="36">
        <v>35.587053723025441</v>
      </c>
      <c r="C8" s="36">
        <v>35.681956148527441</v>
      </c>
      <c r="D8" s="36">
        <v>13.043864033064594</v>
      </c>
      <c r="E8" s="36">
        <v>8.8786886930906999</v>
      </c>
      <c r="F8" s="36">
        <v>6.8083875488339087</v>
      </c>
      <c r="G8" s="36"/>
      <c r="H8" s="35">
        <v>1917</v>
      </c>
      <c r="I8" s="36">
        <v>30.621700055338817</v>
      </c>
      <c r="J8" s="36">
        <v>23.358263040162022</v>
      </c>
      <c r="K8" s="36">
        <v>29.635953790429578</v>
      </c>
      <c r="L8" s="36">
        <v>10.859538822831404</v>
      </c>
      <c r="M8" s="36">
        <v>5.5245455086643291</v>
      </c>
      <c r="N8" s="36"/>
      <c r="O8" s="35">
        <v>1917</v>
      </c>
      <c r="P8" s="36">
        <v>20.10037645465194</v>
      </c>
      <c r="Q8" s="36">
        <v>17.401987976736105</v>
      </c>
      <c r="R8" s="36">
        <v>46.978109268801234</v>
      </c>
      <c r="S8" s="36">
        <v>11.940610342310823</v>
      </c>
      <c r="T8" s="36">
        <v>3.5789254535270083</v>
      </c>
      <c r="U8" s="36"/>
      <c r="V8" s="35">
        <v>1917</v>
      </c>
      <c r="W8" s="36">
        <v>8.3719169252563201</v>
      </c>
      <c r="X8" s="36">
        <v>13.817795696005529</v>
      </c>
      <c r="Y8" s="36">
        <v>61.152502018742531</v>
      </c>
      <c r="Z8" s="36">
        <v>14.255526171847587</v>
      </c>
      <c r="AA8" s="36">
        <v>2.4026189880508788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row>
    <row r="9" spans="1:86">
      <c r="A9" s="35">
        <v>1918</v>
      </c>
      <c r="B9" s="36">
        <v>34.255868245909731</v>
      </c>
      <c r="C9" s="36">
        <v>35.876059837245698</v>
      </c>
      <c r="D9" s="36">
        <v>13.067659320040473</v>
      </c>
      <c r="E9" s="36">
        <v>9.407519851698499</v>
      </c>
      <c r="F9" s="36">
        <v>7.3929904738894301</v>
      </c>
      <c r="G9" s="36"/>
      <c r="H9" s="35">
        <v>1918</v>
      </c>
      <c r="I9" s="36">
        <v>33.497958856262301</v>
      </c>
      <c r="J9" s="36">
        <v>26.121284044618641</v>
      </c>
      <c r="K9" s="36">
        <v>24.763874614201921</v>
      </c>
      <c r="L9" s="36">
        <v>9.9868710578458799</v>
      </c>
      <c r="M9" s="36">
        <v>5.6409567322753844</v>
      </c>
      <c r="N9" s="36"/>
      <c r="O9" s="35">
        <v>1918</v>
      </c>
      <c r="P9" s="36">
        <v>24.411833031915418</v>
      </c>
      <c r="Q9" s="36">
        <v>21.905325536258562</v>
      </c>
      <c r="R9" s="36">
        <v>38.7840920179381</v>
      </c>
      <c r="S9" s="36">
        <v>11.368107013868963</v>
      </c>
      <c r="T9" s="36">
        <v>3.5306441989196431</v>
      </c>
      <c r="U9" s="36"/>
      <c r="V9" s="35">
        <v>1918</v>
      </c>
      <c r="W9" s="36">
        <v>10.136291459348953</v>
      </c>
      <c r="X9" s="36">
        <v>23.54436351099141</v>
      </c>
      <c r="Y9" s="36">
        <v>49.500333443032567</v>
      </c>
      <c r="Z9" s="36">
        <v>14.28409084000884</v>
      </c>
      <c r="AA9" s="36">
        <v>2.5627838256777884</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row>
    <row r="10" spans="1:86">
      <c r="A10" s="35">
        <v>1919</v>
      </c>
      <c r="B10" s="36">
        <v>37.653986498123913</v>
      </c>
      <c r="C10" s="36">
        <v>36.42513401835933</v>
      </c>
      <c r="D10" s="36">
        <v>11.977489705555065</v>
      </c>
      <c r="E10" s="36">
        <v>8.3839958490559656</v>
      </c>
      <c r="F10" s="36">
        <v>5.5595011116058792</v>
      </c>
      <c r="G10" s="36"/>
      <c r="H10" s="35">
        <v>1919</v>
      </c>
      <c r="I10" s="36">
        <v>33.720759112454502</v>
      </c>
      <c r="J10" s="36">
        <v>30.171330440877433</v>
      </c>
      <c r="K10" s="36">
        <v>21.349528091645158</v>
      </c>
      <c r="L10" s="36">
        <v>9.8511032498998539</v>
      </c>
      <c r="M10" s="36">
        <v>4.9074485486116028</v>
      </c>
      <c r="N10" s="36"/>
      <c r="O10" s="35">
        <v>1919</v>
      </c>
      <c r="P10" s="36">
        <v>23.670009203757989</v>
      </c>
      <c r="Q10" s="36">
        <v>30.122237475196236</v>
      </c>
      <c r="R10" s="36">
        <v>31.66864383410547</v>
      </c>
      <c r="S10" s="36">
        <v>10.975573236817592</v>
      </c>
      <c r="T10" s="36">
        <v>3.563608432062138</v>
      </c>
      <c r="U10" s="36"/>
      <c r="V10" s="35">
        <v>1919</v>
      </c>
      <c r="W10" s="36">
        <v>9.9997428945757374</v>
      </c>
      <c r="X10" s="36">
        <v>31.798919147379202</v>
      </c>
      <c r="Y10" s="36">
        <v>42.596630431218813</v>
      </c>
      <c r="Z10" s="36">
        <v>12.933911115412124</v>
      </c>
      <c r="AA10" s="36">
        <v>2.6707232523254891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row>
    <row r="11" spans="1:86">
      <c r="A11" s="35">
        <v>1920</v>
      </c>
      <c r="B11" s="36">
        <v>42.235756777081399</v>
      </c>
      <c r="C11" s="36">
        <v>28.989388987587379</v>
      </c>
      <c r="D11" s="36">
        <v>15.133428674516001</v>
      </c>
      <c r="E11" s="36">
        <v>8.3302615637774604</v>
      </c>
      <c r="F11" s="36">
        <v>5.3112869588830662</v>
      </c>
      <c r="G11" s="36"/>
      <c r="H11" s="35">
        <v>1920</v>
      </c>
      <c r="I11" s="36">
        <v>36.101198242831217</v>
      </c>
      <c r="J11" s="36">
        <v>26.117235503975646</v>
      </c>
      <c r="K11" s="36">
        <v>23.689189095897952</v>
      </c>
      <c r="L11" s="36">
        <v>9.5285778127174456</v>
      </c>
      <c r="M11" s="36">
        <v>4.5637854396779893</v>
      </c>
      <c r="N11" s="36"/>
      <c r="O11" s="35">
        <v>1920</v>
      </c>
      <c r="P11" s="36">
        <v>25.493561238389134</v>
      </c>
      <c r="Q11" s="36">
        <v>25.517453286237139</v>
      </c>
      <c r="R11" s="36">
        <v>34.811510343131935</v>
      </c>
      <c r="S11" s="36">
        <v>10.295269936863544</v>
      </c>
      <c r="T11" s="36">
        <v>3.8821350114122302</v>
      </c>
      <c r="U11" s="36"/>
      <c r="V11" s="35">
        <v>1920</v>
      </c>
      <c r="W11" s="36">
        <v>11.588996520460068</v>
      </c>
      <c r="X11" s="36">
        <v>25.375648394221013</v>
      </c>
      <c r="Y11" s="36">
        <v>48.673602318286584</v>
      </c>
      <c r="Z11" s="36">
        <v>10.961071434519459</v>
      </c>
      <c r="AA11" s="36">
        <v>3.4007860318372023</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row>
    <row r="12" spans="1:86">
      <c r="A12" s="35">
        <v>1921</v>
      </c>
      <c r="B12" s="36">
        <v>47.415067770881755</v>
      </c>
      <c r="C12" s="36">
        <v>23.930513344530834</v>
      </c>
      <c r="D12" s="36">
        <v>13.471859463950052</v>
      </c>
      <c r="E12" s="36">
        <v>9.0403886148151731</v>
      </c>
      <c r="F12" s="36">
        <v>6.1420987463273908</v>
      </c>
      <c r="G12" s="36"/>
      <c r="H12" s="35">
        <v>1921</v>
      </c>
      <c r="I12" s="36">
        <v>39.35756310541413</v>
      </c>
      <c r="J12" s="36">
        <v>22.267682179365213</v>
      </c>
      <c r="K12" s="36">
        <v>22.144813614580841</v>
      </c>
      <c r="L12" s="36">
        <v>10.437083819494687</v>
      </c>
      <c r="M12" s="36">
        <v>5.7928705807615426</v>
      </c>
      <c r="N12" s="36"/>
      <c r="O12" s="35">
        <v>1921</v>
      </c>
      <c r="P12" s="36">
        <v>27.269988840702837</v>
      </c>
      <c r="Q12" s="36">
        <v>21.791373793293801</v>
      </c>
      <c r="R12" s="36">
        <v>35.001787438941612</v>
      </c>
      <c r="S12" s="36">
        <v>11.166224899865076</v>
      </c>
      <c r="T12" s="36">
        <v>4.7706753272900828</v>
      </c>
      <c r="U12" s="36"/>
      <c r="V12" s="35">
        <v>1921</v>
      </c>
      <c r="W12" s="36">
        <v>13.506864886706053</v>
      </c>
      <c r="X12" s="36">
        <v>21.328140671841457</v>
      </c>
      <c r="Y12" s="36">
        <v>50.967730091014012</v>
      </c>
      <c r="Z12" s="36">
        <v>10.22596808261739</v>
      </c>
      <c r="AA12" s="36">
        <v>3.971103699376032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row>
    <row r="13" spans="1:86">
      <c r="A13" s="35">
        <v>1922</v>
      </c>
      <c r="B13" s="36">
        <v>44.365493447044827</v>
      </c>
      <c r="C13" s="36">
        <v>25.084508337487929</v>
      </c>
      <c r="D13" s="36">
        <v>13.047608048442081</v>
      </c>
      <c r="E13" s="36">
        <v>9.4862172515946899</v>
      </c>
      <c r="F13" s="36">
        <v>8.0161157334343294</v>
      </c>
      <c r="G13" s="36"/>
      <c r="H13" s="35">
        <v>1922</v>
      </c>
      <c r="I13" s="36">
        <v>35.749516867073297</v>
      </c>
      <c r="J13" s="36">
        <v>22.380362729002382</v>
      </c>
      <c r="K13" s="36">
        <v>22.820538882930688</v>
      </c>
      <c r="L13" s="36">
        <v>10.763312626107936</v>
      </c>
      <c r="M13" s="36">
        <v>8.2862349741199317</v>
      </c>
      <c r="N13" s="36"/>
      <c r="O13" s="35">
        <v>1922</v>
      </c>
      <c r="P13" s="36">
        <v>24.10898624945775</v>
      </c>
      <c r="Q13" s="36">
        <v>20.844371308477328</v>
      </c>
      <c r="R13" s="36">
        <v>36.245596344071629</v>
      </c>
      <c r="S13" s="36">
        <v>11.249476971290454</v>
      </c>
      <c r="T13" s="36">
        <v>7.5515835395378668</v>
      </c>
      <c r="U13" s="36"/>
      <c r="V13" s="35">
        <v>1922</v>
      </c>
      <c r="W13" s="36">
        <v>11.15022469759692</v>
      </c>
      <c r="X13" s="36">
        <v>18.130791577706017</v>
      </c>
      <c r="Y13" s="36">
        <v>52.643275773127662</v>
      </c>
      <c r="Z13" s="36">
        <v>10.267018044544136</v>
      </c>
      <c r="AA13" s="36">
        <v>7.8086477822248241</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row>
    <row r="14" spans="1:86">
      <c r="A14" s="35">
        <v>1923</v>
      </c>
      <c r="B14" s="36">
        <v>44.524242206498954</v>
      </c>
      <c r="C14" s="36">
        <v>23.765785481309354</v>
      </c>
      <c r="D14" s="36">
        <v>13.89829966924335</v>
      </c>
      <c r="E14" s="36">
        <v>9.2734692507878371</v>
      </c>
      <c r="F14" s="36">
        <v>8.5382295308575671</v>
      </c>
      <c r="G14" s="36"/>
      <c r="H14" s="35">
        <v>1923</v>
      </c>
      <c r="I14" s="36">
        <v>35.406658776314671</v>
      </c>
      <c r="J14" s="36">
        <v>22.140729936225334</v>
      </c>
      <c r="K14" s="36">
        <v>24.10034679286041</v>
      </c>
      <c r="L14" s="36">
        <v>10.089252492534762</v>
      </c>
      <c r="M14" s="36">
        <v>8.262995316912777</v>
      </c>
      <c r="N14" s="36"/>
      <c r="O14" s="35">
        <v>1923</v>
      </c>
      <c r="P14" s="36">
        <v>23.738608229726282</v>
      </c>
      <c r="Q14" s="36">
        <v>19.526518426550084</v>
      </c>
      <c r="R14" s="36">
        <v>39.04098056809292</v>
      </c>
      <c r="S14" s="36">
        <v>10.328320584092653</v>
      </c>
      <c r="T14" s="36">
        <v>7.3655354518434022</v>
      </c>
      <c r="U14" s="36"/>
      <c r="V14" s="35">
        <v>1923</v>
      </c>
      <c r="W14" s="36">
        <v>12.173560648178817</v>
      </c>
      <c r="X14" s="36">
        <v>13.479668906432387</v>
      </c>
      <c r="Y14" s="36">
        <v>57.561721690546463</v>
      </c>
      <c r="Z14" s="36">
        <v>9.6674741568933911</v>
      </c>
      <c r="AA14" s="36">
        <v>7.117272867573317</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row>
    <row r="15" spans="1:86">
      <c r="A15" s="35">
        <v>1924</v>
      </c>
      <c r="B15" s="36">
        <v>43.601916897761249</v>
      </c>
      <c r="C15" s="36">
        <v>27.949764917646554</v>
      </c>
      <c r="D15" s="36">
        <v>11.714168697904679</v>
      </c>
      <c r="E15" s="36">
        <v>8.6101468694800989</v>
      </c>
      <c r="F15" s="36">
        <v>8.1240026172075481</v>
      </c>
      <c r="G15" s="36"/>
      <c r="H15" s="35">
        <v>1924</v>
      </c>
      <c r="I15" s="36">
        <v>34.609534879751457</v>
      </c>
      <c r="J15" s="36">
        <v>23.676083870163097</v>
      </c>
      <c r="K15" s="36">
        <v>23.713409177273626</v>
      </c>
      <c r="L15" s="36">
        <v>10.131932830975289</v>
      </c>
      <c r="M15" s="36">
        <v>7.869039241836532</v>
      </c>
      <c r="N15" s="36"/>
      <c r="O15" s="35">
        <v>1924</v>
      </c>
      <c r="P15" s="36">
        <v>23.607759150574282</v>
      </c>
      <c r="Q15" s="36">
        <v>18.936714538615874</v>
      </c>
      <c r="R15" s="36">
        <v>40.254830178484966</v>
      </c>
      <c r="S15" s="36">
        <v>10.471909553397936</v>
      </c>
      <c r="T15" s="36">
        <v>6.728786578926969</v>
      </c>
      <c r="U15" s="36"/>
      <c r="V15" s="35">
        <v>1924</v>
      </c>
      <c r="W15" s="36">
        <v>12.411694600256229</v>
      </c>
      <c r="X15" s="36">
        <v>13.525236336759034</v>
      </c>
      <c r="Y15" s="36">
        <v>58.090165294498298</v>
      </c>
      <c r="Z15" s="36">
        <v>9.4996439346456398</v>
      </c>
      <c r="AA15" s="36">
        <v>6.4732598338407827</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row>
    <row r="16" spans="1:86">
      <c r="A16" s="35">
        <v>1925</v>
      </c>
      <c r="B16" s="36">
        <v>41.703151181733453</v>
      </c>
      <c r="C16" s="36">
        <v>28.348090282418624</v>
      </c>
      <c r="D16" s="36">
        <v>13.016384532320801</v>
      </c>
      <c r="E16" s="36">
        <v>8.6773656636539993</v>
      </c>
      <c r="F16" s="36">
        <v>8.2549905346229053</v>
      </c>
      <c r="G16" s="36"/>
      <c r="H16" s="35">
        <v>1925</v>
      </c>
      <c r="I16" s="36">
        <v>32.839248196691436</v>
      </c>
      <c r="J16" s="36">
        <v>24.090702857980158</v>
      </c>
      <c r="K16" s="36">
        <v>24.842185506956628</v>
      </c>
      <c r="L16" s="36">
        <v>10.11226292475653</v>
      </c>
      <c r="M16" s="36">
        <v>8.1156004745760661</v>
      </c>
      <c r="N16" s="36"/>
      <c r="O16" s="35">
        <v>1925</v>
      </c>
      <c r="P16" s="36">
        <v>22.331282565379645</v>
      </c>
      <c r="Q16" s="36">
        <v>20.658553264079927</v>
      </c>
      <c r="R16" s="36">
        <v>40.073524848183389</v>
      </c>
      <c r="S16" s="36">
        <v>9.9119365584032302</v>
      </c>
      <c r="T16" s="36">
        <v>7.0247028479420077</v>
      </c>
      <c r="U16" s="36"/>
      <c r="V16" s="35">
        <v>1925</v>
      </c>
      <c r="W16" s="36">
        <v>10.721150525448982</v>
      </c>
      <c r="X16" s="36">
        <v>19.10808954334124</v>
      </c>
      <c r="Y16" s="36">
        <v>56.473088295519773</v>
      </c>
      <c r="Z16" s="36">
        <v>8.5837665931116085</v>
      </c>
      <c r="AA16" s="36">
        <v>5.1139114340184255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row>
    <row r="17" spans="1:86">
      <c r="A17" s="35">
        <v>1926</v>
      </c>
      <c r="B17" s="36">
        <v>41.027891234083718</v>
      </c>
      <c r="C17" s="36">
        <v>27.326509252542881</v>
      </c>
      <c r="D17" s="36">
        <v>14.682052684786358</v>
      </c>
      <c r="E17" s="36">
        <v>9.2051935167391967</v>
      </c>
      <c r="F17" s="36">
        <v>7.7583535377637531</v>
      </c>
      <c r="G17" s="36"/>
      <c r="H17" s="35">
        <v>1926</v>
      </c>
      <c r="I17" s="36">
        <v>33.275698489667043</v>
      </c>
      <c r="J17" s="36">
        <v>22.576797074221577</v>
      </c>
      <c r="K17" s="36">
        <v>25.723913357110707</v>
      </c>
      <c r="L17" s="36">
        <v>10.49608514434285</v>
      </c>
      <c r="M17" s="36">
        <v>7.9275067144025817</v>
      </c>
      <c r="N17" s="36"/>
      <c r="O17" s="35">
        <v>1926</v>
      </c>
      <c r="P17" s="36">
        <v>21.479693326910688</v>
      </c>
      <c r="Q17" s="36">
        <v>17.837464288847471</v>
      </c>
      <c r="R17" s="36">
        <v>43.396516804024827</v>
      </c>
      <c r="S17" s="36">
        <v>10.47803390917862</v>
      </c>
      <c r="T17" s="36">
        <v>6.808213919543963</v>
      </c>
      <c r="U17" s="36"/>
      <c r="V17" s="35">
        <v>1926</v>
      </c>
      <c r="W17" s="36">
        <v>11.38893965557928</v>
      </c>
      <c r="X17" s="36">
        <v>13.275087295951526</v>
      </c>
      <c r="Y17" s="36">
        <v>62.669231792967842</v>
      </c>
      <c r="Z17" s="36">
        <v>8.1362276722724438</v>
      </c>
      <c r="AA17" s="36">
        <v>4.5305131907499456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row>
    <row r="18" spans="1:86">
      <c r="A18" s="35">
        <v>1927</v>
      </c>
      <c r="B18" s="36">
        <v>41.719231259056592</v>
      </c>
      <c r="C18" s="36">
        <v>25.779930097096276</v>
      </c>
      <c r="D18" s="36">
        <v>15.008786719152953</v>
      </c>
      <c r="E18" s="36">
        <v>9.8169578526603427</v>
      </c>
      <c r="F18" s="36">
        <v>7.6750940737081628</v>
      </c>
      <c r="G18" s="36"/>
      <c r="H18" s="35">
        <v>1927</v>
      </c>
      <c r="I18" s="36">
        <v>33.226312652140457</v>
      </c>
      <c r="J18" s="36">
        <v>21.282579567436965</v>
      </c>
      <c r="K18" s="36">
        <v>26.498211961586691</v>
      </c>
      <c r="L18" s="36">
        <v>11.175165761351968</v>
      </c>
      <c r="M18" s="36">
        <v>7.8177300626513055</v>
      </c>
      <c r="N18" s="36"/>
      <c r="O18" s="35">
        <v>1927</v>
      </c>
      <c r="P18" s="36">
        <v>21.32952479840786</v>
      </c>
      <c r="Q18" s="36">
        <v>17.298871846263253</v>
      </c>
      <c r="R18" s="36">
        <v>44.074047098936248</v>
      </c>
      <c r="S18" s="36">
        <v>10.583254482683014</v>
      </c>
      <c r="T18" s="36">
        <v>6.7143009981337975</v>
      </c>
      <c r="U18" s="36"/>
      <c r="V18" s="35">
        <v>1927</v>
      </c>
      <c r="W18" s="36">
        <v>10.229974450192483</v>
      </c>
      <c r="X18" s="36">
        <v>16.260041735863084</v>
      </c>
      <c r="Y18" s="36">
        <v>61.025388271725589</v>
      </c>
      <c r="Z18" s="36">
        <v>8.4105675822687367</v>
      </c>
      <c r="AA18" s="36">
        <v>4.0740273102788747</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row>
    <row r="19" spans="1:86">
      <c r="A19" s="35">
        <v>1928</v>
      </c>
      <c r="B19" s="36">
        <v>42.131232289086192</v>
      </c>
      <c r="C19" s="36">
        <v>25.230084146908652</v>
      </c>
      <c r="D19" s="36">
        <v>15.428380550221226</v>
      </c>
      <c r="E19" s="36">
        <v>9.6895033662023717</v>
      </c>
      <c r="F19" s="36">
        <v>7.5207996475815948</v>
      </c>
      <c r="G19" s="36"/>
      <c r="H19" s="35">
        <v>1928</v>
      </c>
      <c r="I19" s="36">
        <v>33.143355698540269</v>
      </c>
      <c r="J19" s="36">
        <v>19.975397919759303</v>
      </c>
      <c r="K19" s="36">
        <v>27.6886049360394</v>
      </c>
      <c r="L19" s="36">
        <v>11.371042313855929</v>
      </c>
      <c r="M19" s="36">
        <v>7.8215991318050593</v>
      </c>
      <c r="N19" s="36"/>
      <c r="O19" s="35">
        <v>1928</v>
      </c>
      <c r="P19" s="36">
        <v>20.522460625379548</v>
      </c>
      <c r="Q19" s="36">
        <v>18.289025655930303</v>
      </c>
      <c r="R19" s="36">
        <v>44.324678435692533</v>
      </c>
      <c r="S19" s="36">
        <v>10.585053095915828</v>
      </c>
      <c r="T19" s="36">
        <v>6.2787821870817995</v>
      </c>
      <c r="U19" s="36"/>
      <c r="V19" s="35">
        <v>1928</v>
      </c>
      <c r="W19" s="36">
        <v>9.3320385266745447</v>
      </c>
      <c r="X19" s="36">
        <v>24.077042090989842</v>
      </c>
      <c r="Y19" s="36">
        <v>54.27570031304122</v>
      </c>
      <c r="Z19" s="36">
        <v>9.2330232528590024</v>
      </c>
      <c r="AA19" s="36">
        <v>3.0821958164354033</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row>
    <row r="20" spans="1:86">
      <c r="A20" s="35">
        <v>1929</v>
      </c>
      <c r="B20" s="36">
        <v>42.01610600637305</v>
      </c>
      <c r="C20" s="36">
        <v>25.140272421202031</v>
      </c>
      <c r="D20" s="36">
        <v>16.155101637631166</v>
      </c>
      <c r="E20" s="36">
        <v>9.2971220177591345</v>
      </c>
      <c r="F20" s="36">
        <v>7.3913979125802998</v>
      </c>
      <c r="G20" s="36"/>
      <c r="H20" s="35">
        <v>1929</v>
      </c>
      <c r="I20" s="36">
        <v>33.00945638228486</v>
      </c>
      <c r="J20" s="36">
        <v>19.74381463978062</v>
      </c>
      <c r="K20" s="36">
        <v>28.147223861084406</v>
      </c>
      <c r="L20" s="36">
        <v>10.946353572931141</v>
      </c>
      <c r="M20" s="36">
        <v>8.1531494577077268</v>
      </c>
      <c r="N20" s="36"/>
      <c r="O20" s="35">
        <v>1929</v>
      </c>
      <c r="P20" s="36">
        <v>19.822541896018944</v>
      </c>
      <c r="Q20" s="36">
        <v>16.633091601787896</v>
      </c>
      <c r="R20" s="36">
        <v>45.702910966132109</v>
      </c>
      <c r="S20" s="36">
        <v>10.853091870123361</v>
      </c>
      <c r="T20" s="36">
        <v>6.988362184952666</v>
      </c>
      <c r="U20" s="36"/>
      <c r="V20" s="35">
        <v>1929</v>
      </c>
      <c r="W20" s="36">
        <v>8.8017811426318318</v>
      </c>
      <c r="X20" s="36">
        <v>20.583928425618151</v>
      </c>
      <c r="Y20" s="36">
        <v>56.759586071591407</v>
      </c>
      <c r="Z20" s="36">
        <v>10.183740161888746</v>
      </c>
      <c r="AA20" s="36">
        <v>3.6709612554047353</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c r="CC20" s="115"/>
      <c r="CD20" s="115"/>
      <c r="CE20" s="115"/>
      <c r="CF20" s="115"/>
      <c r="CG20" s="115"/>
      <c r="CH20" s="115"/>
    </row>
    <row r="21" spans="1:86">
      <c r="A21" s="35">
        <v>1930</v>
      </c>
      <c r="B21" s="36">
        <v>46.547210510042547</v>
      </c>
      <c r="C21" s="36">
        <v>20.432815791283961</v>
      </c>
      <c r="D21" s="36">
        <v>16.891483853181477</v>
      </c>
      <c r="E21" s="36">
        <v>9.3140602773906807</v>
      </c>
      <c r="F21" s="36">
        <v>6.8144295681013727</v>
      </c>
      <c r="G21" s="36"/>
      <c r="H21" s="35">
        <v>1930</v>
      </c>
      <c r="I21" s="36">
        <v>36.688581291354943</v>
      </c>
      <c r="J21" s="36">
        <v>17.086594602094085</v>
      </c>
      <c r="K21" s="36">
        <v>27.609185033088568</v>
      </c>
      <c r="L21" s="36">
        <v>11.033553044403238</v>
      </c>
      <c r="M21" s="36">
        <v>7.5820860290591563</v>
      </c>
      <c r="N21" s="36"/>
      <c r="O21" s="35">
        <v>1930</v>
      </c>
      <c r="P21" s="36">
        <v>22.947743478914099</v>
      </c>
      <c r="Q21" s="36">
        <v>12.959947094584498</v>
      </c>
      <c r="R21" s="36">
        <v>45.41719649858814</v>
      </c>
      <c r="S21" s="36">
        <v>11.208041904998057</v>
      </c>
      <c r="T21" s="36">
        <v>7.4670710229152348</v>
      </c>
      <c r="U21" s="36"/>
      <c r="V21" s="35">
        <v>1930</v>
      </c>
      <c r="W21" s="36">
        <v>12.182410557246135</v>
      </c>
      <c r="X21" s="36">
        <v>6.7223768316276953</v>
      </c>
      <c r="Y21" s="36">
        <v>69.060027612575468</v>
      </c>
      <c r="Z21" s="36">
        <v>8.1270962732226835</v>
      </c>
      <c r="AA21" s="36">
        <v>3.9080887253280094</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c r="CC21" s="115"/>
      <c r="CD21" s="115"/>
      <c r="CE21" s="115"/>
      <c r="CF21" s="115"/>
      <c r="CG21" s="115"/>
      <c r="CH21" s="115"/>
    </row>
    <row r="22" spans="1:86">
      <c r="A22" s="35">
        <v>1931</v>
      </c>
      <c r="B22" s="36">
        <v>52.090680826645865</v>
      </c>
      <c r="C22" s="36">
        <v>17.598504359317658</v>
      </c>
      <c r="D22" s="36">
        <v>14.735289786627842</v>
      </c>
      <c r="E22" s="36">
        <v>9.3154664584561342</v>
      </c>
      <c r="F22" s="36">
        <v>6.2601591843137587</v>
      </c>
      <c r="G22" s="36"/>
      <c r="H22" s="35">
        <v>1931</v>
      </c>
      <c r="I22" s="36">
        <v>41.274185755123753</v>
      </c>
      <c r="J22" s="36">
        <v>15.862423578742792</v>
      </c>
      <c r="K22" s="36">
        <v>24.217240997706341</v>
      </c>
      <c r="L22" s="36">
        <v>11.296041483448368</v>
      </c>
      <c r="M22" s="36">
        <v>7.3501416787419975</v>
      </c>
      <c r="N22" s="36"/>
      <c r="O22" s="35">
        <v>1931</v>
      </c>
      <c r="P22" s="36">
        <v>26.858161928057672</v>
      </c>
      <c r="Q22" s="36">
        <v>12.499767557576074</v>
      </c>
      <c r="R22" s="36">
        <v>40.736946032137809</v>
      </c>
      <c r="S22" s="36">
        <v>11.746075616011506</v>
      </c>
      <c r="T22" s="36">
        <v>8.1591129342483217</v>
      </c>
      <c r="U22" s="36"/>
      <c r="V22" s="35">
        <v>1931</v>
      </c>
      <c r="W22" s="36">
        <v>12.860818730189971</v>
      </c>
      <c r="X22" s="36">
        <v>6.5083058615184006</v>
      </c>
      <c r="Y22" s="36">
        <v>67.837847555189001</v>
      </c>
      <c r="Z22" s="36">
        <v>8.4416194566709706</v>
      </c>
      <c r="AA22" s="36">
        <v>4.3516617626955254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row>
    <row r="23" spans="1:86">
      <c r="A23" s="35">
        <v>1932</v>
      </c>
      <c r="B23" s="36">
        <v>62.594907855052661</v>
      </c>
      <c r="C23" s="36">
        <v>12.659411753720759</v>
      </c>
      <c r="D23" s="36">
        <v>11.835205389246704</v>
      </c>
      <c r="E23" s="36">
        <v>7.6511727236200491</v>
      </c>
      <c r="F23" s="36">
        <v>5.2593087469884985</v>
      </c>
      <c r="G23" s="36"/>
      <c r="H23" s="35">
        <v>1932</v>
      </c>
      <c r="I23" s="36">
        <v>48.034549310204319</v>
      </c>
      <c r="J23" s="36">
        <v>13.854111551348105</v>
      </c>
      <c r="K23" s="36">
        <v>19.557072536608811</v>
      </c>
      <c r="L23" s="36">
        <v>11.126457074049558</v>
      </c>
      <c r="M23" s="36">
        <v>7.4278106354350077</v>
      </c>
      <c r="N23" s="36"/>
      <c r="O23" s="35">
        <v>1932</v>
      </c>
      <c r="P23" s="36">
        <v>30.518963826736179</v>
      </c>
      <c r="Q23" s="36">
        <v>12.038626678941608</v>
      </c>
      <c r="R23" s="36">
        <v>35.698047160048127</v>
      </c>
      <c r="S23" s="36">
        <v>12.855220179176634</v>
      </c>
      <c r="T23" s="36">
        <v>8.8891397970188546</v>
      </c>
      <c r="U23" s="36"/>
      <c r="V23" s="35">
        <v>1932</v>
      </c>
      <c r="W23" s="36">
        <v>15.626509978050329</v>
      </c>
      <c r="X23" s="36">
        <v>6.8674360841199773</v>
      </c>
      <c r="Y23" s="36">
        <v>63.973620698514154</v>
      </c>
      <c r="Z23" s="36">
        <v>8.5432055839136165</v>
      </c>
      <c r="AA23" s="36">
        <v>4.9890951110734152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5"/>
      <c r="CD23" s="115"/>
      <c r="CE23" s="115"/>
      <c r="CF23" s="115"/>
      <c r="CG23" s="115"/>
      <c r="CH23" s="115"/>
    </row>
    <row r="24" spans="1:86">
      <c r="A24" s="35">
        <v>1933</v>
      </c>
      <c r="B24" s="36">
        <v>62.958417563783698</v>
      </c>
      <c r="C24" s="36">
        <v>14.589738466352387</v>
      </c>
      <c r="D24" s="36">
        <v>9.0740359987461101</v>
      </c>
      <c r="E24" s="36">
        <v>7.6843401254710351</v>
      </c>
      <c r="F24" s="36">
        <v>5.6938575477483457</v>
      </c>
      <c r="G24" s="36"/>
      <c r="H24" s="35">
        <v>1933</v>
      </c>
      <c r="I24" s="36">
        <v>49.095552975482669</v>
      </c>
      <c r="J24" s="36">
        <v>17.835400380499994</v>
      </c>
      <c r="K24" s="36">
        <v>16.157675653432896</v>
      </c>
      <c r="L24" s="36">
        <v>9.9795215588255033</v>
      </c>
      <c r="M24" s="36">
        <v>6.9316350674874663</v>
      </c>
      <c r="N24" s="36"/>
      <c r="O24" s="35">
        <v>1933</v>
      </c>
      <c r="P24" s="36">
        <v>32.52413468111547</v>
      </c>
      <c r="Q24" s="36">
        <v>17.613858222878822</v>
      </c>
      <c r="R24" s="36">
        <v>30.944173897969097</v>
      </c>
      <c r="S24" s="36">
        <v>11.136217983684771</v>
      </c>
      <c r="T24" s="36">
        <v>7.7816602230850958</v>
      </c>
      <c r="U24" s="36"/>
      <c r="V24" s="35">
        <v>1933</v>
      </c>
      <c r="W24" s="36">
        <v>15.645222899104519</v>
      </c>
      <c r="X24" s="36">
        <v>14.582368418767505</v>
      </c>
      <c r="Y24" s="36">
        <v>57.435301782469182</v>
      </c>
      <c r="Z24" s="36">
        <v>8.1752651824744564</v>
      </c>
      <c r="AA24" s="36">
        <v>4.1567659336422418</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row>
    <row r="25" spans="1:86">
      <c r="A25" s="35">
        <v>1934</v>
      </c>
      <c r="B25" s="36">
        <v>60.905470040648829</v>
      </c>
      <c r="C25" s="36">
        <v>17.991726593878301</v>
      </c>
      <c r="D25" s="36">
        <v>10.546756607688963</v>
      </c>
      <c r="E25" s="36">
        <v>4.9296598416045407</v>
      </c>
      <c r="F25" s="36">
        <v>5.6264130240509314</v>
      </c>
      <c r="G25" s="36"/>
      <c r="H25" s="35">
        <v>1934</v>
      </c>
      <c r="I25" s="36">
        <v>46.23451511982357</v>
      </c>
      <c r="J25" s="36">
        <v>19.805517056003087</v>
      </c>
      <c r="K25" s="36">
        <v>18.060809020234199</v>
      </c>
      <c r="L25" s="36">
        <v>9.0910911076746501</v>
      </c>
      <c r="M25" s="36">
        <v>6.8079314348487454</v>
      </c>
      <c r="N25" s="36"/>
      <c r="O25" s="35">
        <v>1934</v>
      </c>
      <c r="P25" s="36">
        <v>31.161260152986678</v>
      </c>
      <c r="Q25" s="36">
        <v>15.768108265040292</v>
      </c>
      <c r="R25" s="36">
        <v>35.941681573650342</v>
      </c>
      <c r="S25" s="36">
        <v>9.7318063346068282</v>
      </c>
      <c r="T25" s="36">
        <v>7.3968987503526202</v>
      </c>
      <c r="U25" s="36"/>
      <c r="V25" s="35">
        <v>1934</v>
      </c>
      <c r="W25" s="36">
        <v>15.644165145270303</v>
      </c>
      <c r="X25" s="36">
        <v>9.2146291554491295</v>
      </c>
      <c r="Y25" s="36">
        <v>64.644140932232673</v>
      </c>
      <c r="Z25" s="36">
        <v>6.2985713944961477</v>
      </c>
      <c r="AA25" s="36">
        <v>4.1982288875157749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5"/>
      <c r="CD25" s="115"/>
      <c r="CE25" s="115"/>
      <c r="CF25" s="115"/>
      <c r="CG25" s="115"/>
      <c r="CH25" s="115"/>
    </row>
    <row r="26" spans="1:86">
      <c r="A26" s="35">
        <v>1935</v>
      </c>
      <c r="B26" s="36">
        <v>59.327986179663284</v>
      </c>
      <c r="C26" s="36">
        <v>21.174984345920038</v>
      </c>
      <c r="D26" s="36">
        <v>9.7505360303469377</v>
      </c>
      <c r="E26" s="36">
        <v>4.0603442811445918</v>
      </c>
      <c r="F26" s="36">
        <v>5.686370693348846</v>
      </c>
      <c r="G26" s="36"/>
      <c r="H26" s="35">
        <v>1935</v>
      </c>
      <c r="I26" s="36">
        <v>45.878520526377571</v>
      </c>
      <c r="J26" s="36">
        <v>19.907176861052481</v>
      </c>
      <c r="K26" s="36">
        <v>19.170620847324052</v>
      </c>
      <c r="L26" s="36">
        <v>8.0803024481056731</v>
      </c>
      <c r="M26" s="36">
        <v>6.9635085515151047</v>
      </c>
      <c r="N26" s="36"/>
      <c r="O26" s="35">
        <v>1935</v>
      </c>
      <c r="P26" s="36">
        <v>30.824150194242087</v>
      </c>
      <c r="Q26" s="36">
        <v>16.588884722022268</v>
      </c>
      <c r="R26" s="36">
        <v>36.705034861276296</v>
      </c>
      <c r="S26" s="36">
        <v>8.490716400953648</v>
      </c>
      <c r="T26" s="36">
        <v>7.3911040642538088</v>
      </c>
      <c r="U26" s="36"/>
      <c r="V26" s="35">
        <v>1935</v>
      </c>
      <c r="W26" s="36">
        <v>14.243511155079345</v>
      </c>
      <c r="X26" s="36">
        <v>11.419148788457916</v>
      </c>
      <c r="Y26" s="36">
        <v>64.768747204396092</v>
      </c>
      <c r="Z26" s="36">
        <v>5.1764937133329525</v>
      </c>
      <c r="AA26" s="36">
        <v>4.392560606507506</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row>
    <row r="27" spans="1:86">
      <c r="A27" s="35">
        <v>1936</v>
      </c>
      <c r="B27" s="36">
        <v>52.942878846696843</v>
      </c>
      <c r="C27" s="36">
        <v>23.351568157946613</v>
      </c>
      <c r="D27" s="36">
        <v>14.712836483137369</v>
      </c>
      <c r="E27" s="36">
        <v>2.7607824573469055</v>
      </c>
      <c r="F27" s="36">
        <v>6.2319348853869521</v>
      </c>
      <c r="G27" s="36"/>
      <c r="H27" s="35">
        <v>1936</v>
      </c>
      <c r="I27" s="36">
        <v>40.154108828105898</v>
      </c>
      <c r="J27" s="36">
        <v>20.667099159408096</v>
      </c>
      <c r="K27" s="36">
        <v>26.312013753040336</v>
      </c>
      <c r="L27" s="36">
        <v>5.9436878130490536</v>
      </c>
      <c r="M27" s="36">
        <v>6.9231030720001163</v>
      </c>
      <c r="N27" s="36"/>
      <c r="O27" s="35">
        <v>1936</v>
      </c>
      <c r="P27" s="36">
        <v>26.148437718901846</v>
      </c>
      <c r="Q27" s="36">
        <v>16.098166895990921</v>
      </c>
      <c r="R27" s="36">
        <v>45.251157437705579</v>
      </c>
      <c r="S27" s="36">
        <v>5.6141037122860444</v>
      </c>
      <c r="T27" s="36">
        <v>6.8882359165173037</v>
      </c>
      <c r="U27" s="36"/>
      <c r="V27" s="35">
        <v>1936</v>
      </c>
      <c r="W27" s="36">
        <v>10.789011557886392</v>
      </c>
      <c r="X27" s="36">
        <v>11.307524967044461</v>
      </c>
      <c r="Y27" s="36">
        <v>70.282967067073457</v>
      </c>
      <c r="Z27" s="36">
        <v>3.4074961863810826</v>
      </c>
      <c r="AA27" s="36">
        <v>4.2131335507247778</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row>
    <row r="28" spans="1:86">
      <c r="A28" s="35">
        <v>1937</v>
      </c>
      <c r="B28" s="36">
        <v>50.380496771204861</v>
      </c>
      <c r="C28" s="36">
        <v>23.512915748587861</v>
      </c>
      <c r="D28" s="36">
        <v>15.337624062899215</v>
      </c>
      <c r="E28" s="36">
        <v>4.5948984788150486</v>
      </c>
      <c r="F28" s="36">
        <v>6.1741500674316878</v>
      </c>
      <c r="G28" s="36"/>
      <c r="H28" s="35">
        <v>1937</v>
      </c>
      <c r="I28" s="36">
        <v>40.507479200719224</v>
      </c>
      <c r="J28" s="36">
        <v>20.916468779098949</v>
      </c>
      <c r="K28" s="36">
        <v>26.241543581141062</v>
      </c>
      <c r="L28" s="36">
        <v>5.4836863994825675</v>
      </c>
      <c r="M28" s="36">
        <v>6.8507612567495713</v>
      </c>
      <c r="N28" s="36"/>
      <c r="O28" s="35">
        <v>1937</v>
      </c>
      <c r="P28" s="36">
        <v>27.533098339719995</v>
      </c>
      <c r="Q28" s="36">
        <v>15.075932641803245</v>
      </c>
      <c r="R28" s="36">
        <v>45.419967305793492</v>
      </c>
      <c r="S28" s="36">
        <v>5.0600696913862757</v>
      </c>
      <c r="T28" s="36">
        <v>6.9107131431440045</v>
      </c>
      <c r="U28" s="36"/>
      <c r="V28" s="35">
        <v>1937</v>
      </c>
      <c r="W28" s="36">
        <v>12.464705060649683</v>
      </c>
      <c r="X28" s="36">
        <v>7.1968221397481322</v>
      </c>
      <c r="Y28" s="36">
        <v>72.539947538063515</v>
      </c>
      <c r="Z28" s="36">
        <v>3.1502350516490698</v>
      </c>
      <c r="AA28" s="36">
        <v>4.6479379132773513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c r="CC28" s="115"/>
      <c r="CD28" s="115"/>
      <c r="CE28" s="115"/>
      <c r="CF28" s="115"/>
      <c r="CG28" s="115"/>
      <c r="CH28" s="115"/>
    </row>
    <row r="29" spans="1:86">
      <c r="A29" s="35">
        <v>1938</v>
      </c>
      <c r="B29" s="36">
        <v>54.219465352767379</v>
      </c>
      <c r="C29" s="36">
        <v>23.010842534100643</v>
      </c>
      <c r="D29" s="36">
        <v>12.003374641865681</v>
      </c>
      <c r="E29" s="36">
        <v>4.6938761178106896</v>
      </c>
      <c r="F29" s="36">
        <v>6.072441353455587</v>
      </c>
      <c r="G29" s="36"/>
      <c r="H29" s="35">
        <v>1938</v>
      </c>
      <c r="I29" s="36">
        <v>45.523458735770809</v>
      </c>
      <c r="J29" s="36">
        <v>22.03540857208343</v>
      </c>
      <c r="K29" s="36">
        <v>19.91907077634303</v>
      </c>
      <c r="L29" s="36">
        <v>5.7482811986324895</v>
      </c>
      <c r="M29" s="36">
        <v>6.773780717170264</v>
      </c>
      <c r="N29" s="36"/>
      <c r="O29" s="35">
        <v>1938</v>
      </c>
      <c r="P29" s="36">
        <v>34.088685109909576</v>
      </c>
      <c r="Q29" s="36">
        <v>18.378814894163909</v>
      </c>
      <c r="R29" s="36">
        <v>35.455465183897864</v>
      </c>
      <c r="S29" s="36">
        <v>5.4895648513690176</v>
      </c>
      <c r="T29" s="36">
        <v>6.5874699606596439</v>
      </c>
      <c r="U29" s="36"/>
      <c r="V29" s="35">
        <v>1938</v>
      </c>
      <c r="W29" s="36">
        <v>18.942761711103095</v>
      </c>
      <c r="X29" s="36">
        <v>9.4617867717562678</v>
      </c>
      <c r="Y29" s="36">
        <v>63.646094995713284</v>
      </c>
      <c r="Z29" s="36">
        <v>3.3926983322156681</v>
      </c>
      <c r="AA29" s="36">
        <v>4.5566581892116806</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c r="CC29" s="115"/>
      <c r="CD29" s="115"/>
      <c r="CE29" s="115"/>
      <c r="CF29" s="115"/>
      <c r="CG29" s="115"/>
      <c r="CH29" s="115"/>
    </row>
    <row r="30" spans="1:86">
      <c r="A30" s="35">
        <v>1939</v>
      </c>
      <c r="B30" s="36">
        <v>52.074511899285554</v>
      </c>
      <c r="C30" s="36">
        <v>24.995468721900668</v>
      </c>
      <c r="D30" s="36">
        <v>12.538021003733046</v>
      </c>
      <c r="E30" s="36">
        <v>4.3484884673372148</v>
      </c>
      <c r="F30" s="36">
        <v>6.0435099077435348</v>
      </c>
      <c r="G30" s="36"/>
      <c r="H30" s="35">
        <v>1939</v>
      </c>
      <c r="I30" s="36">
        <v>42.850076753133798</v>
      </c>
      <c r="J30" s="36">
        <v>24.022653881988994</v>
      </c>
      <c r="K30" s="36">
        <v>21.125586825485943</v>
      </c>
      <c r="L30" s="36">
        <v>5.3217083768354003</v>
      </c>
      <c r="M30" s="36">
        <v>6.6799741625558537</v>
      </c>
      <c r="N30" s="36"/>
      <c r="O30" s="35">
        <v>1939</v>
      </c>
      <c r="P30" s="36">
        <v>31.297470962855204</v>
      </c>
      <c r="Q30" s="36">
        <v>18.553954337045703</v>
      </c>
      <c r="R30" s="36">
        <v>38.317812348287333</v>
      </c>
      <c r="S30" s="36">
        <v>5.0406171301808014</v>
      </c>
      <c r="T30" s="36">
        <v>6.790145221630949</v>
      </c>
      <c r="U30" s="36"/>
      <c r="V30" s="35">
        <v>1939</v>
      </c>
      <c r="W30" s="36">
        <v>16.313542546686175</v>
      </c>
      <c r="X30" s="36">
        <v>8.088174661694632</v>
      </c>
      <c r="Y30" s="36">
        <v>67.830447489155105</v>
      </c>
      <c r="Z30" s="36">
        <v>3.0574933077178499</v>
      </c>
      <c r="AA30" s="36">
        <v>4.7103419947462433</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c r="CC30" s="115"/>
      <c r="CD30" s="115"/>
      <c r="CE30" s="115"/>
      <c r="CF30" s="115"/>
      <c r="CG30" s="115"/>
      <c r="CH30" s="115"/>
    </row>
    <row r="31" spans="1:86">
      <c r="A31" s="35">
        <v>1940</v>
      </c>
      <c r="B31" s="36">
        <v>50.762227391936797</v>
      </c>
      <c r="C31" s="36">
        <v>26.338039207861414</v>
      </c>
      <c r="D31" s="36">
        <v>13.042053322566566</v>
      </c>
      <c r="E31" s="36">
        <v>3.870265357611371</v>
      </c>
      <c r="F31" s="36">
        <v>5.9874147200238612</v>
      </c>
      <c r="G31" s="36"/>
      <c r="H31" s="35">
        <v>1940</v>
      </c>
      <c r="I31" s="36">
        <v>42.750859353002994</v>
      </c>
      <c r="J31" s="36">
        <v>25.14149475570337</v>
      </c>
      <c r="K31" s="36">
        <v>21.042609218002656</v>
      </c>
      <c r="L31" s="36">
        <v>4.5637017512931939</v>
      </c>
      <c r="M31" s="36">
        <v>6.5013349219977776</v>
      </c>
      <c r="N31" s="36"/>
      <c r="O31" s="35">
        <v>1940</v>
      </c>
      <c r="P31" s="36">
        <v>32.183094306600992</v>
      </c>
      <c r="Q31" s="36">
        <v>19.706218014050219</v>
      </c>
      <c r="R31" s="36">
        <v>37.312401013670701</v>
      </c>
      <c r="S31" s="36">
        <v>4.2051353448272</v>
      </c>
      <c r="T31" s="36">
        <v>6.5931513208508852</v>
      </c>
      <c r="U31" s="36"/>
      <c r="V31" s="35">
        <v>1940</v>
      </c>
      <c r="W31" s="36">
        <v>16.309189138445785</v>
      </c>
      <c r="X31" s="36">
        <v>9.4474754554481244</v>
      </c>
      <c r="Y31" s="36">
        <v>66.87905226554615</v>
      </c>
      <c r="Z31" s="36">
        <v>2.7416653198922636</v>
      </c>
      <c r="AA31" s="36">
        <v>4.6226178206676858</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row>
    <row r="32" spans="1:86">
      <c r="A32" s="35">
        <v>1941</v>
      </c>
      <c r="B32" s="36">
        <v>47.331659354461806</v>
      </c>
      <c r="C32" s="36">
        <v>31.184220858091855</v>
      </c>
      <c r="D32" s="36">
        <v>12.894355958344359</v>
      </c>
      <c r="E32" s="36">
        <v>3.2365369756567959</v>
      </c>
      <c r="F32" s="36">
        <v>5.3532268534451752</v>
      </c>
      <c r="G32" s="36"/>
      <c r="H32" s="35">
        <v>1941</v>
      </c>
      <c r="I32" s="36">
        <v>41.631998019354924</v>
      </c>
      <c r="J32" s="36">
        <v>30.73615699506961</v>
      </c>
      <c r="K32" s="36">
        <v>18.687309516561587</v>
      </c>
      <c r="L32" s="36">
        <v>3.4513562842097292</v>
      </c>
      <c r="M32" s="36">
        <v>5.4931791848041494</v>
      </c>
      <c r="N32" s="36"/>
      <c r="O32" s="35">
        <v>1941</v>
      </c>
      <c r="P32" s="36">
        <v>32.822284152391688</v>
      </c>
      <c r="Q32" s="36">
        <v>27.566546791847106</v>
      </c>
      <c r="R32" s="36">
        <v>31.194145053804263</v>
      </c>
      <c r="S32" s="36">
        <v>2.9916562397590307</v>
      </c>
      <c r="T32" s="36">
        <v>5.4253677621979017</v>
      </c>
      <c r="U32" s="36"/>
      <c r="V32" s="35">
        <v>1941</v>
      </c>
      <c r="W32" s="36">
        <v>16.756017630916059</v>
      </c>
      <c r="X32" s="36">
        <v>19.431995251915524</v>
      </c>
      <c r="Y32" s="36">
        <v>57.380654179617927</v>
      </c>
      <c r="Z32" s="36">
        <v>2.1928757533369136</v>
      </c>
      <c r="AA32" s="36">
        <v>4.2384571842135763</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row>
    <row r="33" spans="1:86">
      <c r="A33" s="35">
        <v>1942</v>
      </c>
      <c r="B33" s="36">
        <v>44.373035077166456</v>
      </c>
      <c r="C33" s="36">
        <v>36.960579521297944</v>
      </c>
      <c r="D33" s="36">
        <v>10.769141112748137</v>
      </c>
      <c r="E33" s="36">
        <v>2.8570696621503191</v>
      </c>
      <c r="F33" s="36">
        <v>5.0401746266371372</v>
      </c>
      <c r="G33" s="36"/>
      <c r="H33" s="35">
        <v>1942</v>
      </c>
      <c r="I33" s="36">
        <v>39.117747374150326</v>
      </c>
      <c r="J33" s="36">
        <v>36.886809302345625</v>
      </c>
      <c r="K33" s="36">
        <v>15.916206631308958</v>
      </c>
      <c r="L33" s="36">
        <v>3.0801150792621868</v>
      </c>
      <c r="M33" s="36">
        <v>4.9991216129329024</v>
      </c>
      <c r="N33" s="36"/>
      <c r="O33" s="35">
        <v>1942</v>
      </c>
      <c r="P33" s="36">
        <v>30.249685799343361</v>
      </c>
      <c r="Q33" s="36">
        <v>38.144514914562528</v>
      </c>
      <c r="R33" s="36">
        <v>24.394487512141009</v>
      </c>
      <c r="S33" s="36">
        <v>2.673668788497475</v>
      </c>
      <c r="T33" s="36">
        <v>4.5376429854556379</v>
      </c>
      <c r="U33" s="36"/>
      <c r="V33" s="35">
        <v>1942</v>
      </c>
      <c r="W33" s="36">
        <v>13.272300792226684</v>
      </c>
      <c r="X33" s="36">
        <v>42.340273993344979</v>
      </c>
      <c r="Y33" s="36">
        <v>39.290318270201169</v>
      </c>
      <c r="Z33" s="36">
        <v>1.8544651099259453</v>
      </c>
      <c r="AA33" s="36">
        <v>3.2426418343012178</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5"/>
      <c r="CD33" s="115"/>
      <c r="CE33" s="115"/>
      <c r="CF33" s="115"/>
      <c r="CG33" s="115"/>
      <c r="CH33" s="115"/>
    </row>
    <row r="34" spans="1:86">
      <c r="A34" s="35">
        <v>1943</v>
      </c>
      <c r="B34" s="36">
        <v>37.282859532128967</v>
      </c>
      <c r="C34" s="36">
        <v>45.39160206321187</v>
      </c>
      <c r="D34" s="36">
        <v>10.297153099657953</v>
      </c>
      <c r="E34" s="36">
        <v>2.4687366145325873</v>
      </c>
      <c r="F34" s="36">
        <v>4.5596486904686451</v>
      </c>
      <c r="G34" s="36"/>
      <c r="H34" s="35">
        <v>1943</v>
      </c>
      <c r="I34" s="36">
        <v>32.250214991592372</v>
      </c>
      <c r="J34" s="36">
        <v>47.166668470588093</v>
      </c>
      <c r="K34" s="36">
        <v>13.879883781636172</v>
      </c>
      <c r="L34" s="36">
        <v>2.6461096085591933</v>
      </c>
      <c r="M34" s="36">
        <v>4.0571231476241847</v>
      </c>
      <c r="N34" s="36"/>
      <c r="O34" s="35">
        <v>1943</v>
      </c>
      <c r="P34" s="36">
        <v>24.460893170317988</v>
      </c>
      <c r="Q34" s="36">
        <v>47.437668589704728</v>
      </c>
      <c r="R34" s="36">
        <v>21.773793006615232</v>
      </c>
      <c r="S34" s="36">
        <v>2.4534230876917782</v>
      </c>
      <c r="T34" s="36">
        <v>3.8742221456702675</v>
      </c>
      <c r="U34" s="36"/>
      <c r="V34" s="35">
        <v>1943</v>
      </c>
      <c r="W34" s="36">
        <v>11.495142780318606</v>
      </c>
      <c r="X34" s="36">
        <v>44.763394026762583</v>
      </c>
      <c r="Y34" s="36">
        <v>38.3475513034616</v>
      </c>
      <c r="Z34" s="36">
        <v>2.2834888190677249</v>
      </c>
      <c r="AA34" s="36">
        <v>3.1104230703894871</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row>
    <row r="35" spans="1:86">
      <c r="A35" s="35">
        <v>1944</v>
      </c>
      <c r="B35" s="36">
        <v>37.67440783936334</v>
      </c>
      <c r="C35" s="36">
        <v>46.647730563126821</v>
      </c>
      <c r="D35" s="36">
        <v>9.0491584250175734</v>
      </c>
      <c r="E35" s="36">
        <v>2.2975859517067518</v>
      </c>
      <c r="F35" s="36">
        <v>4.3314319987552166</v>
      </c>
      <c r="G35" s="36"/>
      <c r="H35" s="35">
        <v>1944</v>
      </c>
      <c r="I35" s="36">
        <v>32.736152703407789</v>
      </c>
      <c r="J35" s="36">
        <v>47.775871545830732</v>
      </c>
      <c r="K35" s="36">
        <v>12.675353610021027</v>
      </c>
      <c r="L35" s="36">
        <v>2.4957324060185035</v>
      </c>
      <c r="M35" s="36">
        <v>4.3167564292274969</v>
      </c>
      <c r="N35" s="36"/>
      <c r="O35" s="35">
        <v>1944</v>
      </c>
      <c r="P35" s="36">
        <v>25.655412156730662</v>
      </c>
      <c r="Q35" s="36">
        <v>47.947058482783184</v>
      </c>
      <c r="R35" s="36">
        <v>19.68872104530266</v>
      </c>
      <c r="S35" s="36">
        <v>2.4786455446136935</v>
      </c>
      <c r="T35" s="36">
        <v>4.222774397636492</v>
      </c>
      <c r="U35" s="36"/>
      <c r="V35" s="35">
        <v>1944</v>
      </c>
      <c r="W35" s="36">
        <v>12.512566495764286</v>
      </c>
      <c r="X35" s="36">
        <v>39.575756542155119</v>
      </c>
      <c r="Y35" s="36">
        <v>41.798348766429072</v>
      </c>
      <c r="Z35" s="36">
        <v>2.4900978560032159</v>
      </c>
      <c r="AA35" s="36">
        <v>3.6011825793577268</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row>
    <row r="36" spans="1:86">
      <c r="A36" s="35">
        <v>1945</v>
      </c>
      <c r="B36" s="36">
        <v>35.30968246508106</v>
      </c>
      <c r="C36" s="36">
        <v>49.90893581163332</v>
      </c>
      <c r="D36" s="36">
        <v>8.4798887774039038</v>
      </c>
      <c r="E36" s="36">
        <v>2.1838057892153864</v>
      </c>
      <c r="F36" s="36">
        <v>4.1177248615320963</v>
      </c>
      <c r="G36" s="36"/>
      <c r="H36" s="35">
        <v>1945</v>
      </c>
      <c r="I36" s="36">
        <v>31.314037703035378</v>
      </c>
      <c r="J36" s="36">
        <v>50.072230134835422</v>
      </c>
      <c r="K36" s="36">
        <v>11.933160918940391</v>
      </c>
      <c r="L36" s="36">
        <v>2.4230367979926131</v>
      </c>
      <c r="M36" s="36">
        <v>4.2570581930958342</v>
      </c>
      <c r="N36" s="36"/>
      <c r="O36" s="35">
        <v>1945</v>
      </c>
      <c r="P36" s="36">
        <v>24.456070344693828</v>
      </c>
      <c r="Q36" s="36">
        <v>48.900133673747504</v>
      </c>
      <c r="R36" s="36">
        <v>19.722803352592404</v>
      </c>
      <c r="S36" s="36">
        <v>2.6292047233202394</v>
      </c>
      <c r="T36" s="36">
        <v>4.2923022463398963</v>
      </c>
      <c r="U36" s="36"/>
      <c r="V36" s="35">
        <v>1945</v>
      </c>
      <c r="W36" s="36">
        <v>13.378053115567599</v>
      </c>
      <c r="X36" s="36">
        <v>35.048661368269812</v>
      </c>
      <c r="Y36" s="36">
        <v>44.525126656379719</v>
      </c>
      <c r="Z36" s="36">
        <v>3.106424827259938</v>
      </c>
      <c r="AA36" s="36">
        <v>3.9418830869689807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row>
    <row r="37" spans="1:86">
      <c r="A37" s="35">
        <v>1946</v>
      </c>
      <c r="B37" s="36">
        <v>36.806840463974154</v>
      </c>
      <c r="C37" s="36">
        <v>47.881094291142823</v>
      </c>
      <c r="D37" s="36">
        <v>9.2323084214240136</v>
      </c>
      <c r="E37" s="36">
        <v>2.0375547804695824</v>
      </c>
      <c r="F37" s="36">
        <v>4.0421522084530626</v>
      </c>
      <c r="G37" s="36"/>
      <c r="H37" s="35">
        <v>1946</v>
      </c>
      <c r="I37" s="36">
        <v>32.926893003350422</v>
      </c>
      <c r="J37" s="36">
        <v>47.81178885089917</v>
      </c>
      <c r="K37" s="36">
        <v>12.837668756624216</v>
      </c>
      <c r="L37" s="36">
        <v>2.2755670965426433</v>
      </c>
      <c r="M37" s="36">
        <v>4.1581084218085032</v>
      </c>
      <c r="N37" s="36"/>
      <c r="O37" s="35">
        <v>1946</v>
      </c>
      <c r="P37" s="36">
        <v>26.829016757087391</v>
      </c>
      <c r="Q37" s="36">
        <v>43.491441855797461</v>
      </c>
      <c r="R37" s="36">
        <v>22.439968011105616</v>
      </c>
      <c r="S37" s="36">
        <v>2.6492095404366416</v>
      </c>
      <c r="T37" s="36">
        <v>4.576359804870207</v>
      </c>
      <c r="U37" s="36"/>
      <c r="V37" s="35">
        <v>1946</v>
      </c>
      <c r="W37" s="36">
        <v>15.097252539892761</v>
      </c>
      <c r="X37" s="36">
        <v>24.408314908816422</v>
      </c>
      <c r="Y37" s="36">
        <v>52.478113981141497</v>
      </c>
      <c r="Z37" s="36">
        <v>3.5839410802304403</v>
      </c>
      <c r="AA37" s="36">
        <v>4.438783324836451</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row>
    <row r="38" spans="1:86">
      <c r="A38" s="35">
        <v>1947</v>
      </c>
      <c r="B38" s="36">
        <v>40.244005208522715</v>
      </c>
      <c r="C38" s="36">
        <v>43.415458042084005</v>
      </c>
      <c r="D38" s="36">
        <v>10.041303514330574</v>
      </c>
      <c r="E38" s="36">
        <v>1.9661795868620493</v>
      </c>
      <c r="F38" s="36">
        <v>4.3329903404646801</v>
      </c>
      <c r="G38" s="36"/>
      <c r="H38" s="35">
        <v>1947</v>
      </c>
      <c r="I38" s="36">
        <v>36.268920928100314</v>
      </c>
      <c r="J38" s="36">
        <v>42.423947541323955</v>
      </c>
      <c r="K38" s="36">
        <v>14.493121716261868</v>
      </c>
      <c r="L38" s="36">
        <v>2.1521964927676169</v>
      </c>
      <c r="M38" s="36">
        <v>4.6617032418246191</v>
      </c>
      <c r="N38" s="36"/>
      <c r="O38" s="35">
        <v>1947</v>
      </c>
      <c r="P38" s="36">
        <v>29.617622057538345</v>
      </c>
      <c r="Q38" s="36">
        <v>35.935478677062143</v>
      </c>
      <c r="R38" s="36">
        <v>26.543775158258935</v>
      </c>
      <c r="S38" s="36">
        <v>2.4774997330824866</v>
      </c>
      <c r="T38" s="36">
        <v>5.4258140578414009</v>
      </c>
      <c r="U38" s="36"/>
      <c r="V38" s="35">
        <v>1947</v>
      </c>
      <c r="W38" s="36">
        <v>15.024309460201831</v>
      </c>
      <c r="X38" s="36">
        <v>17.08779234305619</v>
      </c>
      <c r="Y38" s="36">
        <v>59.619448374708888</v>
      </c>
      <c r="Z38" s="36">
        <v>2.9864811577289019</v>
      </c>
      <c r="AA38" s="36">
        <v>5.2818672177913903</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row>
    <row r="39" spans="1:86">
      <c r="A39" s="35">
        <v>1948</v>
      </c>
      <c r="B39" s="36">
        <v>41.880534873380725</v>
      </c>
      <c r="C39" s="36">
        <v>42.421074646420301</v>
      </c>
      <c r="D39" s="36">
        <v>9.3600180675760321</v>
      </c>
      <c r="E39" s="36">
        <v>1.9514549656826379</v>
      </c>
      <c r="F39" s="36">
        <v>4.386744222765163</v>
      </c>
      <c r="G39" s="36"/>
      <c r="H39" s="35">
        <v>1948</v>
      </c>
      <c r="I39" s="36">
        <v>36.974065256086369</v>
      </c>
      <c r="J39" s="36">
        <v>40.47583959498229</v>
      </c>
      <c r="K39" s="36">
        <v>15.418980105551835</v>
      </c>
      <c r="L39" s="36">
        <v>2.223193000845455</v>
      </c>
      <c r="M39" s="36">
        <v>4.9078725621382358</v>
      </c>
      <c r="N39" s="36"/>
      <c r="O39" s="35">
        <v>1948</v>
      </c>
      <c r="P39" s="36">
        <v>29.926551202415407</v>
      </c>
      <c r="Q39" s="36">
        <v>33.558924620776736</v>
      </c>
      <c r="R39" s="36">
        <v>28.572114187968509</v>
      </c>
      <c r="S39" s="36">
        <v>2.3813973949634248</v>
      </c>
      <c r="T39" s="36">
        <v>5.5608478879123977</v>
      </c>
      <c r="U39" s="36"/>
      <c r="V39" s="35">
        <v>1948</v>
      </c>
      <c r="W39" s="36">
        <v>15.624455406288757</v>
      </c>
      <c r="X39" s="36">
        <v>17.135554548231134</v>
      </c>
      <c r="Y39" s="36">
        <v>59.413826916027361</v>
      </c>
      <c r="Z39" s="36">
        <v>2.6553787290389281</v>
      </c>
      <c r="AA39" s="36">
        <v>5.2018796793034481</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row>
    <row r="40" spans="1:86">
      <c r="A40" s="35">
        <v>1949</v>
      </c>
      <c r="B40" s="36">
        <v>45.232042520456545</v>
      </c>
      <c r="C40" s="36">
        <v>37.472833704200447</v>
      </c>
      <c r="D40" s="36">
        <v>10.164028970709747</v>
      </c>
      <c r="E40" s="36">
        <v>2.2218636383332937</v>
      </c>
      <c r="F40" s="36">
        <v>4.9093047176683102</v>
      </c>
      <c r="G40" s="36"/>
      <c r="H40" s="35">
        <v>1949</v>
      </c>
      <c r="I40" s="36">
        <v>39.198132066347007</v>
      </c>
      <c r="J40" s="36">
        <v>36.668677042260832</v>
      </c>
      <c r="K40" s="36">
        <v>16.130581038816658</v>
      </c>
      <c r="L40" s="36">
        <v>2.4980783060933831</v>
      </c>
      <c r="M40" s="36">
        <v>5.5045893007644251</v>
      </c>
      <c r="N40" s="36"/>
      <c r="O40" s="35">
        <v>1949</v>
      </c>
      <c r="P40" s="36">
        <v>32.207251070764727</v>
      </c>
      <c r="Q40" s="36">
        <v>29.074843449871068</v>
      </c>
      <c r="R40" s="36">
        <v>29.822750479664698</v>
      </c>
      <c r="S40" s="36">
        <v>2.7297264136348072</v>
      </c>
      <c r="T40" s="36">
        <v>6.1653812133666541</v>
      </c>
      <c r="U40" s="36"/>
      <c r="V40" s="35">
        <v>1949</v>
      </c>
      <c r="W40" s="36">
        <v>16.970535511010137</v>
      </c>
      <c r="X40" s="36">
        <v>13.552356696530046</v>
      </c>
      <c r="Y40" s="36">
        <v>61.397846515988249</v>
      </c>
      <c r="Z40" s="36">
        <v>2.664068654067111</v>
      </c>
      <c r="AA40" s="36">
        <v>5.4146639067680837</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row>
    <row r="41" spans="1:86">
      <c r="A41" s="35">
        <v>1950</v>
      </c>
      <c r="B41" s="36">
        <v>43.905278479718</v>
      </c>
      <c r="C41" s="36">
        <v>38.068016863508788</v>
      </c>
      <c r="D41" s="36">
        <v>10.824590962903827</v>
      </c>
      <c r="E41" s="36">
        <v>2.2397367548891491</v>
      </c>
      <c r="F41" s="36">
        <v>4.9624148046120444</v>
      </c>
      <c r="G41" s="36"/>
      <c r="H41" s="35">
        <v>1950</v>
      </c>
      <c r="I41" s="36">
        <v>38.004929886824272</v>
      </c>
      <c r="J41" s="36">
        <v>37.732680065358167</v>
      </c>
      <c r="K41" s="36">
        <v>16.289721062468509</v>
      </c>
      <c r="L41" s="36">
        <v>2.4920524815594693</v>
      </c>
      <c r="M41" s="36">
        <v>5.4806460512190052</v>
      </c>
      <c r="N41" s="36"/>
      <c r="O41" s="35">
        <v>1950</v>
      </c>
      <c r="P41" s="36">
        <v>30.010050547667291</v>
      </c>
      <c r="Q41" s="36">
        <v>30.926784199081787</v>
      </c>
      <c r="R41" s="36">
        <v>30.148348057097966</v>
      </c>
      <c r="S41" s="36">
        <v>2.6931511002232469</v>
      </c>
      <c r="T41" s="36">
        <v>6.2216412644345143</v>
      </c>
      <c r="U41" s="36"/>
      <c r="V41" s="35">
        <v>1950</v>
      </c>
      <c r="W41" s="36">
        <v>11.883779721835648</v>
      </c>
      <c r="X41" s="36">
        <v>15.001954327594801</v>
      </c>
      <c r="Y41" s="36">
        <v>64.709623274929513</v>
      </c>
      <c r="Z41" s="36">
        <v>2.6297715156454204</v>
      </c>
      <c r="AA41" s="36">
        <v>5.7745791466230774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row>
    <row r="42" spans="1:86">
      <c r="A42" s="35">
        <v>1951</v>
      </c>
      <c r="B42" s="36">
        <v>44.807367929445583</v>
      </c>
      <c r="C42" s="36">
        <v>37.064003601683375</v>
      </c>
      <c r="D42" s="36">
        <v>11.146456956212718</v>
      </c>
      <c r="E42" s="36">
        <v>2.1667826403915624</v>
      </c>
      <c r="F42" s="36">
        <v>4.8153888722668166</v>
      </c>
      <c r="G42" s="36"/>
      <c r="H42" s="35">
        <v>1951</v>
      </c>
      <c r="I42" s="36">
        <v>38.335599888638718</v>
      </c>
      <c r="J42" s="36">
        <v>37.811845204900528</v>
      </c>
      <c r="K42" s="36">
        <v>16.112740809872392</v>
      </c>
      <c r="L42" s="36">
        <v>2.4221617369851014</v>
      </c>
      <c r="M42" s="36">
        <v>5.3176523596032501</v>
      </c>
      <c r="N42" s="36"/>
      <c r="O42" s="35">
        <v>1951</v>
      </c>
      <c r="P42" s="36">
        <v>31.620235002752505</v>
      </c>
      <c r="Q42" s="36">
        <v>31.065574730385112</v>
      </c>
      <c r="R42" s="36">
        <v>28.882345046081063</v>
      </c>
      <c r="S42" s="36">
        <v>2.5029883054894602</v>
      </c>
      <c r="T42" s="36">
        <v>5.9288569152918482</v>
      </c>
      <c r="U42" s="36"/>
      <c r="V42" s="35">
        <v>1951</v>
      </c>
      <c r="W42" s="36">
        <v>15.424286368075073</v>
      </c>
      <c r="X42" s="36">
        <v>15.044241903993152</v>
      </c>
      <c r="Y42" s="36">
        <v>61.641167590072108</v>
      </c>
      <c r="Z42" s="36">
        <v>2.3183867922924266</v>
      </c>
      <c r="AA42" s="36">
        <v>5.5719173455672397</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row>
    <row r="43" spans="1:86">
      <c r="A43" s="35">
        <v>1952</v>
      </c>
      <c r="B43" s="36">
        <v>44.409536726734913</v>
      </c>
      <c r="C43" s="36">
        <v>38.217727077825096</v>
      </c>
      <c r="D43" s="36">
        <v>10.091009554649274</v>
      </c>
      <c r="E43" s="36">
        <v>2.3847872752027062</v>
      </c>
      <c r="F43" s="36">
        <v>4.8969393655879774</v>
      </c>
      <c r="G43" s="36"/>
      <c r="H43" s="35">
        <v>1952</v>
      </c>
      <c r="I43" s="36">
        <v>39.082328006841756</v>
      </c>
      <c r="J43" s="36">
        <v>38.16311241132771</v>
      </c>
      <c r="K43" s="36">
        <v>15.047991676907312</v>
      </c>
      <c r="L43" s="36">
        <v>2.512064536550791</v>
      </c>
      <c r="M43" s="36">
        <v>5.1945033683724606</v>
      </c>
      <c r="N43" s="36"/>
      <c r="O43" s="35">
        <v>1952</v>
      </c>
      <c r="P43" s="36">
        <v>32.208880423749761</v>
      </c>
      <c r="Q43" s="36">
        <v>29.041562909343245</v>
      </c>
      <c r="R43" s="36">
        <v>29.757315863034311</v>
      </c>
      <c r="S43" s="36">
        <v>2.6625582236995551</v>
      </c>
      <c r="T43" s="36">
        <v>6.3296825801731487</v>
      </c>
      <c r="U43" s="36"/>
      <c r="V43" s="35">
        <v>1952</v>
      </c>
      <c r="W43" s="36">
        <v>16.322381702840161</v>
      </c>
      <c r="X43" s="36">
        <v>11.494477198765441</v>
      </c>
      <c r="Y43" s="36">
        <v>63.521203170247155</v>
      </c>
      <c r="Z43" s="36">
        <v>2.6810608747913296</v>
      </c>
      <c r="AA43" s="36">
        <v>5.9808770533559024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5"/>
      <c r="CD43" s="115"/>
      <c r="CE43" s="115"/>
      <c r="CF43" s="115"/>
      <c r="CG43" s="115"/>
      <c r="CH43" s="115"/>
    </row>
    <row r="44" spans="1:86">
      <c r="A44" s="35">
        <v>1953</v>
      </c>
      <c r="B44" s="36">
        <v>46.954953929322663</v>
      </c>
      <c r="C44" s="36">
        <v>36.551670145058679</v>
      </c>
      <c r="D44" s="36">
        <v>9.6262984408189727</v>
      </c>
      <c r="E44" s="36">
        <v>2.32123173539085</v>
      </c>
      <c r="F44" s="36">
        <v>4.545845749408862</v>
      </c>
      <c r="G44" s="36"/>
      <c r="H44" s="35">
        <v>1953</v>
      </c>
      <c r="I44" s="36">
        <v>42.110430755259777</v>
      </c>
      <c r="J44" s="36">
        <v>35.352996128752636</v>
      </c>
      <c r="K44" s="36">
        <v>14.891814781505266</v>
      </c>
      <c r="L44" s="36">
        <v>2.5816975968118254</v>
      </c>
      <c r="M44" s="36">
        <v>5.0630607376704582</v>
      </c>
      <c r="N44" s="36"/>
      <c r="O44" s="35">
        <v>1953</v>
      </c>
      <c r="P44" s="36">
        <v>34.899652663714924</v>
      </c>
      <c r="Q44" s="36">
        <v>28.670027004951184</v>
      </c>
      <c r="R44" s="36">
        <v>27.612815168383179</v>
      </c>
      <c r="S44" s="36">
        <v>2.7921071402289286</v>
      </c>
      <c r="T44" s="36">
        <v>6.0253980227217792</v>
      </c>
      <c r="U44" s="36"/>
      <c r="V44" s="35">
        <v>1953</v>
      </c>
      <c r="W44" s="36">
        <v>17.176215385919299</v>
      </c>
      <c r="X44" s="36">
        <v>11.283805946043843</v>
      </c>
      <c r="Y44" s="36">
        <v>62.546090176459359</v>
      </c>
      <c r="Z44" s="36">
        <v>2.8402621025204855</v>
      </c>
      <c r="AA44" s="36">
        <v>6.1536263890570169</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row>
    <row r="45" spans="1:86">
      <c r="A45" s="35">
        <v>1954</v>
      </c>
      <c r="B45" s="36">
        <v>46.028477300792176</v>
      </c>
      <c r="C45" s="36">
        <v>36.766189556052147</v>
      </c>
      <c r="D45" s="36">
        <v>10.274418233665889</v>
      </c>
      <c r="E45" s="36">
        <v>2.5759151110376282</v>
      </c>
      <c r="F45" s="36">
        <v>4.3549997984521571</v>
      </c>
      <c r="G45" s="36"/>
      <c r="H45" s="35">
        <v>1954</v>
      </c>
      <c r="I45" s="36">
        <v>40.664698517606851</v>
      </c>
      <c r="J45" s="36">
        <v>36.523637097695399</v>
      </c>
      <c r="K45" s="36">
        <v>14.919316939372919</v>
      </c>
      <c r="L45" s="36">
        <v>2.9662343024430005</v>
      </c>
      <c r="M45" s="36">
        <v>4.9261131428818379</v>
      </c>
      <c r="N45" s="36"/>
      <c r="O45" s="35">
        <v>1954</v>
      </c>
      <c r="P45" s="36">
        <v>33.544371889989975</v>
      </c>
      <c r="Q45" s="36">
        <v>26.550307828621143</v>
      </c>
      <c r="R45" s="36">
        <v>30.941369493219565</v>
      </c>
      <c r="S45" s="36">
        <v>3.0879254981691422</v>
      </c>
      <c r="T45" s="36">
        <v>5.8760252900001726</v>
      </c>
      <c r="U45" s="36"/>
      <c r="V45" s="35">
        <v>1954</v>
      </c>
      <c r="W45" s="36">
        <v>18.213350398184811</v>
      </c>
      <c r="X45" s="36">
        <v>11.478492587161746</v>
      </c>
      <c r="Y45" s="36">
        <v>60.976790667944897</v>
      </c>
      <c r="Z45" s="36">
        <v>2.993894027298861</v>
      </c>
      <c r="AA45" s="36">
        <v>6.337472319409696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5"/>
      <c r="CD45" s="115"/>
      <c r="CE45" s="115"/>
      <c r="CF45" s="115"/>
      <c r="CG45" s="115"/>
      <c r="CH45" s="115"/>
    </row>
    <row r="46" spans="1:86">
      <c r="A46" s="35">
        <v>1955</v>
      </c>
      <c r="B46" s="36">
        <v>44.24852943105531</v>
      </c>
      <c r="C46" s="36">
        <v>38.642953970217846</v>
      </c>
      <c r="D46" s="36">
        <v>10.50643154974215</v>
      </c>
      <c r="E46" s="36">
        <v>2.6432025899373195</v>
      </c>
      <c r="F46" s="36">
        <v>3.9588824590473775</v>
      </c>
      <c r="G46" s="36"/>
      <c r="H46" s="35">
        <v>1955</v>
      </c>
      <c r="I46" s="36">
        <v>41.679416988613212</v>
      </c>
      <c r="J46" s="36">
        <v>37.423935620818469</v>
      </c>
      <c r="K46" s="36">
        <v>15.725544554342049</v>
      </c>
      <c r="L46" s="36">
        <v>3.0453729600168393</v>
      </c>
      <c r="M46" s="36">
        <v>2.1257298762094248</v>
      </c>
      <c r="N46" s="36"/>
      <c r="O46" s="35">
        <v>1955</v>
      </c>
      <c r="P46" s="36">
        <v>33.31291555273777</v>
      </c>
      <c r="Q46" s="36">
        <v>23.740179866166415</v>
      </c>
      <c r="R46" s="36">
        <v>35.074237650319404</v>
      </c>
      <c r="S46" s="36">
        <v>2.9483693878886004</v>
      </c>
      <c r="T46" s="36">
        <v>4.9242975428878166</v>
      </c>
      <c r="U46" s="36"/>
      <c r="V46" s="35">
        <v>1955</v>
      </c>
      <c r="W46" s="36">
        <v>17.06115552096044</v>
      </c>
      <c r="X46" s="36">
        <v>9.251140687199868</v>
      </c>
      <c r="Y46" s="36">
        <v>67.053525848961726</v>
      </c>
      <c r="Z46" s="36">
        <v>2.682750070822888</v>
      </c>
      <c r="AA46" s="36">
        <v>3.9514278720550871</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5"/>
      <c r="CD46" s="115"/>
      <c r="CE46" s="115"/>
      <c r="CF46" s="115"/>
      <c r="CG46" s="115"/>
      <c r="CH46" s="115"/>
    </row>
    <row r="47" spans="1:86">
      <c r="A47" s="35">
        <v>1956</v>
      </c>
      <c r="B47" s="36">
        <v>45.445857911965597</v>
      </c>
      <c r="C47" s="36">
        <v>39.934003847463885</v>
      </c>
      <c r="D47" s="36">
        <v>8.0386326280125981</v>
      </c>
      <c r="E47" s="36">
        <v>2.7574003872514914</v>
      </c>
      <c r="F47" s="36">
        <v>3.8241052253064201</v>
      </c>
      <c r="G47" s="36"/>
      <c r="H47" s="35">
        <v>1956</v>
      </c>
      <c r="I47" s="36">
        <v>40.491191316500156</v>
      </c>
      <c r="J47" s="36">
        <v>34.273523900457661</v>
      </c>
      <c r="K47" s="36">
        <v>17.970308034935709</v>
      </c>
      <c r="L47" s="36">
        <v>2.9808539679510773</v>
      </c>
      <c r="M47" s="36">
        <v>4.2841227801553918</v>
      </c>
      <c r="N47" s="36"/>
      <c r="O47" s="35">
        <v>1956</v>
      </c>
      <c r="P47" s="36">
        <v>33.891454214595477</v>
      </c>
      <c r="Q47" s="36">
        <v>21.99964984349101</v>
      </c>
      <c r="R47" s="36">
        <v>36.231750563382235</v>
      </c>
      <c r="S47" s="36">
        <v>3.0564680169749576</v>
      </c>
      <c r="T47" s="36">
        <v>4.8206773615562959</v>
      </c>
      <c r="U47" s="36"/>
      <c r="V47" s="35">
        <v>1956</v>
      </c>
      <c r="W47" s="36">
        <v>17.708559520689523</v>
      </c>
      <c r="X47" s="36">
        <v>6.7188179360753253</v>
      </c>
      <c r="Y47" s="36">
        <v>68.700107164995217</v>
      </c>
      <c r="Z47" s="36">
        <v>2.8840349074153639</v>
      </c>
      <c r="AA47" s="36">
        <v>3.988480470824586</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5"/>
      <c r="CD47" s="115"/>
      <c r="CE47" s="115"/>
      <c r="CF47" s="115"/>
      <c r="CG47" s="115"/>
      <c r="CH47" s="115"/>
    </row>
    <row r="48" spans="1:86">
      <c r="A48" s="35">
        <v>1957</v>
      </c>
      <c r="B48" s="36">
        <v>47.407210179841449</v>
      </c>
      <c r="C48" s="36">
        <v>38.332657840399143</v>
      </c>
      <c r="D48" s="36">
        <v>7.6947967187374182</v>
      </c>
      <c r="E48" s="36">
        <v>2.7967696488194411</v>
      </c>
      <c r="F48" s="36">
        <v>3.7685656122026017</v>
      </c>
      <c r="G48" s="36"/>
      <c r="H48" s="35">
        <v>1957</v>
      </c>
      <c r="I48" s="36">
        <v>41.187047630257368</v>
      </c>
      <c r="J48" s="36">
        <v>34.243208435548176</v>
      </c>
      <c r="K48" s="36">
        <v>17.63267265769716</v>
      </c>
      <c r="L48" s="36">
        <v>3.1509104510926429</v>
      </c>
      <c r="M48" s="36">
        <v>3.7861608254046479</v>
      </c>
      <c r="N48" s="36"/>
      <c r="O48" s="35">
        <v>1957</v>
      </c>
      <c r="P48" s="36">
        <v>33.013947791670766</v>
      </c>
      <c r="Q48" s="36">
        <v>23.950448264914492</v>
      </c>
      <c r="R48" s="36">
        <v>35.479777950807112</v>
      </c>
      <c r="S48" s="36">
        <v>3.349424828932396</v>
      </c>
      <c r="T48" s="36">
        <v>4.2064011636752152</v>
      </c>
      <c r="U48" s="36"/>
      <c r="V48" s="35">
        <v>1957</v>
      </c>
      <c r="W48" s="36">
        <v>17.619455497338244</v>
      </c>
      <c r="X48" s="36">
        <v>7.3391151107627763</v>
      </c>
      <c r="Y48" s="36">
        <v>67.331260224108945</v>
      </c>
      <c r="Z48" s="36">
        <v>3.275742399861219</v>
      </c>
      <c r="AA48" s="36">
        <v>4.4344267679288141</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5"/>
      <c r="CD48" s="115"/>
      <c r="CE48" s="115"/>
      <c r="CF48" s="115"/>
      <c r="CG48" s="115"/>
      <c r="CH48" s="115"/>
    </row>
    <row r="49" spans="1:86">
      <c r="A49" s="35">
        <v>1958</v>
      </c>
      <c r="B49" s="36">
        <v>47.96894133476421</v>
      </c>
      <c r="C49" s="36">
        <v>38.500711908549249</v>
      </c>
      <c r="D49" s="36">
        <v>6.7124916555657439</v>
      </c>
      <c r="E49" s="36">
        <v>3.0704539373377187</v>
      </c>
      <c r="F49" s="36">
        <v>3.7474011637830911</v>
      </c>
      <c r="G49" s="36"/>
      <c r="H49" s="35">
        <v>1958</v>
      </c>
      <c r="I49" s="36">
        <v>41.485126967113793</v>
      </c>
      <c r="J49" s="36">
        <v>34.05178716543049</v>
      </c>
      <c r="K49" s="36">
        <v>17.232173683751011</v>
      </c>
      <c r="L49" s="36">
        <v>3.3403794024248041</v>
      </c>
      <c r="M49" s="36">
        <v>3.8905327812799086</v>
      </c>
      <c r="N49" s="36"/>
      <c r="O49" s="35">
        <v>1958</v>
      </c>
      <c r="P49" s="36">
        <v>34.2100027963195</v>
      </c>
      <c r="Q49" s="36">
        <v>23.001713357226308</v>
      </c>
      <c r="R49" s="36">
        <v>34.657851222833109</v>
      </c>
      <c r="S49" s="36">
        <v>3.6734639928402837</v>
      </c>
      <c r="T49" s="36">
        <v>4.4569686307807839</v>
      </c>
      <c r="U49" s="36"/>
      <c r="V49" s="35">
        <v>1958</v>
      </c>
      <c r="W49" s="36">
        <v>18.106622344363078</v>
      </c>
      <c r="X49" s="36">
        <v>7.4875103920201767</v>
      </c>
      <c r="Y49" s="36">
        <v>66.144222867947292</v>
      </c>
      <c r="Z49" s="36">
        <v>3.6785502359296967</v>
      </c>
      <c r="AA49" s="36">
        <v>4.5830941597397441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c r="CG49" s="115"/>
      <c r="CH49" s="115"/>
    </row>
    <row r="50" spans="1:86">
      <c r="A50" s="35">
        <v>1959</v>
      </c>
      <c r="B50" s="36">
        <v>48.18645160139863</v>
      </c>
      <c r="C50" s="36">
        <v>38.192191206456052</v>
      </c>
      <c r="D50" s="36">
        <v>7.0569796178728534</v>
      </c>
      <c r="E50" s="36">
        <v>3.2573135988932433</v>
      </c>
      <c r="F50" s="36">
        <v>3.3070639753792213</v>
      </c>
      <c r="G50" s="36"/>
      <c r="H50" s="35">
        <v>1959</v>
      </c>
      <c r="I50" s="36">
        <v>40.850371491122395</v>
      </c>
      <c r="J50" s="36">
        <v>34.648009065251649</v>
      </c>
      <c r="K50" s="36">
        <v>17.130043044122402</v>
      </c>
      <c r="L50" s="36">
        <v>3.5699948647656194</v>
      </c>
      <c r="M50" s="36">
        <v>3.8015815347379207</v>
      </c>
      <c r="N50" s="36"/>
      <c r="O50" s="35">
        <v>1959</v>
      </c>
      <c r="P50" s="36">
        <v>33.086142152165422</v>
      </c>
      <c r="Q50" s="36">
        <v>24.036799901982651</v>
      </c>
      <c r="R50" s="36">
        <v>34.899817042824552</v>
      </c>
      <c r="S50" s="36">
        <v>3.9668301630117306</v>
      </c>
      <c r="T50" s="36">
        <v>4.0104107400156419</v>
      </c>
      <c r="U50" s="36"/>
      <c r="V50" s="35">
        <v>1959</v>
      </c>
      <c r="W50" s="36">
        <v>17.834231431930842</v>
      </c>
      <c r="X50" s="36">
        <v>8.6296711117632583</v>
      </c>
      <c r="Y50" s="36">
        <v>65.933351815578433</v>
      </c>
      <c r="Z50" s="36">
        <v>3.7796764239997191</v>
      </c>
      <c r="AA50" s="36">
        <v>3.8230692167277418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row>
    <row r="51" spans="1:86">
      <c r="A51" s="35">
        <v>1960</v>
      </c>
      <c r="B51" s="36">
        <v>50.471042575309383</v>
      </c>
      <c r="C51" s="36">
        <v>36.110672547064873</v>
      </c>
      <c r="D51" s="36">
        <v>6.4394454235182188</v>
      </c>
      <c r="E51" s="36">
        <v>3.4535825700750018</v>
      </c>
      <c r="F51" s="36">
        <v>3.5252568840325127</v>
      </c>
      <c r="G51" s="36"/>
      <c r="H51" s="35">
        <v>1960</v>
      </c>
      <c r="I51" s="36">
        <v>42.649107181796481</v>
      </c>
      <c r="J51" s="36">
        <v>32.378852376835049</v>
      </c>
      <c r="K51" s="36">
        <v>17.13163261559956</v>
      </c>
      <c r="L51" s="36">
        <v>3.8499478756711345</v>
      </c>
      <c r="M51" s="36">
        <v>3.9904599500977844</v>
      </c>
      <c r="N51" s="36"/>
      <c r="O51" s="35">
        <v>1960</v>
      </c>
      <c r="P51" s="36">
        <v>34.932370058334051</v>
      </c>
      <c r="Q51" s="36">
        <v>21.23170586637438</v>
      </c>
      <c r="R51" s="36">
        <v>34.434123820472841</v>
      </c>
      <c r="S51" s="36">
        <v>4.2482418107303479</v>
      </c>
      <c r="T51" s="36">
        <v>5.1535584440883779</v>
      </c>
      <c r="U51" s="36"/>
      <c r="V51" s="35">
        <v>1960</v>
      </c>
      <c r="W51" s="36">
        <v>18.145050052143429</v>
      </c>
      <c r="X51" s="36">
        <v>5.4269770090640952</v>
      </c>
      <c r="Y51" s="36">
        <v>68.385919016702658</v>
      </c>
      <c r="Z51" s="36">
        <v>4.2152570630477291</v>
      </c>
      <c r="AA51" s="36">
        <v>3.8267968590420693</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row>
    <row r="52" spans="1:86">
      <c r="A52" s="35">
        <v>1961</v>
      </c>
      <c r="B52" s="36">
        <v>50.25252874547089</v>
      </c>
      <c r="C52" s="36">
        <v>35.733640602925043</v>
      </c>
      <c r="D52" s="36">
        <v>7.0722165512552939</v>
      </c>
      <c r="E52" s="36">
        <v>3.6804605014678886</v>
      </c>
      <c r="F52" s="36">
        <v>3.261153598880886</v>
      </c>
      <c r="G52" s="36"/>
      <c r="H52" s="35">
        <v>1961</v>
      </c>
      <c r="I52" s="36">
        <v>42.277897210171766</v>
      </c>
      <c r="J52" s="36">
        <v>32.63165123163175</v>
      </c>
      <c r="K52" s="36">
        <v>17.558375740175084</v>
      </c>
      <c r="L52" s="36">
        <v>3.9490895922407887</v>
      </c>
      <c r="M52" s="36">
        <v>3.5829862257806311</v>
      </c>
      <c r="N52" s="36"/>
      <c r="O52" s="35">
        <v>1961</v>
      </c>
      <c r="P52" s="36">
        <v>34.514210485582574</v>
      </c>
      <c r="Q52" s="36">
        <v>22.667090189800501</v>
      </c>
      <c r="R52" s="36">
        <v>34.525976105619442</v>
      </c>
      <c r="S52" s="36">
        <v>4.2997881049268143</v>
      </c>
      <c r="T52" s="36">
        <v>3.9929351140706397</v>
      </c>
      <c r="U52" s="36"/>
      <c r="V52" s="35">
        <v>1961</v>
      </c>
      <c r="W52" s="36">
        <v>17.00891343046041</v>
      </c>
      <c r="X52" s="36">
        <v>7.7789806709800313</v>
      </c>
      <c r="Y52" s="36">
        <v>67.522730463187514</v>
      </c>
      <c r="Z52" s="36">
        <v>4.3188786933390775</v>
      </c>
      <c r="AA52" s="36">
        <v>3.3704967420329894</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5"/>
      <c r="CD52" s="115"/>
      <c r="CE52" s="115"/>
      <c r="CF52" s="115"/>
      <c r="CG52" s="115"/>
      <c r="CH52" s="115"/>
    </row>
    <row r="53" spans="1:86">
      <c r="A53" s="35">
        <v>1962</v>
      </c>
      <c r="B53" s="36">
        <v>50.52498742614582</v>
      </c>
      <c r="C53" s="36">
        <v>36.248011240912902</v>
      </c>
      <c r="D53" s="36">
        <v>6.0223162593727553</v>
      </c>
      <c r="E53" s="36">
        <v>4.099166441051822</v>
      </c>
      <c r="F53" s="36">
        <v>3.105518632516711</v>
      </c>
      <c r="G53" s="36"/>
      <c r="H53" s="35">
        <v>1962</v>
      </c>
      <c r="I53" s="36">
        <v>42.680375096645008</v>
      </c>
      <c r="J53" s="36">
        <v>32.293766741513409</v>
      </c>
      <c r="K53" s="36">
        <v>17.275611126811114</v>
      </c>
      <c r="L53" s="36">
        <v>4.2674069389673193</v>
      </c>
      <c r="M53" s="36">
        <v>3.4828400960631352</v>
      </c>
      <c r="N53" s="36"/>
      <c r="O53" s="35">
        <v>1962</v>
      </c>
      <c r="P53" s="36">
        <v>34.016070782256882</v>
      </c>
      <c r="Q53" s="36">
        <v>22.105659718418391</v>
      </c>
      <c r="R53" s="36">
        <v>35.407995269481745</v>
      </c>
      <c r="S53" s="36">
        <v>4.6186928442904138</v>
      </c>
      <c r="T53" s="36">
        <v>3.8515813855525631</v>
      </c>
      <c r="U53" s="36"/>
      <c r="V53" s="35">
        <v>1962</v>
      </c>
      <c r="W53" s="36">
        <v>17.400276709526036</v>
      </c>
      <c r="X53" s="36">
        <v>5.378472556775229</v>
      </c>
      <c r="Y53" s="36">
        <v>68.669837267196939</v>
      </c>
      <c r="Z53" s="36">
        <v>4.7121152613926016</v>
      </c>
      <c r="AA53" s="36">
        <v>3.8392982051091988</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row>
    <row r="54" spans="1:86">
      <c r="A54" s="35">
        <v>1963</v>
      </c>
      <c r="B54" s="36">
        <v>51.631907781967897</v>
      </c>
      <c r="C54" s="36">
        <v>34.684540794040082</v>
      </c>
      <c r="D54" s="36">
        <v>6.4317066416329949</v>
      </c>
      <c r="E54" s="36">
        <v>4.3872068639316106</v>
      </c>
      <c r="F54" s="36">
        <v>2.8646379184274244</v>
      </c>
      <c r="G54" s="36"/>
      <c r="H54" s="35">
        <v>1963</v>
      </c>
      <c r="I54" s="36">
        <v>42.764100748517578</v>
      </c>
      <c r="J54" s="36">
        <v>31.694058752689227</v>
      </c>
      <c r="K54" s="36">
        <v>17.614673480260286</v>
      </c>
      <c r="L54" s="36">
        <v>4.6767582159309367</v>
      </c>
      <c r="M54" s="36">
        <v>3.2504088026019402</v>
      </c>
      <c r="N54" s="36"/>
      <c r="O54" s="35">
        <v>1963</v>
      </c>
      <c r="P54" s="36">
        <v>33.505726690814313</v>
      </c>
      <c r="Q54" s="36">
        <v>21.924572490007602</v>
      </c>
      <c r="R54" s="36">
        <v>35.792864569053997</v>
      </c>
      <c r="S54" s="36">
        <v>5.0118406778982818</v>
      </c>
      <c r="T54" s="36">
        <v>3.7649955722257809</v>
      </c>
      <c r="U54" s="36"/>
      <c r="V54" s="35">
        <v>1963</v>
      </c>
      <c r="W54" s="36">
        <v>16.630211881578468</v>
      </c>
      <c r="X54" s="36">
        <v>4.9299564633925055</v>
      </c>
      <c r="Y54" s="36">
        <v>69.858140252463286</v>
      </c>
      <c r="Z54" s="36">
        <v>4.9352915919760116</v>
      </c>
      <c r="AA54" s="36">
        <v>3.6463998105897355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5"/>
      <c r="CD54" s="115"/>
      <c r="CE54" s="115"/>
      <c r="CF54" s="115"/>
      <c r="CG54" s="115"/>
      <c r="CH54" s="115"/>
    </row>
    <row r="55" spans="1:86">
      <c r="A55" s="35">
        <v>1964</v>
      </c>
      <c r="B55" s="36">
        <v>52.580253420104178</v>
      </c>
      <c r="C55" s="36">
        <v>31.354996943067988</v>
      </c>
      <c r="D55" s="36">
        <v>9.496250492370006</v>
      </c>
      <c r="E55" s="36">
        <v>4.4315112154036758</v>
      </c>
      <c r="F55" s="36">
        <v>2.1369879290541554</v>
      </c>
      <c r="G55" s="36"/>
      <c r="H55" s="35">
        <v>1964</v>
      </c>
      <c r="I55" s="36">
        <v>42.375406522612401</v>
      </c>
      <c r="J55" s="36">
        <v>31.799192595557827</v>
      </c>
      <c r="K55" s="36">
        <v>18.672395922844967</v>
      </c>
      <c r="L55" s="36">
        <v>4.6537854054745704</v>
      </c>
      <c r="M55" s="36">
        <v>2.4992195535102315</v>
      </c>
      <c r="N55" s="36"/>
      <c r="O55" s="35">
        <v>1964</v>
      </c>
      <c r="P55" s="36">
        <v>34.183290461712417</v>
      </c>
      <c r="Q55" s="36">
        <v>23.043569142060409</v>
      </c>
      <c r="R55" s="36">
        <v>34.784542801756423</v>
      </c>
      <c r="S55" s="36">
        <v>5.2693069915329174</v>
      </c>
      <c r="T55" s="36">
        <v>2.7192906029378472</v>
      </c>
      <c r="U55" s="36"/>
      <c r="V55" s="35">
        <v>1964</v>
      </c>
      <c r="W55" s="36">
        <v>12.61714679505952</v>
      </c>
      <c r="X55" s="36">
        <v>3.1711067929551917</v>
      </c>
      <c r="Y55" s="36">
        <v>78.016750319544471</v>
      </c>
      <c r="Z55" s="36">
        <v>4.66634389326794</v>
      </c>
      <c r="AA55" s="36">
        <v>1.5286521991728752</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row>
    <row r="56" spans="1:86">
      <c r="A56" s="35">
        <v>1965</v>
      </c>
      <c r="B56" s="36">
        <v>52.015748629062024</v>
      </c>
      <c r="C56" s="36">
        <v>31.176125764407164</v>
      </c>
      <c r="D56" s="36">
        <v>10.29953806864664</v>
      </c>
      <c r="E56" s="36">
        <v>4.6148221682741424</v>
      </c>
      <c r="F56" s="36">
        <v>1.8937653696100112</v>
      </c>
      <c r="G56" s="36"/>
      <c r="H56" s="35">
        <v>1965</v>
      </c>
      <c r="I56" s="36">
        <v>42.254875201395848</v>
      </c>
      <c r="J56" s="36">
        <v>32.530700108610986</v>
      </c>
      <c r="K56" s="36">
        <v>18.209107206692995</v>
      </c>
      <c r="L56" s="36">
        <v>4.8688844817832031</v>
      </c>
      <c r="M56" s="36">
        <v>2.1364330015169646</v>
      </c>
      <c r="N56" s="36"/>
      <c r="O56" s="35">
        <v>1965</v>
      </c>
      <c r="P56" s="36">
        <v>33.952277350475939</v>
      </c>
      <c r="Q56" s="36">
        <v>23.198197445114225</v>
      </c>
      <c r="R56" s="36">
        <v>35.148034574186831</v>
      </c>
      <c r="S56" s="36">
        <v>5.3882480424865138</v>
      </c>
      <c r="T56" s="36">
        <v>2.3132425877364744</v>
      </c>
      <c r="U56" s="36"/>
      <c r="V56" s="35">
        <v>1965</v>
      </c>
      <c r="W56" s="36">
        <v>13.07470443315783</v>
      </c>
      <c r="X56" s="36">
        <v>5.7248637627544703</v>
      </c>
      <c r="Y56" s="36">
        <v>73.978999663108468</v>
      </c>
      <c r="Z56" s="36">
        <v>5.2857049177473234</v>
      </c>
      <c r="AA56" s="36">
        <v>1.9357272232319431</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row>
    <row r="57" spans="1:86">
      <c r="A57" s="35">
        <v>1966</v>
      </c>
      <c r="B57" s="36">
        <v>48.163113336845718</v>
      </c>
      <c r="C57" s="36">
        <v>34.551312912742787</v>
      </c>
      <c r="D57" s="36">
        <v>9.7794771356430594</v>
      </c>
      <c r="E57" s="36">
        <v>4.8351980977148985</v>
      </c>
      <c r="F57" s="36">
        <v>2.6739125567766289</v>
      </c>
      <c r="G57" s="36"/>
      <c r="H57" s="35">
        <v>1966</v>
      </c>
      <c r="I57" s="36">
        <v>41.611731857052966</v>
      </c>
      <c r="J57" s="36">
        <v>36.465629965940856</v>
      </c>
      <c r="K57" s="36">
        <v>13.903850787911521</v>
      </c>
      <c r="L57" s="36">
        <v>4.6515158903045073</v>
      </c>
      <c r="M57" s="36">
        <v>3.3692231081883253</v>
      </c>
      <c r="N57" s="36"/>
      <c r="O57" s="35">
        <v>1966</v>
      </c>
      <c r="P57" s="36">
        <v>34.453372693250117</v>
      </c>
      <c r="Q57" s="36">
        <v>27.478629082454315</v>
      </c>
      <c r="R57" s="36">
        <v>29.449938479741817</v>
      </c>
      <c r="S57" s="36">
        <v>5.1689157354036004</v>
      </c>
      <c r="T57" s="36">
        <v>3.4505489158211264</v>
      </c>
      <c r="U57" s="36"/>
      <c r="V57" s="35">
        <v>1966</v>
      </c>
      <c r="W57" s="36">
        <v>15.918493356290485</v>
      </c>
      <c r="X57" s="36">
        <v>11.309517250054867</v>
      </c>
      <c r="Y57" s="36">
        <v>62.921714889743058</v>
      </c>
      <c r="Z57" s="36">
        <v>5.8442981588210996</v>
      </c>
      <c r="AA57" s="36">
        <v>4.0050180539625568</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row>
    <row r="58" spans="1:86">
      <c r="A58" s="35">
        <v>1967</v>
      </c>
      <c r="B58" s="36">
        <v>49.148773201761337</v>
      </c>
      <c r="C58" s="36">
        <v>34.283256953014863</v>
      </c>
      <c r="D58" s="36">
        <v>9.3420764223475246</v>
      </c>
      <c r="E58" s="36">
        <v>4.9638507287305718</v>
      </c>
      <c r="F58" s="36">
        <v>2.2675934752739337</v>
      </c>
      <c r="G58" s="36"/>
      <c r="H58" s="35">
        <v>1967</v>
      </c>
      <c r="I58" s="36">
        <v>42.415648434953276</v>
      </c>
      <c r="J58" s="36">
        <v>36.994603899141687</v>
      </c>
      <c r="K58" s="36">
        <v>13.536315354816919</v>
      </c>
      <c r="L58" s="36">
        <v>4.6359214088435099</v>
      </c>
      <c r="M58" s="36">
        <v>2.4175109022445995</v>
      </c>
      <c r="N58" s="36"/>
      <c r="O58" s="35">
        <v>1967</v>
      </c>
      <c r="P58" s="36">
        <v>34.464925448896288</v>
      </c>
      <c r="Q58" s="36">
        <v>28.284447369335769</v>
      </c>
      <c r="R58" s="36">
        <v>28.361936390220908</v>
      </c>
      <c r="S58" s="36">
        <v>5.5014787272804764</v>
      </c>
      <c r="T58" s="36">
        <v>3.3975351249542878</v>
      </c>
      <c r="U58" s="36"/>
      <c r="V58" s="35">
        <v>1967</v>
      </c>
      <c r="W58" s="36">
        <v>17.801608746778751</v>
      </c>
      <c r="X58" s="36">
        <v>13.606169781580725</v>
      </c>
      <c r="Y58" s="36">
        <v>58.009957717230847</v>
      </c>
      <c r="Z58" s="36">
        <v>6.4077785283594784</v>
      </c>
      <c r="AA58" s="36">
        <v>4.1428982461407591</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c r="CH58" s="115"/>
    </row>
    <row r="59" spans="1:86">
      <c r="A59" s="35">
        <v>1968</v>
      </c>
      <c r="B59" s="36">
        <v>51.095912529281954</v>
      </c>
      <c r="C59" s="36">
        <v>32.300434692862666</v>
      </c>
      <c r="D59" s="36">
        <v>8.915253727406613</v>
      </c>
      <c r="E59" s="36">
        <v>5.0177086064399958</v>
      </c>
      <c r="F59" s="36">
        <v>2.665470464622735</v>
      </c>
      <c r="G59" s="36"/>
      <c r="H59" s="35">
        <v>1968</v>
      </c>
      <c r="I59" s="36">
        <v>41.888757820064896</v>
      </c>
      <c r="J59" s="36">
        <v>36.564798987853436</v>
      </c>
      <c r="K59" s="36">
        <v>13.69578599084053</v>
      </c>
      <c r="L59" s="36">
        <v>5.1515030890097924</v>
      </c>
      <c r="M59" s="36">
        <v>2.6995764169411807</v>
      </c>
      <c r="N59" s="36"/>
      <c r="O59" s="35">
        <v>1968</v>
      </c>
      <c r="P59" s="36">
        <v>32.652649114129368</v>
      </c>
      <c r="Q59" s="36">
        <v>24.858298320486998</v>
      </c>
      <c r="R59" s="36">
        <v>33.849842730322791</v>
      </c>
      <c r="S59" s="36">
        <v>5.903206052084637</v>
      </c>
      <c r="T59" s="36">
        <v>2.7350405139223772</v>
      </c>
      <c r="U59" s="36"/>
      <c r="V59" s="35">
        <v>1968</v>
      </c>
      <c r="W59" s="36">
        <v>18.178714821704844</v>
      </c>
      <c r="X59" s="36">
        <v>11.304971469016794</v>
      </c>
      <c r="Y59" s="36">
        <v>58.76756174405422</v>
      </c>
      <c r="Z59" s="36">
        <v>8.1631183017957927</v>
      </c>
      <c r="AA59" s="36">
        <v>3.5856336634283532</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c r="CC59" s="115"/>
      <c r="CD59" s="115"/>
      <c r="CE59" s="115"/>
      <c r="CF59" s="115"/>
      <c r="CG59" s="115"/>
      <c r="CH59" s="115"/>
    </row>
    <row r="60" spans="1:86">
      <c r="A60" s="35">
        <v>1969</v>
      </c>
      <c r="B60" s="36">
        <v>51.302819929296156</v>
      </c>
      <c r="C60" s="36">
        <v>33.729850629039916</v>
      </c>
      <c r="D60" s="36">
        <v>8.1596210179739064</v>
      </c>
      <c r="E60" s="36">
        <v>4.8925965556631246</v>
      </c>
      <c r="F60" s="36">
        <v>1.9225625653783525</v>
      </c>
      <c r="G60" s="36"/>
      <c r="H60" s="35">
        <v>1969</v>
      </c>
      <c r="I60" s="36">
        <v>44.3267770067961</v>
      </c>
      <c r="J60" s="36">
        <v>34.263558855874152</v>
      </c>
      <c r="K60" s="36">
        <v>13.471286347359687</v>
      </c>
      <c r="L60" s="36">
        <v>5.5947357470713275</v>
      </c>
      <c r="M60" s="36">
        <v>2.3415915866586072</v>
      </c>
      <c r="N60" s="36"/>
      <c r="O60" s="35">
        <v>1969</v>
      </c>
      <c r="P60" s="36">
        <v>36.289653278692334</v>
      </c>
      <c r="Q60" s="36">
        <v>25.787792763539766</v>
      </c>
      <c r="R60" s="36">
        <v>27.469390786639533</v>
      </c>
      <c r="S60" s="36">
        <v>7.0861905643734824</v>
      </c>
      <c r="T60" s="36">
        <v>3.366972606754878</v>
      </c>
      <c r="U60" s="36"/>
      <c r="V60" s="35">
        <v>1969</v>
      </c>
      <c r="W60" s="36">
        <v>18.431627227340989</v>
      </c>
      <c r="X60" s="36">
        <v>8.3180082490063416</v>
      </c>
      <c r="Y60" s="36">
        <v>57.236926324071675</v>
      </c>
      <c r="Z60" s="36">
        <v>11.248872084201061</v>
      </c>
      <c r="AA60" s="36">
        <v>4.7645661153799317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c r="CC60" s="115"/>
      <c r="CD60" s="115"/>
      <c r="CE60" s="115"/>
      <c r="CF60" s="115"/>
      <c r="CG60" s="115"/>
      <c r="CH60" s="115"/>
    </row>
    <row r="61" spans="1:86">
      <c r="A61" s="35">
        <v>1970</v>
      </c>
      <c r="B61" s="36">
        <v>54.507341832665787</v>
      </c>
      <c r="C61" s="36">
        <v>30.16734673465114</v>
      </c>
      <c r="D61" s="36">
        <v>7.5322336989114795</v>
      </c>
      <c r="E61" s="36">
        <v>5.4848131231379069</v>
      </c>
      <c r="F61" s="36">
        <v>2.3106636441141055</v>
      </c>
      <c r="G61" s="36"/>
      <c r="H61" s="35">
        <v>1970</v>
      </c>
      <c r="I61" s="36">
        <v>45.973125316768886</v>
      </c>
      <c r="J61" s="36">
        <v>33.958019431036583</v>
      </c>
      <c r="K61" s="36">
        <v>11.37291470495806</v>
      </c>
      <c r="L61" s="36">
        <v>5.9927059705671653</v>
      </c>
      <c r="M61" s="36">
        <v>2.7008695130337923</v>
      </c>
      <c r="N61" s="36"/>
      <c r="O61" s="35">
        <v>1970</v>
      </c>
      <c r="P61" s="36">
        <v>36.836578796198523</v>
      </c>
      <c r="Q61" s="36">
        <v>27.117638839689153</v>
      </c>
      <c r="R61" s="36">
        <v>24.1061708921975</v>
      </c>
      <c r="S61" s="36">
        <v>8.0936540263123344</v>
      </c>
      <c r="T61" s="36">
        <v>3.8470600309259231</v>
      </c>
      <c r="U61" s="36"/>
      <c r="V61" s="35">
        <v>1970</v>
      </c>
      <c r="W61" s="36">
        <v>18.134856582112977</v>
      </c>
      <c r="X61" s="36">
        <v>10.628730412286352</v>
      </c>
      <c r="Y61" s="36">
        <v>55.016768560412821</v>
      </c>
      <c r="Z61" s="36">
        <v>11.187682426046885</v>
      </c>
      <c r="AA61" s="36">
        <v>5.0314044610225057</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row>
    <row r="62" spans="1:86">
      <c r="A62" s="35">
        <v>1971</v>
      </c>
      <c r="B62" s="36">
        <v>57.169832669256422</v>
      </c>
      <c r="C62" s="36">
        <v>28.091171112992793</v>
      </c>
      <c r="D62" s="36">
        <v>6.7594181199273384</v>
      </c>
      <c r="E62" s="36">
        <v>6.0126904649667727</v>
      </c>
      <c r="F62" s="36">
        <v>1.9623069423562192</v>
      </c>
      <c r="G62" s="36"/>
      <c r="H62" s="35">
        <v>1971</v>
      </c>
      <c r="I62" s="36">
        <v>47.213847411953637</v>
      </c>
      <c r="J62" s="36">
        <v>32.633928041879066</v>
      </c>
      <c r="K62" s="36">
        <v>10.751577753845156</v>
      </c>
      <c r="L62" s="36">
        <v>6.3458717213310631</v>
      </c>
      <c r="M62" s="36">
        <v>3.0547750709910897</v>
      </c>
      <c r="N62" s="36"/>
      <c r="O62" s="35">
        <v>1971</v>
      </c>
      <c r="P62" s="36">
        <v>38.855521276300856</v>
      </c>
      <c r="Q62" s="36">
        <v>25.850425129673283</v>
      </c>
      <c r="R62" s="36">
        <v>23.409070196251598</v>
      </c>
      <c r="S62" s="36">
        <v>7.8870082456123356</v>
      </c>
      <c r="T62" s="36">
        <v>3.998155244871779</v>
      </c>
      <c r="U62" s="36"/>
      <c r="V62" s="35">
        <v>1971</v>
      </c>
      <c r="W62" s="36">
        <v>18.992037715790151</v>
      </c>
      <c r="X62" s="36">
        <v>13.624940512469422</v>
      </c>
      <c r="Y62" s="36">
        <v>51.541109710313123</v>
      </c>
      <c r="Z62" s="36">
        <v>10.766199393853373</v>
      </c>
      <c r="AA62" s="36">
        <v>5.0751560591006886</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row>
    <row r="63" spans="1:86">
      <c r="A63" s="35">
        <v>1972</v>
      </c>
      <c r="B63" s="36">
        <v>54.924493796611834</v>
      </c>
      <c r="C63" s="36">
        <v>28.675880349514586</v>
      </c>
      <c r="D63" s="36">
        <v>7.6588045986769568</v>
      </c>
      <c r="E63" s="36">
        <v>6.021657600221566</v>
      </c>
      <c r="F63" s="36">
        <v>2.7149063772052906</v>
      </c>
      <c r="G63" s="36"/>
      <c r="H63" s="35">
        <v>1972</v>
      </c>
      <c r="I63" s="36">
        <v>51.10790490850227</v>
      </c>
      <c r="J63" s="36">
        <v>29.080771286332343</v>
      </c>
      <c r="K63" s="36">
        <v>10.350408909511938</v>
      </c>
      <c r="L63" s="36">
        <v>6.3404392167240529</v>
      </c>
      <c r="M63" s="36">
        <v>3.1208345635845691</v>
      </c>
      <c r="N63" s="36"/>
      <c r="O63" s="35">
        <v>1972</v>
      </c>
      <c r="P63" s="36">
        <v>41.510078741508643</v>
      </c>
      <c r="Q63" s="36">
        <v>24.666668878489183</v>
      </c>
      <c r="R63" s="36">
        <v>22.280474026737192</v>
      </c>
      <c r="S63" s="36">
        <v>7.5736296249511854</v>
      </c>
      <c r="T63" s="36">
        <v>3.9683825246357869</v>
      </c>
      <c r="U63" s="36"/>
      <c r="V63" s="35">
        <v>1972</v>
      </c>
      <c r="W63" s="36">
        <v>24.523944758659123</v>
      </c>
      <c r="X63" s="36">
        <v>12.343970411376793</v>
      </c>
      <c r="Y63" s="36">
        <v>48.2695081984699</v>
      </c>
      <c r="Z63" s="36">
        <v>9.9274950734515706</v>
      </c>
      <c r="AA63" s="36">
        <v>4.9348148977757864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row>
    <row r="64" spans="1:86">
      <c r="A64" s="35">
        <v>1973</v>
      </c>
      <c r="B64" s="36">
        <v>55.529502257467591</v>
      </c>
      <c r="C64" s="36">
        <v>28.22271664204597</v>
      </c>
      <c r="D64" s="36">
        <v>7.2518357905313486</v>
      </c>
      <c r="E64" s="36">
        <v>6.407817093330765</v>
      </c>
      <c r="F64" s="36">
        <v>2.5822221474176468</v>
      </c>
      <c r="G64" s="36"/>
      <c r="H64" s="35">
        <v>1973</v>
      </c>
      <c r="I64" s="36">
        <v>50.522402006128694</v>
      </c>
      <c r="J64" s="36">
        <v>29.266885457933178</v>
      </c>
      <c r="K64" s="36">
        <v>10.770475561618778</v>
      </c>
      <c r="L64" s="36">
        <v>6.5807643175094457</v>
      </c>
      <c r="M64" s="36">
        <v>2.8604679658245451</v>
      </c>
      <c r="N64" s="36"/>
      <c r="O64" s="35">
        <v>1973</v>
      </c>
      <c r="P64" s="36">
        <v>41.199255722901199</v>
      </c>
      <c r="Q64" s="36">
        <v>25.022555468782656</v>
      </c>
      <c r="R64" s="36">
        <v>21.20474845044825</v>
      </c>
      <c r="S64" s="36">
        <v>8.3480899997640616</v>
      </c>
      <c r="T64" s="36">
        <v>4.2269244267675514</v>
      </c>
      <c r="U64" s="36"/>
      <c r="V64" s="35">
        <v>1973</v>
      </c>
      <c r="W64" s="36">
        <v>23.275441604609888</v>
      </c>
      <c r="X64" s="36">
        <v>12.836325970323367</v>
      </c>
      <c r="Y64" s="36">
        <v>46.245669433871193</v>
      </c>
      <c r="Z64" s="36">
        <v>11.831433499097432</v>
      </c>
      <c r="AA64" s="36">
        <v>5.8111294920981313</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row>
    <row r="65" spans="1:86">
      <c r="A65" s="35">
        <v>1974</v>
      </c>
      <c r="B65" s="36">
        <v>56.677229422288562</v>
      </c>
      <c r="C65" s="36">
        <v>27.321779300059816</v>
      </c>
      <c r="D65" s="36">
        <v>6.9276172874503885</v>
      </c>
      <c r="E65" s="36">
        <v>6.5715406093455062</v>
      </c>
      <c r="F65" s="36">
        <v>2.5018333808556901</v>
      </c>
      <c r="G65" s="36"/>
      <c r="H65" s="35">
        <v>1974</v>
      </c>
      <c r="I65" s="36">
        <v>51.227849551306058</v>
      </c>
      <c r="J65" s="36">
        <v>27.374445075387321</v>
      </c>
      <c r="K65" s="36">
        <v>10.332308094418396</v>
      </c>
      <c r="L65" s="36">
        <v>7.8935340650657162</v>
      </c>
      <c r="M65" s="36">
        <v>3.1715712375496925</v>
      </c>
      <c r="N65" s="36"/>
      <c r="O65" s="35">
        <v>1974</v>
      </c>
      <c r="P65" s="36">
        <v>40.831485479320932</v>
      </c>
      <c r="Q65" s="36">
        <v>23.966530381651509</v>
      </c>
      <c r="R65" s="36">
        <v>20.692055919997564</v>
      </c>
      <c r="S65" s="36">
        <v>9.3348026820358729</v>
      </c>
      <c r="T65" s="36">
        <v>5.1757127038513344</v>
      </c>
      <c r="U65" s="36"/>
      <c r="V65" s="35">
        <v>1974</v>
      </c>
      <c r="W65" s="36">
        <v>22.892754645464219</v>
      </c>
      <c r="X65" s="36">
        <v>18.258239170918593</v>
      </c>
      <c r="Y65" s="36">
        <v>39.944112967768071</v>
      </c>
      <c r="Z65" s="36">
        <v>11.076445476231539</v>
      </c>
      <c r="AA65" s="36">
        <v>7.8286415226697104</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c r="CC65" s="115"/>
      <c r="CD65" s="115"/>
      <c r="CE65" s="115"/>
      <c r="CF65" s="115"/>
      <c r="CG65" s="115"/>
      <c r="CH65" s="115"/>
    </row>
    <row r="66" spans="1:86">
      <c r="A66" s="35">
        <v>1975</v>
      </c>
      <c r="B66" s="36">
        <v>59.048675383545628</v>
      </c>
      <c r="C66" s="36">
        <v>24.983527713848009</v>
      </c>
      <c r="D66" s="36">
        <v>6.7675357619445018</v>
      </c>
      <c r="E66" s="36">
        <v>6.6308309329959298</v>
      </c>
      <c r="F66" s="36">
        <v>2.5659185114532432</v>
      </c>
      <c r="G66" s="36"/>
      <c r="H66" s="35">
        <v>1975</v>
      </c>
      <c r="I66" s="36">
        <v>55.077529991141084</v>
      </c>
      <c r="J66" s="36">
        <v>23.968939184927379</v>
      </c>
      <c r="K66" s="36">
        <v>10.147694767800308</v>
      </c>
      <c r="L66" s="36">
        <v>7.3023337598291436</v>
      </c>
      <c r="M66" s="36">
        <v>3.5064064088966234</v>
      </c>
      <c r="N66" s="36"/>
      <c r="O66" s="35">
        <v>1975</v>
      </c>
      <c r="P66" s="36">
        <v>45.924860742636355</v>
      </c>
      <c r="Q66" s="36">
        <v>21.590850812067952</v>
      </c>
      <c r="R66" s="36">
        <v>19.637023723198283</v>
      </c>
      <c r="S66" s="36">
        <v>7.8241213541206411</v>
      </c>
      <c r="T66" s="36">
        <v>5.0232090818011068</v>
      </c>
      <c r="U66" s="36"/>
      <c r="V66" s="35">
        <v>1975</v>
      </c>
      <c r="W66" s="36">
        <v>25.827833101384602</v>
      </c>
      <c r="X66" s="36">
        <v>16.737992455758732</v>
      </c>
      <c r="Y66" s="36">
        <v>40.06507001369306</v>
      </c>
      <c r="Z66" s="36">
        <v>9.7368097037896568</v>
      </c>
      <c r="AA66" s="36">
        <v>7.6321081714356067</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c r="CC66" s="115"/>
      <c r="CD66" s="115"/>
      <c r="CE66" s="115"/>
      <c r="CF66" s="115"/>
      <c r="CG66" s="115"/>
      <c r="CH66" s="115"/>
    </row>
    <row r="67" spans="1:86">
      <c r="A67" s="35">
        <v>1976</v>
      </c>
      <c r="B67" s="36">
        <v>59.955870649323572</v>
      </c>
      <c r="C67" s="36">
        <v>23.988527994677195</v>
      </c>
      <c r="D67" s="36">
        <v>6.7196493015743881</v>
      </c>
      <c r="E67" s="36">
        <v>6.8152543889116455</v>
      </c>
      <c r="F67" s="36">
        <v>2.5206976655132456</v>
      </c>
      <c r="G67" s="36"/>
      <c r="H67" s="35">
        <v>1976</v>
      </c>
      <c r="I67" s="36">
        <v>57.21428597075132</v>
      </c>
      <c r="J67" s="36">
        <v>22.374904893339899</v>
      </c>
      <c r="K67" s="36">
        <v>10.514328466035039</v>
      </c>
      <c r="L67" s="36">
        <v>6.7102834929371173</v>
      </c>
      <c r="M67" s="36">
        <v>3.1861971769366102</v>
      </c>
      <c r="N67" s="36"/>
      <c r="O67" s="35">
        <v>1976</v>
      </c>
      <c r="P67" s="36">
        <v>48.947480337402752</v>
      </c>
      <c r="Q67" s="36">
        <v>19.332777707736764</v>
      </c>
      <c r="R67" s="36">
        <v>19.677517187340694</v>
      </c>
      <c r="S67" s="36">
        <v>7.231469492821315</v>
      </c>
      <c r="T67" s="36">
        <v>4.8106942227440861</v>
      </c>
      <c r="U67" s="36"/>
      <c r="V67" s="35">
        <v>1976</v>
      </c>
      <c r="W67" s="36">
        <v>27.931977178564154</v>
      </c>
      <c r="X67" s="36">
        <v>16.414793180737622</v>
      </c>
      <c r="Y67" s="36">
        <v>38.929905589893366</v>
      </c>
      <c r="Z67" s="36">
        <v>8.3914623378387567</v>
      </c>
      <c r="AA67" s="36">
        <v>8.3320315153161726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c r="CC67" s="115"/>
      <c r="CD67" s="115"/>
      <c r="CE67" s="115"/>
      <c r="CF67" s="115"/>
      <c r="CG67" s="115"/>
      <c r="CH67" s="115"/>
    </row>
    <row r="68" spans="1:86">
      <c r="A68" s="35">
        <v>1977</v>
      </c>
      <c r="B68" s="36">
        <v>61.500292745725609</v>
      </c>
      <c r="C68" s="36">
        <v>22.755319181232597</v>
      </c>
      <c r="D68" s="36">
        <v>7.1950540427318455</v>
      </c>
      <c r="E68" s="36">
        <v>6.4283493729486461</v>
      </c>
      <c r="F68" s="36">
        <v>2.1179428931833719</v>
      </c>
      <c r="G68" s="36"/>
      <c r="H68" s="35">
        <v>1977</v>
      </c>
      <c r="I68" s="36">
        <v>58.074597448287328</v>
      </c>
      <c r="J68" s="36">
        <v>21.668471542229803</v>
      </c>
      <c r="K68" s="36">
        <v>10.331375671009832</v>
      </c>
      <c r="L68" s="36">
        <v>6.6225473846448901</v>
      </c>
      <c r="M68" s="36">
        <v>3.30300795382816</v>
      </c>
      <c r="N68" s="36"/>
      <c r="O68" s="35">
        <v>1977</v>
      </c>
      <c r="P68" s="36">
        <v>51.070416023378797</v>
      </c>
      <c r="Q68" s="36">
        <v>18.209337715783281</v>
      </c>
      <c r="R68" s="36">
        <v>19.311812949714451</v>
      </c>
      <c r="S68" s="36">
        <v>7.0521098127003201</v>
      </c>
      <c r="T68" s="36">
        <v>4.3563234984231425</v>
      </c>
      <c r="U68" s="36"/>
      <c r="V68" s="35">
        <v>1977</v>
      </c>
      <c r="W68" s="36">
        <v>29.220805041409989</v>
      </c>
      <c r="X68" s="36">
        <v>15.63241097289224</v>
      </c>
      <c r="Y68" s="36">
        <v>39.3941273681314</v>
      </c>
      <c r="Z68" s="36">
        <v>8.0862014941634737</v>
      </c>
      <c r="AA68" s="36">
        <v>7.666455123402887</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c r="CC68" s="115"/>
      <c r="CD68" s="115"/>
      <c r="CE68" s="115"/>
      <c r="CF68" s="115"/>
      <c r="CG68" s="115"/>
      <c r="CH68" s="115"/>
    </row>
    <row r="69" spans="1:86">
      <c r="A69" s="35">
        <v>1978</v>
      </c>
      <c r="B69" s="36">
        <v>64.241555280376247</v>
      </c>
      <c r="C69" s="36">
        <v>21.033844252325526</v>
      </c>
      <c r="D69" s="36">
        <v>6.4402614567948007</v>
      </c>
      <c r="E69" s="36">
        <v>6.0757555861598069</v>
      </c>
      <c r="F69" s="36">
        <v>2.2058123548413979</v>
      </c>
      <c r="G69" s="36"/>
      <c r="H69" s="35">
        <v>1978</v>
      </c>
      <c r="I69" s="36">
        <v>60.658172774533547</v>
      </c>
      <c r="J69" s="36">
        <v>20.091513596580086</v>
      </c>
      <c r="K69" s="36">
        <v>9.9536261793125647</v>
      </c>
      <c r="L69" s="36">
        <v>6.2098019030582225</v>
      </c>
      <c r="M69" s="36">
        <v>3.0871165875816051</v>
      </c>
      <c r="N69" s="36"/>
      <c r="O69" s="35">
        <v>1978</v>
      </c>
      <c r="P69" s="36">
        <v>51.448897026480985</v>
      </c>
      <c r="Q69" s="36">
        <v>17.114602561652863</v>
      </c>
      <c r="R69" s="36">
        <v>19.251448086730573</v>
      </c>
      <c r="S69" s="36">
        <v>7.3152725402323409</v>
      </c>
      <c r="T69" s="36">
        <v>4.8693258437240203</v>
      </c>
      <c r="U69" s="36"/>
      <c r="V69" s="35">
        <v>1978</v>
      </c>
      <c r="W69" s="36">
        <v>30.707329687988338</v>
      </c>
      <c r="X69" s="36">
        <v>16.323428947579497</v>
      </c>
      <c r="Y69" s="36">
        <v>37.664877183957167</v>
      </c>
      <c r="Z69" s="36">
        <v>7.900552333380352</v>
      </c>
      <c r="AA69" s="36">
        <v>7.4036735563133895</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c r="CC69" s="115"/>
      <c r="CD69" s="115"/>
      <c r="CE69" s="115"/>
      <c r="CF69" s="115"/>
      <c r="CG69" s="115"/>
      <c r="CH69" s="115"/>
    </row>
    <row r="70" spans="1:86">
      <c r="A70" s="35">
        <v>1979</v>
      </c>
      <c r="B70" s="36">
        <v>64.420857074078455</v>
      </c>
      <c r="C70" s="36">
        <v>19.571379008444151</v>
      </c>
      <c r="D70" s="36">
        <v>6.414679515675366</v>
      </c>
      <c r="E70" s="36">
        <v>7.4309025514775708</v>
      </c>
      <c r="F70" s="36">
        <v>2.1659845682977532</v>
      </c>
      <c r="G70" s="36"/>
      <c r="H70" s="35">
        <v>1979</v>
      </c>
      <c r="I70" s="36">
        <v>62.458089862600254</v>
      </c>
      <c r="J70" s="36">
        <v>16.663382103920505</v>
      </c>
      <c r="K70" s="36">
        <v>10.188950296432338</v>
      </c>
      <c r="L70" s="36">
        <v>7.5698539606913702</v>
      </c>
      <c r="M70" s="36">
        <v>3.1396732055712961</v>
      </c>
      <c r="N70" s="36"/>
      <c r="O70" s="35">
        <v>1979</v>
      </c>
      <c r="P70" s="36">
        <v>52.276013875870632</v>
      </c>
      <c r="Q70" s="36">
        <v>14.396745348786279</v>
      </c>
      <c r="R70" s="36">
        <v>19.544428685327837</v>
      </c>
      <c r="S70" s="36">
        <v>8.7198010172923546</v>
      </c>
      <c r="T70" s="36">
        <v>5.0186263726550377</v>
      </c>
      <c r="U70" s="36"/>
      <c r="V70" s="35">
        <v>1979</v>
      </c>
      <c r="W70" s="36">
        <v>31.318512358213265</v>
      </c>
      <c r="X70" s="36">
        <v>13.696433529084409</v>
      </c>
      <c r="Y70" s="36">
        <v>36.185107397498356</v>
      </c>
      <c r="Z70" s="36">
        <v>11.513499852470833</v>
      </c>
      <c r="AA70" s="36">
        <v>7.28632236554615</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c r="CC70" s="115"/>
      <c r="CD70" s="115"/>
      <c r="CE70" s="115"/>
      <c r="CF70" s="115"/>
      <c r="CG70" s="115"/>
      <c r="CH70" s="115"/>
    </row>
    <row r="71" spans="1:86">
      <c r="A71" s="35">
        <v>1980</v>
      </c>
      <c r="B71" s="36">
        <v>66.265256423758828</v>
      </c>
      <c r="C71" s="36">
        <v>15.026649284501245</v>
      </c>
      <c r="D71" s="36">
        <v>7.0343969063285394</v>
      </c>
      <c r="E71" s="36">
        <v>9.477048908123642</v>
      </c>
      <c r="F71" s="36">
        <v>2.1931468310095985</v>
      </c>
      <c r="G71" s="36"/>
      <c r="H71" s="35">
        <v>1980</v>
      </c>
      <c r="I71" s="36">
        <v>63.218928660501867</v>
      </c>
      <c r="J71" s="36">
        <v>13.884537680766126</v>
      </c>
      <c r="K71" s="36">
        <v>10.250259478112419</v>
      </c>
      <c r="L71" s="36">
        <v>9.5201574845393964</v>
      </c>
      <c r="M71" s="36">
        <v>3.1270710267082511</v>
      </c>
      <c r="N71" s="36"/>
      <c r="O71" s="35">
        <v>1980</v>
      </c>
      <c r="P71" s="36">
        <v>54.917044538310805</v>
      </c>
      <c r="Q71" s="36">
        <v>10.251323426067257</v>
      </c>
      <c r="R71" s="36">
        <v>18.547701139869428</v>
      </c>
      <c r="S71" s="36">
        <v>10.894461780345967</v>
      </c>
      <c r="T71" s="36">
        <v>5.3894691154065351</v>
      </c>
      <c r="U71" s="36"/>
      <c r="V71" s="35">
        <v>1980</v>
      </c>
      <c r="W71" s="36">
        <v>33.663380165173834</v>
      </c>
      <c r="X71" s="36">
        <v>10.696009892809986</v>
      </c>
      <c r="Y71" s="36">
        <v>34.747957888946551</v>
      </c>
      <c r="Z71" s="36">
        <v>13.327789577954764</v>
      </c>
      <c r="AA71" s="36">
        <v>7.564862475114877</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c r="CC71" s="115"/>
      <c r="CD71" s="115"/>
      <c r="CE71" s="115"/>
      <c r="CF71" s="115"/>
      <c r="CG71" s="115"/>
      <c r="CH71" s="115"/>
    </row>
    <row r="72" spans="1:86">
      <c r="A72" s="35">
        <v>1981</v>
      </c>
      <c r="B72" s="36">
        <v>68.626917337968166</v>
      </c>
      <c r="C72" s="36">
        <v>10.379472724415898</v>
      </c>
      <c r="D72" s="36">
        <v>7.0094711922098787</v>
      </c>
      <c r="E72" s="36">
        <v>12.055882778392291</v>
      </c>
      <c r="F72" s="36">
        <v>1.9293507082341788</v>
      </c>
      <c r="G72" s="36"/>
      <c r="H72" s="35">
        <v>1981</v>
      </c>
      <c r="I72" s="36">
        <v>65.712459472266261</v>
      </c>
      <c r="J72" s="36">
        <v>7.8911754488429482</v>
      </c>
      <c r="K72" s="36">
        <v>10.46228069601392</v>
      </c>
      <c r="L72" s="36">
        <v>12.819032732678574</v>
      </c>
      <c r="M72" s="36">
        <v>3.1141536456411898</v>
      </c>
      <c r="N72" s="36"/>
      <c r="O72" s="35">
        <v>1981</v>
      </c>
      <c r="P72" s="36">
        <v>56.466655731306041</v>
      </c>
      <c r="Q72" s="36">
        <v>5.0054446055736159</v>
      </c>
      <c r="R72" s="36">
        <v>18.168831646654116</v>
      </c>
      <c r="S72" s="36">
        <v>14.494269555007376</v>
      </c>
      <c r="T72" s="36">
        <v>5.8647984614588182</v>
      </c>
      <c r="U72" s="36"/>
      <c r="V72" s="35">
        <v>1981</v>
      </c>
      <c r="W72" s="36">
        <v>35.401841358081228</v>
      </c>
      <c r="X72" s="36">
        <v>3.4863948964435183</v>
      </c>
      <c r="Y72" s="36">
        <v>32.518646538095481</v>
      </c>
      <c r="Z72" s="36">
        <v>18.856299204759495</v>
      </c>
      <c r="AA72" s="36">
        <v>9.7368180026202715</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c r="CC72" s="115"/>
      <c r="CD72" s="115"/>
      <c r="CE72" s="115"/>
      <c r="CF72" s="115"/>
      <c r="CG72" s="115"/>
      <c r="CH72" s="115"/>
    </row>
    <row r="73" spans="1:86">
      <c r="A73" s="35">
        <v>1982</v>
      </c>
      <c r="B73" s="36">
        <v>69.579370352578565</v>
      </c>
      <c r="C73" s="36">
        <v>9.5277782069987609</v>
      </c>
      <c r="D73" s="36">
        <v>6.7976379704701717</v>
      </c>
      <c r="E73" s="36">
        <v>12.584336188005857</v>
      </c>
      <c r="F73" s="36">
        <v>1.5119106071753845</v>
      </c>
      <c r="G73" s="36"/>
      <c r="H73" s="35">
        <v>1982</v>
      </c>
      <c r="I73" s="36">
        <v>67.681552132197496</v>
      </c>
      <c r="J73" s="36">
        <v>7.3388000654993739</v>
      </c>
      <c r="K73" s="36">
        <v>9.8712798599323452</v>
      </c>
      <c r="L73" s="36">
        <v>11.690285183098478</v>
      </c>
      <c r="M73" s="36">
        <v>3.4170862331944543</v>
      </c>
      <c r="N73" s="36"/>
      <c r="O73" s="35">
        <v>1982</v>
      </c>
      <c r="P73" s="36">
        <v>54.746344757022563</v>
      </c>
      <c r="Q73" s="36">
        <v>6.2727926694026657</v>
      </c>
      <c r="R73" s="36">
        <v>18.519256997224346</v>
      </c>
      <c r="S73" s="36">
        <v>13.603112632910559</v>
      </c>
      <c r="T73" s="36">
        <v>6.8587934101934103</v>
      </c>
      <c r="U73" s="36"/>
      <c r="V73" s="35">
        <v>1982</v>
      </c>
      <c r="W73" s="36">
        <v>30.274827372068462</v>
      </c>
      <c r="X73" s="36">
        <v>12.062006712614865</v>
      </c>
      <c r="Y73" s="36">
        <v>30.764943300393135</v>
      </c>
      <c r="Z73" s="36">
        <v>18.588160055672656</v>
      </c>
      <c r="AA73" s="36">
        <v>8.310143104185677</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row>
    <row r="74" spans="1:86">
      <c r="A74" s="35">
        <v>1983</v>
      </c>
      <c r="B74" s="36">
        <v>73.701761942764335</v>
      </c>
      <c r="C74" s="36">
        <v>9.4888562639731067</v>
      </c>
      <c r="D74" s="36">
        <v>6.5751496088239456</v>
      </c>
      <c r="E74" s="36">
        <v>9.3606163061665253</v>
      </c>
      <c r="F74" s="36">
        <v>0.87662638914445168</v>
      </c>
      <c r="G74" s="36"/>
      <c r="H74" s="35">
        <v>1983</v>
      </c>
      <c r="I74" s="36">
        <v>70.409112489249893</v>
      </c>
      <c r="J74" s="36">
        <v>8.3615195422849258</v>
      </c>
      <c r="K74" s="36">
        <v>8.8065905523270818</v>
      </c>
      <c r="L74" s="36">
        <v>10.106495428594508</v>
      </c>
      <c r="M74" s="36">
        <v>2.315644636673643</v>
      </c>
      <c r="N74" s="36"/>
      <c r="O74" s="35">
        <v>1983</v>
      </c>
      <c r="P74" s="36">
        <v>57.630625291966439</v>
      </c>
      <c r="Q74" s="36">
        <v>7.8188750338406319</v>
      </c>
      <c r="R74" s="36">
        <v>16.322474269629055</v>
      </c>
      <c r="S74" s="36">
        <v>12.096170417392869</v>
      </c>
      <c r="T74" s="36">
        <v>6.131536056244367</v>
      </c>
      <c r="U74" s="36"/>
      <c r="V74" s="35">
        <v>1983</v>
      </c>
      <c r="W74" s="36">
        <v>34.021766884363345</v>
      </c>
      <c r="X74" s="36">
        <v>21.421797914314205</v>
      </c>
      <c r="Y74" s="36">
        <v>23.912334127171317</v>
      </c>
      <c r="Z74" s="36">
        <v>14.589712388533949</v>
      </c>
      <c r="AA74" s="36">
        <v>6.0543886856172007</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row>
    <row r="75" spans="1:86">
      <c r="A75" s="35">
        <v>1984</v>
      </c>
      <c r="B75" s="36">
        <v>71.892419940422911</v>
      </c>
      <c r="C75" s="36">
        <v>9.55647269291409</v>
      </c>
      <c r="D75" s="36">
        <v>5.8947586432371244</v>
      </c>
      <c r="E75" s="36">
        <v>11.347144838884935</v>
      </c>
      <c r="F75" s="36">
        <v>1.3073357800888012</v>
      </c>
      <c r="G75" s="36"/>
      <c r="H75" s="35">
        <v>1984</v>
      </c>
      <c r="I75" s="36">
        <v>71.232871964702298</v>
      </c>
      <c r="J75" s="36">
        <v>8.4037034270040714</v>
      </c>
      <c r="K75" s="36">
        <v>7.9974169981444927</v>
      </c>
      <c r="L75" s="36">
        <v>10.766697056569745</v>
      </c>
      <c r="M75" s="36">
        <v>1.5993105535793981</v>
      </c>
      <c r="N75" s="36"/>
      <c r="O75" s="35">
        <v>1984</v>
      </c>
      <c r="P75" s="36">
        <v>64.074868912719779</v>
      </c>
      <c r="Q75" s="36">
        <v>4.4062770099562591</v>
      </c>
      <c r="R75" s="36">
        <v>11.260182218889442</v>
      </c>
      <c r="S75" s="36">
        <v>15.242120939126607</v>
      </c>
      <c r="T75" s="36">
        <v>5.0166061724696283</v>
      </c>
      <c r="U75" s="36"/>
      <c r="V75" s="35">
        <v>1984</v>
      </c>
      <c r="W75" s="36">
        <v>32.573720747278969</v>
      </c>
      <c r="X75" s="36">
        <v>28.181108239030138</v>
      </c>
      <c r="Y75" s="36">
        <v>17.040507868445246</v>
      </c>
      <c r="Z75" s="36">
        <v>16.310519020572361</v>
      </c>
      <c r="AA75" s="36">
        <v>5.8940288572095483</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c r="CC75" s="115"/>
      <c r="CD75" s="115"/>
      <c r="CE75" s="115"/>
      <c r="CF75" s="115"/>
      <c r="CG75" s="115"/>
      <c r="CH75" s="115"/>
    </row>
    <row r="76" spans="1:86">
      <c r="A76" s="35">
        <v>1985</v>
      </c>
      <c r="B76" s="36">
        <v>73.89212262721891</v>
      </c>
      <c r="C76" s="36">
        <v>9.3982072424298213</v>
      </c>
      <c r="D76" s="36">
        <v>6.0586480508297109</v>
      </c>
      <c r="E76" s="36">
        <v>10.275216325438379</v>
      </c>
      <c r="F76" s="36">
        <v>0.37669454043866896</v>
      </c>
      <c r="G76" s="36"/>
      <c r="H76" s="35">
        <v>1985</v>
      </c>
      <c r="I76" s="36">
        <v>69.777918530608417</v>
      </c>
      <c r="J76" s="36">
        <v>8.6635893452282442</v>
      </c>
      <c r="K76" s="36">
        <v>7.8222681511000065</v>
      </c>
      <c r="L76" s="36">
        <v>11.76199675763991</v>
      </c>
      <c r="M76" s="36">
        <v>1.9738220817449239</v>
      </c>
      <c r="N76" s="36"/>
      <c r="O76" s="35">
        <v>1985</v>
      </c>
      <c r="P76" s="36">
        <v>51.217731825589652</v>
      </c>
      <c r="Q76" s="36">
        <v>10.592550850785234</v>
      </c>
      <c r="R76" s="36">
        <v>15.154944873817364</v>
      </c>
      <c r="S76" s="36">
        <v>13.992196643220154</v>
      </c>
      <c r="T76" s="36">
        <v>9.0420544381811965</v>
      </c>
      <c r="U76" s="36"/>
      <c r="V76" s="35">
        <v>1985</v>
      </c>
      <c r="W76" s="36">
        <v>34.476898775092607</v>
      </c>
      <c r="X76" s="36">
        <v>26.52534417143082</v>
      </c>
      <c r="Y76" s="36">
        <v>15.906088559848447</v>
      </c>
      <c r="Z76" s="36">
        <v>17.055050564671621</v>
      </c>
      <c r="AA76" s="36">
        <v>6.0366741431550777</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c r="CC76" s="115"/>
      <c r="CD76" s="115"/>
      <c r="CE76" s="115"/>
      <c r="CF76" s="115"/>
      <c r="CG76" s="115"/>
      <c r="CH76" s="115"/>
    </row>
    <row r="77" spans="1:86">
      <c r="A77" s="35">
        <v>1986</v>
      </c>
      <c r="B77" s="36">
        <v>75.149247113908856</v>
      </c>
      <c r="C77" s="36">
        <v>10.875411972604423</v>
      </c>
      <c r="D77" s="36">
        <v>5.7149712565657289</v>
      </c>
      <c r="E77" s="36">
        <v>8.1785178625141626</v>
      </c>
      <c r="F77" s="36">
        <v>8.185179440683224E-2</v>
      </c>
      <c r="G77" s="36"/>
      <c r="H77" s="35">
        <v>1986</v>
      </c>
      <c r="I77" s="36">
        <v>70.57942118805633</v>
      </c>
      <c r="J77" s="36">
        <v>8.7606320248234884</v>
      </c>
      <c r="K77" s="36">
        <v>9.7843196811780135</v>
      </c>
      <c r="L77" s="36">
        <v>10.196240162687291</v>
      </c>
      <c r="M77" s="36">
        <v>0.67912025829797096</v>
      </c>
      <c r="N77" s="36"/>
      <c r="O77" s="35">
        <v>1986</v>
      </c>
      <c r="P77" s="36">
        <v>53.887278251116925</v>
      </c>
      <c r="Q77" s="36">
        <v>10.357542130022084</v>
      </c>
      <c r="R77" s="36">
        <v>17.234518872627927</v>
      </c>
      <c r="S77" s="36">
        <v>12.939406302677872</v>
      </c>
      <c r="T77" s="36">
        <v>5.5817765470414358</v>
      </c>
      <c r="U77" s="36"/>
      <c r="V77" s="35">
        <v>1986</v>
      </c>
      <c r="W77" s="36">
        <v>38.82835003448416</v>
      </c>
      <c r="X77" s="36">
        <v>24.094167830627729</v>
      </c>
      <c r="Y77" s="36">
        <v>17.966767704282411</v>
      </c>
      <c r="Z77" s="36">
        <v>15.742394649449704</v>
      </c>
      <c r="AA77" s="36">
        <v>3.3683197811560017</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c r="CC77" s="115"/>
      <c r="CD77" s="115"/>
      <c r="CE77" s="115"/>
      <c r="CF77" s="115"/>
      <c r="CG77" s="115"/>
      <c r="CH77" s="115"/>
    </row>
    <row r="78" spans="1:86">
      <c r="A78" s="35">
        <v>1987</v>
      </c>
      <c r="B78" s="36">
        <v>70.40852306506288</v>
      </c>
      <c r="C78" s="36">
        <v>15.887808278711452</v>
      </c>
      <c r="D78" s="36">
        <v>5.2105362573070675</v>
      </c>
      <c r="E78" s="36">
        <v>8.0707380859810858</v>
      </c>
      <c r="F78" s="36">
        <v>0.42311616119065554</v>
      </c>
      <c r="G78" s="36"/>
      <c r="H78" s="35">
        <v>1987</v>
      </c>
      <c r="I78" s="36">
        <v>68.809430799964929</v>
      </c>
      <c r="J78" s="36">
        <v>14.146979818174309</v>
      </c>
      <c r="K78" s="36">
        <v>6.5337321346084458</v>
      </c>
      <c r="L78" s="36">
        <v>9.2738510931707321</v>
      </c>
      <c r="M78" s="36">
        <v>1.2366589170105282</v>
      </c>
      <c r="N78" s="36"/>
      <c r="O78" s="35">
        <v>1987</v>
      </c>
      <c r="P78" s="36">
        <v>59.944400366694779</v>
      </c>
      <c r="Q78" s="36">
        <v>17.691517938905434</v>
      </c>
      <c r="R78" s="36">
        <v>8.4301611890653714</v>
      </c>
      <c r="S78" s="36">
        <v>11.685116722808912</v>
      </c>
      <c r="T78" s="36">
        <v>2.2486151854269649</v>
      </c>
      <c r="U78" s="36"/>
      <c r="V78" s="35">
        <v>1987</v>
      </c>
      <c r="W78" s="36">
        <v>36.233032771281103</v>
      </c>
      <c r="X78" s="36">
        <v>31.25965073180933</v>
      </c>
      <c r="Y78" s="36">
        <v>12.152907900938644</v>
      </c>
      <c r="Z78" s="36">
        <v>17.861112474702061</v>
      </c>
      <c r="AA78" s="36">
        <v>2.493296121268866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c r="CC78" s="115"/>
      <c r="CD78" s="115"/>
      <c r="CE78" s="115"/>
      <c r="CF78" s="115"/>
      <c r="CG78" s="115"/>
      <c r="CH78" s="115"/>
    </row>
    <row r="79" spans="1:86">
      <c r="A79" s="35">
        <v>1988</v>
      </c>
      <c r="B79" s="36">
        <v>68.303454532584851</v>
      </c>
      <c r="C79" s="36">
        <v>17.173905551523944</v>
      </c>
      <c r="D79" s="36">
        <v>5.1174987389203137</v>
      </c>
      <c r="E79" s="36">
        <v>8.5300707470275956</v>
      </c>
      <c r="F79" s="36">
        <v>0.87444211860339782</v>
      </c>
      <c r="G79" s="36"/>
      <c r="H79" s="35">
        <v>1988</v>
      </c>
      <c r="I79" s="36">
        <v>65.645596178328091</v>
      </c>
      <c r="J79" s="36">
        <v>18.136801743164714</v>
      </c>
      <c r="K79" s="36">
        <v>6.1893826708313915</v>
      </c>
      <c r="L79" s="36">
        <v>8.7445650526804393</v>
      </c>
      <c r="M79" s="36">
        <v>1.2833170562994272</v>
      </c>
      <c r="N79" s="36"/>
      <c r="O79" s="35">
        <v>1988</v>
      </c>
      <c r="P79" s="36">
        <v>53.853187902789351</v>
      </c>
      <c r="Q79" s="36">
        <v>24.786859227371661</v>
      </c>
      <c r="R79" s="36">
        <v>8.4096572548453281</v>
      </c>
      <c r="S79" s="36">
        <v>10.940854248888527</v>
      </c>
      <c r="T79" s="36">
        <v>2.0092985920391691</v>
      </c>
      <c r="U79" s="36"/>
      <c r="V79" s="35">
        <v>1988</v>
      </c>
      <c r="W79" s="36">
        <v>38.664905377587772</v>
      </c>
      <c r="X79" s="36">
        <v>30.328286866665795</v>
      </c>
      <c r="Y79" s="36">
        <v>14.694715574902979</v>
      </c>
      <c r="Z79" s="36">
        <v>14.334291303515077</v>
      </c>
      <c r="AA79" s="36">
        <v>1.9778241215094212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c r="CC79" s="115"/>
      <c r="CD79" s="115"/>
      <c r="CE79" s="115"/>
      <c r="CF79" s="115"/>
      <c r="CG79" s="115"/>
      <c r="CH79" s="115"/>
    </row>
    <row r="80" spans="1:86">
      <c r="A80" s="35">
        <v>1989</v>
      </c>
      <c r="B80" s="36">
        <v>67.412584174323356</v>
      </c>
      <c r="C80" s="36">
        <v>18.174123850671233</v>
      </c>
      <c r="D80" s="36">
        <v>4.9023457584041976</v>
      </c>
      <c r="E80" s="36">
        <v>8.8015554207436431</v>
      </c>
      <c r="F80" s="36">
        <v>0.71057414574740685</v>
      </c>
      <c r="G80" s="36"/>
      <c r="H80" s="35">
        <v>1989</v>
      </c>
      <c r="I80" s="36">
        <v>62.006280435851806</v>
      </c>
      <c r="J80" s="36">
        <v>19.147475345465647</v>
      </c>
      <c r="K80" s="36">
        <v>6.350019013984415</v>
      </c>
      <c r="L80" s="36">
        <v>10.601960720270279</v>
      </c>
      <c r="M80" s="36">
        <v>1.8942644844278704</v>
      </c>
      <c r="N80" s="36"/>
      <c r="O80" s="35">
        <v>1989</v>
      </c>
      <c r="P80" s="36">
        <v>50.12539846397636</v>
      </c>
      <c r="Q80" s="36">
        <v>25.12124608564412</v>
      </c>
      <c r="R80" s="36">
        <v>8.5679084269361088</v>
      </c>
      <c r="S80" s="36">
        <v>13.69675739459144</v>
      </c>
      <c r="T80" s="36">
        <v>2.4887161594199285</v>
      </c>
      <c r="U80" s="36"/>
      <c r="V80" s="35">
        <v>1989</v>
      </c>
      <c r="W80" s="36">
        <v>30.841581044270349</v>
      </c>
      <c r="X80" s="36">
        <v>35.28057087333967</v>
      </c>
      <c r="Y80" s="36">
        <v>13.228826266629607</v>
      </c>
      <c r="Z80" s="36">
        <v>17.902271548786906</v>
      </c>
      <c r="AA80" s="36">
        <v>2.7467001428787321</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c r="CC80" s="115"/>
      <c r="CD80" s="115"/>
      <c r="CE80" s="115"/>
      <c r="CF80" s="115"/>
      <c r="CG80" s="115"/>
      <c r="CH80" s="115"/>
    </row>
    <row r="81" spans="1:86">
      <c r="A81" s="35">
        <v>1990</v>
      </c>
      <c r="B81" s="36">
        <v>68.840962518293196</v>
      </c>
      <c r="C81" s="36">
        <v>17.384649206811872</v>
      </c>
      <c r="D81" s="36">
        <v>4.5079429356878276</v>
      </c>
      <c r="E81" s="36">
        <v>8.235827587957159</v>
      </c>
      <c r="F81" s="36">
        <v>1.0323043419176845</v>
      </c>
      <c r="G81" s="36"/>
      <c r="H81" s="35">
        <v>1990</v>
      </c>
      <c r="I81" s="36">
        <v>62.144466583729638</v>
      </c>
      <c r="J81" s="36">
        <v>20.661370599847569</v>
      </c>
      <c r="K81" s="36">
        <v>5.5244769873354356</v>
      </c>
      <c r="L81" s="36">
        <v>9.8394128841963866</v>
      </c>
      <c r="M81" s="36">
        <v>1.8299666181783716</v>
      </c>
      <c r="N81" s="36"/>
      <c r="O81" s="35">
        <v>1990</v>
      </c>
      <c r="P81" s="36">
        <v>52.096501960162314</v>
      </c>
      <c r="Q81" s="36">
        <v>24.314729167220509</v>
      </c>
      <c r="R81" s="36">
        <v>7.5543006455757835</v>
      </c>
      <c r="S81" s="36">
        <v>13.19668433943224</v>
      </c>
      <c r="T81" s="36">
        <v>2.8376730591124231</v>
      </c>
      <c r="U81" s="36"/>
      <c r="V81" s="35">
        <v>1990</v>
      </c>
      <c r="W81" s="36">
        <v>34.255363682998968</v>
      </c>
      <c r="X81" s="36">
        <v>33.05417866584493</v>
      </c>
      <c r="Y81" s="36">
        <v>13.346895255950914</v>
      </c>
      <c r="Z81" s="36">
        <v>16.641337759854235</v>
      </c>
      <c r="AA81" s="36">
        <v>2.7022022731613027</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c r="CC81" s="115"/>
      <c r="CD81" s="115"/>
      <c r="CE81" s="115"/>
      <c r="CF81" s="115"/>
      <c r="CG81" s="115"/>
      <c r="CH81" s="115"/>
    </row>
    <row r="82" spans="1:86">
      <c r="A82" s="35">
        <v>1991</v>
      </c>
      <c r="B82" s="36">
        <v>68.855143035511134</v>
      </c>
      <c r="C82" s="36">
        <v>17.993282332004938</v>
      </c>
      <c r="D82" s="36">
        <v>4.7081442377066658</v>
      </c>
      <c r="E82" s="36">
        <v>7.1445038485020866</v>
      </c>
      <c r="F82" s="36">
        <v>1.3004857277418227</v>
      </c>
      <c r="G82" s="36"/>
      <c r="H82" s="35">
        <v>1991</v>
      </c>
      <c r="I82" s="36">
        <v>62.13016697948327</v>
      </c>
      <c r="J82" s="36">
        <v>20.785228012172773</v>
      </c>
      <c r="K82" s="36">
        <v>5.3640418924634794</v>
      </c>
      <c r="L82" s="36">
        <v>9.6143585750888416</v>
      </c>
      <c r="M82" s="36">
        <v>2.1057651700360389</v>
      </c>
      <c r="N82" s="36"/>
      <c r="O82" s="35">
        <v>1991</v>
      </c>
      <c r="P82" s="36">
        <v>50.322550498159067</v>
      </c>
      <c r="Q82" s="36">
        <v>25.430660993199098</v>
      </c>
      <c r="R82" s="36">
        <v>8.0485604495247234</v>
      </c>
      <c r="S82" s="36">
        <v>13.443599478359156</v>
      </c>
      <c r="T82" s="36">
        <v>2.7547449693341401</v>
      </c>
      <c r="U82" s="36"/>
      <c r="V82" s="35">
        <v>1991</v>
      </c>
      <c r="W82" s="36">
        <v>29.866333089323902</v>
      </c>
      <c r="X82" s="36">
        <v>36.384867027616941</v>
      </c>
      <c r="Y82" s="36">
        <v>11.786784229975506</v>
      </c>
      <c r="Z82" s="36">
        <v>19.347186129958171</v>
      </c>
      <c r="AA82" s="36">
        <v>2.6148295231254739</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c r="CC82" s="115"/>
      <c r="CD82" s="115"/>
      <c r="CE82" s="115"/>
      <c r="CF82" s="115"/>
      <c r="CG82" s="115"/>
      <c r="CH82" s="115"/>
    </row>
    <row r="83" spans="1:86">
      <c r="A83" s="35">
        <v>1992</v>
      </c>
      <c r="B83" s="36">
        <v>70.375799536721033</v>
      </c>
      <c r="C83" s="36">
        <v>19.057380773778878</v>
      </c>
      <c r="D83" s="36">
        <v>3.9644626763927975</v>
      </c>
      <c r="E83" s="36">
        <v>4.9956613102110001</v>
      </c>
      <c r="F83" s="36">
        <v>1.6066957028963049</v>
      </c>
      <c r="G83" s="36"/>
      <c r="H83" s="35">
        <v>1992</v>
      </c>
      <c r="I83" s="36">
        <v>64.154302032358828</v>
      </c>
      <c r="J83" s="36">
        <v>22.646389638077849</v>
      </c>
      <c r="K83" s="36">
        <v>4.5782458084568631</v>
      </c>
      <c r="L83" s="36">
        <v>6.3497968408828473</v>
      </c>
      <c r="M83" s="36">
        <v>2.2712656802236313</v>
      </c>
      <c r="N83" s="36"/>
      <c r="O83" s="35">
        <v>1992</v>
      </c>
      <c r="P83" s="36">
        <v>57.353902005144668</v>
      </c>
      <c r="Q83" s="36">
        <v>24.760197334562395</v>
      </c>
      <c r="R83" s="36">
        <v>6.573924285497462</v>
      </c>
      <c r="S83" s="36">
        <v>8.4522872967957117</v>
      </c>
      <c r="T83" s="36">
        <v>2.8596890779997475</v>
      </c>
      <c r="U83" s="36"/>
      <c r="V83" s="35">
        <v>1992</v>
      </c>
      <c r="W83" s="36">
        <v>46.108824232557012</v>
      </c>
      <c r="X83" s="36">
        <v>32.269525008473352</v>
      </c>
      <c r="Y83" s="36">
        <v>8.4626779402508117</v>
      </c>
      <c r="Z83" s="36">
        <v>10.815317387304509</v>
      </c>
      <c r="AA83" s="36">
        <v>2.3436554314143225</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c r="CC83" s="115"/>
      <c r="CD83" s="115"/>
      <c r="CE83" s="115"/>
      <c r="CF83" s="115"/>
      <c r="CG83" s="115"/>
      <c r="CH83" s="115"/>
    </row>
    <row r="84" spans="1:86">
      <c r="A84" s="35">
        <v>1993</v>
      </c>
      <c r="B84" s="36">
        <v>71.320265820222801</v>
      </c>
      <c r="C84" s="36">
        <v>18.691849564259396</v>
      </c>
      <c r="D84" s="36">
        <v>3.9836516517666993</v>
      </c>
      <c r="E84" s="36">
        <v>4.4133920276651075</v>
      </c>
      <c r="F84" s="36">
        <v>1.5908409360859932</v>
      </c>
      <c r="G84" s="36"/>
      <c r="H84" s="35">
        <v>1993</v>
      </c>
      <c r="I84" s="36">
        <v>65.915857386777276</v>
      </c>
      <c r="J84" s="36">
        <v>21.832198793626791</v>
      </c>
      <c r="K84" s="36">
        <v>4.4696270777622429</v>
      </c>
      <c r="L84" s="36">
        <v>5.2460230117031399</v>
      </c>
      <c r="M84" s="36">
        <v>2.5362937301305499</v>
      </c>
      <c r="N84" s="36"/>
      <c r="O84" s="35">
        <v>1993</v>
      </c>
      <c r="P84" s="36">
        <v>56.471474526630772</v>
      </c>
      <c r="Q84" s="36">
        <v>26.358746863232035</v>
      </c>
      <c r="R84" s="36">
        <v>6.4613758710575206</v>
      </c>
      <c r="S84" s="36">
        <v>7.5222028757725443</v>
      </c>
      <c r="T84" s="36">
        <v>3.1861879542262348</v>
      </c>
      <c r="U84" s="36"/>
      <c r="V84" s="35">
        <v>1993</v>
      </c>
      <c r="W84" s="36">
        <v>40.976509692819064</v>
      </c>
      <c r="X84" s="36">
        <v>36.179155419724722</v>
      </c>
      <c r="Y84" s="36">
        <v>8.7008722421754747</v>
      </c>
      <c r="Z84" s="36">
        <v>10.370134070984006</v>
      </c>
      <c r="AA84" s="36">
        <v>3.7733508822807682</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c r="CC84" s="115"/>
      <c r="CD84" s="115"/>
      <c r="CE84" s="115"/>
      <c r="CF84" s="115"/>
      <c r="CG84" s="115"/>
      <c r="CH84" s="115"/>
    </row>
    <row r="85" spans="1:86">
      <c r="A85" s="35">
        <v>1994</v>
      </c>
      <c r="B85" s="36">
        <v>71.127813508640557</v>
      </c>
      <c r="C85" s="36">
        <v>20.049056563513997</v>
      </c>
      <c r="D85" s="36">
        <v>3.5061579185224541</v>
      </c>
      <c r="E85" s="36">
        <v>3.6707399196157637</v>
      </c>
      <c r="F85" s="36">
        <v>1.6467222250375744</v>
      </c>
      <c r="G85" s="36"/>
      <c r="H85" s="35">
        <v>1994</v>
      </c>
      <c r="I85" s="36">
        <v>64.293206125437962</v>
      </c>
      <c r="J85" s="36">
        <v>23.05881443986074</v>
      </c>
      <c r="K85" s="36">
        <v>4.8071272210550777</v>
      </c>
      <c r="L85" s="36">
        <v>5.1335637262466296</v>
      </c>
      <c r="M85" s="36">
        <v>2.7069386226742451</v>
      </c>
      <c r="N85" s="36"/>
      <c r="O85" s="35">
        <v>1994</v>
      </c>
      <c r="P85" s="36">
        <v>50.707236083184988</v>
      </c>
      <c r="Q85" s="36">
        <v>31.852328653922591</v>
      </c>
      <c r="R85" s="36">
        <v>6.6431568055222439</v>
      </c>
      <c r="S85" s="36">
        <v>7.4963306712513438</v>
      </c>
      <c r="T85" s="36">
        <v>3.3009477861188512</v>
      </c>
      <c r="U85" s="36"/>
      <c r="V85" s="35">
        <v>1994</v>
      </c>
      <c r="W85" s="36">
        <v>32.679031990402535</v>
      </c>
      <c r="X85" s="36">
        <v>43.585238017860419</v>
      </c>
      <c r="Y85" s="36">
        <v>8.3559714496115713</v>
      </c>
      <c r="Z85" s="36">
        <v>11.446474071974084</v>
      </c>
      <c r="AA85" s="36">
        <v>3.9332844701513947</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c r="CC85" s="115"/>
      <c r="CD85" s="115"/>
      <c r="CE85" s="115"/>
      <c r="CF85" s="115"/>
      <c r="CG85" s="115"/>
      <c r="CH85" s="115"/>
    </row>
    <row r="86" spans="1:86">
      <c r="A86" s="35">
        <f t="shared" ref="A86:A96" si="0">A85+1</f>
        <v>1995</v>
      </c>
      <c r="B86" s="36">
        <v>69.607942457704368</v>
      </c>
      <c r="C86" s="36">
        <v>20.717252557998176</v>
      </c>
      <c r="D86" s="36">
        <v>3.6977003343126325</v>
      </c>
      <c r="E86" s="36">
        <v>4.2852801134636813</v>
      </c>
      <c r="F86" s="36">
        <v>1.6918245365211224</v>
      </c>
      <c r="G86" s="36"/>
      <c r="H86" s="35">
        <f t="shared" ref="H86:H96" si="1">H85+1</f>
        <v>1995</v>
      </c>
      <c r="I86" s="36">
        <v>64.382866423061316</v>
      </c>
      <c r="J86" s="36">
        <v>24.259033698741373</v>
      </c>
      <c r="K86" s="36">
        <v>4.2326431181485997</v>
      </c>
      <c r="L86" s="36">
        <v>5.0446609825416164</v>
      </c>
      <c r="M86" s="36">
        <v>2.0807957775071051</v>
      </c>
      <c r="N86" s="36"/>
      <c r="O86" s="35">
        <f t="shared" ref="O86:O96" si="2">O85+1</f>
        <v>1995</v>
      </c>
      <c r="P86" s="36">
        <v>52.439398588524085</v>
      </c>
      <c r="Q86" s="36">
        <v>30.970645392247107</v>
      </c>
      <c r="R86" s="36">
        <v>6.2186764856295378</v>
      </c>
      <c r="S86" s="36">
        <v>7.1903446865091531</v>
      </c>
      <c r="T86" s="36">
        <v>3.1809348470901093</v>
      </c>
      <c r="U86" s="36"/>
      <c r="V86" s="35">
        <f t="shared" ref="V86:V96" si="3">V85+1</f>
        <v>1995</v>
      </c>
      <c r="W86" s="36">
        <v>36.423908608731132</v>
      </c>
      <c r="X86" s="36">
        <v>41.972664218686255</v>
      </c>
      <c r="Y86" s="36">
        <v>8.516931864545084</v>
      </c>
      <c r="Z86" s="36">
        <v>9.4859241126071012</v>
      </c>
      <c r="AA86" s="36">
        <v>3.6005711954304367</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c r="CF86" s="115"/>
      <c r="CG86" s="115"/>
      <c r="CH86" s="115"/>
    </row>
    <row r="87" spans="1:86">
      <c r="A87" s="35">
        <f t="shared" si="0"/>
        <v>1996</v>
      </c>
      <c r="B87" s="36">
        <v>69.823565199756644</v>
      </c>
      <c r="C87" s="36">
        <v>20.502940580004054</v>
      </c>
      <c r="D87" s="36">
        <v>4.0661123504360166</v>
      </c>
      <c r="E87" s="36">
        <v>4.0255526262421411</v>
      </c>
      <c r="F87" s="36">
        <v>1.5818292435611436</v>
      </c>
      <c r="G87" s="36"/>
      <c r="H87" s="35">
        <f t="shared" si="1"/>
        <v>1996</v>
      </c>
      <c r="I87" s="36">
        <v>64.510241330358966</v>
      </c>
      <c r="J87" s="36">
        <v>23.940377205435006</v>
      </c>
      <c r="K87" s="36">
        <v>4.3601703508416145</v>
      </c>
      <c r="L87" s="36">
        <v>4.8773068343135266</v>
      </c>
      <c r="M87" s="36">
        <v>2.3119042790509026</v>
      </c>
      <c r="N87" s="36"/>
      <c r="O87" s="35">
        <f t="shared" si="2"/>
        <v>1996</v>
      </c>
      <c r="P87" s="36">
        <v>52.596606011040684</v>
      </c>
      <c r="Q87" s="36">
        <v>31.363729298711917</v>
      </c>
      <c r="R87" s="36">
        <v>6.0621549785319973</v>
      </c>
      <c r="S87" s="36">
        <v>6.9004293600490696</v>
      </c>
      <c r="T87" s="36">
        <v>3.0770803516663259</v>
      </c>
      <c r="U87" s="36"/>
      <c r="V87" s="35">
        <f t="shared" si="3"/>
        <v>1996</v>
      </c>
      <c r="W87" s="36">
        <v>40.094098394190446</v>
      </c>
      <c r="X87" s="36">
        <v>40.002045617265004</v>
      </c>
      <c r="Y87" s="36">
        <v>7.9574511608877971</v>
      </c>
      <c r="Z87" s="36">
        <v>8.7552418942415873</v>
      </c>
      <c r="AA87" s="36">
        <v>3.1911629334151579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c r="CC87" s="115"/>
      <c r="CD87" s="115"/>
      <c r="CE87" s="115"/>
      <c r="CF87" s="115"/>
      <c r="CG87" s="115"/>
      <c r="CH87" s="115"/>
    </row>
    <row r="88" spans="1:86">
      <c r="A88" s="35">
        <f t="shared" si="0"/>
        <v>1997</v>
      </c>
      <c r="B88" s="36">
        <v>70.562070359886789</v>
      </c>
      <c r="C88" s="36">
        <v>19.955519611807521</v>
      </c>
      <c r="D88" s="36">
        <v>3.9729073999191269</v>
      </c>
      <c r="E88" s="36">
        <v>3.7808329963606959</v>
      </c>
      <c r="F88" s="36">
        <v>1.7286696320258796</v>
      </c>
      <c r="G88" s="36"/>
      <c r="H88" s="35">
        <f t="shared" si="1"/>
        <v>1997</v>
      </c>
      <c r="I88" s="36">
        <v>63.951719241302364</v>
      </c>
      <c r="J88" s="36">
        <v>24.120093315752104</v>
      </c>
      <c r="K88" s="36">
        <v>4.6759306217669137</v>
      </c>
      <c r="L88" s="36">
        <v>4.6759306217669137</v>
      </c>
      <c r="M88" s="36">
        <v>2.5763261994117048</v>
      </c>
      <c r="N88" s="36"/>
      <c r="O88" s="35">
        <f t="shared" si="2"/>
        <v>1997</v>
      </c>
      <c r="P88" s="36">
        <v>53.120523838755879</v>
      </c>
      <c r="Q88" s="36">
        <v>31.26662574176386</v>
      </c>
      <c r="R88" s="36">
        <v>6.1080417434008591</v>
      </c>
      <c r="S88" s="36">
        <v>6.5172907714344168</v>
      </c>
      <c r="T88" s="36">
        <v>2.9875179046449762</v>
      </c>
      <c r="U88" s="36"/>
      <c r="V88" s="35">
        <f t="shared" si="3"/>
        <v>1997</v>
      </c>
      <c r="W88" s="36">
        <v>45.7973695026716</v>
      </c>
      <c r="X88" s="36">
        <v>36.76531031648171</v>
      </c>
      <c r="Y88" s="36">
        <v>6.627620221948213</v>
      </c>
      <c r="Z88" s="36">
        <v>7.9120427455815872</v>
      </c>
      <c r="AA88" s="36">
        <v>2.8976572133168927</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c r="CH88" s="115"/>
    </row>
    <row r="89" spans="1:86">
      <c r="A89" s="35">
        <f t="shared" si="0"/>
        <v>1998</v>
      </c>
      <c r="B89" s="36">
        <v>70.401134521880067</v>
      </c>
      <c r="C89" s="36">
        <v>20.522690437601298</v>
      </c>
      <c r="D89" s="36">
        <v>3.6770664505672608</v>
      </c>
      <c r="E89" s="36">
        <v>3.5453808752025933</v>
      </c>
      <c r="F89" s="36">
        <v>1.8537277147487845</v>
      </c>
      <c r="G89" s="36"/>
      <c r="H89" s="35">
        <f t="shared" si="1"/>
        <v>1998</v>
      </c>
      <c r="I89" s="36">
        <v>63.818329607803292</v>
      </c>
      <c r="J89" s="36">
        <v>24.974598658809185</v>
      </c>
      <c r="K89" s="36">
        <v>4.3487096118675064</v>
      </c>
      <c r="L89" s="36">
        <v>4.5620808778703514</v>
      </c>
      <c r="M89" s="36">
        <v>2.2962812436496645</v>
      </c>
      <c r="N89" s="36"/>
      <c r="O89" s="35">
        <f t="shared" si="2"/>
        <v>1998</v>
      </c>
      <c r="P89" s="36">
        <v>54.167093798052285</v>
      </c>
      <c r="Q89" s="36">
        <v>31.307022039979497</v>
      </c>
      <c r="R89" s="36">
        <v>5.5048692977960023</v>
      </c>
      <c r="S89" s="36">
        <v>6.28395694515633</v>
      </c>
      <c r="T89" s="36">
        <v>2.7370579190158892</v>
      </c>
      <c r="U89" s="36"/>
      <c r="V89" s="35">
        <f t="shared" si="3"/>
        <v>1998</v>
      </c>
      <c r="W89" s="36">
        <v>51.458994573564041</v>
      </c>
      <c r="X89" s="36">
        <v>32.445991604382101</v>
      </c>
      <c r="Y89" s="36">
        <v>6.1021808129415378</v>
      </c>
      <c r="Z89" s="36">
        <v>7.2284222381488688</v>
      </c>
      <c r="AA89" s="36">
        <v>2.7644107709634484</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row>
    <row r="90" spans="1:86">
      <c r="A90" s="35">
        <f t="shared" si="0"/>
        <v>1999</v>
      </c>
      <c r="B90" s="36">
        <v>70.618556701030926</v>
      </c>
      <c r="C90" s="36">
        <v>20.335556903173639</v>
      </c>
      <c r="D90" s="36">
        <v>3.9013543561754593</v>
      </c>
      <c r="E90" s="36">
        <v>3.3656761673741658</v>
      </c>
      <c r="F90" s="36">
        <v>1.7788558722458052</v>
      </c>
      <c r="G90" s="36"/>
      <c r="H90" s="35">
        <f t="shared" si="1"/>
        <v>1999</v>
      </c>
      <c r="I90" s="36">
        <v>63.315714576133352</v>
      </c>
      <c r="J90" s="36">
        <v>25.350681032730229</v>
      </c>
      <c r="K90" s="36">
        <v>4.5131124212238261</v>
      </c>
      <c r="L90" s="36">
        <v>4.3911364098393975</v>
      </c>
      <c r="M90" s="36">
        <v>2.4293555600731853</v>
      </c>
      <c r="N90" s="36"/>
      <c r="O90" s="35">
        <f t="shared" si="2"/>
        <v>1999</v>
      </c>
      <c r="P90" s="36">
        <v>55.572612833896237</v>
      </c>
      <c r="Q90" s="36">
        <v>30.72356974721114</v>
      </c>
      <c r="R90" s="36">
        <v>5.1990584382355962</v>
      </c>
      <c r="S90" s="36">
        <v>5.8745266605260476</v>
      </c>
      <c r="T90" s="36">
        <v>2.6302323201310003</v>
      </c>
      <c r="U90" s="36"/>
      <c r="V90" s="35">
        <f t="shared" si="3"/>
        <v>1999</v>
      </c>
      <c r="W90" s="36">
        <v>57.472798193389444</v>
      </c>
      <c r="X90" s="36">
        <v>28.792855676452472</v>
      </c>
      <c r="Y90" s="36">
        <v>5.645657975774995</v>
      </c>
      <c r="Z90" s="36">
        <v>6.0049271196879488</v>
      </c>
      <c r="AA90" s="36">
        <v>2.0837610346951343</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c r="CH90" s="115"/>
    </row>
    <row r="91" spans="1:86">
      <c r="A91" s="35">
        <f t="shared" si="0"/>
        <v>2000</v>
      </c>
      <c r="B91" s="36">
        <v>70.22983950861898</v>
      </c>
      <c r="C91" s="36">
        <v>19.932633247473746</v>
      </c>
      <c r="D91" s="36">
        <v>4.2401426590053495</v>
      </c>
      <c r="E91" s="36">
        <v>3.7646126411729743</v>
      </c>
      <c r="F91" s="36">
        <v>1.832771943728948</v>
      </c>
      <c r="G91" s="36"/>
      <c r="H91" s="35">
        <f t="shared" si="1"/>
        <v>2000</v>
      </c>
      <c r="I91" s="36">
        <v>63.514319809069214</v>
      </c>
      <c r="J91" s="36">
        <v>24.761336515513126</v>
      </c>
      <c r="K91" s="36">
        <v>4.7931583134447093</v>
      </c>
      <c r="L91" s="36">
        <v>4.604216388225935</v>
      </c>
      <c r="M91" s="36">
        <v>2.3269689737470167</v>
      </c>
      <c r="N91" s="36"/>
      <c r="O91" s="35">
        <f t="shared" si="2"/>
        <v>2000</v>
      </c>
      <c r="P91" s="36">
        <v>57.437850842020858</v>
      </c>
      <c r="Q91" s="36">
        <v>28.498396150761831</v>
      </c>
      <c r="R91" s="36">
        <v>5.5533279871692063</v>
      </c>
      <c r="S91" s="36">
        <v>6.0946271050521252</v>
      </c>
      <c r="T91" s="36">
        <v>2.4157979149959905</v>
      </c>
      <c r="U91" s="36"/>
      <c r="V91" s="35">
        <f t="shared" si="3"/>
        <v>2000</v>
      </c>
      <c r="W91" s="36">
        <v>60.808328230251057</v>
      </c>
      <c r="X91" s="36">
        <v>25.045927740355168</v>
      </c>
      <c r="Y91" s="36">
        <v>5.654215145948152</v>
      </c>
      <c r="Z91" s="36">
        <v>6.5523576240048982</v>
      </c>
      <c r="AA91" s="36">
        <v>1.9391712594407018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c r="CH91" s="115"/>
    </row>
    <row r="92" spans="1:86">
      <c r="A92" s="35">
        <f t="shared" si="0"/>
        <v>2001</v>
      </c>
      <c r="B92" s="36">
        <v>72.53150739307334</v>
      </c>
      <c r="C92" s="36">
        <v>19.182296318348712</v>
      </c>
      <c r="D92" s="36">
        <v>3.0366180410836559</v>
      </c>
      <c r="E92" s="36">
        <v>3.4335615758658333</v>
      </c>
      <c r="F92" s="36">
        <v>1.8160166716284609</v>
      </c>
      <c r="G92" s="36"/>
      <c r="H92" s="35">
        <f t="shared" si="1"/>
        <v>2001</v>
      </c>
      <c r="I92" s="36">
        <v>63.43</v>
      </c>
      <c r="J92" s="36">
        <v>25.86</v>
      </c>
      <c r="K92" s="36">
        <v>3.89</v>
      </c>
      <c r="L92" s="36">
        <v>4.3499999999999996</v>
      </c>
      <c r="M92" s="36">
        <v>2.4700000000000002</v>
      </c>
      <c r="N92" s="36"/>
      <c r="O92" s="35">
        <f t="shared" si="2"/>
        <v>2001</v>
      </c>
      <c r="P92" s="36">
        <v>53.680088362285368</v>
      </c>
      <c r="Q92" s="36">
        <v>32.202028316095991</v>
      </c>
      <c r="R92" s="36">
        <v>4.9603373832714128</v>
      </c>
      <c r="S92" s="36">
        <v>6.215483482277337</v>
      </c>
      <c r="T92" s="36">
        <v>2.9420624560698863</v>
      </c>
      <c r="U92" s="36"/>
      <c r="V92" s="35">
        <f t="shared" si="3"/>
        <v>2001</v>
      </c>
      <c r="W92" s="36">
        <v>53.75954965822276</v>
      </c>
      <c r="X92" s="36">
        <v>30.287494973864092</v>
      </c>
      <c r="Y92" s="36">
        <v>5.6493767591475672</v>
      </c>
      <c r="Z92" s="36">
        <v>7.4788902291917969</v>
      </c>
      <c r="AA92" s="36">
        <v>2.8246883795737836</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row>
    <row r="93" spans="1:86">
      <c r="A93" s="35">
        <f t="shared" si="0"/>
        <v>2002</v>
      </c>
      <c r="B93" s="36">
        <v>73.36</v>
      </c>
      <c r="C93" s="36">
        <v>19.149999999999999</v>
      </c>
      <c r="D93" s="36">
        <v>2.72</v>
      </c>
      <c r="E93" s="36">
        <v>2.83</v>
      </c>
      <c r="F93" s="36">
        <v>1.94</v>
      </c>
      <c r="G93" s="36"/>
      <c r="H93" s="35">
        <f t="shared" si="1"/>
        <v>2002</v>
      </c>
      <c r="I93" s="36">
        <v>64.48</v>
      </c>
      <c r="J93" s="36">
        <v>25.83</v>
      </c>
      <c r="K93" s="36">
        <v>3.54</v>
      </c>
      <c r="L93" s="36">
        <v>3.66</v>
      </c>
      <c r="M93" s="36">
        <v>2.4900000000000002</v>
      </c>
      <c r="N93" s="36"/>
      <c r="O93" s="35">
        <f t="shared" si="2"/>
        <v>2002</v>
      </c>
      <c r="P93" s="36">
        <v>52.14</v>
      </c>
      <c r="Q93" s="36">
        <v>34.24</v>
      </c>
      <c r="R93" s="36">
        <v>4.91</v>
      </c>
      <c r="S93" s="36">
        <v>5.52</v>
      </c>
      <c r="T93" s="36">
        <v>3.19</v>
      </c>
      <c r="U93" s="36"/>
      <c r="V93" s="35">
        <f t="shared" si="3"/>
        <v>2002</v>
      </c>
      <c r="W93" s="36">
        <v>44.79</v>
      </c>
      <c r="X93" s="36">
        <v>35.25</v>
      </c>
      <c r="Y93" s="36">
        <v>7.67</v>
      </c>
      <c r="Z93" s="36">
        <v>8.7799999999999994</v>
      </c>
      <c r="AA93" s="36">
        <v>3.51</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row>
    <row r="94" spans="1:86">
      <c r="A94" s="35">
        <f t="shared" si="0"/>
        <v>2003</v>
      </c>
      <c r="B94" s="36">
        <v>73.48</v>
      </c>
      <c r="C94" s="36">
        <v>19.04</v>
      </c>
      <c r="D94" s="36">
        <v>3.04</v>
      </c>
      <c r="E94" s="36">
        <v>2.44</v>
      </c>
      <c r="F94" s="36">
        <v>2</v>
      </c>
      <c r="G94" s="36"/>
      <c r="H94" s="35">
        <f t="shared" si="1"/>
        <v>2003</v>
      </c>
      <c r="I94" s="36">
        <v>63.9</v>
      </c>
      <c r="J94" s="36">
        <v>26.06</v>
      </c>
      <c r="K94" s="36">
        <v>4.0199999999999996</v>
      </c>
      <c r="L94" s="36">
        <v>3.24</v>
      </c>
      <c r="M94" s="36">
        <v>2.77</v>
      </c>
      <c r="N94" s="36"/>
      <c r="O94" s="35">
        <f t="shared" si="2"/>
        <v>2003</v>
      </c>
      <c r="P94" s="36">
        <v>50.8</v>
      </c>
      <c r="Q94" s="36">
        <v>35.049999999999997</v>
      </c>
      <c r="R94" s="36">
        <v>6</v>
      </c>
      <c r="S94" s="36">
        <v>4.8899999999999997</v>
      </c>
      <c r="T94" s="36">
        <v>3.26</v>
      </c>
      <c r="U94" s="36"/>
      <c r="V94" s="35">
        <f t="shared" si="3"/>
        <v>2003</v>
      </c>
      <c r="W94" s="36">
        <v>42.26</v>
      </c>
      <c r="X94" s="36">
        <v>35.15</v>
      </c>
      <c r="Y94" s="36">
        <v>10.69</v>
      </c>
      <c r="Z94" s="36">
        <v>8.52</v>
      </c>
      <c r="AA94" s="36">
        <v>3.37</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row>
    <row r="95" spans="1:86">
      <c r="A95" s="35">
        <f t="shared" si="0"/>
        <v>2004</v>
      </c>
      <c r="B95" s="36">
        <v>73.569999999999993</v>
      </c>
      <c r="C95" s="36">
        <v>18.95</v>
      </c>
      <c r="D95" s="36">
        <v>3.36</v>
      </c>
      <c r="E95" s="36">
        <v>2.25</v>
      </c>
      <c r="F95" s="36">
        <v>1.87</v>
      </c>
      <c r="G95" s="36"/>
      <c r="H95" s="35">
        <f t="shared" si="1"/>
        <v>2004</v>
      </c>
      <c r="I95" s="36">
        <v>60.74</v>
      </c>
      <c r="J95" s="36">
        <v>28.55</v>
      </c>
      <c r="K95" s="36">
        <v>4.8899999999999997</v>
      </c>
      <c r="L95" s="36">
        <v>3.2</v>
      </c>
      <c r="M95" s="36">
        <v>2.62</v>
      </c>
      <c r="N95" s="36"/>
      <c r="O95" s="35">
        <f t="shared" si="2"/>
        <v>2004</v>
      </c>
      <c r="P95" s="36">
        <v>49.88</v>
      </c>
      <c r="Q95" s="36">
        <v>34.979999999999997</v>
      </c>
      <c r="R95" s="36">
        <v>7.39</v>
      </c>
      <c r="S95" s="36">
        <v>4.83</v>
      </c>
      <c r="T95" s="36">
        <v>2.91</v>
      </c>
      <c r="U95" s="36"/>
      <c r="V95" s="35">
        <f t="shared" si="3"/>
        <v>2004</v>
      </c>
      <c r="W95" s="36">
        <v>41.96</v>
      </c>
      <c r="X95" s="36">
        <v>33.24</v>
      </c>
      <c r="Y95" s="36">
        <v>13.79</v>
      </c>
      <c r="Z95" s="36">
        <v>7.98</v>
      </c>
      <c r="AA95" s="36">
        <v>3.04</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row>
    <row r="96" spans="1:86">
      <c r="A96" s="35">
        <f t="shared" si="0"/>
        <v>2005</v>
      </c>
      <c r="B96" s="36">
        <v>71.489999999999995</v>
      </c>
      <c r="C96" s="36">
        <v>20.260000000000002</v>
      </c>
      <c r="D96" s="36">
        <v>3.72</v>
      </c>
      <c r="E96" s="36">
        <v>2.78</v>
      </c>
      <c r="F96" s="36">
        <v>1.74</v>
      </c>
      <c r="G96" s="36"/>
      <c r="H96" s="35">
        <f t="shared" si="1"/>
        <v>2005</v>
      </c>
      <c r="I96" s="36">
        <v>57.65</v>
      </c>
      <c r="J96" s="36">
        <v>30.72</v>
      </c>
      <c r="K96" s="36">
        <v>5.15</v>
      </c>
      <c r="L96" s="36">
        <v>3.87</v>
      </c>
      <c r="M96" s="36">
        <v>2.61</v>
      </c>
      <c r="N96" s="36"/>
      <c r="O96" s="35">
        <f t="shared" si="2"/>
        <v>2005</v>
      </c>
      <c r="P96" s="36">
        <v>46.58</v>
      </c>
      <c r="Q96" s="36">
        <v>37.06</v>
      </c>
      <c r="R96" s="36">
        <v>7.48</v>
      </c>
      <c r="S96" s="36">
        <v>5.89</v>
      </c>
      <c r="T96" s="36">
        <v>3.01</v>
      </c>
      <c r="U96" s="36"/>
      <c r="V96" s="35">
        <f t="shared" si="3"/>
        <v>2005</v>
      </c>
      <c r="W96" s="36">
        <v>37</v>
      </c>
      <c r="X96" s="36">
        <v>37.08</v>
      </c>
      <c r="Y96" s="36">
        <v>12.22</v>
      </c>
      <c r="Z96" s="36">
        <v>10.47</v>
      </c>
      <c r="AA96" s="36">
        <v>3.23</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c r="CC96" s="115"/>
      <c r="CD96" s="115"/>
      <c r="CE96" s="115"/>
      <c r="CF96" s="115"/>
      <c r="CG96" s="115"/>
      <c r="CH96" s="115"/>
    </row>
    <row r="97" spans="1:86">
      <c r="A97" s="35">
        <f t="shared" ref="A97:A108" si="4">A96+1</f>
        <v>2006</v>
      </c>
      <c r="B97" s="36">
        <v>70.17</v>
      </c>
      <c r="C97" s="36">
        <v>20.18</v>
      </c>
      <c r="D97" s="36">
        <v>4.2699999999999996</v>
      </c>
      <c r="E97" s="36">
        <v>3.55</v>
      </c>
      <c r="F97" s="36">
        <v>1.84</v>
      </c>
      <c r="G97" s="36"/>
      <c r="H97" s="35">
        <f t="shared" ref="H97:H108" si="5">H96+1</f>
        <v>2006</v>
      </c>
      <c r="I97" s="36">
        <v>56.47</v>
      </c>
      <c r="J97" s="36">
        <v>30.28</v>
      </c>
      <c r="K97" s="36">
        <v>5.86</v>
      </c>
      <c r="L97" s="36">
        <v>4.95</v>
      </c>
      <c r="M97" s="36">
        <v>2.4500000000000002</v>
      </c>
      <c r="N97" s="36"/>
      <c r="O97" s="35">
        <f t="shared" ref="O97:O108" si="6">O96+1</f>
        <v>2006</v>
      </c>
      <c r="P97" s="36">
        <v>45.17</v>
      </c>
      <c r="Q97" s="36">
        <v>36.450000000000003</v>
      </c>
      <c r="R97" s="36">
        <v>8.16</v>
      </c>
      <c r="S97" s="36">
        <v>7.52</v>
      </c>
      <c r="T97" s="36">
        <v>2.69</v>
      </c>
      <c r="U97" s="36"/>
      <c r="V97" s="35">
        <f t="shared" ref="V97:V108" si="7">V96+1</f>
        <v>2006</v>
      </c>
      <c r="W97" s="36">
        <v>35.54</v>
      </c>
      <c r="X97" s="36">
        <v>34.06</v>
      </c>
      <c r="Y97" s="36">
        <v>14.08</v>
      </c>
      <c r="Z97" s="36">
        <v>13.66</v>
      </c>
      <c r="AA97" s="36">
        <v>2.66</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row>
    <row r="98" spans="1:86">
      <c r="A98" s="35">
        <f t="shared" si="4"/>
        <v>2007</v>
      </c>
      <c r="B98" s="36">
        <v>69.05</v>
      </c>
      <c r="C98" s="36">
        <v>20.079999999999998</v>
      </c>
      <c r="D98" s="36">
        <v>4.93</v>
      </c>
      <c r="E98" s="36">
        <v>4.1399999999999997</v>
      </c>
      <c r="F98" s="36">
        <v>1.8</v>
      </c>
      <c r="G98" s="36"/>
      <c r="H98" s="35">
        <f t="shared" si="5"/>
        <v>2007</v>
      </c>
      <c r="I98" s="36">
        <v>56.96</v>
      </c>
      <c r="J98" s="36">
        <v>28.83</v>
      </c>
      <c r="K98" s="36">
        <v>6.52</v>
      </c>
      <c r="L98" s="36">
        <v>5.45</v>
      </c>
      <c r="M98" s="36">
        <v>2.2400000000000002</v>
      </c>
      <c r="N98" s="36"/>
      <c r="O98" s="35">
        <f t="shared" si="6"/>
        <v>2007</v>
      </c>
      <c r="P98" s="36">
        <v>47.62</v>
      </c>
      <c r="Q98" s="36">
        <v>32.32</v>
      </c>
      <c r="R98" s="36">
        <v>9.31</v>
      </c>
      <c r="S98" s="36">
        <v>8.1999999999999993</v>
      </c>
      <c r="T98" s="36">
        <v>2.5499999999999998</v>
      </c>
      <c r="U98" s="36"/>
      <c r="V98" s="35">
        <f t="shared" si="7"/>
        <v>2007</v>
      </c>
      <c r="W98" s="36">
        <f>'Table A7 (cont.)'!I98</f>
        <v>38.049999999999997</v>
      </c>
      <c r="X98" s="36">
        <f>'Table A7 (cont.)'!J98</f>
        <v>28.66</v>
      </c>
      <c r="Y98" s="36">
        <f>'Table A7 (cont.)'!K98</f>
        <v>15.56</v>
      </c>
      <c r="Z98" s="36">
        <f>'Table A7 (cont.)'!L98</f>
        <v>15.23</v>
      </c>
      <c r="AA98" s="36">
        <f>'Table A7 (cont.)'!M98</f>
        <v>2.4900000000000002</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86">
      <c r="A99" s="35">
        <f t="shared" si="4"/>
        <v>2008</v>
      </c>
      <c r="B99" s="36">
        <v>73.55</v>
      </c>
      <c r="C99" s="36">
        <v>17.45</v>
      </c>
      <c r="D99" s="36">
        <v>3.83</v>
      </c>
      <c r="E99" s="36">
        <v>3.18</v>
      </c>
      <c r="F99" s="36">
        <v>1.99</v>
      </c>
      <c r="G99" s="36"/>
      <c r="H99" s="35">
        <f t="shared" si="5"/>
        <v>2008</v>
      </c>
      <c r="I99" s="36">
        <v>58.75</v>
      </c>
      <c r="J99" s="36">
        <v>28.34</v>
      </c>
      <c r="K99" s="36">
        <v>5.6</v>
      </c>
      <c r="L99" s="36">
        <v>4.4000000000000004</v>
      </c>
      <c r="M99" s="36">
        <v>2.92</v>
      </c>
      <c r="N99" s="36"/>
      <c r="O99" s="35">
        <f t="shared" si="6"/>
        <v>2008</v>
      </c>
      <c r="P99" s="36">
        <v>47.73</v>
      </c>
      <c r="Q99" s="36">
        <v>34.159999999999997</v>
      </c>
      <c r="R99" s="36">
        <v>8.57</v>
      </c>
      <c r="S99" s="36">
        <v>6.15</v>
      </c>
      <c r="T99" s="36">
        <v>3.4</v>
      </c>
      <c r="U99" s="36"/>
      <c r="V99" s="35">
        <f t="shared" si="7"/>
        <v>2008</v>
      </c>
      <c r="W99" s="36">
        <f>'Table A7 (cont.)'!I99</f>
        <v>35.97</v>
      </c>
      <c r="X99" s="36">
        <f>'Table A7 (cont.)'!J99</f>
        <v>35.03</v>
      </c>
      <c r="Y99" s="36">
        <f>'Table A7 (cont.)'!K99</f>
        <v>15.19</v>
      </c>
      <c r="Z99" s="36">
        <f>'Table A7 (cont.)'!L99</f>
        <v>10.46</v>
      </c>
      <c r="AA99" s="36">
        <f>'Table A7 (cont.)'!M99</f>
        <v>3.36</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86">
      <c r="A100" s="35">
        <f t="shared" si="4"/>
        <v>2009</v>
      </c>
      <c r="B100" s="36">
        <v>74.849999999999994</v>
      </c>
      <c r="C100" s="36">
        <v>18.04</v>
      </c>
      <c r="D100" s="36">
        <v>3</v>
      </c>
      <c r="E100" s="36">
        <v>2.4</v>
      </c>
      <c r="F100" s="36">
        <v>1.72</v>
      </c>
      <c r="G100" s="36"/>
      <c r="H100" s="35">
        <f t="shared" si="5"/>
        <v>2009</v>
      </c>
      <c r="I100" s="36">
        <v>60.97</v>
      </c>
      <c r="J100" s="36">
        <v>28.99</v>
      </c>
      <c r="K100" s="36">
        <v>4.3099999999999996</v>
      </c>
      <c r="L100" s="36">
        <v>3.38</v>
      </c>
      <c r="M100" s="36">
        <v>2.35</v>
      </c>
      <c r="N100" s="36"/>
      <c r="O100" s="35">
        <f t="shared" si="6"/>
        <v>2009</v>
      </c>
      <c r="P100" s="36">
        <v>46.82</v>
      </c>
      <c r="Q100" s="36">
        <v>38.869999999999997</v>
      </c>
      <c r="R100" s="36">
        <v>6.54</v>
      </c>
      <c r="S100" s="36">
        <v>4.8600000000000003</v>
      </c>
      <c r="T100" s="36">
        <v>2.9</v>
      </c>
      <c r="U100" s="36"/>
      <c r="V100" s="35">
        <f t="shared" si="7"/>
        <v>2009</v>
      </c>
      <c r="W100" s="36">
        <f>'Table A7 (cont.)'!I100</f>
        <v>33.119999999999997</v>
      </c>
      <c r="X100" s="36">
        <f>'Table A7 (cont.)'!J100</f>
        <v>41.07</v>
      </c>
      <c r="Y100" s="36">
        <f>'Table A7 (cont.)'!K100</f>
        <v>13.3</v>
      </c>
      <c r="Z100" s="36">
        <f>'Table A7 (cont.)'!L100</f>
        <v>8.76</v>
      </c>
      <c r="AA100" s="36">
        <f>'Table A7 (cont.)'!M100</f>
        <v>3.74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86">
      <c r="A101" s="35">
        <f t="shared" si="4"/>
        <v>2010</v>
      </c>
      <c r="B101" s="36">
        <v>75.459999999999994</v>
      </c>
      <c r="C101" s="36">
        <v>17.739999999999998</v>
      </c>
      <c r="D101" s="36">
        <v>3.09</v>
      </c>
      <c r="E101" s="36">
        <v>1.89</v>
      </c>
      <c r="F101" s="36">
        <v>1.82</v>
      </c>
      <c r="G101" s="36"/>
      <c r="H101" s="35">
        <f t="shared" si="5"/>
        <v>2010</v>
      </c>
      <c r="I101" s="36">
        <v>61.59</v>
      </c>
      <c r="J101" s="36">
        <v>28.46</v>
      </c>
      <c r="K101" s="36">
        <v>4.4800000000000004</v>
      </c>
      <c r="L101" s="36">
        <v>2.88</v>
      </c>
      <c r="M101" s="36">
        <v>2.6</v>
      </c>
      <c r="N101" s="36"/>
      <c r="O101" s="35">
        <f t="shared" si="6"/>
        <v>2010</v>
      </c>
      <c r="P101" s="36">
        <v>48.9</v>
      </c>
      <c r="Q101" s="36">
        <v>36.53</v>
      </c>
      <c r="R101" s="36">
        <v>7.47</v>
      </c>
      <c r="S101" s="36">
        <v>4.3</v>
      </c>
      <c r="T101" s="36">
        <v>2.81</v>
      </c>
      <c r="U101" s="36"/>
      <c r="V101" s="35">
        <f t="shared" si="7"/>
        <v>2010</v>
      </c>
      <c r="W101" s="36">
        <f>'Table A7 (cont.)'!I101</f>
        <v>33.340000000000003</v>
      </c>
      <c r="X101" s="36">
        <f>'Table A7 (cont.)'!J101</f>
        <v>36.590000000000003</v>
      </c>
      <c r="Y101" s="36">
        <f>'Table A7 (cont.)'!K101</f>
        <v>17.190000000000001</v>
      </c>
      <c r="Z101" s="36">
        <f>'Table A7 (cont.)'!L101</f>
        <v>9.24</v>
      </c>
      <c r="AA101" s="36">
        <f>'Table A7 (cont.)'!M101</f>
        <v>3.65</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86">
      <c r="A102" s="35">
        <f t="shared" si="4"/>
        <v>2011</v>
      </c>
      <c r="B102" s="36">
        <v>74.66</v>
      </c>
      <c r="C102" s="36">
        <v>18.440000000000001</v>
      </c>
      <c r="D102" s="36">
        <v>3.25</v>
      </c>
      <c r="E102" s="36">
        <v>1.68</v>
      </c>
      <c r="F102" s="36">
        <v>1.97</v>
      </c>
      <c r="G102" s="36"/>
      <c r="H102" s="35">
        <f t="shared" si="5"/>
        <v>2011</v>
      </c>
      <c r="I102" s="36">
        <v>62.69</v>
      </c>
      <c r="J102" s="36">
        <v>27.73</v>
      </c>
      <c r="K102" s="36">
        <v>4.66</v>
      </c>
      <c r="L102" s="36">
        <v>2.4</v>
      </c>
      <c r="M102" s="36">
        <v>2.52</v>
      </c>
      <c r="N102" s="36"/>
      <c r="O102" s="35">
        <f t="shared" si="6"/>
        <v>2011</v>
      </c>
      <c r="P102" s="36">
        <v>49.97</v>
      </c>
      <c r="Q102" s="36">
        <v>35.9</v>
      </c>
      <c r="R102" s="36">
        <v>7.17</v>
      </c>
      <c r="S102" s="36">
        <v>3.85</v>
      </c>
      <c r="T102" s="36">
        <v>3.11</v>
      </c>
      <c r="U102" s="36"/>
      <c r="V102" s="35">
        <f t="shared" si="7"/>
        <v>2011</v>
      </c>
      <c r="W102" s="36">
        <f>'Table A7 (cont.)'!I102</f>
        <v>35.200000000000003</v>
      </c>
      <c r="X102" s="36">
        <f>'Table A7 (cont.)'!J102</f>
        <v>38.26</v>
      </c>
      <c r="Y102" s="36">
        <f>'Table A7 (cont.)'!K102</f>
        <v>14.69</v>
      </c>
      <c r="Z102" s="36">
        <f>'Table A7 (cont.)'!L102</f>
        <v>8.3000000000000007</v>
      </c>
      <c r="AA102" s="36">
        <f>'Table A7 (cont.)'!M102</f>
        <v>3.55</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86">
      <c r="A103" s="35">
        <f t="shared" si="4"/>
        <v>2012</v>
      </c>
      <c r="B103" s="36">
        <v>71.36</v>
      </c>
      <c r="C103" s="36">
        <v>20.82</v>
      </c>
      <c r="D103" s="36">
        <v>4.0599999999999996</v>
      </c>
      <c r="E103" s="36">
        <v>1.59</v>
      </c>
      <c r="F103" s="36">
        <v>2.17</v>
      </c>
      <c r="G103" s="36"/>
      <c r="H103" s="35">
        <f t="shared" si="5"/>
        <v>2012</v>
      </c>
      <c r="I103" s="36">
        <v>59.92</v>
      </c>
      <c r="J103" s="36">
        <v>29.47</v>
      </c>
      <c r="K103" s="36">
        <v>5.83</v>
      </c>
      <c r="L103" s="36">
        <v>2.11</v>
      </c>
      <c r="M103" s="36">
        <v>2.67</v>
      </c>
      <c r="N103" s="36"/>
      <c r="O103" s="35">
        <f t="shared" si="6"/>
        <v>2012</v>
      </c>
      <c r="P103" s="36">
        <v>46.96</v>
      </c>
      <c r="Q103" s="36">
        <v>36.04</v>
      </c>
      <c r="R103" s="36">
        <v>10.19</v>
      </c>
      <c r="S103" s="36">
        <v>3.6</v>
      </c>
      <c r="T103" s="36">
        <v>3.21</v>
      </c>
      <c r="U103" s="36"/>
      <c r="V103" s="35">
        <f t="shared" si="7"/>
        <v>2012</v>
      </c>
      <c r="W103" s="36">
        <f>'Table A7 (cont.)'!I103</f>
        <v>33.659999999999997</v>
      </c>
      <c r="X103" s="36">
        <f>'Table A7 (cont.)'!J103</f>
        <v>34.409999999999997</v>
      </c>
      <c r="Y103" s="36">
        <f>'Table A7 (cont.)'!K103</f>
        <v>21.45</v>
      </c>
      <c r="Z103" s="36">
        <f>'Table A7 (cont.)'!L103</f>
        <v>7.08</v>
      </c>
      <c r="AA103" s="36">
        <f>'Table A7 (cont.)'!M103</f>
        <v>3.4</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86">
      <c r="A104" s="35">
        <f t="shared" si="4"/>
        <v>2013</v>
      </c>
      <c r="B104" s="36">
        <v>74.27</v>
      </c>
      <c r="C104" s="36">
        <v>18.899999999999999</v>
      </c>
      <c r="D104" s="36">
        <v>3.52</v>
      </c>
      <c r="E104" s="36">
        <v>1.3</v>
      </c>
      <c r="F104" s="36">
        <v>2.02</v>
      </c>
      <c r="G104" s="36"/>
      <c r="H104" s="35">
        <f t="shared" si="5"/>
        <v>2013</v>
      </c>
      <c r="I104" s="36">
        <v>60.83</v>
      </c>
      <c r="J104" s="36">
        <v>29.55</v>
      </c>
      <c r="K104" s="36">
        <v>4.84</v>
      </c>
      <c r="L104" s="36">
        <v>1.96</v>
      </c>
      <c r="M104" s="36">
        <v>2.82</v>
      </c>
      <c r="N104" s="36"/>
      <c r="O104" s="35">
        <f t="shared" si="6"/>
        <v>2013</v>
      </c>
      <c r="P104" s="36">
        <v>47.21</v>
      </c>
      <c r="Q104" s="36">
        <v>38.380000000000003</v>
      </c>
      <c r="R104" s="36">
        <v>7.28</v>
      </c>
      <c r="S104" s="36">
        <v>3.4</v>
      </c>
      <c r="T104" s="36">
        <v>3.73</v>
      </c>
      <c r="U104" s="36"/>
      <c r="V104" s="35">
        <f t="shared" si="7"/>
        <v>2013</v>
      </c>
      <c r="W104" s="36">
        <f>'Table A7 (cont.)'!I104</f>
        <v>34.35</v>
      </c>
      <c r="X104" s="36">
        <f>'Table A7 (cont.)'!J104</f>
        <v>39.06</v>
      </c>
      <c r="Y104" s="36">
        <f>'Table A7 (cont.)'!K104</f>
        <v>14.77</v>
      </c>
      <c r="Z104" s="36">
        <f>'Table A7 (cont.)'!L104</f>
        <v>8.1999999999999993</v>
      </c>
      <c r="AA104" s="36">
        <f>'Table A7 (cont.)'!M104</f>
        <v>3.62</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86">
      <c r="A105" s="35">
        <f t="shared" si="4"/>
        <v>2014</v>
      </c>
      <c r="B105" s="36">
        <v>72.459999999999994</v>
      </c>
      <c r="C105" s="36">
        <v>19.82</v>
      </c>
      <c r="D105" s="36">
        <v>4.24</v>
      </c>
      <c r="E105" s="36">
        <v>1.2</v>
      </c>
      <c r="F105" s="36">
        <v>2.2799999999999998</v>
      </c>
      <c r="G105" s="36"/>
      <c r="H105" s="35">
        <f t="shared" si="5"/>
        <v>2014</v>
      </c>
      <c r="I105" s="36">
        <v>60.42</v>
      </c>
      <c r="J105" s="36">
        <v>29.32</v>
      </c>
      <c r="K105" s="36">
        <v>5.53</v>
      </c>
      <c r="L105" s="36">
        <v>1.77</v>
      </c>
      <c r="M105" s="36">
        <v>2.95</v>
      </c>
      <c r="N105" s="36"/>
      <c r="O105" s="35">
        <f t="shared" si="6"/>
        <v>2014</v>
      </c>
      <c r="P105" s="36">
        <v>47.06</v>
      </c>
      <c r="Q105" s="36">
        <v>37.57</v>
      </c>
      <c r="R105" s="36">
        <v>8.1999999999999993</v>
      </c>
      <c r="S105" s="36">
        <v>3.12</v>
      </c>
      <c r="T105" s="36">
        <v>4.05</v>
      </c>
      <c r="U105" s="36"/>
      <c r="V105" s="35">
        <f t="shared" si="7"/>
        <v>2014</v>
      </c>
      <c r="W105" s="36">
        <f>'Table A7 (cont.)'!I105</f>
        <v>34.6</v>
      </c>
      <c r="X105" s="36">
        <f>'Table A7 (cont.)'!J105</f>
        <v>36.94</v>
      </c>
      <c r="Y105" s="36">
        <f>'Table A7 (cont.)'!K105</f>
        <v>16.940000000000001</v>
      </c>
      <c r="Z105" s="36">
        <f>'Table A7 (cont.)'!L105</f>
        <v>7.04</v>
      </c>
      <c r="AA105" s="36">
        <f>'Table A7 (cont.)'!M105</f>
        <v>4.4800000000000004</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86">
      <c r="A106" s="35">
        <f t="shared" si="4"/>
        <v>2015</v>
      </c>
      <c r="B106" s="36">
        <v>72.010000000000005</v>
      </c>
      <c r="C106" s="36">
        <v>20.87</v>
      </c>
      <c r="D106" s="36">
        <v>4.04</v>
      </c>
      <c r="E106" s="36">
        <v>1.17</v>
      </c>
      <c r="F106" s="36">
        <v>1.92</v>
      </c>
      <c r="G106" s="36"/>
      <c r="H106" s="35">
        <f t="shared" si="5"/>
        <v>2015</v>
      </c>
      <c r="I106" s="36">
        <v>60.37</v>
      </c>
      <c r="J106" s="36">
        <v>30.15</v>
      </c>
      <c r="K106" s="36">
        <v>5.34</v>
      </c>
      <c r="L106" s="36">
        <v>1.69</v>
      </c>
      <c r="M106" s="36">
        <v>2.4500000000000002</v>
      </c>
      <c r="N106" s="36"/>
      <c r="O106" s="35">
        <f t="shared" si="6"/>
        <v>2015</v>
      </c>
      <c r="P106" s="36">
        <v>47.07</v>
      </c>
      <c r="Q106" s="36">
        <v>38.71</v>
      </c>
      <c r="R106" s="36">
        <v>8.0299999999999994</v>
      </c>
      <c r="S106" s="36">
        <v>3.07</v>
      </c>
      <c r="T106" s="36">
        <v>3.11</v>
      </c>
      <c r="U106" s="36"/>
      <c r="V106" s="35">
        <f t="shared" si="7"/>
        <v>2015</v>
      </c>
      <c r="W106" s="36">
        <f>'Table A7 (cont.)'!I106</f>
        <v>36.58</v>
      </c>
      <c r="X106" s="36">
        <f>'Table A7 (cont.)'!J106</f>
        <v>36.659999999999997</v>
      </c>
      <c r="Y106" s="36">
        <f>'Table A7 (cont.)'!K106</f>
        <v>17.11</v>
      </c>
      <c r="Z106" s="36">
        <f>'Table A7 (cont.)'!L106</f>
        <v>6.83</v>
      </c>
      <c r="AA106" s="36">
        <f>'Table A7 (cont.)'!M106</f>
        <v>2.82</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86">
      <c r="A107" s="35">
        <f t="shared" si="4"/>
        <v>2016</v>
      </c>
      <c r="B107" s="36">
        <v>71.27</v>
      </c>
      <c r="C107" s="36">
        <v>21.8</v>
      </c>
      <c r="D107" s="36">
        <v>4</v>
      </c>
      <c r="E107" s="36">
        <v>1.21</v>
      </c>
      <c r="F107" s="36">
        <v>1.73</v>
      </c>
      <c r="G107" s="36"/>
      <c r="H107" s="35">
        <f t="shared" si="5"/>
        <v>2016</v>
      </c>
      <c r="I107" s="36">
        <v>60.05</v>
      </c>
      <c r="J107" s="36">
        <v>31.02</v>
      </c>
      <c r="K107" s="36">
        <v>5.1100000000000003</v>
      </c>
      <c r="L107" s="36">
        <v>1.65</v>
      </c>
      <c r="M107" s="36">
        <v>2.1800000000000002</v>
      </c>
      <c r="N107" s="36"/>
      <c r="O107" s="35">
        <f t="shared" si="6"/>
        <v>2016</v>
      </c>
      <c r="P107" s="36">
        <v>45.44</v>
      </c>
      <c r="Q107" s="36">
        <v>40.9</v>
      </c>
      <c r="R107" s="36">
        <v>7.66</v>
      </c>
      <c r="S107" s="36">
        <v>3.07</v>
      </c>
      <c r="T107" s="36">
        <v>2.94</v>
      </c>
      <c r="U107" s="36"/>
      <c r="V107" s="35">
        <f t="shared" si="7"/>
        <v>2016</v>
      </c>
      <c r="W107" s="36">
        <f>'Table A7 (cont.)'!I107</f>
        <v>34.69</v>
      </c>
      <c r="X107" s="36">
        <f>'Table A7 (cont.)'!J107</f>
        <v>37.5</v>
      </c>
      <c r="Y107" s="36">
        <f>'Table A7 (cont.)'!K107</f>
        <v>17.940000000000001</v>
      </c>
      <c r="Z107" s="36">
        <f>'Table A7 (cont.)'!L107</f>
        <v>6.45</v>
      </c>
      <c r="AA107" s="36">
        <f>'Table A7 (cont.)'!M107</f>
        <v>3.42</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86">
      <c r="A108" s="35">
        <f t="shared" si="4"/>
        <v>2017</v>
      </c>
      <c r="B108" s="36">
        <v>69.760000000000005</v>
      </c>
      <c r="C108" s="36">
        <v>22.46</v>
      </c>
      <c r="D108" s="36">
        <v>4.62</v>
      </c>
      <c r="E108" s="36">
        <v>1.34</v>
      </c>
      <c r="F108" s="36">
        <v>1.82</v>
      </c>
      <c r="G108" s="36"/>
      <c r="H108" s="35">
        <f t="shared" si="5"/>
        <v>2017</v>
      </c>
      <c r="I108" s="36">
        <v>59.79</v>
      </c>
      <c r="J108" s="36">
        <v>30.12</v>
      </c>
      <c r="K108" s="36">
        <v>5.84</v>
      </c>
      <c r="L108" s="36">
        <v>1.9</v>
      </c>
      <c r="M108" s="36">
        <v>2.36</v>
      </c>
      <c r="N108" s="36"/>
      <c r="O108" s="35">
        <f t="shared" si="6"/>
        <v>2017</v>
      </c>
      <c r="P108" s="36">
        <v>46.82</v>
      </c>
      <c r="Q108" s="36">
        <v>38.11</v>
      </c>
      <c r="R108" s="36">
        <v>8.42</v>
      </c>
      <c r="S108" s="36">
        <v>3.41</v>
      </c>
      <c r="T108" s="36">
        <v>3.25</v>
      </c>
      <c r="U108" s="36"/>
      <c r="V108" s="35">
        <f t="shared" si="7"/>
        <v>2017</v>
      </c>
      <c r="W108" s="36">
        <f>'Table A7 (cont.)'!I108</f>
        <v>39.54</v>
      </c>
      <c r="X108" s="36">
        <f>'Table A7 (cont.)'!J108</f>
        <v>34.950000000000003</v>
      </c>
      <c r="Y108" s="36">
        <f>'Table A7 (cont.)'!K108</f>
        <v>14.84</v>
      </c>
      <c r="Z108" s="36">
        <f>'Table A7 (cont.)'!L108</f>
        <v>7.01</v>
      </c>
      <c r="AA108" s="36">
        <f>'Table A7 (cont.)'!M108</f>
        <v>3.66</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86" ht="6"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3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row>
    <row r="110" spans="1:86">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c r="CC110" s="115"/>
      <c r="CD110" s="115"/>
      <c r="CE110" s="115"/>
      <c r="CF110" s="115"/>
      <c r="CG110" s="115"/>
      <c r="CH110" s="115"/>
    </row>
    <row r="111" spans="1:86">
      <c r="A111" s="116" t="s">
        <v>162</v>
      </c>
      <c r="B111" s="116"/>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row>
    <row r="112" spans="1:86">
      <c r="A112" s="60" t="s">
        <v>224</v>
      </c>
      <c r="B112" s="60"/>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row>
    <row r="113" spans="1:86">
      <c r="A113" s="60" t="s">
        <v>225</v>
      </c>
      <c r="B113" s="60"/>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c r="CC113" s="115"/>
      <c r="CD113" s="115"/>
      <c r="CE113" s="115"/>
      <c r="CF113" s="115"/>
      <c r="CG113" s="115"/>
      <c r="CH113" s="115"/>
    </row>
    <row r="114" spans="1:86">
      <c r="A114" s="60" t="s">
        <v>226</v>
      </c>
      <c r="B114" s="60"/>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c r="CC114" s="115"/>
      <c r="CD114" s="115"/>
      <c r="CE114" s="115"/>
      <c r="CF114" s="115"/>
      <c r="CG114" s="115"/>
      <c r="CH114" s="115"/>
    </row>
    <row r="115" spans="1:86">
      <c r="A115" s="60" t="s">
        <v>227</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c r="CC115" s="115"/>
      <c r="CD115" s="115"/>
      <c r="CE115" s="115"/>
      <c r="CF115" s="115"/>
      <c r="CG115" s="115"/>
      <c r="CH115" s="115"/>
    </row>
    <row r="116" spans="1:86">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row>
    <row r="117" spans="1:86">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row>
    <row r="118" spans="1:86">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c r="CC118" s="115"/>
      <c r="CD118" s="115"/>
      <c r="CE118" s="115"/>
      <c r="CF118" s="115"/>
      <c r="CG118" s="115"/>
      <c r="CH118" s="115"/>
    </row>
    <row r="119" spans="1:86">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row>
    <row r="120" spans="1:86">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c r="CC120" s="115"/>
      <c r="CD120" s="115"/>
      <c r="CE120" s="115"/>
      <c r="CF120" s="115"/>
      <c r="CG120" s="115"/>
      <c r="CH120" s="115"/>
    </row>
    <row r="121" spans="1:86">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c r="CE121" s="115"/>
      <c r="CF121" s="115"/>
      <c r="CG121" s="115"/>
      <c r="CH121" s="115"/>
    </row>
    <row r="122" spans="1:86">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c r="CC122" s="115"/>
      <c r="CD122" s="115"/>
      <c r="CE122" s="115"/>
      <c r="CF122" s="115"/>
      <c r="CG122" s="115"/>
      <c r="CH122" s="115"/>
    </row>
    <row r="123" spans="1:86">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c r="CC123" s="115"/>
      <c r="CD123" s="115"/>
      <c r="CE123" s="115"/>
      <c r="CF123" s="115"/>
      <c r="CG123" s="115"/>
      <c r="CH123" s="115"/>
    </row>
    <row r="124" spans="1:86">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c r="CC124" s="115"/>
      <c r="CD124" s="115"/>
      <c r="CE124" s="115"/>
      <c r="CF124" s="115"/>
      <c r="CG124" s="115"/>
      <c r="CH124" s="115"/>
    </row>
    <row r="125" spans="1:86">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row>
    <row r="126" spans="1:86">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row>
    <row r="127" spans="1:86">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row>
    <row r="128" spans="1:86">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c r="CC128" s="115"/>
      <c r="CD128" s="115"/>
      <c r="CE128" s="115"/>
      <c r="CF128" s="115"/>
      <c r="CG128" s="115"/>
      <c r="CH128" s="115"/>
    </row>
    <row r="129" spans="1:86">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row>
    <row r="130" spans="1:86">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row>
    <row r="131" spans="1:86">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row>
    <row r="132" spans="1:86">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row>
    <row r="133" spans="1:86">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row>
    <row r="134" spans="1:86">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row>
    <row r="135" spans="1:86">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row>
    <row r="136" spans="1:86">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c r="CC136" s="115"/>
      <c r="CD136" s="115"/>
      <c r="CE136" s="115"/>
      <c r="CF136" s="115"/>
      <c r="CG136" s="115"/>
      <c r="CH136" s="115"/>
    </row>
    <row r="137" spans="1:86">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row>
    <row r="138" spans="1:86">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row>
    <row r="139" spans="1:86">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row>
    <row r="140" spans="1:86">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row>
    <row r="141" spans="1:86">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row>
    <row r="142" spans="1:86">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row>
    <row r="143" spans="1:86">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c r="CC143" s="115"/>
      <c r="CD143" s="115"/>
      <c r="CE143" s="115"/>
      <c r="CF143" s="115"/>
      <c r="CG143" s="115"/>
      <c r="CH143" s="115"/>
    </row>
    <row r="144" spans="1:86">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c r="CC144" s="115"/>
      <c r="CD144" s="115"/>
      <c r="CE144" s="115"/>
      <c r="CF144" s="115"/>
      <c r="CG144" s="115"/>
      <c r="CH144" s="115"/>
    </row>
    <row r="145" spans="1:86">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c r="CH145" s="115"/>
    </row>
    <row r="146" spans="1:86">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c r="CC146" s="115"/>
      <c r="CD146" s="115"/>
      <c r="CE146" s="115"/>
      <c r="CF146" s="115"/>
      <c r="CG146" s="115"/>
      <c r="CH146" s="115"/>
    </row>
    <row r="147" spans="1:86">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c r="CH147" s="115"/>
    </row>
    <row r="148" spans="1:86">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c r="CC148" s="115"/>
      <c r="CD148" s="115"/>
      <c r="CE148" s="115"/>
      <c r="CF148" s="115"/>
      <c r="CG148" s="115"/>
      <c r="CH148" s="115"/>
    </row>
    <row r="149" spans="1:86">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c r="CC149" s="115"/>
      <c r="CD149" s="115"/>
      <c r="CE149" s="115"/>
      <c r="CF149" s="115"/>
      <c r="CG149" s="115"/>
      <c r="CH149" s="115"/>
    </row>
    <row r="150" spans="1:86">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row>
    <row r="151" spans="1:86">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row>
    <row r="152" spans="1:86">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row>
    <row r="153" spans="1:86">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row>
    <row r="154" spans="1:86">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row>
    <row r="155" spans="1:86">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row>
    <row r="156" spans="1:86">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row>
    <row r="157" spans="1:86">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row>
    <row r="158" spans="1:86">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row>
    <row r="159" spans="1:86">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c r="CC159" s="115"/>
      <c r="CD159" s="115"/>
      <c r="CE159" s="115"/>
      <c r="CF159" s="115"/>
      <c r="CG159" s="115"/>
      <c r="CH159" s="115"/>
    </row>
    <row r="160" spans="1:86">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c r="CC160" s="115"/>
      <c r="CD160" s="115"/>
      <c r="CE160" s="115"/>
      <c r="CF160" s="115"/>
      <c r="CG160" s="115"/>
      <c r="CH160" s="115"/>
    </row>
    <row r="161" spans="1:86">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c r="CC161" s="115"/>
      <c r="CD161" s="115"/>
      <c r="CE161" s="115"/>
      <c r="CF161" s="115"/>
      <c r="CG161" s="115"/>
      <c r="CH161" s="115"/>
    </row>
    <row r="162" spans="1:86">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c r="CC162" s="115"/>
      <c r="CD162" s="115"/>
      <c r="CE162" s="115"/>
      <c r="CF162" s="115"/>
      <c r="CG162" s="115"/>
      <c r="CH162" s="115"/>
    </row>
    <row r="163" spans="1:86">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row>
    <row r="164" spans="1:86">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c r="CC164" s="115"/>
      <c r="CD164" s="115"/>
      <c r="CE164" s="115"/>
      <c r="CF164" s="115"/>
      <c r="CG164" s="115"/>
      <c r="CH164" s="115"/>
    </row>
    <row r="165" spans="1:86">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c r="CC165" s="115"/>
      <c r="CD165" s="115"/>
      <c r="CE165" s="115"/>
      <c r="CF165" s="115"/>
      <c r="CG165" s="115"/>
      <c r="CH165" s="115"/>
    </row>
    <row r="166" spans="1:86">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c r="CC166" s="115"/>
      <c r="CD166" s="115"/>
      <c r="CE166" s="115"/>
      <c r="CF166" s="115"/>
      <c r="CG166" s="115"/>
      <c r="CH166" s="115"/>
    </row>
    <row r="167" spans="1:86">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row>
    <row r="168" spans="1:86">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row>
    <row r="169" spans="1:86">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row>
    <row r="170" spans="1:86">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row>
    <row r="171" spans="1:86">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row>
    <row r="172" spans="1:86">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row>
    <row r="173" spans="1:86">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row>
    <row r="174" spans="1:86">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row>
    <row r="175" spans="1:86">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row>
    <row r="176" spans="1:86">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row>
    <row r="177" spans="1:86">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c r="CC177" s="115"/>
      <c r="CD177" s="115"/>
      <c r="CE177" s="115"/>
      <c r="CF177" s="115"/>
      <c r="CG177" s="115"/>
      <c r="CH177" s="115"/>
    </row>
    <row r="178" spans="1:86">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row>
    <row r="179" spans="1:86">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row>
    <row r="180" spans="1:86">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row>
    <row r="181" spans="1:86">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row>
    <row r="182" spans="1:86">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row>
    <row r="183" spans="1:86">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c r="CC183" s="115"/>
      <c r="CD183" s="115"/>
      <c r="CE183" s="115"/>
      <c r="CF183" s="115"/>
      <c r="CG183" s="115"/>
      <c r="CH183" s="115"/>
    </row>
    <row r="184" spans="1:86">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row>
    <row r="185" spans="1:86">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row>
    <row r="186" spans="1:86">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row>
    <row r="187" spans="1:86">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c r="CC187" s="115"/>
      <c r="CD187" s="115"/>
      <c r="CE187" s="115"/>
      <c r="CF187" s="115"/>
      <c r="CG187" s="115"/>
      <c r="CH187" s="115"/>
    </row>
    <row r="188" spans="1:86">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row>
    <row r="189" spans="1:86">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c r="CC189" s="115"/>
      <c r="CD189" s="115"/>
      <c r="CE189" s="115"/>
      <c r="CF189" s="115"/>
      <c r="CG189" s="115"/>
      <c r="CH189" s="115"/>
    </row>
    <row r="190" spans="1:86">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row>
    <row r="191" spans="1:86">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row>
    <row r="192" spans="1:86">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row>
    <row r="193" spans="1:86">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row>
    <row r="194" spans="1:86">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c r="CC194" s="115"/>
      <c r="CD194" s="115"/>
      <c r="CE194" s="115"/>
      <c r="CF194" s="115"/>
      <c r="CG194" s="115"/>
      <c r="CH194" s="115"/>
    </row>
    <row r="195" spans="1:86">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row>
    <row r="196" spans="1:86">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c r="CC196" s="115"/>
      <c r="CD196" s="115"/>
      <c r="CE196" s="115"/>
      <c r="CF196" s="115"/>
      <c r="CG196" s="115"/>
      <c r="CH196" s="115"/>
    </row>
    <row r="197" spans="1:86">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row>
    <row r="198" spans="1:86">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row>
    <row r="199" spans="1:86">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row>
    <row r="200" spans="1:86">
      <c r="A200" s="115"/>
      <c r="B200" s="115"/>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row>
    <row r="201" spans="1:86">
      <c r="A201" s="115"/>
      <c r="B201" s="115"/>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row>
    <row r="202" spans="1:86">
      <c r="A202" s="115"/>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row>
    <row r="203" spans="1:86">
      <c r="A203" s="115"/>
      <c r="B203" s="115"/>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row>
    <row r="204" spans="1:86">
      <c r="A204" s="115"/>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row>
    <row r="205" spans="1:86">
      <c r="A205" s="115"/>
      <c r="B205" s="115"/>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row>
    <row r="206" spans="1:86">
      <c r="A206" s="115"/>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row>
    <row r="207" spans="1:86">
      <c r="A207" s="115"/>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row>
    <row r="208" spans="1:86">
      <c r="A208" s="115"/>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row>
    <row r="209" spans="1:86">
      <c r="A209" s="115"/>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row>
    <row r="210" spans="1:86">
      <c r="A210" s="115"/>
      <c r="B210" s="115"/>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row>
    <row r="211" spans="1:86">
      <c r="A211" s="115"/>
      <c r="B211" s="115"/>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row>
    <row r="212" spans="1:86">
      <c r="A212" s="115"/>
      <c r="B212" s="115"/>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row>
    <row r="213" spans="1:86">
      <c r="A213" s="115"/>
      <c r="B213" s="115"/>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row>
    <row r="214" spans="1:86">
      <c r="A214" s="115"/>
      <c r="B214" s="115"/>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row>
    <row r="215" spans="1:86">
      <c r="A215" s="115"/>
      <c r="B215" s="115"/>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row>
    <row r="216" spans="1:86">
      <c r="A216" s="115"/>
      <c r="B216" s="115"/>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row>
    <row r="217" spans="1:86">
      <c r="A217" s="115"/>
      <c r="B217" s="115"/>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row>
    <row r="218" spans="1:86">
      <c r="A218" s="115"/>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row>
    <row r="219" spans="1:86">
      <c r="A219" s="115"/>
      <c r="B219" s="115"/>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row>
    <row r="220" spans="1:86">
      <c r="A220" s="115"/>
      <c r="B220" s="115"/>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row>
    <row r="221" spans="1:86">
      <c r="A221" s="115"/>
      <c r="B221" s="115"/>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row>
    <row r="222" spans="1:86">
      <c r="A222" s="115"/>
      <c r="B222" s="115"/>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row>
    <row r="223" spans="1:86">
      <c r="A223" s="115"/>
      <c r="B223" s="115"/>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row>
    <row r="224" spans="1:86">
      <c r="A224" s="115"/>
      <c r="B224" s="115"/>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row>
    <row r="225" spans="1:86">
      <c r="A225" s="115"/>
      <c r="B225" s="115"/>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row>
    <row r="226" spans="1:86">
      <c r="A226" s="115"/>
      <c r="B226" s="115"/>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row>
    <row r="227" spans="1:86">
      <c r="A227" s="115"/>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row>
    <row r="228" spans="1:86">
      <c r="A228" s="115"/>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row>
    <row r="229" spans="1:86">
      <c r="A229" s="115"/>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row>
    <row r="230" spans="1:86">
      <c r="A230" s="115"/>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row>
    <row r="231" spans="1:86">
      <c r="A231" s="115"/>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c r="CC231" s="115"/>
      <c r="CD231" s="115"/>
      <c r="CE231" s="115"/>
      <c r="CF231" s="115"/>
      <c r="CG231" s="115"/>
      <c r="CH231" s="115"/>
    </row>
    <row r="232" spans="1:86">
      <c r="A232" s="115"/>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row>
    <row r="233" spans="1:86">
      <c r="A233" s="115"/>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row>
    <row r="234" spans="1:86">
      <c r="A234" s="115"/>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row>
    <row r="235" spans="1:86">
      <c r="A235" s="115"/>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c r="CC235" s="115"/>
      <c r="CD235" s="115"/>
      <c r="CE235" s="115"/>
      <c r="CF235" s="115"/>
      <c r="CG235" s="115"/>
      <c r="CH235" s="115"/>
    </row>
    <row r="236" spans="1:86">
      <c r="A236" s="115"/>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row>
    <row r="237" spans="1:86">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row>
    <row r="238" spans="1:86">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row>
    <row r="239" spans="1:86">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row>
    <row r="240" spans="1:86">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row>
    <row r="241" spans="1:86">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row>
    <row r="242" spans="1:86">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c r="CC242" s="115"/>
      <c r="CD242" s="115"/>
      <c r="CE242" s="115"/>
      <c r="CF242" s="115"/>
      <c r="CG242" s="115"/>
      <c r="CH242" s="115"/>
    </row>
    <row r="243" spans="1:86">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row>
    <row r="244" spans="1:86">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c r="CC244" s="115"/>
      <c r="CD244" s="115"/>
      <c r="CE244" s="115"/>
      <c r="CF244" s="115"/>
      <c r="CG244" s="115"/>
      <c r="CH244" s="115"/>
    </row>
    <row r="245" spans="1:86">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row>
    <row r="246" spans="1:86">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row>
    <row r="247" spans="1:86">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c r="CC247" s="115"/>
      <c r="CD247" s="115"/>
      <c r="CE247" s="115"/>
      <c r="CF247" s="115"/>
      <c r="CG247" s="115"/>
      <c r="CH247" s="115"/>
    </row>
    <row r="248" spans="1:86">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c r="CC248" s="115"/>
      <c r="CD248" s="115"/>
      <c r="CE248" s="115"/>
      <c r="CF248" s="115"/>
      <c r="CG248" s="115"/>
      <c r="CH248" s="115"/>
    </row>
    <row r="249" spans="1:86">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c r="CC249" s="115"/>
      <c r="CD249" s="115"/>
      <c r="CE249" s="115"/>
      <c r="CF249" s="115"/>
      <c r="CG249" s="115"/>
      <c r="CH249" s="115"/>
    </row>
    <row r="250" spans="1:86">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c r="CC250" s="115"/>
      <c r="CD250" s="115"/>
      <c r="CE250" s="115"/>
      <c r="CF250" s="115"/>
      <c r="CG250" s="115"/>
      <c r="CH250" s="115"/>
    </row>
    <row r="251" spans="1:86">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c r="CC251" s="115"/>
      <c r="CD251" s="115"/>
      <c r="CE251" s="115"/>
      <c r="CF251" s="115"/>
      <c r="CG251" s="115"/>
      <c r="CH251" s="115"/>
    </row>
    <row r="252" spans="1:86">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c r="CC252" s="115"/>
      <c r="CD252" s="115"/>
      <c r="CE252" s="115"/>
      <c r="CF252" s="115"/>
      <c r="CG252" s="115"/>
      <c r="CH252" s="115"/>
    </row>
    <row r="253" spans="1:86">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c r="CC253" s="115"/>
      <c r="CD253" s="115"/>
      <c r="CE253" s="115"/>
      <c r="CF253" s="115"/>
      <c r="CG253" s="115"/>
      <c r="CH253" s="115"/>
    </row>
    <row r="254" spans="1:86">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c r="CC254" s="115"/>
      <c r="CD254" s="115"/>
      <c r="CE254" s="115"/>
      <c r="CF254" s="115"/>
      <c r="CG254" s="115"/>
      <c r="CH254" s="115"/>
    </row>
    <row r="255" spans="1:86">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row>
    <row r="256" spans="1:86">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row>
    <row r="257" spans="1:86">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row>
    <row r="258" spans="1:86">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row>
    <row r="259" spans="1:86">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c r="CC259" s="115"/>
      <c r="CD259" s="115"/>
      <c r="CE259" s="115"/>
      <c r="CF259" s="115"/>
      <c r="CG259" s="115"/>
      <c r="CH259" s="115"/>
    </row>
    <row r="260" spans="1:86">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row>
    <row r="261" spans="1:86">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c r="CC261" s="115"/>
      <c r="CD261" s="115"/>
      <c r="CE261" s="115"/>
      <c r="CF261" s="115"/>
      <c r="CG261" s="115"/>
      <c r="CH261" s="115"/>
    </row>
    <row r="262" spans="1:86">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c r="CC262" s="115"/>
      <c r="CD262" s="115"/>
      <c r="CE262" s="115"/>
      <c r="CF262" s="115"/>
      <c r="CG262" s="115"/>
      <c r="CH262" s="115"/>
    </row>
    <row r="263" spans="1:86">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c r="CC263" s="115"/>
      <c r="CD263" s="115"/>
      <c r="CE263" s="115"/>
      <c r="CF263" s="115"/>
      <c r="CG263" s="115"/>
      <c r="CH263" s="115"/>
    </row>
    <row r="264" spans="1:86">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row>
    <row r="265" spans="1:86">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c r="CC265" s="115"/>
      <c r="CD265" s="115"/>
      <c r="CE265" s="115"/>
      <c r="CF265" s="115"/>
      <c r="CG265" s="115"/>
      <c r="CH265" s="115"/>
    </row>
    <row r="266" spans="1:86">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c r="CC266" s="115"/>
      <c r="CD266" s="115"/>
      <c r="CE266" s="115"/>
      <c r="CF266" s="115"/>
      <c r="CG266" s="115"/>
      <c r="CH266" s="115"/>
    </row>
    <row r="267" spans="1:86">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c r="CC267" s="115"/>
      <c r="CD267" s="115"/>
      <c r="CE267" s="115"/>
      <c r="CF267" s="115"/>
      <c r="CG267" s="115"/>
      <c r="CH267" s="115"/>
    </row>
    <row r="268" spans="1:86">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c r="CC268" s="115"/>
      <c r="CD268" s="115"/>
      <c r="CE268" s="115"/>
      <c r="CF268" s="115"/>
      <c r="CG268" s="115"/>
      <c r="CH268" s="115"/>
    </row>
    <row r="269" spans="1:86">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c r="CC269" s="115"/>
      <c r="CD269" s="115"/>
      <c r="CE269" s="115"/>
      <c r="CF269" s="115"/>
      <c r="CG269" s="115"/>
      <c r="CH269" s="115"/>
    </row>
    <row r="270" spans="1:86">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c r="CC270" s="115"/>
      <c r="CD270" s="115"/>
      <c r="CE270" s="115"/>
      <c r="CF270" s="115"/>
      <c r="CG270" s="115"/>
      <c r="CH270" s="115"/>
    </row>
    <row r="271" spans="1:86">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c r="CC271" s="115"/>
      <c r="CD271" s="115"/>
      <c r="CE271" s="115"/>
      <c r="CF271" s="115"/>
      <c r="CG271" s="115"/>
      <c r="CH271" s="115"/>
    </row>
    <row r="272" spans="1:86">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row>
    <row r="273" spans="1:86">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c r="CC273" s="115"/>
      <c r="CD273" s="115"/>
      <c r="CE273" s="115"/>
      <c r="CF273" s="115"/>
      <c r="CG273" s="115"/>
      <c r="CH273" s="115"/>
    </row>
    <row r="274" spans="1:86">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c r="CC274" s="115"/>
      <c r="CD274" s="115"/>
      <c r="CE274" s="115"/>
      <c r="CF274" s="115"/>
      <c r="CG274" s="115"/>
      <c r="CH274" s="115"/>
    </row>
    <row r="275" spans="1:86">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c r="CC275" s="115"/>
      <c r="CD275" s="115"/>
      <c r="CE275" s="115"/>
      <c r="CF275" s="115"/>
      <c r="CG275" s="115"/>
      <c r="CH275" s="115"/>
    </row>
    <row r="276" spans="1:86">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c r="CC276" s="115"/>
      <c r="CD276" s="115"/>
      <c r="CE276" s="115"/>
      <c r="CF276" s="115"/>
      <c r="CG276" s="115"/>
      <c r="CH276" s="115"/>
    </row>
    <row r="277" spans="1:86">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c r="CC277" s="115"/>
      <c r="CD277" s="115"/>
      <c r="CE277" s="115"/>
      <c r="CF277" s="115"/>
      <c r="CG277" s="115"/>
      <c r="CH277" s="115"/>
    </row>
    <row r="278" spans="1:86">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c r="CC278" s="115"/>
      <c r="CD278" s="115"/>
      <c r="CE278" s="115"/>
      <c r="CF278" s="115"/>
      <c r="CG278" s="115"/>
      <c r="CH278" s="115"/>
    </row>
    <row r="279" spans="1:86">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c r="CC279" s="115"/>
      <c r="CD279" s="115"/>
      <c r="CE279" s="115"/>
      <c r="CF279" s="115"/>
      <c r="CG279" s="115"/>
      <c r="CH279" s="115"/>
    </row>
    <row r="280" spans="1:86">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c r="CC280" s="115"/>
      <c r="CD280" s="115"/>
      <c r="CE280" s="115"/>
      <c r="CF280" s="115"/>
      <c r="CG280" s="115"/>
      <c r="CH280" s="115"/>
    </row>
    <row r="281" spans="1:86">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c r="CC281" s="115"/>
      <c r="CD281" s="115"/>
      <c r="CE281" s="115"/>
      <c r="CF281" s="115"/>
      <c r="CG281" s="115"/>
      <c r="CH281" s="115"/>
    </row>
    <row r="282" spans="1:86">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c r="CC282" s="115"/>
      <c r="CD282" s="115"/>
      <c r="CE282" s="115"/>
      <c r="CF282" s="115"/>
      <c r="CG282" s="115"/>
      <c r="CH282" s="115"/>
    </row>
    <row r="283" spans="1:86">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c r="CC283" s="115"/>
      <c r="CD283" s="115"/>
      <c r="CE283" s="115"/>
      <c r="CF283" s="115"/>
      <c r="CG283" s="115"/>
      <c r="CH283" s="115"/>
    </row>
    <row r="284" spans="1:86">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c r="CC284" s="115"/>
      <c r="CD284" s="115"/>
      <c r="CE284" s="115"/>
      <c r="CF284" s="115"/>
      <c r="CG284" s="115"/>
      <c r="CH284" s="115"/>
    </row>
    <row r="285" spans="1:86">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c r="CC285" s="115"/>
      <c r="CD285" s="115"/>
      <c r="CE285" s="115"/>
      <c r="CF285" s="115"/>
      <c r="CG285" s="115"/>
      <c r="CH285" s="115"/>
    </row>
    <row r="286" spans="1:86">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c r="CC286" s="115"/>
      <c r="CD286" s="115"/>
      <c r="CE286" s="115"/>
      <c r="CF286" s="115"/>
      <c r="CG286" s="115"/>
      <c r="CH286" s="115"/>
    </row>
    <row r="287" spans="1:86">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row>
    <row r="288" spans="1:86">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c r="CC288" s="115"/>
      <c r="CD288" s="115"/>
      <c r="CE288" s="115"/>
      <c r="CF288" s="115"/>
      <c r="CG288" s="115"/>
      <c r="CH288" s="115"/>
    </row>
    <row r="289" spans="1:86">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c r="CC289" s="115"/>
      <c r="CD289" s="115"/>
      <c r="CE289" s="115"/>
      <c r="CF289" s="115"/>
      <c r="CG289" s="115"/>
      <c r="CH289" s="115"/>
    </row>
    <row r="290" spans="1:86">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c r="CC290" s="115"/>
      <c r="CD290" s="115"/>
      <c r="CE290" s="115"/>
      <c r="CF290" s="115"/>
      <c r="CG290" s="115"/>
      <c r="CH290" s="115"/>
    </row>
    <row r="291" spans="1:86">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c r="CC291" s="115"/>
      <c r="CD291" s="115"/>
      <c r="CE291" s="115"/>
      <c r="CF291" s="115"/>
      <c r="CG291" s="115"/>
      <c r="CH291" s="115"/>
    </row>
    <row r="292" spans="1:86">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c r="CC292" s="115"/>
      <c r="CD292" s="115"/>
      <c r="CE292" s="115"/>
      <c r="CF292" s="115"/>
      <c r="CG292" s="115"/>
      <c r="CH292" s="115"/>
    </row>
    <row r="293" spans="1:86">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c r="CC293" s="115"/>
      <c r="CD293" s="115"/>
      <c r="CE293" s="115"/>
      <c r="CF293" s="115"/>
      <c r="CG293" s="115"/>
      <c r="CH293" s="115"/>
    </row>
    <row r="294" spans="1:86">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c r="CC294" s="115"/>
      <c r="CD294" s="115"/>
      <c r="CE294" s="115"/>
      <c r="CF294" s="115"/>
      <c r="CG294" s="115"/>
      <c r="CH294" s="115"/>
    </row>
    <row r="295" spans="1:86">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c r="CC295" s="115"/>
      <c r="CD295" s="115"/>
      <c r="CE295" s="115"/>
      <c r="CF295" s="115"/>
      <c r="CG295" s="115"/>
      <c r="CH295" s="115"/>
    </row>
    <row r="296" spans="1:86">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c r="CC296" s="115"/>
      <c r="CD296" s="115"/>
      <c r="CE296" s="115"/>
      <c r="CF296" s="115"/>
      <c r="CG296" s="115"/>
      <c r="CH296" s="115"/>
    </row>
    <row r="297" spans="1:86">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c r="CC297" s="115"/>
      <c r="CD297" s="115"/>
      <c r="CE297" s="115"/>
      <c r="CF297" s="115"/>
      <c r="CG297" s="115"/>
      <c r="CH297" s="115"/>
    </row>
    <row r="298" spans="1:86">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c r="CC298" s="115"/>
      <c r="CD298" s="115"/>
      <c r="CE298" s="115"/>
      <c r="CF298" s="115"/>
      <c r="CG298" s="115"/>
      <c r="CH298" s="115"/>
    </row>
    <row r="299" spans="1:86">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c r="CC299" s="115"/>
      <c r="CD299" s="115"/>
      <c r="CE299" s="115"/>
      <c r="CF299" s="115"/>
      <c r="CG299" s="115"/>
      <c r="CH299" s="115"/>
    </row>
    <row r="300" spans="1:86">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c r="CC300" s="115"/>
      <c r="CD300" s="115"/>
      <c r="CE300" s="115"/>
      <c r="CF300" s="115"/>
      <c r="CG300" s="115"/>
      <c r="CH300" s="115"/>
    </row>
    <row r="301" spans="1:86">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c r="CC301" s="115"/>
      <c r="CD301" s="115"/>
      <c r="CE301" s="115"/>
      <c r="CF301" s="115"/>
      <c r="CG301" s="115"/>
      <c r="CH301" s="115"/>
    </row>
    <row r="302" spans="1:86">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c r="CC302" s="115"/>
      <c r="CD302" s="115"/>
      <c r="CE302" s="115"/>
      <c r="CF302" s="115"/>
      <c r="CG302" s="115"/>
      <c r="CH302" s="115"/>
    </row>
    <row r="303" spans="1:86">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c r="CC303" s="115"/>
      <c r="CD303" s="115"/>
      <c r="CE303" s="115"/>
      <c r="CF303" s="115"/>
      <c r="CG303" s="115"/>
      <c r="CH303" s="115"/>
    </row>
    <row r="304" spans="1:86">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row>
    <row r="305" spans="1:86">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c r="CC305" s="115"/>
      <c r="CD305" s="115"/>
      <c r="CE305" s="115"/>
      <c r="CF305" s="115"/>
      <c r="CG305" s="115"/>
      <c r="CH305" s="115"/>
    </row>
    <row r="306" spans="1:86">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row>
    <row r="307" spans="1:86">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c r="CC307" s="115"/>
      <c r="CD307" s="115"/>
      <c r="CE307" s="115"/>
      <c r="CF307" s="115"/>
      <c r="CG307" s="115"/>
      <c r="CH307" s="115"/>
    </row>
    <row r="308" spans="1:86">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row>
    <row r="309" spans="1:86">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row>
    <row r="310" spans="1:86">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c r="CC310" s="115"/>
      <c r="CD310" s="115"/>
      <c r="CE310" s="115"/>
      <c r="CF310" s="115"/>
      <c r="CG310" s="115"/>
      <c r="CH310" s="115"/>
    </row>
    <row r="311" spans="1:86">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row>
    <row r="312" spans="1:86">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row>
    <row r="313" spans="1:86">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row>
    <row r="314" spans="1:86">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row>
    <row r="315" spans="1:86">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c r="CC315" s="115"/>
      <c r="CD315" s="115"/>
      <c r="CE315" s="115"/>
      <c r="CF315" s="115"/>
      <c r="CG315" s="115"/>
      <c r="CH315" s="115"/>
    </row>
    <row r="316" spans="1:86">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c r="CC316" s="115"/>
      <c r="CD316" s="115"/>
      <c r="CE316" s="115"/>
      <c r="CF316" s="115"/>
      <c r="CG316" s="115"/>
      <c r="CH316" s="115"/>
    </row>
    <row r="317" spans="1:86">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c r="CC317" s="115"/>
      <c r="CD317" s="115"/>
      <c r="CE317" s="115"/>
      <c r="CF317" s="115"/>
      <c r="CG317" s="115"/>
      <c r="CH317" s="115"/>
    </row>
    <row r="318" spans="1:86">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c r="CC318" s="115"/>
      <c r="CD318" s="115"/>
      <c r="CE318" s="115"/>
      <c r="CF318" s="115"/>
      <c r="CG318" s="115"/>
      <c r="CH318" s="115"/>
    </row>
    <row r="319" spans="1:86">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row>
    <row r="320" spans="1:86">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c r="CC320" s="115"/>
      <c r="CD320" s="115"/>
      <c r="CE320" s="115"/>
      <c r="CF320" s="115"/>
      <c r="CG320" s="115"/>
      <c r="CH320" s="115"/>
    </row>
    <row r="321" spans="1:86">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c r="CC321" s="115"/>
      <c r="CD321" s="115"/>
      <c r="CE321" s="115"/>
      <c r="CF321" s="115"/>
      <c r="CG321" s="115"/>
      <c r="CH321" s="115"/>
    </row>
    <row r="322" spans="1:86">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c r="CC322" s="115"/>
      <c r="CD322" s="115"/>
      <c r="CE322" s="115"/>
      <c r="CF322" s="115"/>
      <c r="CG322" s="115"/>
      <c r="CH322" s="115"/>
    </row>
    <row r="323" spans="1:86">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c r="CC323" s="115"/>
      <c r="CD323" s="115"/>
      <c r="CE323" s="115"/>
      <c r="CF323" s="115"/>
      <c r="CG323" s="115"/>
      <c r="CH323" s="115"/>
    </row>
    <row r="324" spans="1:86">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c r="CC324" s="115"/>
      <c r="CD324" s="115"/>
      <c r="CE324" s="115"/>
      <c r="CF324" s="115"/>
      <c r="CG324" s="115"/>
      <c r="CH324" s="115"/>
    </row>
    <row r="325" spans="1:86">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c r="CC325" s="115"/>
      <c r="CD325" s="115"/>
      <c r="CE325" s="115"/>
      <c r="CF325" s="115"/>
      <c r="CG325" s="115"/>
      <c r="CH325" s="115"/>
    </row>
    <row r="326" spans="1:86">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c r="CC326" s="115"/>
      <c r="CD326" s="115"/>
      <c r="CE326" s="115"/>
      <c r="CF326" s="115"/>
      <c r="CG326" s="115"/>
      <c r="CH326" s="115"/>
    </row>
    <row r="327" spans="1:86">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c r="CC327" s="115"/>
      <c r="CD327" s="115"/>
      <c r="CE327" s="115"/>
      <c r="CF327" s="115"/>
      <c r="CG327" s="115"/>
      <c r="CH327" s="115"/>
    </row>
    <row r="328" spans="1:86">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row>
    <row r="329" spans="1:86">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row>
    <row r="330" spans="1:86">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row>
    <row r="331" spans="1:86">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c r="CC331" s="115"/>
      <c r="CD331" s="115"/>
      <c r="CE331" s="115"/>
      <c r="CF331" s="115"/>
      <c r="CG331" s="115"/>
      <c r="CH331" s="115"/>
    </row>
    <row r="332" spans="1:86">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c r="CC332" s="115"/>
      <c r="CD332" s="115"/>
      <c r="CE332" s="115"/>
      <c r="CF332" s="115"/>
      <c r="CG332" s="115"/>
      <c r="CH332" s="115"/>
    </row>
    <row r="333" spans="1:86">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c r="CC333" s="115"/>
      <c r="CD333" s="115"/>
      <c r="CE333" s="115"/>
      <c r="CF333" s="115"/>
      <c r="CG333" s="115"/>
      <c r="CH333" s="115"/>
    </row>
    <row r="334" spans="1:86">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c r="CC334" s="115"/>
      <c r="CD334" s="115"/>
      <c r="CE334" s="115"/>
      <c r="CF334" s="115"/>
      <c r="CG334" s="115"/>
      <c r="CH334" s="115"/>
    </row>
    <row r="335" spans="1:86">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c r="CC335" s="115"/>
      <c r="CD335" s="115"/>
      <c r="CE335" s="115"/>
      <c r="CF335" s="115"/>
      <c r="CG335" s="115"/>
      <c r="CH335" s="115"/>
    </row>
    <row r="336" spans="1:86">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c r="CC336" s="115"/>
      <c r="CD336" s="115"/>
      <c r="CE336" s="115"/>
      <c r="CF336" s="115"/>
      <c r="CG336" s="115"/>
      <c r="CH336" s="115"/>
    </row>
    <row r="337" spans="1:86">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c r="CC337" s="115"/>
      <c r="CD337" s="115"/>
      <c r="CE337" s="115"/>
      <c r="CF337" s="115"/>
      <c r="CG337" s="115"/>
      <c r="CH337" s="115"/>
    </row>
    <row r="338" spans="1:86">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c r="CC338" s="115"/>
      <c r="CD338" s="115"/>
      <c r="CE338" s="115"/>
      <c r="CF338" s="115"/>
      <c r="CG338" s="115"/>
      <c r="CH338" s="115"/>
    </row>
    <row r="339" spans="1:86">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c r="CC339" s="115"/>
      <c r="CD339" s="115"/>
      <c r="CE339" s="115"/>
      <c r="CF339" s="115"/>
      <c r="CG339" s="115"/>
      <c r="CH339" s="115"/>
    </row>
    <row r="340" spans="1:86">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c r="CC340" s="115"/>
      <c r="CD340" s="115"/>
      <c r="CE340" s="115"/>
      <c r="CF340" s="115"/>
      <c r="CG340" s="115"/>
      <c r="CH340" s="115"/>
    </row>
    <row r="341" spans="1:86">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c r="CC341" s="115"/>
      <c r="CD341" s="115"/>
      <c r="CE341" s="115"/>
      <c r="CF341" s="115"/>
      <c r="CG341" s="115"/>
      <c r="CH341" s="115"/>
    </row>
    <row r="342" spans="1:86">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c r="CC342" s="115"/>
      <c r="CD342" s="115"/>
      <c r="CE342" s="115"/>
      <c r="CF342" s="115"/>
      <c r="CG342" s="115"/>
      <c r="CH342" s="115"/>
    </row>
    <row r="343" spans="1:86">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c r="CC343" s="115"/>
      <c r="CD343" s="115"/>
      <c r="CE343" s="115"/>
      <c r="CF343" s="115"/>
      <c r="CG343" s="115"/>
      <c r="CH343" s="115"/>
    </row>
    <row r="344" spans="1:86">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c r="CC344" s="115"/>
      <c r="CD344" s="115"/>
      <c r="CE344" s="115"/>
      <c r="CF344" s="115"/>
      <c r="CG344" s="115"/>
      <c r="CH344" s="115"/>
    </row>
    <row r="345" spans="1:86">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c r="CC345" s="115"/>
      <c r="CD345" s="115"/>
      <c r="CE345" s="115"/>
      <c r="CF345" s="115"/>
      <c r="CG345" s="115"/>
      <c r="CH345" s="115"/>
    </row>
    <row r="346" spans="1:86">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c r="CC346" s="115"/>
      <c r="CD346" s="115"/>
      <c r="CE346" s="115"/>
      <c r="CF346" s="115"/>
      <c r="CG346" s="115"/>
      <c r="CH346" s="115"/>
    </row>
    <row r="347" spans="1:86">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row>
    <row r="348" spans="1:86">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row>
    <row r="349" spans="1:86">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c r="CC349" s="115"/>
      <c r="CD349" s="115"/>
      <c r="CE349" s="115"/>
      <c r="CF349" s="115"/>
      <c r="CG349" s="115"/>
      <c r="CH349" s="115"/>
    </row>
    <row r="350" spans="1:86">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c r="CC350" s="115"/>
      <c r="CD350" s="115"/>
      <c r="CE350" s="115"/>
      <c r="CF350" s="115"/>
      <c r="CG350" s="115"/>
      <c r="CH350" s="115"/>
    </row>
    <row r="351" spans="1:86">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c r="CC351" s="115"/>
      <c r="CD351" s="115"/>
      <c r="CE351" s="115"/>
      <c r="CF351" s="115"/>
      <c r="CG351" s="115"/>
      <c r="CH351" s="115"/>
    </row>
    <row r="352" spans="1:86">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c r="CC352" s="115"/>
      <c r="CD352" s="115"/>
      <c r="CE352" s="115"/>
      <c r="CF352" s="115"/>
      <c r="CG352" s="115"/>
      <c r="CH352" s="115"/>
    </row>
    <row r="353" spans="1:86">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c r="CC353" s="115"/>
      <c r="CD353" s="115"/>
      <c r="CE353" s="115"/>
      <c r="CF353" s="115"/>
      <c r="CG353" s="115"/>
      <c r="CH353" s="115"/>
    </row>
    <row r="354" spans="1:86">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c r="CC354" s="115"/>
      <c r="CD354" s="115"/>
      <c r="CE354" s="115"/>
      <c r="CF354" s="115"/>
      <c r="CG354" s="115"/>
      <c r="CH354" s="115"/>
    </row>
    <row r="355" spans="1:86">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c r="CC355" s="115"/>
      <c r="CD355" s="115"/>
      <c r="CE355" s="115"/>
      <c r="CF355" s="115"/>
      <c r="CG355" s="115"/>
      <c r="CH355" s="115"/>
    </row>
    <row r="356" spans="1:86">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c r="CC356" s="115"/>
      <c r="CD356" s="115"/>
      <c r="CE356" s="115"/>
      <c r="CF356" s="115"/>
      <c r="CG356" s="115"/>
      <c r="CH356" s="115"/>
    </row>
    <row r="357" spans="1:86">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c r="CC357" s="115"/>
      <c r="CD357" s="115"/>
      <c r="CE357" s="115"/>
      <c r="CF357" s="115"/>
      <c r="CG357" s="115"/>
      <c r="CH357" s="115"/>
    </row>
    <row r="358" spans="1:86">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c r="CC358" s="115"/>
      <c r="CD358" s="115"/>
      <c r="CE358" s="115"/>
      <c r="CF358" s="115"/>
      <c r="CG358" s="115"/>
      <c r="CH358" s="115"/>
    </row>
    <row r="359" spans="1:86">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c r="CC359" s="115"/>
      <c r="CD359" s="115"/>
      <c r="CE359" s="115"/>
      <c r="CF359" s="115"/>
      <c r="CG359" s="115"/>
      <c r="CH359" s="115"/>
    </row>
    <row r="360" spans="1:86">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row>
    <row r="361" spans="1:86">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row>
    <row r="362" spans="1:86">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row>
    <row r="363" spans="1:86">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row>
    <row r="364" spans="1:86">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row>
    <row r="365" spans="1:86">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row>
    <row r="366" spans="1:86">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row>
    <row r="367" spans="1:86">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row>
    <row r="368" spans="1:86">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row>
    <row r="369" spans="1:86">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row>
    <row r="370" spans="1:86">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row>
    <row r="371" spans="1:86">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row>
    <row r="372" spans="1:86">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row>
    <row r="373" spans="1:86">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row>
    <row r="374" spans="1:86">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row>
    <row r="375" spans="1:86">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row>
    <row r="376" spans="1:86">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c r="CC376" s="115"/>
      <c r="CD376" s="115"/>
      <c r="CE376" s="115"/>
      <c r="CF376" s="115"/>
      <c r="CG376" s="115"/>
      <c r="CH376" s="115"/>
    </row>
    <row r="377" spans="1:86">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c r="CC377" s="115"/>
      <c r="CD377" s="115"/>
      <c r="CE377" s="115"/>
      <c r="CF377" s="115"/>
      <c r="CG377" s="115"/>
      <c r="CH377" s="115"/>
    </row>
    <row r="378" spans="1:86">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c r="CC378" s="115"/>
      <c r="CD378" s="115"/>
      <c r="CE378" s="115"/>
      <c r="CF378" s="115"/>
      <c r="CG378" s="115"/>
      <c r="CH378" s="115"/>
    </row>
    <row r="379" spans="1:86">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c r="CC379" s="115"/>
      <c r="CD379" s="115"/>
      <c r="CE379" s="115"/>
      <c r="CF379" s="115"/>
      <c r="CG379" s="115"/>
      <c r="CH379" s="115"/>
    </row>
    <row r="380" spans="1:86">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row>
    <row r="381" spans="1:86">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row>
    <row r="382" spans="1:86">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row>
    <row r="383" spans="1:86">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c r="CC383" s="115"/>
      <c r="CD383" s="115"/>
      <c r="CE383" s="115"/>
      <c r="CF383" s="115"/>
      <c r="CG383" s="115"/>
      <c r="CH383" s="115"/>
    </row>
    <row r="384" spans="1:86">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c r="CC384" s="115"/>
      <c r="CD384" s="115"/>
      <c r="CE384" s="115"/>
      <c r="CF384" s="115"/>
      <c r="CG384" s="115"/>
      <c r="CH384" s="115"/>
    </row>
    <row r="385" spans="1:86">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c r="CC385" s="115"/>
      <c r="CD385" s="115"/>
      <c r="CE385" s="115"/>
      <c r="CF385" s="115"/>
      <c r="CG385" s="115"/>
      <c r="CH385" s="115"/>
    </row>
    <row r="386" spans="1:86">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c r="CC386" s="115"/>
      <c r="CD386" s="115"/>
      <c r="CE386" s="115"/>
      <c r="CF386" s="115"/>
      <c r="CG386" s="115"/>
      <c r="CH386" s="115"/>
    </row>
    <row r="387" spans="1:86">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c r="CC387" s="115"/>
      <c r="CD387" s="115"/>
      <c r="CE387" s="115"/>
      <c r="CF387" s="115"/>
      <c r="CG387" s="115"/>
      <c r="CH387" s="115"/>
    </row>
    <row r="388" spans="1:86">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c r="CC388" s="115"/>
      <c r="CD388" s="115"/>
      <c r="CE388" s="115"/>
      <c r="CF388" s="115"/>
      <c r="CG388" s="115"/>
      <c r="CH388" s="115"/>
    </row>
    <row r="389" spans="1:86">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c r="CC389" s="115"/>
      <c r="CD389" s="115"/>
      <c r="CE389" s="115"/>
      <c r="CF389" s="115"/>
      <c r="CG389" s="115"/>
      <c r="CH389" s="115"/>
    </row>
    <row r="390" spans="1:86">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c r="CC390" s="115"/>
      <c r="CD390" s="115"/>
      <c r="CE390" s="115"/>
      <c r="CF390" s="115"/>
      <c r="CG390" s="115"/>
      <c r="CH390" s="115"/>
    </row>
    <row r="391" spans="1:86">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c r="CC391" s="115"/>
      <c r="CD391" s="115"/>
      <c r="CE391" s="115"/>
      <c r="CF391" s="115"/>
      <c r="CG391" s="115"/>
      <c r="CH391" s="115"/>
    </row>
    <row r="392" spans="1:86">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row>
    <row r="393" spans="1:86">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row>
    <row r="394" spans="1:86">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c r="CC394" s="115"/>
      <c r="CD394" s="115"/>
      <c r="CE394" s="115"/>
      <c r="CF394" s="115"/>
      <c r="CG394" s="115"/>
      <c r="CH394" s="115"/>
    </row>
    <row r="395" spans="1:86">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row>
    <row r="396" spans="1:86">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row>
    <row r="397" spans="1:86">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row>
    <row r="398" spans="1:86">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c r="CC398" s="115"/>
      <c r="CD398" s="115"/>
      <c r="CE398" s="115"/>
      <c r="CF398" s="115"/>
      <c r="CG398" s="115"/>
      <c r="CH398" s="115"/>
    </row>
    <row r="399" spans="1:86">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row>
    <row r="400" spans="1:86">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row>
    <row r="401" spans="1:86">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row>
    <row r="402" spans="1:86">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c r="CC402" s="115"/>
      <c r="CD402" s="115"/>
      <c r="CE402" s="115"/>
      <c r="CF402" s="115"/>
      <c r="CG402" s="115"/>
      <c r="CH402" s="115"/>
    </row>
    <row r="403" spans="1:86">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row>
    <row r="404" spans="1:86">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row>
    <row r="405" spans="1:86">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row>
    <row r="406" spans="1:86">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row>
    <row r="407" spans="1:86">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c r="CC407" s="115"/>
      <c r="CD407" s="115"/>
      <c r="CE407" s="115"/>
      <c r="CF407" s="115"/>
      <c r="CG407" s="115"/>
      <c r="CH407" s="115"/>
    </row>
    <row r="408" spans="1:86">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c r="CC408" s="115"/>
      <c r="CD408" s="115"/>
      <c r="CE408" s="115"/>
      <c r="CF408" s="115"/>
      <c r="CG408" s="115"/>
      <c r="CH408" s="115"/>
    </row>
    <row r="409" spans="1:86">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row>
    <row r="410" spans="1:86">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c r="CC410" s="115"/>
      <c r="CD410" s="115"/>
      <c r="CE410" s="115"/>
      <c r="CF410" s="115"/>
      <c r="CG410" s="115"/>
      <c r="CH410" s="115"/>
    </row>
    <row r="411" spans="1:86">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row>
    <row r="412" spans="1:86">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c r="CC412" s="115"/>
      <c r="CD412" s="115"/>
      <c r="CE412" s="115"/>
      <c r="CF412" s="115"/>
      <c r="CG412" s="115"/>
      <c r="CH412" s="115"/>
    </row>
    <row r="413" spans="1:86">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c r="CC413" s="115"/>
      <c r="CD413" s="115"/>
      <c r="CE413" s="115"/>
      <c r="CF413" s="115"/>
      <c r="CG413" s="115"/>
      <c r="CH413" s="115"/>
    </row>
    <row r="414" spans="1:86">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c r="CC414" s="115"/>
      <c r="CD414" s="115"/>
      <c r="CE414" s="115"/>
      <c r="CF414" s="115"/>
      <c r="CG414" s="115"/>
      <c r="CH414" s="115"/>
    </row>
    <row r="415" spans="1:86">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c r="CC415" s="115"/>
      <c r="CD415" s="115"/>
      <c r="CE415" s="115"/>
      <c r="CF415" s="115"/>
      <c r="CG415" s="115"/>
      <c r="CH415" s="115"/>
    </row>
    <row r="416" spans="1:86">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c r="CC416" s="115"/>
      <c r="CD416" s="115"/>
      <c r="CE416" s="115"/>
      <c r="CF416" s="115"/>
      <c r="CG416" s="115"/>
      <c r="CH416" s="115"/>
    </row>
    <row r="417" spans="1:86">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c r="CC417" s="115"/>
      <c r="CD417" s="115"/>
      <c r="CE417" s="115"/>
      <c r="CF417" s="115"/>
      <c r="CG417" s="115"/>
      <c r="CH417" s="115"/>
    </row>
    <row r="418" spans="1:86">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c r="CC418" s="115"/>
      <c r="CD418" s="115"/>
      <c r="CE418" s="115"/>
      <c r="CF418" s="115"/>
      <c r="CG418" s="115"/>
      <c r="CH418" s="115"/>
    </row>
    <row r="419" spans="1:86">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c r="CC419" s="115"/>
      <c r="CD419" s="115"/>
      <c r="CE419" s="115"/>
      <c r="CF419" s="115"/>
      <c r="CG419" s="115"/>
      <c r="CH419" s="115"/>
    </row>
    <row r="420" spans="1:86">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c r="CC420" s="115"/>
      <c r="CD420" s="115"/>
      <c r="CE420" s="115"/>
      <c r="CF420" s="115"/>
      <c r="CG420" s="115"/>
      <c r="CH420" s="115"/>
    </row>
    <row r="421" spans="1:86">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c r="CC421" s="115"/>
      <c r="CD421" s="115"/>
      <c r="CE421" s="115"/>
      <c r="CF421" s="115"/>
      <c r="CG421" s="115"/>
      <c r="CH421" s="115"/>
    </row>
    <row r="422" spans="1:86">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c r="CC422" s="115"/>
      <c r="CD422" s="115"/>
      <c r="CE422" s="115"/>
      <c r="CF422" s="115"/>
      <c r="CG422" s="115"/>
      <c r="CH422" s="115"/>
    </row>
    <row r="423" spans="1:86">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c r="CC423" s="115"/>
      <c r="CD423" s="115"/>
      <c r="CE423" s="115"/>
      <c r="CF423" s="115"/>
      <c r="CG423" s="115"/>
      <c r="CH423" s="115"/>
    </row>
    <row r="424" spans="1:86">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c r="CC424" s="115"/>
      <c r="CD424" s="115"/>
      <c r="CE424" s="115"/>
      <c r="CF424" s="115"/>
      <c r="CG424" s="115"/>
      <c r="CH424" s="115"/>
    </row>
    <row r="425" spans="1:86">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c r="CC425" s="115"/>
      <c r="CD425" s="115"/>
      <c r="CE425" s="115"/>
      <c r="CF425" s="115"/>
      <c r="CG425" s="115"/>
      <c r="CH425" s="115"/>
    </row>
    <row r="426" spans="1:86">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c r="CC426" s="115"/>
      <c r="CD426" s="115"/>
      <c r="CE426" s="115"/>
      <c r="CF426" s="115"/>
      <c r="CG426" s="115"/>
      <c r="CH426" s="115"/>
    </row>
    <row r="427" spans="1:86">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c r="CC427" s="115"/>
      <c r="CD427" s="115"/>
      <c r="CE427" s="115"/>
      <c r="CF427" s="115"/>
      <c r="CG427" s="115"/>
      <c r="CH427" s="115"/>
    </row>
    <row r="428" spans="1:86">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c r="CC428" s="115"/>
      <c r="CD428" s="115"/>
      <c r="CE428" s="115"/>
      <c r="CF428" s="115"/>
      <c r="CG428" s="115"/>
      <c r="CH428" s="115"/>
    </row>
    <row r="429" spans="1:86">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c r="CC429" s="115"/>
      <c r="CD429" s="115"/>
      <c r="CE429" s="115"/>
      <c r="CF429" s="115"/>
      <c r="CG429" s="115"/>
      <c r="CH429" s="115"/>
    </row>
    <row r="430" spans="1:86">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c r="CC430" s="115"/>
      <c r="CD430" s="115"/>
      <c r="CE430" s="115"/>
      <c r="CF430" s="115"/>
      <c r="CG430" s="115"/>
      <c r="CH430" s="115"/>
    </row>
    <row r="431" spans="1:86">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c r="CC431" s="115"/>
      <c r="CD431" s="115"/>
      <c r="CE431" s="115"/>
      <c r="CF431" s="115"/>
      <c r="CG431" s="115"/>
      <c r="CH431" s="115"/>
    </row>
    <row r="432" spans="1:86">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c r="CC432" s="115"/>
      <c r="CD432" s="115"/>
      <c r="CE432" s="115"/>
      <c r="CF432" s="115"/>
      <c r="CG432" s="115"/>
      <c r="CH432" s="115"/>
    </row>
    <row r="433" spans="1:86">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c r="CC433" s="115"/>
      <c r="CD433" s="115"/>
      <c r="CE433" s="115"/>
      <c r="CF433" s="115"/>
      <c r="CG433" s="115"/>
      <c r="CH433" s="115"/>
    </row>
    <row r="434" spans="1:86">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c r="CC434" s="115"/>
      <c r="CD434" s="115"/>
      <c r="CE434" s="115"/>
      <c r="CF434" s="115"/>
      <c r="CG434" s="115"/>
      <c r="CH434" s="115"/>
    </row>
    <row r="435" spans="1:86">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c r="CC435" s="115"/>
      <c r="CD435" s="115"/>
      <c r="CE435" s="115"/>
      <c r="CF435" s="115"/>
      <c r="CG435" s="115"/>
      <c r="CH435" s="115"/>
    </row>
    <row r="436" spans="1:86">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c r="CC436" s="115"/>
      <c r="CD436" s="115"/>
      <c r="CE436" s="115"/>
      <c r="CF436" s="115"/>
      <c r="CG436" s="115"/>
      <c r="CH436" s="115"/>
    </row>
    <row r="437" spans="1:86">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c r="CC437" s="115"/>
      <c r="CD437" s="115"/>
      <c r="CE437" s="115"/>
      <c r="CF437" s="115"/>
      <c r="CG437" s="115"/>
      <c r="CH437" s="115"/>
    </row>
    <row r="438" spans="1:86">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c r="CC438" s="115"/>
      <c r="CD438" s="115"/>
      <c r="CE438" s="115"/>
      <c r="CF438" s="115"/>
      <c r="CG438" s="115"/>
      <c r="CH438" s="115"/>
    </row>
    <row r="439" spans="1:86">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c r="CC439" s="115"/>
      <c r="CD439" s="115"/>
      <c r="CE439" s="115"/>
      <c r="CF439" s="115"/>
      <c r="CG439" s="115"/>
      <c r="CH439" s="115"/>
    </row>
    <row r="440" spans="1:86">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c r="CC440" s="115"/>
      <c r="CD440" s="115"/>
      <c r="CE440" s="115"/>
      <c r="CF440" s="115"/>
      <c r="CG440" s="115"/>
      <c r="CH440" s="115"/>
    </row>
    <row r="441" spans="1:86">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c r="CC441" s="115"/>
      <c r="CD441" s="115"/>
      <c r="CE441" s="115"/>
      <c r="CF441" s="115"/>
      <c r="CG441" s="115"/>
      <c r="CH441" s="115"/>
    </row>
    <row r="442" spans="1:86">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c r="CC442" s="115"/>
      <c r="CD442" s="115"/>
      <c r="CE442" s="115"/>
      <c r="CF442" s="115"/>
      <c r="CG442" s="115"/>
      <c r="CH442" s="115"/>
    </row>
    <row r="443" spans="1:86">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c r="CC443" s="115"/>
      <c r="CD443" s="115"/>
      <c r="CE443" s="115"/>
      <c r="CF443" s="115"/>
      <c r="CG443" s="115"/>
      <c r="CH443" s="115"/>
    </row>
    <row r="444" spans="1:86">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c r="CC444" s="115"/>
      <c r="CD444" s="115"/>
      <c r="CE444" s="115"/>
      <c r="CF444" s="115"/>
      <c r="CG444" s="115"/>
      <c r="CH444" s="115"/>
    </row>
    <row r="445" spans="1:86">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c r="CC445" s="115"/>
      <c r="CD445" s="115"/>
      <c r="CE445" s="115"/>
      <c r="CF445" s="115"/>
      <c r="CG445" s="115"/>
      <c r="CH445" s="115"/>
    </row>
    <row r="446" spans="1:86">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c r="CC446" s="115"/>
      <c r="CD446" s="115"/>
      <c r="CE446" s="115"/>
      <c r="CF446" s="115"/>
      <c r="CG446" s="115"/>
      <c r="CH446" s="115"/>
    </row>
    <row r="447" spans="1:86">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c r="CC447" s="115"/>
      <c r="CD447" s="115"/>
      <c r="CE447" s="115"/>
      <c r="CF447" s="115"/>
      <c r="CG447" s="115"/>
      <c r="CH447" s="115"/>
    </row>
    <row r="448" spans="1:86">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c r="CC448" s="115"/>
      <c r="CD448" s="115"/>
      <c r="CE448" s="115"/>
      <c r="CF448" s="115"/>
      <c r="CG448" s="115"/>
      <c r="CH448" s="115"/>
    </row>
    <row r="449" spans="1:86">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c r="CC449" s="115"/>
      <c r="CD449" s="115"/>
      <c r="CE449" s="115"/>
      <c r="CF449" s="115"/>
      <c r="CG449" s="115"/>
      <c r="CH449" s="115"/>
    </row>
    <row r="450" spans="1:86">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c r="CC450" s="115"/>
      <c r="CD450" s="115"/>
      <c r="CE450" s="115"/>
      <c r="CF450" s="115"/>
      <c r="CG450" s="115"/>
      <c r="CH450" s="115"/>
    </row>
    <row r="451" spans="1:86">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c r="CC451" s="115"/>
      <c r="CD451" s="115"/>
      <c r="CE451" s="115"/>
      <c r="CF451" s="115"/>
      <c r="CG451" s="115"/>
      <c r="CH451" s="115"/>
    </row>
    <row r="452" spans="1:86">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c r="CC452" s="115"/>
      <c r="CD452" s="115"/>
      <c r="CE452" s="115"/>
      <c r="CF452" s="115"/>
      <c r="CG452" s="115"/>
      <c r="CH452" s="115"/>
    </row>
    <row r="453" spans="1:86">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c r="CC453" s="115"/>
      <c r="CD453" s="115"/>
      <c r="CE453" s="115"/>
      <c r="CF453" s="115"/>
      <c r="CG453" s="115"/>
      <c r="CH453" s="115"/>
    </row>
    <row r="454" spans="1:86">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c r="CC454" s="115"/>
      <c r="CD454" s="115"/>
      <c r="CE454" s="115"/>
      <c r="CF454" s="115"/>
      <c r="CG454" s="115"/>
      <c r="CH454" s="115"/>
    </row>
    <row r="455" spans="1:86">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c r="CC455" s="115"/>
      <c r="CD455" s="115"/>
      <c r="CE455" s="115"/>
      <c r="CF455" s="115"/>
      <c r="CG455" s="115"/>
      <c r="CH455" s="115"/>
    </row>
    <row r="456" spans="1:86">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c r="CC456" s="115"/>
      <c r="CD456" s="115"/>
      <c r="CE456" s="115"/>
      <c r="CF456" s="115"/>
      <c r="CG456" s="115"/>
      <c r="CH456" s="115"/>
    </row>
    <row r="457" spans="1:86">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c r="CC457" s="115"/>
      <c r="CD457" s="115"/>
      <c r="CE457" s="115"/>
      <c r="CF457" s="115"/>
      <c r="CG457" s="115"/>
      <c r="CH457" s="115"/>
    </row>
    <row r="458" spans="1:86">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c r="CC458" s="115"/>
      <c r="CD458" s="115"/>
      <c r="CE458" s="115"/>
      <c r="CF458" s="115"/>
      <c r="CG458" s="115"/>
      <c r="CH458" s="115"/>
    </row>
    <row r="459" spans="1:86">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c r="CC459" s="115"/>
      <c r="CD459" s="115"/>
      <c r="CE459" s="115"/>
      <c r="CF459" s="115"/>
      <c r="CG459" s="115"/>
      <c r="CH459" s="115"/>
    </row>
    <row r="460" spans="1:86">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c r="CC460" s="115"/>
      <c r="CD460" s="115"/>
      <c r="CE460" s="115"/>
      <c r="CF460" s="115"/>
      <c r="CG460" s="115"/>
      <c r="CH460" s="115"/>
    </row>
    <row r="461" spans="1:86">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c r="CC461" s="115"/>
      <c r="CD461" s="115"/>
      <c r="CE461" s="115"/>
      <c r="CF461" s="115"/>
      <c r="CG461" s="115"/>
      <c r="CH461" s="115"/>
    </row>
    <row r="462" spans="1:86">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c r="CC462" s="115"/>
      <c r="CD462" s="115"/>
      <c r="CE462" s="115"/>
      <c r="CF462" s="115"/>
      <c r="CG462" s="115"/>
      <c r="CH462" s="115"/>
    </row>
    <row r="463" spans="1:86">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c r="CC463" s="115"/>
      <c r="CD463" s="115"/>
      <c r="CE463" s="115"/>
      <c r="CF463" s="115"/>
      <c r="CG463" s="115"/>
      <c r="CH463" s="115"/>
    </row>
    <row r="464" spans="1:86">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c r="CC464" s="115"/>
      <c r="CD464" s="115"/>
      <c r="CE464" s="115"/>
      <c r="CF464" s="115"/>
      <c r="CG464" s="115"/>
      <c r="CH464" s="115"/>
    </row>
    <row r="465" spans="1:86">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c r="CC465" s="115"/>
      <c r="CD465" s="115"/>
      <c r="CE465" s="115"/>
      <c r="CF465" s="115"/>
      <c r="CG465" s="115"/>
      <c r="CH465" s="115"/>
    </row>
    <row r="466" spans="1:86">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c r="CC466" s="115"/>
      <c r="CD466" s="115"/>
      <c r="CE466" s="115"/>
      <c r="CF466" s="115"/>
      <c r="CG466" s="115"/>
      <c r="CH466" s="115"/>
    </row>
    <row r="467" spans="1:86">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c r="CC467" s="115"/>
      <c r="CD467" s="115"/>
      <c r="CE467" s="115"/>
      <c r="CF467" s="115"/>
      <c r="CG467" s="115"/>
      <c r="CH467" s="115"/>
    </row>
    <row r="468" spans="1:86">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c r="CC468" s="115"/>
      <c r="CD468" s="115"/>
      <c r="CE468" s="115"/>
      <c r="CF468" s="115"/>
      <c r="CG468" s="115"/>
      <c r="CH468" s="115"/>
    </row>
    <row r="469" spans="1:86">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c r="CC469" s="115"/>
      <c r="CD469" s="115"/>
      <c r="CE469" s="115"/>
      <c r="CF469" s="115"/>
      <c r="CG469" s="115"/>
      <c r="CH469" s="115"/>
    </row>
    <row r="470" spans="1:86">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c r="CC470" s="115"/>
      <c r="CD470" s="115"/>
      <c r="CE470" s="115"/>
      <c r="CF470" s="115"/>
      <c r="CG470" s="115"/>
      <c r="CH470" s="115"/>
    </row>
    <row r="471" spans="1:86">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c r="CC471" s="115"/>
      <c r="CD471" s="115"/>
      <c r="CE471" s="115"/>
      <c r="CF471" s="115"/>
      <c r="CG471" s="115"/>
      <c r="CH471" s="115"/>
    </row>
    <row r="472" spans="1:86">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c r="CC472" s="115"/>
      <c r="CD472" s="115"/>
      <c r="CE472" s="115"/>
      <c r="CF472" s="115"/>
      <c r="CG472" s="115"/>
      <c r="CH472" s="115"/>
    </row>
    <row r="473" spans="1:86">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c r="CC473" s="115"/>
      <c r="CD473" s="115"/>
      <c r="CE473" s="115"/>
      <c r="CF473" s="115"/>
      <c r="CG473" s="115"/>
      <c r="CH473" s="115"/>
    </row>
    <row r="474" spans="1:86">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c r="CC474" s="115"/>
      <c r="CD474" s="115"/>
      <c r="CE474" s="115"/>
      <c r="CF474" s="115"/>
      <c r="CG474" s="115"/>
      <c r="CH474" s="115"/>
    </row>
    <row r="475" spans="1:86">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c r="CC475" s="115"/>
      <c r="CD475" s="115"/>
      <c r="CE475" s="115"/>
      <c r="CF475" s="115"/>
      <c r="CG475" s="115"/>
      <c r="CH475" s="115"/>
    </row>
    <row r="476" spans="1:86">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c r="CC476" s="115"/>
      <c r="CD476" s="115"/>
      <c r="CE476" s="115"/>
      <c r="CF476" s="115"/>
      <c r="CG476" s="115"/>
      <c r="CH476" s="115"/>
    </row>
    <row r="477" spans="1:86">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c r="CC477" s="115"/>
      <c r="CD477" s="115"/>
      <c r="CE477" s="115"/>
      <c r="CF477" s="115"/>
      <c r="CG477" s="115"/>
      <c r="CH477" s="115"/>
    </row>
    <row r="478" spans="1:86">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c r="CC478" s="115"/>
      <c r="CD478" s="115"/>
      <c r="CE478" s="115"/>
      <c r="CF478" s="115"/>
      <c r="CG478" s="115"/>
      <c r="CH478" s="115"/>
    </row>
    <row r="479" spans="1:86">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c r="CC479" s="115"/>
      <c r="CD479" s="115"/>
      <c r="CE479" s="115"/>
      <c r="CF479" s="115"/>
      <c r="CG479" s="115"/>
      <c r="CH479" s="115"/>
    </row>
    <row r="480" spans="1:86">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c r="CC480" s="115"/>
      <c r="CD480" s="115"/>
      <c r="CE480" s="115"/>
      <c r="CF480" s="115"/>
      <c r="CG480" s="115"/>
      <c r="CH480" s="115"/>
    </row>
    <row r="481" spans="1:86">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c r="CC481" s="115"/>
      <c r="CD481" s="115"/>
      <c r="CE481" s="115"/>
      <c r="CF481" s="115"/>
      <c r="CG481" s="115"/>
      <c r="CH481" s="115"/>
    </row>
    <row r="482" spans="1:86">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c r="CC482" s="115"/>
      <c r="CD482" s="115"/>
      <c r="CE482" s="115"/>
      <c r="CF482" s="115"/>
      <c r="CG482" s="115"/>
      <c r="CH482" s="115"/>
    </row>
    <row r="483" spans="1:86">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c r="CC483" s="115"/>
      <c r="CD483" s="115"/>
      <c r="CE483" s="115"/>
      <c r="CF483" s="115"/>
      <c r="CG483" s="115"/>
      <c r="CH483" s="115"/>
    </row>
    <row r="484" spans="1:86">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c r="CC484" s="115"/>
      <c r="CD484" s="115"/>
      <c r="CE484" s="115"/>
      <c r="CF484" s="115"/>
      <c r="CG484" s="115"/>
      <c r="CH484" s="115"/>
    </row>
    <row r="485" spans="1:86">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c r="CC485" s="115"/>
      <c r="CD485" s="115"/>
      <c r="CE485" s="115"/>
      <c r="CF485" s="115"/>
      <c r="CG485" s="115"/>
      <c r="CH485" s="115"/>
    </row>
    <row r="486" spans="1:86">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c r="CC486" s="115"/>
      <c r="CD486" s="115"/>
      <c r="CE486" s="115"/>
      <c r="CF486" s="115"/>
      <c r="CG486" s="115"/>
      <c r="CH486" s="115"/>
    </row>
    <row r="487" spans="1:86">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c r="CC487" s="115"/>
      <c r="CD487" s="115"/>
      <c r="CE487" s="115"/>
      <c r="CF487" s="115"/>
      <c r="CG487" s="115"/>
      <c r="CH487" s="115"/>
    </row>
    <row r="488" spans="1:86">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c r="CC488" s="115"/>
      <c r="CD488" s="115"/>
      <c r="CE488" s="115"/>
      <c r="CF488" s="115"/>
      <c r="CG488" s="115"/>
      <c r="CH488" s="115"/>
    </row>
    <row r="489" spans="1:86">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c r="CC489" s="115"/>
      <c r="CD489" s="115"/>
      <c r="CE489" s="115"/>
      <c r="CF489" s="115"/>
      <c r="CG489" s="115"/>
      <c r="CH489" s="115"/>
    </row>
    <row r="490" spans="1:86">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c r="CC490" s="115"/>
      <c r="CD490" s="115"/>
      <c r="CE490" s="115"/>
      <c r="CF490" s="115"/>
      <c r="CG490" s="115"/>
      <c r="CH490" s="115"/>
    </row>
    <row r="491" spans="1:86">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c r="CC491" s="115"/>
      <c r="CD491" s="115"/>
      <c r="CE491" s="115"/>
      <c r="CF491" s="115"/>
      <c r="CG491" s="115"/>
      <c r="CH491" s="115"/>
    </row>
    <row r="492" spans="1:86">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c r="CC492" s="115"/>
      <c r="CD492" s="115"/>
      <c r="CE492" s="115"/>
      <c r="CF492" s="115"/>
      <c r="CG492" s="115"/>
      <c r="CH492" s="115"/>
    </row>
    <row r="493" spans="1:86">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c r="CC493" s="115"/>
      <c r="CD493" s="115"/>
      <c r="CE493" s="115"/>
      <c r="CF493" s="115"/>
      <c r="CG493" s="115"/>
      <c r="CH493" s="115"/>
    </row>
    <row r="494" spans="1:86">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c r="CC494" s="115"/>
      <c r="CD494" s="115"/>
      <c r="CE494" s="115"/>
      <c r="CF494" s="115"/>
      <c r="CG494" s="115"/>
      <c r="CH494" s="115"/>
    </row>
    <row r="495" spans="1:86">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c r="CC495" s="115"/>
      <c r="CD495" s="115"/>
      <c r="CE495" s="115"/>
      <c r="CF495" s="115"/>
      <c r="CG495" s="115"/>
      <c r="CH495" s="115"/>
    </row>
    <row r="496" spans="1:86">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c r="CC496" s="115"/>
      <c r="CD496" s="115"/>
      <c r="CE496" s="115"/>
      <c r="CF496" s="115"/>
      <c r="CG496" s="115"/>
      <c r="CH496" s="115"/>
    </row>
    <row r="497" spans="1:114">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c r="CC497" s="115"/>
      <c r="CD497" s="115"/>
      <c r="CE497" s="115"/>
      <c r="CF497" s="115"/>
      <c r="CG497" s="115"/>
      <c r="CH497" s="115"/>
    </row>
    <row r="498" spans="1:114">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c r="CC498" s="115"/>
      <c r="CD498" s="115"/>
      <c r="CE498" s="115"/>
      <c r="CF498" s="115"/>
      <c r="CG498" s="115"/>
      <c r="CH498" s="115"/>
    </row>
    <row r="499" spans="1:114">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c r="CC499" s="115"/>
      <c r="CD499" s="115"/>
      <c r="CE499" s="115"/>
      <c r="CF499" s="115"/>
      <c r="CG499" s="115"/>
      <c r="CH499" s="115"/>
    </row>
    <row r="500" spans="1:114">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c r="CC500" s="115"/>
      <c r="CD500" s="115"/>
      <c r="CE500" s="115"/>
      <c r="CF500" s="115"/>
      <c r="CG500" s="115"/>
      <c r="CH500" s="115"/>
    </row>
    <row r="501" spans="1:114">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c r="CC501" s="115"/>
      <c r="CD501" s="115"/>
      <c r="CE501" s="115"/>
      <c r="CF501" s="115"/>
      <c r="CG501" s="115"/>
      <c r="CH501" s="115"/>
      <c r="CI501" s="115"/>
      <c r="CJ501" s="115"/>
      <c r="CK501" s="115"/>
      <c r="CL501" s="115"/>
      <c r="CM501" s="115"/>
      <c r="CN501" s="115"/>
      <c r="CO501" s="115"/>
      <c r="CP501" s="115"/>
      <c r="CQ501" s="115"/>
      <c r="CR501" s="115"/>
      <c r="CS501" s="115"/>
      <c r="CT501" s="115"/>
      <c r="CU501" s="115"/>
      <c r="CV501" s="115"/>
      <c r="CW501" s="115"/>
      <c r="CX501" s="115"/>
      <c r="CY501" s="115"/>
      <c r="CZ501" s="115"/>
      <c r="DA501" s="115"/>
      <c r="DB501" s="115"/>
      <c r="DC501" s="115"/>
      <c r="DD501" s="115"/>
      <c r="DE501" s="115"/>
      <c r="DF501" s="115"/>
      <c r="DG501" s="115"/>
      <c r="DH501" s="115"/>
      <c r="DI501" s="115"/>
      <c r="DJ501" s="115"/>
    </row>
    <row r="502" spans="1:114">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c r="CC502" s="115"/>
      <c r="CD502" s="115"/>
      <c r="CE502" s="115"/>
      <c r="CF502" s="115"/>
      <c r="CG502" s="115"/>
      <c r="CH502" s="115"/>
      <c r="CI502" s="115"/>
      <c r="CJ502" s="115"/>
      <c r="CK502" s="115"/>
      <c r="CL502" s="115"/>
      <c r="CM502" s="115"/>
      <c r="CN502" s="115"/>
      <c r="CO502" s="115"/>
      <c r="CP502" s="115"/>
      <c r="CQ502" s="115"/>
      <c r="CR502" s="115"/>
      <c r="CS502" s="115"/>
      <c r="CT502" s="115"/>
      <c r="CU502" s="115"/>
      <c r="CV502" s="115"/>
      <c r="CW502" s="115"/>
      <c r="CX502" s="115"/>
      <c r="CY502" s="115"/>
      <c r="CZ502" s="115"/>
      <c r="DA502" s="115"/>
      <c r="DB502" s="115"/>
      <c r="DC502" s="115"/>
      <c r="DD502" s="115"/>
      <c r="DE502" s="115"/>
      <c r="DF502" s="115"/>
      <c r="DG502" s="115"/>
      <c r="DH502" s="115"/>
      <c r="DI502" s="115"/>
      <c r="DJ502" s="115"/>
    </row>
    <row r="503" spans="1:114">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c r="CC503" s="115"/>
      <c r="CD503" s="115"/>
      <c r="CE503" s="115"/>
      <c r="CF503" s="115"/>
      <c r="CG503" s="115"/>
      <c r="CH503" s="115"/>
      <c r="CI503" s="115"/>
      <c r="CJ503" s="115"/>
      <c r="CK503" s="115"/>
      <c r="CL503" s="115"/>
      <c r="CM503" s="115"/>
      <c r="CN503" s="115"/>
      <c r="CO503" s="115"/>
      <c r="CP503" s="115"/>
      <c r="CQ503" s="115"/>
      <c r="CR503" s="115"/>
      <c r="CS503" s="115"/>
      <c r="CT503" s="115"/>
      <c r="CU503" s="115"/>
      <c r="CV503" s="115"/>
      <c r="CW503" s="115"/>
      <c r="CX503" s="115"/>
      <c r="CY503" s="115"/>
      <c r="CZ503" s="115"/>
      <c r="DA503" s="115"/>
      <c r="DB503" s="115"/>
      <c r="DC503" s="115"/>
      <c r="DD503" s="115"/>
      <c r="DE503" s="115"/>
      <c r="DF503" s="115"/>
      <c r="DG503" s="115"/>
      <c r="DH503" s="115"/>
      <c r="DI503" s="115"/>
      <c r="DJ503" s="115"/>
    </row>
    <row r="504" spans="1:114">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c r="CC504" s="115"/>
      <c r="CD504" s="115"/>
      <c r="CE504" s="115"/>
      <c r="CF504" s="115"/>
      <c r="CG504" s="115"/>
      <c r="CH504" s="115"/>
      <c r="CI504" s="115"/>
      <c r="CJ504" s="115"/>
      <c r="CK504" s="115"/>
      <c r="CL504" s="115"/>
      <c r="CM504" s="115"/>
      <c r="CN504" s="115"/>
      <c r="CO504" s="115"/>
      <c r="CP504" s="115"/>
      <c r="CQ504" s="115"/>
      <c r="CR504" s="115"/>
      <c r="CS504" s="115"/>
      <c r="CT504" s="115"/>
      <c r="CU504" s="115"/>
      <c r="CV504" s="115"/>
      <c r="CW504" s="115"/>
      <c r="CX504" s="115"/>
      <c r="CY504" s="115"/>
      <c r="CZ504" s="115"/>
      <c r="DA504" s="115"/>
      <c r="DB504" s="115"/>
      <c r="DC504" s="115"/>
      <c r="DD504" s="115"/>
      <c r="DE504" s="115"/>
      <c r="DF504" s="115"/>
      <c r="DG504" s="115"/>
      <c r="DH504" s="115"/>
      <c r="DI504" s="115"/>
      <c r="DJ504" s="115"/>
    </row>
    <row r="505" spans="1:114">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c r="CC505" s="115"/>
      <c r="CD505" s="115"/>
      <c r="CE505" s="115"/>
      <c r="CF505" s="115"/>
      <c r="CG505" s="115"/>
      <c r="CH505" s="115"/>
      <c r="CI505" s="115"/>
      <c r="CJ505" s="115"/>
      <c r="CK505" s="115"/>
      <c r="CL505" s="115"/>
      <c r="CM505" s="115"/>
      <c r="CN505" s="115"/>
      <c r="CO505" s="115"/>
      <c r="CP505" s="115"/>
      <c r="CQ505" s="115"/>
      <c r="CR505" s="115"/>
      <c r="CS505" s="115"/>
      <c r="CT505" s="115"/>
      <c r="CU505" s="115"/>
      <c r="CV505" s="115"/>
      <c r="CW505" s="115"/>
      <c r="CX505" s="115"/>
      <c r="CY505" s="115"/>
      <c r="CZ505" s="115"/>
      <c r="DA505" s="115"/>
      <c r="DB505" s="115"/>
      <c r="DC505" s="115"/>
      <c r="DD505" s="115"/>
      <c r="DE505" s="115"/>
      <c r="DF505" s="115"/>
      <c r="DG505" s="115"/>
      <c r="DH505" s="115"/>
      <c r="DI505" s="115"/>
      <c r="DJ505" s="115"/>
    </row>
    <row r="506" spans="1:114">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c r="CC506" s="115"/>
      <c r="CD506" s="115"/>
      <c r="CE506" s="115"/>
      <c r="CF506" s="115"/>
      <c r="CG506" s="115"/>
      <c r="CH506" s="115"/>
      <c r="CI506" s="115"/>
      <c r="CJ506" s="115"/>
      <c r="CK506" s="115"/>
      <c r="CL506" s="115"/>
      <c r="CM506" s="115"/>
      <c r="CN506" s="115"/>
      <c r="CO506" s="115"/>
      <c r="CP506" s="115"/>
      <c r="CQ506" s="115"/>
      <c r="CR506" s="115"/>
      <c r="CS506" s="115"/>
      <c r="CT506" s="115"/>
      <c r="CU506" s="115"/>
      <c r="CV506" s="115"/>
      <c r="CW506" s="115"/>
      <c r="CX506" s="115"/>
      <c r="CY506" s="115"/>
      <c r="CZ506" s="115"/>
      <c r="DA506" s="115"/>
      <c r="DB506" s="115"/>
      <c r="DC506" s="115"/>
      <c r="DD506" s="115"/>
      <c r="DE506" s="115"/>
      <c r="DF506" s="115"/>
      <c r="DG506" s="115"/>
      <c r="DH506" s="115"/>
      <c r="DI506" s="115"/>
      <c r="DJ506" s="115"/>
    </row>
    <row r="507" spans="1:114">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c r="CC507" s="115"/>
      <c r="CD507" s="115"/>
      <c r="CE507" s="115"/>
      <c r="CF507" s="115"/>
      <c r="CG507" s="115"/>
      <c r="CH507" s="115"/>
      <c r="CI507" s="115"/>
      <c r="CJ507" s="115"/>
      <c r="CK507" s="115"/>
      <c r="CL507" s="115"/>
      <c r="CM507" s="115"/>
      <c r="CN507" s="115"/>
      <c r="CO507" s="115"/>
      <c r="CP507" s="115"/>
      <c r="CQ507" s="115"/>
      <c r="CR507" s="115"/>
      <c r="CS507" s="115"/>
      <c r="CT507" s="115"/>
      <c r="CU507" s="115"/>
      <c r="CV507" s="115"/>
      <c r="CW507" s="115"/>
      <c r="CX507" s="115"/>
      <c r="CY507" s="115"/>
      <c r="CZ507" s="115"/>
      <c r="DA507" s="115"/>
      <c r="DB507" s="115"/>
      <c r="DC507" s="115"/>
      <c r="DD507" s="115"/>
      <c r="DE507" s="115"/>
      <c r="DF507" s="115"/>
      <c r="DG507" s="115"/>
      <c r="DH507" s="115"/>
      <c r="DI507" s="115"/>
      <c r="DJ507" s="115"/>
    </row>
    <row r="508" spans="1:114">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c r="CC508" s="115"/>
      <c r="CD508" s="115"/>
      <c r="CE508" s="115"/>
      <c r="CF508" s="115"/>
      <c r="CG508" s="115"/>
      <c r="CH508" s="115"/>
      <c r="CI508" s="115"/>
      <c r="CJ508" s="115"/>
      <c r="CK508" s="115"/>
      <c r="CL508" s="115"/>
      <c r="CM508" s="115"/>
      <c r="CN508" s="115"/>
      <c r="CO508" s="115"/>
      <c r="CP508" s="115"/>
      <c r="CQ508" s="115"/>
      <c r="CR508" s="115"/>
      <c r="CS508" s="115"/>
      <c r="CT508" s="115"/>
      <c r="CU508" s="115"/>
      <c r="CV508" s="115"/>
      <c r="CW508" s="115"/>
      <c r="CX508" s="115"/>
      <c r="CY508" s="115"/>
      <c r="CZ508" s="115"/>
      <c r="DA508" s="115"/>
      <c r="DB508" s="115"/>
      <c r="DC508" s="115"/>
      <c r="DD508" s="115"/>
      <c r="DE508" s="115"/>
      <c r="DF508" s="115"/>
      <c r="DG508" s="115"/>
      <c r="DH508" s="115"/>
      <c r="DI508" s="115"/>
      <c r="DJ508" s="115"/>
    </row>
    <row r="509" spans="1:114">
      <c r="A509" s="35"/>
      <c r="B509" s="35"/>
      <c r="C509" s="35"/>
      <c r="D509" s="35"/>
      <c r="E509" s="35"/>
      <c r="F509" s="35"/>
      <c r="G509" s="35"/>
      <c r="H509" s="115"/>
      <c r="I509" s="115"/>
      <c r="J509" s="115"/>
      <c r="K509" s="115"/>
      <c r="L509" s="115"/>
      <c r="M509" s="115"/>
      <c r="N509" s="115"/>
      <c r="O509" s="115"/>
      <c r="P509" s="35"/>
      <c r="Q509" s="35"/>
      <c r="R509" s="35"/>
      <c r="S509" s="35"/>
      <c r="T509" s="35"/>
      <c r="U509" s="3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c r="CB509" s="115"/>
      <c r="CC509" s="115"/>
      <c r="CD509" s="115"/>
      <c r="CE509" s="115"/>
      <c r="CF509" s="115"/>
      <c r="CG509" s="115"/>
      <c r="CH509" s="115"/>
      <c r="CI509" s="115"/>
      <c r="CJ509" s="115"/>
      <c r="CK509" s="115"/>
      <c r="CL509" s="115"/>
      <c r="CM509" s="115"/>
      <c r="CN509" s="115"/>
      <c r="CO509" s="115"/>
      <c r="CP509" s="115"/>
      <c r="CQ509" s="115"/>
      <c r="CR509" s="115"/>
      <c r="CS509" s="115"/>
      <c r="CT509" s="115"/>
      <c r="CU509" s="115"/>
      <c r="CV509" s="115"/>
      <c r="CW509" s="115"/>
      <c r="CX509" s="115"/>
      <c r="CY509" s="115"/>
      <c r="CZ509" s="115"/>
      <c r="DA509" s="115"/>
      <c r="DB509" s="115"/>
      <c r="DC509" s="115"/>
      <c r="DD509" s="115"/>
      <c r="DE509" s="115"/>
      <c r="DF509" s="115"/>
      <c r="DG509" s="115"/>
      <c r="DH509" s="115"/>
      <c r="DI509" s="115"/>
      <c r="DJ509" s="115"/>
    </row>
    <row r="510" spans="1:114">
      <c r="A510" s="34"/>
      <c r="B510" s="34"/>
      <c r="C510" s="34"/>
      <c r="D510" s="34"/>
      <c r="E510" s="34"/>
      <c r="F510" s="34"/>
      <c r="G510" s="34"/>
      <c r="P510" s="34"/>
      <c r="Q510" s="34"/>
      <c r="R510" s="34"/>
      <c r="S510" s="34"/>
      <c r="T510" s="34"/>
      <c r="U510" s="34"/>
    </row>
    <row r="511" spans="1:114">
      <c r="A511" s="34"/>
      <c r="B511" s="34"/>
      <c r="C511" s="34"/>
      <c r="D511" s="34"/>
      <c r="E511" s="34"/>
      <c r="F511" s="34"/>
      <c r="G511" s="34"/>
      <c r="P511" s="34"/>
      <c r="Q511" s="34"/>
      <c r="R511" s="34"/>
      <c r="S511" s="34"/>
      <c r="T511" s="34"/>
      <c r="U511" s="34"/>
    </row>
    <row r="512" spans="1:114">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P1285" s="34"/>
      <c r="Q1285" s="34"/>
      <c r="R1285" s="34"/>
      <c r="S1285" s="34"/>
      <c r="T1285" s="34"/>
      <c r="U1285" s="34"/>
    </row>
    <row r="1286" spans="1:21">
      <c r="A1286" s="34"/>
      <c r="B1286" s="34"/>
      <c r="C1286" s="34"/>
      <c r="D1286" s="34"/>
      <c r="E1286" s="34"/>
      <c r="F1286" s="34"/>
      <c r="G1286" s="34"/>
      <c r="P1286" s="34"/>
      <c r="Q1286" s="34"/>
      <c r="R1286" s="34"/>
      <c r="S1286" s="34"/>
      <c r="T1286" s="34"/>
      <c r="U1286" s="34"/>
    </row>
    <row r="1287" spans="1:21">
      <c r="A1287" s="34"/>
      <c r="B1287" s="34"/>
      <c r="C1287" s="34"/>
      <c r="D1287" s="34"/>
      <c r="E1287" s="34"/>
      <c r="F1287" s="34"/>
      <c r="G1287" s="34"/>
      <c r="P1287" s="34"/>
      <c r="Q1287" s="34"/>
      <c r="R1287" s="34"/>
      <c r="S1287" s="34"/>
      <c r="T1287" s="34"/>
      <c r="U1287" s="34"/>
    </row>
    <row r="1288" spans="1:21">
      <c r="A1288" s="34"/>
      <c r="B1288" s="34"/>
      <c r="C1288" s="34"/>
      <c r="D1288" s="34"/>
      <c r="E1288" s="34"/>
      <c r="F1288" s="34"/>
      <c r="G1288" s="34"/>
      <c r="P1288" s="34"/>
      <c r="Q1288" s="34"/>
      <c r="R1288" s="34"/>
      <c r="S1288" s="34"/>
      <c r="T1288" s="34"/>
      <c r="U1288" s="34"/>
    </row>
    <row r="1289" spans="1:21">
      <c r="A1289" s="34"/>
      <c r="B1289" s="34"/>
      <c r="C1289" s="34"/>
      <c r="D1289" s="34"/>
      <c r="E1289" s="34"/>
      <c r="F1289" s="34"/>
      <c r="G1289" s="34"/>
      <c r="P1289" s="34"/>
      <c r="Q1289" s="34"/>
      <c r="R1289" s="34"/>
      <c r="S1289" s="34"/>
      <c r="T1289" s="34"/>
      <c r="U1289" s="34"/>
    </row>
    <row r="1290" spans="1:21">
      <c r="A1290" s="34"/>
      <c r="B1290" s="34"/>
      <c r="C1290" s="34"/>
      <c r="D1290" s="34"/>
      <c r="E1290" s="34"/>
      <c r="F1290" s="34"/>
      <c r="G1290" s="34"/>
      <c r="P1290" s="34"/>
      <c r="Q1290" s="34"/>
      <c r="R1290" s="34"/>
      <c r="S1290" s="34"/>
      <c r="T1290" s="34"/>
      <c r="U1290" s="34"/>
    </row>
    <row r="1291" spans="1:21">
      <c r="A1291" s="34"/>
      <c r="B1291" s="34"/>
      <c r="C1291" s="34"/>
      <c r="D1291" s="34"/>
      <c r="E1291" s="34"/>
      <c r="F1291" s="34"/>
      <c r="G1291" s="34"/>
      <c r="P1291" s="34"/>
      <c r="Q1291" s="34"/>
      <c r="R1291" s="34"/>
      <c r="S1291" s="34"/>
      <c r="T1291" s="34"/>
      <c r="U1291" s="34"/>
    </row>
    <row r="1292" spans="1:21">
      <c r="A1292" s="34"/>
      <c r="B1292" s="34"/>
      <c r="C1292" s="34"/>
      <c r="D1292" s="34"/>
      <c r="E1292" s="34"/>
      <c r="F1292" s="34"/>
      <c r="G1292" s="34"/>
      <c r="P1292" s="34"/>
      <c r="Q1292" s="34"/>
      <c r="R1292" s="34"/>
      <c r="S1292" s="34"/>
      <c r="T1292" s="34"/>
      <c r="U1292" s="34"/>
    </row>
    <row r="1293" spans="1:21">
      <c r="A1293" s="34"/>
      <c r="B1293" s="34"/>
      <c r="C1293" s="34"/>
      <c r="D1293" s="34"/>
      <c r="E1293" s="34"/>
      <c r="F1293" s="34"/>
      <c r="G1293" s="34"/>
      <c r="P1293" s="34"/>
      <c r="Q1293" s="34"/>
      <c r="R1293" s="34"/>
      <c r="S1293" s="34"/>
      <c r="T1293" s="34"/>
      <c r="U1293" s="34"/>
    </row>
    <row r="1294" spans="1:21">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49">
      <c r="A1665" s="34"/>
      <c r="B1665" s="34"/>
      <c r="C1665" s="34"/>
      <c r="D1665" s="34"/>
      <c r="E1665" s="34"/>
      <c r="F1665" s="34"/>
      <c r="G1665" s="34"/>
      <c r="H1665" s="34"/>
      <c r="I1665" s="34"/>
      <c r="J1665" s="34"/>
      <c r="K1665" s="34"/>
      <c r="L1665" s="34"/>
      <c r="M1665" s="34"/>
      <c r="N1665" s="34"/>
      <c r="O1665" s="34"/>
      <c r="P1665" s="34"/>
      <c r="Q1665" s="34"/>
      <c r="R1665" s="34"/>
      <c r="S1665" s="34"/>
      <c r="T1665" s="34"/>
      <c r="U1665" s="34"/>
    </row>
    <row r="1666" spans="1:49">
      <c r="A1666" s="34"/>
      <c r="B1666" s="34"/>
      <c r="C1666" s="34"/>
      <c r="D1666" s="34"/>
      <c r="E1666" s="34"/>
      <c r="F1666" s="34"/>
      <c r="G1666" s="34"/>
      <c r="O1666" s="34"/>
      <c r="P1666" s="34"/>
      <c r="Q1666" s="34"/>
      <c r="R1666" s="34"/>
      <c r="S1666" s="34"/>
      <c r="T1666" s="34"/>
      <c r="U1666" s="34"/>
      <c r="V1666" s="34"/>
      <c r="W1666" s="34"/>
      <c r="X1666" s="34"/>
      <c r="Y1666" s="34"/>
      <c r="Z1666" s="34"/>
      <c r="AA1666" s="34"/>
      <c r="AB1666" s="34"/>
      <c r="AC1666" s="34"/>
      <c r="AD1666" s="34"/>
      <c r="AE1666" s="34"/>
      <c r="AF1666" s="34"/>
      <c r="AG1666" s="34"/>
      <c r="AH1666" s="34"/>
      <c r="AI1666" s="34"/>
      <c r="AJ1666" s="34"/>
      <c r="AK1666" s="34"/>
      <c r="AL1666" s="34"/>
      <c r="AM1666" s="34"/>
      <c r="AN1666" s="34"/>
      <c r="AO1666" s="34"/>
      <c r="AP1666" s="34"/>
      <c r="AQ1666" s="34"/>
      <c r="AR1666" s="34"/>
      <c r="AS1666" s="34"/>
      <c r="AT1666" s="34"/>
      <c r="AU1666" s="34"/>
      <c r="AV1666" s="34"/>
      <c r="AW1666" s="34"/>
    </row>
    <row r="1667" spans="1:49">
      <c r="A1667" s="34"/>
      <c r="B1667" s="34"/>
      <c r="C1667" s="34"/>
      <c r="D1667" s="34"/>
      <c r="E1667" s="34"/>
      <c r="F1667" s="34"/>
      <c r="G1667" s="34"/>
      <c r="O1667" s="34"/>
      <c r="P1667" s="34"/>
      <c r="Q1667" s="34"/>
      <c r="R1667" s="34"/>
      <c r="S1667" s="34"/>
      <c r="T1667" s="34"/>
      <c r="U1667" s="34"/>
      <c r="V1667" s="34"/>
      <c r="W1667" s="34"/>
      <c r="X1667" s="34"/>
      <c r="Y1667" s="34"/>
      <c r="Z1667" s="34"/>
      <c r="AA1667" s="34"/>
      <c r="AB1667" s="34"/>
      <c r="AC1667" s="34"/>
      <c r="AD1667" s="34"/>
      <c r="AE1667" s="34"/>
      <c r="AF1667" s="34"/>
      <c r="AG1667" s="34"/>
      <c r="AH1667" s="34"/>
      <c r="AI1667" s="34"/>
      <c r="AJ1667" s="34"/>
      <c r="AK1667" s="34"/>
      <c r="AL1667" s="34"/>
      <c r="AM1667" s="34"/>
      <c r="AN1667" s="34"/>
      <c r="AO1667" s="34"/>
      <c r="AP1667" s="34"/>
      <c r="AQ1667" s="34"/>
      <c r="AR1667" s="34"/>
      <c r="AS1667" s="34"/>
      <c r="AT1667" s="34"/>
      <c r="AU1667" s="34"/>
      <c r="AV1667" s="34"/>
      <c r="AW1667" s="34"/>
    </row>
    <row r="1668" spans="1:49">
      <c r="A1668" s="34"/>
      <c r="B1668" s="34"/>
      <c r="C1668" s="34"/>
      <c r="D1668" s="34"/>
      <c r="E1668" s="34"/>
      <c r="F1668" s="34"/>
      <c r="G1668" s="34"/>
      <c r="O1668" s="34"/>
      <c r="P1668" s="34"/>
      <c r="Q1668" s="34"/>
      <c r="R1668" s="34"/>
      <c r="S1668" s="34"/>
      <c r="T1668" s="34"/>
      <c r="U1668" s="34"/>
      <c r="V1668" s="34"/>
      <c r="W1668" s="34"/>
      <c r="X1668" s="34"/>
      <c r="Y1668" s="34"/>
      <c r="Z1668" s="34"/>
      <c r="AA1668" s="34"/>
      <c r="AB1668" s="34"/>
      <c r="AC1668" s="34"/>
      <c r="AD1668" s="34"/>
      <c r="AE1668" s="34"/>
      <c r="AF1668" s="34"/>
      <c r="AG1668" s="34"/>
      <c r="AH1668" s="34"/>
      <c r="AI1668" s="34"/>
      <c r="AJ1668" s="34"/>
      <c r="AK1668" s="34"/>
      <c r="AL1668" s="34"/>
      <c r="AM1668" s="34"/>
      <c r="AN1668" s="34"/>
      <c r="AO1668" s="34"/>
      <c r="AP1668" s="34"/>
      <c r="AQ1668" s="34"/>
      <c r="AR1668" s="34"/>
      <c r="AS1668" s="34"/>
      <c r="AT1668" s="34"/>
      <c r="AU1668" s="34"/>
      <c r="AV1668" s="34"/>
      <c r="AW1668" s="34"/>
    </row>
    <row r="1669" spans="1:49">
      <c r="A1669" s="34"/>
      <c r="B1669" s="34"/>
      <c r="C1669" s="34"/>
      <c r="D1669" s="34"/>
      <c r="E1669" s="34"/>
      <c r="F1669" s="34"/>
      <c r="G1669" s="34"/>
      <c r="O1669" s="34"/>
      <c r="P1669" s="34"/>
      <c r="Q1669" s="34"/>
      <c r="R1669" s="34"/>
      <c r="S1669" s="34"/>
      <c r="T1669" s="34"/>
      <c r="U1669" s="34"/>
      <c r="V1669" s="34"/>
      <c r="W1669" s="34"/>
      <c r="X1669" s="34"/>
      <c r="Y1669" s="34"/>
      <c r="Z1669" s="34"/>
      <c r="AA1669" s="34"/>
      <c r="AB1669" s="34"/>
      <c r="AC1669" s="34"/>
      <c r="AD1669" s="34"/>
      <c r="AE1669" s="34"/>
      <c r="AF1669" s="34"/>
      <c r="AG1669" s="34"/>
      <c r="AH1669" s="34"/>
      <c r="AI1669" s="34"/>
      <c r="AJ1669" s="34"/>
      <c r="AK1669" s="34"/>
      <c r="AL1669" s="34"/>
      <c r="AM1669" s="34"/>
      <c r="AN1669" s="34"/>
      <c r="AO1669" s="34"/>
      <c r="AP1669" s="34"/>
      <c r="AQ1669" s="34"/>
      <c r="AR1669" s="34"/>
      <c r="AS1669" s="34"/>
      <c r="AT1669" s="34"/>
      <c r="AU1669" s="34"/>
      <c r="AV1669" s="34"/>
      <c r="AW1669" s="34"/>
    </row>
    <row r="1670" spans="1:49">
      <c r="A1670" s="34"/>
      <c r="B1670" s="34"/>
      <c r="C1670" s="34"/>
      <c r="D1670" s="34"/>
      <c r="E1670" s="34"/>
      <c r="F1670" s="34"/>
      <c r="G1670" s="34"/>
      <c r="O1670" s="34"/>
      <c r="P1670" s="34"/>
      <c r="Q1670" s="34"/>
      <c r="R1670" s="34"/>
      <c r="S1670" s="34"/>
      <c r="T1670" s="34"/>
      <c r="U1670" s="34"/>
      <c r="V1670" s="34"/>
      <c r="W1670" s="34"/>
      <c r="X1670" s="34"/>
      <c r="Y1670" s="34"/>
      <c r="Z1670" s="34"/>
      <c r="AA1670" s="34"/>
      <c r="AB1670" s="34"/>
      <c r="AC1670" s="34"/>
      <c r="AD1670" s="34"/>
      <c r="AE1670" s="34"/>
      <c r="AF1670" s="34"/>
      <c r="AG1670" s="34"/>
      <c r="AH1670" s="34"/>
      <c r="AI1670" s="34"/>
      <c r="AJ1670" s="34"/>
      <c r="AK1670" s="34"/>
      <c r="AL1670" s="34"/>
      <c r="AM1670" s="34"/>
      <c r="AN1670" s="34"/>
      <c r="AO1670" s="34"/>
      <c r="AP1670" s="34"/>
      <c r="AQ1670" s="34"/>
      <c r="AR1670" s="34"/>
      <c r="AS1670" s="34"/>
      <c r="AT1670" s="34"/>
      <c r="AU1670" s="34"/>
      <c r="AV1670" s="34"/>
      <c r="AW1670" s="34"/>
    </row>
    <row r="1671" spans="1:49">
      <c r="A1671" s="34"/>
      <c r="B1671" s="34"/>
      <c r="C1671" s="34"/>
      <c r="D1671" s="34"/>
      <c r="E1671" s="34"/>
      <c r="F1671" s="34"/>
      <c r="G1671" s="34"/>
      <c r="O1671" s="34"/>
      <c r="P1671" s="34"/>
      <c r="Q1671" s="34"/>
      <c r="R1671" s="34"/>
      <c r="S1671" s="34"/>
      <c r="T1671" s="34"/>
      <c r="U1671" s="34"/>
      <c r="V1671" s="34"/>
      <c r="W1671" s="34"/>
      <c r="X1671" s="34"/>
      <c r="Y1671" s="34"/>
      <c r="Z1671" s="34"/>
      <c r="AA1671" s="34"/>
      <c r="AB1671" s="34"/>
      <c r="AC1671" s="34"/>
      <c r="AD1671" s="34"/>
      <c r="AE1671" s="34"/>
      <c r="AF1671" s="34"/>
      <c r="AG1671" s="34"/>
      <c r="AH1671" s="34"/>
      <c r="AI1671" s="34"/>
      <c r="AJ1671" s="34"/>
      <c r="AK1671" s="34"/>
      <c r="AL1671" s="34"/>
      <c r="AM1671" s="34"/>
      <c r="AN1671" s="34"/>
      <c r="AO1671" s="34"/>
      <c r="AP1671" s="34"/>
      <c r="AQ1671" s="34"/>
      <c r="AR1671" s="34"/>
      <c r="AS1671" s="34"/>
      <c r="AT1671" s="34"/>
      <c r="AU1671" s="34"/>
      <c r="AV1671" s="34"/>
      <c r="AW1671" s="34"/>
    </row>
    <row r="1672" spans="1:49">
      <c r="A1672" s="34"/>
      <c r="B1672" s="34"/>
      <c r="C1672" s="34"/>
      <c r="D1672" s="34"/>
      <c r="E1672" s="34"/>
      <c r="F1672" s="34"/>
      <c r="G1672" s="34"/>
      <c r="O1672" s="34"/>
      <c r="P1672" s="34"/>
      <c r="Q1672" s="34"/>
      <c r="R1672" s="34"/>
      <c r="S1672" s="34"/>
      <c r="T1672" s="34"/>
      <c r="U1672" s="34"/>
      <c r="V1672" s="34"/>
      <c r="W1672" s="34"/>
      <c r="X1672" s="34"/>
      <c r="Y1672" s="34"/>
      <c r="Z1672" s="34"/>
      <c r="AA1672" s="34"/>
      <c r="AB1672" s="34"/>
      <c r="AC1672" s="34"/>
      <c r="AD1672" s="34"/>
      <c r="AE1672" s="34"/>
      <c r="AF1672" s="34"/>
      <c r="AG1672" s="34"/>
      <c r="AH1672" s="34"/>
      <c r="AI1672" s="34"/>
      <c r="AJ1672" s="34"/>
      <c r="AK1672" s="34"/>
      <c r="AL1672" s="34"/>
      <c r="AM1672" s="34"/>
      <c r="AN1672" s="34"/>
      <c r="AO1672" s="34"/>
      <c r="AP1672" s="34"/>
      <c r="AQ1672" s="34"/>
      <c r="AR1672" s="34"/>
      <c r="AS1672" s="34"/>
      <c r="AT1672" s="34"/>
      <c r="AU1672" s="34"/>
      <c r="AV1672" s="34"/>
      <c r="AW1672" s="34"/>
    </row>
    <row r="1673" spans="1:49">
      <c r="A1673" s="34"/>
      <c r="B1673" s="34"/>
      <c r="C1673" s="34"/>
      <c r="D1673" s="34"/>
      <c r="E1673" s="34"/>
      <c r="F1673" s="34"/>
      <c r="G1673" s="34"/>
      <c r="O1673" s="34"/>
      <c r="P1673" s="34"/>
      <c r="Q1673" s="34"/>
      <c r="R1673" s="34"/>
      <c r="S1673" s="34"/>
      <c r="T1673" s="34"/>
      <c r="U1673" s="34"/>
      <c r="V1673" s="34"/>
      <c r="W1673" s="34"/>
      <c r="X1673" s="34"/>
      <c r="Y1673" s="34"/>
      <c r="Z1673" s="34"/>
      <c r="AA1673" s="34"/>
      <c r="AB1673" s="34"/>
      <c r="AC1673" s="34"/>
      <c r="AD1673" s="34"/>
      <c r="AE1673" s="34"/>
      <c r="AF1673" s="34"/>
      <c r="AG1673" s="34"/>
      <c r="AH1673" s="34"/>
      <c r="AI1673" s="34"/>
      <c r="AJ1673" s="34"/>
      <c r="AK1673" s="34"/>
      <c r="AL1673" s="34"/>
      <c r="AM1673" s="34"/>
      <c r="AN1673" s="34"/>
      <c r="AO1673" s="34"/>
      <c r="AP1673" s="34"/>
      <c r="AQ1673" s="34"/>
      <c r="AR1673" s="34"/>
      <c r="AS1673" s="34"/>
      <c r="AT1673" s="34"/>
      <c r="AU1673" s="34"/>
      <c r="AV1673" s="34"/>
      <c r="AW1673" s="34"/>
    </row>
    <row r="1674" spans="1:49">
      <c r="A1674" s="34"/>
      <c r="B1674" s="34"/>
      <c r="C1674" s="34"/>
      <c r="D1674" s="34"/>
      <c r="E1674" s="34"/>
      <c r="F1674" s="34"/>
      <c r="G1674" s="34"/>
      <c r="O1674" s="34"/>
      <c r="P1674" s="34"/>
      <c r="Q1674" s="34"/>
      <c r="R1674" s="34"/>
      <c r="S1674" s="34"/>
      <c r="T1674" s="34"/>
      <c r="U1674" s="34"/>
      <c r="V1674" s="34"/>
      <c r="W1674" s="34"/>
      <c r="X1674" s="34"/>
      <c r="Y1674" s="34"/>
      <c r="Z1674" s="34"/>
      <c r="AA1674" s="34"/>
      <c r="AB1674" s="34"/>
      <c r="AC1674" s="34"/>
      <c r="AD1674" s="34"/>
      <c r="AE1674" s="34"/>
      <c r="AF1674" s="34"/>
      <c r="AG1674" s="34"/>
      <c r="AH1674" s="34"/>
      <c r="AI1674" s="34"/>
      <c r="AJ1674" s="34"/>
      <c r="AK1674" s="34"/>
      <c r="AL1674" s="34"/>
      <c r="AM1674" s="34"/>
      <c r="AN1674" s="34"/>
      <c r="AO1674" s="34"/>
      <c r="AP1674" s="34"/>
      <c r="AQ1674" s="34"/>
      <c r="AR1674" s="34"/>
      <c r="AS1674" s="34"/>
      <c r="AT1674" s="34"/>
      <c r="AU1674" s="34"/>
      <c r="AV1674" s="34"/>
      <c r="AW1674" s="34"/>
    </row>
    <row r="1675" spans="1:49">
      <c r="A1675" s="34"/>
      <c r="B1675" s="34"/>
      <c r="C1675" s="34"/>
      <c r="D1675" s="34"/>
      <c r="E1675" s="34"/>
      <c r="F1675" s="34"/>
      <c r="G1675" s="34"/>
      <c r="O1675" s="34"/>
      <c r="P1675" s="34"/>
      <c r="Q1675" s="34"/>
      <c r="R1675" s="34"/>
      <c r="S1675" s="34"/>
      <c r="T1675" s="34"/>
      <c r="U1675" s="34"/>
      <c r="V1675" s="34"/>
      <c r="W1675" s="34"/>
      <c r="X1675" s="34"/>
      <c r="Y1675" s="34"/>
      <c r="Z1675" s="34"/>
      <c r="AA1675" s="34"/>
      <c r="AB1675" s="34"/>
      <c r="AC1675" s="34"/>
      <c r="AD1675" s="34"/>
      <c r="AE1675" s="34"/>
      <c r="AF1675" s="34"/>
      <c r="AG1675" s="34"/>
      <c r="AH1675" s="34"/>
      <c r="AI1675" s="34"/>
      <c r="AJ1675" s="34"/>
      <c r="AK1675" s="34"/>
      <c r="AL1675" s="34"/>
      <c r="AM1675" s="34"/>
      <c r="AN1675" s="34"/>
      <c r="AO1675" s="34"/>
      <c r="AP1675" s="34"/>
      <c r="AQ1675" s="34"/>
      <c r="AR1675" s="34"/>
      <c r="AS1675" s="34"/>
      <c r="AT1675" s="34"/>
      <c r="AU1675" s="34"/>
      <c r="AV1675" s="34"/>
      <c r="AW1675" s="34"/>
    </row>
    <row r="1676" spans="1:49">
      <c r="A1676" s="34"/>
      <c r="B1676" s="34"/>
      <c r="C1676" s="34"/>
      <c r="D1676" s="34"/>
      <c r="E1676" s="34"/>
      <c r="F1676" s="34"/>
      <c r="G1676" s="34"/>
      <c r="O1676" s="34"/>
      <c r="P1676" s="34"/>
      <c r="Q1676" s="34"/>
      <c r="R1676" s="34"/>
      <c r="S1676" s="34"/>
      <c r="T1676" s="34"/>
      <c r="U1676" s="34"/>
      <c r="V1676" s="34"/>
      <c r="W1676" s="34"/>
      <c r="X1676" s="34"/>
      <c r="Y1676" s="34"/>
      <c r="Z1676" s="34"/>
      <c r="AA1676" s="34"/>
      <c r="AB1676" s="34"/>
      <c r="AC1676" s="34"/>
      <c r="AD1676" s="34"/>
      <c r="AE1676" s="34"/>
      <c r="AF1676" s="34"/>
      <c r="AG1676" s="34"/>
      <c r="AH1676" s="34"/>
      <c r="AI1676" s="34"/>
      <c r="AJ1676" s="34"/>
      <c r="AK1676" s="34"/>
      <c r="AL1676" s="34"/>
      <c r="AM1676" s="34"/>
      <c r="AN1676" s="34"/>
      <c r="AO1676" s="34"/>
      <c r="AP1676" s="34"/>
      <c r="AQ1676" s="34"/>
      <c r="AR1676" s="34"/>
      <c r="AS1676" s="34"/>
      <c r="AT1676" s="34"/>
      <c r="AU1676" s="34"/>
      <c r="AV1676" s="34"/>
      <c r="AW1676" s="34"/>
    </row>
    <row r="1677" spans="1:49">
      <c r="A1677" s="34"/>
      <c r="B1677" s="34"/>
      <c r="C1677" s="34"/>
      <c r="D1677" s="34"/>
      <c r="E1677" s="34"/>
      <c r="F1677" s="34"/>
      <c r="G1677" s="34"/>
      <c r="O1677" s="34"/>
      <c r="P1677" s="34"/>
      <c r="Q1677" s="34"/>
      <c r="R1677" s="34"/>
      <c r="S1677" s="34"/>
      <c r="T1677" s="34"/>
      <c r="U1677" s="34"/>
      <c r="V1677" s="34"/>
      <c r="W1677" s="34"/>
      <c r="X1677" s="34"/>
      <c r="Y1677" s="34"/>
      <c r="Z1677" s="34"/>
      <c r="AA1677" s="34"/>
      <c r="AB1677" s="34"/>
      <c r="AC1677" s="34"/>
      <c r="AD1677" s="34"/>
      <c r="AE1677" s="34"/>
      <c r="AF1677" s="34"/>
      <c r="AG1677" s="34"/>
      <c r="AH1677" s="34"/>
      <c r="AI1677" s="34"/>
      <c r="AJ1677" s="34"/>
      <c r="AK1677" s="34"/>
      <c r="AL1677" s="34"/>
      <c r="AM1677" s="34"/>
      <c r="AN1677" s="34"/>
      <c r="AO1677" s="34"/>
      <c r="AP1677" s="34"/>
      <c r="AQ1677" s="34"/>
      <c r="AR1677" s="34"/>
      <c r="AS1677" s="34"/>
      <c r="AT1677" s="34"/>
      <c r="AU1677" s="34"/>
      <c r="AV1677" s="34"/>
      <c r="AW1677" s="34"/>
    </row>
    <row r="1678" spans="1:49">
      <c r="A1678" s="34"/>
      <c r="B1678" s="34"/>
      <c r="C1678" s="34"/>
      <c r="D1678" s="34"/>
      <c r="E1678" s="34"/>
      <c r="F1678" s="34"/>
      <c r="G1678" s="34"/>
      <c r="O1678" s="34"/>
      <c r="P1678" s="34"/>
      <c r="Q1678" s="34"/>
      <c r="R1678" s="34"/>
      <c r="S1678" s="34"/>
      <c r="T1678" s="34"/>
      <c r="U1678" s="34"/>
      <c r="V1678" s="34"/>
      <c r="W1678" s="34"/>
      <c r="X1678" s="34"/>
      <c r="Y1678" s="34"/>
      <c r="Z1678" s="34"/>
      <c r="AA1678" s="34"/>
      <c r="AB1678" s="34"/>
      <c r="AC1678" s="34"/>
      <c r="AD1678" s="34"/>
      <c r="AE1678" s="34"/>
      <c r="AF1678" s="34"/>
      <c r="AG1678" s="34"/>
      <c r="AH1678" s="34"/>
      <c r="AI1678" s="34"/>
      <c r="AJ1678" s="34"/>
      <c r="AK1678" s="34"/>
      <c r="AL1678" s="34"/>
      <c r="AM1678" s="34"/>
      <c r="AN1678" s="34"/>
      <c r="AO1678" s="34"/>
      <c r="AP1678" s="34"/>
      <c r="AQ1678" s="34"/>
      <c r="AR1678" s="34"/>
      <c r="AS1678" s="34"/>
      <c r="AT1678" s="34"/>
      <c r="AU1678" s="34"/>
      <c r="AV1678" s="34"/>
      <c r="AW1678" s="34"/>
    </row>
    <row r="1679" spans="1:49">
      <c r="A1679" s="34"/>
      <c r="B1679" s="34"/>
      <c r="C1679" s="34"/>
      <c r="D1679" s="34"/>
      <c r="E1679" s="34"/>
      <c r="F1679" s="34"/>
      <c r="G1679" s="34"/>
      <c r="O1679" s="34"/>
      <c r="P1679" s="34"/>
      <c r="Q1679" s="34"/>
      <c r="R1679" s="34"/>
      <c r="S1679" s="34"/>
      <c r="T1679" s="34"/>
      <c r="U1679" s="34"/>
      <c r="V1679" s="34"/>
      <c r="W1679" s="34"/>
      <c r="X1679" s="34"/>
      <c r="Y1679" s="34"/>
      <c r="Z1679" s="34"/>
      <c r="AA1679" s="34"/>
      <c r="AB1679" s="34"/>
      <c r="AC1679" s="34"/>
      <c r="AD1679" s="34"/>
      <c r="AE1679" s="34"/>
      <c r="AF1679" s="34"/>
      <c r="AG1679" s="34"/>
      <c r="AH1679" s="34"/>
      <c r="AI1679" s="34"/>
      <c r="AJ1679" s="34"/>
      <c r="AK1679" s="34"/>
      <c r="AL1679" s="34"/>
      <c r="AM1679" s="34"/>
      <c r="AN1679" s="34"/>
      <c r="AO1679" s="34"/>
      <c r="AP1679" s="34"/>
      <c r="AQ1679" s="34"/>
      <c r="AR1679" s="34"/>
      <c r="AS1679" s="34"/>
      <c r="AT1679" s="34"/>
      <c r="AU1679" s="34"/>
      <c r="AV1679" s="34"/>
      <c r="AW1679" s="34"/>
    </row>
    <row r="1680" spans="1:49">
      <c r="A1680" s="34"/>
      <c r="B1680" s="34"/>
      <c r="C1680" s="34"/>
      <c r="D1680" s="34"/>
      <c r="E1680" s="34"/>
      <c r="F1680" s="34"/>
      <c r="G1680" s="34"/>
      <c r="O1680" s="34"/>
      <c r="P1680" s="34"/>
      <c r="Q1680" s="34"/>
      <c r="R1680" s="34"/>
      <c r="S1680" s="34"/>
      <c r="T1680" s="34"/>
      <c r="U1680" s="34"/>
      <c r="V1680" s="34"/>
      <c r="W1680" s="34"/>
      <c r="X1680" s="34"/>
      <c r="Y1680" s="34"/>
      <c r="Z1680" s="34"/>
      <c r="AA1680" s="34"/>
      <c r="AB1680" s="34"/>
      <c r="AC1680" s="34"/>
      <c r="AD1680" s="34"/>
      <c r="AE1680" s="34"/>
      <c r="AF1680" s="34"/>
      <c r="AG1680" s="34"/>
      <c r="AH1680" s="34"/>
      <c r="AI1680" s="34"/>
      <c r="AJ1680" s="34"/>
      <c r="AK1680" s="34"/>
      <c r="AL1680" s="34"/>
      <c r="AM1680" s="34"/>
      <c r="AN1680" s="34"/>
      <c r="AO1680" s="34"/>
      <c r="AP1680" s="34"/>
      <c r="AQ1680" s="34"/>
      <c r="AR1680" s="34"/>
      <c r="AS1680" s="34"/>
      <c r="AT1680" s="34"/>
      <c r="AU1680" s="34"/>
      <c r="AV1680" s="34"/>
      <c r="AW1680" s="34"/>
    </row>
    <row r="1681" spans="1:49">
      <c r="A1681" s="34"/>
      <c r="B1681" s="34"/>
      <c r="C1681" s="34"/>
      <c r="D1681" s="34"/>
      <c r="E1681" s="34"/>
      <c r="F1681" s="34"/>
      <c r="G1681" s="34"/>
      <c r="O1681" s="34"/>
      <c r="P1681" s="34"/>
      <c r="Q1681" s="34"/>
      <c r="R1681" s="34"/>
      <c r="S1681" s="34"/>
      <c r="T1681" s="34"/>
      <c r="U1681" s="34"/>
      <c r="V1681" s="34"/>
      <c r="W1681" s="34"/>
      <c r="X1681" s="34"/>
      <c r="Y1681" s="34"/>
      <c r="Z1681" s="34"/>
      <c r="AA1681" s="34"/>
      <c r="AB1681" s="34"/>
      <c r="AC1681" s="34"/>
      <c r="AD1681" s="34"/>
      <c r="AE1681" s="34"/>
      <c r="AF1681" s="34"/>
      <c r="AG1681" s="34"/>
      <c r="AH1681" s="34"/>
      <c r="AI1681" s="34"/>
      <c r="AJ1681" s="34"/>
      <c r="AK1681" s="34"/>
      <c r="AL1681" s="34"/>
      <c r="AM1681" s="34"/>
      <c r="AN1681" s="34"/>
      <c r="AO1681" s="34"/>
      <c r="AP1681" s="34"/>
      <c r="AQ1681" s="34"/>
      <c r="AR1681" s="34"/>
      <c r="AS1681" s="34"/>
      <c r="AT1681" s="34"/>
      <c r="AU1681" s="34"/>
      <c r="AV1681" s="34"/>
      <c r="AW1681" s="34"/>
    </row>
    <row r="1682" spans="1:49">
      <c r="A1682" s="34"/>
      <c r="B1682" s="34"/>
      <c r="C1682" s="34"/>
      <c r="D1682" s="34"/>
      <c r="E1682" s="34"/>
      <c r="F1682" s="34"/>
      <c r="G1682" s="34"/>
      <c r="O1682" s="34"/>
      <c r="P1682" s="34"/>
      <c r="Q1682" s="34"/>
      <c r="R1682" s="34"/>
      <c r="S1682" s="34"/>
      <c r="T1682" s="34"/>
      <c r="U1682" s="34"/>
      <c r="V1682" s="34"/>
      <c r="W1682" s="34"/>
      <c r="X1682" s="34"/>
      <c r="Y1682" s="34"/>
      <c r="Z1682" s="34"/>
      <c r="AA1682" s="34"/>
      <c r="AB1682" s="34"/>
      <c r="AC1682" s="34"/>
      <c r="AD1682" s="34"/>
      <c r="AE1682" s="34"/>
      <c r="AF1682" s="34"/>
      <c r="AG1682" s="34"/>
      <c r="AH1682" s="34"/>
      <c r="AI1682" s="34"/>
      <c r="AJ1682" s="34"/>
      <c r="AK1682" s="34"/>
      <c r="AL1682" s="34"/>
      <c r="AM1682" s="34"/>
      <c r="AN1682" s="34"/>
      <c r="AO1682" s="34"/>
      <c r="AP1682" s="34"/>
      <c r="AQ1682" s="34"/>
      <c r="AR1682" s="34"/>
      <c r="AS1682" s="34"/>
      <c r="AT1682" s="34"/>
      <c r="AU1682" s="34"/>
      <c r="AV1682" s="34"/>
      <c r="AW1682" s="34"/>
    </row>
    <row r="1683" spans="1:49">
      <c r="A1683" s="34"/>
      <c r="B1683" s="34"/>
      <c r="C1683" s="34"/>
      <c r="D1683" s="34"/>
      <c r="E1683" s="34"/>
      <c r="F1683" s="34"/>
      <c r="G1683" s="34"/>
      <c r="O1683" s="34"/>
      <c r="P1683" s="34"/>
      <c r="Q1683" s="34"/>
      <c r="R1683" s="34"/>
      <c r="S1683" s="34"/>
      <c r="T1683" s="34"/>
      <c r="U1683" s="34"/>
      <c r="V1683" s="34"/>
      <c r="W1683" s="34"/>
      <c r="X1683" s="34"/>
      <c r="Y1683" s="34"/>
      <c r="Z1683" s="34"/>
      <c r="AA1683" s="34"/>
      <c r="AB1683" s="34"/>
      <c r="AC1683" s="34"/>
      <c r="AD1683" s="34"/>
      <c r="AE1683" s="34"/>
      <c r="AF1683" s="34"/>
      <c r="AG1683" s="34"/>
      <c r="AH1683" s="34"/>
      <c r="AI1683" s="34"/>
      <c r="AJ1683" s="34"/>
      <c r="AK1683" s="34"/>
      <c r="AL1683" s="34"/>
      <c r="AM1683" s="34"/>
      <c r="AN1683" s="34"/>
      <c r="AO1683" s="34"/>
      <c r="AP1683" s="34"/>
      <c r="AQ1683" s="34"/>
      <c r="AR1683" s="34"/>
      <c r="AS1683" s="34"/>
      <c r="AT1683" s="34"/>
      <c r="AU1683" s="34"/>
      <c r="AV1683" s="34"/>
      <c r="AW1683" s="34"/>
    </row>
    <row r="1684" spans="1:49">
      <c r="A1684" s="34"/>
      <c r="B1684" s="34"/>
      <c r="C1684" s="34"/>
      <c r="D1684" s="34"/>
      <c r="E1684" s="34"/>
      <c r="F1684" s="34"/>
      <c r="G1684" s="34"/>
      <c r="O1684" s="34"/>
      <c r="P1684" s="34"/>
      <c r="Q1684" s="34"/>
      <c r="R1684" s="34"/>
      <c r="S1684" s="34"/>
      <c r="T1684" s="34"/>
      <c r="U1684" s="34"/>
      <c r="V1684" s="34"/>
      <c r="W1684" s="34"/>
      <c r="X1684" s="34"/>
      <c r="Y1684" s="34"/>
      <c r="Z1684" s="34"/>
      <c r="AA1684" s="34"/>
      <c r="AB1684" s="34"/>
      <c r="AC1684" s="34"/>
      <c r="AD1684" s="34"/>
      <c r="AE1684" s="34"/>
      <c r="AF1684" s="34"/>
      <c r="AG1684" s="34"/>
      <c r="AH1684" s="34"/>
      <c r="AI1684" s="34"/>
      <c r="AJ1684" s="34"/>
      <c r="AK1684" s="34"/>
      <c r="AL1684" s="34"/>
      <c r="AM1684" s="34"/>
      <c r="AN1684" s="34"/>
      <c r="AO1684" s="34"/>
      <c r="AP1684" s="34"/>
      <c r="AQ1684" s="34"/>
      <c r="AR1684" s="34"/>
      <c r="AS1684" s="34"/>
      <c r="AT1684" s="34"/>
      <c r="AU1684" s="34"/>
      <c r="AV1684" s="34"/>
      <c r="AW1684" s="34"/>
    </row>
    <row r="1685" spans="1:49">
      <c r="A1685" s="34"/>
      <c r="B1685" s="34"/>
      <c r="C1685" s="34"/>
      <c r="D1685" s="34"/>
      <c r="E1685" s="34"/>
      <c r="F1685" s="34"/>
      <c r="G1685" s="34"/>
      <c r="O1685" s="34"/>
      <c r="P1685" s="34"/>
      <c r="Q1685" s="34"/>
      <c r="R1685" s="34"/>
      <c r="S1685" s="34"/>
      <c r="T1685" s="34"/>
      <c r="U1685" s="34"/>
      <c r="V1685" s="34"/>
      <c r="W1685" s="34"/>
      <c r="X1685" s="34"/>
      <c r="Y1685" s="34"/>
      <c r="Z1685" s="34"/>
      <c r="AA1685" s="34"/>
      <c r="AB1685" s="34"/>
      <c r="AC1685" s="34"/>
      <c r="AD1685" s="34"/>
      <c r="AE1685" s="34"/>
      <c r="AF1685" s="34"/>
      <c r="AG1685" s="34"/>
      <c r="AH1685" s="34"/>
      <c r="AI1685" s="34"/>
      <c r="AJ1685" s="34"/>
      <c r="AK1685" s="34"/>
      <c r="AL1685" s="34"/>
      <c r="AM1685" s="34"/>
      <c r="AN1685" s="34"/>
      <c r="AO1685" s="34"/>
      <c r="AP1685" s="34"/>
      <c r="AQ1685" s="34"/>
      <c r="AR1685" s="34"/>
      <c r="AS1685" s="34"/>
      <c r="AT1685" s="34"/>
      <c r="AU1685" s="34"/>
      <c r="AV1685" s="34"/>
      <c r="AW1685" s="34"/>
    </row>
    <row r="1686" spans="1:49">
      <c r="A1686" s="34"/>
      <c r="B1686" s="34"/>
      <c r="C1686" s="34"/>
      <c r="D1686" s="34"/>
      <c r="E1686" s="34"/>
      <c r="F1686" s="34"/>
      <c r="G1686" s="34"/>
      <c r="O1686" s="34"/>
      <c r="P1686" s="34"/>
      <c r="Q1686" s="34"/>
      <c r="R1686" s="34"/>
      <c r="S1686" s="34"/>
      <c r="T1686" s="34"/>
      <c r="U1686" s="34"/>
      <c r="V1686" s="34"/>
      <c r="W1686" s="34"/>
      <c r="X1686" s="34"/>
      <c r="Y1686" s="34"/>
      <c r="Z1686" s="34"/>
      <c r="AA1686" s="34"/>
      <c r="AB1686" s="34"/>
      <c r="AC1686" s="34"/>
      <c r="AD1686" s="34"/>
      <c r="AE1686" s="34"/>
      <c r="AF1686" s="34"/>
      <c r="AG1686" s="34"/>
      <c r="AH1686" s="34"/>
      <c r="AI1686" s="34"/>
      <c r="AJ1686" s="34"/>
      <c r="AK1686" s="34"/>
      <c r="AL1686" s="34"/>
      <c r="AM1686" s="34"/>
      <c r="AN1686" s="34"/>
      <c r="AO1686" s="34"/>
      <c r="AP1686" s="34"/>
      <c r="AQ1686" s="34"/>
      <c r="AR1686" s="34"/>
      <c r="AS1686" s="34"/>
      <c r="AT1686" s="34"/>
      <c r="AU1686" s="34"/>
      <c r="AV1686" s="34"/>
      <c r="AW1686" s="34"/>
    </row>
    <row r="1687" spans="1:49">
      <c r="A1687" s="34"/>
      <c r="B1687" s="34"/>
      <c r="C1687" s="34"/>
      <c r="D1687" s="34"/>
      <c r="E1687" s="34"/>
      <c r="F1687" s="34"/>
      <c r="G1687" s="34"/>
      <c r="O1687" s="34"/>
      <c r="P1687" s="34"/>
      <c r="Q1687" s="34"/>
      <c r="R1687" s="34"/>
      <c r="S1687" s="34"/>
      <c r="T1687" s="34"/>
      <c r="U1687" s="34"/>
      <c r="V1687" s="34"/>
      <c r="W1687" s="34"/>
      <c r="X1687" s="34"/>
      <c r="Y1687" s="34"/>
      <c r="Z1687" s="34"/>
      <c r="AA1687" s="34"/>
      <c r="AB1687" s="34"/>
      <c r="AC1687" s="34"/>
      <c r="AD1687" s="34"/>
      <c r="AE1687" s="34"/>
      <c r="AF1687" s="34"/>
      <c r="AG1687" s="34"/>
      <c r="AH1687" s="34"/>
      <c r="AI1687" s="34"/>
      <c r="AJ1687" s="34"/>
      <c r="AK1687" s="34"/>
      <c r="AL1687" s="34"/>
      <c r="AM1687" s="34"/>
      <c r="AN1687" s="34"/>
      <c r="AO1687" s="34"/>
      <c r="AP1687" s="34"/>
      <c r="AQ1687" s="34"/>
      <c r="AR1687" s="34"/>
      <c r="AS1687" s="34"/>
      <c r="AT1687" s="34"/>
      <c r="AU1687" s="34"/>
      <c r="AV1687" s="34"/>
      <c r="AW1687" s="34"/>
    </row>
    <row r="1688" spans="1:49">
      <c r="A1688" s="34"/>
      <c r="B1688" s="34"/>
      <c r="C1688" s="34"/>
      <c r="D1688" s="34"/>
      <c r="E1688" s="34"/>
      <c r="F1688" s="34"/>
      <c r="G1688" s="34"/>
      <c r="O1688" s="34"/>
      <c r="P1688" s="34"/>
      <c r="Q1688" s="34"/>
      <c r="R1688" s="34"/>
      <c r="S1688" s="34"/>
      <c r="T1688" s="34"/>
      <c r="U1688" s="34"/>
      <c r="V1688" s="34"/>
      <c r="W1688" s="34"/>
      <c r="X1688" s="34"/>
      <c r="Y1688" s="34"/>
      <c r="Z1688" s="34"/>
      <c r="AA1688" s="34"/>
      <c r="AB1688" s="34"/>
      <c r="AC1688" s="34"/>
      <c r="AD1688" s="34"/>
      <c r="AE1688" s="34"/>
      <c r="AF1688" s="34"/>
      <c r="AG1688" s="34"/>
      <c r="AH1688" s="34"/>
      <c r="AI1688" s="34"/>
      <c r="AJ1688" s="34"/>
      <c r="AK1688" s="34"/>
      <c r="AL1688" s="34"/>
      <c r="AM1688" s="34"/>
      <c r="AN1688" s="34"/>
      <c r="AO1688" s="34"/>
      <c r="AP1688" s="34"/>
      <c r="AQ1688" s="34"/>
      <c r="AR1688" s="34"/>
      <c r="AS1688" s="34"/>
      <c r="AT1688" s="34"/>
      <c r="AU1688" s="34"/>
      <c r="AV1688" s="34"/>
      <c r="AW1688" s="34"/>
    </row>
    <row r="1689" spans="1:49">
      <c r="A1689" s="34"/>
      <c r="B1689" s="34"/>
      <c r="C1689" s="34"/>
      <c r="D1689" s="34"/>
      <c r="E1689" s="34"/>
      <c r="F1689" s="34"/>
      <c r="G1689" s="34"/>
      <c r="O1689" s="34"/>
      <c r="P1689" s="34"/>
      <c r="Q1689" s="34"/>
      <c r="R1689" s="34"/>
      <c r="S1689" s="34"/>
      <c r="T1689" s="34"/>
      <c r="U1689" s="34"/>
      <c r="V1689" s="34"/>
      <c r="W1689" s="34"/>
      <c r="X1689" s="34"/>
      <c r="Y1689" s="34"/>
      <c r="Z1689" s="34"/>
      <c r="AA1689" s="34"/>
      <c r="AB1689" s="34"/>
      <c r="AC1689" s="34"/>
      <c r="AD1689" s="34"/>
      <c r="AE1689" s="34"/>
      <c r="AF1689" s="34"/>
      <c r="AG1689" s="34"/>
      <c r="AH1689" s="34"/>
      <c r="AI1689" s="34"/>
      <c r="AJ1689" s="34"/>
      <c r="AK1689" s="34"/>
      <c r="AL1689" s="34"/>
      <c r="AM1689" s="34"/>
      <c r="AN1689" s="34"/>
      <c r="AO1689" s="34"/>
      <c r="AP1689" s="34"/>
      <c r="AQ1689" s="34"/>
      <c r="AR1689" s="34"/>
      <c r="AS1689" s="34"/>
      <c r="AT1689" s="34"/>
      <c r="AU1689" s="34"/>
      <c r="AV1689" s="34"/>
      <c r="AW1689" s="34"/>
    </row>
    <row r="1690" spans="1:49">
      <c r="A1690" s="34"/>
      <c r="B1690" s="34"/>
      <c r="C1690" s="34"/>
      <c r="D1690" s="34"/>
      <c r="E1690" s="34"/>
      <c r="F1690" s="34"/>
      <c r="G1690" s="34"/>
      <c r="O1690" s="34"/>
      <c r="P1690" s="34"/>
      <c r="Q1690" s="34"/>
      <c r="R1690" s="34"/>
      <c r="S1690" s="34"/>
      <c r="T1690" s="34"/>
      <c r="U1690" s="34"/>
      <c r="V1690" s="34"/>
      <c r="W1690" s="34"/>
      <c r="X1690" s="34"/>
      <c r="Y1690" s="34"/>
      <c r="Z1690" s="34"/>
      <c r="AA1690" s="34"/>
      <c r="AB1690" s="34"/>
      <c r="AC1690" s="34"/>
      <c r="AD1690" s="34"/>
      <c r="AE1690" s="34"/>
      <c r="AF1690" s="34"/>
      <c r="AG1690" s="34"/>
      <c r="AH1690" s="34"/>
      <c r="AI1690" s="34"/>
      <c r="AJ1690" s="34"/>
      <c r="AK1690" s="34"/>
      <c r="AL1690" s="34"/>
      <c r="AM1690" s="34"/>
      <c r="AN1690" s="34"/>
      <c r="AO1690" s="34"/>
      <c r="AP1690" s="34"/>
      <c r="AQ1690" s="34"/>
      <c r="AR1690" s="34"/>
      <c r="AS1690" s="34"/>
      <c r="AT1690" s="34"/>
      <c r="AU1690" s="34"/>
      <c r="AV1690" s="34"/>
      <c r="AW1690" s="34"/>
    </row>
    <row r="1691" spans="1:49">
      <c r="A1691" s="34"/>
      <c r="B1691" s="34"/>
      <c r="C1691" s="34"/>
      <c r="D1691" s="34"/>
      <c r="E1691" s="34"/>
      <c r="F1691" s="34"/>
      <c r="G1691" s="34"/>
      <c r="O1691" s="34"/>
      <c r="P1691" s="34"/>
      <c r="Q1691" s="34"/>
      <c r="R1691" s="34"/>
      <c r="S1691" s="34"/>
      <c r="T1691" s="34"/>
      <c r="U1691" s="34"/>
      <c r="V1691" s="34"/>
      <c r="W1691" s="34"/>
      <c r="X1691" s="34"/>
      <c r="Y1691" s="34"/>
      <c r="Z1691" s="34"/>
      <c r="AA1691" s="34"/>
      <c r="AB1691" s="34"/>
      <c r="AC1691" s="34"/>
      <c r="AD1691" s="34"/>
      <c r="AE1691" s="34"/>
      <c r="AF1691" s="34"/>
      <c r="AG1691" s="34"/>
      <c r="AH1691" s="34"/>
      <c r="AI1691" s="34"/>
      <c r="AJ1691" s="34"/>
      <c r="AK1691" s="34"/>
      <c r="AL1691" s="34"/>
      <c r="AM1691" s="34"/>
      <c r="AN1691" s="34"/>
      <c r="AO1691" s="34"/>
      <c r="AP1691" s="34"/>
      <c r="AQ1691" s="34"/>
      <c r="AR1691" s="34"/>
      <c r="AS1691" s="34"/>
      <c r="AT1691" s="34"/>
      <c r="AU1691" s="34"/>
      <c r="AV1691" s="34"/>
      <c r="AW1691" s="34"/>
    </row>
    <row r="1692" spans="1:49">
      <c r="A1692" s="34"/>
      <c r="B1692" s="34"/>
      <c r="C1692" s="34"/>
      <c r="D1692" s="34"/>
      <c r="E1692" s="34"/>
      <c r="F1692" s="34"/>
      <c r="G1692" s="34"/>
      <c r="O1692" s="34"/>
      <c r="P1692" s="34"/>
      <c r="Q1692" s="34"/>
      <c r="R1692" s="34"/>
      <c r="S1692" s="34"/>
      <c r="T1692" s="34"/>
      <c r="U1692" s="34"/>
      <c r="V1692" s="34"/>
      <c r="W1692" s="34"/>
      <c r="X1692" s="34"/>
      <c r="Y1692" s="34"/>
      <c r="Z1692" s="34"/>
      <c r="AA1692" s="34"/>
      <c r="AB1692" s="34"/>
      <c r="AC1692" s="34"/>
      <c r="AD1692" s="34"/>
      <c r="AE1692" s="34"/>
      <c r="AF1692" s="34"/>
      <c r="AG1692" s="34"/>
      <c r="AH1692" s="34"/>
      <c r="AI1692" s="34"/>
      <c r="AJ1692" s="34"/>
      <c r="AK1692" s="34"/>
      <c r="AL1692" s="34"/>
      <c r="AM1692" s="34"/>
      <c r="AN1692" s="34"/>
      <c r="AO1692" s="34"/>
      <c r="AP1692" s="34"/>
      <c r="AQ1692" s="34"/>
      <c r="AR1692" s="34"/>
      <c r="AS1692" s="34"/>
      <c r="AT1692" s="34"/>
      <c r="AU1692" s="34"/>
      <c r="AV1692" s="34"/>
      <c r="AW1692" s="34"/>
    </row>
    <row r="1693" spans="1:49">
      <c r="A1693" s="34"/>
      <c r="B1693" s="34"/>
      <c r="C1693" s="34"/>
      <c r="D1693" s="34"/>
      <c r="E1693" s="34"/>
      <c r="F1693" s="34"/>
      <c r="G1693" s="34"/>
      <c r="O1693" s="34"/>
      <c r="P1693" s="34"/>
      <c r="Q1693" s="34"/>
      <c r="R1693" s="34"/>
      <c r="S1693" s="34"/>
      <c r="T1693" s="34"/>
      <c r="U1693" s="34"/>
      <c r="V1693" s="34"/>
      <c r="W1693" s="34"/>
      <c r="X1693" s="34"/>
      <c r="Y1693" s="34"/>
      <c r="Z1693" s="34"/>
      <c r="AA1693" s="34"/>
      <c r="AB1693" s="34"/>
      <c r="AC1693" s="34"/>
      <c r="AD1693" s="34"/>
      <c r="AE1693" s="34"/>
      <c r="AF1693" s="34"/>
      <c r="AG1693" s="34"/>
      <c r="AH1693" s="34"/>
      <c r="AI1693" s="34"/>
      <c r="AJ1693" s="34"/>
      <c r="AK1693" s="34"/>
      <c r="AL1693" s="34"/>
      <c r="AM1693" s="34"/>
      <c r="AN1693" s="34"/>
      <c r="AO1693" s="34"/>
      <c r="AP1693" s="34"/>
      <c r="AQ1693" s="34"/>
      <c r="AR1693" s="34"/>
      <c r="AS1693" s="34"/>
      <c r="AT1693" s="34"/>
      <c r="AU1693" s="34"/>
      <c r="AV1693" s="34"/>
      <c r="AW1693" s="34"/>
    </row>
    <row r="1694" spans="1:49">
      <c r="A1694" s="34"/>
      <c r="B1694" s="34"/>
      <c r="C1694" s="34"/>
      <c r="D1694" s="34"/>
      <c r="E1694" s="34"/>
      <c r="F1694" s="34"/>
      <c r="G1694" s="34"/>
      <c r="O1694" s="34"/>
      <c r="P1694" s="34"/>
      <c r="Q1694" s="34"/>
      <c r="R1694" s="34"/>
      <c r="S1694" s="34"/>
      <c r="T1694" s="34"/>
      <c r="U1694" s="34"/>
      <c r="V1694" s="34"/>
      <c r="W1694" s="34"/>
      <c r="X1694" s="34"/>
      <c r="Y1694" s="34"/>
      <c r="Z1694" s="34"/>
      <c r="AA1694" s="34"/>
      <c r="AB1694" s="34"/>
      <c r="AC1694" s="34"/>
      <c r="AD1694" s="34"/>
      <c r="AE1694" s="34"/>
      <c r="AF1694" s="34"/>
      <c r="AG1694" s="34"/>
      <c r="AH1694" s="34"/>
      <c r="AI1694" s="34"/>
      <c r="AJ1694" s="34"/>
      <c r="AK1694" s="34"/>
      <c r="AL1694" s="34"/>
      <c r="AM1694" s="34"/>
      <c r="AN1694" s="34"/>
      <c r="AO1694" s="34"/>
      <c r="AP1694" s="34"/>
      <c r="AQ1694" s="34"/>
      <c r="AR1694" s="34"/>
      <c r="AS1694" s="34"/>
      <c r="AT1694" s="34"/>
      <c r="AU1694" s="34"/>
      <c r="AV1694" s="34"/>
      <c r="AW1694" s="34"/>
    </row>
    <row r="1695" spans="1:49">
      <c r="A1695" s="34"/>
      <c r="B1695" s="34"/>
      <c r="C1695" s="34"/>
      <c r="D1695" s="34"/>
      <c r="E1695" s="34"/>
      <c r="F1695" s="34"/>
      <c r="G1695" s="34"/>
      <c r="O1695" s="34"/>
      <c r="P1695" s="34"/>
      <c r="Q1695" s="34"/>
      <c r="R1695" s="34"/>
      <c r="S1695" s="34"/>
      <c r="T1695" s="34"/>
      <c r="U1695" s="34"/>
      <c r="V1695" s="34"/>
      <c r="W1695" s="34"/>
      <c r="X1695" s="34"/>
      <c r="Y1695" s="34"/>
      <c r="Z1695" s="34"/>
      <c r="AA1695" s="34"/>
      <c r="AB1695" s="34"/>
      <c r="AC1695" s="34"/>
      <c r="AD1695" s="34"/>
      <c r="AE1695" s="34"/>
      <c r="AF1695" s="34"/>
      <c r="AG1695" s="34"/>
      <c r="AH1695" s="34"/>
      <c r="AI1695" s="34"/>
      <c r="AJ1695" s="34"/>
      <c r="AK1695" s="34"/>
      <c r="AL1695" s="34"/>
      <c r="AM1695" s="34"/>
      <c r="AN1695" s="34"/>
      <c r="AO1695" s="34"/>
      <c r="AP1695" s="34"/>
      <c r="AQ1695" s="34"/>
      <c r="AR1695" s="34"/>
      <c r="AS1695" s="34"/>
      <c r="AT1695" s="34"/>
      <c r="AU1695" s="34"/>
      <c r="AV1695" s="34"/>
      <c r="AW1695" s="34"/>
    </row>
    <row r="1696" spans="1:49">
      <c r="A1696" s="34"/>
      <c r="B1696" s="34"/>
      <c r="C1696" s="34"/>
      <c r="D1696" s="34"/>
      <c r="E1696" s="34"/>
      <c r="F1696" s="34"/>
      <c r="G1696" s="34"/>
      <c r="O1696" s="34"/>
      <c r="P1696" s="34"/>
      <c r="Q1696" s="34"/>
      <c r="R1696" s="34"/>
      <c r="S1696" s="34"/>
      <c r="T1696" s="34"/>
      <c r="U1696" s="34"/>
      <c r="V1696" s="34"/>
      <c r="W1696" s="34"/>
      <c r="X1696" s="34"/>
      <c r="Y1696" s="34"/>
      <c r="Z1696" s="34"/>
      <c r="AA1696" s="34"/>
      <c r="AB1696" s="34"/>
      <c r="AC1696" s="34"/>
      <c r="AD1696" s="34"/>
      <c r="AE1696" s="34"/>
      <c r="AF1696" s="34"/>
      <c r="AG1696" s="34"/>
      <c r="AH1696" s="34"/>
      <c r="AI1696" s="34"/>
      <c r="AJ1696" s="34"/>
      <c r="AK1696" s="34"/>
      <c r="AL1696" s="34"/>
      <c r="AM1696" s="34"/>
      <c r="AN1696" s="34"/>
      <c r="AO1696" s="34"/>
      <c r="AP1696" s="34"/>
      <c r="AQ1696" s="34"/>
      <c r="AR1696" s="34"/>
      <c r="AS1696" s="34"/>
      <c r="AT1696" s="34"/>
      <c r="AU1696" s="34"/>
      <c r="AV1696" s="34"/>
      <c r="AW1696" s="34"/>
    </row>
    <row r="1697" spans="1:49">
      <c r="A1697" s="34"/>
      <c r="B1697" s="34"/>
      <c r="C1697" s="34"/>
      <c r="D1697" s="34"/>
      <c r="E1697" s="34"/>
      <c r="F1697" s="34"/>
      <c r="G1697" s="34"/>
      <c r="O1697" s="34"/>
      <c r="P1697" s="34"/>
      <c r="Q1697" s="34"/>
      <c r="R1697" s="34"/>
      <c r="S1697" s="34"/>
      <c r="T1697" s="34"/>
      <c r="U1697" s="34"/>
      <c r="V1697" s="34"/>
      <c r="W1697" s="34"/>
      <c r="X1697" s="34"/>
      <c r="Y1697" s="34"/>
      <c r="Z1697" s="34"/>
      <c r="AA1697" s="34"/>
      <c r="AB1697" s="34"/>
      <c r="AC1697" s="34"/>
      <c r="AD1697" s="34"/>
      <c r="AE1697" s="34"/>
      <c r="AF1697" s="34"/>
      <c r="AG1697" s="34"/>
      <c r="AH1697" s="34"/>
      <c r="AI1697" s="34"/>
      <c r="AJ1697" s="34"/>
      <c r="AK1697" s="34"/>
      <c r="AL1697" s="34"/>
      <c r="AM1697" s="34"/>
      <c r="AN1697" s="34"/>
      <c r="AO1697" s="34"/>
      <c r="AP1697" s="34"/>
      <c r="AQ1697" s="34"/>
      <c r="AR1697" s="34"/>
      <c r="AS1697" s="34"/>
      <c r="AT1697" s="34"/>
      <c r="AU1697" s="34"/>
      <c r="AV1697" s="34"/>
      <c r="AW1697" s="34"/>
    </row>
    <row r="1698" spans="1:49">
      <c r="A1698" s="34"/>
      <c r="B1698" s="34"/>
      <c r="C1698" s="34"/>
      <c r="D1698" s="34"/>
      <c r="E1698" s="34"/>
      <c r="F1698" s="34"/>
      <c r="G1698" s="34"/>
      <c r="O1698" s="34"/>
      <c r="P1698" s="34"/>
      <c r="Q1698" s="34"/>
      <c r="R1698" s="34"/>
      <c r="S1698" s="34"/>
      <c r="T1698" s="34"/>
      <c r="U1698" s="34"/>
      <c r="V1698" s="34"/>
      <c r="W1698" s="34"/>
      <c r="X1698" s="34"/>
      <c r="Y1698" s="34"/>
      <c r="Z1698" s="34"/>
      <c r="AA1698" s="34"/>
      <c r="AB1698" s="34"/>
      <c r="AC1698" s="34"/>
      <c r="AD1698" s="34"/>
      <c r="AE1698" s="34"/>
      <c r="AF1698" s="34"/>
      <c r="AG1698" s="34"/>
      <c r="AH1698" s="34"/>
      <c r="AI1698" s="34"/>
      <c r="AJ1698" s="34"/>
      <c r="AK1698" s="34"/>
      <c r="AL1698" s="34"/>
      <c r="AM1698" s="34"/>
      <c r="AN1698" s="34"/>
      <c r="AO1698" s="34"/>
      <c r="AP1698" s="34"/>
      <c r="AQ1698" s="34"/>
      <c r="AR1698" s="34"/>
      <c r="AS1698" s="34"/>
      <c r="AT1698" s="34"/>
      <c r="AU1698" s="34"/>
      <c r="AV1698" s="34"/>
      <c r="AW1698" s="34"/>
    </row>
    <row r="1699" spans="1:49">
      <c r="A1699" s="34"/>
      <c r="B1699" s="34"/>
      <c r="C1699" s="34"/>
      <c r="D1699" s="34"/>
      <c r="E1699" s="34"/>
      <c r="F1699" s="34"/>
      <c r="G1699" s="34"/>
      <c r="O1699" s="34"/>
      <c r="P1699" s="34"/>
      <c r="Q1699" s="34"/>
      <c r="R1699" s="34"/>
      <c r="S1699" s="34"/>
      <c r="T1699" s="34"/>
      <c r="U1699" s="34"/>
      <c r="V1699" s="34"/>
      <c r="W1699" s="34"/>
      <c r="X1699" s="34"/>
      <c r="Y1699" s="34"/>
      <c r="Z1699" s="34"/>
      <c r="AA1699" s="34"/>
      <c r="AB1699" s="34"/>
      <c r="AC1699" s="34"/>
      <c r="AD1699" s="34"/>
      <c r="AE1699" s="34"/>
      <c r="AF1699" s="34"/>
      <c r="AG1699" s="34"/>
      <c r="AH1699" s="34"/>
      <c r="AI1699" s="34"/>
      <c r="AJ1699" s="34"/>
      <c r="AK1699" s="34"/>
      <c r="AL1699" s="34"/>
      <c r="AM1699" s="34"/>
      <c r="AN1699" s="34"/>
      <c r="AO1699" s="34"/>
      <c r="AP1699" s="34"/>
      <c r="AQ1699" s="34"/>
      <c r="AR1699" s="34"/>
      <c r="AS1699" s="34"/>
      <c r="AT1699" s="34"/>
      <c r="AU1699" s="34"/>
      <c r="AV1699" s="34"/>
      <c r="AW1699" s="34"/>
    </row>
    <row r="1700" spans="1:49">
      <c r="A1700" s="34"/>
      <c r="B1700" s="34"/>
      <c r="C1700" s="34"/>
      <c r="D1700" s="34"/>
      <c r="E1700" s="34"/>
      <c r="F1700" s="34"/>
      <c r="G1700" s="34"/>
      <c r="O1700" s="34"/>
      <c r="P1700" s="34"/>
      <c r="Q1700" s="34"/>
      <c r="R1700" s="34"/>
      <c r="S1700" s="34"/>
      <c r="T1700" s="34"/>
      <c r="U1700" s="34"/>
      <c r="V1700" s="34"/>
      <c r="W1700" s="34"/>
      <c r="X1700" s="34"/>
      <c r="Y1700" s="34"/>
      <c r="Z1700" s="34"/>
      <c r="AA1700" s="34"/>
      <c r="AB1700" s="34"/>
      <c r="AC1700" s="34"/>
      <c r="AD1700" s="34"/>
      <c r="AE1700" s="34"/>
      <c r="AF1700" s="34"/>
      <c r="AG1700" s="34"/>
      <c r="AH1700" s="34"/>
      <c r="AI1700" s="34"/>
      <c r="AJ1700" s="34"/>
      <c r="AK1700" s="34"/>
      <c r="AL1700" s="34"/>
      <c r="AM1700" s="34"/>
      <c r="AN1700" s="34"/>
      <c r="AO1700" s="34"/>
      <c r="AP1700" s="34"/>
      <c r="AQ1700" s="34"/>
      <c r="AR1700" s="34"/>
      <c r="AS1700" s="34"/>
      <c r="AT1700" s="34"/>
      <c r="AU1700" s="34"/>
      <c r="AV1700" s="34"/>
      <c r="AW1700" s="34"/>
    </row>
    <row r="1701" spans="1:49">
      <c r="A1701" s="34"/>
      <c r="B1701" s="34"/>
      <c r="C1701" s="34"/>
      <c r="D1701" s="34"/>
      <c r="E1701" s="34"/>
      <c r="F1701" s="34"/>
      <c r="G1701" s="34"/>
      <c r="O1701" s="34"/>
      <c r="P1701" s="34"/>
      <c r="Q1701" s="34"/>
      <c r="R1701" s="34"/>
      <c r="S1701" s="34"/>
      <c r="T1701" s="34"/>
      <c r="U1701" s="34"/>
      <c r="V1701" s="34"/>
      <c r="W1701" s="34"/>
      <c r="X1701" s="34"/>
      <c r="Y1701" s="34"/>
      <c r="Z1701" s="34"/>
      <c r="AA1701" s="34"/>
      <c r="AB1701" s="34"/>
      <c r="AC1701" s="34"/>
      <c r="AD1701" s="34"/>
      <c r="AE1701" s="34"/>
      <c r="AF1701" s="34"/>
      <c r="AG1701" s="34"/>
      <c r="AH1701" s="34"/>
      <c r="AI1701" s="34"/>
      <c r="AJ1701" s="34"/>
      <c r="AK1701" s="34"/>
      <c r="AL1701" s="34"/>
      <c r="AM1701" s="34"/>
      <c r="AN1701" s="34"/>
      <c r="AO1701" s="34"/>
      <c r="AP1701" s="34"/>
      <c r="AQ1701" s="34"/>
      <c r="AR1701" s="34"/>
      <c r="AS1701" s="34"/>
      <c r="AT1701" s="34"/>
      <c r="AU1701" s="34"/>
      <c r="AV1701" s="34"/>
      <c r="AW1701" s="34"/>
    </row>
    <row r="1702" spans="1:49">
      <c r="A1702" s="34"/>
      <c r="B1702" s="34"/>
      <c r="C1702" s="34"/>
      <c r="D1702" s="34"/>
      <c r="E1702" s="34"/>
      <c r="F1702" s="34"/>
      <c r="G1702" s="34"/>
      <c r="O1702" s="34"/>
      <c r="P1702" s="34"/>
      <c r="Q1702" s="34"/>
      <c r="R1702" s="34"/>
      <c r="S1702" s="34"/>
      <c r="T1702" s="34"/>
      <c r="U1702" s="34"/>
      <c r="V1702" s="34"/>
      <c r="W1702" s="34"/>
      <c r="X1702" s="34"/>
      <c r="Y1702" s="34"/>
      <c r="Z1702" s="34"/>
      <c r="AA1702" s="34"/>
      <c r="AB1702" s="34"/>
      <c r="AC1702" s="34"/>
      <c r="AD1702" s="34"/>
      <c r="AE1702" s="34"/>
      <c r="AF1702" s="34"/>
      <c r="AG1702" s="34"/>
      <c r="AH1702" s="34"/>
      <c r="AI1702" s="34"/>
      <c r="AJ1702" s="34"/>
      <c r="AK1702" s="34"/>
      <c r="AL1702" s="34"/>
      <c r="AM1702" s="34"/>
      <c r="AN1702" s="34"/>
      <c r="AO1702" s="34"/>
      <c r="AP1702" s="34"/>
      <c r="AQ1702" s="34"/>
      <c r="AR1702" s="34"/>
      <c r="AS1702" s="34"/>
      <c r="AT1702" s="34"/>
      <c r="AU1702" s="34"/>
      <c r="AV1702" s="34"/>
      <c r="AW1702" s="34"/>
    </row>
    <row r="1703" spans="1:49">
      <c r="A1703" s="34"/>
      <c r="B1703" s="34"/>
      <c r="C1703" s="34"/>
      <c r="D1703" s="34"/>
      <c r="E1703" s="34"/>
      <c r="F1703" s="34"/>
      <c r="G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4"/>
    </row>
    <row r="1704" spans="1:49">
      <c r="A1704" s="34"/>
      <c r="B1704" s="34"/>
      <c r="C1704" s="34"/>
      <c r="D1704" s="34"/>
      <c r="E1704" s="34"/>
      <c r="F1704" s="34"/>
      <c r="G1704" s="34"/>
      <c r="O1704" s="34"/>
      <c r="P1704" s="34"/>
      <c r="Q1704" s="34"/>
      <c r="R1704" s="34"/>
      <c r="S1704" s="34"/>
      <c r="T1704" s="34"/>
      <c r="U1704" s="34"/>
      <c r="V1704" s="34"/>
      <c r="W1704" s="34"/>
      <c r="X1704" s="34"/>
      <c r="Y1704" s="34"/>
      <c r="Z1704" s="34"/>
      <c r="AA1704" s="34"/>
      <c r="AB1704" s="34"/>
      <c r="AC1704" s="34"/>
      <c r="AD1704" s="34"/>
      <c r="AE1704" s="34"/>
      <c r="AF1704" s="34"/>
      <c r="AG1704" s="34"/>
      <c r="AH1704" s="34"/>
      <c r="AI1704" s="34"/>
      <c r="AJ1704" s="34"/>
      <c r="AK1704" s="34"/>
      <c r="AL1704" s="34"/>
      <c r="AM1704" s="34"/>
      <c r="AN1704" s="34"/>
      <c r="AO1704" s="34"/>
      <c r="AP1704" s="34"/>
      <c r="AQ1704" s="34"/>
      <c r="AR1704" s="34"/>
      <c r="AS1704" s="34"/>
      <c r="AT1704" s="34"/>
      <c r="AU1704" s="34"/>
      <c r="AV1704" s="34"/>
      <c r="AW1704" s="34"/>
    </row>
    <row r="1705" spans="1:49">
      <c r="A1705" s="34"/>
      <c r="B1705" s="34"/>
      <c r="C1705" s="34"/>
      <c r="D1705" s="34"/>
      <c r="E1705" s="34"/>
      <c r="F1705" s="34"/>
      <c r="G1705" s="34"/>
      <c r="O1705" s="34"/>
      <c r="P1705" s="34"/>
      <c r="Q1705" s="34"/>
      <c r="R1705" s="34"/>
      <c r="S1705" s="34"/>
      <c r="T1705" s="34"/>
      <c r="U1705" s="34"/>
      <c r="V1705" s="34"/>
      <c r="W1705" s="34"/>
      <c r="X1705" s="34"/>
      <c r="Y1705" s="34"/>
      <c r="Z1705" s="34"/>
      <c r="AA1705" s="34"/>
      <c r="AB1705" s="34"/>
      <c r="AC1705" s="34"/>
      <c r="AD1705" s="34"/>
      <c r="AE1705" s="34"/>
      <c r="AF1705" s="34"/>
      <c r="AG1705" s="34"/>
      <c r="AH1705" s="34"/>
      <c r="AI1705" s="34"/>
      <c r="AJ1705" s="34"/>
      <c r="AK1705" s="34"/>
      <c r="AL1705" s="34"/>
      <c r="AM1705" s="34"/>
      <c r="AN1705" s="34"/>
      <c r="AO1705" s="34"/>
      <c r="AP1705" s="34"/>
      <c r="AQ1705" s="34"/>
      <c r="AR1705" s="34"/>
      <c r="AS1705" s="34"/>
      <c r="AT1705" s="34"/>
      <c r="AU1705" s="34"/>
      <c r="AV1705" s="34"/>
      <c r="AW1705" s="34"/>
    </row>
    <row r="1706" spans="1:49">
      <c r="A1706" s="34"/>
      <c r="B1706" s="34"/>
      <c r="C1706" s="34"/>
      <c r="D1706" s="34"/>
      <c r="E1706" s="34"/>
      <c r="F1706" s="34"/>
      <c r="G1706" s="34"/>
      <c r="O1706" s="34"/>
      <c r="P1706" s="34"/>
      <c r="Q1706" s="34"/>
      <c r="R1706" s="34"/>
      <c r="S1706" s="34"/>
      <c r="T1706" s="34"/>
      <c r="U1706" s="34"/>
      <c r="V1706" s="34"/>
      <c r="W1706" s="34"/>
      <c r="X1706" s="34"/>
      <c r="Y1706" s="34"/>
      <c r="Z1706" s="34"/>
      <c r="AA1706" s="34"/>
      <c r="AB1706" s="34"/>
      <c r="AC1706" s="34"/>
      <c r="AD1706" s="34"/>
      <c r="AE1706" s="34"/>
      <c r="AF1706" s="34"/>
      <c r="AG1706" s="34"/>
      <c r="AH1706" s="34"/>
      <c r="AI1706" s="34"/>
      <c r="AJ1706" s="34"/>
      <c r="AK1706" s="34"/>
      <c r="AL1706" s="34"/>
      <c r="AM1706" s="34"/>
      <c r="AN1706" s="34"/>
      <c r="AO1706" s="34"/>
      <c r="AP1706" s="34"/>
      <c r="AQ1706" s="34"/>
      <c r="AR1706" s="34"/>
      <c r="AS1706" s="34"/>
      <c r="AT1706" s="34"/>
      <c r="AU1706" s="34"/>
      <c r="AV1706" s="34"/>
      <c r="AW1706" s="34"/>
    </row>
    <row r="1707" spans="1:49">
      <c r="A1707" s="34"/>
      <c r="B1707" s="34"/>
      <c r="C1707" s="34"/>
      <c r="D1707" s="34"/>
      <c r="E1707" s="34"/>
      <c r="F1707" s="34"/>
      <c r="G1707" s="34"/>
      <c r="O1707" s="34"/>
      <c r="P1707" s="34"/>
      <c r="Q1707" s="34"/>
      <c r="R1707" s="34"/>
      <c r="S1707" s="34"/>
      <c r="T1707" s="34"/>
      <c r="U1707" s="34"/>
      <c r="V1707" s="34"/>
      <c r="W1707" s="34"/>
      <c r="X1707" s="34"/>
      <c r="Y1707" s="34"/>
      <c r="Z1707" s="34"/>
      <c r="AA1707" s="34"/>
      <c r="AB1707" s="34"/>
      <c r="AC1707" s="34"/>
      <c r="AD1707" s="34"/>
      <c r="AE1707" s="34"/>
      <c r="AF1707" s="34"/>
      <c r="AG1707" s="34"/>
      <c r="AH1707" s="34"/>
      <c r="AI1707" s="34"/>
      <c r="AJ1707" s="34"/>
      <c r="AK1707" s="34"/>
      <c r="AL1707" s="34"/>
      <c r="AM1707" s="34"/>
      <c r="AN1707" s="34"/>
      <c r="AO1707" s="34"/>
      <c r="AP1707" s="34"/>
      <c r="AQ1707" s="34"/>
      <c r="AR1707" s="34"/>
      <c r="AS1707" s="34"/>
      <c r="AT1707" s="34"/>
      <c r="AU1707" s="34"/>
      <c r="AV1707" s="34"/>
      <c r="AW1707" s="34"/>
    </row>
    <row r="1708" spans="1:49">
      <c r="A1708" s="34"/>
      <c r="B1708" s="34"/>
      <c r="C1708" s="34"/>
      <c r="D1708" s="34"/>
      <c r="E1708" s="34"/>
      <c r="F1708" s="34"/>
      <c r="G1708" s="34"/>
      <c r="O1708" s="34"/>
      <c r="P1708" s="34"/>
      <c r="Q1708" s="34"/>
      <c r="R1708" s="34"/>
      <c r="S1708" s="34"/>
      <c r="T1708" s="34"/>
      <c r="U1708" s="34"/>
      <c r="V1708" s="34"/>
      <c r="W1708" s="34"/>
      <c r="X1708" s="34"/>
      <c r="Y1708" s="34"/>
      <c r="Z1708" s="34"/>
      <c r="AA1708" s="34"/>
      <c r="AB1708" s="34"/>
      <c r="AC1708" s="34"/>
      <c r="AD1708" s="34"/>
      <c r="AE1708" s="34"/>
      <c r="AF1708" s="34"/>
      <c r="AG1708" s="34"/>
      <c r="AH1708" s="34"/>
      <c r="AI1708" s="34"/>
      <c r="AJ1708" s="34"/>
      <c r="AK1708" s="34"/>
      <c r="AL1708" s="34"/>
      <c r="AM1708" s="34"/>
      <c r="AN1708" s="34"/>
      <c r="AO1708" s="34"/>
      <c r="AP1708" s="34"/>
      <c r="AQ1708" s="34"/>
      <c r="AR1708" s="34"/>
      <c r="AS1708" s="34"/>
      <c r="AT1708" s="34"/>
      <c r="AU1708" s="34"/>
      <c r="AV1708" s="34"/>
      <c r="AW1708" s="34"/>
    </row>
    <row r="1709" spans="1:49">
      <c r="A1709" s="34"/>
      <c r="B1709" s="34"/>
      <c r="C1709" s="34"/>
      <c r="D1709" s="34"/>
      <c r="E1709" s="34"/>
      <c r="F1709" s="34"/>
      <c r="G1709" s="34"/>
      <c r="O1709" s="34"/>
      <c r="P1709" s="34"/>
      <c r="Q1709" s="34"/>
      <c r="R1709" s="34"/>
      <c r="S1709" s="34"/>
      <c r="T1709" s="34"/>
      <c r="U1709" s="34"/>
      <c r="V1709" s="34"/>
      <c r="W1709" s="34"/>
      <c r="X1709" s="34"/>
      <c r="Y1709" s="34"/>
      <c r="Z1709" s="34"/>
      <c r="AA1709" s="34"/>
      <c r="AB1709" s="34"/>
      <c r="AC1709" s="34"/>
      <c r="AD1709" s="34"/>
      <c r="AE1709" s="34"/>
      <c r="AF1709" s="34"/>
      <c r="AG1709" s="34"/>
      <c r="AH1709" s="34"/>
      <c r="AI1709" s="34"/>
      <c r="AJ1709" s="34"/>
      <c r="AK1709" s="34"/>
      <c r="AL1709" s="34"/>
      <c r="AM1709" s="34"/>
      <c r="AN1709" s="34"/>
      <c r="AO1709" s="34"/>
      <c r="AP1709" s="34"/>
      <c r="AQ1709" s="34"/>
      <c r="AR1709" s="34"/>
      <c r="AS1709" s="34"/>
      <c r="AT1709" s="34"/>
      <c r="AU1709" s="34"/>
      <c r="AV1709" s="34"/>
      <c r="AW1709" s="34"/>
    </row>
    <row r="1710" spans="1:49">
      <c r="A1710" s="34"/>
      <c r="B1710" s="34"/>
      <c r="C1710" s="34"/>
      <c r="D1710" s="34"/>
      <c r="E1710" s="34"/>
      <c r="F1710" s="34"/>
      <c r="G1710" s="34"/>
      <c r="O1710" s="34"/>
      <c r="P1710" s="34"/>
      <c r="Q1710" s="34"/>
      <c r="R1710" s="34"/>
      <c r="S1710" s="34"/>
      <c r="T1710" s="34"/>
      <c r="U1710" s="34"/>
      <c r="V1710" s="34"/>
      <c r="W1710" s="34"/>
      <c r="X1710" s="34"/>
      <c r="Y1710" s="34"/>
      <c r="Z1710" s="34"/>
      <c r="AA1710" s="34"/>
      <c r="AB1710" s="34"/>
      <c r="AC1710" s="34"/>
      <c r="AD1710" s="34"/>
      <c r="AE1710" s="34"/>
      <c r="AF1710" s="34"/>
      <c r="AG1710" s="34"/>
      <c r="AH1710" s="34"/>
      <c r="AI1710" s="34"/>
      <c r="AJ1710" s="34"/>
      <c r="AK1710" s="34"/>
      <c r="AL1710" s="34"/>
      <c r="AM1710" s="34"/>
      <c r="AN1710" s="34"/>
      <c r="AO1710" s="34"/>
      <c r="AP1710" s="34"/>
      <c r="AQ1710" s="34"/>
      <c r="AR1710" s="34"/>
      <c r="AS1710" s="34"/>
      <c r="AT1710" s="34"/>
      <c r="AU1710" s="34"/>
      <c r="AV1710" s="34"/>
      <c r="AW1710" s="34"/>
    </row>
    <row r="1711" spans="1:49">
      <c r="A1711" s="34"/>
      <c r="B1711" s="34"/>
      <c r="C1711" s="34"/>
      <c r="D1711" s="34"/>
      <c r="E1711" s="34"/>
      <c r="F1711" s="34"/>
      <c r="G1711" s="34"/>
      <c r="O1711" s="34"/>
      <c r="P1711" s="34"/>
      <c r="Q1711" s="34"/>
      <c r="R1711" s="34"/>
      <c r="S1711" s="34"/>
      <c r="T1711" s="34"/>
      <c r="U1711" s="34"/>
      <c r="V1711" s="34"/>
      <c r="W1711" s="34"/>
      <c r="X1711" s="34"/>
      <c r="Y1711" s="34"/>
      <c r="Z1711" s="34"/>
      <c r="AA1711" s="34"/>
      <c r="AB1711" s="34"/>
      <c r="AC1711" s="34"/>
      <c r="AD1711" s="34"/>
      <c r="AE1711" s="34"/>
      <c r="AF1711" s="34"/>
      <c r="AG1711" s="34"/>
      <c r="AH1711" s="34"/>
      <c r="AI1711" s="34"/>
      <c r="AJ1711" s="34"/>
      <c r="AK1711" s="34"/>
      <c r="AL1711" s="34"/>
      <c r="AM1711" s="34"/>
      <c r="AN1711" s="34"/>
      <c r="AO1711" s="34"/>
      <c r="AP1711" s="34"/>
      <c r="AQ1711" s="34"/>
      <c r="AR1711" s="34"/>
      <c r="AS1711" s="34"/>
      <c r="AT1711" s="34"/>
      <c r="AU1711" s="34"/>
      <c r="AV1711" s="34"/>
      <c r="AW1711" s="34"/>
    </row>
    <row r="1712" spans="1:49">
      <c r="A1712" s="34"/>
      <c r="B1712" s="34"/>
      <c r="C1712" s="34"/>
      <c r="D1712" s="34"/>
      <c r="E1712" s="34"/>
      <c r="F1712" s="34"/>
      <c r="G1712" s="34"/>
      <c r="O1712" s="34"/>
      <c r="P1712" s="34"/>
      <c r="Q1712" s="34"/>
      <c r="R1712" s="34"/>
      <c r="S1712" s="34"/>
      <c r="T1712" s="34"/>
      <c r="U1712" s="34"/>
      <c r="V1712" s="34"/>
      <c r="W1712" s="34"/>
      <c r="X1712" s="34"/>
      <c r="Y1712" s="34"/>
      <c r="Z1712" s="34"/>
      <c r="AA1712" s="34"/>
      <c r="AB1712" s="34"/>
      <c r="AC1712" s="34"/>
      <c r="AD1712" s="34"/>
      <c r="AE1712" s="34"/>
      <c r="AF1712" s="34"/>
      <c r="AG1712" s="34"/>
      <c r="AH1712" s="34"/>
      <c r="AI1712" s="34"/>
      <c r="AJ1712" s="34"/>
      <c r="AK1712" s="34"/>
      <c r="AL1712" s="34"/>
      <c r="AM1712" s="34"/>
      <c r="AN1712" s="34"/>
      <c r="AO1712" s="34"/>
      <c r="AP1712" s="34"/>
      <c r="AQ1712" s="34"/>
      <c r="AR1712" s="34"/>
      <c r="AS1712" s="34"/>
      <c r="AT1712" s="34"/>
      <c r="AU1712" s="34"/>
      <c r="AV1712" s="34"/>
      <c r="AW1712" s="34"/>
    </row>
    <row r="1713" spans="1:49">
      <c r="A1713" s="34"/>
      <c r="B1713" s="34"/>
      <c r="C1713" s="34"/>
      <c r="D1713" s="34"/>
      <c r="E1713" s="34"/>
      <c r="F1713" s="34"/>
      <c r="G1713" s="34"/>
      <c r="O1713" s="34"/>
      <c r="P1713" s="34"/>
      <c r="Q1713" s="34"/>
      <c r="R1713" s="34"/>
      <c r="S1713" s="34"/>
      <c r="T1713" s="34"/>
      <c r="U1713" s="34"/>
      <c r="V1713" s="34"/>
      <c r="W1713" s="34"/>
      <c r="X1713" s="34"/>
      <c r="Y1713" s="34"/>
      <c r="Z1713" s="34"/>
      <c r="AA1713" s="34"/>
      <c r="AB1713" s="34"/>
      <c r="AC1713" s="34"/>
      <c r="AD1713" s="34"/>
      <c r="AE1713" s="34"/>
      <c r="AF1713" s="34"/>
      <c r="AG1713" s="34"/>
      <c r="AH1713" s="34"/>
      <c r="AI1713" s="34"/>
      <c r="AJ1713" s="34"/>
      <c r="AK1713" s="34"/>
      <c r="AL1713" s="34"/>
      <c r="AM1713" s="34"/>
      <c r="AN1713" s="34"/>
      <c r="AO1713" s="34"/>
      <c r="AP1713" s="34"/>
      <c r="AQ1713" s="34"/>
      <c r="AR1713" s="34"/>
      <c r="AS1713" s="34"/>
      <c r="AT1713" s="34"/>
      <c r="AU1713" s="34"/>
      <c r="AV1713" s="34"/>
      <c r="AW1713" s="34"/>
    </row>
    <row r="1714" spans="1:49">
      <c r="A1714" s="34"/>
      <c r="B1714" s="34"/>
      <c r="C1714" s="34"/>
      <c r="D1714" s="34"/>
      <c r="E1714" s="34"/>
      <c r="F1714" s="34"/>
      <c r="G1714" s="34"/>
      <c r="O1714" s="34"/>
      <c r="P1714" s="34"/>
      <c r="Q1714" s="34"/>
      <c r="R1714" s="34"/>
      <c r="S1714" s="34"/>
      <c r="T1714" s="34"/>
      <c r="U1714" s="34"/>
      <c r="V1714" s="34"/>
      <c r="W1714" s="34"/>
      <c r="X1714" s="34"/>
      <c r="Y1714" s="34"/>
      <c r="Z1714" s="34"/>
      <c r="AA1714" s="34"/>
      <c r="AB1714" s="34"/>
      <c r="AC1714" s="34"/>
      <c r="AD1714" s="34"/>
      <c r="AE1714" s="34"/>
      <c r="AF1714" s="34"/>
      <c r="AG1714" s="34"/>
      <c r="AH1714" s="34"/>
      <c r="AI1714" s="34"/>
      <c r="AJ1714" s="34"/>
      <c r="AK1714" s="34"/>
      <c r="AL1714" s="34"/>
      <c r="AM1714" s="34"/>
      <c r="AN1714" s="34"/>
      <c r="AO1714" s="34"/>
      <c r="AP1714" s="34"/>
      <c r="AQ1714" s="34"/>
      <c r="AR1714" s="34"/>
      <c r="AS1714" s="34"/>
      <c r="AT1714" s="34"/>
      <c r="AU1714" s="34"/>
      <c r="AV1714" s="34"/>
      <c r="AW1714" s="34"/>
    </row>
    <row r="1715" spans="1:49">
      <c r="A1715" s="34"/>
      <c r="B1715" s="34"/>
      <c r="C1715" s="34"/>
      <c r="D1715" s="34"/>
      <c r="E1715" s="34"/>
      <c r="F1715" s="34"/>
      <c r="G1715" s="34"/>
      <c r="O1715" s="34"/>
      <c r="P1715" s="34"/>
      <c r="Q1715" s="34"/>
      <c r="R1715" s="34"/>
      <c r="S1715" s="34"/>
      <c r="T1715" s="34"/>
      <c r="U1715" s="34"/>
      <c r="V1715" s="34"/>
      <c r="W1715" s="34"/>
      <c r="X1715" s="34"/>
      <c r="Y1715" s="34"/>
      <c r="Z1715" s="34"/>
      <c r="AA1715" s="34"/>
      <c r="AB1715" s="34"/>
      <c r="AC1715" s="34"/>
      <c r="AD1715" s="34"/>
      <c r="AE1715" s="34"/>
      <c r="AF1715" s="34"/>
      <c r="AG1715" s="34"/>
      <c r="AH1715" s="34"/>
      <c r="AI1715" s="34"/>
      <c r="AJ1715" s="34"/>
      <c r="AK1715" s="34"/>
      <c r="AL1715" s="34"/>
      <c r="AM1715" s="34"/>
      <c r="AN1715" s="34"/>
      <c r="AO1715" s="34"/>
      <c r="AP1715" s="34"/>
      <c r="AQ1715" s="34"/>
      <c r="AR1715" s="34"/>
      <c r="AS1715" s="34"/>
      <c r="AT1715" s="34"/>
      <c r="AU1715" s="34"/>
      <c r="AV1715" s="34"/>
      <c r="AW1715" s="34"/>
    </row>
    <row r="1716" spans="1:49">
      <c r="A1716" s="34"/>
      <c r="B1716" s="34"/>
      <c r="C1716" s="34"/>
      <c r="D1716" s="34"/>
      <c r="E1716" s="34"/>
      <c r="F1716" s="34"/>
      <c r="G1716" s="34"/>
      <c r="O1716" s="34"/>
      <c r="P1716" s="34"/>
      <c r="Q1716" s="34"/>
      <c r="R1716" s="34"/>
      <c r="S1716" s="34"/>
      <c r="T1716" s="34"/>
      <c r="U1716" s="34"/>
      <c r="V1716" s="34"/>
      <c r="W1716" s="34"/>
      <c r="X1716" s="34"/>
      <c r="Y1716" s="34"/>
      <c r="Z1716" s="34"/>
      <c r="AA1716" s="34"/>
      <c r="AB1716" s="34"/>
      <c r="AC1716" s="34"/>
      <c r="AD1716" s="34"/>
      <c r="AE1716" s="34"/>
      <c r="AF1716" s="34"/>
      <c r="AG1716" s="34"/>
      <c r="AH1716" s="34"/>
      <c r="AI1716" s="34"/>
      <c r="AJ1716" s="34"/>
      <c r="AK1716" s="34"/>
      <c r="AL1716" s="34"/>
      <c r="AM1716" s="34"/>
      <c r="AN1716" s="34"/>
      <c r="AO1716" s="34"/>
      <c r="AP1716" s="34"/>
      <c r="AQ1716" s="34"/>
      <c r="AR1716" s="34"/>
      <c r="AS1716" s="34"/>
      <c r="AT1716" s="34"/>
      <c r="AU1716" s="34"/>
      <c r="AV1716" s="34"/>
      <c r="AW1716" s="34"/>
    </row>
    <row r="1717" spans="1:49">
      <c r="A1717" s="34"/>
      <c r="B1717" s="34"/>
      <c r="C1717" s="34"/>
      <c r="D1717" s="34"/>
      <c r="E1717" s="34"/>
      <c r="F1717" s="34"/>
      <c r="G1717" s="34"/>
      <c r="O1717" s="34"/>
      <c r="P1717" s="34"/>
      <c r="Q1717" s="34"/>
      <c r="R1717" s="34"/>
      <c r="S1717" s="34"/>
      <c r="T1717" s="34"/>
      <c r="U1717" s="34"/>
      <c r="V1717" s="34"/>
      <c r="W1717" s="34"/>
      <c r="X1717" s="34"/>
      <c r="Y1717" s="34"/>
      <c r="Z1717" s="34"/>
      <c r="AA1717" s="34"/>
      <c r="AB1717" s="34"/>
      <c r="AC1717" s="34"/>
      <c r="AD1717" s="34"/>
      <c r="AE1717" s="34"/>
      <c r="AF1717" s="34"/>
      <c r="AG1717" s="34"/>
      <c r="AH1717" s="34"/>
      <c r="AI1717" s="34"/>
      <c r="AJ1717" s="34"/>
      <c r="AK1717" s="34"/>
      <c r="AL1717" s="34"/>
      <c r="AM1717" s="34"/>
      <c r="AN1717" s="34"/>
      <c r="AO1717" s="34"/>
      <c r="AP1717" s="34"/>
      <c r="AQ1717" s="34"/>
      <c r="AR1717" s="34"/>
      <c r="AS1717" s="34"/>
      <c r="AT1717" s="34"/>
      <c r="AU1717" s="34"/>
      <c r="AV1717" s="34"/>
      <c r="AW1717" s="34"/>
    </row>
    <row r="1718" spans="1:49">
      <c r="A1718" s="34"/>
      <c r="B1718" s="34"/>
      <c r="C1718" s="34"/>
      <c r="D1718" s="34"/>
      <c r="E1718" s="34"/>
      <c r="F1718" s="34"/>
      <c r="G1718" s="34"/>
      <c r="O1718" s="34"/>
      <c r="P1718" s="34"/>
      <c r="Q1718" s="34"/>
      <c r="R1718" s="34"/>
      <c r="S1718" s="34"/>
      <c r="T1718" s="34"/>
      <c r="U1718" s="34"/>
      <c r="V1718" s="34"/>
      <c r="W1718" s="34"/>
      <c r="X1718" s="34"/>
      <c r="Y1718" s="34"/>
      <c r="Z1718" s="34"/>
      <c r="AA1718" s="34"/>
      <c r="AB1718" s="34"/>
      <c r="AC1718" s="34"/>
      <c r="AD1718" s="34"/>
      <c r="AE1718" s="34"/>
      <c r="AF1718" s="34"/>
      <c r="AG1718" s="34"/>
      <c r="AH1718" s="34"/>
      <c r="AI1718" s="34"/>
      <c r="AJ1718" s="34"/>
      <c r="AK1718" s="34"/>
      <c r="AL1718" s="34"/>
      <c r="AM1718" s="34"/>
      <c r="AN1718" s="34"/>
      <c r="AO1718" s="34"/>
      <c r="AP1718" s="34"/>
      <c r="AQ1718" s="34"/>
      <c r="AR1718" s="34"/>
      <c r="AS1718" s="34"/>
      <c r="AT1718" s="34"/>
      <c r="AU1718" s="34"/>
      <c r="AV1718" s="34"/>
      <c r="AW1718" s="34"/>
    </row>
    <row r="1719" spans="1:49">
      <c r="A1719" s="34"/>
      <c r="B1719" s="34"/>
      <c r="C1719" s="34"/>
      <c r="D1719" s="34"/>
      <c r="E1719" s="34"/>
      <c r="F1719" s="34"/>
      <c r="G1719" s="34"/>
      <c r="O1719" s="34"/>
      <c r="P1719" s="34"/>
      <c r="Q1719" s="34"/>
      <c r="R1719" s="34"/>
      <c r="S1719" s="34"/>
      <c r="T1719" s="34"/>
      <c r="U1719" s="34"/>
      <c r="V1719" s="34"/>
      <c r="W1719" s="34"/>
      <c r="X1719" s="34"/>
      <c r="Y1719" s="34"/>
      <c r="Z1719" s="34"/>
      <c r="AA1719" s="34"/>
      <c r="AB1719" s="34"/>
      <c r="AC1719" s="34"/>
      <c r="AD1719" s="34"/>
      <c r="AE1719" s="34"/>
      <c r="AF1719" s="34"/>
      <c r="AG1719" s="34"/>
      <c r="AH1719" s="34"/>
      <c r="AI1719" s="34"/>
      <c r="AJ1719" s="34"/>
      <c r="AK1719" s="34"/>
      <c r="AL1719" s="34"/>
      <c r="AM1719" s="34"/>
      <c r="AN1719" s="34"/>
      <c r="AO1719" s="34"/>
      <c r="AP1719" s="34"/>
      <c r="AQ1719" s="34"/>
      <c r="AR1719" s="34"/>
      <c r="AS1719" s="34"/>
      <c r="AT1719" s="34"/>
      <c r="AU1719" s="34"/>
      <c r="AV1719" s="34"/>
      <c r="AW1719" s="34"/>
    </row>
    <row r="1720" spans="1:49">
      <c r="A1720" s="34"/>
      <c r="B1720" s="34"/>
      <c r="C1720" s="34"/>
      <c r="D1720" s="34"/>
      <c r="E1720" s="34"/>
      <c r="F1720" s="34"/>
      <c r="G1720" s="34"/>
      <c r="O1720" s="34"/>
      <c r="P1720" s="34"/>
      <c r="Q1720" s="34"/>
      <c r="R1720" s="34"/>
      <c r="S1720" s="34"/>
      <c r="T1720" s="34"/>
      <c r="U1720" s="34"/>
      <c r="V1720" s="34"/>
      <c r="W1720" s="34"/>
      <c r="X1720" s="34"/>
      <c r="Y1720" s="34"/>
      <c r="Z1720" s="34"/>
      <c r="AA1720" s="34"/>
      <c r="AB1720" s="34"/>
      <c r="AC1720" s="34"/>
      <c r="AD1720" s="34"/>
      <c r="AE1720" s="34"/>
      <c r="AF1720" s="34"/>
      <c r="AG1720" s="34"/>
      <c r="AH1720" s="34"/>
      <c r="AI1720" s="34"/>
      <c r="AJ1720" s="34"/>
      <c r="AK1720" s="34"/>
      <c r="AL1720" s="34"/>
      <c r="AM1720" s="34"/>
      <c r="AN1720" s="34"/>
      <c r="AO1720" s="34"/>
      <c r="AP1720" s="34"/>
      <c r="AQ1720" s="34"/>
      <c r="AR1720" s="34"/>
      <c r="AS1720" s="34"/>
      <c r="AT1720" s="34"/>
      <c r="AU1720" s="34"/>
      <c r="AV1720" s="34"/>
      <c r="AW1720" s="34"/>
    </row>
    <row r="1721" spans="1:49">
      <c r="A1721" s="34"/>
      <c r="B1721" s="34"/>
      <c r="C1721" s="34"/>
      <c r="D1721" s="34"/>
      <c r="E1721" s="34"/>
      <c r="F1721" s="34"/>
      <c r="G1721" s="34"/>
      <c r="O1721" s="34"/>
      <c r="P1721" s="34"/>
      <c r="Q1721" s="34"/>
      <c r="R1721" s="34"/>
      <c r="S1721" s="34"/>
      <c r="T1721" s="34"/>
      <c r="U1721" s="34"/>
      <c r="V1721" s="34"/>
      <c r="W1721" s="34"/>
      <c r="X1721" s="34"/>
      <c r="Y1721" s="34"/>
      <c r="Z1721" s="34"/>
      <c r="AA1721" s="34"/>
      <c r="AB1721" s="34"/>
      <c r="AC1721" s="34"/>
      <c r="AD1721" s="34"/>
      <c r="AE1721" s="34"/>
      <c r="AF1721" s="34"/>
      <c r="AG1721" s="34"/>
      <c r="AH1721" s="34"/>
      <c r="AI1721" s="34"/>
      <c r="AJ1721" s="34"/>
      <c r="AK1721" s="34"/>
      <c r="AL1721" s="34"/>
      <c r="AM1721" s="34"/>
      <c r="AN1721" s="34"/>
      <c r="AO1721" s="34"/>
      <c r="AP1721" s="34"/>
      <c r="AQ1721" s="34"/>
      <c r="AR1721" s="34"/>
      <c r="AS1721" s="34"/>
      <c r="AT1721" s="34"/>
      <c r="AU1721" s="34"/>
      <c r="AV1721" s="34"/>
      <c r="AW1721" s="34"/>
    </row>
    <row r="1722" spans="1:49">
      <c r="A1722" s="34"/>
      <c r="B1722" s="34"/>
      <c r="C1722" s="34"/>
      <c r="D1722" s="34"/>
      <c r="E1722" s="34"/>
      <c r="F1722" s="34"/>
      <c r="G1722" s="34"/>
      <c r="O1722" s="34"/>
      <c r="P1722" s="34"/>
      <c r="Q1722" s="34"/>
      <c r="R1722" s="34"/>
      <c r="S1722" s="34"/>
      <c r="T1722" s="34"/>
      <c r="U1722" s="34"/>
      <c r="V1722" s="34"/>
      <c r="W1722" s="34"/>
      <c r="X1722" s="34"/>
      <c r="Y1722" s="34"/>
      <c r="Z1722" s="34"/>
      <c r="AA1722" s="34"/>
      <c r="AB1722" s="34"/>
      <c r="AC1722" s="34"/>
      <c r="AD1722" s="34"/>
      <c r="AE1722" s="34"/>
      <c r="AF1722" s="34"/>
      <c r="AG1722" s="34"/>
      <c r="AH1722" s="34"/>
      <c r="AI1722" s="34"/>
      <c r="AJ1722" s="34"/>
      <c r="AK1722" s="34"/>
      <c r="AL1722" s="34"/>
      <c r="AM1722" s="34"/>
      <c r="AN1722" s="34"/>
      <c r="AO1722" s="34"/>
      <c r="AP1722" s="34"/>
      <c r="AQ1722" s="34"/>
      <c r="AR1722" s="34"/>
      <c r="AS1722" s="34"/>
      <c r="AT1722" s="34"/>
      <c r="AU1722" s="34"/>
      <c r="AV1722" s="34"/>
      <c r="AW1722" s="34"/>
    </row>
    <row r="1723" spans="1:49">
      <c r="A1723" s="34"/>
      <c r="B1723" s="34"/>
      <c r="C1723" s="34"/>
      <c r="D1723" s="34"/>
      <c r="E1723" s="34"/>
      <c r="F1723" s="34"/>
      <c r="G1723" s="34"/>
      <c r="O1723" s="34"/>
      <c r="P1723" s="34"/>
      <c r="Q1723" s="34"/>
      <c r="R1723" s="34"/>
      <c r="S1723" s="34"/>
      <c r="T1723" s="34"/>
      <c r="U1723" s="34"/>
      <c r="V1723" s="34"/>
      <c r="W1723" s="34"/>
      <c r="X1723" s="34"/>
      <c r="Y1723" s="34"/>
      <c r="Z1723" s="34"/>
      <c r="AA1723" s="34"/>
      <c r="AB1723" s="34"/>
      <c r="AC1723" s="34"/>
      <c r="AD1723" s="34"/>
      <c r="AE1723" s="34"/>
      <c r="AF1723" s="34"/>
      <c r="AG1723" s="34"/>
      <c r="AH1723" s="34"/>
      <c r="AI1723" s="34"/>
      <c r="AJ1723" s="34"/>
      <c r="AK1723" s="34"/>
      <c r="AL1723" s="34"/>
      <c r="AM1723" s="34"/>
      <c r="AN1723" s="34"/>
      <c r="AO1723" s="34"/>
      <c r="AP1723" s="34"/>
      <c r="AQ1723" s="34"/>
      <c r="AR1723" s="34"/>
      <c r="AS1723" s="34"/>
      <c r="AT1723" s="34"/>
      <c r="AU1723" s="34"/>
      <c r="AV1723" s="34"/>
      <c r="AW1723" s="34"/>
    </row>
    <row r="1724" spans="1:49">
      <c r="A1724" s="34"/>
      <c r="B1724" s="34"/>
      <c r="C1724" s="34"/>
      <c r="D1724" s="34"/>
      <c r="E1724" s="34"/>
      <c r="F1724" s="34"/>
      <c r="G1724" s="34"/>
      <c r="O1724" s="34"/>
      <c r="P1724" s="34"/>
      <c r="Q1724" s="34"/>
      <c r="R1724" s="34"/>
      <c r="S1724" s="34"/>
      <c r="T1724" s="34"/>
      <c r="U1724" s="34"/>
      <c r="V1724" s="34"/>
      <c r="W1724" s="34"/>
      <c r="X1724" s="34"/>
      <c r="Y1724" s="34"/>
      <c r="Z1724" s="34"/>
      <c r="AA1724" s="34"/>
      <c r="AB1724" s="34"/>
      <c r="AC1724" s="34"/>
      <c r="AD1724" s="34"/>
      <c r="AE1724" s="34"/>
      <c r="AF1724" s="34"/>
      <c r="AG1724" s="34"/>
      <c r="AH1724" s="34"/>
      <c r="AI1724" s="34"/>
      <c r="AJ1724" s="34"/>
      <c r="AK1724" s="34"/>
      <c r="AL1724" s="34"/>
      <c r="AM1724" s="34"/>
      <c r="AN1724" s="34"/>
      <c r="AO1724" s="34"/>
      <c r="AP1724" s="34"/>
      <c r="AQ1724" s="34"/>
      <c r="AR1724" s="34"/>
      <c r="AS1724" s="34"/>
      <c r="AT1724" s="34"/>
      <c r="AU1724" s="34"/>
      <c r="AV1724" s="34"/>
      <c r="AW1724" s="34"/>
    </row>
    <row r="1725" spans="1:49">
      <c r="A1725" s="34"/>
      <c r="B1725" s="34"/>
      <c r="C1725" s="34"/>
      <c r="D1725" s="34"/>
      <c r="E1725" s="34"/>
      <c r="F1725" s="34"/>
      <c r="G1725" s="34"/>
      <c r="O1725" s="34"/>
      <c r="P1725" s="34"/>
      <c r="Q1725" s="34"/>
      <c r="R1725" s="34"/>
      <c r="S1725" s="34"/>
      <c r="T1725" s="34"/>
      <c r="U1725" s="34"/>
      <c r="V1725" s="34"/>
      <c r="W1725" s="34"/>
      <c r="X1725" s="34"/>
      <c r="Y1725" s="34"/>
      <c r="Z1725" s="34"/>
      <c r="AA1725" s="34"/>
      <c r="AB1725" s="34"/>
      <c r="AC1725" s="34"/>
      <c r="AD1725" s="34"/>
      <c r="AE1725" s="34"/>
      <c r="AF1725" s="34"/>
      <c r="AG1725" s="34"/>
      <c r="AH1725" s="34"/>
      <c r="AI1725" s="34"/>
      <c r="AJ1725" s="34"/>
      <c r="AK1725" s="34"/>
      <c r="AL1725" s="34"/>
      <c r="AM1725" s="34"/>
      <c r="AN1725" s="34"/>
      <c r="AO1725" s="34"/>
      <c r="AP1725" s="34"/>
      <c r="AQ1725" s="34"/>
      <c r="AR1725" s="34"/>
      <c r="AS1725" s="34"/>
      <c r="AT1725" s="34"/>
      <c r="AU1725" s="34"/>
      <c r="AV1725" s="34"/>
      <c r="AW1725" s="34"/>
    </row>
    <row r="1726" spans="1:49">
      <c r="A1726" s="34"/>
      <c r="B1726" s="34"/>
      <c r="C1726" s="34"/>
      <c r="D1726" s="34"/>
      <c r="E1726" s="34"/>
      <c r="F1726" s="34"/>
      <c r="G1726" s="34"/>
      <c r="O1726" s="34"/>
      <c r="P1726" s="34"/>
      <c r="Q1726" s="34"/>
      <c r="R1726" s="34"/>
      <c r="S1726" s="34"/>
      <c r="T1726" s="34"/>
      <c r="U1726" s="34"/>
      <c r="V1726" s="34"/>
      <c r="W1726" s="34"/>
      <c r="X1726" s="34"/>
      <c r="Y1726" s="34"/>
      <c r="Z1726" s="34"/>
      <c r="AA1726" s="34"/>
      <c r="AB1726" s="34"/>
      <c r="AC1726" s="34"/>
      <c r="AD1726" s="34"/>
      <c r="AE1726" s="34"/>
      <c r="AF1726" s="34"/>
      <c r="AG1726" s="34"/>
      <c r="AH1726" s="34"/>
      <c r="AI1726" s="34"/>
      <c r="AJ1726" s="34"/>
      <c r="AK1726" s="34"/>
      <c r="AL1726" s="34"/>
      <c r="AM1726" s="34"/>
      <c r="AN1726" s="34"/>
      <c r="AO1726" s="34"/>
      <c r="AP1726" s="34"/>
      <c r="AQ1726" s="34"/>
      <c r="AR1726" s="34"/>
      <c r="AS1726" s="34"/>
      <c r="AT1726" s="34"/>
      <c r="AU1726" s="34"/>
      <c r="AV1726" s="34"/>
      <c r="AW1726" s="34"/>
    </row>
    <row r="1727" spans="1:49">
      <c r="A1727" s="34"/>
      <c r="B1727" s="34"/>
      <c r="C1727" s="34"/>
      <c r="D1727" s="34"/>
      <c r="E1727" s="34"/>
      <c r="F1727" s="34"/>
      <c r="G1727" s="34"/>
      <c r="O1727" s="34"/>
      <c r="P1727" s="34"/>
      <c r="Q1727" s="34"/>
      <c r="R1727" s="34"/>
      <c r="S1727" s="34"/>
      <c r="T1727" s="34"/>
      <c r="U1727" s="34"/>
      <c r="V1727" s="34"/>
      <c r="W1727" s="34"/>
      <c r="X1727" s="34"/>
      <c r="Y1727" s="34"/>
      <c r="Z1727" s="34"/>
      <c r="AA1727" s="34"/>
      <c r="AB1727" s="34"/>
      <c r="AC1727" s="34"/>
      <c r="AD1727" s="34"/>
      <c r="AE1727" s="34"/>
      <c r="AF1727" s="34"/>
      <c r="AG1727" s="34"/>
      <c r="AH1727" s="34"/>
      <c r="AI1727" s="34"/>
      <c r="AJ1727" s="34"/>
      <c r="AK1727" s="34"/>
      <c r="AL1727" s="34"/>
      <c r="AM1727" s="34"/>
      <c r="AN1727" s="34"/>
      <c r="AO1727" s="34"/>
      <c r="AP1727" s="34"/>
      <c r="AQ1727" s="34"/>
      <c r="AR1727" s="34"/>
      <c r="AS1727" s="34"/>
      <c r="AT1727" s="34"/>
      <c r="AU1727" s="34"/>
      <c r="AV1727" s="34"/>
      <c r="AW1727" s="34"/>
    </row>
    <row r="1728" spans="1:49">
      <c r="A1728" s="34"/>
      <c r="B1728" s="34"/>
      <c r="C1728" s="34"/>
      <c r="D1728" s="34"/>
      <c r="E1728" s="34"/>
      <c r="F1728" s="34"/>
      <c r="G1728" s="34"/>
      <c r="O1728" s="34"/>
      <c r="P1728" s="34"/>
      <c r="Q1728" s="34"/>
      <c r="R1728" s="34"/>
      <c r="S1728" s="34"/>
      <c r="T1728" s="34"/>
      <c r="U1728" s="34"/>
      <c r="V1728" s="34"/>
      <c r="W1728" s="34"/>
      <c r="X1728" s="34"/>
      <c r="Y1728" s="34"/>
      <c r="Z1728" s="34"/>
      <c r="AA1728" s="34"/>
      <c r="AB1728" s="34"/>
      <c r="AC1728" s="34"/>
      <c r="AD1728" s="34"/>
      <c r="AE1728" s="34"/>
      <c r="AF1728" s="34"/>
      <c r="AG1728" s="34"/>
      <c r="AH1728" s="34"/>
      <c r="AI1728" s="34"/>
      <c r="AJ1728" s="34"/>
      <c r="AK1728" s="34"/>
      <c r="AL1728" s="34"/>
      <c r="AM1728" s="34"/>
      <c r="AN1728" s="34"/>
      <c r="AO1728" s="34"/>
      <c r="AP1728" s="34"/>
      <c r="AQ1728" s="34"/>
      <c r="AR1728" s="34"/>
      <c r="AS1728" s="34"/>
      <c r="AT1728" s="34"/>
      <c r="AU1728" s="34"/>
      <c r="AV1728" s="34"/>
      <c r="AW1728" s="34"/>
    </row>
    <row r="1729" spans="1:49">
      <c r="A1729" s="34"/>
      <c r="B1729" s="34"/>
      <c r="C1729" s="34"/>
      <c r="D1729" s="34"/>
      <c r="E1729" s="34"/>
      <c r="F1729" s="34"/>
      <c r="G1729" s="34"/>
      <c r="O1729" s="34"/>
      <c r="P1729" s="34"/>
      <c r="Q1729" s="34"/>
      <c r="R1729" s="34"/>
      <c r="S1729" s="34"/>
      <c r="T1729" s="34"/>
      <c r="U1729" s="34"/>
      <c r="V1729" s="34"/>
      <c r="W1729" s="34"/>
      <c r="X1729" s="34"/>
      <c r="Y1729" s="34"/>
      <c r="Z1729" s="34"/>
      <c r="AA1729" s="34"/>
      <c r="AB1729" s="34"/>
      <c r="AC1729" s="34"/>
      <c r="AD1729" s="34"/>
      <c r="AE1729" s="34"/>
      <c r="AF1729" s="34"/>
      <c r="AG1729" s="34"/>
      <c r="AH1729" s="34"/>
      <c r="AI1729" s="34"/>
      <c r="AJ1729" s="34"/>
      <c r="AK1729" s="34"/>
      <c r="AL1729" s="34"/>
      <c r="AM1729" s="34"/>
      <c r="AN1729" s="34"/>
      <c r="AO1729" s="34"/>
      <c r="AP1729" s="34"/>
      <c r="AQ1729" s="34"/>
      <c r="AR1729" s="34"/>
      <c r="AS1729" s="34"/>
      <c r="AT1729" s="34"/>
      <c r="AU1729" s="34"/>
      <c r="AV1729" s="34"/>
      <c r="AW1729" s="34"/>
    </row>
    <row r="1730" spans="1:49">
      <c r="A1730" s="34"/>
      <c r="B1730" s="34"/>
      <c r="C1730" s="34"/>
      <c r="D1730" s="34"/>
      <c r="E1730" s="34"/>
      <c r="F1730" s="34"/>
      <c r="G1730" s="34"/>
      <c r="O1730" s="34"/>
      <c r="P1730" s="34"/>
      <c r="Q1730" s="34"/>
      <c r="R1730" s="34"/>
      <c r="S1730" s="34"/>
      <c r="T1730" s="34"/>
      <c r="U1730" s="34"/>
      <c r="V1730" s="34"/>
      <c r="W1730" s="34"/>
      <c r="X1730" s="34"/>
      <c r="Y1730" s="34"/>
      <c r="Z1730" s="34"/>
      <c r="AA1730" s="34"/>
      <c r="AB1730" s="34"/>
      <c r="AC1730" s="34"/>
      <c r="AD1730" s="34"/>
      <c r="AE1730" s="34"/>
      <c r="AF1730" s="34"/>
      <c r="AG1730" s="34"/>
      <c r="AH1730" s="34"/>
      <c r="AI1730" s="34"/>
      <c r="AJ1730" s="34"/>
      <c r="AK1730" s="34"/>
      <c r="AL1730" s="34"/>
      <c r="AM1730" s="34"/>
      <c r="AN1730" s="34"/>
      <c r="AO1730" s="34"/>
      <c r="AP1730" s="34"/>
      <c r="AQ1730" s="34"/>
      <c r="AR1730" s="34"/>
      <c r="AS1730" s="34"/>
      <c r="AT1730" s="34"/>
      <c r="AU1730" s="34"/>
      <c r="AV1730" s="34"/>
      <c r="AW1730" s="34"/>
    </row>
    <row r="1731" spans="1:49">
      <c r="A1731" s="34"/>
      <c r="B1731" s="34"/>
      <c r="C1731" s="34"/>
      <c r="D1731" s="34"/>
      <c r="E1731" s="34"/>
      <c r="F1731" s="34"/>
      <c r="G1731" s="34"/>
      <c r="O1731" s="34"/>
      <c r="P1731" s="34"/>
      <c r="Q1731" s="34"/>
      <c r="R1731" s="34"/>
      <c r="S1731" s="34"/>
      <c r="T1731" s="34"/>
      <c r="U1731" s="34"/>
      <c r="V1731" s="34"/>
      <c r="W1731" s="34"/>
      <c r="X1731" s="34"/>
      <c r="Y1731" s="34"/>
      <c r="Z1731" s="34"/>
      <c r="AA1731" s="34"/>
      <c r="AB1731" s="34"/>
      <c r="AC1731" s="34"/>
      <c r="AD1731" s="34"/>
      <c r="AE1731" s="34"/>
      <c r="AF1731" s="34"/>
      <c r="AG1731" s="34"/>
      <c r="AH1731" s="34"/>
      <c r="AI1731" s="34"/>
      <c r="AJ1731" s="34"/>
      <c r="AK1731" s="34"/>
      <c r="AL1731" s="34"/>
      <c r="AM1731" s="34"/>
      <c r="AN1731" s="34"/>
      <c r="AO1731" s="34"/>
      <c r="AP1731" s="34"/>
      <c r="AQ1731" s="34"/>
      <c r="AR1731" s="34"/>
      <c r="AS1731" s="34"/>
      <c r="AT1731" s="34"/>
      <c r="AU1731" s="34"/>
      <c r="AV1731" s="34"/>
      <c r="AW1731" s="34"/>
    </row>
    <row r="1732" spans="1:49">
      <c r="A1732" s="34"/>
      <c r="B1732" s="34"/>
      <c r="C1732" s="34"/>
      <c r="D1732" s="34"/>
      <c r="E1732" s="34"/>
      <c r="F1732" s="34"/>
      <c r="G1732" s="34"/>
      <c r="O1732" s="34"/>
      <c r="P1732" s="34"/>
      <c r="Q1732" s="34"/>
      <c r="R1732" s="34"/>
      <c r="S1732" s="34"/>
      <c r="T1732" s="34"/>
      <c r="U1732" s="34"/>
      <c r="V1732" s="34"/>
      <c r="W1732" s="34"/>
      <c r="X1732" s="34"/>
      <c r="Y1732" s="34"/>
      <c r="Z1732" s="34"/>
      <c r="AA1732" s="34"/>
      <c r="AB1732" s="34"/>
      <c r="AC1732" s="34"/>
      <c r="AD1732" s="34"/>
      <c r="AE1732" s="34"/>
      <c r="AF1732" s="34"/>
      <c r="AG1732" s="34"/>
      <c r="AH1732" s="34"/>
      <c r="AI1732" s="34"/>
      <c r="AJ1732" s="34"/>
      <c r="AK1732" s="34"/>
      <c r="AL1732" s="34"/>
      <c r="AM1732" s="34"/>
      <c r="AN1732" s="34"/>
      <c r="AO1732" s="34"/>
      <c r="AP1732" s="34"/>
      <c r="AQ1732" s="34"/>
      <c r="AR1732" s="34"/>
      <c r="AS1732" s="34"/>
      <c r="AT1732" s="34"/>
      <c r="AU1732" s="34"/>
      <c r="AV1732" s="34"/>
      <c r="AW1732" s="34"/>
    </row>
    <row r="1733" spans="1:49">
      <c r="A1733" s="34"/>
      <c r="B1733" s="34"/>
      <c r="C1733" s="34"/>
      <c r="D1733" s="34"/>
      <c r="E1733" s="34"/>
      <c r="F1733" s="34"/>
      <c r="G1733" s="34"/>
      <c r="O1733" s="34"/>
      <c r="P1733" s="34"/>
      <c r="Q1733" s="34"/>
      <c r="R1733" s="34"/>
      <c r="S1733" s="34"/>
      <c r="T1733" s="34"/>
      <c r="U1733" s="34"/>
      <c r="V1733" s="34"/>
      <c r="W1733" s="34"/>
      <c r="X1733" s="34"/>
      <c r="Y1733" s="34"/>
      <c r="Z1733" s="34"/>
      <c r="AA1733" s="34"/>
      <c r="AB1733" s="34"/>
      <c r="AC1733" s="34"/>
      <c r="AD1733" s="34"/>
      <c r="AE1733" s="34"/>
      <c r="AF1733" s="34"/>
      <c r="AG1733" s="34"/>
      <c r="AH1733" s="34"/>
      <c r="AI1733" s="34"/>
      <c r="AJ1733" s="34"/>
      <c r="AK1733" s="34"/>
      <c r="AL1733" s="34"/>
      <c r="AM1733" s="34"/>
      <c r="AN1733" s="34"/>
      <c r="AO1733" s="34"/>
      <c r="AP1733" s="34"/>
      <c r="AQ1733" s="34"/>
      <c r="AR1733" s="34"/>
      <c r="AS1733" s="34"/>
      <c r="AT1733" s="34"/>
      <c r="AU1733" s="34"/>
      <c r="AV1733" s="34"/>
      <c r="AW1733" s="34"/>
    </row>
    <row r="1734" spans="1:49">
      <c r="A1734" s="34"/>
      <c r="B1734" s="34"/>
      <c r="C1734" s="34"/>
      <c r="D1734" s="34"/>
      <c r="E1734" s="34"/>
      <c r="F1734" s="34"/>
      <c r="G1734" s="34"/>
      <c r="O1734" s="34"/>
      <c r="P1734" s="34"/>
      <c r="Q1734" s="34"/>
      <c r="R1734" s="34"/>
      <c r="S1734" s="34"/>
      <c r="T1734" s="34"/>
      <c r="U1734" s="34"/>
      <c r="V1734" s="34"/>
      <c r="W1734" s="34"/>
      <c r="X1734" s="34"/>
      <c r="Y1734" s="34"/>
      <c r="Z1734" s="34"/>
      <c r="AA1734" s="34"/>
      <c r="AB1734" s="34"/>
      <c r="AC1734" s="34"/>
      <c r="AD1734" s="34"/>
      <c r="AE1734" s="34"/>
      <c r="AF1734" s="34"/>
      <c r="AG1734" s="34"/>
      <c r="AH1734" s="34"/>
      <c r="AI1734" s="34"/>
      <c r="AJ1734" s="34"/>
      <c r="AK1734" s="34"/>
      <c r="AL1734" s="34"/>
      <c r="AM1734" s="34"/>
      <c r="AN1734" s="34"/>
      <c r="AO1734" s="34"/>
      <c r="AP1734" s="34"/>
      <c r="AQ1734" s="34"/>
      <c r="AR1734" s="34"/>
      <c r="AS1734" s="34"/>
      <c r="AT1734" s="34"/>
      <c r="AU1734" s="34"/>
      <c r="AV1734" s="34"/>
      <c r="AW1734" s="34"/>
    </row>
    <row r="1735" spans="1:49">
      <c r="A1735" s="34"/>
      <c r="B1735" s="34"/>
      <c r="C1735" s="34"/>
      <c r="D1735" s="34"/>
      <c r="E1735" s="34"/>
      <c r="F1735" s="34"/>
      <c r="G1735" s="34"/>
      <c r="O1735" s="34"/>
      <c r="P1735" s="34"/>
      <c r="Q1735" s="34"/>
      <c r="R1735" s="34"/>
      <c r="S1735" s="34"/>
      <c r="T1735" s="34"/>
      <c r="U1735" s="34"/>
      <c r="V1735" s="34"/>
      <c r="W1735" s="34"/>
      <c r="X1735" s="34"/>
      <c r="Y1735" s="34"/>
      <c r="Z1735" s="34"/>
      <c r="AA1735" s="34"/>
      <c r="AB1735" s="34"/>
      <c r="AC1735" s="34"/>
      <c r="AD1735" s="34"/>
      <c r="AE1735" s="34"/>
      <c r="AF1735" s="34"/>
      <c r="AG1735" s="34"/>
      <c r="AH1735" s="34"/>
      <c r="AI1735" s="34"/>
      <c r="AJ1735" s="34"/>
      <c r="AK1735" s="34"/>
      <c r="AL1735" s="34"/>
      <c r="AM1735" s="34"/>
      <c r="AN1735" s="34"/>
      <c r="AO1735" s="34"/>
      <c r="AP1735" s="34"/>
      <c r="AQ1735" s="34"/>
      <c r="AR1735" s="34"/>
      <c r="AS1735" s="34"/>
      <c r="AT1735" s="34"/>
      <c r="AU1735" s="34"/>
      <c r="AV1735" s="34"/>
      <c r="AW1735" s="34"/>
    </row>
    <row r="1736" spans="1:49">
      <c r="A1736" s="34"/>
      <c r="B1736" s="34"/>
      <c r="C1736" s="34"/>
      <c r="D1736" s="34"/>
      <c r="E1736" s="34"/>
      <c r="F1736" s="34"/>
      <c r="G1736" s="34"/>
      <c r="O1736" s="34"/>
      <c r="P1736" s="34"/>
      <c r="Q1736" s="34"/>
      <c r="R1736" s="34"/>
      <c r="S1736" s="34"/>
      <c r="T1736" s="34"/>
      <c r="U1736" s="34"/>
      <c r="V1736" s="34"/>
      <c r="W1736" s="34"/>
      <c r="X1736" s="34"/>
      <c r="Y1736" s="34"/>
      <c r="Z1736" s="34"/>
      <c r="AA1736" s="34"/>
      <c r="AB1736" s="34"/>
      <c r="AC1736" s="34"/>
      <c r="AD1736" s="34"/>
      <c r="AE1736" s="34"/>
      <c r="AF1736" s="34"/>
      <c r="AG1736" s="34"/>
      <c r="AH1736" s="34"/>
      <c r="AI1736" s="34"/>
      <c r="AJ1736" s="34"/>
      <c r="AK1736" s="34"/>
      <c r="AL1736" s="34"/>
      <c r="AM1736" s="34"/>
      <c r="AN1736" s="34"/>
      <c r="AO1736" s="34"/>
      <c r="AP1736" s="34"/>
      <c r="AQ1736" s="34"/>
      <c r="AR1736" s="34"/>
      <c r="AS1736" s="34"/>
      <c r="AT1736" s="34"/>
      <c r="AU1736" s="34"/>
      <c r="AV1736" s="34"/>
      <c r="AW1736" s="34"/>
    </row>
    <row r="1737" spans="1:49">
      <c r="A1737" s="34"/>
      <c r="B1737" s="34"/>
      <c r="C1737" s="34"/>
      <c r="D1737" s="34"/>
      <c r="E1737" s="34"/>
      <c r="F1737" s="34"/>
      <c r="G1737" s="34"/>
      <c r="O1737" s="34"/>
      <c r="P1737" s="34"/>
      <c r="Q1737" s="34"/>
      <c r="R1737" s="34"/>
      <c r="S1737" s="34"/>
      <c r="T1737" s="34"/>
      <c r="U1737" s="34"/>
      <c r="V1737" s="34"/>
      <c r="W1737" s="34"/>
      <c r="X1737" s="34"/>
      <c r="Y1737" s="34"/>
      <c r="Z1737" s="34"/>
      <c r="AA1737" s="34"/>
      <c r="AB1737" s="34"/>
      <c r="AC1737" s="34"/>
      <c r="AD1737" s="34"/>
      <c r="AE1737" s="34"/>
      <c r="AF1737" s="34"/>
      <c r="AG1737" s="34"/>
      <c r="AH1737" s="34"/>
      <c r="AI1737" s="34"/>
      <c r="AJ1737" s="34"/>
      <c r="AK1737" s="34"/>
      <c r="AL1737" s="34"/>
      <c r="AM1737" s="34"/>
      <c r="AN1737" s="34"/>
      <c r="AO1737" s="34"/>
      <c r="AP1737" s="34"/>
      <c r="AQ1737" s="34"/>
      <c r="AR1737" s="34"/>
      <c r="AS1737" s="34"/>
      <c r="AT1737" s="34"/>
      <c r="AU1737" s="34"/>
      <c r="AV1737" s="34"/>
      <c r="AW1737" s="34"/>
    </row>
    <row r="1738" spans="1:49">
      <c r="A1738" s="34"/>
      <c r="B1738" s="34"/>
      <c r="C1738" s="34"/>
      <c r="D1738" s="34"/>
      <c r="E1738" s="34"/>
      <c r="F1738" s="34"/>
      <c r="G1738" s="34"/>
      <c r="O1738" s="34"/>
      <c r="P1738" s="34"/>
      <c r="Q1738" s="34"/>
      <c r="R1738" s="34"/>
      <c r="S1738" s="34"/>
      <c r="T1738" s="34"/>
      <c r="U1738" s="34"/>
      <c r="V1738" s="34"/>
      <c r="W1738" s="34"/>
      <c r="X1738" s="34"/>
      <c r="Y1738" s="34"/>
      <c r="Z1738" s="34"/>
      <c r="AA1738" s="34"/>
      <c r="AB1738" s="34"/>
      <c r="AC1738" s="34"/>
      <c r="AD1738" s="34"/>
      <c r="AE1738" s="34"/>
      <c r="AF1738" s="34"/>
      <c r="AG1738" s="34"/>
      <c r="AH1738" s="34"/>
      <c r="AI1738" s="34"/>
      <c r="AJ1738" s="34"/>
      <c r="AK1738" s="34"/>
      <c r="AL1738" s="34"/>
      <c r="AM1738" s="34"/>
      <c r="AN1738" s="34"/>
      <c r="AO1738" s="34"/>
      <c r="AP1738" s="34"/>
      <c r="AQ1738" s="34"/>
      <c r="AR1738" s="34"/>
      <c r="AS1738" s="34"/>
      <c r="AT1738" s="34"/>
      <c r="AU1738" s="34"/>
      <c r="AV1738" s="34"/>
      <c r="AW1738" s="34"/>
    </row>
    <row r="1739" spans="1:49">
      <c r="A1739" s="34"/>
      <c r="B1739" s="34"/>
      <c r="C1739" s="34"/>
      <c r="D1739" s="34"/>
      <c r="E1739" s="34"/>
      <c r="F1739" s="34"/>
      <c r="G1739" s="34"/>
      <c r="O1739" s="34"/>
      <c r="P1739" s="34"/>
      <c r="Q1739" s="34"/>
      <c r="R1739" s="34"/>
      <c r="S1739" s="34"/>
      <c r="T1739" s="34"/>
      <c r="U1739" s="34"/>
      <c r="V1739" s="34"/>
      <c r="W1739" s="34"/>
      <c r="X1739" s="34"/>
      <c r="Y1739" s="34"/>
      <c r="Z1739" s="34"/>
      <c r="AA1739" s="34"/>
      <c r="AB1739" s="34"/>
      <c r="AC1739" s="34"/>
      <c r="AD1739" s="34"/>
      <c r="AE1739" s="34"/>
      <c r="AF1739" s="34"/>
      <c r="AG1739" s="34"/>
      <c r="AH1739" s="34"/>
      <c r="AI1739" s="34"/>
      <c r="AJ1739" s="34"/>
      <c r="AK1739" s="34"/>
      <c r="AL1739" s="34"/>
      <c r="AM1739" s="34"/>
      <c r="AN1739" s="34"/>
      <c r="AO1739" s="34"/>
      <c r="AP1739" s="34"/>
      <c r="AQ1739" s="34"/>
      <c r="AR1739" s="34"/>
      <c r="AS1739" s="34"/>
      <c r="AT1739" s="34"/>
      <c r="AU1739" s="34"/>
      <c r="AV1739" s="34"/>
      <c r="AW1739" s="34"/>
    </row>
    <row r="1740" spans="1:49">
      <c r="A1740" s="34"/>
      <c r="B1740" s="34"/>
      <c r="C1740" s="34"/>
      <c r="D1740" s="34"/>
      <c r="E1740" s="34"/>
      <c r="F1740" s="34"/>
      <c r="G1740" s="34"/>
      <c r="O1740" s="34"/>
      <c r="P1740" s="34"/>
      <c r="Q1740" s="34"/>
      <c r="R1740" s="34"/>
      <c r="S1740" s="34"/>
      <c r="T1740" s="34"/>
      <c r="U1740" s="34"/>
      <c r="V1740" s="34"/>
      <c r="W1740" s="34"/>
      <c r="X1740" s="34"/>
      <c r="Y1740" s="34"/>
      <c r="Z1740" s="34"/>
      <c r="AA1740" s="34"/>
      <c r="AB1740" s="34"/>
      <c r="AC1740" s="34"/>
      <c r="AD1740" s="34"/>
      <c r="AE1740" s="34"/>
      <c r="AF1740" s="34"/>
      <c r="AG1740" s="34"/>
      <c r="AH1740" s="34"/>
      <c r="AI1740" s="34"/>
      <c r="AJ1740" s="34"/>
      <c r="AK1740" s="34"/>
      <c r="AL1740" s="34"/>
      <c r="AM1740" s="34"/>
      <c r="AN1740" s="34"/>
      <c r="AO1740" s="34"/>
      <c r="AP1740" s="34"/>
      <c r="AQ1740" s="34"/>
      <c r="AR1740" s="34"/>
      <c r="AS1740" s="34"/>
      <c r="AT1740" s="34"/>
      <c r="AU1740" s="34"/>
      <c r="AV1740" s="34"/>
      <c r="AW1740" s="34"/>
    </row>
    <row r="1741" spans="1:49">
      <c r="A1741" s="34"/>
      <c r="B1741" s="34"/>
      <c r="C1741" s="34"/>
      <c r="D1741" s="34"/>
      <c r="E1741" s="34"/>
      <c r="F1741" s="34"/>
      <c r="G1741" s="34"/>
      <c r="O1741" s="34"/>
      <c r="P1741" s="34"/>
      <c r="Q1741" s="34"/>
      <c r="R1741" s="34"/>
      <c r="S1741" s="34"/>
      <c r="T1741" s="34"/>
      <c r="U1741" s="34"/>
      <c r="V1741" s="34"/>
      <c r="W1741" s="34"/>
      <c r="X1741" s="34"/>
      <c r="Y1741" s="34"/>
      <c r="Z1741" s="34"/>
      <c r="AA1741" s="34"/>
      <c r="AB1741" s="34"/>
      <c r="AC1741" s="34"/>
      <c r="AD1741" s="34"/>
      <c r="AE1741" s="34"/>
      <c r="AF1741" s="34"/>
      <c r="AG1741" s="34"/>
      <c r="AH1741" s="34"/>
      <c r="AI1741" s="34"/>
      <c r="AJ1741" s="34"/>
      <c r="AK1741" s="34"/>
      <c r="AL1741" s="34"/>
      <c r="AM1741" s="34"/>
      <c r="AN1741" s="34"/>
      <c r="AO1741" s="34"/>
      <c r="AP1741" s="34"/>
      <c r="AQ1741" s="34"/>
      <c r="AR1741" s="34"/>
      <c r="AS1741" s="34"/>
      <c r="AT1741" s="34"/>
      <c r="AU1741" s="34"/>
      <c r="AV1741" s="34"/>
      <c r="AW1741" s="34"/>
    </row>
    <row r="1742" spans="1:49">
      <c r="A1742" s="34"/>
      <c r="B1742" s="34"/>
      <c r="C1742" s="34"/>
      <c r="D1742" s="34"/>
      <c r="E1742" s="34"/>
      <c r="F1742" s="34"/>
      <c r="G1742" s="34"/>
      <c r="O1742" s="34"/>
      <c r="P1742" s="34"/>
      <c r="Q1742" s="34"/>
      <c r="R1742" s="34"/>
      <c r="S1742" s="34"/>
      <c r="T1742" s="34"/>
      <c r="U1742" s="34"/>
      <c r="V1742" s="34"/>
      <c r="W1742" s="34"/>
      <c r="X1742" s="34"/>
      <c r="Y1742" s="34"/>
      <c r="Z1742" s="34"/>
      <c r="AA1742" s="34"/>
      <c r="AB1742" s="34"/>
      <c r="AC1742" s="34"/>
      <c r="AD1742" s="34"/>
      <c r="AE1742" s="34"/>
      <c r="AF1742" s="34"/>
      <c r="AG1742" s="34"/>
      <c r="AH1742" s="34"/>
      <c r="AI1742" s="34"/>
      <c r="AJ1742" s="34"/>
      <c r="AK1742" s="34"/>
      <c r="AL1742" s="34"/>
      <c r="AM1742" s="34"/>
      <c r="AN1742" s="34"/>
      <c r="AO1742" s="34"/>
      <c r="AP1742" s="34"/>
      <c r="AQ1742" s="34"/>
      <c r="AR1742" s="34"/>
      <c r="AS1742" s="34"/>
      <c r="AT1742" s="34"/>
      <c r="AU1742" s="34"/>
      <c r="AV1742" s="34"/>
      <c r="AW1742" s="34"/>
    </row>
    <row r="1743" spans="1:49">
      <c r="A1743" s="34"/>
      <c r="B1743" s="34"/>
      <c r="C1743" s="34"/>
      <c r="D1743" s="34"/>
      <c r="E1743" s="34"/>
      <c r="F1743" s="34"/>
      <c r="G1743" s="34"/>
      <c r="O1743" s="34"/>
      <c r="P1743" s="34"/>
      <c r="Q1743" s="34"/>
      <c r="R1743" s="34"/>
      <c r="S1743" s="34"/>
      <c r="T1743" s="34"/>
      <c r="U1743" s="34"/>
      <c r="V1743" s="34"/>
      <c r="W1743" s="34"/>
      <c r="X1743" s="34"/>
      <c r="Y1743" s="34"/>
      <c r="Z1743" s="34"/>
      <c r="AA1743" s="34"/>
      <c r="AB1743" s="34"/>
      <c r="AC1743" s="34"/>
      <c r="AD1743" s="34"/>
      <c r="AE1743" s="34"/>
      <c r="AF1743" s="34"/>
      <c r="AG1743" s="34"/>
      <c r="AH1743" s="34"/>
      <c r="AI1743" s="34"/>
      <c r="AJ1743" s="34"/>
      <c r="AK1743" s="34"/>
      <c r="AL1743" s="34"/>
      <c r="AM1743" s="34"/>
      <c r="AN1743" s="34"/>
      <c r="AO1743" s="34"/>
      <c r="AP1743" s="34"/>
      <c r="AQ1743" s="34"/>
      <c r="AR1743" s="34"/>
      <c r="AS1743" s="34"/>
      <c r="AT1743" s="34"/>
      <c r="AU1743" s="34"/>
      <c r="AV1743" s="34"/>
      <c r="AW1743" s="34"/>
    </row>
    <row r="1744" spans="1:49">
      <c r="A1744" s="34"/>
      <c r="B1744" s="34"/>
      <c r="C1744" s="34"/>
      <c r="D1744" s="34"/>
      <c r="E1744" s="34"/>
      <c r="F1744" s="34"/>
      <c r="G1744" s="34"/>
      <c r="O1744" s="34"/>
      <c r="P1744" s="34"/>
      <c r="Q1744" s="34"/>
      <c r="R1744" s="34"/>
      <c r="S1744" s="34"/>
      <c r="T1744" s="34"/>
      <c r="U1744" s="34"/>
      <c r="V1744" s="34"/>
      <c r="W1744" s="34"/>
      <c r="X1744" s="34"/>
      <c r="Y1744" s="34"/>
      <c r="Z1744" s="34"/>
      <c r="AA1744" s="34"/>
      <c r="AB1744" s="34"/>
      <c r="AC1744" s="34"/>
      <c r="AD1744" s="34"/>
      <c r="AE1744" s="34"/>
      <c r="AF1744" s="34"/>
      <c r="AG1744" s="34"/>
      <c r="AH1744" s="34"/>
      <c r="AI1744" s="34"/>
      <c r="AJ1744" s="34"/>
      <c r="AK1744" s="34"/>
      <c r="AL1744" s="34"/>
      <c r="AM1744" s="34"/>
      <c r="AN1744" s="34"/>
      <c r="AO1744" s="34"/>
      <c r="AP1744" s="34"/>
      <c r="AQ1744" s="34"/>
      <c r="AR1744" s="34"/>
      <c r="AS1744" s="34"/>
      <c r="AT1744" s="34"/>
      <c r="AU1744" s="34"/>
      <c r="AV1744" s="34"/>
      <c r="AW1744" s="34"/>
    </row>
    <row r="1745" spans="1:49">
      <c r="A1745" s="34"/>
      <c r="B1745" s="34"/>
      <c r="C1745" s="34"/>
      <c r="D1745" s="34"/>
      <c r="E1745" s="34"/>
      <c r="F1745" s="34"/>
      <c r="G1745" s="34"/>
      <c r="O1745" s="34"/>
      <c r="P1745" s="34"/>
      <c r="Q1745" s="34"/>
      <c r="R1745" s="34"/>
      <c r="S1745" s="34"/>
      <c r="T1745" s="34"/>
      <c r="U1745" s="34"/>
      <c r="V1745" s="34"/>
      <c r="W1745" s="34"/>
      <c r="X1745" s="34"/>
      <c r="Y1745" s="34"/>
      <c r="Z1745" s="34"/>
      <c r="AA1745" s="34"/>
      <c r="AB1745" s="34"/>
      <c r="AC1745" s="34"/>
      <c r="AD1745" s="34"/>
      <c r="AE1745" s="34"/>
      <c r="AF1745" s="34"/>
      <c r="AG1745" s="34"/>
      <c r="AH1745" s="34"/>
      <c r="AI1745" s="34"/>
      <c r="AJ1745" s="34"/>
      <c r="AK1745" s="34"/>
      <c r="AL1745" s="34"/>
      <c r="AM1745" s="34"/>
      <c r="AN1745" s="34"/>
      <c r="AO1745" s="34"/>
      <c r="AP1745" s="34"/>
      <c r="AQ1745" s="34"/>
      <c r="AR1745" s="34"/>
      <c r="AS1745" s="34"/>
      <c r="AT1745" s="34"/>
      <c r="AU1745" s="34"/>
      <c r="AV1745" s="34"/>
      <c r="AW1745" s="34"/>
    </row>
    <row r="1746" spans="1:49">
      <c r="A1746" s="34"/>
      <c r="B1746" s="34"/>
      <c r="C1746" s="34"/>
      <c r="D1746" s="34"/>
      <c r="E1746" s="34"/>
      <c r="F1746" s="34"/>
      <c r="G1746" s="34"/>
      <c r="O1746" s="34"/>
      <c r="P1746" s="34"/>
      <c r="Q1746" s="34"/>
      <c r="R1746" s="34"/>
      <c r="S1746" s="34"/>
      <c r="T1746" s="34"/>
      <c r="U1746" s="34"/>
      <c r="V1746" s="34"/>
      <c r="W1746" s="34"/>
      <c r="X1746" s="34"/>
      <c r="Y1746" s="34"/>
      <c r="Z1746" s="34"/>
      <c r="AA1746" s="34"/>
      <c r="AB1746" s="34"/>
      <c r="AC1746" s="34"/>
      <c r="AD1746" s="34"/>
      <c r="AE1746" s="34"/>
      <c r="AF1746" s="34"/>
      <c r="AG1746" s="34"/>
      <c r="AH1746" s="34"/>
      <c r="AI1746" s="34"/>
      <c r="AJ1746" s="34"/>
      <c r="AK1746" s="34"/>
      <c r="AL1746" s="34"/>
      <c r="AM1746" s="34"/>
      <c r="AN1746" s="34"/>
      <c r="AO1746" s="34"/>
      <c r="AP1746" s="34"/>
      <c r="AQ1746" s="34"/>
      <c r="AR1746" s="34"/>
      <c r="AS1746" s="34"/>
      <c r="AT1746" s="34"/>
      <c r="AU1746" s="34"/>
      <c r="AV1746" s="34"/>
      <c r="AW1746" s="34"/>
    </row>
    <row r="1747" spans="1:49">
      <c r="A1747" s="34"/>
      <c r="B1747" s="34"/>
      <c r="C1747" s="34"/>
      <c r="D1747" s="34"/>
      <c r="E1747" s="34"/>
      <c r="F1747" s="34"/>
      <c r="G1747" s="34"/>
      <c r="O1747" s="34"/>
      <c r="P1747" s="34"/>
      <c r="Q1747" s="34"/>
      <c r="R1747" s="34"/>
      <c r="S1747" s="34"/>
      <c r="T1747" s="34"/>
      <c r="U1747" s="34"/>
      <c r="V1747" s="34"/>
      <c r="W1747" s="34"/>
      <c r="X1747" s="34"/>
      <c r="Y1747" s="34"/>
      <c r="Z1747" s="34"/>
      <c r="AA1747" s="34"/>
      <c r="AB1747" s="34"/>
      <c r="AC1747" s="34"/>
      <c r="AD1747" s="34"/>
      <c r="AE1747" s="34"/>
      <c r="AF1747" s="34"/>
      <c r="AG1747" s="34"/>
      <c r="AH1747" s="34"/>
      <c r="AI1747" s="34"/>
      <c r="AJ1747" s="34"/>
      <c r="AK1747" s="34"/>
      <c r="AL1747" s="34"/>
      <c r="AM1747" s="34"/>
      <c r="AN1747" s="34"/>
      <c r="AO1747" s="34"/>
      <c r="AP1747" s="34"/>
      <c r="AQ1747" s="34"/>
      <c r="AR1747" s="34"/>
      <c r="AS1747" s="34"/>
      <c r="AT1747" s="34"/>
      <c r="AU1747" s="34"/>
      <c r="AV1747" s="34"/>
      <c r="AW1747" s="34"/>
    </row>
    <row r="1748" spans="1:49">
      <c r="A1748" s="34"/>
      <c r="B1748" s="34"/>
      <c r="C1748" s="34"/>
      <c r="D1748" s="34"/>
      <c r="E1748" s="34"/>
      <c r="F1748" s="34"/>
      <c r="G1748" s="34"/>
      <c r="O1748" s="34"/>
      <c r="P1748" s="34"/>
      <c r="Q1748" s="34"/>
      <c r="R1748" s="34"/>
      <c r="S1748" s="34"/>
      <c r="T1748" s="34"/>
      <c r="U1748" s="34"/>
      <c r="V1748" s="34"/>
      <c r="W1748" s="34"/>
      <c r="X1748" s="34"/>
      <c r="Y1748" s="34"/>
      <c r="Z1748" s="34"/>
      <c r="AA1748" s="34"/>
      <c r="AB1748" s="34"/>
      <c r="AC1748" s="34"/>
      <c r="AD1748" s="34"/>
      <c r="AE1748" s="34"/>
      <c r="AF1748" s="34"/>
      <c r="AG1748" s="34"/>
      <c r="AH1748" s="34"/>
      <c r="AI1748" s="34"/>
      <c r="AJ1748" s="34"/>
      <c r="AK1748" s="34"/>
      <c r="AL1748" s="34"/>
      <c r="AM1748" s="34"/>
      <c r="AN1748" s="34"/>
      <c r="AO1748" s="34"/>
      <c r="AP1748" s="34"/>
      <c r="AQ1748" s="34"/>
      <c r="AR1748" s="34"/>
      <c r="AS1748" s="34"/>
      <c r="AT1748" s="34"/>
      <c r="AU1748" s="34"/>
      <c r="AV1748" s="34"/>
      <c r="AW1748" s="34"/>
    </row>
    <row r="1749" spans="1:49">
      <c r="A1749" s="34"/>
      <c r="B1749" s="34"/>
      <c r="C1749" s="34"/>
      <c r="D1749" s="34"/>
      <c r="E1749" s="34"/>
      <c r="F1749" s="34"/>
      <c r="G1749" s="34"/>
      <c r="O1749" s="34"/>
      <c r="P1749" s="34"/>
      <c r="Q1749" s="34"/>
      <c r="R1749" s="34"/>
      <c r="S1749" s="34"/>
      <c r="T1749" s="34"/>
      <c r="U1749" s="34"/>
      <c r="V1749" s="34"/>
      <c r="W1749" s="34"/>
      <c r="X1749" s="34"/>
      <c r="Y1749" s="34"/>
      <c r="Z1749" s="34"/>
      <c r="AA1749" s="34"/>
      <c r="AB1749" s="34"/>
      <c r="AC1749" s="34"/>
      <c r="AD1749" s="34"/>
      <c r="AE1749" s="34"/>
      <c r="AF1749" s="34"/>
      <c r="AG1749" s="34"/>
      <c r="AH1749" s="34"/>
      <c r="AI1749" s="34"/>
      <c r="AJ1749" s="34"/>
      <c r="AK1749" s="34"/>
      <c r="AL1749" s="34"/>
      <c r="AM1749" s="34"/>
      <c r="AN1749" s="34"/>
      <c r="AO1749" s="34"/>
      <c r="AP1749" s="34"/>
      <c r="AQ1749" s="34"/>
      <c r="AR1749" s="34"/>
      <c r="AS1749" s="34"/>
      <c r="AT1749" s="34"/>
      <c r="AU1749" s="34"/>
      <c r="AV1749" s="34"/>
      <c r="AW1749" s="34"/>
    </row>
    <row r="1750" spans="1:49">
      <c r="A1750" s="34"/>
      <c r="B1750" s="34"/>
      <c r="C1750" s="34"/>
      <c r="D1750" s="34"/>
      <c r="E1750" s="34"/>
      <c r="F1750" s="34"/>
      <c r="G1750" s="34"/>
      <c r="O1750" s="34"/>
      <c r="P1750" s="34"/>
      <c r="Q1750" s="34"/>
      <c r="R1750" s="34"/>
      <c r="S1750" s="34"/>
      <c r="T1750" s="34"/>
      <c r="U1750" s="34"/>
      <c r="V1750" s="34"/>
      <c r="W1750" s="34"/>
      <c r="X1750" s="34"/>
      <c r="Y1750" s="34"/>
      <c r="Z1750" s="34"/>
      <c r="AA1750" s="34"/>
      <c r="AB1750" s="34"/>
      <c r="AC1750" s="34"/>
      <c r="AD1750" s="34"/>
      <c r="AE1750" s="34"/>
      <c r="AF1750" s="34"/>
      <c r="AG1750" s="34"/>
      <c r="AH1750" s="34"/>
      <c r="AI1750" s="34"/>
      <c r="AJ1750" s="34"/>
      <c r="AK1750" s="34"/>
      <c r="AL1750" s="34"/>
      <c r="AM1750" s="34"/>
      <c r="AN1750" s="34"/>
      <c r="AO1750" s="34"/>
      <c r="AP1750" s="34"/>
      <c r="AQ1750" s="34"/>
      <c r="AR1750" s="34"/>
      <c r="AS1750" s="34"/>
      <c r="AT1750" s="34"/>
      <c r="AU1750" s="34"/>
      <c r="AV1750" s="34"/>
      <c r="AW1750" s="34"/>
    </row>
    <row r="1751" spans="1:49">
      <c r="A1751" s="34"/>
      <c r="B1751" s="34"/>
      <c r="C1751" s="34"/>
      <c r="D1751" s="34"/>
      <c r="E1751" s="34"/>
      <c r="F1751" s="34"/>
      <c r="G1751" s="34"/>
      <c r="O1751" s="34"/>
      <c r="P1751" s="34"/>
      <c r="Q1751" s="34"/>
      <c r="R1751" s="34"/>
      <c r="S1751" s="34"/>
      <c r="T1751" s="34"/>
      <c r="U1751" s="34"/>
      <c r="V1751" s="34"/>
      <c r="W1751" s="34"/>
      <c r="X1751" s="34"/>
      <c r="Y1751" s="34"/>
      <c r="Z1751" s="34"/>
      <c r="AA1751" s="34"/>
      <c r="AB1751" s="34"/>
      <c r="AC1751" s="34"/>
      <c r="AD1751" s="34"/>
      <c r="AE1751" s="34"/>
      <c r="AF1751" s="34"/>
      <c r="AG1751" s="34"/>
      <c r="AH1751" s="34"/>
      <c r="AI1751" s="34"/>
      <c r="AJ1751" s="34"/>
      <c r="AK1751" s="34"/>
      <c r="AL1751" s="34"/>
      <c r="AM1751" s="34"/>
      <c r="AN1751" s="34"/>
      <c r="AO1751" s="34"/>
      <c r="AP1751" s="34"/>
      <c r="AQ1751" s="34"/>
      <c r="AR1751" s="34"/>
      <c r="AS1751" s="34"/>
      <c r="AT1751" s="34"/>
      <c r="AU1751" s="34"/>
      <c r="AV1751" s="34"/>
      <c r="AW1751" s="34"/>
    </row>
    <row r="1752" spans="1:49">
      <c r="A1752" s="34"/>
      <c r="B1752" s="34"/>
      <c r="C1752" s="34"/>
      <c r="D1752" s="34"/>
      <c r="E1752" s="34"/>
      <c r="F1752" s="34"/>
      <c r="G1752" s="34"/>
      <c r="O1752" s="34"/>
      <c r="P1752" s="34"/>
      <c r="Q1752" s="34"/>
      <c r="R1752" s="34"/>
      <c r="S1752" s="34"/>
      <c r="T1752" s="34"/>
      <c r="U1752" s="34"/>
      <c r="V1752" s="34"/>
      <c r="W1752" s="34"/>
      <c r="X1752" s="34"/>
      <c r="Y1752" s="34"/>
      <c r="Z1752" s="34"/>
      <c r="AA1752" s="34"/>
      <c r="AB1752" s="34"/>
      <c r="AC1752" s="34"/>
      <c r="AD1752" s="34"/>
      <c r="AE1752" s="34"/>
      <c r="AF1752" s="34"/>
      <c r="AG1752" s="34"/>
      <c r="AH1752" s="34"/>
      <c r="AI1752" s="34"/>
      <c r="AJ1752" s="34"/>
      <c r="AK1752" s="34"/>
      <c r="AL1752" s="34"/>
      <c r="AM1752" s="34"/>
      <c r="AN1752" s="34"/>
      <c r="AO1752" s="34"/>
      <c r="AP1752" s="34"/>
      <c r="AQ1752" s="34"/>
      <c r="AR1752" s="34"/>
      <c r="AS1752" s="34"/>
      <c r="AT1752" s="34"/>
      <c r="AU1752" s="34"/>
      <c r="AV1752" s="34"/>
      <c r="AW1752" s="34"/>
    </row>
    <row r="1753" spans="1:49">
      <c r="A1753" s="34"/>
      <c r="B1753" s="34"/>
      <c r="C1753" s="34"/>
      <c r="D1753" s="34"/>
      <c r="E1753" s="34"/>
      <c r="F1753" s="34"/>
      <c r="G1753" s="34"/>
      <c r="O1753" s="34"/>
      <c r="P1753" s="34"/>
      <c r="Q1753" s="34"/>
      <c r="R1753" s="34"/>
      <c r="S1753" s="34"/>
      <c r="T1753" s="34"/>
      <c r="U1753" s="34"/>
      <c r="V1753" s="34"/>
      <c r="W1753" s="34"/>
      <c r="X1753" s="34"/>
      <c r="Y1753" s="34"/>
      <c r="Z1753" s="34"/>
      <c r="AA1753" s="34"/>
      <c r="AB1753" s="34"/>
      <c r="AC1753" s="34"/>
      <c r="AD1753" s="34"/>
      <c r="AE1753" s="34"/>
      <c r="AF1753" s="34"/>
      <c r="AG1753" s="34"/>
      <c r="AH1753" s="34"/>
      <c r="AI1753" s="34"/>
      <c r="AJ1753" s="34"/>
      <c r="AK1753" s="34"/>
      <c r="AL1753" s="34"/>
      <c r="AM1753" s="34"/>
      <c r="AN1753" s="34"/>
      <c r="AO1753" s="34"/>
      <c r="AP1753" s="34"/>
      <c r="AQ1753" s="34"/>
      <c r="AR1753" s="34"/>
      <c r="AS1753" s="34"/>
      <c r="AT1753" s="34"/>
      <c r="AU1753" s="34"/>
      <c r="AV1753" s="34"/>
      <c r="AW1753" s="34"/>
    </row>
    <row r="1754" spans="1:49">
      <c r="A1754" s="34"/>
      <c r="B1754" s="34"/>
      <c r="C1754" s="34"/>
      <c r="D1754" s="34"/>
      <c r="E1754" s="34"/>
      <c r="F1754" s="34"/>
      <c r="G1754" s="34"/>
      <c r="O1754" s="34"/>
      <c r="P1754" s="34"/>
      <c r="Q1754" s="34"/>
      <c r="R1754" s="34"/>
      <c r="S1754" s="34"/>
      <c r="T1754" s="34"/>
      <c r="U1754" s="34"/>
      <c r="V1754" s="34"/>
      <c r="W1754" s="34"/>
      <c r="X1754" s="34"/>
      <c r="Y1754" s="34"/>
      <c r="Z1754" s="34"/>
      <c r="AA1754" s="34"/>
      <c r="AB1754" s="34"/>
      <c r="AC1754" s="34"/>
      <c r="AD1754" s="34"/>
      <c r="AE1754" s="34"/>
      <c r="AF1754" s="34"/>
      <c r="AG1754" s="34"/>
      <c r="AH1754" s="34"/>
      <c r="AI1754" s="34"/>
      <c r="AJ1754" s="34"/>
      <c r="AK1754" s="34"/>
      <c r="AL1754" s="34"/>
      <c r="AM1754" s="34"/>
      <c r="AN1754" s="34"/>
      <c r="AO1754" s="34"/>
      <c r="AP1754" s="34"/>
      <c r="AQ1754" s="34"/>
      <c r="AR1754" s="34"/>
      <c r="AS1754" s="34"/>
      <c r="AT1754" s="34"/>
      <c r="AU1754" s="34"/>
      <c r="AV1754" s="34"/>
      <c r="AW1754" s="34"/>
    </row>
    <row r="1755" spans="1:49">
      <c r="A1755" s="34"/>
      <c r="B1755" s="34"/>
      <c r="C1755" s="34"/>
      <c r="D1755" s="34"/>
      <c r="E1755" s="34"/>
      <c r="F1755" s="34"/>
      <c r="G1755" s="34"/>
      <c r="O1755" s="34"/>
      <c r="P1755" s="34"/>
      <c r="Q1755" s="34"/>
      <c r="R1755" s="34"/>
      <c r="S1755" s="34"/>
      <c r="T1755" s="34"/>
      <c r="U1755" s="34"/>
      <c r="V1755" s="34"/>
      <c r="W1755" s="34"/>
      <c r="X1755" s="34"/>
      <c r="Y1755" s="34"/>
      <c r="Z1755" s="34"/>
      <c r="AA1755" s="34"/>
      <c r="AB1755" s="34"/>
      <c r="AC1755" s="34"/>
      <c r="AD1755" s="34"/>
      <c r="AE1755" s="34"/>
      <c r="AF1755" s="34"/>
      <c r="AG1755" s="34"/>
      <c r="AH1755" s="34"/>
      <c r="AI1755" s="34"/>
      <c r="AJ1755" s="34"/>
      <c r="AK1755" s="34"/>
      <c r="AL1755" s="34"/>
      <c r="AM1755" s="34"/>
      <c r="AN1755" s="34"/>
      <c r="AO1755" s="34"/>
      <c r="AP1755" s="34"/>
      <c r="AQ1755" s="34"/>
      <c r="AR1755" s="34"/>
      <c r="AS1755" s="34"/>
      <c r="AT1755" s="34"/>
      <c r="AU1755" s="34"/>
      <c r="AV1755" s="34"/>
      <c r="AW1755" s="34"/>
    </row>
    <row r="1756" spans="1:49">
      <c r="A1756" s="34"/>
      <c r="B1756" s="34"/>
      <c r="C1756" s="34"/>
      <c r="D1756" s="34"/>
      <c r="E1756" s="34"/>
      <c r="F1756" s="34"/>
      <c r="G1756" s="34"/>
      <c r="O1756" s="34"/>
      <c r="P1756" s="34"/>
      <c r="Q1756" s="34"/>
      <c r="R1756" s="34"/>
      <c r="S1756" s="34"/>
      <c r="T1756" s="34"/>
      <c r="U1756" s="34"/>
      <c r="V1756" s="34"/>
      <c r="W1756" s="34"/>
      <c r="X1756" s="34"/>
      <c r="Y1756" s="34"/>
      <c r="Z1756" s="34"/>
      <c r="AA1756" s="34"/>
      <c r="AB1756" s="34"/>
      <c r="AC1756" s="34"/>
      <c r="AD1756" s="34"/>
      <c r="AE1756" s="34"/>
      <c r="AF1756" s="34"/>
      <c r="AG1756" s="34"/>
      <c r="AH1756" s="34"/>
      <c r="AI1756" s="34"/>
      <c r="AJ1756" s="34"/>
      <c r="AK1756" s="34"/>
      <c r="AL1756" s="34"/>
      <c r="AM1756" s="34"/>
      <c r="AN1756" s="34"/>
      <c r="AO1756" s="34"/>
      <c r="AP1756" s="34"/>
      <c r="AQ1756" s="34"/>
      <c r="AR1756" s="34"/>
      <c r="AS1756" s="34"/>
      <c r="AT1756" s="34"/>
      <c r="AU1756" s="34"/>
      <c r="AV1756" s="34"/>
      <c r="AW1756" s="34"/>
    </row>
    <row r="1757" spans="1:49">
      <c r="A1757" s="34"/>
      <c r="B1757" s="34"/>
      <c r="C1757" s="34"/>
      <c r="D1757" s="34"/>
      <c r="E1757" s="34"/>
      <c r="F1757" s="34"/>
      <c r="G1757" s="34"/>
      <c r="O1757" s="34"/>
      <c r="P1757" s="34"/>
      <c r="Q1757" s="34"/>
      <c r="R1757" s="34"/>
      <c r="S1757" s="34"/>
      <c r="T1757" s="34"/>
      <c r="U1757" s="34"/>
      <c r="V1757" s="34"/>
      <c r="W1757" s="34"/>
      <c r="X1757" s="34"/>
      <c r="Y1757" s="34"/>
      <c r="Z1757" s="34"/>
      <c r="AA1757" s="34"/>
      <c r="AB1757" s="34"/>
      <c r="AC1757" s="34"/>
      <c r="AD1757" s="34"/>
      <c r="AE1757" s="34"/>
      <c r="AF1757" s="34"/>
      <c r="AG1757" s="34"/>
      <c r="AH1757" s="34"/>
      <c r="AI1757" s="34"/>
      <c r="AJ1757" s="34"/>
      <c r="AK1757" s="34"/>
      <c r="AL1757" s="34"/>
      <c r="AM1757" s="34"/>
      <c r="AN1757" s="34"/>
      <c r="AO1757" s="34"/>
      <c r="AP1757" s="34"/>
      <c r="AQ1757" s="34"/>
      <c r="AR1757" s="34"/>
      <c r="AS1757" s="34"/>
      <c r="AT1757" s="34"/>
      <c r="AU1757" s="34"/>
      <c r="AV1757" s="34"/>
      <c r="AW1757" s="34"/>
    </row>
    <row r="1758" spans="1:49">
      <c r="A1758" s="34"/>
      <c r="B1758" s="34"/>
      <c r="C1758" s="34"/>
      <c r="D1758" s="34"/>
      <c r="E1758" s="34"/>
      <c r="F1758" s="34"/>
      <c r="G1758" s="34"/>
      <c r="O1758" s="34"/>
      <c r="P1758" s="34"/>
      <c r="Q1758" s="34"/>
      <c r="R1758" s="34"/>
      <c r="S1758" s="34"/>
      <c r="T1758" s="34"/>
      <c r="U1758" s="34"/>
      <c r="V1758" s="34"/>
      <c r="W1758" s="34"/>
      <c r="X1758" s="34"/>
      <c r="Y1758" s="34"/>
      <c r="Z1758" s="34"/>
      <c r="AA1758" s="34"/>
      <c r="AB1758" s="34"/>
      <c r="AC1758" s="34"/>
      <c r="AD1758" s="34"/>
      <c r="AE1758" s="34"/>
      <c r="AF1758" s="34"/>
      <c r="AG1758" s="34"/>
      <c r="AH1758" s="34"/>
      <c r="AI1758" s="34"/>
      <c r="AJ1758" s="34"/>
      <c r="AK1758" s="34"/>
      <c r="AL1758" s="34"/>
      <c r="AM1758" s="34"/>
      <c r="AN1758" s="34"/>
      <c r="AO1758" s="34"/>
      <c r="AP1758" s="34"/>
      <c r="AQ1758" s="34"/>
      <c r="AR1758" s="34"/>
      <c r="AS1758" s="34"/>
      <c r="AT1758" s="34"/>
      <c r="AU1758" s="34"/>
      <c r="AV1758" s="34"/>
      <c r="AW1758" s="34"/>
    </row>
    <row r="1759" spans="1:49">
      <c r="A1759" s="34"/>
      <c r="B1759" s="34"/>
      <c r="C1759" s="34"/>
      <c r="D1759" s="34"/>
      <c r="E1759" s="34"/>
      <c r="F1759" s="34"/>
      <c r="G1759" s="34"/>
      <c r="O1759" s="34"/>
      <c r="P1759" s="34"/>
      <c r="Q1759" s="34"/>
      <c r="R1759" s="34"/>
      <c r="S1759" s="34"/>
      <c r="T1759" s="34"/>
      <c r="U1759" s="34"/>
      <c r="V1759" s="34"/>
      <c r="W1759" s="34"/>
      <c r="X1759" s="34"/>
      <c r="Y1759" s="34"/>
      <c r="Z1759" s="34"/>
      <c r="AA1759" s="34"/>
      <c r="AB1759" s="34"/>
      <c r="AC1759" s="34"/>
      <c r="AD1759" s="34"/>
      <c r="AE1759" s="34"/>
      <c r="AF1759" s="34"/>
      <c r="AG1759" s="34"/>
      <c r="AH1759" s="34"/>
      <c r="AI1759" s="34"/>
      <c r="AJ1759" s="34"/>
      <c r="AK1759" s="34"/>
      <c r="AL1759" s="34"/>
      <c r="AM1759" s="34"/>
      <c r="AN1759" s="34"/>
      <c r="AO1759" s="34"/>
      <c r="AP1759" s="34"/>
      <c r="AQ1759" s="34"/>
      <c r="AR1759" s="34"/>
      <c r="AS1759" s="34"/>
      <c r="AT1759" s="34"/>
      <c r="AU1759" s="34"/>
      <c r="AV1759" s="34"/>
      <c r="AW1759" s="34"/>
    </row>
    <row r="1760" spans="1:49">
      <c r="A1760" s="34"/>
      <c r="B1760" s="34"/>
      <c r="C1760" s="34"/>
      <c r="D1760" s="34"/>
      <c r="E1760" s="34"/>
      <c r="F1760" s="34"/>
      <c r="G1760" s="34"/>
      <c r="O1760" s="34"/>
      <c r="P1760" s="34"/>
      <c r="Q1760" s="34"/>
      <c r="R1760" s="34"/>
      <c r="S1760" s="34"/>
      <c r="T1760" s="34"/>
      <c r="U1760" s="34"/>
      <c r="V1760" s="34"/>
      <c r="W1760" s="34"/>
      <c r="X1760" s="34"/>
      <c r="Y1760" s="34"/>
      <c r="Z1760" s="34"/>
      <c r="AA1760" s="34"/>
      <c r="AB1760" s="34"/>
      <c r="AC1760" s="34"/>
      <c r="AD1760" s="34"/>
      <c r="AE1760" s="34"/>
      <c r="AF1760" s="34"/>
      <c r="AG1760" s="34"/>
      <c r="AH1760" s="34"/>
      <c r="AI1760" s="34"/>
      <c r="AJ1760" s="34"/>
      <c r="AK1760" s="34"/>
      <c r="AL1760" s="34"/>
      <c r="AM1760" s="34"/>
      <c r="AN1760" s="34"/>
      <c r="AO1760" s="34"/>
      <c r="AP1760" s="34"/>
      <c r="AQ1760" s="34"/>
      <c r="AR1760" s="34"/>
      <c r="AS1760" s="34"/>
      <c r="AT1760" s="34"/>
      <c r="AU1760" s="34"/>
      <c r="AV1760" s="34"/>
      <c r="AW1760" s="34"/>
    </row>
    <row r="1761" spans="1:49">
      <c r="A1761" s="34"/>
      <c r="B1761" s="34"/>
      <c r="C1761" s="34"/>
      <c r="D1761" s="34"/>
      <c r="E1761" s="34"/>
      <c r="F1761" s="34"/>
      <c r="G1761" s="34"/>
      <c r="O1761" s="34"/>
      <c r="P1761" s="34"/>
      <c r="Q1761" s="34"/>
      <c r="R1761" s="34"/>
      <c r="S1761" s="34"/>
      <c r="T1761" s="34"/>
      <c r="U1761" s="34"/>
      <c r="V1761" s="34"/>
      <c r="W1761" s="34"/>
      <c r="X1761" s="34"/>
      <c r="Y1761" s="34"/>
      <c r="Z1761" s="34"/>
      <c r="AA1761" s="34"/>
      <c r="AB1761" s="34"/>
      <c r="AC1761" s="34"/>
      <c r="AD1761" s="34"/>
      <c r="AE1761" s="34"/>
      <c r="AF1761" s="34"/>
      <c r="AG1761" s="34"/>
      <c r="AH1761" s="34"/>
      <c r="AI1761" s="34"/>
      <c r="AJ1761" s="34"/>
      <c r="AK1761" s="34"/>
      <c r="AL1761" s="34"/>
      <c r="AM1761" s="34"/>
      <c r="AN1761" s="34"/>
      <c r="AO1761" s="34"/>
      <c r="AP1761" s="34"/>
      <c r="AQ1761" s="34"/>
      <c r="AR1761" s="34"/>
      <c r="AS1761" s="34"/>
      <c r="AT1761" s="34"/>
      <c r="AU1761" s="34"/>
      <c r="AV1761" s="34"/>
      <c r="AW1761" s="34"/>
    </row>
    <row r="1762" spans="1:49">
      <c r="A1762" s="34"/>
      <c r="B1762" s="34"/>
      <c r="C1762" s="34"/>
      <c r="D1762" s="34"/>
      <c r="E1762" s="34"/>
      <c r="F1762" s="34"/>
      <c r="G1762" s="34"/>
      <c r="O1762" s="34"/>
      <c r="P1762" s="34"/>
      <c r="Q1762" s="34"/>
      <c r="R1762" s="34"/>
      <c r="S1762" s="34"/>
      <c r="T1762" s="34"/>
      <c r="U1762" s="34"/>
      <c r="V1762" s="34"/>
      <c r="W1762" s="34"/>
      <c r="X1762" s="34"/>
      <c r="Y1762" s="34"/>
      <c r="Z1762" s="34"/>
      <c r="AA1762" s="34"/>
      <c r="AB1762" s="34"/>
      <c r="AC1762" s="34"/>
      <c r="AD1762" s="34"/>
      <c r="AE1762" s="34"/>
      <c r="AF1762" s="34"/>
      <c r="AG1762" s="34"/>
      <c r="AH1762" s="34"/>
      <c r="AI1762" s="34"/>
      <c r="AJ1762" s="34"/>
      <c r="AK1762" s="34"/>
      <c r="AL1762" s="34"/>
      <c r="AM1762" s="34"/>
      <c r="AN1762" s="34"/>
      <c r="AO1762" s="34"/>
      <c r="AP1762" s="34"/>
      <c r="AQ1762" s="34"/>
      <c r="AR1762" s="34"/>
      <c r="AS1762" s="34"/>
      <c r="AT1762" s="34"/>
      <c r="AU1762" s="34"/>
      <c r="AV1762" s="34"/>
      <c r="AW1762" s="34"/>
    </row>
    <row r="1763" spans="1:49">
      <c r="A1763" s="34"/>
      <c r="B1763" s="34"/>
      <c r="C1763" s="34"/>
      <c r="D1763" s="34"/>
      <c r="E1763" s="34"/>
      <c r="F1763" s="34"/>
      <c r="G1763" s="34"/>
      <c r="O1763" s="34"/>
      <c r="P1763" s="34"/>
      <c r="Q1763" s="34"/>
      <c r="R1763" s="34"/>
      <c r="S1763" s="34"/>
      <c r="T1763" s="34"/>
      <c r="U1763" s="34"/>
      <c r="V1763" s="34"/>
      <c r="W1763" s="34"/>
      <c r="X1763" s="34"/>
      <c r="Y1763" s="34"/>
      <c r="Z1763" s="34"/>
      <c r="AA1763" s="34"/>
      <c r="AB1763" s="34"/>
      <c r="AC1763" s="34"/>
      <c r="AD1763" s="34"/>
      <c r="AE1763" s="34"/>
      <c r="AF1763" s="34"/>
      <c r="AG1763" s="34"/>
      <c r="AH1763" s="34"/>
      <c r="AI1763" s="34"/>
      <c r="AJ1763" s="34"/>
      <c r="AK1763" s="34"/>
      <c r="AL1763" s="34"/>
      <c r="AM1763" s="34"/>
      <c r="AN1763" s="34"/>
      <c r="AO1763" s="34"/>
      <c r="AP1763" s="34"/>
      <c r="AQ1763" s="34"/>
      <c r="AR1763" s="34"/>
      <c r="AS1763" s="34"/>
      <c r="AT1763" s="34"/>
      <c r="AU1763" s="34"/>
      <c r="AV1763" s="34"/>
      <c r="AW1763" s="34"/>
    </row>
    <row r="1764" spans="1:49">
      <c r="A1764" s="34"/>
      <c r="B1764" s="34"/>
      <c r="C1764" s="34"/>
      <c r="D1764" s="34"/>
      <c r="E1764" s="34"/>
      <c r="F1764" s="34"/>
      <c r="G1764" s="34"/>
      <c r="O1764" s="34"/>
      <c r="P1764" s="34"/>
      <c r="Q1764" s="34"/>
      <c r="R1764" s="34"/>
      <c r="S1764" s="34"/>
      <c r="T1764" s="34"/>
      <c r="U1764" s="34"/>
      <c r="V1764" s="34"/>
      <c r="W1764" s="34"/>
      <c r="X1764" s="34"/>
      <c r="Y1764" s="34"/>
      <c r="Z1764" s="34"/>
      <c r="AA1764" s="34"/>
      <c r="AB1764" s="34"/>
      <c r="AC1764" s="34"/>
      <c r="AD1764" s="34"/>
      <c r="AE1764" s="34"/>
      <c r="AF1764" s="34"/>
      <c r="AG1764" s="34"/>
      <c r="AH1764" s="34"/>
      <c r="AI1764" s="34"/>
      <c r="AJ1764" s="34"/>
      <c r="AK1764" s="34"/>
      <c r="AL1764" s="34"/>
      <c r="AM1764" s="34"/>
      <c r="AN1764" s="34"/>
      <c r="AO1764" s="34"/>
      <c r="AP1764" s="34"/>
      <c r="AQ1764" s="34"/>
      <c r="AR1764" s="34"/>
      <c r="AS1764" s="34"/>
      <c r="AT1764" s="34"/>
      <c r="AU1764" s="34"/>
      <c r="AV1764" s="34"/>
      <c r="AW1764" s="34"/>
    </row>
    <row r="1765" spans="1:49">
      <c r="A1765" s="34"/>
      <c r="B1765" s="34"/>
      <c r="C1765" s="34"/>
      <c r="D1765" s="34"/>
      <c r="E1765" s="34"/>
      <c r="F1765" s="34"/>
      <c r="G1765" s="34"/>
      <c r="O1765" s="34"/>
      <c r="P1765" s="34"/>
      <c r="Q1765" s="34"/>
      <c r="R1765" s="34"/>
      <c r="S1765" s="34"/>
      <c r="T1765" s="34"/>
      <c r="U1765" s="34"/>
      <c r="V1765" s="34"/>
      <c r="W1765" s="34"/>
      <c r="X1765" s="34"/>
      <c r="Y1765" s="34"/>
      <c r="Z1765" s="34"/>
      <c r="AA1765" s="34"/>
      <c r="AB1765" s="34"/>
      <c r="AC1765" s="34"/>
      <c r="AD1765" s="34"/>
      <c r="AE1765" s="34"/>
      <c r="AF1765" s="34"/>
      <c r="AG1765" s="34"/>
      <c r="AH1765" s="34"/>
      <c r="AI1765" s="34"/>
      <c r="AJ1765" s="34"/>
      <c r="AK1765" s="34"/>
      <c r="AL1765" s="34"/>
      <c r="AM1765" s="34"/>
      <c r="AN1765" s="34"/>
      <c r="AO1765" s="34"/>
      <c r="AP1765" s="34"/>
      <c r="AQ1765" s="34"/>
      <c r="AR1765" s="34"/>
      <c r="AS1765" s="34"/>
      <c r="AT1765" s="34"/>
      <c r="AU1765" s="34"/>
      <c r="AV1765" s="34"/>
      <c r="AW1765" s="34"/>
    </row>
    <row r="1766" spans="1:49">
      <c r="A1766" s="34"/>
      <c r="B1766" s="34"/>
      <c r="C1766" s="34"/>
      <c r="D1766" s="34"/>
      <c r="E1766" s="34"/>
      <c r="F1766" s="34"/>
      <c r="G1766" s="34"/>
      <c r="O1766" s="34"/>
      <c r="P1766" s="34"/>
      <c r="Q1766" s="34"/>
      <c r="R1766" s="34"/>
      <c r="S1766" s="34"/>
      <c r="T1766" s="34"/>
      <c r="U1766" s="34"/>
      <c r="V1766" s="34"/>
      <c r="W1766" s="34"/>
      <c r="X1766" s="34"/>
      <c r="Y1766" s="34"/>
      <c r="Z1766" s="34"/>
      <c r="AA1766" s="34"/>
      <c r="AB1766" s="34"/>
      <c r="AC1766" s="34"/>
      <c r="AD1766" s="34"/>
      <c r="AE1766" s="34"/>
      <c r="AF1766" s="34"/>
      <c r="AG1766" s="34"/>
      <c r="AH1766" s="34"/>
      <c r="AI1766" s="34"/>
      <c r="AJ1766" s="34"/>
      <c r="AK1766" s="34"/>
      <c r="AL1766" s="34"/>
      <c r="AM1766" s="34"/>
      <c r="AN1766" s="34"/>
      <c r="AO1766" s="34"/>
      <c r="AP1766" s="34"/>
      <c r="AQ1766" s="34"/>
      <c r="AR1766" s="34"/>
      <c r="AS1766" s="34"/>
      <c r="AT1766" s="34"/>
      <c r="AU1766" s="34"/>
      <c r="AV1766" s="34"/>
      <c r="AW1766" s="34"/>
    </row>
    <row r="1767" spans="1:49">
      <c r="A1767" s="34"/>
      <c r="B1767" s="34"/>
      <c r="C1767" s="34"/>
      <c r="D1767" s="34"/>
      <c r="E1767" s="34"/>
      <c r="F1767" s="34"/>
      <c r="G1767" s="34"/>
      <c r="O1767" s="34"/>
      <c r="P1767" s="34"/>
      <c r="Q1767" s="34"/>
      <c r="R1767" s="34"/>
      <c r="S1767" s="34"/>
      <c r="T1767" s="34"/>
      <c r="U1767" s="34"/>
      <c r="V1767" s="34"/>
      <c r="W1767" s="34"/>
      <c r="X1767" s="34"/>
      <c r="Y1767" s="34"/>
      <c r="Z1767" s="34"/>
      <c r="AA1767" s="34"/>
      <c r="AB1767" s="34"/>
      <c r="AC1767" s="34"/>
      <c r="AD1767" s="34"/>
      <c r="AE1767" s="34"/>
      <c r="AF1767" s="34"/>
      <c r="AG1767" s="34"/>
      <c r="AH1767" s="34"/>
      <c r="AI1767" s="34"/>
      <c r="AJ1767" s="34"/>
      <c r="AK1767" s="34"/>
      <c r="AL1767" s="34"/>
      <c r="AM1767" s="34"/>
      <c r="AN1767" s="34"/>
      <c r="AO1767" s="34"/>
      <c r="AP1767" s="34"/>
      <c r="AQ1767" s="34"/>
      <c r="AR1767" s="34"/>
      <c r="AS1767" s="34"/>
      <c r="AT1767" s="34"/>
      <c r="AU1767" s="34"/>
      <c r="AV1767" s="34"/>
      <c r="AW1767" s="34"/>
    </row>
    <row r="1768" spans="1:49">
      <c r="A1768" s="34"/>
      <c r="B1768" s="34"/>
      <c r="C1768" s="34"/>
      <c r="D1768" s="34"/>
      <c r="E1768" s="34"/>
      <c r="F1768" s="34"/>
      <c r="G1768" s="34"/>
      <c r="O1768" s="34"/>
      <c r="P1768" s="34"/>
      <c r="Q1768" s="34"/>
      <c r="R1768" s="34"/>
      <c r="S1768" s="34"/>
      <c r="T1768" s="34"/>
      <c r="U1768" s="34"/>
      <c r="V1768" s="34"/>
      <c r="W1768" s="34"/>
      <c r="X1768" s="34"/>
      <c r="Y1768" s="34"/>
      <c r="Z1768" s="34"/>
      <c r="AA1768" s="34"/>
      <c r="AB1768" s="34"/>
      <c r="AC1768" s="34"/>
      <c r="AD1768" s="34"/>
      <c r="AE1768" s="34"/>
      <c r="AF1768" s="34"/>
      <c r="AG1768" s="34"/>
      <c r="AH1768" s="34"/>
      <c r="AI1768" s="34"/>
      <c r="AJ1768" s="34"/>
      <c r="AK1768" s="34"/>
      <c r="AL1768" s="34"/>
      <c r="AM1768" s="34"/>
      <c r="AN1768" s="34"/>
      <c r="AO1768" s="34"/>
      <c r="AP1768" s="34"/>
      <c r="AQ1768" s="34"/>
      <c r="AR1768" s="34"/>
      <c r="AS1768" s="34"/>
      <c r="AT1768" s="34"/>
      <c r="AU1768" s="34"/>
      <c r="AV1768" s="34"/>
      <c r="AW1768" s="34"/>
    </row>
    <row r="1769" spans="1:49">
      <c r="A1769" s="34"/>
      <c r="B1769" s="34"/>
      <c r="C1769" s="34"/>
      <c r="D1769" s="34"/>
      <c r="E1769" s="34"/>
      <c r="F1769" s="34"/>
      <c r="G1769" s="34"/>
      <c r="O1769" s="34"/>
      <c r="P1769" s="34"/>
      <c r="Q1769" s="34"/>
      <c r="R1769" s="34"/>
      <c r="S1769" s="34"/>
      <c r="T1769" s="34"/>
      <c r="U1769" s="34"/>
      <c r="V1769" s="34"/>
      <c r="W1769" s="34"/>
      <c r="X1769" s="34"/>
      <c r="Y1769" s="34"/>
      <c r="Z1769" s="34"/>
      <c r="AA1769" s="34"/>
      <c r="AB1769" s="34"/>
      <c r="AC1769" s="34"/>
      <c r="AD1769" s="34"/>
      <c r="AE1769" s="34"/>
      <c r="AF1769" s="34"/>
      <c r="AG1769" s="34"/>
      <c r="AH1769" s="34"/>
      <c r="AI1769" s="34"/>
      <c r="AJ1769" s="34"/>
      <c r="AK1769" s="34"/>
      <c r="AL1769" s="34"/>
      <c r="AM1769" s="34"/>
      <c r="AN1769" s="34"/>
      <c r="AO1769" s="34"/>
      <c r="AP1769" s="34"/>
      <c r="AQ1769" s="34"/>
      <c r="AR1769" s="34"/>
      <c r="AS1769" s="34"/>
      <c r="AT1769" s="34"/>
      <c r="AU1769" s="34"/>
      <c r="AV1769" s="34"/>
      <c r="AW1769" s="34"/>
    </row>
    <row r="1770" spans="1:49">
      <c r="A1770" s="34"/>
      <c r="B1770" s="34"/>
      <c r="C1770" s="34"/>
      <c r="D1770" s="34"/>
      <c r="E1770" s="34"/>
      <c r="F1770" s="34"/>
      <c r="G1770" s="34"/>
      <c r="O1770" s="34"/>
      <c r="P1770" s="34"/>
      <c r="Q1770" s="34"/>
      <c r="R1770" s="34"/>
      <c r="S1770" s="34"/>
      <c r="T1770" s="34"/>
      <c r="U1770" s="34"/>
      <c r="V1770" s="34"/>
      <c r="W1770" s="34"/>
      <c r="X1770" s="34"/>
      <c r="Y1770" s="34"/>
      <c r="Z1770" s="34"/>
      <c r="AA1770" s="34"/>
      <c r="AB1770" s="34"/>
      <c r="AC1770" s="34"/>
      <c r="AD1770" s="34"/>
      <c r="AE1770" s="34"/>
      <c r="AF1770" s="34"/>
      <c r="AG1770" s="34"/>
      <c r="AH1770" s="34"/>
      <c r="AI1770" s="34"/>
      <c r="AJ1770" s="34"/>
      <c r="AK1770" s="34"/>
      <c r="AL1770" s="34"/>
      <c r="AM1770" s="34"/>
      <c r="AN1770" s="34"/>
      <c r="AO1770" s="34"/>
      <c r="AP1770" s="34"/>
      <c r="AQ1770" s="34"/>
      <c r="AR1770" s="34"/>
      <c r="AS1770" s="34"/>
      <c r="AT1770" s="34"/>
      <c r="AU1770" s="34"/>
      <c r="AV1770" s="34"/>
      <c r="AW1770" s="34"/>
    </row>
    <row r="1771" spans="1:49">
      <c r="A1771" s="34"/>
      <c r="B1771" s="34"/>
      <c r="C1771" s="34"/>
      <c r="D1771" s="34"/>
      <c r="E1771" s="34"/>
      <c r="F1771" s="34"/>
      <c r="G1771" s="34"/>
      <c r="O1771" s="34"/>
      <c r="P1771" s="34"/>
      <c r="Q1771" s="34"/>
      <c r="R1771" s="34"/>
      <c r="S1771" s="34"/>
      <c r="T1771" s="34"/>
      <c r="U1771" s="34"/>
      <c r="V1771" s="34"/>
      <c r="W1771" s="34"/>
      <c r="X1771" s="34"/>
      <c r="Y1771" s="34"/>
      <c r="Z1771" s="34"/>
      <c r="AA1771" s="34"/>
      <c r="AB1771" s="34"/>
      <c r="AC1771" s="34"/>
      <c r="AD1771" s="34"/>
      <c r="AE1771" s="34"/>
      <c r="AF1771" s="34"/>
      <c r="AG1771" s="34"/>
      <c r="AH1771" s="34"/>
      <c r="AI1771" s="34"/>
      <c r="AJ1771" s="34"/>
      <c r="AK1771" s="34"/>
      <c r="AL1771" s="34"/>
      <c r="AM1771" s="34"/>
      <c r="AN1771" s="34"/>
      <c r="AO1771" s="34"/>
      <c r="AP1771" s="34"/>
      <c r="AQ1771" s="34"/>
      <c r="AR1771" s="34"/>
      <c r="AS1771" s="34"/>
      <c r="AT1771" s="34"/>
      <c r="AU1771" s="34"/>
      <c r="AV1771" s="34"/>
      <c r="AW1771" s="34"/>
    </row>
    <row r="1772" spans="1:49">
      <c r="A1772" s="34"/>
      <c r="B1772" s="34"/>
      <c r="C1772" s="34"/>
      <c r="D1772" s="34"/>
      <c r="E1772" s="34"/>
      <c r="F1772" s="34"/>
      <c r="G1772" s="34"/>
      <c r="O1772" s="34"/>
      <c r="P1772" s="34"/>
      <c r="Q1772" s="34"/>
      <c r="R1772" s="34"/>
      <c r="S1772" s="34"/>
      <c r="T1772" s="34"/>
      <c r="U1772" s="34"/>
      <c r="V1772" s="34"/>
      <c r="W1772" s="34"/>
      <c r="X1772" s="34"/>
      <c r="Y1772" s="34"/>
      <c r="Z1772" s="34"/>
      <c r="AA1772" s="34"/>
      <c r="AB1772" s="34"/>
      <c r="AC1772" s="34"/>
      <c r="AD1772" s="34"/>
      <c r="AE1772" s="34"/>
      <c r="AF1772" s="34"/>
      <c r="AG1772" s="34"/>
      <c r="AH1772" s="34"/>
      <c r="AI1772" s="34"/>
      <c r="AJ1772" s="34"/>
      <c r="AK1772" s="34"/>
      <c r="AL1772" s="34"/>
      <c r="AM1772" s="34"/>
      <c r="AN1772" s="34"/>
      <c r="AO1772" s="34"/>
      <c r="AP1772" s="34"/>
      <c r="AQ1772" s="34"/>
      <c r="AR1772" s="34"/>
      <c r="AS1772" s="34"/>
      <c r="AT1772" s="34"/>
      <c r="AU1772" s="34"/>
      <c r="AV1772" s="34"/>
      <c r="AW1772" s="34"/>
    </row>
    <row r="1773" spans="1:49">
      <c r="A1773" s="34"/>
      <c r="B1773" s="34"/>
      <c r="C1773" s="34"/>
      <c r="D1773" s="34"/>
      <c r="E1773" s="34"/>
      <c r="F1773" s="34"/>
      <c r="G1773" s="34"/>
      <c r="O1773" s="34"/>
      <c r="P1773" s="34"/>
      <c r="Q1773" s="34"/>
      <c r="R1773" s="34"/>
      <c r="S1773" s="34"/>
      <c r="T1773" s="34"/>
      <c r="U1773" s="34"/>
      <c r="V1773" s="34"/>
      <c r="W1773" s="34"/>
      <c r="X1773" s="34"/>
      <c r="Y1773" s="34"/>
      <c r="Z1773" s="34"/>
      <c r="AA1773" s="34"/>
      <c r="AB1773" s="34"/>
      <c r="AC1773" s="34"/>
      <c r="AD1773" s="34"/>
      <c r="AE1773" s="34"/>
      <c r="AF1773" s="34"/>
      <c r="AG1773" s="34"/>
      <c r="AH1773" s="34"/>
      <c r="AI1773" s="34"/>
      <c r="AJ1773" s="34"/>
      <c r="AK1773" s="34"/>
      <c r="AL1773" s="34"/>
      <c r="AM1773" s="34"/>
      <c r="AN1773" s="34"/>
      <c r="AO1773" s="34"/>
      <c r="AP1773" s="34"/>
      <c r="AQ1773" s="34"/>
      <c r="AR1773" s="34"/>
      <c r="AS1773" s="34"/>
      <c r="AT1773" s="34"/>
      <c r="AU1773" s="34"/>
      <c r="AV1773" s="34"/>
      <c r="AW1773" s="34"/>
    </row>
    <row r="1774" spans="1:49">
      <c r="A1774" s="34"/>
      <c r="B1774" s="34"/>
      <c r="C1774" s="34"/>
      <c r="D1774" s="34"/>
      <c r="E1774" s="34"/>
      <c r="F1774" s="34"/>
      <c r="G1774" s="34"/>
      <c r="O1774" s="34"/>
      <c r="P1774" s="34"/>
      <c r="Q1774" s="34"/>
      <c r="R1774" s="34"/>
      <c r="S1774" s="34"/>
      <c r="T1774" s="34"/>
      <c r="U1774" s="34"/>
      <c r="V1774" s="34"/>
      <c r="W1774" s="34"/>
      <c r="X1774" s="34"/>
      <c r="Y1774" s="34"/>
      <c r="Z1774" s="34"/>
      <c r="AA1774" s="34"/>
      <c r="AB1774" s="34"/>
      <c r="AC1774" s="34"/>
      <c r="AD1774" s="34"/>
      <c r="AE1774" s="34"/>
      <c r="AF1774" s="34"/>
      <c r="AG1774" s="34"/>
      <c r="AH1774" s="34"/>
      <c r="AI1774" s="34"/>
      <c r="AJ1774" s="34"/>
      <c r="AK1774" s="34"/>
      <c r="AL1774" s="34"/>
      <c r="AM1774" s="34"/>
      <c r="AN1774" s="34"/>
      <c r="AO1774" s="34"/>
      <c r="AP1774" s="34"/>
      <c r="AQ1774" s="34"/>
      <c r="AR1774" s="34"/>
      <c r="AS1774" s="34"/>
      <c r="AT1774" s="34"/>
      <c r="AU1774" s="34"/>
      <c r="AV1774" s="34"/>
      <c r="AW1774" s="34"/>
    </row>
    <row r="1775" spans="1:49">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c r="AD1775" s="34"/>
      <c r="AE1775" s="34"/>
      <c r="AF1775" s="34"/>
      <c r="AG1775" s="34"/>
      <c r="AH1775" s="34"/>
      <c r="AI1775" s="34"/>
      <c r="AJ1775" s="34"/>
      <c r="AK1775" s="34"/>
      <c r="AL1775" s="34"/>
      <c r="AM1775" s="34"/>
      <c r="AN1775" s="34"/>
      <c r="AO1775" s="34"/>
      <c r="AP1775" s="34"/>
      <c r="AQ1775" s="34"/>
      <c r="AR1775" s="34"/>
      <c r="AS1775" s="34"/>
      <c r="AT1775" s="34"/>
      <c r="AU1775" s="34"/>
      <c r="AV1775" s="34"/>
      <c r="AW1775" s="34"/>
    </row>
    <row r="1776" spans="1:49">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c r="AD1776" s="34"/>
      <c r="AE1776" s="34"/>
      <c r="AF1776" s="34"/>
      <c r="AG1776" s="34"/>
      <c r="AH1776" s="34"/>
      <c r="AI1776" s="34"/>
      <c r="AJ1776" s="34"/>
      <c r="AK1776" s="34"/>
      <c r="AL1776" s="34"/>
      <c r="AM1776" s="34"/>
      <c r="AN1776" s="34"/>
      <c r="AO1776" s="34"/>
      <c r="AP1776" s="34"/>
      <c r="AQ1776" s="34"/>
      <c r="AR1776" s="34"/>
      <c r="AS1776" s="34"/>
      <c r="AT1776" s="34"/>
      <c r="AU1776" s="34"/>
      <c r="AV1776" s="34"/>
      <c r="AW1776" s="34"/>
    </row>
    <row r="1777" spans="1:5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c r="AD1777" s="34"/>
      <c r="AE1777" s="34"/>
      <c r="AF1777" s="34"/>
      <c r="AG1777" s="34"/>
      <c r="AH1777" s="34"/>
      <c r="AI1777" s="34"/>
      <c r="AJ1777" s="34"/>
      <c r="AK1777" s="34"/>
      <c r="AL1777" s="34"/>
      <c r="AM1777" s="34"/>
      <c r="AN1777" s="34"/>
      <c r="AO1777" s="34"/>
      <c r="AP1777" s="34"/>
      <c r="AQ1777" s="34"/>
      <c r="AR1777" s="34"/>
      <c r="AS1777" s="34"/>
      <c r="AT1777" s="34"/>
      <c r="AU1777" s="34"/>
      <c r="AV1777" s="34"/>
      <c r="AW1777" s="34"/>
    </row>
    <row r="1778" spans="1:5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c r="AD1778" s="34"/>
      <c r="AE1778" s="34"/>
      <c r="AF1778" s="34"/>
      <c r="AG1778" s="34"/>
      <c r="AH1778" s="34"/>
      <c r="AI1778" s="34"/>
      <c r="AJ1778" s="34"/>
      <c r="AK1778" s="34"/>
      <c r="AL1778" s="34"/>
      <c r="AM1778" s="34"/>
      <c r="AN1778" s="34"/>
      <c r="AO1778" s="34"/>
      <c r="AP1778" s="34"/>
      <c r="AQ1778" s="34"/>
      <c r="AR1778" s="34"/>
      <c r="AS1778" s="34"/>
      <c r="AT1778" s="34"/>
      <c r="AU1778" s="34"/>
      <c r="AV1778" s="34"/>
      <c r="AW1778" s="34"/>
    </row>
    <row r="1779" spans="1:5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c r="AD1779" s="34"/>
      <c r="AE1779" s="34"/>
      <c r="AF1779" s="34"/>
      <c r="AG1779" s="34"/>
      <c r="AH1779" s="34"/>
      <c r="AI1779" s="34"/>
      <c r="AJ1779" s="34"/>
      <c r="AK1779" s="34"/>
      <c r="AL1779" s="34"/>
      <c r="AM1779" s="34"/>
      <c r="AN1779" s="34"/>
      <c r="AO1779" s="34"/>
      <c r="AP1779" s="34"/>
      <c r="AQ1779" s="34"/>
      <c r="AR1779" s="34"/>
      <c r="AS1779" s="34"/>
      <c r="AT1779" s="34"/>
      <c r="AU1779" s="34"/>
      <c r="AV1779" s="34"/>
      <c r="AW1779" s="34"/>
    </row>
    <row r="1780" spans="1:5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c r="AD1780" s="34"/>
      <c r="AE1780" s="34"/>
      <c r="AF1780" s="34"/>
      <c r="AG1780" s="34"/>
      <c r="AH1780" s="34"/>
      <c r="AI1780" s="34"/>
      <c r="AJ1780" s="34"/>
      <c r="AK1780" s="34"/>
      <c r="AL1780" s="34"/>
      <c r="AM1780" s="34"/>
      <c r="AN1780" s="34"/>
      <c r="AO1780" s="34"/>
      <c r="AP1780" s="34"/>
      <c r="AQ1780" s="34"/>
      <c r="AR1780" s="34"/>
      <c r="AS1780" s="34"/>
      <c r="AT1780" s="34"/>
      <c r="AU1780" s="34"/>
      <c r="AV1780" s="34"/>
      <c r="AW1780" s="34"/>
    </row>
    <row r="1781" spans="1:5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c r="AD1781" s="34"/>
      <c r="AE1781" s="34"/>
      <c r="AF1781" s="34"/>
      <c r="AG1781" s="34"/>
      <c r="AH1781" s="34"/>
      <c r="AI1781" s="34"/>
      <c r="AJ1781" s="34"/>
      <c r="AK1781" s="34"/>
      <c r="AL1781" s="34"/>
      <c r="AM1781" s="34"/>
      <c r="AN1781" s="34"/>
      <c r="AO1781" s="34"/>
      <c r="AP1781" s="34"/>
      <c r="AQ1781" s="34"/>
      <c r="AR1781" s="34"/>
      <c r="AS1781" s="34"/>
      <c r="AT1781" s="34"/>
      <c r="AU1781" s="34"/>
      <c r="AV1781" s="34"/>
      <c r="AW1781" s="34"/>
    </row>
    <row r="1782" spans="1:5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c r="AD1782" s="34"/>
      <c r="AE1782" s="34"/>
      <c r="AF1782" s="34"/>
      <c r="AG1782" s="34"/>
      <c r="AH1782" s="34"/>
      <c r="AI1782" s="34"/>
      <c r="AJ1782" s="34"/>
      <c r="AK1782" s="34"/>
      <c r="AL1782" s="34"/>
      <c r="AM1782" s="34"/>
      <c r="AN1782" s="34"/>
      <c r="AO1782" s="34"/>
      <c r="AP1782" s="34"/>
      <c r="AQ1782" s="34"/>
      <c r="AR1782" s="34"/>
      <c r="AS1782" s="34"/>
      <c r="AT1782" s="34"/>
      <c r="AU1782" s="34"/>
      <c r="AV1782" s="34"/>
      <c r="AW1782" s="34"/>
    </row>
    <row r="1783" spans="1:5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c r="AD1783" s="34"/>
      <c r="AE1783" s="34"/>
      <c r="AF1783" s="34"/>
      <c r="AG1783" s="34"/>
      <c r="AH1783" s="34"/>
      <c r="AI1783" s="34"/>
      <c r="AJ1783" s="34"/>
      <c r="AK1783" s="34"/>
      <c r="AL1783" s="34"/>
      <c r="AM1783" s="34"/>
      <c r="AN1783" s="34"/>
      <c r="AO1783" s="34"/>
      <c r="AP1783" s="34"/>
      <c r="AQ1783" s="34"/>
      <c r="AR1783" s="34"/>
      <c r="AS1783" s="34"/>
      <c r="AT1783" s="34"/>
      <c r="AU1783" s="34"/>
      <c r="AV1783" s="34"/>
      <c r="AW1783" s="34"/>
    </row>
    <row r="1784" spans="1:5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c r="AD1784" s="34"/>
      <c r="AE1784" s="34"/>
      <c r="AF1784" s="34"/>
      <c r="AG1784" s="34"/>
      <c r="AH1784" s="34"/>
      <c r="AI1784" s="34"/>
      <c r="AJ1784" s="34"/>
      <c r="AK1784" s="34"/>
      <c r="AL1784" s="34"/>
      <c r="AM1784" s="34"/>
      <c r="AN1784" s="34"/>
      <c r="AO1784" s="34"/>
      <c r="AP1784" s="34"/>
      <c r="AQ1784" s="34"/>
      <c r="AR1784" s="34"/>
      <c r="AS1784" s="34"/>
      <c r="AT1784" s="34"/>
      <c r="AU1784" s="34"/>
      <c r="AV1784" s="34"/>
      <c r="AW1784" s="34"/>
    </row>
    <row r="1785" spans="1:5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c r="AD1785" s="34"/>
      <c r="AE1785" s="34"/>
      <c r="AF1785" s="34"/>
      <c r="AG1785" s="34"/>
      <c r="AH1785" s="34"/>
      <c r="AI1785" s="34"/>
      <c r="AJ1785" s="34"/>
      <c r="AK1785" s="34"/>
      <c r="AL1785" s="34"/>
      <c r="AM1785" s="34"/>
      <c r="AN1785" s="34"/>
      <c r="AO1785" s="34"/>
      <c r="AP1785" s="34"/>
      <c r="AQ1785" s="34"/>
      <c r="AR1785" s="34"/>
      <c r="AS1785" s="34"/>
      <c r="AT1785" s="34"/>
      <c r="AU1785" s="34"/>
      <c r="AV1785" s="34"/>
      <c r="AW1785" s="34"/>
    </row>
    <row r="1786" spans="1:5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c r="AD1786" s="34"/>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row>
    <row r="1787" spans="1:5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c r="AD1787" s="34"/>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row>
    <row r="1788" spans="1:5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row>
    <row r="1789" spans="1:5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c r="AD1789" s="34"/>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row>
    <row r="1790" spans="1:5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c r="AD1790" s="34"/>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row>
    <row r="1791" spans="1:5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c r="AD1791" s="34"/>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row>
    <row r="1792" spans="1:5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c r="AD1792" s="34"/>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row>
    <row r="1793" spans="1:5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c r="AD1793" s="34"/>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row>
    <row r="1794" spans="1:5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c r="AD1794" s="34"/>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row>
    <row r="1795" spans="1:5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c r="AD1795" s="34"/>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row>
    <row r="1796" spans="1:5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c r="AD1796" s="34"/>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row>
    <row r="1797" spans="1:5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c r="AD1797" s="34"/>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row>
    <row r="1798" spans="1:5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c r="AD1798" s="34"/>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row>
    <row r="1799" spans="1:5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c r="AD1799" s="34"/>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row>
    <row r="1800" spans="1:5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c r="AD1800" s="34"/>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row>
    <row r="1801" spans="1:5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c r="AD1801" s="34"/>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row>
    <row r="1802" spans="1:5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c r="AD1802" s="34"/>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row>
    <row r="1803" spans="1:5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c r="AD1803" s="34"/>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row>
    <row r="1804" spans="1:5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c r="AD1804" s="34"/>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row>
    <row r="1805" spans="1:5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c r="AD1805" s="34"/>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row>
    <row r="1806" spans="1:5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row>
    <row r="1807" spans="1:5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row>
    <row r="1808" spans="1:5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row>
    <row r="1809" spans="1:5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c r="AD1809" s="34"/>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row>
    <row r="1810" spans="1:5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row>
    <row r="1811" spans="1:5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row>
    <row r="1812" spans="1:5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row>
    <row r="1813" spans="1:5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c r="AD1813" s="34"/>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row>
    <row r="1814" spans="1:5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c r="AD1814" s="34"/>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row>
    <row r="1815" spans="1:5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c r="AD1815" s="34"/>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row>
    <row r="1816" spans="1:5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c r="AD1816" s="34"/>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row>
    <row r="1817" spans="1:5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c r="AD1817" s="34"/>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row>
    <row r="1818" spans="1:5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c r="AD1818" s="34"/>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row>
    <row r="1819" spans="1:5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c r="AD1819" s="34"/>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row>
    <row r="1820" spans="1:5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c r="AD1820" s="34"/>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row>
    <row r="1821" spans="1:5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row>
    <row r="1822" spans="1:5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c r="AD1822" s="34"/>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row>
    <row r="1823" spans="1:5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c r="AD1823" s="34"/>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row>
    <row r="1824" spans="1:5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c r="AD1824" s="34"/>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row>
    <row r="1825" spans="1:5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c r="AD1825" s="34"/>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row>
    <row r="1826" spans="1:5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c r="AD1826" s="34"/>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row>
    <row r="1827" spans="1:5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c r="AD1827" s="34"/>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row>
    <row r="1828" spans="1:5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c r="AD1828" s="34"/>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row>
    <row r="1829" spans="1:5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c r="AD1829" s="34"/>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row>
    <row r="1830" spans="1:5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c r="AD1830" s="34"/>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row>
    <row r="1831" spans="1:5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row>
    <row r="1832" spans="1:5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row>
    <row r="1833" spans="1:5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row>
    <row r="1834" spans="1:5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row>
    <row r="1835" spans="1:5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row>
    <row r="1836" spans="1:5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row>
    <row r="1837" spans="1:5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row>
    <row r="1838" spans="1:5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row>
    <row r="1839" spans="1:5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row>
    <row r="1840" spans="1:5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row>
    <row r="1841" spans="1:5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c r="AD1841" s="34"/>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row>
    <row r="1842" spans="1:5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c r="AD1842" s="34"/>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row>
    <row r="1843" spans="1:5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c r="AD1843" s="34"/>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row>
    <row r="1844" spans="1:5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c r="AD1844" s="34"/>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row>
    <row r="1845" spans="1:5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c r="AD1845" s="34"/>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row>
    <row r="1846" spans="1:5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c r="AD1846" s="34"/>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row>
    <row r="1847" spans="1:5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c r="AD1847" s="34"/>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row>
    <row r="1848" spans="1:5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c r="AD1848" s="34"/>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row>
    <row r="1849" spans="1:5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c r="AD1849" s="34"/>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row>
    <row r="1850" spans="1:5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c r="AD1850" s="34"/>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row>
    <row r="1851" spans="1:5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c r="AD1851" s="34"/>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row>
    <row r="1852" spans="1:5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row>
    <row r="1853" spans="1:5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c r="AD1853" s="34"/>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row>
    <row r="1854" spans="1:5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c r="AD1854" s="34"/>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row>
    <row r="1855" spans="1:5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c r="AD1855" s="34"/>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row>
    <row r="1856" spans="1:5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c r="AD1856" s="34"/>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row>
    <row r="1857" spans="1:5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c r="AD1857" s="34"/>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row>
    <row r="1858" spans="1:5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c r="AD1858" s="34"/>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row>
    <row r="1859" spans="1:5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c r="AD1859" s="34"/>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row>
    <row r="1860" spans="1:5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c r="AD1860" s="34"/>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row>
    <row r="1861" spans="1:5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c r="AD1861" s="34"/>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row>
    <row r="1862" spans="1:5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c r="AD1862" s="34"/>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row>
    <row r="1863" spans="1:5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c r="AD1863" s="34"/>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row>
    <row r="1864" spans="1:5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c r="AD1864" s="34"/>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row>
    <row r="1865" spans="1:5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c r="AD1865" s="34"/>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row>
    <row r="1866" spans="1:5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c r="AD1866" s="34"/>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row>
    <row r="1867" spans="1:5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c r="AD1867" s="34"/>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row>
    <row r="1868" spans="1:5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c r="AD1868" s="34"/>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row>
    <row r="1869" spans="1:5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c r="AD1869" s="34"/>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row>
    <row r="1870" spans="1:5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c r="AD1870" s="34"/>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row>
    <row r="1871" spans="1:5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c r="AD1871" s="34"/>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row>
    <row r="1872" spans="1:5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c r="AD1872" s="34"/>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row>
    <row r="1873" spans="1:5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c r="AD1873" s="34"/>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row>
    <row r="1874" spans="1:5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c r="AD1874" s="34"/>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row>
    <row r="1875" spans="1:5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c r="AD1875" s="34"/>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row>
    <row r="1876" spans="1:5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c r="AD1876" s="34"/>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row>
    <row r="1877" spans="1:5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c r="AD1877" s="34"/>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row>
    <row r="1878" spans="1:5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c r="AD1878" s="34"/>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row>
    <row r="1879" spans="1:5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c r="AD1879" s="34"/>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row>
    <row r="1880" spans="1:5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c r="AD1880" s="34"/>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row>
    <row r="1881" spans="1:5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c r="AD1881" s="34"/>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row>
    <row r="1882" spans="1:5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c r="AD1882" s="34"/>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row>
    <row r="1883" spans="1:5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c r="AD1883" s="34"/>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row>
    <row r="1884" spans="1:5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c r="AD1884" s="34"/>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row>
    <row r="1885" spans="1:5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c r="AD1885" s="34"/>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row>
    <row r="1886" spans="1:5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c r="AD1886" s="34"/>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row>
    <row r="1887" spans="1:5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c r="AD1887" s="34"/>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row>
    <row r="1888" spans="1:5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c r="AD1888" s="34"/>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row>
    <row r="1889" spans="1:5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c r="AD1889" s="34"/>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row>
    <row r="1890" spans="1:5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c r="AD1890" s="34"/>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row>
    <row r="1891" spans="1:5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c r="AD1891" s="34"/>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row>
    <row r="1892" spans="1:5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c r="AD1892" s="34"/>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row>
    <row r="1893" spans="1:5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c r="AD1893" s="34"/>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row>
    <row r="1894" spans="1:5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c r="AD1894" s="34"/>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row>
    <row r="1895" spans="1:5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c r="AD1895" s="34"/>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row>
    <row r="1896" spans="1:5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c r="AD1896" s="34"/>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row>
    <row r="1897" spans="1:5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c r="AD1897" s="34"/>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row>
    <row r="1898" spans="1:5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c r="AD1898" s="34"/>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row>
    <row r="1899" spans="1:5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c r="AD1899" s="34"/>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row>
    <row r="1900" spans="1:5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c r="AD1900" s="34"/>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row>
    <row r="1901" spans="1:5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c r="AD1901" s="34"/>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row>
    <row r="1902" spans="1:5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c r="AD1902" s="34"/>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row>
    <row r="1903" spans="1:5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c r="AD1903" s="34"/>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row>
    <row r="1904" spans="1:5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c r="AD1904" s="34"/>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row>
    <row r="1905" spans="1:5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c r="AD1905" s="34"/>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row>
    <row r="1906" spans="1:5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c r="AD1906" s="34"/>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row>
    <row r="1907" spans="1:5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c r="AD1907" s="34"/>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row>
    <row r="1908" spans="1:5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c r="AD1908" s="34"/>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row>
    <row r="1909" spans="1:5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c r="AD1909" s="34"/>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row>
    <row r="1910" spans="1:5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c r="AD1910" s="34"/>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row>
    <row r="1911" spans="1:5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c r="AD1911" s="34"/>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row>
    <row r="1912" spans="1:5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c r="AD1912" s="34"/>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row>
    <row r="1913" spans="1:5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c r="AD1913" s="34"/>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row>
    <row r="1914" spans="1:5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c r="AD1914" s="34"/>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row>
    <row r="1915" spans="1:5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c r="AD1915" s="34"/>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row>
    <row r="1916" spans="1:5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c r="AD1916" s="34"/>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row>
    <row r="1917" spans="1:5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c r="AD1917" s="34"/>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row>
    <row r="1918" spans="1:5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c r="AD1918" s="34"/>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row>
    <row r="1919" spans="1:5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c r="AD1919" s="34"/>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row>
    <row r="1920" spans="1:5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c r="AD1920" s="34"/>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row>
    <row r="1921" spans="1:5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row>
    <row r="1922" spans="1:5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c r="AD1922" s="34"/>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row>
    <row r="1923" spans="1:5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c r="AD1923" s="34"/>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row>
    <row r="1924" spans="1:5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c r="AD1924" s="34"/>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row>
    <row r="1925" spans="1:5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c r="AD1925" s="34"/>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row>
    <row r="1926" spans="1:5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c r="AD1926" s="34"/>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row>
    <row r="1927" spans="1:5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c r="AD1927" s="34"/>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row>
    <row r="1928" spans="1:5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c r="AD1928" s="34"/>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row>
    <row r="1929" spans="1:5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c r="AD1929" s="34"/>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row>
    <row r="1930" spans="1:5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c r="AD1930" s="34"/>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row>
    <row r="1931" spans="1:5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c r="AD1931" s="34"/>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row>
    <row r="1932" spans="1:5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c r="AD1932" s="34"/>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row>
    <row r="1933" spans="1:5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c r="AD1933" s="34"/>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row>
    <row r="1934" spans="1:5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c r="AD1934" s="34"/>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row>
    <row r="1935" spans="1:5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c r="AD1935" s="34"/>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row>
    <row r="1936" spans="1:5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c r="AD1936" s="34"/>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row>
    <row r="1937" spans="1:5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c r="AD1937" s="34"/>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row>
    <row r="1938" spans="1:5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c r="AD1938" s="34"/>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row>
    <row r="1939" spans="1:5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c r="AD1939" s="34"/>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row>
    <row r="1940" spans="1:5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c r="AD1940" s="34"/>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row>
    <row r="1941" spans="1:5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c r="AD1941" s="34"/>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row>
    <row r="1942" spans="1:5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c r="AD1942" s="34"/>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row>
    <row r="1943" spans="1:5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c r="AD1943" s="34"/>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row>
    <row r="1944" spans="1:5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c r="AD1944" s="34"/>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row>
    <row r="1945" spans="1:5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c r="AD1945" s="34"/>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row>
    <row r="1946" spans="1:5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c r="AD1946" s="34"/>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row>
    <row r="1947" spans="1:5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c r="AD1947" s="34"/>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row>
    <row r="1948" spans="1:5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c r="AD1948" s="34"/>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row>
    <row r="1949" spans="1:5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c r="AD1949" s="34"/>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row>
    <row r="1950" spans="1:5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c r="AD1950" s="34"/>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row>
    <row r="1951" spans="1:5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c r="AD1951" s="34"/>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row>
    <row r="1952" spans="1:5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c r="AD1952" s="34"/>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row>
    <row r="1953" spans="1:5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c r="AD1953" s="34"/>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row>
    <row r="1954" spans="1:5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c r="AD1954" s="34"/>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row>
    <row r="1955" spans="1:5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c r="AD1955" s="34"/>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row>
    <row r="1956" spans="1:5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c r="AD1956" s="34"/>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row>
    <row r="1957" spans="1:5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c r="AD1957" s="34"/>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row>
    <row r="1958" spans="1:5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c r="AD1958" s="34"/>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row>
    <row r="1959" spans="1:5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c r="AD1959" s="34"/>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row>
    <row r="1960" spans="1:5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c r="AD1960" s="34"/>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row>
    <row r="1961" spans="1:5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c r="AD1961" s="34"/>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row>
    <row r="1962" spans="1:5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c r="AD1962" s="34"/>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row>
    <row r="1963" spans="1:5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c r="AD1963" s="34"/>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row>
    <row r="1964" spans="1:5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c r="AD1964" s="34"/>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row>
    <row r="1965" spans="1:5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c r="AD1965" s="34"/>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row>
    <row r="1966" spans="1:5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c r="AD1966" s="34"/>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row>
    <row r="1967" spans="1:5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c r="AD1967" s="34"/>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row>
    <row r="1968" spans="1:5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c r="AD1968" s="34"/>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row>
    <row r="1969" spans="1:5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c r="AD1969" s="34"/>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row>
    <row r="1970" spans="1:5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c r="AD1970" s="34"/>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row>
    <row r="1971" spans="1:5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c r="AD1971" s="34"/>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row>
    <row r="1972" spans="1:5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c r="AD1972" s="34"/>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row>
    <row r="1973" spans="1:5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c r="AD1973" s="34"/>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row>
    <row r="1974" spans="1:5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c r="AD1974" s="34"/>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row>
    <row r="1975" spans="1:5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c r="AD1975" s="34"/>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row>
    <row r="1976" spans="1:5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c r="AD1976" s="34"/>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row>
    <row r="1977" spans="1:5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c r="AD1977" s="34"/>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row>
    <row r="1978" spans="1:5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c r="AD1978" s="34"/>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row>
    <row r="1979" spans="1:5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c r="AD1979" s="34"/>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row>
    <row r="1980" spans="1:5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c r="AD1980" s="34"/>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row>
    <row r="1981" spans="1:5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c r="AD1981" s="34"/>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row>
    <row r="1982" spans="1:5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c r="AD1982" s="34"/>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row>
    <row r="1983" spans="1:5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c r="AD1983" s="34"/>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row>
    <row r="1984" spans="1:5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c r="AD1984" s="34"/>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row>
    <row r="1985" spans="1:5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c r="AD1985" s="34"/>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row>
    <row r="1986" spans="1:5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c r="AD1986" s="34"/>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row>
    <row r="1987" spans="1:5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c r="AD1987" s="34"/>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row>
    <row r="1988" spans="1:5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c r="AD1988" s="34"/>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row>
    <row r="1989" spans="1:5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c r="AD1989" s="34"/>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row>
    <row r="1990" spans="1:5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c r="AD1990" s="34"/>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row>
    <row r="1991" spans="1:5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c r="AD1991" s="34"/>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row>
    <row r="1992" spans="1:5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c r="AD1992" s="34"/>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row>
    <row r="1993" spans="1:5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c r="AD1993" s="34"/>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row>
    <row r="1994" spans="1:5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c r="AD1994" s="34"/>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row>
    <row r="1995" spans="1:5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c r="AD1995" s="34"/>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row>
    <row r="1996" spans="1:5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c r="AD1996" s="34"/>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row>
    <row r="1997" spans="1:5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c r="AC1997" s="34"/>
      <c r="AD1997" s="34"/>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row>
    <row r="1998" spans="1:5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c r="AC1998" s="34"/>
      <c r="AD1998" s="34"/>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row>
    <row r="1999" spans="1:5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c r="AC1999" s="34"/>
      <c r="AD1999" s="34"/>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row>
    <row r="2000" spans="1:5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c r="AC2000" s="34"/>
      <c r="AD2000" s="34"/>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row>
    <row r="2001" spans="1:5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c r="AC2001" s="34"/>
      <c r="AD2001" s="34"/>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row>
    <row r="2002" spans="1:5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c r="AC2002" s="34"/>
      <c r="AD2002" s="34"/>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row>
    <row r="2003" spans="1:5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c r="AC2003" s="34"/>
      <c r="AD2003" s="34"/>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row>
    <row r="2004" spans="1:5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c r="AC2004" s="34"/>
      <c r="AD2004" s="34"/>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row>
    <row r="2005" spans="1:5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c r="AC2005" s="34"/>
      <c r="AD2005" s="34"/>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row>
    <row r="2006" spans="1:5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c r="AC2006" s="34"/>
      <c r="AD2006" s="34"/>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row>
    <row r="2007" spans="1:5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c r="AC2007" s="34"/>
      <c r="AD2007" s="34"/>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row>
    <row r="2008" spans="1:5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c r="AC2008" s="34"/>
      <c r="AD2008" s="34"/>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row>
    <row r="2009" spans="1:5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c r="AC2009" s="34"/>
      <c r="AD2009" s="34"/>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row>
    <row r="2010" spans="1:5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c r="AC2010" s="34"/>
      <c r="AD2010" s="34"/>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row>
    <row r="2011" spans="1:5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c r="AC2011" s="34"/>
      <c r="AD2011" s="34"/>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row>
    <row r="2012" spans="1:5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c r="AC2012" s="34"/>
      <c r="AD2012" s="34"/>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row>
    <row r="2013" spans="1:5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c r="AC2013" s="34"/>
      <c r="AD2013" s="34"/>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row>
    <row r="2014" spans="1:5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c r="AC2014" s="34"/>
      <c r="AD2014" s="34"/>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row>
    <row r="2015" spans="1:5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c r="AC2015" s="34"/>
      <c r="AD2015" s="34"/>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row>
    <row r="2016" spans="1:5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c r="AC2016" s="34"/>
      <c r="AD2016" s="34"/>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row>
    <row r="2017" spans="1:5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c r="AC2017" s="34"/>
      <c r="AD2017" s="34"/>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row>
    <row r="2018" spans="1:5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c r="AC2018" s="34"/>
      <c r="AD2018" s="34"/>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row>
    <row r="2019" spans="1:5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c r="AC2019" s="34"/>
      <c r="AD2019" s="34"/>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row>
    <row r="2020" spans="1:5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c r="AC2020" s="34"/>
      <c r="AD2020" s="34"/>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row>
    <row r="2021" spans="1:5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c r="AC2021" s="34"/>
      <c r="AD2021" s="34"/>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row>
    <row r="2022" spans="1:5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c r="AC2022" s="34"/>
      <c r="AD2022" s="34"/>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row>
    <row r="2023" spans="1:5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row>
    <row r="2024" spans="1:5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c r="AC2024" s="34"/>
      <c r="AD2024" s="34"/>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row>
    <row r="2025" spans="1:5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c r="AC2025" s="34"/>
      <c r="AD2025" s="34"/>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row>
    <row r="2026" spans="1:5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c r="AC2026" s="34"/>
      <c r="AD2026" s="34"/>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row>
    <row r="2027" spans="1:5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c r="AC2027" s="34"/>
      <c r="AD2027" s="34"/>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row>
    <row r="2028" spans="1:5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c r="AC2028" s="34"/>
      <c r="AD2028" s="34"/>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row>
    <row r="2029" spans="1:5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c r="AC2029" s="34"/>
      <c r="AD2029" s="34"/>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row>
    <row r="2030" spans="1:5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c r="AC2030" s="34"/>
      <c r="AD2030" s="34"/>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row>
    <row r="2031" spans="1:5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c r="AC2031" s="34"/>
      <c r="AD2031" s="34"/>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row>
    <row r="2032" spans="1:5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c r="AC2032" s="34"/>
      <c r="AD2032" s="34"/>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row>
    <row r="2033" spans="1:5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c r="AC2033" s="34"/>
      <c r="AD2033" s="34"/>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row>
    <row r="2034" spans="1:5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c r="AC2034" s="34"/>
      <c r="AD2034" s="34"/>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row>
    <row r="2035" spans="1:5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c r="AC2035" s="34"/>
      <c r="AD2035" s="34"/>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row>
    <row r="2036" spans="1:5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c r="AC2036" s="34"/>
      <c r="AD2036" s="34"/>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row>
    <row r="2037" spans="1:5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c r="AC2037" s="34"/>
      <c r="AD2037" s="34"/>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row>
    <row r="2038" spans="1:5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c r="AC2038" s="34"/>
      <c r="AD2038" s="34"/>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row>
    <row r="2039" spans="1:5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c r="AC2039" s="34"/>
      <c r="AD2039" s="34"/>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row>
    <row r="2040" spans="1:5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c r="AC2040" s="34"/>
      <c r="AD2040" s="34"/>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row>
    <row r="2041" spans="1:5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c r="AC2041" s="34"/>
      <c r="AD2041" s="34"/>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row>
    <row r="2042" spans="1:5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c r="AC2042" s="34"/>
      <c r="AD2042" s="34"/>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row>
    <row r="2043" spans="1:5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c r="AC2043" s="34"/>
      <c r="AD2043" s="34"/>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row>
    <row r="2044" spans="1:5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c r="AC2044" s="34"/>
      <c r="AD2044" s="34"/>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row>
    <row r="2045" spans="1:5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c r="AC2045" s="34"/>
      <c r="AD2045" s="34"/>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row>
    <row r="2046" spans="1:5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c r="AC2046" s="34"/>
      <c r="AD2046" s="34"/>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row>
    <row r="2047" spans="1:5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c r="AC2047" s="34"/>
      <c r="AD2047" s="34"/>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row>
    <row r="2048" spans="1:5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c r="AC2048" s="34"/>
      <c r="AD2048" s="34"/>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row>
    <row r="2049" spans="1:5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c r="AC2049" s="34"/>
      <c r="AD2049" s="34"/>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row>
    <row r="2050" spans="1:5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c r="AC2050" s="34"/>
      <c r="AD2050" s="34"/>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row>
    <row r="2051" spans="1:5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c r="AC2051" s="34"/>
      <c r="AD2051" s="34"/>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row>
    <row r="2052" spans="1:5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c r="AC2052" s="34"/>
      <c r="AD2052" s="34"/>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row>
    <row r="2053" spans="1:5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row>
    <row r="2054" spans="1:5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c r="AC2054" s="34"/>
      <c r="AD2054" s="34"/>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row>
    <row r="2055" spans="1:5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c r="AC2055" s="34"/>
      <c r="AD2055" s="34"/>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row>
    <row r="2056" spans="1:5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c r="AC2056" s="34"/>
      <c r="AD2056" s="34"/>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row>
    <row r="2057" spans="1:5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c r="AC2057" s="34"/>
      <c r="AD2057" s="34"/>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row>
    <row r="2058" spans="1:5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c r="AC2058" s="34"/>
      <c r="AD2058" s="34"/>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row>
    <row r="2059" spans="1:5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c r="AC2059" s="34"/>
      <c r="AD2059" s="34"/>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row>
    <row r="2060" spans="1:5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c r="AC2060" s="34"/>
      <c r="AD2060" s="34"/>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row>
    <row r="2061" spans="1:5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c r="AC2061" s="34"/>
      <c r="AD2061" s="34"/>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row>
    <row r="2062" spans="1:5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c r="AC2062" s="34"/>
      <c r="AD2062" s="34"/>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row>
    <row r="2063" spans="1:5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c r="AC2063" s="34"/>
      <c r="AD2063" s="34"/>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row>
    <row r="2064" spans="1:5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c r="AC2064" s="34"/>
      <c r="AD2064" s="34"/>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row>
    <row r="2065" spans="1:5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c r="AC2065" s="34"/>
      <c r="AD2065" s="34"/>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row>
    <row r="2066" spans="1:5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c r="AC2066" s="34"/>
      <c r="AD2066" s="34"/>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row>
    <row r="2067" spans="1:5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c r="AC2067" s="34"/>
      <c r="AD2067" s="34"/>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row>
    <row r="2068" spans="1:5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c r="AC2068" s="34"/>
      <c r="AD2068" s="34"/>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row>
    <row r="2069" spans="1:5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c r="AC2069" s="34"/>
      <c r="AD2069" s="34"/>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row>
    <row r="2070" spans="1:5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c r="AC2070" s="34"/>
      <c r="AD2070" s="34"/>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row>
    <row r="2071" spans="1:5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c r="AC2071" s="34"/>
      <c r="AD2071" s="34"/>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row>
    <row r="2072" spans="1:5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c r="AC2072" s="34"/>
      <c r="AD2072" s="34"/>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row>
    <row r="2073" spans="1:5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c r="AC2073" s="34"/>
      <c r="AD2073" s="34"/>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row>
    <row r="2074" spans="1:5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c r="AC2074" s="34"/>
      <c r="AD2074" s="34"/>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row>
    <row r="2075" spans="1:5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c r="AC2075" s="34"/>
      <c r="AD2075" s="34"/>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row>
    <row r="2076" spans="1:5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c r="AC2076" s="34"/>
      <c r="AD2076" s="34"/>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row>
    <row r="2077" spans="1:5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c r="AC2077" s="34"/>
      <c r="AD2077" s="34"/>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row>
    <row r="2078" spans="1:5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c r="AC2078" s="34"/>
      <c r="AD2078" s="34"/>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row>
    <row r="2079" spans="1:5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c r="AC2079" s="34"/>
      <c r="AD2079" s="34"/>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row>
    <row r="2080" spans="1:5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c r="AC2080" s="34"/>
      <c r="AD2080" s="34"/>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row>
    <row r="2081" spans="1:5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c r="AC2081" s="34"/>
      <c r="AD2081" s="34"/>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row>
    <row r="2082" spans="1:5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c r="AC2082" s="34"/>
      <c r="AD2082" s="34"/>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row>
    <row r="2083" spans="1:5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c r="AC2083" s="34"/>
      <c r="AD2083" s="34"/>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row>
    <row r="2084" spans="1:5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c r="AC2084" s="34"/>
      <c r="AD2084" s="34"/>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row>
    <row r="2085" spans="1:5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c r="AC2085" s="34"/>
      <c r="AD2085" s="34"/>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row>
    <row r="2086" spans="1:5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c r="AC2086" s="34"/>
      <c r="AD2086" s="34"/>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row>
    <row r="2087" spans="1:5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c r="AC2087" s="34"/>
      <c r="AD2087" s="34"/>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row>
    <row r="2088" spans="1:5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c r="AC2088" s="34"/>
      <c r="AD2088" s="34"/>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row>
    <row r="2089" spans="1:5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c r="AC2089" s="34"/>
      <c r="AD2089" s="34"/>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row>
    <row r="2090" spans="1:5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c r="AC2090" s="34"/>
      <c r="AD2090" s="34"/>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row>
    <row r="2091" spans="1:5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c r="AC2091" s="34"/>
      <c r="AD2091" s="34"/>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row>
    <row r="2092" spans="1:5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c r="AC2092" s="34"/>
      <c r="AD2092" s="34"/>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row>
    <row r="2093" spans="1:5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c r="AC2093" s="34"/>
      <c r="AD2093" s="34"/>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row>
    <row r="2094" spans="1:5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c r="AC2094" s="34"/>
      <c r="AD2094" s="34"/>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row>
    <row r="2095" spans="1:5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c r="AC2095" s="34"/>
      <c r="AD2095" s="34"/>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row>
    <row r="2096" spans="1:5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c r="AC2096" s="34"/>
      <c r="AD2096" s="34"/>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row>
    <row r="2097" spans="1:5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c r="AC2097" s="34"/>
      <c r="AD2097" s="34"/>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row>
    <row r="2098" spans="1:5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c r="AC2098" s="34"/>
      <c r="AD2098" s="34"/>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row>
    <row r="2099" spans="1:5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c r="AC2099" s="34"/>
      <c r="AD2099" s="34"/>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row>
    <row r="2100" spans="1:5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c r="AC2100" s="34"/>
      <c r="AD2100" s="34"/>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row>
    <row r="2101" spans="1:5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c r="AC2101" s="34"/>
      <c r="AD2101" s="34"/>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row>
    <row r="2102" spans="1:5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c r="AC2102" s="34"/>
      <c r="AD2102" s="34"/>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row>
    <row r="2103" spans="1:5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c r="AC2103" s="34"/>
      <c r="AD2103" s="34"/>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row>
    <row r="2104" spans="1:5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c r="AC2104" s="34"/>
      <c r="AD2104" s="34"/>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row>
    <row r="2105" spans="1:5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c r="AC2105" s="34"/>
      <c r="AD2105" s="34"/>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row>
    <row r="2106" spans="1:5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c r="AC2106" s="34"/>
      <c r="AD2106" s="34"/>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row>
    <row r="2107" spans="1:5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c r="AC2107" s="34"/>
      <c r="AD2107" s="34"/>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row>
    <row r="2108" spans="1:5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c r="AC2108" s="34"/>
      <c r="AD2108" s="34"/>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row>
    <row r="2109" spans="1:5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c r="AC2109" s="34"/>
      <c r="AD2109" s="34"/>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row>
    <row r="2110" spans="1:5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c r="AC2110" s="34"/>
      <c r="AD2110" s="34"/>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row>
    <row r="2111" spans="1:5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c r="AC2111" s="34"/>
      <c r="AD2111" s="34"/>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row>
    <row r="2112" spans="1:5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c r="AC2112" s="34"/>
      <c r="AD2112" s="34"/>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row>
    <row r="2113" spans="1:5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c r="AC2113" s="34"/>
      <c r="AD2113" s="34"/>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row>
    <row r="2114" spans="1:5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c r="AC2114" s="34"/>
      <c r="AD2114" s="34"/>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row>
    <row r="2115" spans="1:5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c r="AC2115" s="34"/>
      <c r="AD2115" s="34"/>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row>
    <row r="2116" spans="1:5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c r="AC2116" s="34"/>
      <c r="AD2116" s="34"/>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row>
    <row r="2117" spans="1:5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c r="AC2117" s="34"/>
      <c r="AD2117" s="34"/>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row>
    <row r="2118" spans="1:5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c r="AC2118" s="34"/>
      <c r="AD2118" s="34"/>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row>
    <row r="2119" spans="1:5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c r="AC2119" s="34"/>
      <c r="AD2119" s="34"/>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row>
    <row r="2120" spans="1:5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c r="AC2120" s="34"/>
      <c r="AD2120" s="34"/>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row>
    <row r="2121" spans="1:5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c r="AC2121" s="34"/>
      <c r="AD2121" s="34"/>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row>
    <row r="2122" spans="1:5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c r="AC2122" s="34"/>
      <c r="AD2122" s="34"/>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row>
    <row r="2123" spans="1:5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c r="AC2123" s="34"/>
      <c r="AD2123" s="34"/>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row>
    <row r="2124" spans="1:5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c r="AC2124" s="34"/>
      <c r="AD2124" s="34"/>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row>
    <row r="2125" spans="1:5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c r="AC2125" s="34"/>
      <c r="AD2125" s="34"/>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row>
    <row r="2126" spans="1:5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c r="AC2126" s="34"/>
      <c r="AD2126" s="34"/>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row>
    <row r="2127" spans="1:5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c r="AC2127" s="34"/>
      <c r="AD2127" s="34"/>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row>
    <row r="2128" spans="1:5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c r="AC2128" s="34"/>
      <c r="AD2128" s="34"/>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row>
    <row r="2129" spans="1:5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c r="AC2129" s="34"/>
      <c r="AD2129" s="34"/>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row>
    <row r="2130" spans="1:5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c r="AC2130" s="34"/>
      <c r="AD2130" s="34"/>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row>
    <row r="2131" spans="1:5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c r="AC2131" s="34"/>
      <c r="AD2131" s="34"/>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row>
    <row r="2132" spans="1:5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c r="AC2132" s="34"/>
      <c r="AD2132" s="34"/>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row>
    <row r="2133" spans="1:5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c r="AC2133" s="34"/>
      <c r="AD2133" s="34"/>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row>
    <row r="2134" spans="1:5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c r="AC2134" s="34"/>
      <c r="AD2134" s="34"/>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row>
    <row r="2135" spans="1:5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c r="AC2135" s="34"/>
      <c r="AD2135" s="34"/>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row>
    <row r="2136" spans="1:5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c r="AC2136" s="34"/>
      <c r="AD2136" s="34"/>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row>
    <row r="2137" spans="1:5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c r="AC2137" s="34"/>
      <c r="AD2137" s="34"/>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row>
    <row r="2138" spans="1:5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c r="AC2138" s="34"/>
      <c r="AD2138" s="34"/>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row>
    <row r="2139" spans="1:5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c r="AC2139" s="34"/>
      <c r="AD2139" s="34"/>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row>
    <row r="2140" spans="1:5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c r="AC2140" s="34"/>
      <c r="AD2140" s="34"/>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row>
    <row r="2141" spans="1:5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c r="AC2141" s="34"/>
      <c r="AD2141" s="34"/>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row>
    <row r="2142" spans="1:5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c r="AC2142" s="34"/>
      <c r="AD2142" s="34"/>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row>
    <row r="2143" spans="1:5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c r="AC2143" s="34"/>
      <c r="AD2143" s="34"/>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row>
    <row r="2144" spans="1:5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c r="AC2144" s="34"/>
      <c r="AD2144" s="34"/>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row>
    <row r="2145" spans="1:5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c r="AC2145" s="34"/>
      <c r="AD2145" s="34"/>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row>
    <row r="2146" spans="1:5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c r="AC2146" s="34"/>
      <c r="AD2146" s="34"/>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row>
    <row r="2147" spans="1:5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c r="AC2147" s="34"/>
      <c r="AD2147" s="34"/>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row>
    <row r="2148" spans="1:5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c r="AC2148" s="34"/>
      <c r="AD2148" s="34"/>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row>
    <row r="2149" spans="1:5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c r="AC2149" s="34"/>
      <c r="AD2149" s="34"/>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row>
    <row r="2150" spans="1:5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c r="AC2150" s="34"/>
      <c r="AD2150" s="34"/>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row>
    <row r="2151" spans="1:5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c r="AC2151" s="34"/>
      <c r="AD2151" s="34"/>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row>
    <row r="2152" spans="1:5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c r="AC2152" s="34"/>
      <c r="AD2152" s="34"/>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row>
    <row r="2153" spans="1:5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c r="AC2153" s="34"/>
      <c r="AD2153" s="34"/>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row>
    <row r="2154" spans="1:5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c r="AC2154" s="34"/>
      <c r="AD2154" s="34"/>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row>
    <row r="2155" spans="1:5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c r="AC2155" s="34"/>
      <c r="AD2155" s="34"/>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row>
    <row r="2156" spans="1:5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c r="AC2156" s="34"/>
      <c r="AD2156" s="34"/>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row>
    <row r="2157" spans="1:5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c r="AC2157" s="34"/>
      <c r="AD2157" s="34"/>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row>
    <row r="2158" spans="1:5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c r="AC2158" s="34"/>
      <c r="AD2158" s="34"/>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row>
    <row r="2159" spans="1:5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c r="AC2159" s="34"/>
      <c r="AD2159" s="34"/>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row>
    <row r="2160" spans="1:5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c r="AC2160" s="34"/>
      <c r="AD2160" s="34"/>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row>
    <row r="2161" spans="1:5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c r="AC2161" s="34"/>
      <c r="AD2161" s="34"/>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row>
    <row r="2162" spans="1:5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c r="AC2162" s="34"/>
      <c r="AD2162" s="34"/>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row>
    <row r="2163" spans="1:5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c r="AC2163" s="34"/>
      <c r="AD2163" s="34"/>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row>
    <row r="2164" spans="1:5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c r="AC2164" s="34"/>
      <c r="AD2164" s="34"/>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row>
    <row r="2165" spans="1:5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c r="AC2165" s="34"/>
      <c r="AD2165" s="34"/>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row>
    <row r="2166" spans="1:5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c r="AC2166" s="34"/>
      <c r="AD2166" s="34"/>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row>
    <row r="2167" spans="1:5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c r="AC2167" s="34"/>
      <c r="AD2167" s="34"/>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row>
    <row r="2168" spans="1:5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c r="AC2168" s="34"/>
      <c r="AD2168" s="34"/>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row>
    <row r="2169" spans="1:5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c r="AC2169" s="34"/>
      <c r="AD2169" s="34"/>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row>
    <row r="2170" spans="1:5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c r="AC2170" s="34"/>
      <c r="AD2170" s="34"/>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row>
    <row r="2171" spans="1:5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c r="AC2171" s="34"/>
      <c r="AD2171" s="34"/>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row>
    <row r="2172" spans="1:5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c r="AC2172" s="34"/>
      <c r="AD2172" s="34"/>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row>
    <row r="2173" spans="1:5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c r="AC2173" s="34"/>
      <c r="AD2173" s="34"/>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row>
    <row r="2174" spans="1:5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c r="AC2174" s="34"/>
      <c r="AD2174" s="34"/>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row>
    <row r="2175" spans="1:5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c r="AC2175" s="34"/>
      <c r="AD2175" s="34"/>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row>
    <row r="2176" spans="1:5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c r="AC2176" s="34"/>
      <c r="AD2176" s="34"/>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row>
    <row r="2177" spans="1:5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c r="AC2177" s="34"/>
      <c r="AD2177" s="34"/>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row>
    <row r="2178" spans="1:5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c r="AC2178" s="34"/>
      <c r="AD2178" s="34"/>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row>
    <row r="2179" spans="1:5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c r="AC2179" s="34"/>
      <c r="AD2179" s="34"/>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row>
    <row r="2180" spans="1:5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c r="AC2180" s="34"/>
      <c r="AD2180" s="34"/>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row>
    <row r="2181" spans="1:5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c r="AC2181" s="34"/>
      <c r="AD2181" s="34"/>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row>
    <row r="2182" spans="1:5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c r="AC2182" s="34"/>
      <c r="AD2182" s="34"/>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row>
    <row r="2183" spans="1:5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c r="AC2183" s="34"/>
      <c r="AD2183" s="34"/>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row>
    <row r="2184" spans="1:5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c r="AC2184" s="34"/>
      <c r="AD2184" s="34"/>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row>
    <row r="2185" spans="1:5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c r="AC2185" s="34"/>
      <c r="AD2185" s="34"/>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row>
    <row r="2186" spans="1:5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c r="AC2186" s="34"/>
      <c r="AD2186" s="34"/>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row>
    <row r="2187" spans="1:5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c r="AC2187" s="34"/>
      <c r="AD2187" s="34"/>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row>
    <row r="2188" spans="1:5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c r="AC2188" s="34"/>
      <c r="AD2188" s="34"/>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row>
    <row r="2189" spans="1:5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c r="AC2189" s="34"/>
      <c r="AD2189" s="34"/>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row>
    <row r="2190" spans="1:5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c r="AC2190" s="34"/>
      <c r="AD2190" s="34"/>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row>
    <row r="2191" spans="1:5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c r="AC2191" s="34"/>
      <c r="AD2191" s="34"/>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row>
    <row r="2192" spans="1:5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c r="AC2192" s="34"/>
      <c r="AD2192" s="34"/>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row>
    <row r="2193" spans="1:5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c r="AC2193" s="34"/>
      <c r="AD2193" s="34"/>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row>
    <row r="2194" spans="1:5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c r="AC2194" s="34"/>
      <c r="AD2194" s="34"/>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row>
    <row r="2195" spans="1:5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c r="AC2195" s="34"/>
      <c r="AD2195" s="34"/>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row>
    <row r="2196" spans="1:5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c r="AC2196" s="34"/>
      <c r="AD2196" s="34"/>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row>
    <row r="2197" spans="1:5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c r="AC2197" s="34"/>
      <c r="AD2197" s="34"/>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row>
    <row r="2198" spans="1:5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c r="AC2198" s="34"/>
      <c r="AD2198" s="34"/>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row>
    <row r="2199" spans="1:5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c r="AC2199" s="34"/>
      <c r="AD2199" s="34"/>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row>
    <row r="2200" spans="1:5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c r="AC2200" s="34"/>
      <c r="AD2200" s="34"/>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row>
    <row r="2201" spans="1:5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c r="AC2201" s="34"/>
      <c r="AD2201" s="34"/>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row>
    <row r="2202" spans="1:5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c r="AC2202" s="34"/>
      <c r="AD2202" s="34"/>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row>
    <row r="2203" spans="1:5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c r="AC2203" s="34"/>
      <c r="AD2203" s="34"/>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row>
    <row r="2204" spans="1:5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c r="AC2204" s="34"/>
      <c r="AD2204" s="34"/>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row>
    <row r="2205" spans="1:5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c r="AC2205" s="34"/>
      <c r="AD2205" s="34"/>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row>
    <row r="2206" spans="1:5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c r="AC2206" s="34"/>
      <c r="AD2206" s="34"/>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row>
    <row r="2207" spans="1:5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c r="AC2207" s="34"/>
      <c r="AD2207" s="34"/>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row>
    <row r="2208" spans="1:5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c r="AC2208" s="34"/>
      <c r="AD2208" s="34"/>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row>
    <row r="2209" spans="1:5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c r="AC2209" s="34"/>
      <c r="AD2209" s="34"/>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row>
    <row r="2210" spans="1:5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c r="AC2210" s="34"/>
      <c r="AD2210" s="34"/>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row>
    <row r="2211" spans="1:5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c r="AC2211" s="34"/>
      <c r="AD2211" s="34"/>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row>
    <row r="2212" spans="1:5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c r="AC2212" s="34"/>
      <c r="AD2212" s="34"/>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row>
    <row r="2213" spans="1:5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c r="AC2213" s="34"/>
      <c r="AD2213" s="34"/>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row>
    <row r="2214" spans="1:5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c r="AC2214" s="34"/>
      <c r="AD2214" s="34"/>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row>
    <row r="2215" spans="1:5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c r="AC2215" s="34"/>
      <c r="AD2215" s="34"/>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row>
    <row r="2216" spans="1:5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c r="AC2216" s="34"/>
      <c r="AD2216" s="34"/>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row>
    <row r="2217" spans="1:5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c r="AC2217" s="34"/>
      <c r="AD2217" s="34"/>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row>
    <row r="2218" spans="1:5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c r="AC2218" s="34"/>
      <c r="AD2218" s="34"/>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row>
    <row r="2219" spans="1:5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c r="AC2219" s="34"/>
      <c r="AD2219" s="34"/>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row>
    <row r="2220" spans="1:5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c r="AC2220" s="34"/>
      <c r="AD2220" s="34"/>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row>
    <row r="2221" spans="1:5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c r="AC2221" s="34"/>
      <c r="AD2221" s="34"/>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row>
    <row r="2222" spans="1:5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c r="AC2222" s="34"/>
      <c r="AD2222" s="34"/>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row>
    <row r="2223" spans="1:5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c r="AC2223" s="34"/>
      <c r="AD2223" s="34"/>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row>
    <row r="2224" spans="1:5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c r="AC2224" s="34"/>
      <c r="AD2224" s="34"/>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row>
    <row r="2225" spans="1:5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c r="AC2225" s="34"/>
      <c r="AD2225" s="34"/>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row>
    <row r="2226" spans="1:5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c r="AC2226" s="34"/>
      <c r="AD2226" s="34"/>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row>
    <row r="2227" spans="1:5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c r="AC2227" s="34"/>
      <c r="AD2227" s="34"/>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row>
    <row r="2228" spans="1:5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c r="AC2228" s="34"/>
      <c r="AD2228" s="34"/>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row>
    <row r="2229" spans="1:5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c r="AC2229" s="34"/>
      <c r="AD2229" s="34"/>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row>
    <row r="2230" spans="1:5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c r="AC2230" s="34"/>
      <c r="AD2230" s="34"/>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row>
    <row r="2231" spans="1:5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c r="AC2231" s="34"/>
      <c r="AD2231" s="34"/>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row>
    <row r="2232" spans="1:5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c r="AC2232" s="34"/>
      <c r="AD2232" s="34"/>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row>
    <row r="2233" spans="1:5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c r="AC2233" s="34"/>
      <c r="AD2233" s="34"/>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row>
    <row r="2234" spans="1:5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c r="AC2234" s="34"/>
      <c r="AD2234" s="34"/>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row>
    <row r="2235" spans="1:5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c r="AC2235" s="34"/>
      <c r="AD2235" s="34"/>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row>
    <row r="2236" spans="1:5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c r="AC2236" s="34"/>
      <c r="AD2236" s="34"/>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row>
    <row r="2237" spans="1:5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c r="AC2237" s="34"/>
      <c r="AD2237" s="34"/>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row>
    <row r="2238" spans="1:5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c r="AC2238" s="34"/>
      <c r="AD2238" s="34"/>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row>
    <row r="2239" spans="1:5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c r="AC2239" s="34"/>
      <c r="AD2239" s="34"/>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row>
    <row r="2240" spans="1:5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c r="AC2240" s="34"/>
      <c r="AD2240" s="34"/>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row>
    <row r="2241" spans="1:5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c r="AC2241" s="34"/>
      <c r="AD2241" s="34"/>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row>
    <row r="2242" spans="1:5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c r="AC2242" s="34"/>
      <c r="AD2242" s="34"/>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row>
    <row r="2243" spans="1:5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c r="AC2243" s="34"/>
      <c r="AD2243" s="34"/>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row>
    <row r="2244" spans="1:5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c r="AC2244" s="34"/>
      <c r="AD2244" s="34"/>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row>
    <row r="2245" spans="1:5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c r="AC2245" s="34"/>
      <c r="AD2245" s="34"/>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row>
    <row r="2246" spans="1:5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c r="AC2246" s="34"/>
      <c r="AD2246" s="34"/>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row>
    <row r="2247" spans="1:5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c r="AC2247" s="34"/>
      <c r="AD2247" s="34"/>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row>
    <row r="2248" spans="1:5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c r="AC2248" s="34"/>
      <c r="AD2248" s="34"/>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row>
    <row r="2249" spans="1:5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c r="AC2249" s="34"/>
      <c r="AD2249" s="34"/>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row>
    <row r="2250" spans="1:5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c r="AC2250" s="34"/>
      <c r="AD2250" s="34"/>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row>
    <row r="2251" spans="1:5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c r="AC2251" s="34"/>
      <c r="AD2251" s="34"/>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row>
    <row r="2252" spans="1:5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c r="AC2252" s="34"/>
      <c r="AD2252" s="34"/>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row>
    <row r="2253" spans="1:5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c r="AC2253" s="34"/>
      <c r="AD2253" s="34"/>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row>
    <row r="2254" spans="1:5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c r="AC2254" s="34"/>
      <c r="AD2254" s="34"/>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row>
    <row r="2255" spans="1:5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c r="AC2255" s="34"/>
      <c r="AD2255" s="34"/>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row>
    <row r="2256" spans="1:5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c r="AC2256" s="34"/>
      <c r="AD2256" s="34"/>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row>
    <row r="2257" spans="1:5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c r="AC2257" s="34"/>
      <c r="AD2257" s="34"/>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row>
    <row r="2258" spans="1:5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c r="AC2258" s="34"/>
      <c r="AD2258" s="34"/>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row>
    <row r="2259" spans="1:5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c r="AC2259" s="34"/>
      <c r="AD2259" s="34"/>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row>
    <row r="2260" spans="1:5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c r="AC2260" s="34"/>
      <c r="AD2260" s="34"/>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row>
    <row r="2261" spans="1:5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c r="AC2261" s="34"/>
      <c r="AD2261" s="34"/>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row>
    <row r="2262" spans="1:5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c r="AC2262" s="34"/>
      <c r="AD2262" s="34"/>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row>
    <row r="2263" spans="1:5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c r="AC2263" s="34"/>
      <c r="AD2263" s="34"/>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row>
    <row r="2264" spans="1:5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c r="AC2264" s="34"/>
      <c r="AD2264" s="34"/>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row>
    <row r="2265" spans="1:5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c r="AC2265" s="34"/>
      <c r="AD2265" s="34"/>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row>
    <row r="2266" spans="1:5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c r="AC2266" s="34"/>
      <c r="AD2266" s="34"/>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row>
    <row r="2267" spans="1:5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c r="AC2267" s="34"/>
      <c r="AD2267" s="34"/>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row>
    <row r="2268" spans="1:5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c r="AC2268" s="34"/>
      <c r="AD2268" s="34"/>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row>
    <row r="2269" spans="1:5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c r="AC2269" s="34"/>
      <c r="AD2269" s="34"/>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row>
    <row r="2270" spans="1:5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c r="AC2270" s="34"/>
      <c r="AD2270" s="34"/>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row>
    <row r="2271" spans="1:5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c r="AC2271" s="34"/>
      <c r="AD2271" s="34"/>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row>
    <row r="2272" spans="1:5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c r="AC2272" s="34"/>
      <c r="AD2272" s="34"/>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row>
    <row r="2273" spans="1:5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c r="AC2273" s="34"/>
      <c r="AD2273" s="34"/>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row>
    <row r="2274" spans="1:5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c r="AC2274" s="34"/>
      <c r="AD2274" s="34"/>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row>
    <row r="2275" spans="1:5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c r="AC2275" s="34"/>
      <c r="AD2275" s="34"/>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row>
    <row r="2276" spans="1:5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c r="AC2276" s="34"/>
      <c r="AD2276" s="34"/>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row>
    <row r="2277" spans="1:5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c r="AC2277" s="34"/>
      <c r="AD2277" s="34"/>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row>
    <row r="2278" spans="1:5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c r="AC2278" s="34"/>
      <c r="AD2278" s="34"/>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row>
    <row r="2279" spans="1:5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c r="AC2279" s="34"/>
      <c r="AD2279" s="34"/>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row>
    <row r="2280" spans="1:5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c r="AC2280" s="34"/>
      <c r="AD2280" s="34"/>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row>
    <row r="2281" spans="1:5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c r="AC2281" s="34"/>
      <c r="AD2281" s="34"/>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row>
    <row r="2282" spans="1:5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c r="AC2282" s="34"/>
      <c r="AD2282" s="34"/>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row>
    <row r="2283" spans="1:5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c r="AC2283" s="34"/>
      <c r="AD2283" s="34"/>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row>
    <row r="2284" spans="1:5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c r="AC2284" s="34"/>
      <c r="AD2284" s="34"/>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row>
    <row r="2285" spans="1:5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c r="AC2285" s="34"/>
      <c r="AD2285" s="34"/>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row>
    <row r="2286" spans="1:5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c r="AC2286" s="34"/>
      <c r="AD2286" s="34"/>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row>
    <row r="2287" spans="1:5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c r="AC2287" s="34"/>
      <c r="AD2287" s="34"/>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row>
    <row r="2288" spans="1:5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c r="AC2288" s="34"/>
      <c r="AD2288" s="34"/>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row>
    <row r="2289" spans="1:5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c r="AC2289" s="34"/>
      <c r="AD2289" s="34"/>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row>
    <row r="2290" spans="1:5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c r="AC2290" s="34"/>
      <c r="AD2290" s="34"/>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row>
    <row r="2291" spans="1:5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c r="AC2291" s="34"/>
      <c r="AD2291" s="34"/>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row>
    <row r="2292" spans="1:5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c r="AC2292" s="34"/>
      <c r="AD2292" s="34"/>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row>
    <row r="2293" spans="1:5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c r="AC2293" s="34"/>
      <c r="AD2293" s="34"/>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row>
    <row r="2294" spans="1:5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c r="AC2294" s="34"/>
      <c r="AD2294" s="34"/>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row>
    <row r="2295" spans="1:5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c r="AC2295" s="34"/>
      <c r="AD2295" s="34"/>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row>
    <row r="2296" spans="1:5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c r="AC2296" s="34"/>
      <c r="AD2296" s="34"/>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row>
    <row r="2297" spans="1:5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c r="AC2297" s="34"/>
      <c r="AD2297" s="34"/>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row>
    <row r="2298" spans="1:5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c r="AC2298" s="34"/>
      <c r="AD2298" s="34"/>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row>
    <row r="2299" spans="1:5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c r="AC2299" s="34"/>
      <c r="AD2299" s="34"/>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row>
    <row r="2300" spans="1:5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c r="AC2300" s="34"/>
      <c r="AD2300" s="34"/>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row>
    <row r="2301" spans="1:5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c r="AC2301" s="34"/>
      <c r="AD2301" s="34"/>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row>
    <row r="2302" spans="1:5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c r="AC2302" s="34"/>
      <c r="AD2302" s="34"/>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row>
    <row r="2303" spans="1:5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c r="AC2303" s="34"/>
      <c r="AD2303" s="34"/>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row>
    <row r="2304" spans="1:5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c r="AC2304" s="34"/>
      <c r="AD2304" s="34"/>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row>
    <row r="2305" spans="1:5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c r="AC2305" s="34"/>
      <c r="AD2305" s="34"/>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row>
    <row r="2306" spans="1:5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c r="AC2306" s="34"/>
      <c r="AD2306" s="34"/>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row>
    <row r="2307" spans="1:5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c r="AC2307" s="34"/>
      <c r="AD2307" s="34"/>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row>
    <row r="2308" spans="1:5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c r="AC2308" s="34"/>
      <c r="AD2308" s="34"/>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row>
    <row r="2309" spans="1:5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c r="AC2309" s="34"/>
      <c r="AD2309" s="34"/>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row>
    <row r="2310" spans="1:5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c r="AC2310" s="34"/>
      <c r="AD2310" s="34"/>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row>
    <row r="2311" spans="1:5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c r="AC2311" s="34"/>
      <c r="AD2311" s="34"/>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row>
    <row r="2312" spans="1:5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c r="AC2312" s="34"/>
      <c r="AD2312" s="34"/>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row>
    <row r="2313" spans="1:5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c r="AC2313" s="34"/>
      <c r="AD2313" s="34"/>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row>
    <row r="2314" spans="1:5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c r="AC2314" s="34"/>
      <c r="AD2314" s="34"/>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row>
    <row r="2315" spans="1:5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c r="AC2315" s="34"/>
      <c r="AD2315" s="34"/>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row>
    <row r="2316" spans="1:5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c r="AC2316" s="34"/>
      <c r="AD2316" s="34"/>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row>
    <row r="2317" spans="1:5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c r="AC2317" s="34"/>
      <c r="AD2317" s="34"/>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row>
    <row r="2318" spans="1:5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c r="AC2318" s="34"/>
      <c r="AD2318" s="34"/>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row>
    <row r="2319" spans="1:5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c r="AC2319" s="34"/>
      <c r="AD2319" s="34"/>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row>
    <row r="2320" spans="1:5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c r="AC2320" s="34"/>
      <c r="AD2320" s="34"/>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row>
    <row r="2321" spans="1:5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c r="AC2321" s="34"/>
      <c r="AD2321" s="34"/>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row>
    <row r="2322" spans="1:5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c r="AC2322" s="34"/>
      <c r="AD2322" s="34"/>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row>
    <row r="2323" spans="1:5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c r="AC2323" s="34"/>
      <c r="AD2323" s="34"/>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row>
    <row r="2324" spans="1:5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c r="AC2324" s="34"/>
      <c r="AD2324" s="34"/>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row>
    <row r="2325" spans="1:5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c r="AC2325" s="34"/>
      <c r="AD2325" s="34"/>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row>
    <row r="2326" spans="1:5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c r="AC2326" s="34"/>
      <c r="AD2326" s="34"/>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row>
    <row r="2327" spans="1:5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c r="AC2327" s="34"/>
      <c r="AD2327" s="34"/>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row>
    <row r="2328" spans="1:5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c r="AC2328" s="34"/>
      <c r="AD2328" s="34"/>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row>
    <row r="2329" spans="1:5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c r="AC2329" s="34"/>
      <c r="AD2329" s="34"/>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row>
    <row r="2330" spans="1:5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c r="AC2330" s="34"/>
      <c r="AD2330" s="34"/>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row>
    <row r="2331" spans="1:5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c r="AC2331" s="34"/>
      <c r="AD2331" s="34"/>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row>
    <row r="2332" spans="1:5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c r="AC2332" s="34"/>
      <c r="AD2332" s="34"/>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row>
    <row r="2333" spans="1:5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c r="AC2333" s="34"/>
      <c r="AD2333" s="34"/>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row>
    <row r="2334" spans="1:5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c r="AC2334" s="34"/>
      <c r="AD2334" s="34"/>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row>
    <row r="2335" spans="1:5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c r="AC2335" s="34"/>
      <c r="AD2335" s="34"/>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row>
    <row r="2336" spans="1:5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c r="AC2336" s="34"/>
      <c r="AD2336" s="34"/>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row>
    <row r="2337" spans="1:5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c r="AC2337" s="34"/>
      <c r="AD2337" s="34"/>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row>
    <row r="2338" spans="1:5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c r="AC2338" s="34"/>
      <c r="AD2338" s="34"/>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row>
    <row r="2339" spans="1:5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c r="AC2339" s="34"/>
      <c r="AD2339" s="34"/>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row>
    <row r="2340" spans="1:5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c r="AC2340" s="34"/>
      <c r="AD2340" s="34"/>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row>
    <row r="2341" spans="1:5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c r="AC2341" s="34"/>
      <c r="AD2341" s="34"/>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row>
    <row r="2342" spans="1:5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c r="AC2342" s="34"/>
      <c r="AD2342" s="34"/>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row>
    <row r="2343" spans="1:5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c r="AC2343" s="34"/>
      <c r="AD2343" s="34"/>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row>
    <row r="2344" spans="1:5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c r="AC2344" s="34"/>
      <c r="AD2344" s="34"/>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row>
    <row r="2345" spans="1:5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c r="AC2345" s="34"/>
      <c r="AD2345" s="34"/>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row>
    <row r="2346" spans="1:5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c r="AC2346" s="34"/>
      <c r="AD2346" s="34"/>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row>
    <row r="2347" spans="1:5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c r="AC2347" s="34"/>
      <c r="AD2347" s="34"/>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row>
    <row r="2348" spans="1:5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c r="AC2348" s="34"/>
      <c r="AD2348" s="34"/>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row>
    <row r="2349" spans="1:5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c r="AC2349" s="34"/>
      <c r="AD2349" s="34"/>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row>
    <row r="2350" spans="1:5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c r="AC2350" s="34"/>
      <c r="AD2350" s="34"/>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row>
    <row r="2351" spans="1:5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c r="AC2351" s="34"/>
      <c r="AD2351" s="34"/>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row>
    <row r="2352" spans="1:5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c r="AC2352" s="34"/>
      <c r="AD2352" s="34"/>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row>
    <row r="2353" spans="1:5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c r="AC2353" s="34"/>
      <c r="AD2353" s="34"/>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row>
    <row r="2354" spans="1:5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c r="AC2354" s="34"/>
      <c r="AD2354" s="34"/>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row>
    <row r="2355" spans="1:5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c r="AC2355" s="34"/>
      <c r="AD2355" s="34"/>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row>
    <row r="2356" spans="1:5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c r="AC2356" s="34"/>
      <c r="AD2356" s="34"/>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row>
    <row r="2357" spans="1:5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c r="AC2357" s="34"/>
      <c r="AD2357" s="34"/>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row>
    <row r="2358" spans="1:5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c r="AC2358" s="34"/>
      <c r="AD2358" s="34"/>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row>
    <row r="2359" spans="1:5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c r="AC2359" s="34"/>
      <c r="AD2359" s="34"/>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row>
    <row r="2360" spans="1:5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c r="AC2360" s="34"/>
      <c r="AD2360" s="34"/>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row>
    <row r="2361" spans="1:5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c r="AC2361" s="34"/>
      <c r="AD2361" s="34"/>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row>
    <row r="2362" spans="1:5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c r="AC2362" s="34"/>
      <c r="AD2362" s="34"/>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row>
    <row r="2363" spans="1:5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c r="AC2363" s="34"/>
      <c r="AD2363" s="34"/>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row>
    <row r="2364" spans="1:5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c r="AC2364" s="34"/>
      <c r="AD2364" s="34"/>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row>
    <row r="2365" spans="1:5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c r="AC2365" s="34"/>
      <c r="AD2365" s="34"/>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row>
    <row r="2366" spans="1:5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c r="AC2366" s="34"/>
      <c r="AD2366" s="34"/>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row>
    <row r="2367" spans="1:5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c r="AC2367" s="34"/>
      <c r="AD2367" s="34"/>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row>
    <row r="2368" spans="1:5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c r="AC2368" s="34"/>
      <c r="AD2368" s="34"/>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row>
    <row r="2369" spans="1:5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c r="AC2369" s="34"/>
      <c r="AD2369" s="34"/>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row>
    <row r="2370" spans="1:5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c r="AC2370" s="34"/>
      <c r="AD2370" s="34"/>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row>
    <row r="2371" spans="1:5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c r="AC2371" s="34"/>
      <c r="AD2371" s="34"/>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row>
    <row r="2372" spans="1:5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c r="AC2372" s="34"/>
      <c r="AD2372" s="34"/>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row>
    <row r="2373" spans="1:5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c r="AC2373" s="34"/>
      <c r="AD2373" s="34"/>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row>
    <row r="2374" spans="1:5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c r="AC2374" s="34"/>
      <c r="AD2374" s="34"/>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row>
    <row r="2375" spans="1:5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c r="AC2375" s="34"/>
      <c r="AD2375" s="34"/>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row>
    <row r="2376" spans="1:5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c r="AC2376" s="34"/>
      <c r="AD2376" s="34"/>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row>
    <row r="2377" spans="1:5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c r="AC2377" s="34"/>
      <c r="AD2377" s="34"/>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row>
    <row r="2378" spans="1:5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c r="AC2378" s="34"/>
      <c r="AD2378" s="34"/>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row>
    <row r="2379" spans="1:5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c r="AC2379" s="34"/>
      <c r="AD2379" s="34"/>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row>
    <row r="2380" spans="1:5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c r="AC2380" s="34"/>
      <c r="AD2380" s="34"/>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row>
    <row r="2381" spans="1:5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c r="AC2381" s="34"/>
      <c r="AD2381" s="34"/>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row>
    <row r="2382" spans="1:5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c r="AC2382" s="34"/>
      <c r="AD2382" s="34"/>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row>
    <row r="2383" spans="1:5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c r="AC2383" s="34"/>
      <c r="AD2383" s="34"/>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row>
    <row r="2384" spans="1:5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c r="AC2384" s="34"/>
      <c r="AD2384" s="34"/>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row>
    <row r="2385" spans="1:5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c r="AC2385" s="34"/>
      <c r="AD2385" s="34"/>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row>
    <row r="2386" spans="1:5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c r="AC2386" s="34"/>
      <c r="AD2386" s="34"/>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row>
    <row r="2387" spans="1:5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c r="AC2387" s="34"/>
      <c r="AD2387" s="34"/>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row>
    <row r="2388" spans="1:5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c r="AC2388" s="34"/>
      <c r="AD2388" s="34"/>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row>
    <row r="2389" spans="1:5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c r="AC2389" s="34"/>
      <c r="AD2389" s="34"/>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row>
    <row r="2390" spans="1:5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c r="AC2390" s="34"/>
      <c r="AD2390" s="34"/>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row>
    <row r="2391" spans="1:5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c r="AC2391" s="34"/>
      <c r="AD2391" s="34"/>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row>
    <row r="2392" spans="1:5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c r="AC2392" s="34"/>
      <c r="AD2392" s="34"/>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row>
    <row r="2393" spans="1:5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c r="AC2393" s="34"/>
      <c r="AD2393" s="34"/>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row>
    <row r="2394" spans="1:5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c r="AC2394" s="34"/>
      <c r="AD2394" s="34"/>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row>
    <row r="2395" spans="1:5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c r="AC2395" s="34"/>
      <c r="AD2395" s="34"/>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row>
    <row r="2396" spans="1:5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c r="AC2396" s="34"/>
      <c r="AD2396" s="34"/>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row>
    <row r="2397" spans="1:5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c r="AC2397" s="34"/>
      <c r="AD2397" s="34"/>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row>
    <row r="2398" spans="1:5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c r="AC2398" s="34"/>
      <c r="AD2398" s="34"/>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row>
    <row r="2399" spans="1:5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c r="AC2399" s="34"/>
      <c r="AD2399" s="34"/>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row>
    <row r="2400" spans="1:5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c r="AC2400" s="34"/>
      <c r="AD2400" s="34"/>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row>
    <row r="2401" spans="1:5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c r="AC2401" s="34"/>
      <c r="AD2401" s="34"/>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row>
    <row r="2402" spans="1:5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c r="AC2402" s="34"/>
      <c r="AD2402" s="34"/>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row>
    <row r="2403" spans="1:5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c r="AC2403" s="34"/>
      <c r="AD2403" s="34"/>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row>
    <row r="2404" spans="1:5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c r="AC2404" s="34"/>
      <c r="AD2404" s="34"/>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row>
    <row r="2405" spans="1:5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c r="AC2405" s="34"/>
      <c r="AD2405" s="34"/>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row>
    <row r="2406" spans="1:5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c r="AC2406" s="34"/>
      <c r="AD2406" s="34"/>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row>
    <row r="2407" spans="1:5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c r="AC2407" s="34"/>
      <c r="AD2407" s="34"/>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row>
    <row r="2408" spans="1:5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c r="AC2408" s="34"/>
      <c r="AD2408" s="34"/>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row>
    <row r="2409" spans="1:5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c r="AC2409" s="34"/>
      <c r="AD2409" s="34"/>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row>
    <row r="2410" spans="1:5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c r="AC2410" s="34"/>
      <c r="AD2410" s="34"/>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row>
    <row r="2411" spans="1:5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c r="AC2411" s="34"/>
      <c r="AD2411" s="34"/>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row>
    <row r="2412" spans="1:5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c r="AC2412" s="34"/>
      <c r="AD2412" s="34"/>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row>
    <row r="2413" spans="1:5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c r="AC2413" s="34"/>
      <c r="AD2413" s="34"/>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row>
    <row r="2414" spans="1:55">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c r="AC2414" s="34"/>
      <c r="AD2414" s="34"/>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row>
    <row r="2415" spans="1:55">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c r="AC2415" s="34"/>
      <c r="AD2415" s="34"/>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row>
    <row r="2416" spans="1:55">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c r="AC2416" s="34"/>
      <c r="AD2416" s="34"/>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row>
    <row r="2417" spans="1:55">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c r="AC2417" s="34"/>
      <c r="AD2417" s="34"/>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row>
  </sheetData>
  <mergeCells count="7">
    <mergeCell ref="A4:AB4"/>
    <mergeCell ref="A2:AB2"/>
    <mergeCell ref="V5:AB5"/>
    <mergeCell ref="A5:G5"/>
    <mergeCell ref="A3:AB3"/>
    <mergeCell ref="H5:N5"/>
    <mergeCell ref="O5:U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CB2417"/>
  <sheetViews>
    <sheetView topLeftCell="A72" zoomScale="125" zoomScaleNormal="125" workbookViewId="0">
      <selection activeCell="AA106" sqref="AA106"/>
    </sheetView>
  </sheetViews>
  <sheetFormatPr baseColWidth="10" defaultColWidth="8.85546875" defaultRowHeight="13"/>
  <cols>
    <col min="1" max="1" width="3.7109375" style="108" customWidth="1"/>
    <col min="2" max="6" width="4.28515625" style="108" customWidth="1"/>
    <col min="7" max="7" width="4.140625" style="108" customWidth="1"/>
    <col min="8" max="8" width="0.7109375" style="108" customWidth="1"/>
    <col min="9" max="14" width="4.28515625" style="108" customWidth="1"/>
    <col min="15" max="15" width="0.85546875" style="108" customWidth="1"/>
    <col min="16" max="16" width="3.7109375" style="108" customWidth="1"/>
    <col min="17" max="22" width="4.28515625" style="108" customWidth="1"/>
    <col min="23" max="23" width="0.85546875" style="108" customWidth="1"/>
    <col min="24" max="29" width="4.28515625" style="108" customWidth="1"/>
    <col min="30" max="16384" width="8.85546875" style="108"/>
  </cols>
  <sheetData>
    <row r="1" spans="1:80" ht="4.5" customHeight="1">
      <c r="C1" s="109"/>
    </row>
    <row r="2" spans="1:80" ht="16">
      <c r="A2" s="521" t="s">
        <v>343</v>
      </c>
      <c r="B2" s="522"/>
      <c r="C2" s="522"/>
      <c r="D2" s="522"/>
      <c r="E2" s="522"/>
      <c r="F2" s="522"/>
      <c r="G2" s="522"/>
      <c r="H2" s="522"/>
      <c r="I2" s="522"/>
      <c r="J2" s="522"/>
      <c r="K2" s="522"/>
      <c r="L2" s="522"/>
      <c r="M2" s="522"/>
      <c r="N2" s="522"/>
      <c r="O2" s="522"/>
      <c r="P2" s="522"/>
      <c r="Q2" s="522"/>
      <c r="R2" s="522"/>
      <c r="S2" s="522"/>
      <c r="T2" s="522"/>
      <c r="U2" s="522"/>
      <c r="V2" s="522"/>
      <c r="W2" s="522"/>
      <c r="X2" s="522"/>
      <c r="Y2" s="522"/>
      <c r="Z2" s="522"/>
      <c r="AA2" s="522"/>
      <c r="AB2" s="522"/>
      <c r="AC2" s="498"/>
    </row>
    <row r="3" spans="1:80" ht="16">
      <c r="A3" s="528" t="s">
        <v>148</v>
      </c>
      <c r="B3" s="527"/>
      <c r="C3" s="527"/>
      <c r="D3" s="527"/>
      <c r="E3" s="527"/>
      <c r="F3" s="527"/>
      <c r="G3" s="527"/>
      <c r="H3" s="527"/>
      <c r="I3" s="527"/>
      <c r="J3" s="527"/>
      <c r="K3" s="527"/>
      <c r="L3" s="527"/>
      <c r="M3" s="527"/>
      <c r="N3" s="527"/>
      <c r="O3" s="527"/>
      <c r="P3" s="527"/>
      <c r="Q3" s="527"/>
      <c r="R3" s="527"/>
      <c r="S3" s="527"/>
      <c r="T3" s="527"/>
      <c r="U3" s="527"/>
      <c r="V3" s="527"/>
      <c r="W3" s="527"/>
      <c r="X3" s="527"/>
      <c r="Y3" s="527"/>
      <c r="Z3" s="527"/>
      <c r="AA3" s="527"/>
      <c r="AB3" s="527"/>
      <c r="AC3" s="527"/>
    </row>
    <row r="4" spans="1:80" ht="16">
      <c r="A4" s="520"/>
      <c r="B4" s="501"/>
      <c r="C4" s="501"/>
      <c r="D4" s="501"/>
      <c r="E4" s="501"/>
      <c r="F4" s="501"/>
      <c r="G4" s="501"/>
      <c r="H4" s="501"/>
      <c r="I4" s="501"/>
      <c r="J4" s="501"/>
      <c r="K4" s="501"/>
      <c r="L4" s="501"/>
      <c r="M4" s="501"/>
      <c r="N4" s="501"/>
      <c r="O4" s="501"/>
      <c r="P4" s="501"/>
      <c r="Q4" s="501"/>
      <c r="R4" s="501"/>
      <c r="S4" s="501"/>
      <c r="T4" s="501"/>
      <c r="U4" s="501"/>
      <c r="V4" s="501"/>
      <c r="W4" s="501"/>
      <c r="X4" s="501"/>
      <c r="Y4" s="501"/>
      <c r="Z4" s="501"/>
      <c r="AA4" s="501"/>
      <c r="AB4" s="501"/>
      <c r="AC4" s="501"/>
    </row>
    <row r="5" spans="1:80" ht="16">
      <c r="A5" s="525" t="s">
        <v>166</v>
      </c>
      <c r="B5" s="526"/>
      <c r="C5" s="526"/>
      <c r="D5" s="526"/>
      <c r="E5" s="526"/>
      <c r="F5" s="526"/>
      <c r="G5" s="526"/>
      <c r="H5" s="526"/>
      <c r="I5" s="526"/>
      <c r="J5" s="526"/>
      <c r="K5" s="526"/>
      <c r="L5" s="526"/>
      <c r="M5" s="526"/>
      <c r="N5" s="527"/>
      <c r="O5" s="110"/>
      <c r="P5" s="525" t="s">
        <v>167</v>
      </c>
      <c r="Q5" s="526"/>
      <c r="R5" s="526"/>
      <c r="S5" s="526"/>
      <c r="T5" s="526"/>
      <c r="U5" s="526"/>
      <c r="V5" s="526"/>
      <c r="W5" s="526"/>
      <c r="X5" s="526"/>
      <c r="Y5" s="526"/>
      <c r="Z5" s="526"/>
      <c r="AA5" s="526"/>
      <c r="AB5" s="526"/>
      <c r="AC5" s="527"/>
    </row>
    <row r="6" spans="1:80" s="115" customFormat="1" ht="11">
      <c r="A6" s="117"/>
      <c r="B6" s="118" t="s">
        <v>43</v>
      </c>
      <c r="C6" s="118" t="s">
        <v>111</v>
      </c>
      <c r="D6" s="118" t="s">
        <v>46</v>
      </c>
      <c r="E6" s="118" t="s">
        <v>80</v>
      </c>
      <c r="F6" s="118" t="s">
        <v>81</v>
      </c>
      <c r="G6" s="118" t="s">
        <v>82</v>
      </c>
      <c r="H6" s="119"/>
      <c r="I6" s="118" t="s">
        <v>44</v>
      </c>
      <c r="J6" s="118" t="s">
        <v>45</v>
      </c>
      <c r="K6" s="118" t="s">
        <v>78</v>
      </c>
      <c r="L6" s="118" t="s">
        <v>79</v>
      </c>
      <c r="M6" s="118" t="s">
        <v>83</v>
      </c>
      <c r="N6" s="118" t="s">
        <v>82</v>
      </c>
      <c r="O6" s="118"/>
      <c r="P6" s="117"/>
      <c r="Q6" s="118" t="s">
        <v>43</v>
      </c>
      <c r="R6" s="118" t="s">
        <v>111</v>
      </c>
      <c r="S6" s="118" t="s">
        <v>46</v>
      </c>
      <c r="T6" s="118" t="s">
        <v>80</v>
      </c>
      <c r="U6" s="118" t="s">
        <v>81</v>
      </c>
      <c r="V6" s="118" t="s">
        <v>82</v>
      </c>
      <c r="W6" s="119"/>
      <c r="X6" s="118" t="s">
        <v>44</v>
      </c>
      <c r="Y6" s="118" t="s">
        <v>45</v>
      </c>
      <c r="Z6" s="118" t="s">
        <v>78</v>
      </c>
      <c r="AA6" s="118" t="s">
        <v>79</v>
      </c>
      <c r="AB6" s="118" t="s">
        <v>83</v>
      </c>
      <c r="AC6" s="118" t="s">
        <v>82</v>
      </c>
      <c r="AD6" s="119"/>
      <c r="AE6" s="119"/>
      <c r="AF6" s="119"/>
      <c r="AG6" s="119"/>
      <c r="AH6" s="119"/>
      <c r="AI6" s="119"/>
      <c r="AJ6" s="119"/>
      <c r="AK6" s="119"/>
      <c r="AL6" s="119"/>
      <c r="AM6" s="119"/>
      <c r="AN6" s="119"/>
      <c r="AO6" s="119"/>
      <c r="AP6" s="119"/>
      <c r="AQ6" s="119"/>
      <c r="AR6" s="119"/>
      <c r="AS6" s="119"/>
      <c r="AT6" s="119"/>
      <c r="AU6" s="119"/>
      <c r="AV6" s="119"/>
      <c r="AW6" s="119"/>
      <c r="AX6" s="119"/>
    </row>
    <row r="7" spans="1:80">
      <c r="A7" s="35">
        <v>1916</v>
      </c>
      <c r="B7" s="36"/>
      <c r="C7" s="36"/>
      <c r="D7" s="36">
        <v>3.2237509380695175</v>
      </c>
      <c r="E7" s="36">
        <v>3.6211060924178553</v>
      </c>
      <c r="F7" s="36">
        <v>4.1036894280942482</v>
      </c>
      <c r="G7" s="36">
        <v>3.9711191335740068</v>
      </c>
      <c r="I7" s="36"/>
      <c r="J7" s="36"/>
      <c r="K7" s="36">
        <v>1.0807019350898688</v>
      </c>
      <c r="L7" s="36">
        <v>2.7797143296752194</v>
      </c>
      <c r="M7" s="36">
        <v>4.210344811636026</v>
      </c>
      <c r="N7" s="36">
        <v>3.9711191335740068</v>
      </c>
      <c r="O7" s="36"/>
      <c r="P7" s="35">
        <v>1916</v>
      </c>
      <c r="Q7" s="36"/>
      <c r="R7" s="36"/>
      <c r="S7" s="36">
        <v>7.5268817204301079</v>
      </c>
      <c r="T7" s="36">
        <v>8.6021505376344081</v>
      </c>
      <c r="U7" s="36">
        <v>10.86021505376344</v>
      </c>
      <c r="V7" s="36">
        <v>14.193548387096774</v>
      </c>
      <c r="W7" s="115"/>
      <c r="X7" s="36"/>
      <c r="Y7" s="36"/>
      <c r="Z7" s="36">
        <v>1.5367423625073995</v>
      </c>
      <c r="AA7" s="36">
        <v>4.5485657927023961</v>
      </c>
      <c r="AB7" s="36">
        <v>8.0804738133174343</v>
      </c>
      <c r="AC7" s="36">
        <v>14.193548387096774</v>
      </c>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row>
    <row r="8" spans="1:80">
      <c r="A8" s="35">
        <v>1917</v>
      </c>
      <c r="B8" s="36"/>
      <c r="C8" s="36">
        <v>1.6246911581107739</v>
      </c>
      <c r="D8" s="36">
        <v>1.5392667858522422</v>
      </c>
      <c r="E8" s="36">
        <v>1.4530639230986295</v>
      </c>
      <c r="F8" s="36">
        <v>1.2275296350604736</v>
      </c>
      <c r="G8" s="36">
        <v>0.78664912413804577</v>
      </c>
      <c r="I8" s="36"/>
      <c r="J8" s="36">
        <v>1.7425015031807882</v>
      </c>
      <c r="K8" s="36">
        <v>1.9022172353645062</v>
      </c>
      <c r="L8" s="36">
        <v>1.7720730057626206</v>
      </c>
      <c r="M8" s="36">
        <v>1.5174881696421858</v>
      </c>
      <c r="N8" s="36">
        <v>0.78664912413804577</v>
      </c>
      <c r="O8" s="36"/>
      <c r="P8" s="35">
        <v>1917</v>
      </c>
      <c r="Q8" s="36"/>
      <c r="R8" s="36">
        <v>2.6128455775929829</v>
      </c>
      <c r="S8" s="36">
        <v>2.9256786026129245</v>
      </c>
      <c r="T8" s="36">
        <v>2.9801615793993372</v>
      </c>
      <c r="U8" s="36">
        <v>3.0234319460825598</v>
      </c>
      <c r="V8" s="36">
        <v>3.0740505220308334</v>
      </c>
      <c r="W8" s="115"/>
      <c r="X8" s="36"/>
      <c r="Y8" s="36">
        <v>2.1686795604908036</v>
      </c>
      <c r="Z8" s="36">
        <v>2.6954786819222516</v>
      </c>
      <c r="AA8" s="36">
        <v>2.9189708137137602</v>
      </c>
      <c r="AB8" s="36">
        <v>2.9896093707645059</v>
      </c>
      <c r="AC8" s="36">
        <v>3.0740505220308334</v>
      </c>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row>
    <row r="9" spans="1:80">
      <c r="A9" s="35">
        <v>1918</v>
      </c>
      <c r="B9" s="36">
        <v>1.1709744092598406</v>
      </c>
      <c r="C9" s="36">
        <v>1.3309121101185684</v>
      </c>
      <c r="D9" s="36">
        <v>1.3754502119340586</v>
      </c>
      <c r="E9" s="36">
        <v>1.2312132626727985</v>
      </c>
      <c r="F9" s="36">
        <v>0.78492115644044014</v>
      </c>
      <c r="G9" s="36">
        <v>0.40816533851084852</v>
      </c>
      <c r="I9" s="36">
        <v>0.7264476347687463</v>
      </c>
      <c r="J9" s="36">
        <v>1.2781263529214988</v>
      </c>
      <c r="K9" s="36">
        <v>1.8828257281146454</v>
      </c>
      <c r="L9" s="36">
        <v>1.7589979150848611</v>
      </c>
      <c r="M9" s="36">
        <v>0.99849954525174989</v>
      </c>
      <c r="N9" s="36">
        <v>0.40816533851084852</v>
      </c>
      <c r="O9" s="36"/>
      <c r="P9" s="35">
        <v>1918</v>
      </c>
      <c r="Q9" s="36">
        <v>1.6856788152729951</v>
      </c>
      <c r="R9" s="36">
        <v>2.0175491570108628</v>
      </c>
      <c r="S9" s="36">
        <v>2.403576579531272</v>
      </c>
      <c r="T9" s="36">
        <v>2.3283757309182023</v>
      </c>
      <c r="U9" s="36">
        <v>1.8441232511160923</v>
      </c>
      <c r="V9" s="36">
        <v>1.6129113192056475</v>
      </c>
      <c r="W9" s="115"/>
      <c r="X9" s="36">
        <v>0.80651305030105003</v>
      </c>
      <c r="Y9" s="36">
        <v>1.592569179558762</v>
      </c>
      <c r="Z9" s="36">
        <v>2.6682204936194815</v>
      </c>
      <c r="AA9" s="36">
        <v>2.897683068632757</v>
      </c>
      <c r="AB9" s="36">
        <v>1.9772561963742412</v>
      </c>
      <c r="AC9" s="36">
        <v>1.6129113192056475</v>
      </c>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row>
    <row r="10" spans="1:80">
      <c r="A10" s="35">
        <v>1919</v>
      </c>
      <c r="B10" s="36">
        <v>3.0697381310249465</v>
      </c>
      <c r="C10" s="36">
        <v>3.5825763713724776</v>
      </c>
      <c r="D10" s="36">
        <v>3.721122789739876</v>
      </c>
      <c r="E10" s="36">
        <v>3.4384979974217593</v>
      </c>
      <c r="F10" s="36">
        <v>2.84318870163521</v>
      </c>
      <c r="G10" s="36">
        <v>2.0287185709873348</v>
      </c>
      <c r="I10" s="36">
        <v>1.5614185167312358</v>
      </c>
      <c r="J10" s="36">
        <v>3.4184956428243609</v>
      </c>
      <c r="K10" s="36">
        <v>4.6606867610073683</v>
      </c>
      <c r="L10" s="36">
        <v>4.0946627747078832</v>
      </c>
      <c r="M10" s="36">
        <v>3.264910748003218</v>
      </c>
      <c r="N10" s="36">
        <v>2.0287185709873348</v>
      </c>
      <c r="O10" s="36"/>
      <c r="P10" s="35">
        <v>1919</v>
      </c>
      <c r="Q10" s="36">
        <v>4.5317401988958599</v>
      </c>
      <c r="R10" s="36">
        <v>5.5198602381378397</v>
      </c>
      <c r="S10" s="36">
        <v>6.6721590792748762</v>
      </c>
      <c r="T10" s="36">
        <v>6.7152687000976643</v>
      </c>
      <c r="U10" s="36">
        <v>6.7806791741258223</v>
      </c>
      <c r="V10" s="36">
        <v>7.6493244848138398</v>
      </c>
      <c r="W10" s="115"/>
      <c r="X10" s="36">
        <v>1.7319047650687136</v>
      </c>
      <c r="Y10" s="36">
        <v>4.2369099083783741</v>
      </c>
      <c r="Z10" s="36">
        <v>6.5277365080571839</v>
      </c>
      <c r="AA10" s="36">
        <v>6.6430963619655525</v>
      </c>
      <c r="AB10" s="36">
        <v>6.3233691374034322</v>
      </c>
      <c r="AC10" s="36">
        <v>7.6493244848138398</v>
      </c>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row>
    <row r="11" spans="1:80">
      <c r="A11" s="35">
        <v>1920</v>
      </c>
      <c r="B11" s="36">
        <v>3.4736053015242727</v>
      </c>
      <c r="C11" s="36">
        <v>3.9262294254450727</v>
      </c>
      <c r="D11" s="36">
        <v>3.4487737942133356</v>
      </c>
      <c r="E11" s="36">
        <v>2.7612312516206301</v>
      </c>
      <c r="F11" s="36">
        <v>1.5180758896171178</v>
      </c>
      <c r="G11" s="36">
        <v>0.61554410330700637</v>
      </c>
      <c r="I11" s="36">
        <v>2.2840718946216416</v>
      </c>
      <c r="J11" s="36">
        <v>4.4513371843335827</v>
      </c>
      <c r="K11" s="36">
        <v>5.5356046029548951</v>
      </c>
      <c r="L11" s="36">
        <v>3.928250843333803</v>
      </c>
      <c r="M11" s="36">
        <v>1.9205028594407347</v>
      </c>
      <c r="N11" s="36">
        <v>0.61554410330700637</v>
      </c>
      <c r="O11" s="36"/>
      <c r="P11" s="35">
        <v>1920</v>
      </c>
      <c r="Q11" s="36">
        <v>4.7031894029916668</v>
      </c>
      <c r="R11" s="36">
        <v>5.5619390895937819</v>
      </c>
      <c r="S11" s="36">
        <v>5.6194660831326972</v>
      </c>
      <c r="T11" s="36">
        <v>4.9229035652120334</v>
      </c>
      <c r="U11" s="36">
        <v>3.3492450838363248</v>
      </c>
      <c r="V11" s="36">
        <v>2.4175334592660671</v>
      </c>
      <c r="W11" s="115"/>
      <c r="X11" s="36">
        <v>2.531433243441318</v>
      </c>
      <c r="Y11" s="36">
        <v>5.5029329552010253</v>
      </c>
      <c r="Z11" s="36">
        <v>7.7247445827822769</v>
      </c>
      <c r="AA11" s="36">
        <v>6.380003056313436</v>
      </c>
      <c r="AB11" s="36">
        <v>3.7686290894567374</v>
      </c>
      <c r="AC11" s="36">
        <v>2.4175334592660671</v>
      </c>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row>
    <row r="12" spans="1:80">
      <c r="A12" s="35">
        <v>1921</v>
      </c>
      <c r="B12" s="36">
        <v>1.5107917744770674</v>
      </c>
      <c r="C12" s="36">
        <v>1.8329893489058584</v>
      </c>
      <c r="D12" s="36">
        <v>1.9090691576185725</v>
      </c>
      <c r="E12" s="36">
        <v>1.6915041881379256</v>
      </c>
      <c r="F12" s="36">
        <v>1.1677144203299965</v>
      </c>
      <c r="G12" s="36">
        <v>0.39515770996770561</v>
      </c>
      <c r="I12" s="36">
        <v>0.71052856878621218</v>
      </c>
      <c r="J12" s="36">
        <v>1.7543037791844847</v>
      </c>
      <c r="K12" s="36">
        <v>2.5547271109152709</v>
      </c>
      <c r="L12" s="36">
        <v>2.1758440028732635</v>
      </c>
      <c r="M12" s="36">
        <v>1.4975336355772142</v>
      </c>
      <c r="N12" s="36">
        <v>0.39515770996770561</v>
      </c>
      <c r="O12" s="36"/>
      <c r="P12" s="35">
        <v>1921</v>
      </c>
      <c r="Q12" s="36">
        <v>2.1250287356058544</v>
      </c>
      <c r="R12" s="36">
        <v>2.6868771085441923</v>
      </c>
      <c r="S12" s="36">
        <v>3.2101444859436952</v>
      </c>
      <c r="T12" s="36">
        <v>3.0754484196634913</v>
      </c>
      <c r="U12" s="36">
        <v>2.5323109966309714</v>
      </c>
      <c r="V12" s="36">
        <v>1.5621124169094804</v>
      </c>
      <c r="W12" s="115"/>
      <c r="X12" s="36">
        <v>0.78885340656029623</v>
      </c>
      <c r="Y12" s="36">
        <v>2.1833042766216386</v>
      </c>
      <c r="Z12" s="36">
        <v>3.6100839611578852</v>
      </c>
      <c r="AA12" s="36">
        <v>3.5745555037502874</v>
      </c>
      <c r="AB12" s="36">
        <v>2.9508768970762342</v>
      </c>
      <c r="AC12" s="36">
        <v>1.5621124169094804</v>
      </c>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row>
    <row r="13" spans="1:80">
      <c r="A13" s="35">
        <v>1922</v>
      </c>
      <c r="B13" s="36">
        <v>2.7177357246305371</v>
      </c>
      <c r="C13" s="36">
        <v>3.3528227483888009</v>
      </c>
      <c r="D13" s="36">
        <v>4.2175300232911095</v>
      </c>
      <c r="E13" s="36">
        <v>4.398647984795681</v>
      </c>
      <c r="F13" s="36">
        <v>4.8977412719464599</v>
      </c>
      <c r="G13" s="36">
        <v>5.8466751793122507</v>
      </c>
      <c r="I13" s="36">
        <v>1.0198827183401584</v>
      </c>
      <c r="J13" s="36">
        <v>2.3800655488486311</v>
      </c>
      <c r="K13" s="36">
        <v>3.6405952691664618</v>
      </c>
      <c r="L13" s="36">
        <v>3.8974876828224256</v>
      </c>
      <c r="M13" s="36">
        <v>4.4324237143885883</v>
      </c>
      <c r="N13" s="36">
        <v>5.8466751793122507</v>
      </c>
      <c r="O13" s="36"/>
      <c r="P13" s="35">
        <v>1922</v>
      </c>
      <c r="Q13" s="36">
        <v>4.4799288464111795</v>
      </c>
      <c r="R13" s="36">
        <v>5.7739476591948291</v>
      </c>
      <c r="S13" s="36">
        <v>8.4076473069396673</v>
      </c>
      <c r="T13" s="36">
        <v>9.4144178455690408</v>
      </c>
      <c r="U13" s="36">
        <v>12.398517796039307</v>
      </c>
      <c r="V13" s="36">
        <v>19.896797376227219</v>
      </c>
      <c r="W13" s="115"/>
      <c r="X13" s="36">
        <v>1.1319203248470098</v>
      </c>
      <c r="Y13" s="36">
        <v>2.9574844191177916</v>
      </c>
      <c r="Z13" s="36">
        <v>5.1209504925092402</v>
      </c>
      <c r="AA13" s="36">
        <v>6.3313049184646495</v>
      </c>
      <c r="AB13" s="36">
        <v>8.4885968490222705</v>
      </c>
      <c r="AC13" s="36">
        <v>19.896797376227219</v>
      </c>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row>
    <row r="14" spans="1:80">
      <c r="A14" s="35">
        <v>1923</v>
      </c>
      <c r="B14" s="36">
        <v>3.1134063633710634</v>
      </c>
      <c r="C14" s="36">
        <v>3.4356913877031525</v>
      </c>
      <c r="D14" s="36">
        <v>4.0680411890372943</v>
      </c>
      <c r="E14" s="36">
        <v>4.2594938140776417</v>
      </c>
      <c r="F14" s="36">
        <v>4.793459313790069</v>
      </c>
      <c r="G14" s="36">
        <v>6.1787124948275123</v>
      </c>
      <c r="I14" s="36">
        <v>2.3025407926125863</v>
      </c>
      <c r="J14" s="36">
        <v>2.7471744425541385</v>
      </c>
      <c r="K14" s="36">
        <v>3.4721430113600471</v>
      </c>
      <c r="L14" s="36">
        <v>3.7489290883931674</v>
      </c>
      <c r="M14" s="36">
        <v>4.1327070424153556</v>
      </c>
      <c r="N14" s="36">
        <v>6.1787124948275123</v>
      </c>
      <c r="O14" s="36"/>
      <c r="P14" s="35">
        <v>1923</v>
      </c>
      <c r="Q14" s="36">
        <v>4.8675427234270439</v>
      </c>
      <c r="R14" s="36">
        <v>5.8196582181921688</v>
      </c>
      <c r="S14" s="36">
        <v>8.1519921575099819</v>
      </c>
      <c r="T14" s="36">
        <v>9.1758333727511054</v>
      </c>
      <c r="U14" s="36">
        <v>12.305365463287275</v>
      </c>
      <c r="V14" s="36">
        <v>20.850055100323686</v>
      </c>
      <c r="W14" s="115"/>
      <c r="X14" s="36">
        <v>2.5518500597260405</v>
      </c>
      <c r="Y14" s="36">
        <v>3.41054465044544</v>
      </c>
      <c r="Z14" s="36">
        <v>4.8874756684342966</v>
      </c>
      <c r="AA14" s="36">
        <v>6.0958621153026655</v>
      </c>
      <c r="AB14" s="36">
        <v>7.9373852073816158</v>
      </c>
      <c r="AC14" s="36">
        <v>20.850055100323686</v>
      </c>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row>
    <row r="15" spans="1:80">
      <c r="A15" s="35">
        <v>1924</v>
      </c>
      <c r="B15" s="36">
        <v>3.7776050835994068</v>
      </c>
      <c r="C15" s="36">
        <v>4.3438961177886828</v>
      </c>
      <c r="D15" s="36">
        <v>5.728059641260848</v>
      </c>
      <c r="E15" s="36">
        <v>5.9969849883478838</v>
      </c>
      <c r="F15" s="36">
        <v>6.5466231331173841</v>
      </c>
      <c r="G15" s="36">
        <v>7.0395787867124406</v>
      </c>
      <c r="I15" s="36">
        <v>2.3279261207616972</v>
      </c>
      <c r="J15" s="36">
        <v>2.7494887773160661</v>
      </c>
      <c r="K15" s="36">
        <v>4.86143424580015</v>
      </c>
      <c r="L15" s="36">
        <v>5.4529760822896804</v>
      </c>
      <c r="M15" s="36">
        <v>6.3050519401310288</v>
      </c>
      <c r="N15" s="36">
        <v>7.0395787867124406</v>
      </c>
      <c r="O15" s="36"/>
      <c r="P15" s="35">
        <v>1924</v>
      </c>
      <c r="Q15" s="36">
        <v>6.0332184727295033</v>
      </c>
      <c r="R15" s="36">
        <v>7.4202721088225836</v>
      </c>
      <c r="S15" s="36">
        <v>11.039667738096178</v>
      </c>
      <c r="T15" s="36">
        <v>12.311324371167251</v>
      </c>
      <c r="U15" s="36">
        <v>15.762669200464929</v>
      </c>
      <c r="V15" s="36">
        <v>23.248521238797572</v>
      </c>
      <c r="W15" s="115"/>
      <c r="X15" s="36">
        <v>2.57991141953213</v>
      </c>
      <c r="Y15" s="36">
        <v>3.4133982213895302</v>
      </c>
      <c r="Z15" s="36">
        <v>6.8031640594079184</v>
      </c>
      <c r="AA15" s="36">
        <v>8.7694945116443517</v>
      </c>
      <c r="AB15" s="36">
        <v>11.862186838837939</v>
      </c>
      <c r="AC15" s="36">
        <v>23.248521238797572</v>
      </c>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row>
    <row r="16" spans="1:80">
      <c r="A16" s="35">
        <v>1925</v>
      </c>
      <c r="B16" s="36">
        <v>6.3792135489502328</v>
      </c>
      <c r="C16" s="36">
        <v>7.7555482728378546</v>
      </c>
      <c r="D16" s="36">
        <v>10.71477621340502</v>
      </c>
      <c r="E16" s="36">
        <v>11.617508420159755</v>
      </c>
      <c r="F16" s="36">
        <v>13.483038131924921</v>
      </c>
      <c r="G16" s="36">
        <v>15.815992258666929</v>
      </c>
      <c r="I16" s="36">
        <v>2.336198497966457</v>
      </c>
      <c r="J16" s="36">
        <v>3.986647581821638</v>
      </c>
      <c r="K16" s="36">
        <v>7.6961357882980765</v>
      </c>
      <c r="L16" s="36">
        <v>9.6426817610680615</v>
      </c>
      <c r="M16" s="36">
        <v>12.188099634531842</v>
      </c>
      <c r="N16" s="36">
        <v>15.815992258666929</v>
      </c>
      <c r="O16" s="36"/>
      <c r="P16" s="35">
        <v>1925</v>
      </c>
      <c r="Q16" s="36">
        <v>11.062907641846992</v>
      </c>
      <c r="R16" s="36">
        <v>13.609844130131615</v>
      </c>
      <c r="S16" s="36">
        <v>20.389304788298841</v>
      </c>
      <c r="T16" s="36">
        <v>23.083047924310844</v>
      </c>
      <c r="U16" s="36">
        <v>29.953910234312215</v>
      </c>
      <c r="V16" s="36">
        <v>42.905959388494516</v>
      </c>
      <c r="W16" s="115"/>
      <c r="X16" s="36">
        <v>2.5890555004390881</v>
      </c>
      <c r="Y16" s="36">
        <v>4.9341328552377464</v>
      </c>
      <c r="Z16" s="36">
        <v>10.643423003204578</v>
      </c>
      <c r="AA16" s="36">
        <v>15.100413082981067</v>
      </c>
      <c r="AB16" s="36">
        <v>21.727972350429773</v>
      </c>
      <c r="AC16" s="36">
        <v>42.905959388494516</v>
      </c>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row>
    <row r="17" spans="1:80">
      <c r="A17" s="35">
        <v>1926</v>
      </c>
      <c r="B17" s="36">
        <v>5.0746743777855876</v>
      </c>
      <c r="C17" s="36">
        <v>5.9886539736889883</v>
      </c>
      <c r="D17" s="36">
        <v>7.9922297755209701</v>
      </c>
      <c r="E17" s="36">
        <v>8.7690196043038657</v>
      </c>
      <c r="F17" s="36">
        <v>10.534447582497988</v>
      </c>
      <c r="G17" s="36">
        <v>12.926053972816343</v>
      </c>
      <c r="I17" s="36">
        <v>2.3264087882066522</v>
      </c>
      <c r="J17" s="36">
        <v>3.4188454540266733</v>
      </c>
      <c r="K17" s="36">
        <v>5.3949855701415723</v>
      </c>
      <c r="L17" s="36">
        <v>6.8233874940159573</v>
      </c>
      <c r="M17" s="36">
        <v>9.1355687253287403</v>
      </c>
      <c r="N17" s="36">
        <v>12.926053972816343</v>
      </c>
      <c r="O17" s="36"/>
      <c r="P17" s="35">
        <v>1926</v>
      </c>
      <c r="Q17" s="36">
        <v>9.0251178713419229</v>
      </c>
      <c r="R17" s="36">
        <v>10.861108771218561</v>
      </c>
      <c r="S17" s="36">
        <v>16.102843313324382</v>
      </c>
      <c r="T17" s="36">
        <v>18.506783317420172</v>
      </c>
      <c r="U17" s="36">
        <v>24.900212084612928</v>
      </c>
      <c r="V17" s="36">
        <v>37.256737786777002</v>
      </c>
      <c r="W17" s="115"/>
      <c r="X17" s="36">
        <v>2.5782341795037773</v>
      </c>
      <c r="Y17" s="36">
        <v>4.2373397928137724</v>
      </c>
      <c r="Z17" s="36">
        <v>7.5329501403126091</v>
      </c>
      <c r="AA17" s="36">
        <v>10.877503035502794</v>
      </c>
      <c r="AB17" s="36">
        <v>16.741688950778357</v>
      </c>
      <c r="AC17" s="36">
        <v>37.256737786777002</v>
      </c>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row>
    <row r="18" spans="1:80">
      <c r="A18" s="35">
        <v>1927</v>
      </c>
      <c r="B18" s="36">
        <v>5.9768452147326601</v>
      </c>
      <c r="C18" s="36">
        <v>6.9881321594294148</v>
      </c>
      <c r="D18" s="36">
        <v>9.3116892902519073</v>
      </c>
      <c r="E18" s="36">
        <v>10.336641251278367</v>
      </c>
      <c r="F18" s="36">
        <v>12.496765580530671</v>
      </c>
      <c r="G18" s="36">
        <v>14.320860301993115</v>
      </c>
      <c r="I18" s="36">
        <v>2.8328967448312747</v>
      </c>
      <c r="J18" s="36">
        <v>3.8696730789655129</v>
      </c>
      <c r="K18" s="36">
        <v>5.7587137780000024</v>
      </c>
      <c r="L18" s="36">
        <v>7.8590565658895946</v>
      </c>
      <c r="M18" s="36">
        <v>11.393138947796301</v>
      </c>
      <c r="N18" s="36">
        <v>14.320860301993115</v>
      </c>
      <c r="O18" s="36"/>
      <c r="P18" s="35">
        <v>1927</v>
      </c>
      <c r="Q18" s="36">
        <v>10.57682501281667</v>
      </c>
      <c r="R18" s="36">
        <v>12.661129347402332</v>
      </c>
      <c r="S18" s="36">
        <v>18.543250802927869</v>
      </c>
      <c r="T18" s="36">
        <v>21.348596364967531</v>
      </c>
      <c r="U18" s="36">
        <v>28.412532367748817</v>
      </c>
      <c r="V18" s="36">
        <v>40.068835386824361</v>
      </c>
      <c r="W18" s="115"/>
      <c r="X18" s="36">
        <v>3.1377863556426648</v>
      </c>
      <c r="Y18" s="36">
        <v>4.7907448081759112</v>
      </c>
      <c r="Z18" s="36">
        <v>8.0285868247197918</v>
      </c>
      <c r="AA18" s="36">
        <v>12.44631878724244</v>
      </c>
      <c r="AB18" s="36">
        <v>20.45572834272248</v>
      </c>
      <c r="AC18" s="36">
        <v>40.068835386824361</v>
      </c>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row>
    <row r="19" spans="1:80">
      <c r="A19" s="35">
        <v>1928</v>
      </c>
      <c r="B19" s="36">
        <v>8.549547999878321</v>
      </c>
      <c r="C19" s="36">
        <v>10.278828491761773</v>
      </c>
      <c r="D19" s="36">
        <v>14.699700430551015</v>
      </c>
      <c r="E19" s="36">
        <v>16.398111951159262</v>
      </c>
      <c r="F19" s="36">
        <v>19.456552105888886</v>
      </c>
      <c r="G19" s="36">
        <v>20.691757898675206</v>
      </c>
      <c r="I19" s="36">
        <v>2.7956139986397295</v>
      </c>
      <c r="J19" s="36">
        <v>3.8414355026832627</v>
      </c>
      <c r="K19" s="36">
        <v>8.3100226149926204</v>
      </c>
      <c r="L19" s="36">
        <v>12.500583228427375</v>
      </c>
      <c r="M19" s="36">
        <v>18.63347538788134</v>
      </c>
      <c r="N19" s="36">
        <v>20.691757898675206</v>
      </c>
      <c r="O19" s="36"/>
      <c r="P19" s="35">
        <v>1928</v>
      </c>
      <c r="Q19" s="36">
        <v>15.3549366198902</v>
      </c>
      <c r="R19" s="36">
        <v>18.657482116256716</v>
      </c>
      <c r="S19" s="36">
        <v>27.755385153966433</v>
      </c>
      <c r="T19" s="36">
        <v>31.569324795600672</v>
      </c>
      <c r="U19" s="36">
        <v>39.969990991627149</v>
      </c>
      <c r="V19" s="36">
        <v>51.067031822467577</v>
      </c>
      <c r="W19" s="115"/>
      <c r="X19" s="36">
        <v>3.0966189415314789</v>
      </c>
      <c r="Y19" s="36">
        <v>4.7561185715151053</v>
      </c>
      <c r="Z19" s="36">
        <v>11.463205878183649</v>
      </c>
      <c r="AA19" s="36">
        <v>19.231597481184547</v>
      </c>
      <c r="AB19" s="36">
        <v>31.413520217557057</v>
      </c>
      <c r="AC19" s="36">
        <v>51.067031822467577</v>
      </c>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row>
    <row r="20" spans="1:80">
      <c r="A20" s="35">
        <v>1929</v>
      </c>
      <c r="B20" s="36">
        <v>7.6398952264507161</v>
      </c>
      <c r="C20" s="36">
        <v>9.1841638366873575</v>
      </c>
      <c r="D20" s="36">
        <v>13.470513888635484</v>
      </c>
      <c r="E20" s="36">
        <v>15.188973477045728</v>
      </c>
      <c r="F20" s="36">
        <v>19.361351728739873</v>
      </c>
      <c r="G20" s="36">
        <v>22.71057420485003</v>
      </c>
      <c r="I20" s="36">
        <v>2.525287922540278</v>
      </c>
      <c r="J20" s="36">
        <v>3.144245372838224</v>
      </c>
      <c r="K20" s="36">
        <v>7.1082677402464611</v>
      </c>
      <c r="L20" s="36">
        <v>9.7916366617566943</v>
      </c>
      <c r="M20" s="36">
        <v>17.019918051722602</v>
      </c>
      <c r="N20" s="36">
        <v>22.71057420485003</v>
      </c>
      <c r="O20" s="36"/>
      <c r="P20" s="35">
        <v>1929</v>
      </c>
      <c r="Q20" s="36">
        <v>14.192090311064685</v>
      </c>
      <c r="R20" s="36">
        <v>17.411224804020446</v>
      </c>
      <c r="S20" s="36">
        <v>26.562513179642725</v>
      </c>
      <c r="T20" s="36">
        <v>30.52659816767671</v>
      </c>
      <c r="U20" s="36">
        <v>40.493386163605216</v>
      </c>
      <c r="V20" s="36">
        <v>54.030432453047766</v>
      </c>
      <c r="W20" s="115"/>
      <c r="X20" s="36">
        <v>2.79802456101043</v>
      </c>
      <c r="Y20" s="36">
        <v>3.8996530508953988</v>
      </c>
      <c r="Z20" s="36">
        <v>9.8544618298272955</v>
      </c>
      <c r="AA20" s="36">
        <v>15.319382269178782</v>
      </c>
      <c r="AB20" s="36">
        <v>29.088924919943679</v>
      </c>
      <c r="AC20" s="36">
        <v>54.030432453047766</v>
      </c>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row>
    <row r="21" spans="1:80">
      <c r="A21" s="35">
        <v>1930</v>
      </c>
      <c r="B21" s="36">
        <v>2.9321489579389195</v>
      </c>
      <c r="C21" s="36">
        <v>3.4224933235248476</v>
      </c>
      <c r="D21" s="36">
        <v>4.2516394553902748</v>
      </c>
      <c r="E21" s="36">
        <v>4.7367341554620674</v>
      </c>
      <c r="F21" s="36">
        <v>6.0870167734878597</v>
      </c>
      <c r="G21" s="36">
        <v>8.0066751424421998</v>
      </c>
      <c r="I21" s="36">
        <v>1.6225979194929914</v>
      </c>
      <c r="J21" s="36">
        <v>2.4827586022825541</v>
      </c>
      <c r="K21" s="36">
        <v>2.715944446674861</v>
      </c>
      <c r="L21" s="36">
        <v>3.2564545571092496</v>
      </c>
      <c r="M21" s="36">
        <v>4.905806527169446</v>
      </c>
      <c r="N21" s="36">
        <v>8.0066751424421998</v>
      </c>
      <c r="O21" s="36"/>
      <c r="P21" s="35">
        <v>1930</v>
      </c>
      <c r="Q21" s="36">
        <v>5.3547181303774529</v>
      </c>
      <c r="R21" s="36">
        <v>6.341008727321193</v>
      </c>
      <c r="S21" s="36">
        <v>9.3474594361235646</v>
      </c>
      <c r="T21" s="36">
        <v>11.025243682035974</v>
      </c>
      <c r="U21" s="36">
        <v>15.975770739421126</v>
      </c>
      <c r="V21" s="36">
        <v>25.823813903776244</v>
      </c>
      <c r="W21" s="115"/>
      <c r="X21" s="36">
        <v>1.7996420267605973</v>
      </c>
      <c r="Y21" s="36">
        <v>3.0843042953001585</v>
      </c>
      <c r="Z21" s="36">
        <v>3.8352789047802847</v>
      </c>
      <c r="AA21" s="36">
        <v>5.3121001763351012</v>
      </c>
      <c r="AB21" s="36">
        <v>9.352783586671908</v>
      </c>
      <c r="AC21" s="36">
        <v>25.823813903776244</v>
      </c>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row>
    <row r="22" spans="1:80">
      <c r="A22" s="35">
        <v>1931</v>
      </c>
      <c r="B22" s="36">
        <v>1.0733396483765261</v>
      </c>
      <c r="C22" s="36">
        <v>1.345878068048366</v>
      </c>
      <c r="D22" s="36">
        <v>1.8809401897553835</v>
      </c>
      <c r="E22" s="36">
        <v>2.115094611776227</v>
      </c>
      <c r="F22" s="36">
        <v>2.7217089103547436</v>
      </c>
      <c r="G22" s="36">
        <v>3.741568843989787</v>
      </c>
      <c r="I22" s="36">
        <v>0.43643361192930158</v>
      </c>
      <c r="J22" s="36">
        <v>0.82122058506119633</v>
      </c>
      <c r="K22" s="36">
        <v>1.2028703325899726</v>
      </c>
      <c r="L22" s="36">
        <v>1.4979656126703145</v>
      </c>
      <c r="M22" s="36">
        <v>2.1242868073730667</v>
      </c>
      <c r="N22" s="36">
        <v>3.741568843989787</v>
      </c>
      <c r="O22" s="36"/>
      <c r="P22" s="35">
        <v>1931</v>
      </c>
      <c r="Q22" s="36">
        <v>2.2416601314631794</v>
      </c>
      <c r="R22" s="36">
        <v>2.5790702951759621</v>
      </c>
      <c r="S22" s="36">
        <v>4.2699079997278133</v>
      </c>
      <c r="T22" s="36">
        <v>5.1404917019663436</v>
      </c>
      <c r="U22" s="36">
        <v>7.7089827266909259</v>
      </c>
      <c r="V22" s="36">
        <v>13.455891089860854</v>
      </c>
      <c r="W22" s="115"/>
      <c r="X22" s="36">
        <v>0.48469119599995669</v>
      </c>
      <c r="Y22" s="36">
        <v>1.0244225391341513</v>
      </c>
      <c r="Z22" s="36">
        <v>1.7095730691587356</v>
      </c>
      <c r="AA22" s="36">
        <v>2.4719236436813152</v>
      </c>
      <c r="AB22" s="36">
        <v>4.1601990550590546</v>
      </c>
      <c r="AC22" s="36">
        <v>13.455891089860854</v>
      </c>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row>
    <row r="23" spans="1:80">
      <c r="A23" s="35">
        <v>1932</v>
      </c>
      <c r="B23" s="36">
        <v>0.48449983551174175</v>
      </c>
      <c r="C23" s="36">
        <v>0.57465748929861882</v>
      </c>
      <c r="D23" s="36">
        <v>0.89465028805724811</v>
      </c>
      <c r="E23" s="36">
        <v>1.0922028955886485</v>
      </c>
      <c r="F23" s="36">
        <v>1.3543592402917137</v>
      </c>
      <c r="G23" s="36">
        <v>1.4715265208894497</v>
      </c>
      <c r="I23" s="36">
        <v>0.26951892303404212</v>
      </c>
      <c r="J23" s="36">
        <v>0.28343222113904615</v>
      </c>
      <c r="K23" s="36">
        <v>0.30944087501693834</v>
      </c>
      <c r="L23" s="36">
        <v>0.81726554335415103</v>
      </c>
      <c r="M23" s="36">
        <v>1.2973983191507183</v>
      </c>
      <c r="N23" s="36">
        <v>1.4715265208894497</v>
      </c>
      <c r="O23" s="36"/>
      <c r="P23" s="35">
        <v>1932</v>
      </c>
      <c r="Q23" s="36">
        <v>0.70600563398530092</v>
      </c>
      <c r="R23" s="36">
        <v>0.88410858146744187</v>
      </c>
      <c r="S23" s="36">
        <v>1.9803044658845275</v>
      </c>
      <c r="T23" s="36">
        <v>2.501005076138743</v>
      </c>
      <c r="U23" s="36">
        <v>3.5866008943127334</v>
      </c>
      <c r="V23" s="36">
        <v>5.6372454002221302</v>
      </c>
      <c r="W23" s="115"/>
      <c r="X23" s="36">
        <v>0.29937581731797352</v>
      </c>
      <c r="Y23" s="36">
        <v>0.35403941098224401</v>
      </c>
      <c r="Z23" s="36">
        <v>0.44147292244954445</v>
      </c>
      <c r="AA23" s="36">
        <v>1.3547280883421444</v>
      </c>
      <c r="AB23" s="36">
        <v>2.5615629634693975</v>
      </c>
      <c r="AC23" s="36">
        <v>5.6372454002221302</v>
      </c>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row>
    <row r="24" spans="1:80">
      <c r="A24" s="35">
        <v>1933</v>
      </c>
      <c r="B24" s="36">
        <v>1.9667371147126864</v>
      </c>
      <c r="C24" s="36">
        <v>2.483577238374115</v>
      </c>
      <c r="D24" s="36">
        <v>3.6230063642351076</v>
      </c>
      <c r="E24" s="36">
        <v>4.1893768262362752</v>
      </c>
      <c r="F24" s="36">
        <v>5.3335980331228665</v>
      </c>
      <c r="G24" s="36">
        <v>6.1692312847553445</v>
      </c>
      <c r="I24" s="36">
        <v>0.60196522666010921</v>
      </c>
      <c r="J24" s="36">
        <v>1.383557028730185</v>
      </c>
      <c r="K24" s="36">
        <v>1.912271023881762</v>
      </c>
      <c r="L24" s="36">
        <v>2.9486469199895313</v>
      </c>
      <c r="M24" s="36">
        <v>4.901756201702864</v>
      </c>
      <c r="N24" s="36">
        <v>6.1692312847553445</v>
      </c>
      <c r="O24" s="36"/>
      <c r="P24" s="35">
        <v>1933</v>
      </c>
      <c r="Q24" s="36">
        <v>3.3540218938535458</v>
      </c>
      <c r="R24" s="36">
        <v>4.4046074363585355</v>
      </c>
      <c r="S24" s="36">
        <v>7.7592700035995641</v>
      </c>
      <c r="T24" s="36">
        <v>9.3778906475030404</v>
      </c>
      <c r="U24" s="36">
        <v>13.416707845326329</v>
      </c>
      <c r="V24" s="36">
        <v>20.823057420531402</v>
      </c>
      <c r="W24" s="115"/>
      <c r="X24" s="36">
        <v>0.66840319020246508</v>
      </c>
      <c r="Y24" s="36">
        <v>1.7234849366676381</v>
      </c>
      <c r="Z24" s="36">
        <v>2.709609288424113</v>
      </c>
      <c r="AA24" s="36">
        <v>4.819668201334312</v>
      </c>
      <c r="AB24" s="36">
        <v>9.3454225728649778</v>
      </c>
      <c r="AC24" s="36">
        <v>20.823057420531402</v>
      </c>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row>
    <row r="25" spans="1:80">
      <c r="A25" s="35">
        <v>1934</v>
      </c>
      <c r="B25" s="36">
        <v>1.0648911951494477</v>
      </c>
      <c r="C25" s="36">
        <v>1.3603531345734836</v>
      </c>
      <c r="D25" s="36">
        <v>1.8454414908476107</v>
      </c>
      <c r="E25" s="36">
        <v>2.0577923334061285</v>
      </c>
      <c r="F25" s="36">
        <v>2.1843255338172574</v>
      </c>
      <c r="G25" s="36">
        <v>1.6396316225176493</v>
      </c>
      <c r="I25" s="36">
        <v>0.25423092762395499</v>
      </c>
      <c r="J25" s="36">
        <v>0.90660506504225369</v>
      </c>
      <c r="K25" s="36">
        <v>1.2250915934713216</v>
      </c>
      <c r="L25" s="36">
        <v>1.9340924574224168</v>
      </c>
      <c r="M25" s="36">
        <v>2.4504125723433239</v>
      </c>
      <c r="N25" s="36">
        <v>1.6396316225176493</v>
      </c>
      <c r="O25" s="36"/>
      <c r="P25" s="35">
        <v>1934</v>
      </c>
      <c r="Q25" s="36">
        <v>1.7250337122506949</v>
      </c>
      <c r="R25" s="36">
        <v>2.2414386048560728</v>
      </c>
      <c r="S25" s="36">
        <v>3.41040690682674</v>
      </c>
      <c r="T25" s="36">
        <v>3.9643156212253712</v>
      </c>
      <c r="U25" s="36">
        <v>4.7200149306375128</v>
      </c>
      <c r="V25" s="36">
        <v>4.4593578678761512</v>
      </c>
      <c r="W25" s="115"/>
      <c r="X25" s="36">
        <v>0.28263848723726687</v>
      </c>
      <c r="Y25" s="36">
        <v>1.1345420582734844</v>
      </c>
      <c r="Z25" s="36">
        <v>1.7501308478161741</v>
      </c>
      <c r="AA25" s="36">
        <v>3.213129945051624</v>
      </c>
      <c r="AB25" s="36">
        <v>4.8532552341167641</v>
      </c>
      <c r="AC25" s="36">
        <v>4.4593578678761512</v>
      </c>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row>
    <row r="26" spans="1:80">
      <c r="A26" s="35">
        <v>1935</v>
      </c>
      <c r="B26" s="36">
        <v>2.3549897645412128</v>
      </c>
      <c r="C26" s="36">
        <v>3.1109316923383248</v>
      </c>
      <c r="D26" s="36">
        <v>4.095562321215076</v>
      </c>
      <c r="E26" s="36">
        <v>4.5023227755370936</v>
      </c>
      <c r="F26" s="36">
        <v>4.7617894939163357</v>
      </c>
      <c r="G26" s="36">
        <v>3.4595799867351738</v>
      </c>
      <c r="I26" s="36">
        <v>0.41357564157070431</v>
      </c>
      <c r="J26" s="36">
        <v>2.0882575035268354</v>
      </c>
      <c r="K26" s="36">
        <v>2.8756965819569049</v>
      </c>
      <c r="L26" s="36">
        <v>4.2448579958134376</v>
      </c>
      <c r="M26" s="36">
        <v>5.4067436742690269</v>
      </c>
      <c r="N26" s="36">
        <v>3.4595799867351738</v>
      </c>
      <c r="O26" s="36"/>
      <c r="P26" s="35">
        <v>1935</v>
      </c>
      <c r="Q26" s="36">
        <v>3.8516103273571138</v>
      </c>
      <c r="R26" s="36">
        <v>5.1342427581238566</v>
      </c>
      <c r="S26" s="36">
        <v>7.490159937782205</v>
      </c>
      <c r="T26" s="36">
        <v>8.5722004443812594</v>
      </c>
      <c r="U26" s="36">
        <v>10.082926599425758</v>
      </c>
      <c r="V26" s="36">
        <v>9.1189638366554941</v>
      </c>
      <c r="W26" s="115"/>
      <c r="X26" s="36">
        <v>0.45995121200655331</v>
      </c>
      <c r="Y26" s="36">
        <v>2.6171534924316089</v>
      </c>
      <c r="Z26" s="36">
        <v>4.1081379742241504</v>
      </c>
      <c r="AA26" s="36">
        <v>7.0250626706083601</v>
      </c>
      <c r="AB26" s="36">
        <v>10.58457501256207</v>
      </c>
      <c r="AC26" s="36">
        <v>9.1189638366554941</v>
      </c>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row>
    <row r="27" spans="1:80">
      <c r="A27" s="35">
        <v>1936</v>
      </c>
      <c r="B27" s="36">
        <v>4.3341604095950448</v>
      </c>
      <c r="C27" s="36">
        <v>5.1717545766929991</v>
      </c>
      <c r="D27" s="36">
        <v>6.3260596635644761</v>
      </c>
      <c r="E27" s="36">
        <v>6.728091878902454</v>
      </c>
      <c r="F27" s="36">
        <v>6.721490777333698</v>
      </c>
      <c r="G27" s="36">
        <v>4.3816785981392874</v>
      </c>
      <c r="I27" s="36">
        <v>2.001532482004019</v>
      </c>
      <c r="J27" s="36">
        <v>3.7792127917403779</v>
      </c>
      <c r="K27" s="36">
        <v>5.0440552355499655</v>
      </c>
      <c r="L27" s="36">
        <v>6.7346977426321644</v>
      </c>
      <c r="M27" s="36">
        <v>7.852707660333488</v>
      </c>
      <c r="N27" s="36">
        <v>4.3816785981392874</v>
      </c>
      <c r="O27" s="36"/>
      <c r="P27" s="35">
        <v>1936</v>
      </c>
      <c r="Q27" s="36">
        <v>6.8218463162633425</v>
      </c>
      <c r="R27" s="36">
        <v>8.4053236207308792</v>
      </c>
      <c r="S27" s="36">
        <v>11.317233396990003</v>
      </c>
      <c r="T27" s="36">
        <v>12.543055814584516</v>
      </c>
      <c r="U27" s="36">
        <v>13.934281111695263</v>
      </c>
      <c r="V27" s="36">
        <v>11.371803491159719</v>
      </c>
      <c r="W27" s="115"/>
      <c r="X27" s="36">
        <v>2.233860857932084</v>
      </c>
      <c r="Y27" s="36">
        <v>4.7464382398143625</v>
      </c>
      <c r="Z27" s="36">
        <v>7.2057931936428092</v>
      </c>
      <c r="AA27" s="36">
        <v>11.099905391415282</v>
      </c>
      <c r="AB27" s="36">
        <v>15.227118868725965</v>
      </c>
      <c r="AC27" s="36">
        <v>11.371803491159719</v>
      </c>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row>
    <row r="28" spans="1:80">
      <c r="A28" s="35">
        <v>1937</v>
      </c>
      <c r="B28" s="36">
        <v>1.6456310090230648</v>
      </c>
      <c r="C28" s="36">
        <v>1.8745538746610371</v>
      </c>
      <c r="D28" s="36">
        <v>2.494979047541654</v>
      </c>
      <c r="E28" s="36">
        <v>2.5314659112561149</v>
      </c>
      <c r="F28" s="36">
        <v>2.3535529475042569</v>
      </c>
      <c r="G28" s="36">
        <v>1.7056968487196371</v>
      </c>
      <c r="I28" s="36">
        <v>1.0403388055337943</v>
      </c>
      <c r="J28" s="36">
        <v>1.1816848060106104</v>
      </c>
      <c r="K28" s="36">
        <v>2.3825488504732721</v>
      </c>
      <c r="L28" s="36">
        <v>2.7061053698974535</v>
      </c>
      <c r="M28" s="36">
        <v>2.6654535682890863</v>
      </c>
      <c r="N28" s="36">
        <v>1.7056968487196371</v>
      </c>
      <c r="O28" s="36"/>
      <c r="P28" s="35">
        <v>1937</v>
      </c>
      <c r="Q28" s="36">
        <v>2.5422293186229967</v>
      </c>
      <c r="R28" s="36">
        <v>3.0551667296902405</v>
      </c>
      <c r="S28" s="36">
        <v>4.4445049802200698</v>
      </c>
      <c r="T28" s="36">
        <v>4.7742347386595307</v>
      </c>
      <c r="U28" s="36">
        <v>5.060064426945158</v>
      </c>
      <c r="V28" s="36">
        <v>4.6336852543611782</v>
      </c>
      <c r="W28" s="115"/>
      <c r="X28" s="36">
        <v>1.158610556197802</v>
      </c>
      <c r="Y28" s="36">
        <v>1.47929107725033</v>
      </c>
      <c r="Z28" s="36">
        <v>3.4036412149618167</v>
      </c>
      <c r="AA28" s="36">
        <v>4.4899252650454597</v>
      </c>
      <c r="AB28" s="36">
        <v>5.2746695890672717</v>
      </c>
      <c r="AC28" s="36">
        <v>4.6336852543611782</v>
      </c>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row>
    <row r="29" spans="1:80">
      <c r="A29" s="35">
        <v>1938</v>
      </c>
      <c r="B29" s="36">
        <v>1.9747265944232577</v>
      </c>
      <c r="C29" s="36">
        <v>2.421322037831009</v>
      </c>
      <c r="D29" s="36">
        <v>3.6026481591647253</v>
      </c>
      <c r="E29" s="36">
        <v>4.0483483762866319</v>
      </c>
      <c r="F29" s="36">
        <v>5.3599789280312118</v>
      </c>
      <c r="G29" s="36">
        <v>8.771390105939215</v>
      </c>
      <c r="I29" s="36">
        <v>0.90687791309818888</v>
      </c>
      <c r="J29" s="36">
        <v>1.2680291088115376</v>
      </c>
      <c r="K29" s="36">
        <v>2.3488211304774915</v>
      </c>
      <c r="L29" s="36">
        <v>2.8216736093200083</v>
      </c>
      <c r="M29" s="36">
        <v>3.6390345142309877</v>
      </c>
      <c r="N29" s="36">
        <v>8.771390105939215</v>
      </c>
      <c r="O29" s="36"/>
      <c r="P29" s="35">
        <v>1938</v>
      </c>
      <c r="Q29" s="36">
        <v>3.4809047243540321</v>
      </c>
      <c r="R29" s="36">
        <v>4.4841373456207663</v>
      </c>
      <c r="S29" s="36">
        <v>7.3478643448833516</v>
      </c>
      <c r="T29" s="36">
        <v>8.6930726855740161</v>
      </c>
      <c r="U29" s="36">
        <v>12.688884598073345</v>
      </c>
      <c r="V29" s="36">
        <v>21.873801278981464</v>
      </c>
      <c r="W29" s="115"/>
      <c r="X29" s="36">
        <v>1.0106973894624192</v>
      </c>
      <c r="Y29" s="36">
        <v>1.5900770459632583</v>
      </c>
      <c r="Z29" s="36">
        <v>3.3667557679520206</v>
      </c>
      <c r="AA29" s="36">
        <v>4.7027893488666797</v>
      </c>
      <c r="AB29" s="36">
        <v>7.2254814755192722</v>
      </c>
      <c r="AC29" s="36">
        <v>21.873801278981464</v>
      </c>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row>
    <row r="30" spans="1:80">
      <c r="A30" s="35">
        <v>1939</v>
      </c>
      <c r="B30" s="36">
        <v>1.7923315716527559</v>
      </c>
      <c r="C30" s="36">
        <v>2.1423511570099971</v>
      </c>
      <c r="D30" s="36">
        <v>2.9365282107645165</v>
      </c>
      <c r="E30" s="36">
        <v>3.0888623302076872</v>
      </c>
      <c r="F30" s="36">
        <v>3.2649763026998322</v>
      </c>
      <c r="G30" s="36">
        <v>3.186188861265967</v>
      </c>
      <c r="I30" s="36">
        <v>0.9578762094059885</v>
      </c>
      <c r="J30" s="36">
        <v>1.3606977462163716</v>
      </c>
      <c r="K30" s="36">
        <v>2.504080995252195</v>
      </c>
      <c r="L30" s="36">
        <v>2.925978142438272</v>
      </c>
      <c r="M30" s="36">
        <v>3.3019133282601163</v>
      </c>
      <c r="N30" s="36">
        <v>3.186188861265967</v>
      </c>
      <c r="O30" s="36"/>
      <c r="P30" s="35">
        <v>1939</v>
      </c>
      <c r="Q30" s="36">
        <v>2.8335536989148418</v>
      </c>
      <c r="R30" s="36">
        <v>3.5578151995227612</v>
      </c>
      <c r="S30" s="36">
        <v>5.400689703978812</v>
      </c>
      <c r="T30" s="36">
        <v>6.0190006092618322</v>
      </c>
      <c r="U30" s="36">
        <v>7.2225595710900832</v>
      </c>
      <c r="V30" s="36">
        <v>8.5403714999267493</v>
      </c>
      <c r="W30" s="115"/>
      <c r="X30" s="36">
        <v>1.0677160319580339</v>
      </c>
      <c r="Y30" s="36">
        <v>1.7066778645800929</v>
      </c>
      <c r="Z30" s="36">
        <v>3.5901012852164804</v>
      </c>
      <c r="AA30" s="36">
        <v>4.8766302373971211</v>
      </c>
      <c r="AB30" s="36">
        <v>6.5605022369675838</v>
      </c>
      <c r="AC30" s="36">
        <v>8.5403714999267493</v>
      </c>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row>
    <row r="31" spans="1:80">
      <c r="A31" s="35">
        <v>1940</v>
      </c>
      <c r="B31" s="36">
        <v>1.5220632989359477</v>
      </c>
      <c r="C31" s="36">
        <v>1.8836086176669846</v>
      </c>
      <c r="D31" s="36">
        <v>2.5861695646182152</v>
      </c>
      <c r="E31" s="36">
        <v>2.7604923909414238</v>
      </c>
      <c r="F31" s="36">
        <v>3.0836433889671429</v>
      </c>
      <c r="G31" s="36">
        <v>3.8690152945616862</v>
      </c>
      <c r="I31" s="36">
        <v>0.65025209937195194</v>
      </c>
      <c r="J31" s="36">
        <v>1.1625390382227043</v>
      </c>
      <c r="K31" s="36">
        <v>2.0835567549942819</v>
      </c>
      <c r="L31" s="36">
        <v>2.4627773359957854</v>
      </c>
      <c r="M31" s="36">
        <v>2.7124976248539441</v>
      </c>
      <c r="N31" s="36">
        <v>3.8690152945616862</v>
      </c>
      <c r="O31" s="36"/>
      <c r="P31" s="35">
        <v>1940</v>
      </c>
      <c r="Q31" s="36">
        <v>2.4978459568081028</v>
      </c>
      <c r="R31" s="36">
        <v>3.2173741018083</v>
      </c>
      <c r="S31" s="36">
        <v>4.8989527493981058</v>
      </c>
      <c r="T31" s="36">
        <v>5.5420257518144638</v>
      </c>
      <c r="U31" s="36">
        <v>7.0567275862608998</v>
      </c>
      <c r="V31" s="36">
        <v>10.276598395611096</v>
      </c>
      <c r="W31" s="115"/>
      <c r="X31" s="36">
        <v>0.72407176324933142</v>
      </c>
      <c r="Y31" s="36">
        <v>1.4574095364804718</v>
      </c>
      <c r="Z31" s="36">
        <v>2.985395709129099</v>
      </c>
      <c r="AA31" s="36">
        <v>4.1046288933263089</v>
      </c>
      <c r="AB31" s="36">
        <v>5.3957234754846475</v>
      </c>
      <c r="AC31" s="36">
        <v>10.276598395611096</v>
      </c>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row>
    <row r="32" spans="1:80">
      <c r="A32" s="35">
        <v>1941</v>
      </c>
      <c r="B32" s="36">
        <v>1.5982479348060239</v>
      </c>
      <c r="C32" s="36">
        <v>2.0381103366375561</v>
      </c>
      <c r="D32" s="36">
        <v>2.6921304919548885</v>
      </c>
      <c r="E32" s="36">
        <v>2.9205039615150881</v>
      </c>
      <c r="F32" s="36">
        <v>3.7720853051229222</v>
      </c>
      <c r="G32" s="36">
        <v>5.6998669100137835</v>
      </c>
      <c r="I32" s="36">
        <v>0.47559721257787907</v>
      </c>
      <c r="J32" s="36">
        <v>1.32763879093919</v>
      </c>
      <c r="K32" s="36">
        <v>2.026404259570306</v>
      </c>
      <c r="L32" s="36">
        <v>2.1386610601046154</v>
      </c>
      <c r="M32" s="36">
        <v>2.8885409784862954</v>
      </c>
      <c r="N32" s="36">
        <v>5.6998669100137835</v>
      </c>
      <c r="O32" s="36"/>
      <c r="P32" s="35">
        <v>1941</v>
      </c>
      <c r="Q32" s="36">
        <v>2.7477905050560629</v>
      </c>
      <c r="R32" s="36">
        <v>3.5959174861945726</v>
      </c>
      <c r="S32" s="36">
        <v>5.3335968706581482</v>
      </c>
      <c r="T32" s="36">
        <v>6.1375011791125278</v>
      </c>
      <c r="U32" s="36">
        <v>8.8208586114488128</v>
      </c>
      <c r="V32" s="36">
        <v>14.780195302261937</v>
      </c>
      <c r="W32" s="115"/>
      <c r="X32" s="36">
        <v>0.52928042829665423</v>
      </c>
      <c r="Y32" s="36">
        <v>1.6650750341870155</v>
      </c>
      <c r="Z32" s="36">
        <v>2.903267791127027</v>
      </c>
      <c r="AA32" s="36">
        <v>3.5644351001743591</v>
      </c>
      <c r="AB32" s="36">
        <v>5.7438989818021495</v>
      </c>
      <c r="AC32" s="36">
        <v>14.780195302261937</v>
      </c>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row>
    <row r="33" spans="1:80">
      <c r="A33" s="35">
        <v>1942</v>
      </c>
      <c r="B33" s="36">
        <v>1.0606874925152745</v>
      </c>
      <c r="C33" s="36">
        <v>1.4357526058611736</v>
      </c>
      <c r="D33" s="36">
        <v>1.9145850337585524</v>
      </c>
      <c r="E33" s="36">
        <v>2.0229586148965932</v>
      </c>
      <c r="F33" s="36">
        <v>2.6764854105482918</v>
      </c>
      <c r="G33" s="36">
        <v>4.0352376530053107</v>
      </c>
      <c r="I33" s="36">
        <v>0.1369728571200706</v>
      </c>
      <c r="J33" s="36">
        <v>0.92420028066530191</v>
      </c>
      <c r="K33" s="36">
        <v>1.599113025194955</v>
      </c>
      <c r="L33" s="36">
        <v>1.4440272457339791</v>
      </c>
      <c r="M33" s="36">
        <v>2.0958396351090354</v>
      </c>
      <c r="N33" s="36">
        <v>4.0352376530053107</v>
      </c>
      <c r="O33" s="36"/>
      <c r="P33" s="35">
        <v>1942</v>
      </c>
      <c r="Q33" s="36">
        <v>1.8513701250380359</v>
      </c>
      <c r="R33" s="36">
        <v>2.527449355716112</v>
      </c>
      <c r="S33" s="36">
        <v>3.7882048179615251</v>
      </c>
      <c r="T33" s="36">
        <v>4.2868986576607808</v>
      </c>
      <c r="U33" s="36">
        <v>6.3340781514662501</v>
      </c>
      <c r="V33" s="36">
        <v>10.860421606475256</v>
      </c>
      <c r="W33" s="115"/>
      <c r="X33" s="36">
        <v>0.15228476960002502</v>
      </c>
      <c r="Y33" s="36">
        <v>1.1592680854187911</v>
      </c>
      <c r="Z33" s="36">
        <v>2.2949324829224627</v>
      </c>
      <c r="AA33" s="36">
        <v>2.4125183131817427</v>
      </c>
      <c r="AB33" s="36">
        <v>4.1916792702180707</v>
      </c>
      <c r="AC33" s="36">
        <v>10.860421606475256</v>
      </c>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row>
    <row r="34" spans="1:80">
      <c r="A34" s="35">
        <v>1943</v>
      </c>
      <c r="B34" s="36">
        <v>2.3422811447299297</v>
      </c>
      <c r="C34" s="36">
        <v>2.9388196021581221</v>
      </c>
      <c r="D34" s="36">
        <v>3.9049077881399001</v>
      </c>
      <c r="E34" s="36">
        <v>4.1047665159190991</v>
      </c>
      <c r="F34" s="36">
        <v>5.121445631901552</v>
      </c>
      <c r="G34" s="36">
        <v>7.0604661531657325</v>
      </c>
      <c r="I34" s="36">
        <v>0.88901614054007216</v>
      </c>
      <c r="J34" s="36">
        <v>1.9575501258532801</v>
      </c>
      <c r="K34" s="36">
        <v>3.3492897612247026</v>
      </c>
      <c r="L34" s="36">
        <v>3.2605664356727178</v>
      </c>
      <c r="M34" s="36">
        <v>4.4314215507259709</v>
      </c>
      <c r="N34" s="36">
        <v>7.0604661531657325</v>
      </c>
      <c r="O34" s="36"/>
      <c r="P34" s="35">
        <v>1943</v>
      </c>
      <c r="Q34" s="36">
        <v>3.8633383883155075</v>
      </c>
      <c r="R34" s="36">
        <v>5.0089193386541266</v>
      </c>
      <c r="S34" s="36">
        <v>7.4419631111727478</v>
      </c>
      <c r="T34" s="36">
        <v>8.3443813541243532</v>
      </c>
      <c r="U34" s="36">
        <v>11.64513178494013</v>
      </c>
      <c r="V34" s="36">
        <v>18.465551233992528</v>
      </c>
      <c r="W34" s="115"/>
      <c r="X34" s="36">
        <v>0.99171415567205579</v>
      </c>
      <c r="Y34" s="36">
        <v>2.4650330035654577</v>
      </c>
      <c r="Z34" s="36">
        <v>4.8309287451303495</v>
      </c>
      <c r="AA34" s="36">
        <v>5.4639701220972441</v>
      </c>
      <c r="AB34" s="36">
        <v>8.8628431014519435</v>
      </c>
      <c r="AC34" s="36">
        <v>18.465551233992528</v>
      </c>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row>
    <row r="35" spans="1:80">
      <c r="A35" s="35">
        <v>1944</v>
      </c>
      <c r="B35" s="36">
        <v>2.2925464595047096</v>
      </c>
      <c r="C35" s="36">
        <v>2.9418690010431461</v>
      </c>
      <c r="D35" s="36">
        <v>3.7871704924831491</v>
      </c>
      <c r="E35" s="36">
        <v>4.0882616569569254</v>
      </c>
      <c r="F35" s="36">
        <v>5.0972088225829175</v>
      </c>
      <c r="G35" s="36">
        <v>6.7633783322017749</v>
      </c>
      <c r="I35" s="36">
        <v>0.8179348391964586</v>
      </c>
      <c r="J35" s="36">
        <v>2.1342298552060659</v>
      </c>
      <c r="K35" s="36">
        <v>2.9982918005889587</v>
      </c>
      <c r="L35" s="36">
        <v>3.2882076445877022</v>
      </c>
      <c r="M35" s="36">
        <v>4.44059934009627</v>
      </c>
      <c r="N35" s="36">
        <v>6.7633783322017749</v>
      </c>
      <c r="O35" s="36"/>
      <c r="P35" s="35">
        <v>1944</v>
      </c>
      <c r="Q35" s="36">
        <v>3.7312038716248743</v>
      </c>
      <c r="R35" s="36">
        <v>4.9382574958642715</v>
      </c>
      <c r="S35" s="36">
        <v>7.2277204104286241</v>
      </c>
      <c r="T35" s="36">
        <v>8.2922638455732738</v>
      </c>
      <c r="U35" s="36">
        <v>11.626736962936443</v>
      </c>
      <c r="V35" s="36">
        <v>17.737785770734728</v>
      </c>
      <c r="W35" s="115"/>
      <c r="X35" s="36">
        <v>0.91213233160485219</v>
      </c>
      <c r="Y35" s="36">
        <v>2.6893108471321279</v>
      </c>
      <c r="Z35" s="36">
        <v>4.3202839204266024</v>
      </c>
      <c r="AA35" s="36">
        <v>5.5105457722028506</v>
      </c>
      <c r="AB35" s="36">
        <v>8.8811986801925382</v>
      </c>
      <c r="AC35" s="36">
        <v>17.737785770734728</v>
      </c>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row>
    <row r="36" spans="1:80">
      <c r="A36" s="35">
        <v>1945</v>
      </c>
      <c r="B36" s="36">
        <v>4.8237719174014346</v>
      </c>
      <c r="C36" s="36">
        <v>6.0677382520968557</v>
      </c>
      <c r="D36" s="36">
        <v>7.5915285048907792</v>
      </c>
      <c r="E36" s="36">
        <v>8.291207256545766</v>
      </c>
      <c r="F36" s="36">
        <v>10.492595222856071</v>
      </c>
      <c r="G36" s="36">
        <v>13.511259057261285</v>
      </c>
      <c r="I36" s="36">
        <v>1.7649780819823639</v>
      </c>
      <c r="J36" s="36">
        <v>4.5957350054110782</v>
      </c>
      <c r="K36" s="36">
        <v>5.8260695630813659</v>
      </c>
      <c r="L36" s="36">
        <v>6.6159046395440786</v>
      </c>
      <c r="M36" s="36">
        <v>9.4127966906097758</v>
      </c>
      <c r="N36" s="36">
        <v>13.511259057261285</v>
      </c>
      <c r="O36" s="36"/>
      <c r="P36" s="35">
        <v>1945</v>
      </c>
      <c r="Q36" s="36">
        <v>7.8879334917812001</v>
      </c>
      <c r="R36" s="36">
        <v>10.183543783804224</v>
      </c>
      <c r="S36" s="36">
        <v>14.439531921829781</v>
      </c>
      <c r="T36" s="36">
        <v>16.648342120975339</v>
      </c>
      <c r="U36" s="36">
        <v>23.230971497193543</v>
      </c>
      <c r="V36" s="36">
        <v>33.328434266813389</v>
      </c>
      <c r="W36" s="115"/>
      <c r="X36" s="36">
        <v>1.9765918300114964</v>
      </c>
      <c r="Y36" s="36">
        <v>5.8454085646189062</v>
      </c>
      <c r="Z36" s="36">
        <v>8.4638449456141895</v>
      </c>
      <c r="AA36" s="36">
        <v>11.149447198319656</v>
      </c>
      <c r="AB36" s="36">
        <v>18.825593381219552</v>
      </c>
      <c r="AC36" s="36">
        <v>33.328434266813389</v>
      </c>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row>
    <row r="37" spans="1:80">
      <c r="A37" s="35">
        <v>1946</v>
      </c>
      <c r="B37" s="36">
        <v>6.1615918052299996</v>
      </c>
      <c r="C37" s="36">
        <v>7.1075641351430603</v>
      </c>
      <c r="D37" s="36">
        <v>8.059682500389858</v>
      </c>
      <c r="E37" s="36">
        <v>8.667990272496553</v>
      </c>
      <c r="F37" s="36">
        <v>11.630444740387841</v>
      </c>
      <c r="G37" s="36">
        <v>16.680853904986076</v>
      </c>
      <c r="I37" s="36">
        <v>3.7342982728719929</v>
      </c>
      <c r="J37" s="36">
        <v>6.2217306029735653</v>
      </c>
      <c r="K37" s="36">
        <v>6.5798168336142151</v>
      </c>
      <c r="L37" s="36">
        <v>6.4480324636633828</v>
      </c>
      <c r="M37" s="36">
        <v>9.635214389667464</v>
      </c>
      <c r="N37" s="36">
        <v>16.680853904986076</v>
      </c>
      <c r="O37" s="36"/>
      <c r="P37" s="35">
        <v>1946</v>
      </c>
      <c r="Q37" s="36">
        <v>9.7098704587542954</v>
      </c>
      <c r="R37" s="36">
        <v>11.747754806859998</v>
      </c>
      <c r="S37" s="36">
        <v>15.592787468712162</v>
      </c>
      <c r="T37" s="36">
        <v>17.885151370336207</v>
      </c>
      <c r="U37" s="36">
        <v>26.232194660597457</v>
      </c>
      <c r="V37" s="36">
        <v>40.029181627342489</v>
      </c>
      <c r="W37" s="115"/>
      <c r="X37" s="36">
        <v>4.2192466384569283</v>
      </c>
      <c r="Y37" s="36">
        <v>7.962950757790904</v>
      </c>
      <c r="Z37" s="36">
        <v>9.5798342033180948</v>
      </c>
      <c r="AA37" s="36">
        <v>10.863467423799992</v>
      </c>
      <c r="AB37" s="36">
        <v>19.270428779334928</v>
      </c>
      <c r="AC37" s="36">
        <v>40.029181627342489</v>
      </c>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row>
    <row r="38" spans="1:80">
      <c r="A38" s="35">
        <v>1947</v>
      </c>
      <c r="B38" s="36">
        <v>3.8475420438392547</v>
      </c>
      <c r="C38" s="36">
        <v>4.564613170783911</v>
      </c>
      <c r="D38" s="36">
        <v>5.3855241653885688</v>
      </c>
      <c r="E38" s="36">
        <v>5.9745224718663135</v>
      </c>
      <c r="F38" s="36">
        <v>8.5628056674720501</v>
      </c>
      <c r="G38" s="36">
        <v>12.117888852409431</v>
      </c>
      <c r="I38" s="36">
        <v>2.0835765347308692</v>
      </c>
      <c r="J38" s="36">
        <v>3.8242287840214169</v>
      </c>
      <c r="K38" s="36">
        <v>3.9571119887084514</v>
      </c>
      <c r="L38" s="36">
        <v>4.0084149482176423</v>
      </c>
      <c r="M38" s="36">
        <v>7.1084034345128559</v>
      </c>
      <c r="N38" s="36">
        <v>12.117888852409431</v>
      </c>
      <c r="O38" s="36"/>
      <c r="P38" s="35">
        <v>1947</v>
      </c>
      <c r="Q38" s="36">
        <v>6.160679247631446</v>
      </c>
      <c r="R38" s="36">
        <v>7.6590066400092622</v>
      </c>
      <c r="S38" s="36">
        <v>10.648678142708658</v>
      </c>
      <c r="T38" s="36">
        <v>12.561508462440321</v>
      </c>
      <c r="U38" s="36">
        <v>19.555034730321093</v>
      </c>
      <c r="V38" s="36">
        <v>30.262868070421433</v>
      </c>
      <c r="W38" s="115"/>
      <c r="X38" s="36">
        <v>2.3367238967203048</v>
      </c>
      <c r="Y38" s="36">
        <v>4.849836800616993</v>
      </c>
      <c r="Z38" s="36">
        <v>5.7176612001043772</v>
      </c>
      <c r="AA38" s="36">
        <v>6.7256233959567977</v>
      </c>
      <c r="AB38" s="36">
        <v>14.216806869025712</v>
      </c>
      <c r="AC38" s="36">
        <v>30.262868070421433</v>
      </c>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row>
    <row r="39" spans="1:80">
      <c r="A39" s="35">
        <v>1948</v>
      </c>
      <c r="B39" s="36">
        <v>3.5881851981091337</v>
      </c>
      <c r="C39" s="36">
        <v>4.3600660266413831</v>
      </c>
      <c r="D39" s="36">
        <v>5.1111372156942032</v>
      </c>
      <c r="E39" s="36">
        <v>5.6087685345138096</v>
      </c>
      <c r="F39" s="36">
        <v>7.4418292481353348</v>
      </c>
      <c r="G39" s="36">
        <v>10.104099632871652</v>
      </c>
      <c r="I39" s="36">
        <v>1.7131409520844716</v>
      </c>
      <c r="J39" s="36">
        <v>3.6685249321430802</v>
      </c>
      <c r="K39" s="36">
        <v>3.8570199140026502</v>
      </c>
      <c r="L39" s="36">
        <v>4.1875106045248955</v>
      </c>
      <c r="M39" s="36">
        <v>6.3768324535609153</v>
      </c>
      <c r="N39" s="36">
        <v>10.104099632871652</v>
      </c>
      <c r="O39" s="36"/>
      <c r="P39" s="35">
        <v>1948</v>
      </c>
      <c r="Q39" s="36">
        <v>5.7110003173560413</v>
      </c>
      <c r="R39" s="36">
        <v>7.2185049763445246</v>
      </c>
      <c r="S39" s="36">
        <v>9.9069969529801689</v>
      </c>
      <c r="T39" s="36">
        <v>11.535115585637717</v>
      </c>
      <c r="U39" s="36">
        <v>16.920022835917141</v>
      </c>
      <c r="V39" s="36">
        <v>25.695209412160878</v>
      </c>
      <c r="W39" s="115"/>
      <c r="X39" s="36">
        <v>1.9180942391652853</v>
      </c>
      <c r="Y39" s="36">
        <v>4.6496208527665495</v>
      </c>
      <c r="Z39" s="36">
        <v>5.5714258787573776</v>
      </c>
      <c r="AA39" s="36">
        <v>7.0282356933699726</v>
      </c>
      <c r="AB39" s="36">
        <v>12.753664907121831</v>
      </c>
      <c r="AC39" s="36">
        <v>25.695209412160878</v>
      </c>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row>
    <row r="40" spans="1:80">
      <c r="A40" s="35">
        <v>1949</v>
      </c>
      <c r="B40" s="36">
        <v>2.5589820733468169</v>
      </c>
      <c r="C40" s="36">
        <v>3.1424128849202062</v>
      </c>
      <c r="D40" s="36">
        <v>4.0300364549552583</v>
      </c>
      <c r="E40" s="36">
        <v>4.4751347199096223</v>
      </c>
      <c r="F40" s="36">
        <v>5.9709496700387064</v>
      </c>
      <c r="G40" s="36">
        <v>8.0867468631613324</v>
      </c>
      <c r="I40" s="36">
        <v>1.2035637525752272</v>
      </c>
      <c r="J40" s="36">
        <v>2.3525493711177496</v>
      </c>
      <c r="K40" s="36">
        <v>2.9234387617436792</v>
      </c>
      <c r="L40" s="36">
        <v>3.3175216587500151</v>
      </c>
      <c r="M40" s="36">
        <v>5.0957125076525376</v>
      </c>
      <c r="N40" s="36">
        <v>8.0867468631613324</v>
      </c>
      <c r="O40" s="36"/>
      <c r="P40" s="35">
        <v>1949</v>
      </c>
      <c r="Q40" s="36">
        <v>4.1327066691409273</v>
      </c>
      <c r="R40" s="36">
        <v>5.2984478348651027</v>
      </c>
      <c r="S40" s="36">
        <v>7.8390953597906536</v>
      </c>
      <c r="T40" s="36">
        <v>9.2303524852292416</v>
      </c>
      <c r="U40" s="36">
        <v>13.680009639206077</v>
      </c>
      <c r="V40" s="36">
        <v>20.948813683436885</v>
      </c>
      <c r="W40" s="115"/>
      <c r="X40" s="36">
        <v>1.3444849399261563</v>
      </c>
      <c r="Y40" s="36">
        <v>2.9668605359775926</v>
      </c>
      <c r="Z40" s="36">
        <v>4.2115185642525104</v>
      </c>
      <c r="AA40" s="36">
        <v>5.5599448268911367</v>
      </c>
      <c r="AB40" s="36">
        <v>10.191425015305075</v>
      </c>
      <c r="AC40" s="36">
        <v>20.948813683436885</v>
      </c>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row>
    <row r="41" spans="1:80">
      <c r="A41" s="35">
        <v>1950</v>
      </c>
      <c r="B41" s="36">
        <v>4.5723717142621627</v>
      </c>
      <c r="C41" s="36">
        <v>5.2033342828466091</v>
      </c>
      <c r="D41" s="36">
        <v>7.5693089100290623</v>
      </c>
      <c r="E41" s="36">
        <v>7.8862643484149837</v>
      </c>
      <c r="F41" s="36">
        <v>10.325000520756062</v>
      </c>
      <c r="G41" s="36">
        <v>13.005172132547125</v>
      </c>
      <c r="I41" s="36">
        <v>3.031648468188505</v>
      </c>
      <c r="J41" s="36">
        <v>2.9476358694965819</v>
      </c>
      <c r="K41" s="36">
        <v>6.7599174235982726</v>
      </c>
      <c r="L41" s="36">
        <v>5.9234477789327764</v>
      </c>
      <c r="M41" s="36">
        <v>9.4723833538841529</v>
      </c>
      <c r="N41" s="36">
        <v>13.005172132547125</v>
      </c>
      <c r="O41" s="36"/>
      <c r="P41" s="35">
        <v>1950</v>
      </c>
      <c r="Q41" s="36">
        <v>7.440464043594579</v>
      </c>
      <c r="R41" s="36">
        <v>9.0219216965681337</v>
      </c>
      <c r="S41" s="36">
        <v>14.274477594601857</v>
      </c>
      <c r="T41" s="36">
        <v>15.904404593714956</v>
      </c>
      <c r="U41" s="36">
        <v>22.634025691997138</v>
      </c>
      <c r="V41" s="36">
        <v>32.223730369102334</v>
      </c>
      <c r="W41" s="115"/>
      <c r="X41" s="36">
        <v>3.4145053194148973</v>
      </c>
      <c r="Y41" s="36">
        <v>3.7257276688078038</v>
      </c>
      <c r="Z41" s="36">
        <v>9.847214481562748</v>
      </c>
      <c r="AA41" s="36">
        <v>9.9708493068559108</v>
      </c>
      <c r="AB41" s="36">
        <v>18.944766707768302</v>
      </c>
      <c r="AC41" s="36">
        <v>32.223730369102334</v>
      </c>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row>
    <row r="42" spans="1:80">
      <c r="A42" s="35">
        <v>1951</v>
      </c>
      <c r="B42" s="36">
        <v>3.8318606647400504</v>
      </c>
      <c r="C42" s="36">
        <v>4.9033678552421778</v>
      </c>
      <c r="D42" s="36">
        <v>6.8660908005009906</v>
      </c>
      <c r="E42" s="36">
        <v>7.5441582755137118</v>
      </c>
      <c r="F42" s="36">
        <v>9.9878519075709882</v>
      </c>
      <c r="G42" s="36">
        <v>13.039350278360873</v>
      </c>
      <c r="I42" s="36">
        <v>1.349139300156813</v>
      </c>
      <c r="J42" s="36">
        <v>3.1364476374999284</v>
      </c>
      <c r="K42" s="36">
        <v>5.2082531018060916</v>
      </c>
      <c r="L42" s="36">
        <v>5.6852832684769874</v>
      </c>
      <c r="M42" s="36">
        <v>8.7577698837430038</v>
      </c>
      <c r="N42" s="36">
        <v>13.039350278360873</v>
      </c>
      <c r="O42" s="36"/>
      <c r="P42" s="35">
        <v>1951</v>
      </c>
      <c r="Q42" s="36">
        <v>6.4416146605996794</v>
      </c>
      <c r="R42" s="36">
        <v>8.4835611106616025</v>
      </c>
      <c r="S42" s="36">
        <v>13.240050546374384</v>
      </c>
      <c r="T42" s="36">
        <v>15.412557572706371</v>
      </c>
      <c r="U42" s="36">
        <v>22.383461512936606</v>
      </c>
      <c r="V42" s="36">
        <v>32.298647054767784</v>
      </c>
      <c r="W42" s="115"/>
      <c r="X42" s="36">
        <v>1.508086416407159</v>
      </c>
      <c r="Y42" s="36">
        <v>3.9672207221047326</v>
      </c>
      <c r="Z42" s="36">
        <v>7.5527519853077036</v>
      </c>
      <c r="AA42" s="36">
        <v>9.5661155755045328</v>
      </c>
      <c r="AB42" s="36">
        <v>17.515539767486008</v>
      </c>
      <c r="AC42" s="36">
        <v>32.298647054767784</v>
      </c>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row>
    <row r="43" spans="1:80">
      <c r="A43" s="35">
        <v>1952</v>
      </c>
      <c r="B43" s="36">
        <v>3.0405740940882069</v>
      </c>
      <c r="C43" s="36">
        <v>3.8563781690921783</v>
      </c>
      <c r="D43" s="36">
        <v>5.8174129461857973</v>
      </c>
      <c r="E43" s="36">
        <v>6.6091220998466635</v>
      </c>
      <c r="F43" s="36">
        <v>9.6889085239275765</v>
      </c>
      <c r="G43" s="36">
        <v>12.296619001142719</v>
      </c>
      <c r="I43" s="36">
        <v>1.2506359454518814</v>
      </c>
      <c r="J43" s="36">
        <v>2.2127751408476333</v>
      </c>
      <c r="K43" s="36">
        <v>3.9384416726948599</v>
      </c>
      <c r="L43" s="36">
        <v>4.3915210837601109</v>
      </c>
      <c r="M43" s="36">
        <v>8.6816597681877639</v>
      </c>
      <c r="N43" s="36">
        <v>12.296619001142719</v>
      </c>
      <c r="O43" s="36"/>
      <c r="P43" s="35">
        <v>1952</v>
      </c>
      <c r="Q43" s="36">
        <v>5.1657414828250516</v>
      </c>
      <c r="R43" s="36">
        <v>6.8225355874544729</v>
      </c>
      <c r="S43" s="36">
        <v>11.411879411626931</v>
      </c>
      <c r="T43" s="36">
        <v>13.670866759244653</v>
      </c>
      <c r="U43" s="36">
        <v>21.585225620917452</v>
      </c>
      <c r="V43" s="36">
        <v>30.660347131955284</v>
      </c>
      <c r="W43" s="115"/>
      <c r="X43" s="36">
        <v>1.3973625698741508</v>
      </c>
      <c r="Y43" s="36">
        <v>2.7891127234324156</v>
      </c>
      <c r="Z43" s="36">
        <v>5.6903773012688692</v>
      </c>
      <c r="AA43" s="36">
        <v>7.3731675072034832</v>
      </c>
      <c r="AB43" s="36">
        <v>17.363319536375528</v>
      </c>
      <c r="AC43" s="36">
        <v>30.660347131955284</v>
      </c>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row>
    <row r="44" spans="1:80">
      <c r="A44" s="35">
        <v>1953</v>
      </c>
      <c r="B44" s="36">
        <v>2.3766904593678952</v>
      </c>
      <c r="C44" s="36">
        <v>3.1094269130428005</v>
      </c>
      <c r="D44" s="36">
        <v>4.7752444415226369</v>
      </c>
      <c r="E44" s="36">
        <v>5.6819422807405617</v>
      </c>
      <c r="F44" s="36">
        <v>8.5183416375848413</v>
      </c>
      <c r="G44" s="36">
        <v>11.553030493959627</v>
      </c>
      <c r="I44" s="36">
        <v>0.85829231353577196</v>
      </c>
      <c r="J44" s="36">
        <v>1.8013995773227511</v>
      </c>
      <c r="K44" s="36">
        <v>2.6964473532832391</v>
      </c>
      <c r="L44" s="36">
        <v>3.6896869155895424</v>
      </c>
      <c r="M44" s="36">
        <v>7.3522598899473222</v>
      </c>
      <c r="N44" s="36">
        <v>11.553030493959627</v>
      </c>
      <c r="O44" s="36"/>
      <c r="P44" s="35">
        <v>1953</v>
      </c>
      <c r="Q44" s="36">
        <v>4.0789856625831655</v>
      </c>
      <c r="R44" s="36">
        <v>5.5387664066506517</v>
      </c>
      <c r="S44" s="36">
        <v>9.5404411469321619</v>
      </c>
      <c r="T44" s="36">
        <v>11.860834763176616</v>
      </c>
      <c r="U44" s="36">
        <v>19.227563982866684</v>
      </c>
      <c r="V44" s="36">
        <v>28.998302636734337</v>
      </c>
      <c r="W44" s="115"/>
      <c r="X44" s="36">
        <v>0.95730991165684287</v>
      </c>
      <c r="Y44" s="36">
        <v>2.2670640525007077</v>
      </c>
      <c r="Z44" s="36">
        <v>3.881974907446617</v>
      </c>
      <c r="AA44" s="36">
        <v>6.1875282627675272</v>
      </c>
      <c r="AB44" s="36">
        <v>14.704519779894643</v>
      </c>
      <c r="AC44" s="36">
        <v>28.998302636734337</v>
      </c>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row>
    <row r="45" spans="1:80">
      <c r="A45" s="35">
        <v>1954</v>
      </c>
      <c r="B45" s="36">
        <v>4.0030256991193447</v>
      </c>
      <c r="C45" s="36">
        <v>5.5745181638446288</v>
      </c>
      <c r="D45" s="36">
        <v>7.9115626496374603</v>
      </c>
      <c r="E45" s="36">
        <v>9.1067526220167796</v>
      </c>
      <c r="F45" s="36">
        <v>13.782283362618706</v>
      </c>
      <c r="G45" s="36">
        <v>17.172270438528066</v>
      </c>
      <c r="I45" s="36">
        <v>0.62586705453963976</v>
      </c>
      <c r="J45" s="36">
        <v>3.688579023163463</v>
      </c>
      <c r="K45" s="36">
        <v>5.149500080545387</v>
      </c>
      <c r="L45" s="36">
        <v>5.745808674857229</v>
      </c>
      <c r="M45" s="36">
        <v>12.422313365601481</v>
      </c>
      <c r="N45" s="36">
        <v>17.172270438528066</v>
      </c>
      <c r="O45" s="36"/>
      <c r="P45" s="35">
        <v>1954</v>
      </c>
      <c r="Q45" s="36">
        <v>6.9892844515166743</v>
      </c>
      <c r="R45" s="36">
        <v>9.7813537050834451</v>
      </c>
      <c r="S45" s="36">
        <v>15.716962116118523</v>
      </c>
      <c r="T45" s="36">
        <v>18.991115778881415</v>
      </c>
      <c r="U45" s="36">
        <v>30.26529734677672</v>
      </c>
      <c r="V45" s="36">
        <v>41.035611111678485</v>
      </c>
      <c r="W45" s="115"/>
      <c r="X45" s="36">
        <v>0.69734760233231985</v>
      </c>
      <c r="Y45" s="36">
        <v>4.6753946386637768</v>
      </c>
      <c r="Z45" s="36">
        <v>7.4662789842962907</v>
      </c>
      <c r="AA45" s="36">
        <v>9.6689409325738236</v>
      </c>
      <c r="AB45" s="36">
        <v>24.844626731202961</v>
      </c>
      <c r="AC45" s="36">
        <v>41.035611111678485</v>
      </c>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row>
    <row r="46" spans="1:80">
      <c r="A46" s="35">
        <v>1955</v>
      </c>
      <c r="B46" s="36">
        <v>5.8204224051455125</v>
      </c>
      <c r="C46" s="36">
        <v>7.2124628436052536</v>
      </c>
      <c r="D46" s="36">
        <v>10.834476430989325</v>
      </c>
      <c r="E46" s="36">
        <v>12.459826057878102</v>
      </c>
      <c r="F46" s="36">
        <v>18.247606089498127</v>
      </c>
      <c r="G46" s="36">
        <v>21.227499068093586</v>
      </c>
      <c r="I46" s="36">
        <v>2.8219400685153468</v>
      </c>
      <c r="J46" s="36">
        <v>4.2860747166403135</v>
      </c>
      <c r="K46" s="36">
        <v>7.0901702556217856</v>
      </c>
      <c r="L46" s="36">
        <v>8.2039235315493659</v>
      </c>
      <c r="M46" s="36">
        <v>16.966252493890888</v>
      </c>
      <c r="N46" s="36">
        <v>21.227499068093586</v>
      </c>
      <c r="O46" s="36"/>
      <c r="P46" s="35">
        <v>1955</v>
      </c>
      <c r="Q46" s="36">
        <v>9.9571916487368846</v>
      </c>
      <c r="R46" s="36">
        <v>12.929556459087266</v>
      </c>
      <c r="S46" s="36">
        <v>21.416436277059919</v>
      </c>
      <c r="T46" s="36">
        <v>25.722729914454995</v>
      </c>
      <c r="U46" s="36">
        <v>39.282622328075291</v>
      </c>
      <c r="V46" s="36">
        <v>49.029302631473271</v>
      </c>
      <c r="W46" s="115"/>
      <c r="X46" s="36">
        <v>3.1753136081321189</v>
      </c>
      <c r="Y46" s="36">
        <v>5.4451114756443184</v>
      </c>
      <c r="Z46" s="36">
        <v>10.33824294408117</v>
      </c>
      <c r="AA46" s="36">
        <v>13.862754177936374</v>
      </c>
      <c r="AB46" s="36">
        <v>33.932504987781776</v>
      </c>
      <c r="AC46" s="36">
        <v>49.029302631473271</v>
      </c>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row>
    <row r="47" spans="1:80">
      <c r="A47" s="35">
        <v>1956</v>
      </c>
      <c r="B47" s="36">
        <v>4.4766130275766738</v>
      </c>
      <c r="C47" s="36">
        <v>5.7220318800113024</v>
      </c>
      <c r="D47" s="36">
        <v>9.1441534889047009</v>
      </c>
      <c r="E47" s="36">
        <v>11.885271605805173</v>
      </c>
      <c r="F47" s="36">
        <v>17.261487148607525</v>
      </c>
      <c r="G47" s="36">
        <v>19.59938464612798</v>
      </c>
      <c r="I47" s="36">
        <v>1.8295412193164313</v>
      </c>
      <c r="J47" s="36">
        <v>3.0146002426210727</v>
      </c>
      <c r="K47" s="36">
        <v>2.8337302048246831</v>
      </c>
      <c r="L47" s="36">
        <v>8.1019688715257168</v>
      </c>
      <c r="M47" s="36">
        <v>16.287161736100231</v>
      </c>
      <c r="N47" s="36">
        <v>19.59938464612798</v>
      </c>
      <c r="O47" s="36"/>
      <c r="P47" s="35">
        <v>1956</v>
      </c>
      <c r="Q47" s="36">
        <v>8.0091424797079718</v>
      </c>
      <c r="R47" s="36">
        <v>10.672466176499501</v>
      </c>
      <c r="S47" s="36">
        <v>18.679727588063177</v>
      </c>
      <c r="T47" s="36">
        <v>24.303826779806993</v>
      </c>
      <c r="U47" s="36">
        <v>37.146793872212392</v>
      </c>
      <c r="V47" s="36">
        <v>45.885083080931238</v>
      </c>
      <c r="W47" s="115"/>
      <c r="X47" s="36">
        <v>2.0494885717764033</v>
      </c>
      <c r="Y47" s="36">
        <v>3.8113365131915073</v>
      </c>
      <c r="Z47" s="36">
        <v>4.0812291564162555</v>
      </c>
      <c r="AA47" s="36">
        <v>13.688115934562292</v>
      </c>
      <c r="AB47" s="36">
        <v>32.574323472200462</v>
      </c>
      <c r="AC47" s="36">
        <v>45.885083080931238</v>
      </c>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row>
    <row r="48" spans="1:80">
      <c r="A48" s="35">
        <v>1957</v>
      </c>
      <c r="B48" s="36">
        <v>3.4075896009329978</v>
      </c>
      <c r="C48" s="36">
        <v>4.5652264120422528</v>
      </c>
      <c r="D48" s="36">
        <v>6.893042880144395</v>
      </c>
      <c r="E48" s="36">
        <v>8.8996980033432074</v>
      </c>
      <c r="F48" s="36">
        <v>13.378617953732785</v>
      </c>
      <c r="G48" s="36">
        <v>15.459230833265845</v>
      </c>
      <c r="I48" s="36">
        <v>0.99100491118497691</v>
      </c>
      <c r="J48" s="36">
        <v>2.7735016107141353</v>
      </c>
      <c r="K48" s="36">
        <v>2.3883339242806456</v>
      </c>
      <c r="L48" s="36">
        <v>5.811817453958728</v>
      </c>
      <c r="M48" s="36">
        <v>12.537078182611284</v>
      </c>
      <c r="N48" s="36">
        <v>15.459230833265845</v>
      </c>
      <c r="O48" s="36"/>
      <c r="P48" s="35">
        <v>1957</v>
      </c>
      <c r="Q48" s="36">
        <v>5.9903384329884606</v>
      </c>
      <c r="R48" s="36">
        <v>8.2341241483152636</v>
      </c>
      <c r="S48" s="36">
        <v>14.0276564201945</v>
      </c>
      <c r="T48" s="36">
        <v>18.323833649962676</v>
      </c>
      <c r="U48" s="36">
        <v>29.180696900708085</v>
      </c>
      <c r="V48" s="36">
        <v>37.490156500049146</v>
      </c>
      <c r="W48" s="115"/>
      <c r="X48" s="36">
        <v>1.1059878541842298</v>
      </c>
      <c r="Y48" s="36">
        <v>3.5033136864635823</v>
      </c>
      <c r="Z48" s="36">
        <v>3.435347770751171</v>
      </c>
      <c r="AA48" s="36">
        <v>9.7811057585420649</v>
      </c>
      <c r="AB48" s="36">
        <v>25.074156365222564</v>
      </c>
      <c r="AC48" s="36">
        <v>37.490156500049146</v>
      </c>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row>
    <row r="49" spans="1:80">
      <c r="A49" s="35">
        <v>1958</v>
      </c>
      <c r="B49" s="36">
        <v>3.974117446413981</v>
      </c>
      <c r="C49" s="36">
        <v>5.4961434142190706</v>
      </c>
      <c r="D49" s="36">
        <v>8.2871523748935818</v>
      </c>
      <c r="E49" s="36">
        <v>10.591862800205197</v>
      </c>
      <c r="F49" s="36">
        <v>15.331530223553957</v>
      </c>
      <c r="G49" s="36">
        <v>17.85533683316245</v>
      </c>
      <c r="I49" s="36">
        <v>0.84567639879308598</v>
      </c>
      <c r="J49" s="36">
        <v>3.4065181070573871</v>
      </c>
      <c r="K49" s="36">
        <v>3.1565546994694222</v>
      </c>
      <c r="L49" s="36">
        <v>7.3329883549930441</v>
      </c>
      <c r="M49" s="36">
        <v>14.306602884482086</v>
      </c>
      <c r="N49" s="36">
        <v>17.85533683316245</v>
      </c>
      <c r="O49" s="36"/>
      <c r="P49" s="35">
        <v>1958</v>
      </c>
      <c r="Q49" s="36">
        <v>7.0138642405257423</v>
      </c>
      <c r="R49" s="36">
        <v>9.8298327224384821</v>
      </c>
      <c r="S49" s="36">
        <v>16.705970910988693</v>
      </c>
      <c r="T49" s="36">
        <v>21.618663266766031</v>
      </c>
      <c r="U49" s="36">
        <v>33.25276870487226</v>
      </c>
      <c r="V49" s="36">
        <v>42.420601795596539</v>
      </c>
      <c r="W49" s="115"/>
      <c r="X49" s="36">
        <v>0.94318546393246172</v>
      </c>
      <c r="Y49" s="36">
        <v>4.3132469608429398</v>
      </c>
      <c r="Z49" s="36">
        <v>4.5504026993134499</v>
      </c>
      <c r="AA49" s="36">
        <v>12.372864038171446</v>
      </c>
      <c r="AB49" s="36">
        <v>28.613205768964171</v>
      </c>
      <c r="AC49" s="36">
        <v>42.420601795596539</v>
      </c>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row>
    <row r="50" spans="1:80">
      <c r="A50" s="35">
        <v>1959</v>
      </c>
      <c r="B50" s="36">
        <v>5.4392587595990562</v>
      </c>
      <c r="C50" s="36">
        <v>7.9288981179213591</v>
      </c>
      <c r="D50" s="36">
        <v>11.440858869274292</v>
      </c>
      <c r="E50" s="36">
        <v>14.343171682836957</v>
      </c>
      <c r="F50" s="36">
        <v>20.822158955378807</v>
      </c>
      <c r="G50" s="36">
        <v>23.591850237170046</v>
      </c>
      <c r="I50" s="36">
        <v>0.2898415934597825</v>
      </c>
      <c r="J50" s="36">
        <v>5.2515897103384939</v>
      </c>
      <c r="K50" s="36">
        <v>4.7536765743560334</v>
      </c>
      <c r="L50" s="36">
        <v>9.9919032628749971</v>
      </c>
      <c r="M50" s="36">
        <v>19.683230759733448</v>
      </c>
      <c r="N50" s="36">
        <v>23.591850237170046</v>
      </c>
      <c r="O50" s="36"/>
      <c r="P50" s="35">
        <v>1959</v>
      </c>
      <c r="Q50" s="36">
        <v>9.8165814529388395</v>
      </c>
      <c r="R50" s="36">
        <v>14.124820747003566</v>
      </c>
      <c r="S50" s="36">
        <v>23.014851412240947</v>
      </c>
      <c r="T50" s="36">
        <v>29.143812592756156</v>
      </c>
      <c r="U50" s="36">
        <v>44.240623444025303</v>
      </c>
      <c r="V50" s="36">
        <v>53.447845094408606</v>
      </c>
      <c r="W50" s="115"/>
      <c r="X50" s="36">
        <v>0.32246160511289396</v>
      </c>
      <c r="Y50" s="36">
        <v>6.6963616782463049</v>
      </c>
      <c r="Z50" s="36">
        <v>6.8844709585732007</v>
      </c>
      <c r="AA50" s="36">
        <v>16.935196852606648</v>
      </c>
      <c r="AB50" s="36">
        <v>39.366461519466895</v>
      </c>
      <c r="AC50" s="36">
        <v>53.447845094408606</v>
      </c>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row>
    <row r="51" spans="1:80">
      <c r="A51" s="35">
        <v>1960</v>
      </c>
      <c r="B51" s="36">
        <v>4.7902113791430549</v>
      </c>
      <c r="C51" s="36">
        <v>6.7677313599910276</v>
      </c>
      <c r="D51" s="36">
        <v>10.226783523834106</v>
      </c>
      <c r="E51" s="36">
        <v>13.149703060921022</v>
      </c>
      <c r="F51" s="36">
        <v>19.538766627115464</v>
      </c>
      <c r="G51" s="36">
        <v>23.946544388457223</v>
      </c>
      <c r="I51" s="36">
        <v>0.92288615414958963</v>
      </c>
      <c r="J51" s="36">
        <v>4.2307778512535803</v>
      </c>
      <c r="K51" s="36">
        <v>3.9317981658286754</v>
      </c>
      <c r="L51" s="36">
        <v>8.7120946160539514</v>
      </c>
      <c r="M51" s="36">
        <v>17.641124089631049</v>
      </c>
      <c r="N51" s="36">
        <v>23.946544388457223</v>
      </c>
      <c r="O51" s="36"/>
      <c r="P51" s="35">
        <v>1960</v>
      </c>
      <c r="Q51" s="36">
        <v>8.6339789327880876</v>
      </c>
      <c r="R51" s="36">
        <v>12.305989758518219</v>
      </c>
      <c r="S51" s="36">
        <v>20.968903164243702</v>
      </c>
      <c r="T51" s="36">
        <v>27.199186819201767</v>
      </c>
      <c r="U51" s="36">
        <v>42.085759708280875</v>
      </c>
      <c r="V51" s="36">
        <v>54.096162679243214</v>
      </c>
      <c r="W51" s="115"/>
      <c r="X51" s="36">
        <v>1.0296524021463338</v>
      </c>
      <c r="Y51" s="36">
        <v>5.3737287614008977</v>
      </c>
      <c r="Z51" s="36">
        <v>5.6806695110819678</v>
      </c>
      <c r="AA51" s="36">
        <v>14.734099136353636</v>
      </c>
      <c r="AB51" s="36">
        <v>35.282248179262098</v>
      </c>
      <c r="AC51" s="36">
        <v>54.096162679243214</v>
      </c>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row>
    <row r="52" spans="1:80">
      <c r="A52" s="35">
        <v>1961</v>
      </c>
      <c r="B52" s="36">
        <v>6.3348303467200848</v>
      </c>
      <c r="C52" s="36">
        <v>8.4388152951474336</v>
      </c>
      <c r="D52" s="36">
        <v>13.754286205381312</v>
      </c>
      <c r="E52" s="36">
        <v>18.092845958676683</v>
      </c>
      <c r="F52" s="36">
        <v>25.96423653501936</v>
      </c>
      <c r="G52" s="36">
        <v>31.256734513012823</v>
      </c>
      <c r="I52" s="36">
        <v>2.0528993628118544</v>
      </c>
      <c r="J52" s="36">
        <v>4.536026363923817</v>
      </c>
      <c r="K52" s="36">
        <v>4.3999940939853506</v>
      </c>
      <c r="L52" s="36">
        <v>12.393731218907861</v>
      </c>
      <c r="M52" s="36">
        <v>23.609767444661415</v>
      </c>
      <c r="N52" s="36">
        <v>31.256734513012823</v>
      </c>
      <c r="O52" s="36"/>
      <c r="P52" s="35">
        <v>1961</v>
      </c>
      <c r="Q52" s="36">
        <v>11.72733273276909</v>
      </c>
      <c r="R52" s="36">
        <v>16.040035087893038</v>
      </c>
      <c r="S52" s="36">
        <v>28.455034989641504</v>
      </c>
      <c r="T52" s="36">
        <v>37.065079336166406</v>
      </c>
      <c r="U52" s="36">
        <v>54.585924056864513</v>
      </c>
      <c r="V52" s="36">
        <v>66.677612361108416</v>
      </c>
      <c r="W52" s="115"/>
      <c r="X52" s="36">
        <v>2.3020027586640719</v>
      </c>
      <c r="Y52" s="36">
        <v>5.7681497524606025</v>
      </c>
      <c r="Z52" s="36">
        <v>6.3657320873743295</v>
      </c>
      <c r="AA52" s="36">
        <v>21.091897546663244</v>
      </c>
      <c r="AB52" s="36">
        <v>47.21953488932283</v>
      </c>
      <c r="AC52" s="36">
        <v>66.677612361108416</v>
      </c>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row>
    <row r="53" spans="1:80">
      <c r="A53" s="35">
        <v>1962</v>
      </c>
      <c r="B53" s="36">
        <v>4.2867430354839078</v>
      </c>
      <c r="C53" s="36">
        <v>5.8678271140435934</v>
      </c>
      <c r="D53" s="36">
        <v>10.111090381918423</v>
      </c>
      <c r="E53" s="36">
        <v>13.626208507731729</v>
      </c>
      <c r="F53" s="36">
        <v>21.173468498816078</v>
      </c>
      <c r="G53" s="36">
        <v>25.748977402660142</v>
      </c>
      <c r="I53" s="36">
        <v>1.1545692654145505</v>
      </c>
      <c r="J53" s="36">
        <v>2.8736150444022801</v>
      </c>
      <c r="K53" s="36">
        <v>2.6713162683339786</v>
      </c>
      <c r="L53" s="36">
        <v>8.538443792323509</v>
      </c>
      <c r="M53" s="36">
        <v>19.207856378406294</v>
      </c>
      <c r="N53" s="36">
        <v>25.748977402660142</v>
      </c>
      <c r="O53" s="36"/>
      <c r="P53" s="35">
        <v>1962</v>
      </c>
      <c r="Q53" s="36">
        <v>8.0791389855066296</v>
      </c>
      <c r="R53" s="36">
        <v>11.322755791888881</v>
      </c>
      <c r="S53" s="36">
        <v>21.260854599530845</v>
      </c>
      <c r="T53" s="36">
        <v>28.404607970528673</v>
      </c>
      <c r="U53" s="36">
        <v>45.290323735090055</v>
      </c>
      <c r="V53" s="36">
        <v>57.334173379864971</v>
      </c>
      <c r="W53" s="115"/>
      <c r="X53" s="36">
        <v>1.2894715581480065</v>
      </c>
      <c r="Y53" s="36">
        <v>3.6311482640529915</v>
      </c>
      <c r="Z53" s="36">
        <v>3.8455163559105072</v>
      </c>
      <c r="AA53" s="36">
        <v>14.436177132238594</v>
      </c>
      <c r="AB53" s="36">
        <v>38.415712756812589</v>
      </c>
      <c r="AC53" s="36">
        <v>57.334173379864971</v>
      </c>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row>
    <row r="54" spans="1:80">
      <c r="A54" s="35">
        <v>1963</v>
      </c>
      <c r="B54" s="36">
        <v>4.7409509842847202</v>
      </c>
      <c r="C54" s="36">
        <v>6.3209786497863281</v>
      </c>
      <c r="D54" s="36">
        <v>10.934623255208596</v>
      </c>
      <c r="E54" s="36">
        <v>14.070593177239124</v>
      </c>
      <c r="F54" s="36">
        <v>21.097753855765671</v>
      </c>
      <c r="G54" s="36">
        <v>24.921801004311089</v>
      </c>
      <c r="H54" s="34"/>
      <c r="I54" s="36">
        <v>1.6215318480165868</v>
      </c>
      <c r="J54" s="36">
        <v>3.1022698223984486</v>
      </c>
      <c r="K54" s="36">
        <v>4.371951145077599</v>
      </c>
      <c r="L54" s="36">
        <v>9.3617571865277629</v>
      </c>
      <c r="M54" s="36">
        <v>19.427428536194437</v>
      </c>
      <c r="N54" s="36">
        <v>24.921801004311089</v>
      </c>
      <c r="O54" s="36"/>
      <c r="P54" s="35">
        <v>1963</v>
      </c>
      <c r="Q54" s="36">
        <v>8.6374645349429109</v>
      </c>
      <c r="R54" s="36">
        <v>11.905146373400283</v>
      </c>
      <c r="S54" s="36">
        <v>22.310211099175937</v>
      </c>
      <c r="T54" s="36">
        <v>28.977692284773049</v>
      </c>
      <c r="U54" s="36">
        <v>45.051088992878896</v>
      </c>
      <c r="V54" s="36">
        <v>55.859779679019262</v>
      </c>
      <c r="W54" s="115"/>
      <c r="X54" s="36">
        <v>1.8147808307483337</v>
      </c>
      <c r="Y54" s="36">
        <v>3.9234811422974309</v>
      </c>
      <c r="Z54" s="36">
        <v>6.3246474925313834</v>
      </c>
      <c r="AA54" s="36">
        <v>15.850238789031941</v>
      </c>
      <c r="AB54" s="36">
        <v>38.854857072388874</v>
      </c>
      <c r="AC54" s="36">
        <v>55.859779679019262</v>
      </c>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row>
    <row r="55" spans="1:80">
      <c r="A55" s="35">
        <v>1964</v>
      </c>
      <c r="B55" s="36">
        <v>7.033323189892287</v>
      </c>
      <c r="C55" s="36">
        <v>9.192667424502984</v>
      </c>
      <c r="D55" s="36">
        <v>15.264795130540744</v>
      </c>
      <c r="E55" s="36">
        <v>16.767384540511681</v>
      </c>
      <c r="F55" s="36">
        <v>23.773070517504777</v>
      </c>
      <c r="G55" s="36">
        <v>32.56899522835883</v>
      </c>
      <c r="H55" s="34"/>
      <c r="I55" s="36">
        <v>2.7019629182946496</v>
      </c>
      <c r="J55" s="36">
        <v>4.8532048639317438</v>
      </c>
      <c r="K55" s="36">
        <v>12.116389407554994</v>
      </c>
      <c r="L55" s="36">
        <v>12.035822485494615</v>
      </c>
      <c r="M55" s="36">
        <v>19.912512296385305</v>
      </c>
      <c r="N55" s="36">
        <v>32.56899522835883</v>
      </c>
      <c r="O55" s="36"/>
      <c r="P55" s="35">
        <v>1964</v>
      </c>
      <c r="Q55" s="36">
        <v>12.296708183138772</v>
      </c>
      <c r="R55" s="36">
        <v>16.599269098707474</v>
      </c>
      <c r="S55" s="36">
        <v>29.548343685565452</v>
      </c>
      <c r="T55" s="36">
        <v>34.415592352360306</v>
      </c>
      <c r="U55" s="36">
        <v>51.008574578099896</v>
      </c>
      <c r="V55" s="36">
        <v>68.789226683296832</v>
      </c>
      <c r="W55" s="115"/>
      <c r="X55" s="36">
        <v>3.0386715890135672</v>
      </c>
      <c r="Y55" s="36">
        <v>6.1789601783838286</v>
      </c>
      <c r="Z55" s="36">
        <v>17.929827058362083</v>
      </c>
      <c r="AA55" s="36">
        <v>20.470332965476771</v>
      </c>
      <c r="AB55" s="36">
        <v>39.82502459277061</v>
      </c>
      <c r="AC55" s="36">
        <v>68.789226683296832</v>
      </c>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row>
    <row r="56" spans="1:80">
      <c r="A56" s="35">
        <v>1965</v>
      </c>
      <c r="B56" s="36">
        <v>8.4056482511245072</v>
      </c>
      <c r="C56" s="36">
        <v>10.186402520126352</v>
      </c>
      <c r="D56" s="36">
        <v>17.251853733937192</v>
      </c>
      <c r="E56" s="36">
        <v>18.237303850388784</v>
      </c>
      <c r="F56" s="36">
        <v>25.767349607390674</v>
      </c>
      <c r="G56" s="36">
        <v>37.475088644717204</v>
      </c>
      <c r="H56" s="34"/>
      <c r="I56" s="36">
        <v>4.7937402514247296</v>
      </c>
      <c r="J56" s="36">
        <v>5.0091176960201969</v>
      </c>
      <c r="K56" s="36">
        <v>15.154171751717399</v>
      </c>
      <c r="L56" s="36">
        <v>12.920806730588945</v>
      </c>
      <c r="M56" s="36">
        <v>20.42178575411857</v>
      </c>
      <c r="N56" s="36">
        <v>37.475088644717204</v>
      </c>
      <c r="O56" s="36"/>
      <c r="P56" s="35">
        <v>1965</v>
      </c>
      <c r="Q56" s="36">
        <v>14.535934214598708</v>
      </c>
      <c r="R56" s="36">
        <v>18.689093888073504</v>
      </c>
      <c r="S56" s="36">
        <v>33.361513057519886</v>
      </c>
      <c r="T56" s="36">
        <v>37.761468897764928</v>
      </c>
      <c r="U56" s="36">
        <v>55.301800234390711</v>
      </c>
      <c r="V56" s="36">
        <v>76.326736167003986</v>
      </c>
      <c r="W56" s="115"/>
      <c r="X56" s="36">
        <v>5.4423296786590845</v>
      </c>
      <c r="Y56" s="36">
        <v>6.3812640041992879</v>
      </c>
      <c r="Z56" s="36">
        <v>22.628580787455466</v>
      </c>
      <c r="AA56" s="36">
        <v>22.008626568135888</v>
      </c>
      <c r="AB56" s="36">
        <v>40.84357150823714</v>
      </c>
      <c r="AC56" s="36">
        <v>76.326736167003986</v>
      </c>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row>
    <row r="57" spans="1:80">
      <c r="A57" s="35">
        <v>1966</v>
      </c>
      <c r="B57" s="36">
        <v>6.5519208824648159</v>
      </c>
      <c r="C57" s="36">
        <v>8.8400522912765425</v>
      </c>
      <c r="D57" s="36">
        <v>14.823771034848281</v>
      </c>
      <c r="E57" s="36">
        <v>17.362833136721477</v>
      </c>
      <c r="F57" s="36">
        <v>24.899730534675932</v>
      </c>
      <c r="G57" s="36">
        <v>30.729540559942571</v>
      </c>
      <c r="H57" s="34"/>
      <c r="I57" s="36">
        <v>1.8457960904004069</v>
      </c>
      <c r="J57" s="36">
        <v>4.3875325059465853</v>
      </c>
      <c r="K57" s="36">
        <v>9.2255427570465525</v>
      </c>
      <c r="L57" s="36">
        <v>11.806185825717812</v>
      </c>
      <c r="M57" s="36">
        <v>22.359953023118685</v>
      </c>
      <c r="N57" s="36">
        <v>30.729540559942571</v>
      </c>
      <c r="O57" s="36"/>
      <c r="P57" s="35">
        <v>1966</v>
      </c>
      <c r="Q57" s="36">
        <v>10.510218267760322</v>
      </c>
      <c r="R57" s="36">
        <v>14.378595499880859</v>
      </c>
      <c r="S57" s="36">
        <v>25.315523930745755</v>
      </c>
      <c r="T57" s="36">
        <v>31.50249659555152</v>
      </c>
      <c r="U57" s="36">
        <v>48.602206048426126</v>
      </c>
      <c r="V57" s="36">
        <v>67.978176451374864</v>
      </c>
      <c r="W57" s="115"/>
      <c r="X57" s="36">
        <v>2.2639866482838693</v>
      </c>
      <c r="Y57" s="36">
        <v>5.6467016014496298</v>
      </c>
      <c r="Z57" s="36">
        <v>10.207959463739048</v>
      </c>
      <c r="AA57" s="36">
        <v>16.40257081337181</v>
      </c>
      <c r="AB57" s="36">
        <v>36.67485813859971</v>
      </c>
      <c r="AC57" s="36">
        <v>67.978176451374864</v>
      </c>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row>
    <row r="58" spans="1:80">
      <c r="A58" s="35">
        <v>1967</v>
      </c>
      <c r="B58" s="36">
        <v>9.018474739514927</v>
      </c>
      <c r="C58" s="36">
        <v>11.849319486550991</v>
      </c>
      <c r="D58" s="36">
        <v>18.763288184480889</v>
      </c>
      <c r="E58" s="36">
        <v>21.692639346196334</v>
      </c>
      <c r="F58" s="36">
        <v>28.749020844566068</v>
      </c>
      <c r="G58" s="36">
        <v>32.56269667622626</v>
      </c>
      <c r="H58" s="34"/>
      <c r="I58" s="36">
        <v>3.0385611118681015</v>
      </c>
      <c r="J58" s="36">
        <v>6.5511387588155552</v>
      </c>
      <c r="K58" s="36">
        <v>12.146612078780979</v>
      </c>
      <c r="L58" s="36">
        <v>16.546920032492945</v>
      </c>
      <c r="M58" s="36">
        <v>27.177971609863647</v>
      </c>
      <c r="N58" s="36">
        <v>32.56269667622626</v>
      </c>
      <c r="O58" s="36"/>
      <c r="P58" s="35">
        <v>1967</v>
      </c>
      <c r="Q58" s="36">
        <v>13.597012391784077</v>
      </c>
      <c r="R58" s="36">
        <v>18.267036694418749</v>
      </c>
      <c r="S58" s="36">
        <v>30.73907183794601</v>
      </c>
      <c r="T58" s="36">
        <v>36.122618061309034</v>
      </c>
      <c r="U58" s="36">
        <v>53.281865560984144</v>
      </c>
      <c r="V58" s="36">
        <v>72.754537676622874</v>
      </c>
      <c r="W58" s="115"/>
      <c r="X58" s="36">
        <v>3.2929650292556811</v>
      </c>
      <c r="Y58" s="36">
        <v>7.9374922485427257</v>
      </c>
      <c r="Z58" s="36">
        <v>17.248538360577498</v>
      </c>
      <c r="AA58" s="36">
        <v>20.340334045104864</v>
      </c>
      <c r="AB58" s="36">
        <v>41.081842323576325</v>
      </c>
      <c r="AC58" s="36">
        <v>72.754537676622874</v>
      </c>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row>
    <row r="59" spans="1:80">
      <c r="A59" s="35">
        <v>1968</v>
      </c>
      <c r="B59" s="36">
        <v>10.69368792053829</v>
      </c>
      <c r="C59" s="36">
        <v>13.955814432383137</v>
      </c>
      <c r="D59" s="36">
        <v>22.223409512869491</v>
      </c>
      <c r="E59" s="36">
        <v>25.620577548288392</v>
      </c>
      <c r="F59" s="36">
        <v>32.929929736928244</v>
      </c>
      <c r="G59" s="36">
        <v>37.395373828673243</v>
      </c>
      <c r="H59" s="34"/>
      <c r="I59" s="36">
        <v>3.7383177570093458</v>
      </c>
      <c r="J59" s="36">
        <v>7.4470546173421113</v>
      </c>
      <c r="K59" s="36">
        <v>14.355317358373563</v>
      </c>
      <c r="L59" s="36">
        <v>20.184673253723975</v>
      </c>
      <c r="M59" s="36">
        <v>31.102407731432073</v>
      </c>
      <c r="N59" s="36">
        <v>37.395373828673243</v>
      </c>
      <c r="O59" s="36"/>
      <c r="P59" s="35">
        <v>1968</v>
      </c>
      <c r="Q59" s="36">
        <v>15.649488515730553</v>
      </c>
      <c r="R59" s="36">
        <v>21.260478458239341</v>
      </c>
      <c r="S59" s="36">
        <v>35.258832703497092</v>
      </c>
      <c r="T59" s="36">
        <v>42.105959060896296</v>
      </c>
      <c r="U59" s="36">
        <v>60.017722492518097</v>
      </c>
      <c r="V59" s="36">
        <v>78.91230466797721</v>
      </c>
      <c r="W59" s="115"/>
      <c r="X59" s="36">
        <v>2.9805697038294663</v>
      </c>
      <c r="Y59" s="36">
        <v>9.1287169889789972</v>
      </c>
      <c r="Z59" s="36">
        <v>17.128728036585631</v>
      </c>
      <c r="AA59" s="36">
        <v>24.600150331710186</v>
      </c>
      <c r="AB59" s="36">
        <v>47.345686943794242</v>
      </c>
      <c r="AC59" s="36">
        <v>78.91230466797721</v>
      </c>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row>
    <row r="60" spans="1:80">
      <c r="A60" s="35">
        <v>1969</v>
      </c>
      <c r="B60" s="36">
        <v>7.9220224457302626</v>
      </c>
      <c r="C60" s="36">
        <v>10.796260383802716</v>
      </c>
      <c r="D60" s="36">
        <v>18.760623903613148</v>
      </c>
      <c r="E60" s="36">
        <v>22.734471229984166</v>
      </c>
      <c r="F60" s="36">
        <v>31.58213502427207</v>
      </c>
      <c r="G60" s="36">
        <v>39.946086879667689</v>
      </c>
      <c r="H60" s="34"/>
      <c r="I60" s="36">
        <v>2.064531351383236</v>
      </c>
      <c r="J60" s="36">
        <v>4.8927505846302717</v>
      </c>
      <c r="K60" s="36">
        <v>9.6828941491737375</v>
      </c>
      <c r="L60" s="36">
        <v>16.164947329690246</v>
      </c>
      <c r="M60" s="36">
        <v>27.798266015367286</v>
      </c>
      <c r="N60" s="36">
        <v>39.946086879667689</v>
      </c>
      <c r="O60" s="36"/>
      <c r="P60" s="35">
        <v>1969</v>
      </c>
      <c r="Q60" s="36">
        <v>12.237208951849897</v>
      </c>
      <c r="R60" s="36">
        <v>16.984162144202017</v>
      </c>
      <c r="S60" s="36">
        <v>31.080430245625301</v>
      </c>
      <c r="T60" s="36">
        <v>38.458963199505547</v>
      </c>
      <c r="U60" s="36">
        <v>58.373132882041062</v>
      </c>
      <c r="V60" s="36">
        <v>79.720571163698864</v>
      </c>
      <c r="W60" s="115"/>
      <c r="X60" s="36">
        <v>2.1334276284771336</v>
      </c>
      <c r="Y60" s="36">
        <v>5.5239300021083704</v>
      </c>
      <c r="Z60" s="36">
        <v>12.173071423857813</v>
      </c>
      <c r="AA60" s="36">
        <v>18.854785242422075</v>
      </c>
      <c r="AB60" s="36">
        <v>42.79713749539826</v>
      </c>
      <c r="AC60" s="36">
        <v>79.720571163698864</v>
      </c>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row>
    <row r="61" spans="1:80">
      <c r="A61" s="35">
        <v>1970</v>
      </c>
      <c r="B61" s="36">
        <v>3.9744280982823699</v>
      </c>
      <c r="C61" s="36">
        <v>5.4787296378764792</v>
      </c>
      <c r="D61" s="36">
        <v>10.077914512488167</v>
      </c>
      <c r="E61" s="36">
        <v>12.143987767715814</v>
      </c>
      <c r="F61" s="36">
        <v>17.61162429537919</v>
      </c>
      <c r="G61" s="36">
        <v>23.175521444611817</v>
      </c>
      <c r="H61" s="34"/>
      <c r="I61" s="36">
        <v>1.0898876404494382</v>
      </c>
      <c r="J61" s="36">
        <v>2.3824697289082795</v>
      </c>
      <c r="K61" s="36">
        <v>5.7623535233125658</v>
      </c>
      <c r="L61" s="36">
        <v>8.487270531748198</v>
      </c>
      <c r="M61" s="36">
        <v>15.330881099489725</v>
      </c>
      <c r="N61" s="36">
        <v>23.175521444611817</v>
      </c>
      <c r="O61" s="36"/>
      <c r="P61" s="35">
        <v>1970</v>
      </c>
      <c r="Q61" s="36">
        <v>7.4724115852510264</v>
      </c>
      <c r="R61" s="36">
        <v>10.590804662903821</v>
      </c>
      <c r="S61" s="36">
        <v>20.129348492068896</v>
      </c>
      <c r="T61" s="36">
        <v>25.186262753346831</v>
      </c>
      <c r="U61" s="36">
        <v>41.669434002364412</v>
      </c>
      <c r="V61" s="36">
        <v>64.399843105910904</v>
      </c>
      <c r="W61" s="115"/>
      <c r="X61" s="36">
        <v>1.311291678341272</v>
      </c>
      <c r="Y61" s="36">
        <v>3.7786853364449629</v>
      </c>
      <c r="Z61" s="36">
        <v>8.7349397590361448</v>
      </c>
      <c r="AA61" s="36">
        <v>12.024423616095262</v>
      </c>
      <c r="AB61" s="36">
        <v>28.940453889892741</v>
      </c>
      <c r="AC61" s="36">
        <v>64.399843105910904</v>
      </c>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row>
    <row r="62" spans="1:80">
      <c r="A62" s="35">
        <v>1971</v>
      </c>
      <c r="B62" s="36">
        <v>5.6882985634880541</v>
      </c>
      <c r="C62" s="36">
        <v>7.7150361129349969</v>
      </c>
      <c r="D62" s="36">
        <v>13.36019796892537</v>
      </c>
      <c r="E62" s="36">
        <v>15.86788404929402</v>
      </c>
      <c r="F62" s="36">
        <v>22.506763736534019</v>
      </c>
      <c r="G62" s="36">
        <v>28.016804679373742</v>
      </c>
      <c r="H62" s="34"/>
      <c r="I62" s="36">
        <v>1.7603393425238603</v>
      </c>
      <c r="J62" s="36">
        <v>3.8783556507274213</v>
      </c>
      <c r="K62" s="36">
        <v>8.0902552058212933</v>
      </c>
      <c r="L62" s="36">
        <v>11.335695216347366</v>
      </c>
      <c r="M62" s="36">
        <v>20.241774046216936</v>
      </c>
      <c r="N62" s="36">
        <v>28.016804679373742</v>
      </c>
      <c r="O62" s="36"/>
      <c r="P62" s="35">
        <v>1971</v>
      </c>
      <c r="Q62" s="36">
        <v>9.8982098982098989</v>
      </c>
      <c r="R62" s="36">
        <v>13.858002786320743</v>
      </c>
      <c r="S62" s="36">
        <v>25.103018985371925</v>
      </c>
      <c r="T62" s="36">
        <v>31.333119406710164</v>
      </c>
      <c r="U62" s="36">
        <v>48.9507860292793</v>
      </c>
      <c r="V62" s="36">
        <v>71.036766668137588</v>
      </c>
      <c r="W62" s="115"/>
      <c r="X62" s="36">
        <v>1.9432856313037967</v>
      </c>
      <c r="Y62" s="36">
        <v>5.638365638365638</v>
      </c>
      <c r="Z62" s="36">
        <v>10.6805332012711</v>
      </c>
      <c r="AA62" s="36">
        <v>16.613548163321401</v>
      </c>
      <c r="AB62" s="36">
        <v>35.825329648578823</v>
      </c>
      <c r="AC62" s="36">
        <v>71.036766668137588</v>
      </c>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row>
    <row r="63" spans="1:80">
      <c r="A63" s="35">
        <v>1972</v>
      </c>
      <c r="B63" s="36">
        <v>6.8134137000899129</v>
      </c>
      <c r="C63" s="36">
        <v>8.9878562952864254</v>
      </c>
      <c r="D63" s="36">
        <v>14.784088227623291</v>
      </c>
      <c r="E63" s="36">
        <v>17.250486006675715</v>
      </c>
      <c r="F63" s="36">
        <v>23.483528487726492</v>
      </c>
      <c r="G63" s="36">
        <v>30.606313105819634</v>
      </c>
      <c r="H63" s="34"/>
      <c r="I63" s="36">
        <v>2.6015942099858185</v>
      </c>
      <c r="J63" s="36">
        <v>5.0167622483535554</v>
      </c>
      <c r="K63" s="36">
        <v>9.6102796906859531</v>
      </c>
      <c r="L63" s="36">
        <v>12.985055262783959</v>
      </c>
      <c r="M63" s="36">
        <v>20.437037958384273</v>
      </c>
      <c r="N63" s="36">
        <v>30.606313105819634</v>
      </c>
      <c r="O63" s="36"/>
      <c r="P63" s="35">
        <v>1972</v>
      </c>
      <c r="Q63" s="36">
        <v>11.885074482802999</v>
      </c>
      <c r="R63" s="36">
        <v>16.377945198905898</v>
      </c>
      <c r="S63" s="36">
        <v>28.420545134489679</v>
      </c>
      <c r="T63" s="36">
        <v>34.876641591227845</v>
      </c>
      <c r="U63" s="36">
        <v>53.354305665986793</v>
      </c>
      <c r="V63" s="36">
        <v>75.268621931656526</v>
      </c>
      <c r="W63" s="115"/>
      <c r="X63" s="36">
        <v>2.7436047646943957</v>
      </c>
      <c r="Y63" s="36">
        <v>7.3673878574844167</v>
      </c>
      <c r="Z63" s="36">
        <v>13.102665910380034</v>
      </c>
      <c r="AA63" s="36">
        <v>19.070881509300055</v>
      </c>
      <c r="AB63" s="36">
        <v>40.098246073458192</v>
      </c>
      <c r="AC63" s="36">
        <v>75.268621931656526</v>
      </c>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row>
    <row r="64" spans="1:80">
      <c r="A64" s="35">
        <v>1973</v>
      </c>
      <c r="B64" s="36">
        <v>5.1512800620636154</v>
      </c>
      <c r="C64" s="36">
        <v>6.8433348278547319</v>
      </c>
      <c r="D64" s="36">
        <v>10.80159454397003</v>
      </c>
      <c r="E64" s="36">
        <v>12.770496799756172</v>
      </c>
      <c r="F64" s="36">
        <v>17.160640732265446</v>
      </c>
      <c r="G64" s="36">
        <v>20.458182402528273</v>
      </c>
      <c r="H64" s="34"/>
      <c r="I64" s="36">
        <v>1.9027771485525304</v>
      </c>
      <c r="J64" s="36">
        <v>4.2799045108513925</v>
      </c>
      <c r="K64" s="36">
        <v>6.8091758461482526</v>
      </c>
      <c r="L64" s="36">
        <v>9.9431131547145331</v>
      </c>
      <c r="M64" s="36">
        <v>15.919793196757864</v>
      </c>
      <c r="N64" s="36">
        <v>20.458182402528273</v>
      </c>
      <c r="O64" s="36"/>
      <c r="P64" s="35">
        <v>1973</v>
      </c>
      <c r="Q64" s="36">
        <v>10.20941621848992</v>
      </c>
      <c r="R64" s="36">
        <v>13.922138815626338</v>
      </c>
      <c r="S64" s="36">
        <v>24.875393494228753</v>
      </c>
      <c r="T64" s="36">
        <v>29.951782919873857</v>
      </c>
      <c r="U64" s="36">
        <v>46.457690032910371</v>
      </c>
      <c r="V64" s="36">
        <v>68.540796091881631</v>
      </c>
      <c r="W64" s="115"/>
      <c r="X64" s="36">
        <v>2.7921639270434588</v>
      </c>
      <c r="Y64" s="36">
        <v>6.2324946092988638</v>
      </c>
      <c r="Z64" s="36">
        <v>13.680873053409709</v>
      </c>
      <c r="AA64" s="36">
        <v>17.096041238045714</v>
      </c>
      <c r="AB64" s="36">
        <v>35.026966185713704</v>
      </c>
      <c r="AC64" s="36">
        <v>68.540796091881631</v>
      </c>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row>
    <row r="65" spans="1:80">
      <c r="A65" s="35">
        <v>1974</v>
      </c>
      <c r="B65" s="36">
        <v>3.4743901029020696</v>
      </c>
      <c r="C65" s="36">
        <v>4.5590433482810173</v>
      </c>
      <c r="D65" s="36">
        <v>7.5231928342139796</v>
      </c>
      <c r="E65" s="36">
        <v>8.7027632622686717</v>
      </c>
      <c r="F65" s="36">
        <v>11.315644565904595</v>
      </c>
      <c r="G65" s="36">
        <v>14.152384836582762</v>
      </c>
      <c r="H65" s="34"/>
      <c r="I65" s="36">
        <v>1.3924050632911391</v>
      </c>
      <c r="J65" s="36">
        <v>2.594896459976463</v>
      </c>
      <c r="K65" s="36">
        <v>5.0793758365382988</v>
      </c>
      <c r="L65" s="36">
        <v>6.953720136518772</v>
      </c>
      <c r="M65" s="36">
        <v>10.234061780951889</v>
      </c>
      <c r="N65" s="36">
        <v>14.152384836582762</v>
      </c>
      <c r="O65" s="36"/>
      <c r="P65" s="35">
        <v>1974</v>
      </c>
      <c r="Q65" s="36">
        <v>7.1745332316470352</v>
      </c>
      <c r="R65" s="36">
        <v>9.9368313588701955</v>
      </c>
      <c r="S65" s="36">
        <v>17.875412541254125</v>
      </c>
      <c r="T65" s="36">
        <v>22.616880985768415</v>
      </c>
      <c r="U65" s="36">
        <v>35.31452494508185</v>
      </c>
      <c r="V65" s="36">
        <v>54.962788188140181</v>
      </c>
      <c r="W65" s="115"/>
      <c r="X65" s="36">
        <v>1.7150783975787129</v>
      </c>
      <c r="Y65" s="36">
        <v>4.3641628959276018</v>
      </c>
      <c r="Z65" s="36">
        <v>7.2545612510860122</v>
      </c>
      <c r="AA65" s="36">
        <v>12.936589521062775</v>
      </c>
      <c r="AB65" s="36">
        <v>25.977357200489607</v>
      </c>
      <c r="AC65" s="36">
        <v>54.962788188140181</v>
      </c>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row>
    <row r="66" spans="1:80">
      <c r="A66" s="35">
        <v>1975</v>
      </c>
      <c r="B66" s="36">
        <v>3.2302080142574701</v>
      </c>
      <c r="C66" s="36">
        <v>4.216558330482381</v>
      </c>
      <c r="D66" s="36">
        <v>7.0350991933725746</v>
      </c>
      <c r="E66" s="36">
        <v>8.1069881945742157</v>
      </c>
      <c r="F66" s="36">
        <v>11.203906684553218</v>
      </c>
      <c r="G66" s="36">
        <v>15.442497642328883</v>
      </c>
      <c r="H66" s="34"/>
      <c r="I66" s="36">
        <v>1.3889997605172824</v>
      </c>
      <c r="J66" s="36">
        <v>2.3969035890218158</v>
      </c>
      <c r="K66" s="36">
        <v>4.8509130643532385</v>
      </c>
      <c r="L66" s="36">
        <v>6.0653938758287467</v>
      </c>
      <c r="M66" s="36">
        <v>9.4860896778253867</v>
      </c>
      <c r="N66" s="36">
        <v>15.442497642328883</v>
      </c>
      <c r="O66" s="36"/>
      <c r="P66" s="35">
        <v>1975</v>
      </c>
      <c r="Q66" s="36">
        <v>6.4648117839607204</v>
      </c>
      <c r="R66" s="36">
        <v>9.0735593079699619</v>
      </c>
      <c r="S66" s="36">
        <v>16.334501649690104</v>
      </c>
      <c r="T66" s="36">
        <v>20.094384994589394</v>
      </c>
      <c r="U66" s="36">
        <v>31.662310414110703</v>
      </c>
      <c r="V66" s="36">
        <v>51.199993105654762</v>
      </c>
      <c r="W66" s="115"/>
      <c r="X66" s="36">
        <v>1.4573544636457754</v>
      </c>
      <c r="Y66" s="36">
        <v>4.1589269439748433</v>
      </c>
      <c r="Z66" s="36">
        <v>8.2002926353438461</v>
      </c>
      <c r="AA66" s="36">
        <v>11.626556988715492</v>
      </c>
      <c r="AB66" s="36">
        <v>22.034311292404048</v>
      </c>
      <c r="AC66" s="36">
        <v>51.199993105654762</v>
      </c>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row>
    <row r="67" spans="1:80">
      <c r="A67" s="35">
        <v>1976</v>
      </c>
      <c r="B67" s="36">
        <v>4.0165174792890301</v>
      </c>
      <c r="C67" s="36">
        <v>5.1701377258487193</v>
      </c>
      <c r="D67" s="36">
        <v>8.4426616802887278</v>
      </c>
      <c r="E67" s="36">
        <v>9.7924976471115492</v>
      </c>
      <c r="F67" s="36">
        <v>13.027174460559161</v>
      </c>
      <c r="G67" s="36">
        <v>16.633317269076304</v>
      </c>
      <c r="H67" s="34"/>
      <c r="I67" s="36">
        <v>1.8659320477502297</v>
      </c>
      <c r="J67" s="36">
        <v>3.0603912012132679</v>
      </c>
      <c r="K67" s="36">
        <v>5.6651911963605066</v>
      </c>
      <c r="L67" s="36">
        <v>7.6326482818070609</v>
      </c>
      <c r="M67" s="36">
        <v>11.551842436637898</v>
      </c>
      <c r="N67" s="36">
        <v>16.633317269076304</v>
      </c>
      <c r="O67" s="36"/>
      <c r="P67" s="35">
        <v>1976</v>
      </c>
      <c r="Q67" s="36">
        <v>7.850701402805611</v>
      </c>
      <c r="R67" s="36">
        <v>10.821414287618794</v>
      </c>
      <c r="S67" s="36">
        <v>18.593842985745727</v>
      </c>
      <c r="T67" s="36">
        <v>22.224214380779653</v>
      </c>
      <c r="U67" s="36">
        <v>34.043870967741938</v>
      </c>
      <c r="V67" s="36">
        <v>52.122613732481078</v>
      </c>
      <c r="W67" s="115"/>
      <c r="X67" s="36">
        <v>2.1439285844949327</v>
      </c>
      <c r="Y67" s="36">
        <v>5.5695976307189543</v>
      </c>
      <c r="Z67" s="36">
        <v>10.702561719604875</v>
      </c>
      <c r="AA67" s="36">
        <v>13.396455976774723</v>
      </c>
      <c r="AB67" s="36">
        <v>25.082275448697317</v>
      </c>
      <c r="AC67" s="36">
        <v>52.122613732481078</v>
      </c>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row>
    <row r="68" spans="1:80">
      <c r="A68" s="35">
        <v>1977</v>
      </c>
      <c r="B68" s="36">
        <v>4.2144864041144823</v>
      </c>
      <c r="C68" s="36">
        <v>5.4486241217798588</v>
      </c>
      <c r="D68" s="36">
        <v>8.8276349829700891</v>
      </c>
      <c r="E68" s="36">
        <v>10.027074066911624</v>
      </c>
      <c r="F68" s="36">
        <v>13.054107693469856</v>
      </c>
      <c r="G68" s="36">
        <v>15.562272898886347</v>
      </c>
      <c r="H68" s="34"/>
      <c r="I68" s="36">
        <v>1.9154737559645536</v>
      </c>
      <c r="J68" s="36">
        <v>3.2589161872369168</v>
      </c>
      <c r="K68" s="36">
        <v>6.3512434405658231</v>
      </c>
      <c r="L68" s="36">
        <v>7.9897205030667475</v>
      </c>
      <c r="M68" s="36">
        <v>12.051548978161756</v>
      </c>
      <c r="N68" s="36">
        <v>15.562272898886347</v>
      </c>
      <c r="O68" s="36"/>
      <c r="P68" s="35">
        <v>1977</v>
      </c>
      <c r="Q68" s="36">
        <v>8.4221748400852885</v>
      </c>
      <c r="R68" s="36">
        <v>11.630402279643278</v>
      </c>
      <c r="S68" s="36">
        <v>20.883963606571516</v>
      </c>
      <c r="T68" s="36">
        <v>25.04100053832768</v>
      </c>
      <c r="U68" s="36">
        <v>37.402706400395495</v>
      </c>
      <c r="V68" s="36">
        <v>58.157282237364349</v>
      </c>
      <c r="W68" s="115"/>
      <c r="X68" s="36">
        <v>2.2278824927831549</v>
      </c>
      <c r="Y68" s="36">
        <v>5.2549019607843137</v>
      </c>
      <c r="Z68" s="36">
        <v>11.680248350795498</v>
      </c>
      <c r="AA68" s="36">
        <v>15.501692343862979</v>
      </c>
      <c r="AB68" s="36">
        <v>26.659274374715917</v>
      </c>
      <c r="AC68" s="36">
        <v>58.157282237364349</v>
      </c>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row>
    <row r="69" spans="1:80">
      <c r="A69" s="35">
        <v>1978</v>
      </c>
      <c r="B69" s="36">
        <v>4.0609357997823725</v>
      </c>
      <c r="C69" s="36">
        <v>5.1617435520021404</v>
      </c>
      <c r="D69" s="36">
        <v>8.1989772514908008</v>
      </c>
      <c r="E69" s="36">
        <v>9.3480872907531953</v>
      </c>
      <c r="F69" s="36">
        <v>11.835224223362165</v>
      </c>
      <c r="G69" s="36">
        <v>13.453477567847155</v>
      </c>
      <c r="H69" s="34"/>
      <c r="I69" s="36">
        <v>2.0115837329513608</v>
      </c>
      <c r="J69" s="36">
        <v>3.1886009447706507</v>
      </c>
      <c r="K69" s="36">
        <v>5.810593480733778</v>
      </c>
      <c r="L69" s="36">
        <v>7.6676413727966342</v>
      </c>
      <c r="M69" s="36">
        <v>11.191970937556825</v>
      </c>
      <c r="N69" s="36">
        <v>13.453477567847155</v>
      </c>
      <c r="O69" s="36"/>
      <c r="P69" s="35">
        <v>1978</v>
      </c>
      <c r="Q69" s="36">
        <v>8.2790796310041355</v>
      </c>
      <c r="R69" s="36">
        <v>11.237149946827365</v>
      </c>
      <c r="S69" s="36">
        <v>19.046183384771624</v>
      </c>
      <c r="T69" s="36">
        <v>22.787363276972904</v>
      </c>
      <c r="U69" s="36">
        <v>34.273209506390693</v>
      </c>
      <c r="V69" s="36">
        <v>51.745391795825192</v>
      </c>
      <c r="W69" s="115"/>
      <c r="X69" s="36">
        <v>2.5862068965517242</v>
      </c>
      <c r="Y69" s="36">
        <v>5.8957285273160434</v>
      </c>
      <c r="Z69" s="36">
        <v>10.782117215744183</v>
      </c>
      <c r="AA69" s="36">
        <v>14.130540238992287</v>
      </c>
      <c r="AB69" s="36">
        <v>25.921543866157887</v>
      </c>
      <c r="AC69" s="36">
        <v>51.745391795825192</v>
      </c>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row>
    <row r="70" spans="1:80">
      <c r="A70" s="35">
        <v>1979</v>
      </c>
      <c r="B70" s="36">
        <v>6.5799043804610298</v>
      </c>
      <c r="C70" s="36">
        <v>8.7652214836166831</v>
      </c>
      <c r="D70" s="36">
        <v>14.86973634108759</v>
      </c>
      <c r="E70" s="36">
        <v>17.727931463455299</v>
      </c>
      <c r="F70" s="36">
        <v>25.044233440597726</v>
      </c>
      <c r="G70" s="36">
        <v>34.72898455848464</v>
      </c>
      <c r="H70" s="34"/>
      <c r="I70" s="36">
        <v>2.3490219526778851</v>
      </c>
      <c r="J70" s="36">
        <v>4.4654382847102294</v>
      </c>
      <c r="K70" s="36">
        <v>8.3967957989880855</v>
      </c>
      <c r="L70" s="36">
        <v>11.983237204906487</v>
      </c>
      <c r="M70" s="36">
        <v>20.328625209930141</v>
      </c>
      <c r="N70" s="36">
        <v>34.72898455848464</v>
      </c>
      <c r="O70" s="36"/>
      <c r="P70" s="35">
        <v>1979</v>
      </c>
      <c r="Q70" s="36">
        <v>12.407830220458884</v>
      </c>
      <c r="R70" s="36">
        <v>17.049420633812648</v>
      </c>
      <c r="S70" s="36">
        <v>29.600123454408674</v>
      </c>
      <c r="T70" s="36">
        <v>35.528354229716101</v>
      </c>
      <c r="U70" s="36">
        <v>50.540158650078098</v>
      </c>
      <c r="V70" s="36">
        <v>71.689943652066205</v>
      </c>
      <c r="X70" s="36">
        <v>2.9726431693058633</v>
      </c>
      <c r="Y70" s="36">
        <v>7.4163364211087366</v>
      </c>
      <c r="Z70" s="36">
        <v>14.809321557787815</v>
      </c>
      <c r="AA70" s="36">
        <v>21.457624811763743</v>
      </c>
      <c r="AB70" s="36">
        <v>36.488904973427452</v>
      </c>
      <c r="AC70" s="36">
        <v>71.689943652066205</v>
      </c>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row>
    <row r="71" spans="1:80">
      <c r="A71" s="35">
        <v>1980</v>
      </c>
      <c r="B71" s="36">
        <v>6.2835988770115048</v>
      </c>
      <c r="C71" s="36">
        <v>8.3840182801841454</v>
      </c>
      <c r="D71" s="36">
        <v>14.556111619574319</v>
      </c>
      <c r="E71" s="36">
        <v>17.233974014817999</v>
      </c>
      <c r="F71" s="36">
        <v>22.921358682648226</v>
      </c>
      <c r="G71" s="36">
        <v>28.350906979581445</v>
      </c>
      <c r="H71" s="34"/>
      <c r="I71" s="36">
        <v>2.2263763939193311</v>
      </c>
      <c r="J71" s="36">
        <v>4.020814166114115</v>
      </c>
      <c r="K71" s="36">
        <v>8.4487696845153817</v>
      </c>
      <c r="L71" s="36">
        <v>12.853316407699509</v>
      </c>
      <c r="M71" s="36">
        <v>20.416110727025572</v>
      </c>
      <c r="N71" s="36">
        <v>28.350906979581445</v>
      </c>
      <c r="O71" s="36"/>
      <c r="P71" s="35">
        <v>1980</v>
      </c>
      <c r="Q71" s="36">
        <v>11.305541259221135</v>
      </c>
      <c r="R71" s="36">
        <v>15.618187879875876</v>
      </c>
      <c r="S71" s="36">
        <v>27.799847030433828</v>
      </c>
      <c r="T71" s="36">
        <v>33.880538714382475</v>
      </c>
      <c r="U71" s="36">
        <v>48.628900436702537</v>
      </c>
      <c r="V71" s="36">
        <v>67.407945619166597</v>
      </c>
      <c r="X71" s="36">
        <v>2.5910763331087732</v>
      </c>
      <c r="Y71" s="36">
        <v>6.3327895005626633</v>
      </c>
      <c r="Z71" s="36">
        <v>12.663563485906389</v>
      </c>
      <c r="AA71" s="36">
        <v>20.433706340593815</v>
      </c>
      <c r="AB71" s="36">
        <v>37.390920921567798</v>
      </c>
      <c r="AC71" s="36">
        <v>67.407945619166597</v>
      </c>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row>
    <row r="72" spans="1:80">
      <c r="A72" s="35">
        <v>1981</v>
      </c>
      <c r="B72" s="36">
        <v>5.8684378127558903</v>
      </c>
      <c r="C72" s="36">
        <v>7.8778693441950054</v>
      </c>
      <c r="D72" s="36">
        <v>13.841140127270593</v>
      </c>
      <c r="E72" s="36">
        <v>16.366441590224913</v>
      </c>
      <c r="F72" s="36">
        <v>21.62850903259185</v>
      </c>
      <c r="G72" s="36">
        <v>26.773074966663835</v>
      </c>
      <c r="H72" s="34"/>
      <c r="I72" s="36">
        <v>2.055196711685261</v>
      </c>
      <c r="J72" s="36">
        <v>3.7467316313942973</v>
      </c>
      <c r="K72" s="36">
        <v>8.057391781155756</v>
      </c>
      <c r="L72" s="36">
        <v>12.267032856954684</v>
      </c>
      <c r="M72" s="36">
        <v>19.257509031544775</v>
      </c>
      <c r="N72" s="36">
        <v>26.773074966663835</v>
      </c>
      <c r="O72" s="36"/>
      <c r="P72" s="35">
        <v>1981</v>
      </c>
      <c r="Q72" s="36">
        <v>11.114657304715552</v>
      </c>
      <c r="R72" s="36">
        <v>15.688561856903565</v>
      </c>
      <c r="S72" s="36">
        <v>29.133052311823814</v>
      </c>
      <c r="T72" s="36">
        <v>35.412038607066791</v>
      </c>
      <c r="U72" s="36">
        <v>51.861841901876524</v>
      </c>
      <c r="V72" s="36">
        <v>71.052806818938535</v>
      </c>
      <c r="X72" s="36">
        <v>1.9580838323353293</v>
      </c>
      <c r="Y72" s="36">
        <v>5.3443954238680336</v>
      </c>
      <c r="Z72" s="36">
        <v>12.817212392447301</v>
      </c>
      <c r="AA72" s="36">
        <v>19.415111498598282</v>
      </c>
      <c r="AB72" s="36">
        <v>39.948942715881742</v>
      </c>
      <c r="AC72" s="36">
        <v>71.052806818938535</v>
      </c>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row>
    <row r="73" spans="1:80">
      <c r="A73" s="35">
        <v>1982</v>
      </c>
      <c r="B73" s="36">
        <v>7.3136591624868776</v>
      </c>
      <c r="C73" s="36">
        <v>10.084348202482481</v>
      </c>
      <c r="D73" s="36">
        <v>17.783664650895155</v>
      </c>
      <c r="E73" s="36">
        <v>21.29072346971445</v>
      </c>
      <c r="F73" s="36">
        <v>28.587014815177035</v>
      </c>
      <c r="G73" s="36">
        <v>34.592654967223304</v>
      </c>
      <c r="H73" s="34"/>
      <c r="I73" s="36">
        <v>1.82066982094814</v>
      </c>
      <c r="J73" s="36">
        <v>4.2519769225391792</v>
      </c>
      <c r="K73" s="36">
        <v>8.9259654444800649</v>
      </c>
      <c r="L73" s="36">
        <v>14.751504823049476</v>
      </c>
      <c r="M73" s="36">
        <v>25.414303519112778</v>
      </c>
      <c r="N73" s="36">
        <v>34.592654967223304</v>
      </c>
      <c r="O73" s="36"/>
      <c r="P73" s="35">
        <v>1982</v>
      </c>
      <c r="Q73" s="36">
        <v>11.657366912984466</v>
      </c>
      <c r="R73" s="36">
        <v>16.528233639225668</v>
      </c>
      <c r="S73" s="36">
        <v>30.353587855132442</v>
      </c>
      <c r="T73" s="36">
        <v>37.227295158795613</v>
      </c>
      <c r="U73" s="36">
        <v>53.448030362979743</v>
      </c>
      <c r="V73" s="36">
        <v>71.041085209985241</v>
      </c>
      <c r="X73" s="36">
        <v>1.5216280258328299</v>
      </c>
      <c r="Y73" s="36">
        <v>4.9696226817309741</v>
      </c>
      <c r="Z73" s="36">
        <v>10.764816370449374</v>
      </c>
      <c r="AA73" s="36">
        <v>19.249783882901539</v>
      </c>
      <c r="AB73" s="36">
        <v>40.932496728057053</v>
      </c>
      <c r="AC73" s="36">
        <v>71.041085209985241</v>
      </c>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row>
    <row r="74" spans="1:80">
      <c r="A74" s="35">
        <v>1983</v>
      </c>
      <c r="B74" s="36">
        <v>9.3149082401111354</v>
      </c>
      <c r="C74" s="36">
        <v>12.553485688155302</v>
      </c>
      <c r="D74" s="36">
        <v>21.317748126936323</v>
      </c>
      <c r="E74" s="36">
        <v>24.510941531404857</v>
      </c>
      <c r="F74" s="36">
        <v>30.612128805450752</v>
      </c>
      <c r="G74" s="36">
        <v>34.007495360988536</v>
      </c>
      <c r="H74" s="34"/>
      <c r="I74" s="36">
        <v>2.6934977628386352</v>
      </c>
      <c r="J74" s="36">
        <v>5.6380688956630989</v>
      </c>
      <c r="K74" s="36">
        <v>12.969225415577347</v>
      </c>
      <c r="L74" s="36">
        <v>18.879997269950685</v>
      </c>
      <c r="M74" s="36">
        <v>28.760539029558238</v>
      </c>
      <c r="N74" s="36">
        <v>34.007495360988536</v>
      </c>
      <c r="O74" s="36"/>
      <c r="P74" s="35">
        <v>1983</v>
      </c>
      <c r="Q74" s="36">
        <v>14.952220348510398</v>
      </c>
      <c r="R74" s="36">
        <v>20.552868570489714</v>
      </c>
      <c r="S74" s="36">
        <v>35.838289840440709</v>
      </c>
      <c r="T74" s="36">
        <v>42.230847134168116</v>
      </c>
      <c r="U74" s="36">
        <v>56.714865790933032</v>
      </c>
      <c r="V74" s="36">
        <v>70.465588601358093</v>
      </c>
      <c r="X74" s="36">
        <v>2.8150521841689473</v>
      </c>
      <c r="Y74" s="36">
        <v>7.1130837514473182</v>
      </c>
      <c r="Z74" s="36">
        <v>16.677779337450872</v>
      </c>
      <c r="AA74" s="36">
        <v>25.410535052525965</v>
      </c>
      <c r="AB74" s="36">
        <v>47.182671442583569</v>
      </c>
      <c r="AC74" s="36">
        <v>70.465588601358093</v>
      </c>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row>
    <row r="75" spans="1:80">
      <c r="A75" s="35">
        <v>1984</v>
      </c>
      <c r="B75" s="36">
        <v>9.6381263777127142</v>
      </c>
      <c r="C75" s="36">
        <v>12.823818141252882</v>
      </c>
      <c r="D75" s="36">
        <v>21.379194512216682</v>
      </c>
      <c r="E75" s="36">
        <v>24.881078660869093</v>
      </c>
      <c r="F75" s="36">
        <v>31.140977946654385</v>
      </c>
      <c r="G75" s="36">
        <v>33.339444753460342</v>
      </c>
      <c r="H75" s="34"/>
      <c r="I75" s="36">
        <v>3.0008160566901156</v>
      </c>
      <c r="J75" s="36">
        <v>5.8608328731840587</v>
      </c>
      <c r="K75" s="36">
        <v>11.644516468553958</v>
      </c>
      <c r="L75" s="36">
        <v>18.657543736015079</v>
      </c>
      <c r="M75" s="36">
        <v>29.906174952646012</v>
      </c>
      <c r="N75" s="36">
        <v>33.339444753460342</v>
      </c>
      <c r="O75" s="36"/>
      <c r="P75" s="35">
        <v>1984</v>
      </c>
      <c r="Q75" s="36">
        <v>15.100476619863453</v>
      </c>
      <c r="R75" s="36">
        <v>20.992705093357991</v>
      </c>
      <c r="S75" s="36">
        <v>36.287038777172206</v>
      </c>
      <c r="T75" s="36">
        <v>42.075878712006975</v>
      </c>
      <c r="U75" s="36">
        <v>55.512835983973616</v>
      </c>
      <c r="V75" s="36">
        <v>70.622870803950804</v>
      </c>
      <c r="X75" s="36">
        <v>2.0124898856822755</v>
      </c>
      <c r="Y75" s="36">
        <v>7.0365170044695011</v>
      </c>
      <c r="Z75" s="36">
        <v>18.267055290300245</v>
      </c>
      <c r="AA75" s="36">
        <v>25.45284215447785</v>
      </c>
      <c r="AB75" s="36">
        <v>43.925555947828563</v>
      </c>
      <c r="AC75" s="36">
        <v>70.622870803950804</v>
      </c>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row>
    <row r="76" spans="1:80">
      <c r="A76" s="35">
        <v>1985</v>
      </c>
      <c r="B76" s="36">
        <v>11.303960561393957</v>
      </c>
      <c r="C76" s="36">
        <v>14.785562786979805</v>
      </c>
      <c r="D76" s="36">
        <v>23.642285746140583</v>
      </c>
      <c r="E76" s="36">
        <v>27.10076342453511</v>
      </c>
      <c r="F76" s="36">
        <v>33.360725788776165</v>
      </c>
      <c r="G76" s="36">
        <v>36.346609718507459</v>
      </c>
      <c r="H76" s="34"/>
      <c r="I76" s="36">
        <v>3.8727376717042952</v>
      </c>
      <c r="J76" s="36">
        <v>7.3543291565532458</v>
      </c>
      <c r="K76" s="36">
        <v>13.819441258773338</v>
      </c>
      <c r="L76" s="36">
        <v>20.843907656087765</v>
      </c>
      <c r="M76" s="36">
        <v>31.748436049378011</v>
      </c>
      <c r="N76" s="36">
        <v>36.346609718507459</v>
      </c>
      <c r="O76" s="36"/>
      <c r="P76" s="35">
        <v>1985</v>
      </c>
      <c r="Q76" s="36">
        <v>17.301498969902202</v>
      </c>
      <c r="R76" s="36">
        <v>23.56101043756162</v>
      </c>
      <c r="S76" s="36">
        <v>39.275524387822287</v>
      </c>
      <c r="T76" s="36">
        <v>45.085974318499041</v>
      </c>
      <c r="U76" s="36">
        <v>58.576225793160283</v>
      </c>
      <c r="V76" s="36">
        <v>73.937863683478014</v>
      </c>
      <c r="X76" s="36">
        <v>2.9357833957553057</v>
      </c>
      <c r="Y76" s="36">
        <v>8.5853438287446338</v>
      </c>
      <c r="Z76" s="36">
        <v>20.62141091741168</v>
      </c>
      <c r="AA76" s="36">
        <v>28.299845678221146</v>
      </c>
      <c r="AB76" s="36">
        <v>47.353206685044505</v>
      </c>
      <c r="AC76" s="36">
        <v>73.937863683478014</v>
      </c>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row>
    <row r="77" spans="1:80">
      <c r="A77" s="35">
        <v>1986</v>
      </c>
      <c r="B77" s="36">
        <v>19.586752858418215</v>
      </c>
      <c r="C77" s="36">
        <v>25.302658353981425</v>
      </c>
      <c r="D77" s="36">
        <v>38.816981361507331</v>
      </c>
      <c r="E77" s="36">
        <v>43.686173617856547</v>
      </c>
      <c r="F77" s="36">
        <v>48.328270971911799</v>
      </c>
      <c r="G77" s="36">
        <v>54.59046392426378</v>
      </c>
      <c r="H77" s="34"/>
      <c r="I77" s="36">
        <v>5.9706243463234969</v>
      </c>
      <c r="J77" s="36">
        <v>11.999066621411947</v>
      </c>
      <c r="K77" s="36">
        <v>23.209222842199292</v>
      </c>
      <c r="L77" s="36">
        <v>39.194084757434283</v>
      </c>
      <c r="M77" s="36">
        <v>44.198845522209616</v>
      </c>
      <c r="N77" s="36">
        <v>54.59046392426378</v>
      </c>
      <c r="O77" s="36"/>
      <c r="P77" s="35">
        <v>1986</v>
      </c>
      <c r="Q77" s="36">
        <v>27.921043934583839</v>
      </c>
      <c r="R77" s="36">
        <v>36.737610634707437</v>
      </c>
      <c r="S77" s="36">
        <v>56.678979905302313</v>
      </c>
      <c r="T77" s="36">
        <v>63.425141175306372</v>
      </c>
      <c r="U77" s="36">
        <v>75.864480920592996</v>
      </c>
      <c r="V77" s="36">
        <v>84.948003335251371</v>
      </c>
      <c r="X77" s="36">
        <v>4.4432420535206614</v>
      </c>
      <c r="Y77" s="36">
        <v>13.082008191784123</v>
      </c>
      <c r="Z77" s="36">
        <v>30.466249906973282</v>
      </c>
      <c r="AA77" s="36">
        <v>45.668854168846032</v>
      </c>
      <c r="AB77" s="36">
        <v>68.318164019407718</v>
      </c>
      <c r="AC77" s="36">
        <v>84.948003335251371</v>
      </c>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row>
    <row r="78" spans="1:80">
      <c r="A78" s="35">
        <v>1987</v>
      </c>
      <c r="B78" s="36">
        <v>6.9698014786713509</v>
      </c>
      <c r="C78" s="36">
        <v>8.881899669759397</v>
      </c>
      <c r="D78" s="36">
        <v>13.001317342731518</v>
      </c>
      <c r="E78" s="36">
        <v>14.496515249565862</v>
      </c>
      <c r="F78" s="36">
        <v>16.506548977639717</v>
      </c>
      <c r="G78" s="36">
        <v>17.70971481976439</v>
      </c>
      <c r="H78" s="34"/>
      <c r="I78" s="36">
        <v>2.8051787916152895</v>
      </c>
      <c r="J78" s="36">
        <v>5.3785156193164454</v>
      </c>
      <c r="K78" s="36">
        <v>8.8553097002401167</v>
      </c>
      <c r="L78" s="36">
        <v>12.55302003589612</v>
      </c>
      <c r="M78" s="36">
        <v>15.84645419554948</v>
      </c>
      <c r="N78" s="36">
        <v>17.70971481976439</v>
      </c>
      <c r="O78" s="36"/>
      <c r="P78" s="35">
        <v>1987</v>
      </c>
      <c r="Q78" s="36">
        <v>10.687152138488562</v>
      </c>
      <c r="R78" s="36">
        <v>14.334878975460075</v>
      </c>
      <c r="S78" s="36">
        <v>23.477644217715323</v>
      </c>
      <c r="T78" s="36">
        <v>27.047097447950062</v>
      </c>
      <c r="U78" s="36">
        <v>35.342690554296112</v>
      </c>
      <c r="V78" s="36">
        <v>46.702003833924529</v>
      </c>
      <c r="X78" s="36">
        <v>2.8861401839517917</v>
      </c>
      <c r="Y78" s="36">
        <v>5.684243546293847</v>
      </c>
      <c r="Z78" s="36">
        <v>9.7156616267129348</v>
      </c>
      <c r="AA78" s="36">
        <v>14.355006932256565</v>
      </c>
      <c r="AB78" s="36">
        <v>18.830405830281045</v>
      </c>
      <c r="AC78" s="36">
        <v>46.702003833924529</v>
      </c>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row>
    <row r="79" spans="1:80">
      <c r="A79" s="35">
        <v>1988</v>
      </c>
      <c r="B79" s="36">
        <v>7.713199851687059</v>
      </c>
      <c r="C79" s="36">
        <v>9.8368316523229087</v>
      </c>
      <c r="D79" s="36">
        <v>14.609252325160043</v>
      </c>
      <c r="E79" s="36">
        <v>16.199929508057622</v>
      </c>
      <c r="F79" s="36">
        <v>18.775860807875773</v>
      </c>
      <c r="G79" s="36">
        <v>20.802453688058215</v>
      </c>
      <c r="H79" s="34"/>
      <c r="I79" s="36">
        <v>2.4089744836753884</v>
      </c>
      <c r="J79" s="36">
        <v>4.7520229075173335</v>
      </c>
      <c r="K79" s="36">
        <v>9.2515443973003268</v>
      </c>
      <c r="L79" s="36">
        <v>13.177472584760098</v>
      </c>
      <c r="M79" s="36">
        <v>17.471685587648928</v>
      </c>
      <c r="N79" s="36">
        <v>20.802453688058215</v>
      </c>
      <c r="O79" s="36"/>
      <c r="P79" s="35">
        <v>1988</v>
      </c>
      <c r="Q79" s="36">
        <v>10.865916407561292</v>
      </c>
      <c r="R79" s="36">
        <v>14.358422299793615</v>
      </c>
      <c r="S79" s="36">
        <v>22.670484690354886</v>
      </c>
      <c r="T79" s="36">
        <v>25.566236840427202</v>
      </c>
      <c r="U79" s="36">
        <v>33.154728698021664</v>
      </c>
      <c r="V79" s="36">
        <v>42.95597475937474</v>
      </c>
      <c r="X79" s="36">
        <v>2.4684385382059801</v>
      </c>
      <c r="Y79" s="36">
        <v>4.9891063858535016</v>
      </c>
      <c r="Z79" s="36">
        <v>10.194712775944039</v>
      </c>
      <c r="AA79" s="36">
        <v>15.177480979950216</v>
      </c>
      <c r="AB79" s="36">
        <v>21.170534878916829</v>
      </c>
      <c r="AC79" s="36">
        <v>42.95597475937474</v>
      </c>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row>
    <row r="80" spans="1:80">
      <c r="A80" s="35">
        <v>1989</v>
      </c>
      <c r="B80" s="36">
        <v>6.5548422099647343</v>
      </c>
      <c r="C80" s="36">
        <v>8.3271470625879935</v>
      </c>
      <c r="D80" s="36">
        <v>12.750334809930976</v>
      </c>
      <c r="E80" s="36">
        <v>14.17911083763574</v>
      </c>
      <c r="F80" s="36">
        <v>17.202089926134612</v>
      </c>
      <c r="G80" s="36">
        <v>20.744055333302935</v>
      </c>
      <c r="H80" s="34"/>
      <c r="I80" s="36">
        <v>2.2889710412815769</v>
      </c>
      <c r="J80" s="36">
        <v>3.957304971757162</v>
      </c>
      <c r="K80" s="36">
        <v>8.3355716715910102</v>
      </c>
      <c r="L80" s="36">
        <v>10.848827137364028</v>
      </c>
      <c r="M80" s="36">
        <v>14.997556890786639</v>
      </c>
      <c r="N80" s="36">
        <v>20.744055333302935</v>
      </c>
      <c r="O80" s="36"/>
      <c r="P80" s="35">
        <v>1989</v>
      </c>
      <c r="Q80" s="36">
        <v>9.4674396898334283</v>
      </c>
      <c r="R80" s="36">
        <v>12.427650908540661</v>
      </c>
      <c r="S80" s="36">
        <v>19.913908193694088</v>
      </c>
      <c r="T80" s="36">
        <v>22.855644862285974</v>
      </c>
      <c r="U80" s="36">
        <v>30.118862792794808</v>
      </c>
      <c r="V80" s="36">
        <v>40.887583212778047</v>
      </c>
      <c r="X80" s="36">
        <v>2.3425923006589526</v>
      </c>
      <c r="Y80" s="36">
        <v>4.1203601904272427</v>
      </c>
      <c r="Z80" s="36">
        <v>9.0935729634694269</v>
      </c>
      <c r="AA80" s="36">
        <v>12.169023456460733</v>
      </c>
      <c r="AB80" s="36">
        <v>17.643677454679018</v>
      </c>
      <c r="AC80" s="36">
        <v>40.887583212778047</v>
      </c>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row>
    <row r="81" spans="1:80">
      <c r="A81" s="35">
        <v>1990</v>
      </c>
      <c r="B81" s="36">
        <v>4.6664261897011343</v>
      </c>
      <c r="C81" s="36">
        <v>5.9665142700534437</v>
      </c>
      <c r="D81" s="36">
        <v>9.1305482242671783</v>
      </c>
      <c r="E81" s="36">
        <v>10.22314899621874</v>
      </c>
      <c r="F81" s="36">
        <v>12.289462352066117</v>
      </c>
      <c r="G81" s="36">
        <v>15.160692720090058</v>
      </c>
      <c r="H81" s="34"/>
      <c r="I81" s="36">
        <v>1.540880503144654</v>
      </c>
      <c r="J81" s="36">
        <v>2.8458382615667084</v>
      </c>
      <c r="K81" s="36">
        <v>5.7200465296626595</v>
      </c>
      <c r="L81" s="36">
        <v>8.0187755627397088</v>
      </c>
      <c r="M81" s="36">
        <v>10.489598540660394</v>
      </c>
      <c r="N81" s="36">
        <v>15.160692720090058</v>
      </c>
      <c r="O81" s="36"/>
      <c r="P81" s="35">
        <v>1990</v>
      </c>
      <c r="Q81" s="36">
        <v>7.0634247066749491</v>
      </c>
      <c r="R81" s="36">
        <v>9.334697172293529</v>
      </c>
      <c r="S81" s="36">
        <v>14.930432818820941</v>
      </c>
      <c r="T81" s="36">
        <v>17.21978004283207</v>
      </c>
      <c r="U81" s="36">
        <v>23.391221236055895</v>
      </c>
      <c r="V81" s="36">
        <v>31.883872314076967</v>
      </c>
      <c r="X81" s="36">
        <v>1.5649952091983392</v>
      </c>
      <c r="Y81" s="36">
        <v>2.9291985136246828</v>
      </c>
      <c r="Z81" s="36">
        <v>6.0670867126194743</v>
      </c>
      <c r="AA81" s="36">
        <v>8.717839550189133</v>
      </c>
      <c r="AB81" s="36">
        <v>11.718859897444798</v>
      </c>
      <c r="AC81" s="36">
        <v>31.883872314076967</v>
      </c>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row>
    <row r="82" spans="1:80">
      <c r="A82" s="35">
        <v>1991</v>
      </c>
      <c r="B82" s="36">
        <v>3.8452310020506637</v>
      </c>
      <c r="C82" s="36">
        <v>4.8216492819974244</v>
      </c>
      <c r="D82" s="36">
        <v>7.0463616339294397</v>
      </c>
      <c r="E82" s="36">
        <v>7.7982331716500379</v>
      </c>
      <c r="F82" s="36">
        <v>9.2830499083517477</v>
      </c>
      <c r="G82" s="36">
        <v>8.9775924169559644</v>
      </c>
      <c r="H82" s="34"/>
      <c r="I82" s="36">
        <v>1.6131320644893026</v>
      </c>
      <c r="J82" s="36">
        <v>2.8377882115123803</v>
      </c>
      <c r="K82" s="36">
        <v>4.9339269419649296</v>
      </c>
      <c r="L82" s="36">
        <v>6.3280267534828916</v>
      </c>
      <c r="M82" s="36">
        <v>9.460758719612846</v>
      </c>
      <c r="N82" s="36">
        <v>8.9775924169559644</v>
      </c>
      <c r="O82" s="36"/>
      <c r="P82" s="35">
        <v>1991</v>
      </c>
      <c r="Q82" s="36">
        <v>6.4315067315462784</v>
      </c>
      <c r="R82" s="36">
        <v>8.4112603826780177</v>
      </c>
      <c r="S82" s="36">
        <v>13.666759234911172</v>
      </c>
      <c r="T82" s="36">
        <v>15.953002695452678</v>
      </c>
      <c r="U82" s="36">
        <v>21.490167382063614</v>
      </c>
      <c r="V82" s="36">
        <v>28.290856345836648</v>
      </c>
      <c r="X82" s="36">
        <v>1.6395806659346619</v>
      </c>
      <c r="Y82" s="36">
        <v>2.9206706591755651</v>
      </c>
      <c r="Z82" s="36">
        <v>5.1899976334910889</v>
      </c>
      <c r="AA82" s="36">
        <v>6.7555177222853899</v>
      </c>
      <c r="AB82" s="36">
        <v>10.449346146290559</v>
      </c>
      <c r="AC82" s="36">
        <v>28.290856345836648</v>
      </c>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row>
    <row r="83" spans="1:80">
      <c r="A83" s="35">
        <v>1992</v>
      </c>
      <c r="B83" s="36">
        <v>4.3021621754887693</v>
      </c>
      <c r="C83" s="36">
        <v>5.4204848625449475</v>
      </c>
      <c r="D83" s="36">
        <v>8.1817652470623852</v>
      </c>
      <c r="E83" s="36">
        <v>9.1031900816539171</v>
      </c>
      <c r="F83" s="36">
        <v>10.8556218199846</v>
      </c>
      <c r="G83" s="36">
        <v>11.143623003193925</v>
      </c>
      <c r="H83" s="34"/>
      <c r="I83" s="36">
        <v>1.5843035548163391</v>
      </c>
      <c r="J83" s="36">
        <v>2.6809626694087885</v>
      </c>
      <c r="K83" s="36">
        <v>5.2995668623237515</v>
      </c>
      <c r="L83" s="36">
        <v>7.1603846836885356</v>
      </c>
      <c r="M83" s="36">
        <v>10.672977829181873</v>
      </c>
      <c r="N83" s="36">
        <v>11.143623003193925</v>
      </c>
      <c r="O83" s="36"/>
      <c r="P83" s="35">
        <v>1992</v>
      </c>
      <c r="Q83" s="36">
        <v>6.3883431565160445</v>
      </c>
      <c r="R83" s="36">
        <v>8.286442663236949</v>
      </c>
      <c r="S83" s="36">
        <v>13.111817816281025</v>
      </c>
      <c r="T83" s="36">
        <v>15.114035640450922</v>
      </c>
      <c r="U83" s="36">
        <v>20.218000804257411</v>
      </c>
      <c r="V83" s="36">
        <v>27.14011363962085</v>
      </c>
      <c r="X83" s="36">
        <v>1.6098077969694367</v>
      </c>
      <c r="Y83" s="36">
        <v>2.7548183201829266</v>
      </c>
      <c r="Z83" s="36">
        <v>5.5961379338352124</v>
      </c>
      <c r="AA83" s="36">
        <v>7.712639328903478</v>
      </c>
      <c r="AB83" s="36">
        <v>11.94820735070757</v>
      </c>
      <c r="AC83" s="36">
        <v>27.14011363962085</v>
      </c>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row>
    <row r="84" spans="1:80">
      <c r="A84" s="35">
        <v>1993</v>
      </c>
      <c r="B84" s="36">
        <v>5.0516085900174463</v>
      </c>
      <c r="C84" s="36">
        <v>6.4416095345540807</v>
      </c>
      <c r="D84" s="36">
        <v>9.7537578240772795</v>
      </c>
      <c r="E84" s="36">
        <v>11.174618042446632</v>
      </c>
      <c r="F84" s="36">
        <v>13.823385644376184</v>
      </c>
      <c r="G84" s="36">
        <v>14.969609262899578</v>
      </c>
      <c r="H84" s="34"/>
      <c r="I84" s="36">
        <v>1.7360584022190635</v>
      </c>
      <c r="J84" s="36">
        <v>3.3237039666102079</v>
      </c>
      <c r="K84" s="36">
        <v>5.5137499108692039</v>
      </c>
      <c r="L84" s="36">
        <v>8.3703803788177904</v>
      </c>
      <c r="M84" s="36">
        <v>13.14024239215845</v>
      </c>
      <c r="N84" s="36">
        <v>14.969609262899578</v>
      </c>
      <c r="O84" s="36"/>
      <c r="P84" s="35">
        <v>1993</v>
      </c>
      <c r="Q84" s="36">
        <v>7.4835705798190943</v>
      </c>
      <c r="R84" s="36">
        <v>9.7801571933021982</v>
      </c>
      <c r="S84" s="36">
        <v>15.584376518499665</v>
      </c>
      <c r="T84" s="36">
        <v>18.348407344634499</v>
      </c>
      <c r="U84" s="36">
        <v>25.243880585069828</v>
      </c>
      <c r="V84" s="36">
        <v>35.676309217485738</v>
      </c>
      <c r="X84" s="36">
        <v>1.7667298644758094</v>
      </c>
      <c r="Y84" s="36">
        <v>3.437971977600669</v>
      </c>
      <c r="Z84" s="36">
        <v>5.8355050662588166</v>
      </c>
      <c r="AA84" s="36">
        <v>9.1350159625488541</v>
      </c>
      <c r="AB84" s="36">
        <v>15.128113126316357</v>
      </c>
      <c r="AC84" s="36">
        <v>35.676309217485738</v>
      </c>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row>
    <row r="85" spans="1:80">
      <c r="A85" s="35">
        <v>1994</v>
      </c>
      <c r="B85" s="36">
        <v>4.7626139507905032</v>
      </c>
      <c r="C85" s="36">
        <v>5.950039284301325</v>
      </c>
      <c r="D85" s="36">
        <v>9.0835527316823512</v>
      </c>
      <c r="E85" s="36">
        <v>10.329548986948875</v>
      </c>
      <c r="F85" s="36">
        <v>12.262450946488903</v>
      </c>
      <c r="G85" s="36">
        <v>13.47761852920647</v>
      </c>
      <c r="H85" s="34"/>
      <c r="I85" s="36">
        <v>1.9473399125414506</v>
      </c>
      <c r="J85" s="36">
        <v>3.017843004856076</v>
      </c>
      <c r="K85" s="36">
        <v>5.4365293124442653</v>
      </c>
      <c r="L85" s="36">
        <v>8.326352400831917</v>
      </c>
      <c r="M85" s="36">
        <v>11.538430950294812</v>
      </c>
      <c r="N85" s="36">
        <v>13.47761852920647</v>
      </c>
      <c r="O85" s="36"/>
      <c r="P85" s="35">
        <v>1994</v>
      </c>
      <c r="Q85" s="36">
        <v>7.1944073840008116</v>
      </c>
      <c r="R85" s="36">
        <v>9.455500777699001</v>
      </c>
      <c r="S85" s="36">
        <v>15.370337733378248</v>
      </c>
      <c r="T85" s="36">
        <v>18.006168991267753</v>
      </c>
      <c r="U85" s="36">
        <v>25.347611302222855</v>
      </c>
      <c r="V85" s="36">
        <v>35.590808580380383</v>
      </c>
      <c r="X85" s="36">
        <v>1.9860143628989881</v>
      </c>
      <c r="Y85" s="36">
        <v>3.1117507574173513</v>
      </c>
      <c r="Z85" s="36">
        <v>5.7490797164234122</v>
      </c>
      <c r="AA85" s="36">
        <v>9.0826018369399719</v>
      </c>
      <c r="AB85" s="36">
        <v>13.043439172791006</v>
      </c>
      <c r="AC85" s="36">
        <v>35.590808580380383</v>
      </c>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row>
    <row r="86" spans="1:80">
      <c r="A86" s="35">
        <f t="shared" ref="A86:A97" si="0">A85+1</f>
        <v>1995</v>
      </c>
      <c r="B86" s="36">
        <v>5.58</v>
      </c>
      <c r="C86" s="36">
        <v>7</v>
      </c>
      <c r="D86" s="36">
        <v>10.55</v>
      </c>
      <c r="E86" s="36">
        <v>11.75</v>
      </c>
      <c r="F86" s="36">
        <v>13.72</v>
      </c>
      <c r="G86" s="36">
        <v>13.56</v>
      </c>
      <c r="H86" s="34"/>
      <c r="I86" s="36">
        <v>2.06</v>
      </c>
      <c r="J86" s="36">
        <v>3.53</v>
      </c>
      <c r="K86" s="36">
        <v>6.99</v>
      </c>
      <c r="L86" s="36">
        <v>9.7100000000000009</v>
      </c>
      <c r="M86" s="36">
        <v>13.81</v>
      </c>
      <c r="N86" s="36">
        <f>G86</f>
        <v>13.56</v>
      </c>
      <c r="O86" s="36"/>
      <c r="P86" s="35">
        <f t="shared" ref="P86:P97" si="1">P85+1</f>
        <v>1995</v>
      </c>
      <c r="Q86" s="36">
        <v>7.91</v>
      </c>
      <c r="R86" s="36">
        <v>10.27</v>
      </c>
      <c r="S86" s="36">
        <v>16.399999999999999</v>
      </c>
      <c r="T86" s="36">
        <v>19.25</v>
      </c>
      <c r="U86" s="36">
        <v>26.94</v>
      </c>
      <c r="V86" s="36">
        <v>37.85</v>
      </c>
      <c r="X86" s="36">
        <v>1.91</v>
      </c>
      <c r="Y86" s="36">
        <v>4.04</v>
      </c>
      <c r="Z86" s="36">
        <v>7.39</v>
      </c>
      <c r="AA86" s="36">
        <v>10.37</v>
      </c>
      <c r="AB86" s="36">
        <v>19.75</v>
      </c>
      <c r="AC86" s="36">
        <f t="shared" ref="AC86:AC95" si="2">V86</f>
        <v>37.85</v>
      </c>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row>
    <row r="87" spans="1:80">
      <c r="A87" s="35">
        <f t="shared" si="0"/>
        <v>1996</v>
      </c>
      <c r="B87" s="36">
        <v>8.15</v>
      </c>
      <c r="C87" s="36">
        <v>10.19</v>
      </c>
      <c r="D87" s="36">
        <v>15.12</v>
      </c>
      <c r="E87" s="36">
        <v>16.940000000000001</v>
      </c>
      <c r="F87" s="36">
        <v>20.059999999999999</v>
      </c>
      <c r="G87" s="36">
        <v>22.12</v>
      </c>
      <c r="H87" s="36"/>
      <c r="I87" s="36">
        <v>2.77</v>
      </c>
      <c r="J87" s="36">
        <v>5.0199999999999996</v>
      </c>
      <c r="K87" s="36">
        <v>9.36</v>
      </c>
      <c r="L87" s="36">
        <v>13.46</v>
      </c>
      <c r="M87" s="36">
        <v>18.79</v>
      </c>
      <c r="N87" s="36">
        <f t="shared" ref="N87:N95" si="3">G87</f>
        <v>22.12</v>
      </c>
      <c r="O87" s="36"/>
      <c r="P87" s="35">
        <f t="shared" si="1"/>
        <v>1996</v>
      </c>
      <c r="Q87" s="36">
        <v>10.82</v>
      </c>
      <c r="R87" s="36">
        <v>13.83</v>
      </c>
      <c r="S87" s="36">
        <v>21.94</v>
      </c>
      <c r="T87" s="36">
        <v>25.61</v>
      </c>
      <c r="U87" s="36">
        <v>35.049999999999997</v>
      </c>
      <c r="V87" s="36">
        <v>48.26</v>
      </c>
      <c r="X87" s="36">
        <v>2.66</v>
      </c>
      <c r="Y87" s="36">
        <v>4.8499999999999996</v>
      </c>
      <c r="Z87" s="36">
        <v>9.42</v>
      </c>
      <c r="AA87" s="36">
        <v>13.54</v>
      </c>
      <c r="AB87" s="36">
        <v>25.39</v>
      </c>
      <c r="AC87" s="36">
        <f t="shared" si="2"/>
        <v>48.26</v>
      </c>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row>
    <row r="88" spans="1:80">
      <c r="A88" s="35">
        <f t="shared" si="0"/>
        <v>1997</v>
      </c>
      <c r="B88" s="36">
        <v>10.42</v>
      </c>
      <c r="C88" s="36">
        <v>12.91</v>
      </c>
      <c r="D88" s="36">
        <v>18.28</v>
      </c>
      <c r="E88" s="36">
        <v>20.149999999999999</v>
      </c>
      <c r="F88" s="36">
        <v>23.65</v>
      </c>
      <c r="G88" s="36">
        <v>23.16</v>
      </c>
      <c r="H88" s="36"/>
      <c r="I88" s="36">
        <v>3.49</v>
      </c>
      <c r="J88" s="36">
        <v>6.92</v>
      </c>
      <c r="K88" s="36">
        <v>12</v>
      </c>
      <c r="L88" s="36">
        <v>15.93</v>
      </c>
      <c r="M88" s="36">
        <v>23.95</v>
      </c>
      <c r="N88" s="36">
        <f t="shared" si="3"/>
        <v>23.16</v>
      </c>
      <c r="O88" s="36"/>
      <c r="P88" s="35">
        <f t="shared" si="1"/>
        <v>1997</v>
      </c>
      <c r="Q88" s="36">
        <v>13.56</v>
      </c>
      <c r="R88" s="36">
        <v>17.13</v>
      </c>
      <c r="S88" s="36">
        <v>25.81</v>
      </c>
      <c r="T88" s="36">
        <v>29.66</v>
      </c>
      <c r="U88" s="36">
        <v>38.9</v>
      </c>
      <c r="V88" s="36">
        <v>51.35</v>
      </c>
      <c r="X88" s="36">
        <v>3.25</v>
      </c>
      <c r="Y88" s="36">
        <v>6.8</v>
      </c>
      <c r="Z88" s="36">
        <v>11.69</v>
      </c>
      <c r="AA88" s="36">
        <v>17</v>
      </c>
      <c r="AB88" s="36">
        <v>29.48</v>
      </c>
      <c r="AC88" s="36">
        <f t="shared" si="2"/>
        <v>51.35</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row>
    <row r="89" spans="1:80">
      <c r="A89" s="35">
        <f t="shared" si="0"/>
        <v>1998</v>
      </c>
      <c r="B89" s="36">
        <v>11.65</v>
      </c>
      <c r="C89" s="36">
        <v>14.21</v>
      </c>
      <c r="D89" s="36">
        <v>19.59</v>
      </c>
      <c r="E89" s="36">
        <v>21.3</v>
      </c>
      <c r="F89" s="36">
        <v>23.94</v>
      </c>
      <c r="G89" s="36">
        <v>23.27</v>
      </c>
      <c r="H89" s="36"/>
      <c r="I89" s="36">
        <v>4.29</v>
      </c>
      <c r="J89" s="36">
        <v>7.95</v>
      </c>
      <c r="K89" s="36">
        <v>13.7</v>
      </c>
      <c r="L89" s="36">
        <v>18.03</v>
      </c>
      <c r="M89" s="36">
        <v>24.36</v>
      </c>
      <c r="N89" s="36">
        <f t="shared" si="3"/>
        <v>23.27</v>
      </c>
      <c r="O89" s="36"/>
      <c r="P89" s="35">
        <f t="shared" si="1"/>
        <v>1998</v>
      </c>
      <c r="Q89" s="36">
        <v>15.49</v>
      </c>
      <c r="R89" s="36">
        <v>19.45</v>
      </c>
      <c r="S89" s="36">
        <v>28.97</v>
      </c>
      <c r="T89" s="36">
        <v>32.979999999999997</v>
      </c>
      <c r="U89" s="36">
        <v>42.41</v>
      </c>
      <c r="V89" s="36">
        <v>54.09</v>
      </c>
      <c r="X89" s="36">
        <v>3.53</v>
      </c>
      <c r="Y89" s="36">
        <v>7.35</v>
      </c>
      <c r="Z89" s="36">
        <v>13.41</v>
      </c>
      <c r="AA89" s="36">
        <v>19.25</v>
      </c>
      <c r="AB89" s="36">
        <v>33.380000000000003</v>
      </c>
      <c r="AC89" s="36">
        <f t="shared" si="2"/>
        <v>54.09</v>
      </c>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row>
    <row r="90" spans="1:80">
      <c r="A90" s="35">
        <f t="shared" si="0"/>
        <v>1999</v>
      </c>
      <c r="B90" s="36">
        <v>12.88</v>
      </c>
      <c r="C90" s="36">
        <v>15.49</v>
      </c>
      <c r="D90" s="36">
        <v>20.58</v>
      </c>
      <c r="E90" s="36">
        <v>22.08</v>
      </c>
      <c r="F90" s="36">
        <v>23.75</v>
      </c>
      <c r="G90" s="36">
        <v>21.93</v>
      </c>
      <c r="H90" s="36"/>
      <c r="I90" s="36">
        <v>5.12</v>
      </c>
      <c r="J90" s="36">
        <v>9.4</v>
      </c>
      <c r="K90" s="36">
        <v>15.23</v>
      </c>
      <c r="L90" s="36">
        <v>19.97</v>
      </c>
      <c r="M90" s="36">
        <v>24.9</v>
      </c>
      <c r="N90" s="36">
        <f t="shared" si="3"/>
        <v>21.93</v>
      </c>
      <c r="O90" s="35"/>
      <c r="P90" s="35">
        <f t="shared" si="1"/>
        <v>1999</v>
      </c>
      <c r="Q90" s="36">
        <v>17.079999999999998</v>
      </c>
      <c r="R90" s="36">
        <v>21.11</v>
      </c>
      <c r="S90" s="36">
        <v>30.46</v>
      </c>
      <c r="T90" s="36">
        <v>34.36</v>
      </c>
      <c r="U90" s="36">
        <v>42.94</v>
      </c>
      <c r="V90" s="36">
        <v>53.84</v>
      </c>
      <c r="X90" s="36">
        <v>4.4800000000000004</v>
      </c>
      <c r="Y90" s="36">
        <v>8.76</v>
      </c>
      <c r="Z90" s="36">
        <v>14.86</v>
      </c>
      <c r="AA90" s="36">
        <v>21.49</v>
      </c>
      <c r="AB90" s="36">
        <v>34.44</v>
      </c>
      <c r="AC90" s="36">
        <f t="shared" si="2"/>
        <v>53.84</v>
      </c>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row>
    <row r="91" spans="1:80">
      <c r="A91" s="35">
        <f t="shared" si="0"/>
        <v>2000</v>
      </c>
      <c r="B91" s="36">
        <v>11.836</v>
      </c>
      <c r="C91" s="36">
        <v>14.1</v>
      </c>
      <c r="D91" s="36">
        <v>18.885999999999999</v>
      </c>
      <c r="E91" s="36">
        <v>20.462</v>
      </c>
      <c r="F91" s="36">
        <v>21.401</v>
      </c>
      <c r="G91" s="36">
        <v>20.294</v>
      </c>
      <c r="H91" s="36"/>
      <c r="I91" s="36">
        <v>4.95</v>
      </c>
      <c r="J91" s="36">
        <v>8.0459999999999994</v>
      </c>
      <c r="K91" s="36">
        <v>12.98</v>
      </c>
      <c r="L91" s="36">
        <v>19.231999999999999</v>
      </c>
      <c r="M91" s="36">
        <v>22.143000000000001</v>
      </c>
      <c r="N91" s="36">
        <f t="shared" si="3"/>
        <v>20.294</v>
      </c>
      <c r="O91" s="35"/>
      <c r="P91" s="35">
        <f t="shared" si="1"/>
        <v>2000</v>
      </c>
      <c r="Q91" s="36">
        <v>18.239999999999998</v>
      </c>
      <c r="R91" s="36">
        <v>22.3</v>
      </c>
      <c r="S91" s="36">
        <v>32.119999999999997</v>
      </c>
      <c r="T91" s="36">
        <v>36.630000000000003</v>
      </c>
      <c r="U91" s="36">
        <v>45.6</v>
      </c>
      <c r="V91" s="36">
        <v>57.13</v>
      </c>
      <c r="X91" s="36">
        <v>4.7300000000000004</v>
      </c>
      <c r="Y91" s="36">
        <v>8.2899999999999991</v>
      </c>
      <c r="Z91" s="36">
        <v>12.76</v>
      </c>
      <c r="AA91" s="36">
        <v>21.8</v>
      </c>
      <c r="AB91" s="36">
        <v>35.520000000000003</v>
      </c>
      <c r="AC91" s="36">
        <f t="shared" si="2"/>
        <v>57.13</v>
      </c>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row>
    <row r="92" spans="1:80">
      <c r="A92" s="35">
        <f t="shared" si="0"/>
        <v>2001</v>
      </c>
      <c r="B92" s="36">
        <v>7.258</v>
      </c>
      <c r="C92" s="36">
        <v>8.9960000000000004</v>
      </c>
      <c r="D92" s="36">
        <v>13.098000000000001</v>
      </c>
      <c r="E92" s="36">
        <v>14.548999999999999</v>
      </c>
      <c r="F92" s="36">
        <v>16.376000000000001</v>
      </c>
      <c r="G92" s="36">
        <v>17.05</v>
      </c>
      <c r="H92" s="36"/>
      <c r="I92" s="36">
        <v>2.4700000000000002</v>
      </c>
      <c r="J92" s="36">
        <v>4.38</v>
      </c>
      <c r="K92" s="36">
        <v>8.11</v>
      </c>
      <c r="L92" s="36">
        <v>12.35</v>
      </c>
      <c r="M92" s="36">
        <v>15.95</v>
      </c>
      <c r="N92" s="36">
        <f t="shared" si="3"/>
        <v>17.05</v>
      </c>
      <c r="O92" s="35"/>
      <c r="P92" s="35">
        <f t="shared" si="1"/>
        <v>2001</v>
      </c>
      <c r="Q92" s="36">
        <v>10.7</v>
      </c>
      <c r="R92" s="36">
        <v>13.59</v>
      </c>
      <c r="S92" s="36">
        <v>21.27</v>
      </c>
      <c r="T92" s="36">
        <v>25</v>
      </c>
      <c r="U92" s="36">
        <v>33.61</v>
      </c>
      <c r="V92" s="36">
        <v>46.12</v>
      </c>
      <c r="X92" s="36">
        <v>2.2999999999999998</v>
      </c>
      <c r="Y92" s="36">
        <v>4.34</v>
      </c>
      <c r="Z92" s="36">
        <v>7.56</v>
      </c>
      <c r="AA92" s="36">
        <v>12.9</v>
      </c>
      <c r="AB92" s="36">
        <v>23.7</v>
      </c>
      <c r="AC92" s="36">
        <f t="shared" si="2"/>
        <v>46.12</v>
      </c>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row>
    <row r="93" spans="1:80">
      <c r="A93" s="35">
        <f t="shared" si="0"/>
        <v>2002</v>
      </c>
      <c r="B93" s="36">
        <v>5.24</v>
      </c>
      <c r="C93" s="36">
        <v>6.4370000000000003</v>
      </c>
      <c r="D93" s="36">
        <v>9.51</v>
      </c>
      <c r="E93" s="36">
        <v>10.673999999999999</v>
      </c>
      <c r="F93" s="36">
        <v>13.096</v>
      </c>
      <c r="G93" s="36">
        <v>14.281000000000001</v>
      </c>
      <c r="H93" s="36">
        <v>2002</v>
      </c>
      <c r="I93" s="36">
        <v>2.0659999999999998</v>
      </c>
      <c r="J93" s="36">
        <v>3.2320000000000002</v>
      </c>
      <c r="K93" s="36">
        <v>5.8029999999999999</v>
      </c>
      <c r="L93" s="36">
        <v>7.8090000000000002</v>
      </c>
      <c r="M93" s="36">
        <v>12.327</v>
      </c>
      <c r="N93" s="36">
        <f t="shared" si="3"/>
        <v>14.281000000000001</v>
      </c>
      <c r="O93" s="35"/>
      <c r="P93" s="35">
        <f t="shared" si="1"/>
        <v>2002</v>
      </c>
      <c r="Q93" s="36">
        <v>8.27</v>
      </c>
      <c r="R93" s="36">
        <v>10.65</v>
      </c>
      <c r="S93" s="36">
        <v>17.13</v>
      </c>
      <c r="T93" s="36">
        <v>20.21</v>
      </c>
      <c r="U93" s="36">
        <v>27.83</v>
      </c>
      <c r="V93" s="36">
        <v>38.99</v>
      </c>
      <c r="X93" s="36">
        <v>1.77</v>
      </c>
      <c r="Y93" s="36">
        <v>3.46</v>
      </c>
      <c r="Z93" s="36">
        <v>6.64</v>
      </c>
      <c r="AA93" s="36">
        <v>10.39</v>
      </c>
      <c r="AB93" s="36">
        <v>19.48</v>
      </c>
      <c r="AC93" s="36">
        <f t="shared" si="2"/>
        <v>38.99</v>
      </c>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row>
    <row r="94" spans="1:80">
      <c r="A94" s="35">
        <f t="shared" si="0"/>
        <v>2003</v>
      </c>
      <c r="B94" s="36">
        <v>6.3579999999999997</v>
      </c>
      <c r="C94" s="36">
        <v>7.8170000000000002</v>
      </c>
      <c r="D94" s="36">
        <v>11.544</v>
      </c>
      <c r="E94" s="36">
        <v>12.952999999999999</v>
      </c>
      <c r="F94" s="36">
        <v>15.804</v>
      </c>
      <c r="G94" s="36">
        <v>17.341999999999999</v>
      </c>
      <c r="H94" s="36">
        <v>2003</v>
      </c>
      <c r="I94" s="36">
        <v>2.4489999999999998</v>
      </c>
      <c r="J94" s="36">
        <v>3.8279999999999998</v>
      </c>
      <c r="K94" s="36">
        <v>6.9329999999999998</v>
      </c>
      <c r="L94" s="36">
        <v>9.4529999999999994</v>
      </c>
      <c r="M94" s="36">
        <v>14.749000000000001</v>
      </c>
      <c r="N94" s="36">
        <f t="shared" si="3"/>
        <v>17.341999999999999</v>
      </c>
      <c r="O94" s="35"/>
      <c r="P94" s="35">
        <f t="shared" si="1"/>
        <v>2003</v>
      </c>
      <c r="Q94" s="36">
        <v>9.85</v>
      </c>
      <c r="R94" s="36">
        <v>12.65</v>
      </c>
      <c r="S94" s="36">
        <v>20.079999999999998</v>
      </c>
      <c r="T94" s="36">
        <v>23.47</v>
      </c>
      <c r="U94" s="36">
        <v>31.37</v>
      </c>
      <c r="V94" s="36">
        <v>42.19</v>
      </c>
      <c r="X94" s="36">
        <v>2.0499999999999998</v>
      </c>
      <c r="Y94" s="36">
        <v>4.0999999999999996</v>
      </c>
      <c r="Z94" s="36">
        <v>8.06</v>
      </c>
      <c r="AA94" s="36">
        <v>12.76</v>
      </c>
      <c r="AB94" s="36">
        <v>22.73</v>
      </c>
      <c r="AC94" s="36">
        <f t="shared" si="2"/>
        <v>42.19</v>
      </c>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row>
    <row r="95" spans="1:80">
      <c r="A95" s="35">
        <f t="shared" si="0"/>
        <v>2004</v>
      </c>
      <c r="B95" s="36">
        <v>9.4280000000000008</v>
      </c>
      <c r="C95" s="36">
        <v>11.379</v>
      </c>
      <c r="D95" s="36">
        <v>16.036999999999999</v>
      </c>
      <c r="E95" s="36">
        <v>17.837</v>
      </c>
      <c r="F95" s="36">
        <v>21.047999999999998</v>
      </c>
      <c r="G95" s="36">
        <v>22.994</v>
      </c>
      <c r="H95" s="36">
        <v>2004</v>
      </c>
      <c r="I95" s="36">
        <v>3.8</v>
      </c>
      <c r="J95" s="36">
        <v>5.8289999999999997</v>
      </c>
      <c r="K95" s="36">
        <v>9.56</v>
      </c>
      <c r="L95" s="36">
        <v>13.502000000000001</v>
      </c>
      <c r="M95" s="36">
        <v>19.600999999999999</v>
      </c>
      <c r="N95" s="36">
        <f t="shared" si="3"/>
        <v>22.994</v>
      </c>
      <c r="O95" s="35"/>
      <c r="P95" s="35">
        <f t="shared" si="1"/>
        <v>2004</v>
      </c>
      <c r="Q95" s="36">
        <v>13.74</v>
      </c>
      <c r="R95" s="36">
        <v>17.22</v>
      </c>
      <c r="S95" s="36">
        <v>25.97</v>
      </c>
      <c r="T95" s="36">
        <v>30.07</v>
      </c>
      <c r="U95" s="36">
        <v>37.92</v>
      </c>
      <c r="V95" s="36">
        <v>47.25</v>
      </c>
      <c r="W95" s="36"/>
      <c r="X95" s="36">
        <v>3.12</v>
      </c>
      <c r="Y95" s="36">
        <v>5.85</v>
      </c>
      <c r="Z95" s="36">
        <v>9.8800000000000008</v>
      </c>
      <c r="AA95" s="36">
        <v>18.23</v>
      </c>
      <c r="AB95" s="36">
        <v>30.01</v>
      </c>
      <c r="AC95" s="36">
        <f t="shared" si="2"/>
        <v>47.25</v>
      </c>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row>
    <row r="96" spans="1:80">
      <c r="A96" s="35">
        <f t="shared" si="0"/>
        <v>2005</v>
      </c>
      <c r="B96" s="36">
        <v>12.065</v>
      </c>
      <c r="C96" s="36">
        <v>14.332000000000001</v>
      </c>
      <c r="D96" s="36">
        <v>19.568999999999999</v>
      </c>
      <c r="E96" s="36">
        <v>21.716000000000001</v>
      </c>
      <c r="F96" s="36">
        <v>24.998000000000001</v>
      </c>
      <c r="G96" s="36">
        <v>26.949000000000002</v>
      </c>
      <c r="H96" s="36">
        <v>2005</v>
      </c>
      <c r="I96" s="36">
        <v>5.0149999999999997</v>
      </c>
      <c r="J96" s="36">
        <v>7.4329999999999998</v>
      </c>
      <c r="K96" s="36">
        <v>11.119</v>
      </c>
      <c r="L96" s="36">
        <v>16.984999999999999</v>
      </c>
      <c r="M96" s="36">
        <v>23.495000000000001</v>
      </c>
      <c r="N96" s="36">
        <v>18.398</v>
      </c>
      <c r="O96" s="35"/>
      <c r="P96" s="35">
        <f t="shared" si="1"/>
        <v>2005</v>
      </c>
      <c r="Q96" s="36">
        <v>16.98</v>
      </c>
      <c r="R96" s="36">
        <v>20.85</v>
      </c>
      <c r="S96" s="36">
        <v>29.92</v>
      </c>
      <c r="T96" s="36">
        <v>33.82</v>
      </c>
      <c r="U96" s="36">
        <v>41.53</v>
      </c>
      <c r="V96" s="36">
        <v>50.59</v>
      </c>
      <c r="X96" s="36">
        <v>4.1100000000000003</v>
      </c>
      <c r="Y96" s="36">
        <v>7.81</v>
      </c>
      <c r="Z96" s="36">
        <v>13.2</v>
      </c>
      <c r="AA96" s="36">
        <v>21.34</v>
      </c>
      <c r="AB96" s="36">
        <v>33.6</v>
      </c>
      <c r="AC96" s="36">
        <v>50.59</v>
      </c>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row>
    <row r="97" spans="1:80">
      <c r="A97" s="35">
        <f t="shared" si="0"/>
        <v>2006</v>
      </c>
      <c r="B97" s="36">
        <v>13.457000000000001</v>
      </c>
      <c r="C97" s="36">
        <v>15.981</v>
      </c>
      <c r="D97" s="36">
        <v>21.704000000000001</v>
      </c>
      <c r="E97" s="36">
        <v>24.190999999999999</v>
      </c>
      <c r="F97" s="36">
        <v>27.84</v>
      </c>
      <c r="G97" s="36">
        <v>31.015000000000001</v>
      </c>
      <c r="H97" s="36">
        <v>2006</v>
      </c>
      <c r="I97" s="36">
        <v>5.4459999999999997</v>
      </c>
      <c r="J97" s="36">
        <v>8.173</v>
      </c>
      <c r="K97" s="36">
        <v>11.59</v>
      </c>
      <c r="L97" s="36">
        <v>18.884</v>
      </c>
      <c r="M97" s="36">
        <v>25.356000000000002</v>
      </c>
      <c r="N97" s="36">
        <v>19.32</v>
      </c>
      <c r="O97" s="35"/>
      <c r="P97" s="35">
        <f t="shared" si="1"/>
        <v>2006</v>
      </c>
      <c r="Q97" s="36">
        <v>17.77</v>
      </c>
      <c r="R97" s="36">
        <v>21.86</v>
      </c>
      <c r="S97" s="36">
        <v>31.36</v>
      </c>
      <c r="T97" s="36">
        <v>35.44</v>
      </c>
      <c r="U97" s="36">
        <v>43.67</v>
      </c>
      <c r="V97" s="36">
        <v>53.73</v>
      </c>
      <c r="X97" s="36">
        <v>3.91</v>
      </c>
      <c r="Y97" s="36">
        <v>7.65</v>
      </c>
      <c r="Z97" s="36">
        <v>13.31</v>
      </c>
      <c r="AA97" s="36">
        <v>21.87</v>
      </c>
      <c r="AB97" s="36">
        <v>34.71</v>
      </c>
      <c r="AC97" s="36">
        <v>53.73</v>
      </c>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row>
    <row r="98" spans="1:80">
      <c r="A98" s="35">
        <f t="shared" ref="A98:A103" si="4">A97+1</f>
        <v>2007</v>
      </c>
      <c r="B98" s="36">
        <v>14.705</v>
      </c>
      <c r="C98" s="36">
        <v>17.484999999999999</v>
      </c>
      <c r="D98" s="36">
        <v>23.577000000000002</v>
      </c>
      <c r="E98" s="36">
        <v>26.172000000000001</v>
      </c>
      <c r="F98" s="36">
        <v>30.210999999999999</v>
      </c>
      <c r="G98" s="36">
        <v>33.655999999999999</v>
      </c>
      <c r="H98" s="36">
        <v>2007</v>
      </c>
      <c r="I98" s="36">
        <v>5.5979999999999999</v>
      </c>
      <c r="J98" s="36">
        <v>8.9090000000000007</v>
      </c>
      <c r="K98" s="36">
        <v>12.618</v>
      </c>
      <c r="L98" s="36">
        <v>20.032</v>
      </c>
      <c r="M98" s="36">
        <v>27.335999999999999</v>
      </c>
      <c r="N98" s="36">
        <f t="shared" ref="N98:N108" si="5">G98</f>
        <v>33.655999999999999</v>
      </c>
      <c r="O98" s="35"/>
      <c r="P98" s="35">
        <f t="shared" ref="P98:P103" si="6">P97+1</f>
        <v>2007</v>
      </c>
      <c r="Q98" s="36">
        <v>18.91</v>
      </c>
      <c r="R98" s="36">
        <v>23.21</v>
      </c>
      <c r="S98" s="36">
        <v>33.17</v>
      </c>
      <c r="T98" s="36">
        <v>37.36</v>
      </c>
      <c r="U98" s="36">
        <v>46.14</v>
      </c>
      <c r="V98" s="36">
        <v>55.92</v>
      </c>
      <c r="X98" s="36">
        <v>3.89</v>
      </c>
      <c r="Y98" s="36">
        <v>7.77</v>
      </c>
      <c r="Z98" s="36">
        <v>13.85</v>
      </c>
      <c r="AA98" s="36">
        <v>22.05</v>
      </c>
      <c r="AB98" s="36">
        <v>36.68</v>
      </c>
      <c r="AC98" s="36">
        <f t="shared" ref="AC98:AC108" si="7">V98</f>
        <v>55.92</v>
      </c>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c r="CB98" s="115"/>
    </row>
    <row r="99" spans="1:80">
      <c r="A99" s="35">
        <f t="shared" si="4"/>
        <v>2008</v>
      </c>
      <c r="B99" s="36">
        <v>7.6639999999999997</v>
      </c>
      <c r="C99" s="36">
        <v>9.4529999999999994</v>
      </c>
      <c r="D99" s="36">
        <v>13.741</v>
      </c>
      <c r="E99" s="36">
        <v>15.782</v>
      </c>
      <c r="F99" s="36">
        <v>19.166</v>
      </c>
      <c r="G99" s="36">
        <v>22.3</v>
      </c>
      <c r="H99" s="36"/>
      <c r="I99" s="36">
        <v>2.3149999999999999</v>
      </c>
      <c r="J99" s="36">
        <v>4.0860000000000003</v>
      </c>
      <c r="K99" s="36">
        <v>5.891</v>
      </c>
      <c r="L99" s="36">
        <v>10.968999999999999</v>
      </c>
      <c r="M99" s="36">
        <v>16.611000000000001</v>
      </c>
      <c r="N99" s="36">
        <f t="shared" si="5"/>
        <v>22.3</v>
      </c>
      <c r="O99" s="35"/>
      <c r="P99" s="35">
        <f t="shared" si="6"/>
        <v>2008</v>
      </c>
      <c r="Q99" s="36">
        <v>10.86</v>
      </c>
      <c r="R99" s="36">
        <v>13.9</v>
      </c>
      <c r="S99" s="36">
        <v>21.82</v>
      </c>
      <c r="T99" s="36">
        <v>25.68</v>
      </c>
      <c r="U99" s="36">
        <v>34.049999999999997</v>
      </c>
      <c r="V99" s="36">
        <v>44.76</v>
      </c>
      <c r="X99" s="36">
        <v>1.38</v>
      </c>
      <c r="Y99" s="36">
        <v>3.25</v>
      </c>
      <c r="Z99" s="36">
        <v>5.86</v>
      </c>
      <c r="AA99" s="36">
        <v>12.22</v>
      </c>
      <c r="AB99" s="36">
        <v>24</v>
      </c>
      <c r="AC99" s="36">
        <f t="shared" si="7"/>
        <v>44.76</v>
      </c>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c r="CB99" s="115"/>
    </row>
    <row r="100" spans="1:80">
      <c r="A100" s="35">
        <f t="shared" si="4"/>
        <v>2009</v>
      </c>
      <c r="B100" s="36">
        <v>3.911</v>
      </c>
      <c r="C100" s="36">
        <v>4.9249999999999998</v>
      </c>
      <c r="D100" s="36">
        <v>7.5270000000000001</v>
      </c>
      <c r="E100" s="36">
        <v>8.8089999999999993</v>
      </c>
      <c r="F100" s="36">
        <v>11.111000000000001</v>
      </c>
      <c r="G100" s="36">
        <v>13.555</v>
      </c>
      <c r="H100" s="36"/>
      <c r="I100" s="36">
        <v>1.1759999999999999</v>
      </c>
      <c r="J100" s="36">
        <v>2.0760000000000001</v>
      </c>
      <c r="K100" s="36">
        <v>3.1659999999999999</v>
      </c>
      <c r="L100" s="36">
        <v>5.7850000000000001</v>
      </c>
      <c r="M100" s="36">
        <v>9.1319999999999997</v>
      </c>
      <c r="N100" s="36">
        <f t="shared" si="5"/>
        <v>13.555</v>
      </c>
      <c r="O100" s="35"/>
      <c r="P100" s="35">
        <f t="shared" si="6"/>
        <v>2009</v>
      </c>
      <c r="Q100" s="36">
        <v>6.07</v>
      </c>
      <c r="R100" s="36">
        <v>7.93</v>
      </c>
      <c r="S100" s="36">
        <v>13.34</v>
      </c>
      <c r="T100" s="36">
        <v>16.100000000000001</v>
      </c>
      <c r="U100" s="36">
        <v>22.3</v>
      </c>
      <c r="V100" s="36">
        <v>31.28</v>
      </c>
      <c r="X100" s="36">
        <v>0.95</v>
      </c>
      <c r="Y100" s="36">
        <v>1.8</v>
      </c>
      <c r="Z100" s="36">
        <v>3.49</v>
      </c>
      <c r="AA100" s="36">
        <v>7.32</v>
      </c>
      <c r="AB100" s="36">
        <v>14.35</v>
      </c>
      <c r="AC100" s="36">
        <f t="shared" si="7"/>
        <v>31.28</v>
      </c>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c r="CB100" s="115"/>
    </row>
    <row r="101" spans="1:80">
      <c r="A101" s="35">
        <f t="shared" si="4"/>
        <v>2010</v>
      </c>
      <c r="B101" s="36">
        <v>5.9969999999999999</v>
      </c>
      <c r="C101" s="36">
        <v>7.5529999999999999</v>
      </c>
      <c r="D101" s="36">
        <v>11.504</v>
      </c>
      <c r="E101" s="36">
        <v>13.494999999999999</v>
      </c>
      <c r="F101" s="36">
        <v>16.937000000000001</v>
      </c>
      <c r="G101" s="36">
        <v>19.574999999999999</v>
      </c>
      <c r="H101" s="36"/>
      <c r="I101" s="36">
        <v>1.575</v>
      </c>
      <c r="J101" s="36">
        <v>2.903</v>
      </c>
      <c r="K101" s="36">
        <v>4.2240000000000002</v>
      </c>
      <c r="L101" s="36">
        <v>8.6590000000000007</v>
      </c>
      <c r="M101" s="36">
        <v>14.734</v>
      </c>
      <c r="N101" s="36">
        <f t="shared" si="5"/>
        <v>19.574999999999999</v>
      </c>
      <c r="O101" s="35"/>
      <c r="P101" s="35">
        <f t="shared" si="6"/>
        <v>2010</v>
      </c>
      <c r="Q101" s="36">
        <v>8.7899999999999991</v>
      </c>
      <c r="R101" s="36">
        <v>11.4</v>
      </c>
      <c r="S101" s="36">
        <v>18.670000000000002</v>
      </c>
      <c r="T101" s="36">
        <v>22.22</v>
      </c>
      <c r="U101" s="36">
        <v>30.63</v>
      </c>
      <c r="V101" s="36">
        <v>42.45</v>
      </c>
      <c r="X101" s="36">
        <v>1.1100000000000001</v>
      </c>
      <c r="Y101" s="36">
        <v>2.37</v>
      </c>
      <c r="Z101" s="36">
        <v>4.74</v>
      </c>
      <c r="AA101" s="36">
        <v>9.06</v>
      </c>
      <c r="AB101" s="36">
        <v>19.05</v>
      </c>
      <c r="AC101" s="36">
        <f t="shared" si="7"/>
        <v>42.45</v>
      </c>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c r="CB101" s="115"/>
    </row>
    <row r="102" spans="1:80">
      <c r="A102" s="35">
        <f t="shared" si="4"/>
        <v>2011</v>
      </c>
      <c r="B102" s="36">
        <v>6.0679999999999996</v>
      </c>
      <c r="C102" s="36">
        <v>7.6040000000000001</v>
      </c>
      <c r="D102" s="36">
        <v>11.489000000000001</v>
      </c>
      <c r="E102" s="36">
        <v>13.457000000000001</v>
      </c>
      <c r="F102" s="36">
        <v>16.638999999999999</v>
      </c>
      <c r="G102" s="36">
        <v>19.459</v>
      </c>
      <c r="H102" s="36">
        <v>2011</v>
      </c>
      <c r="I102" s="36">
        <v>1.681</v>
      </c>
      <c r="J102" s="36">
        <v>3.101</v>
      </c>
      <c r="K102" s="36">
        <v>4.3979999999999997</v>
      </c>
      <c r="L102" s="36">
        <v>9.19</v>
      </c>
      <c r="M102" s="36">
        <v>14.398</v>
      </c>
      <c r="N102" s="36">
        <f t="shared" si="5"/>
        <v>19.459</v>
      </c>
      <c r="O102" s="35"/>
      <c r="P102" s="35">
        <f t="shared" si="6"/>
        <v>2011</v>
      </c>
      <c r="Q102" s="36">
        <v>8.5500000000000007</v>
      </c>
      <c r="R102" s="36">
        <v>11.08</v>
      </c>
      <c r="S102" s="36">
        <v>18.22</v>
      </c>
      <c r="T102" s="36">
        <v>21.77</v>
      </c>
      <c r="U102" s="36">
        <v>30.51</v>
      </c>
      <c r="V102" s="36">
        <v>42.79</v>
      </c>
      <c r="W102" s="108">
        <v>2011</v>
      </c>
      <c r="X102" s="36">
        <v>1.1299999999999999</v>
      </c>
      <c r="Y102" s="36">
        <v>2.44</v>
      </c>
      <c r="Z102" s="36">
        <v>4.76</v>
      </c>
      <c r="AA102" s="36">
        <v>8.8800000000000008</v>
      </c>
      <c r="AB102" s="36">
        <v>19.77</v>
      </c>
      <c r="AC102" s="36">
        <f t="shared" si="7"/>
        <v>42.79</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row>
    <row r="103" spans="1:80">
      <c r="A103" s="35">
        <f t="shared" si="4"/>
        <v>2012</v>
      </c>
      <c r="B103" s="36">
        <v>9.5020000000000007</v>
      </c>
      <c r="C103" s="36">
        <v>11.731</v>
      </c>
      <c r="D103" s="36">
        <v>17.102</v>
      </c>
      <c r="E103" s="36">
        <v>19.277000000000001</v>
      </c>
      <c r="F103" s="36">
        <v>22.975999999999999</v>
      </c>
      <c r="G103" s="36">
        <v>24.931000000000001</v>
      </c>
      <c r="H103" s="36">
        <v>2012</v>
      </c>
      <c r="I103" s="36">
        <v>2.4870000000000001</v>
      </c>
      <c r="J103" s="36">
        <v>4.6529999999999996</v>
      </c>
      <c r="K103" s="36">
        <v>8.4079999999999995</v>
      </c>
      <c r="L103" s="36">
        <v>13.83</v>
      </c>
      <c r="M103" s="36">
        <v>21.39</v>
      </c>
      <c r="N103" s="36">
        <f t="shared" si="5"/>
        <v>24.931000000000001</v>
      </c>
      <c r="O103" s="35"/>
      <c r="P103" s="35">
        <f t="shared" si="6"/>
        <v>2012</v>
      </c>
      <c r="Q103" s="36">
        <v>12.63</v>
      </c>
      <c r="R103" s="36">
        <v>16.03</v>
      </c>
      <c r="S103" s="36">
        <v>24.84</v>
      </c>
      <c r="T103" s="36">
        <v>28.77</v>
      </c>
      <c r="U103" s="36">
        <v>37.840000000000003</v>
      </c>
      <c r="V103" s="36">
        <v>48.53</v>
      </c>
      <c r="W103" s="108">
        <v>2012</v>
      </c>
      <c r="X103" s="36">
        <v>1.43</v>
      </c>
      <c r="Y103" s="36">
        <v>3.45</v>
      </c>
      <c r="Z103" s="36">
        <v>7.61</v>
      </c>
      <c r="AA103" s="36">
        <v>13.32</v>
      </c>
      <c r="AB103" s="36">
        <v>27.31</v>
      </c>
      <c r="AC103" s="36">
        <f t="shared" si="7"/>
        <v>48.53</v>
      </c>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c r="CB103" s="115"/>
    </row>
    <row r="104" spans="1:80">
      <c r="A104" s="35">
        <v>2013</v>
      </c>
      <c r="B104" s="36">
        <v>7.1150000000000002</v>
      </c>
      <c r="C104" s="36">
        <v>8.7089999999999996</v>
      </c>
      <c r="D104" s="36">
        <v>12.763</v>
      </c>
      <c r="E104" s="36">
        <v>14.558999999999999</v>
      </c>
      <c r="F104" s="36">
        <v>17.986000000000001</v>
      </c>
      <c r="G104" s="36">
        <v>20.704000000000001</v>
      </c>
      <c r="H104" s="36">
        <v>2013</v>
      </c>
      <c r="I104" s="36">
        <v>2.5059999999999998</v>
      </c>
      <c r="J104" s="36">
        <v>4.0490000000000004</v>
      </c>
      <c r="K104" s="36">
        <v>6.367</v>
      </c>
      <c r="L104" s="36">
        <v>9.9749999999999996</v>
      </c>
      <c r="M104" s="36">
        <v>15.874000000000001</v>
      </c>
      <c r="N104" s="36">
        <f t="shared" si="5"/>
        <v>20.704000000000001</v>
      </c>
      <c r="O104" s="35"/>
      <c r="P104" s="35">
        <v>2013</v>
      </c>
      <c r="Q104" s="36">
        <v>9.6999999999999993</v>
      </c>
      <c r="R104" s="36">
        <v>12.3</v>
      </c>
      <c r="S104" s="36">
        <v>19.09</v>
      </c>
      <c r="T104" s="36">
        <v>22.42</v>
      </c>
      <c r="U104" s="36">
        <v>30.22</v>
      </c>
      <c r="V104" s="36">
        <v>40.81</v>
      </c>
      <c r="W104" s="108">
        <v>2013</v>
      </c>
      <c r="X104" s="36">
        <v>1.93</v>
      </c>
      <c r="Y104" s="36">
        <v>4.03</v>
      </c>
      <c r="Z104" s="36">
        <v>6.55</v>
      </c>
      <c r="AA104" s="36">
        <v>10.88</v>
      </c>
      <c r="AB104" s="36">
        <v>20.69</v>
      </c>
      <c r="AC104" s="36">
        <f t="shared" si="7"/>
        <v>40.81</v>
      </c>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row>
    <row r="105" spans="1:80">
      <c r="A105" s="35">
        <v>2014</v>
      </c>
      <c r="B105" s="36">
        <v>9.609</v>
      </c>
      <c r="C105" s="36">
        <v>11.669</v>
      </c>
      <c r="D105" s="36">
        <v>16.687000000000001</v>
      </c>
      <c r="E105" s="36">
        <v>18.797999999999998</v>
      </c>
      <c r="F105" s="36">
        <v>22.905000000000001</v>
      </c>
      <c r="G105" s="36">
        <v>26.373000000000001</v>
      </c>
      <c r="H105" s="36">
        <v>2014</v>
      </c>
      <c r="I105" s="36">
        <v>3.3719999999999999</v>
      </c>
      <c r="J105" s="36">
        <v>5.5709999999999997</v>
      </c>
      <c r="K105" s="36">
        <v>8.8510000000000009</v>
      </c>
      <c r="L105" s="36">
        <v>13.103999999999999</v>
      </c>
      <c r="M105" s="36">
        <v>20.192</v>
      </c>
      <c r="N105" s="36">
        <f t="shared" si="5"/>
        <v>26.373000000000001</v>
      </c>
      <c r="O105" s="35"/>
      <c r="P105" s="35">
        <v>2014</v>
      </c>
      <c r="Q105" s="36">
        <v>12.58</v>
      </c>
      <c r="R105" s="36">
        <v>15.83</v>
      </c>
      <c r="S105" s="36">
        <v>23.98</v>
      </c>
      <c r="T105" s="36">
        <v>27.72</v>
      </c>
      <c r="U105" s="36">
        <v>36.56</v>
      </c>
      <c r="V105" s="36">
        <v>48.09</v>
      </c>
      <c r="W105" s="108">
        <v>2014</v>
      </c>
      <c r="X105" s="36">
        <v>2.27</v>
      </c>
      <c r="Y105" s="36">
        <v>5.13</v>
      </c>
      <c r="Z105" s="36">
        <v>8.9600000000000009</v>
      </c>
      <c r="AA105" s="36">
        <v>13.69</v>
      </c>
      <c r="AB105" s="36">
        <v>25.71</v>
      </c>
      <c r="AC105" s="36">
        <f t="shared" si="7"/>
        <v>48.09</v>
      </c>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row>
    <row r="106" spans="1:80">
      <c r="A106" s="35">
        <v>2015</v>
      </c>
      <c r="B106" s="36">
        <v>8.7669999999999995</v>
      </c>
      <c r="C106" s="36">
        <v>10.657999999999999</v>
      </c>
      <c r="D106" s="36">
        <v>15.082000000000001</v>
      </c>
      <c r="E106" s="36">
        <v>16.797999999999998</v>
      </c>
      <c r="F106" s="36">
        <v>19.814</v>
      </c>
      <c r="G106" s="36">
        <v>20.71</v>
      </c>
      <c r="H106" s="36">
        <v>2015</v>
      </c>
      <c r="I106" s="36">
        <v>3.0259999999999998</v>
      </c>
      <c r="J106" s="36">
        <v>5.33</v>
      </c>
      <c r="K106" s="36">
        <v>8.8010000000000002</v>
      </c>
      <c r="L106" s="36">
        <v>12.694000000000001</v>
      </c>
      <c r="M106" s="36">
        <v>19.132999999999999</v>
      </c>
      <c r="N106" s="36">
        <f t="shared" si="5"/>
        <v>20.71</v>
      </c>
      <c r="O106" s="35"/>
      <c r="P106" s="35">
        <v>2015</v>
      </c>
      <c r="Q106" s="36">
        <v>12.19</v>
      </c>
      <c r="R106" s="36">
        <v>15.37</v>
      </c>
      <c r="S106" s="36">
        <v>23.5</v>
      </c>
      <c r="T106" s="36">
        <v>27.27</v>
      </c>
      <c r="U106" s="36">
        <v>36.28</v>
      </c>
      <c r="V106" s="36">
        <v>47.34</v>
      </c>
      <c r="W106" s="108">
        <v>2015</v>
      </c>
      <c r="X106" s="36">
        <v>2.0699999999999998</v>
      </c>
      <c r="Y106" s="36">
        <v>4.6900000000000004</v>
      </c>
      <c r="Z106" s="36">
        <v>8.33</v>
      </c>
      <c r="AA106" s="36">
        <v>12.97</v>
      </c>
      <c r="AB106" s="36">
        <v>25.98</v>
      </c>
      <c r="AC106" s="36">
        <f t="shared" si="7"/>
        <v>47.34</v>
      </c>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c r="CB106" s="115"/>
    </row>
    <row r="107" spans="1:80">
      <c r="A107" s="35">
        <f>A106+1</f>
        <v>2016</v>
      </c>
      <c r="B107" s="36">
        <v>7.6890000000000001</v>
      </c>
      <c r="C107" s="36">
        <v>9.3960000000000008</v>
      </c>
      <c r="D107" s="36">
        <v>13.494999999999999</v>
      </c>
      <c r="E107" s="36">
        <v>15.154</v>
      </c>
      <c r="F107" s="36">
        <v>18.100000000000001</v>
      </c>
      <c r="G107" s="36">
        <v>19.814</v>
      </c>
      <c r="H107" s="36">
        <v>2016</v>
      </c>
      <c r="I107" s="36">
        <v>2.6379999999999999</v>
      </c>
      <c r="J107" s="36">
        <v>4.6710000000000003</v>
      </c>
      <c r="K107" s="36">
        <v>7.6379999999999999</v>
      </c>
      <c r="L107" s="36">
        <v>11.276999999999999</v>
      </c>
      <c r="M107" s="36">
        <v>16.812000000000001</v>
      </c>
      <c r="N107" s="36">
        <f t="shared" si="5"/>
        <v>19.814</v>
      </c>
      <c r="O107" s="35"/>
      <c r="P107" s="35">
        <f>P106+1</f>
        <v>2016</v>
      </c>
      <c r="Q107" s="36">
        <v>11.28</v>
      </c>
      <c r="R107" s="36">
        <v>14.32</v>
      </c>
      <c r="S107" s="36">
        <v>22.34</v>
      </c>
      <c r="T107" s="36">
        <v>26.06</v>
      </c>
      <c r="U107" s="36">
        <v>35.29</v>
      </c>
      <c r="V107" s="36">
        <v>48.08</v>
      </c>
      <c r="W107" s="108">
        <v>2016</v>
      </c>
      <c r="X107" s="36">
        <v>1.93</v>
      </c>
      <c r="Y107" s="36">
        <v>4.37</v>
      </c>
      <c r="Z107" s="36">
        <v>7.98</v>
      </c>
      <c r="AA107" s="36">
        <v>12.17</v>
      </c>
      <c r="AB107" s="36">
        <v>23.82</v>
      </c>
      <c r="AC107" s="36">
        <f t="shared" si="7"/>
        <v>48.08</v>
      </c>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c r="CB107" s="115"/>
    </row>
    <row r="108" spans="1:80">
      <c r="A108" s="35">
        <v>2017</v>
      </c>
      <c r="B108" s="36">
        <v>9.4860000000000007</v>
      </c>
      <c r="C108" s="36">
        <v>11.401999999999999</v>
      </c>
      <c r="D108" s="36">
        <v>15.718</v>
      </c>
      <c r="E108" s="36">
        <v>17.245999999999999</v>
      </c>
      <c r="F108" s="36">
        <v>19.329000000000001</v>
      </c>
      <c r="G108" s="36">
        <v>18.884</v>
      </c>
      <c r="H108" s="36">
        <v>2017</v>
      </c>
      <c r="I108" s="36">
        <v>3.661</v>
      </c>
      <c r="J108" s="36">
        <v>6.2969999999999997</v>
      </c>
      <c r="K108" s="36">
        <v>10.25</v>
      </c>
      <c r="L108" s="36">
        <v>14.507999999999999</v>
      </c>
      <c r="M108" s="36">
        <v>19.652999999999999</v>
      </c>
      <c r="N108" s="36">
        <f t="shared" si="5"/>
        <v>18.884</v>
      </c>
      <c r="O108" s="35"/>
      <c r="P108" s="35">
        <v>2017</v>
      </c>
      <c r="Q108" s="36">
        <v>13.63</v>
      </c>
      <c r="R108" s="36">
        <v>17.079999999999998</v>
      </c>
      <c r="S108" s="36">
        <v>25.61</v>
      </c>
      <c r="T108" s="36">
        <v>29.31</v>
      </c>
      <c r="U108" s="36">
        <v>38.33</v>
      </c>
      <c r="V108" s="36">
        <v>50.23</v>
      </c>
      <c r="W108" s="108">
        <v>2017</v>
      </c>
      <c r="X108" s="36">
        <v>2.66</v>
      </c>
      <c r="Y108" s="36">
        <v>6.1</v>
      </c>
      <c r="Z108" s="36">
        <v>10.89</v>
      </c>
      <c r="AA108" s="36">
        <v>15.32</v>
      </c>
      <c r="AB108" s="36">
        <v>27.6</v>
      </c>
      <c r="AC108" s="36">
        <f t="shared" si="7"/>
        <v>50.23</v>
      </c>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row>
    <row r="109" spans="1:80" ht="6.75" customHeight="1">
      <c r="A109" s="59"/>
      <c r="B109" s="59"/>
      <c r="C109" s="59"/>
      <c r="D109" s="59"/>
      <c r="E109" s="59"/>
      <c r="F109" s="59"/>
      <c r="G109" s="59"/>
      <c r="H109" s="120"/>
      <c r="I109" s="59"/>
      <c r="J109" s="59"/>
      <c r="K109" s="59"/>
      <c r="L109" s="59"/>
      <c r="M109" s="59"/>
      <c r="N109" s="59"/>
      <c r="O109" s="59"/>
      <c r="P109" s="59"/>
      <c r="Q109" s="59"/>
      <c r="R109" s="59"/>
      <c r="S109" s="59"/>
      <c r="T109" s="59"/>
      <c r="U109" s="59"/>
      <c r="V109" s="59"/>
      <c r="W109" s="121"/>
      <c r="X109" s="59"/>
      <c r="Y109" s="59"/>
      <c r="Z109" s="59"/>
      <c r="AA109" s="59"/>
      <c r="AB109" s="59"/>
      <c r="AC109" s="59"/>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row>
    <row r="110" spans="1:80">
      <c r="A110" s="35"/>
      <c r="B110" s="35"/>
      <c r="C110" s="35"/>
      <c r="D110" s="35"/>
      <c r="E110" s="35"/>
      <c r="F110" s="35"/>
      <c r="G110" s="35"/>
      <c r="H110" s="34"/>
      <c r="I110" s="35"/>
      <c r="J110" s="35"/>
      <c r="K110" s="35"/>
      <c r="L110" s="35"/>
      <c r="M110" s="35"/>
      <c r="N110" s="35"/>
      <c r="O110" s="35"/>
      <c r="P110" s="35"/>
      <c r="Q110" s="35"/>
      <c r="R110" s="35"/>
      <c r="S110" s="35"/>
      <c r="T110" s="35"/>
      <c r="U110" s="35"/>
      <c r="V110" s="35"/>
      <c r="X110" s="35"/>
      <c r="Y110" s="35"/>
      <c r="Z110" s="35"/>
      <c r="AA110" s="35"/>
      <c r="AB110" s="35"/>
      <c r="AC110" s="3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row>
    <row r="111" spans="1:80">
      <c r="A111" s="60" t="s">
        <v>163</v>
      </c>
      <c r="B111" s="35"/>
      <c r="C111" s="35"/>
      <c r="D111" s="35"/>
      <c r="E111" s="35"/>
      <c r="F111" s="35"/>
      <c r="G111" s="35"/>
      <c r="H111" s="34"/>
      <c r="I111" s="35"/>
      <c r="J111" s="35"/>
      <c r="K111" s="35"/>
      <c r="L111" s="35"/>
      <c r="M111" s="35"/>
      <c r="N111" s="35"/>
      <c r="O111" s="35"/>
      <c r="P111" s="35"/>
      <c r="Q111" s="35"/>
      <c r="R111" s="35"/>
      <c r="S111" s="35"/>
      <c r="T111" s="35"/>
      <c r="U111" s="35"/>
      <c r="V111" s="35"/>
      <c r="X111" s="35"/>
      <c r="Y111" s="35"/>
      <c r="Z111" s="35"/>
      <c r="AA111" s="35"/>
      <c r="AB111" s="35"/>
      <c r="AC111" s="3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row>
    <row r="112" spans="1:80">
      <c r="A112" s="60" t="s">
        <v>164</v>
      </c>
      <c r="B112" s="35"/>
      <c r="C112" s="35"/>
      <c r="D112" s="35"/>
      <c r="E112" s="35"/>
      <c r="F112" s="35"/>
      <c r="G112" s="35"/>
      <c r="H112" s="34"/>
      <c r="I112" s="35"/>
      <c r="J112" s="35"/>
      <c r="K112" s="35"/>
      <c r="L112" s="35"/>
      <c r="M112" s="35"/>
      <c r="N112" s="35"/>
      <c r="O112" s="35"/>
      <c r="P112" s="35"/>
      <c r="Q112" s="35"/>
      <c r="R112" s="35"/>
      <c r="S112" s="35"/>
      <c r="T112" s="35"/>
      <c r="U112" s="35"/>
      <c r="V112" s="35"/>
      <c r="X112" s="35"/>
      <c r="Y112" s="35"/>
      <c r="Z112" s="35"/>
      <c r="AA112" s="35"/>
      <c r="AB112" s="35"/>
      <c r="AC112" s="3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row>
    <row r="113" spans="1:80">
      <c r="A113" s="237" t="s">
        <v>418</v>
      </c>
      <c r="B113" s="35"/>
      <c r="C113" s="35"/>
      <c r="D113" s="35"/>
      <c r="E113" s="35"/>
      <c r="F113" s="35"/>
      <c r="G113" s="35"/>
      <c r="H113" s="34"/>
      <c r="I113" s="35"/>
      <c r="J113" s="35"/>
      <c r="K113" s="35"/>
      <c r="L113" s="35"/>
      <c r="M113" s="35"/>
      <c r="N113" s="35"/>
      <c r="O113" s="35"/>
      <c r="P113" s="35"/>
      <c r="Q113" s="35"/>
      <c r="R113" s="35"/>
      <c r="S113" s="35"/>
      <c r="T113" s="35"/>
      <c r="U113" s="35"/>
      <c r="V113" s="35"/>
      <c r="X113" s="35"/>
      <c r="Y113" s="35"/>
      <c r="Z113" s="35"/>
      <c r="AA113" s="35"/>
      <c r="AB113" s="35"/>
      <c r="AC113" s="3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row>
    <row r="114" spans="1:80">
      <c r="A114" s="237" t="s">
        <v>419</v>
      </c>
      <c r="B114" s="35"/>
      <c r="C114" s="35"/>
      <c r="D114" s="35"/>
      <c r="E114" s="35"/>
      <c r="F114" s="35"/>
      <c r="G114" s="35"/>
      <c r="H114" s="34"/>
      <c r="I114" s="35"/>
      <c r="J114" s="35"/>
      <c r="K114" s="35"/>
      <c r="L114" s="35"/>
      <c r="M114" s="35"/>
      <c r="N114" s="35"/>
      <c r="O114" s="35"/>
      <c r="P114" s="35"/>
      <c r="Q114" s="35"/>
      <c r="R114" s="35"/>
      <c r="S114" s="35"/>
      <c r="T114" s="35"/>
      <c r="U114" s="35"/>
      <c r="V114" s="35"/>
      <c r="X114" s="35"/>
      <c r="Y114" s="35"/>
      <c r="Z114" s="35"/>
      <c r="AA114" s="35"/>
      <c r="AB114" s="35"/>
      <c r="AC114" s="3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row>
    <row r="115" spans="1:80">
      <c r="A115" s="60" t="s">
        <v>165</v>
      </c>
      <c r="B115" s="35"/>
      <c r="C115" s="35"/>
      <c r="D115" s="35"/>
      <c r="E115" s="35"/>
      <c r="F115" s="35"/>
      <c r="G115" s="35"/>
      <c r="H115" s="34"/>
      <c r="I115" s="35"/>
      <c r="J115" s="35"/>
      <c r="K115" s="35"/>
      <c r="L115" s="35"/>
      <c r="M115" s="35"/>
      <c r="N115" s="35"/>
      <c r="O115" s="35"/>
      <c r="P115" s="35"/>
      <c r="Q115" s="35"/>
      <c r="R115" s="35"/>
      <c r="S115" s="35"/>
      <c r="T115" s="35"/>
      <c r="U115" s="35"/>
      <c r="V115" s="35"/>
      <c r="X115" s="35"/>
      <c r="Y115" s="35"/>
      <c r="Z115" s="35"/>
      <c r="AA115" s="35"/>
      <c r="AB115" s="35"/>
      <c r="AC115" s="3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row>
    <row r="116" spans="1:80">
      <c r="A116" s="35"/>
      <c r="B116" s="35"/>
      <c r="C116" s="35"/>
      <c r="D116" s="35"/>
      <c r="E116" s="35"/>
      <c r="F116" s="35"/>
      <c r="G116" s="35"/>
      <c r="H116" s="34"/>
      <c r="I116" s="35"/>
      <c r="J116" s="35"/>
      <c r="K116" s="35"/>
      <c r="L116" s="35"/>
      <c r="M116" s="35"/>
      <c r="N116" s="35"/>
      <c r="O116" s="35"/>
      <c r="P116" s="35"/>
      <c r="Q116" s="35"/>
      <c r="R116" s="35"/>
      <c r="S116" s="35"/>
      <c r="T116" s="35"/>
      <c r="U116" s="35"/>
      <c r="V116" s="35"/>
      <c r="X116" s="35"/>
      <c r="Y116" s="35"/>
      <c r="Z116" s="35"/>
      <c r="AA116" s="35"/>
      <c r="AB116" s="35"/>
      <c r="AC116" s="3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row>
    <row r="117" spans="1:80">
      <c r="A117" s="35"/>
      <c r="B117" s="35"/>
      <c r="C117" s="35"/>
      <c r="D117" s="35"/>
      <c r="E117" s="35"/>
      <c r="F117" s="35"/>
      <c r="G117" s="35"/>
      <c r="H117" s="34"/>
      <c r="I117" s="35"/>
      <c r="J117" s="35"/>
      <c r="K117" s="35"/>
      <c r="L117" s="35"/>
      <c r="M117" s="35"/>
      <c r="N117" s="35"/>
      <c r="O117" s="35"/>
      <c r="P117" s="35"/>
      <c r="Q117" s="35"/>
      <c r="R117" s="35"/>
      <c r="S117" s="35"/>
      <c r="T117" s="35"/>
      <c r="U117" s="35"/>
      <c r="V117" s="35"/>
      <c r="X117" s="35"/>
      <c r="Y117" s="35"/>
      <c r="Z117" s="35"/>
      <c r="AA117" s="35"/>
      <c r="AB117" s="35"/>
      <c r="AC117" s="3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row>
    <row r="118" spans="1:80">
      <c r="A118" s="35"/>
      <c r="B118" s="35"/>
      <c r="C118" s="35"/>
      <c r="D118" s="35"/>
      <c r="E118" s="35"/>
      <c r="F118" s="35"/>
      <c r="G118" s="35"/>
      <c r="H118" s="34"/>
      <c r="I118" s="35"/>
      <c r="J118" s="35"/>
      <c r="K118" s="35"/>
      <c r="L118" s="35"/>
      <c r="M118" s="35"/>
      <c r="N118" s="35"/>
      <c r="O118" s="35"/>
      <c r="P118" s="35"/>
      <c r="Q118" s="35"/>
      <c r="R118" s="35"/>
      <c r="S118" s="35"/>
      <c r="T118" s="35"/>
      <c r="U118" s="35"/>
      <c r="V118" s="35"/>
      <c r="X118" s="35"/>
      <c r="Y118" s="35"/>
      <c r="Z118" s="35"/>
      <c r="AA118" s="35"/>
      <c r="AB118" s="35"/>
      <c r="AC118" s="3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row>
    <row r="119" spans="1:80">
      <c r="A119" s="35"/>
      <c r="B119" s="35"/>
      <c r="C119" s="35"/>
      <c r="D119" s="35"/>
      <c r="E119" s="35"/>
      <c r="F119" s="35"/>
      <c r="G119" s="35"/>
      <c r="H119" s="34"/>
      <c r="I119" s="35"/>
      <c r="J119" s="35"/>
      <c r="K119" s="35"/>
      <c r="L119" s="35"/>
      <c r="M119" s="35"/>
      <c r="N119" s="35"/>
      <c r="O119" s="35"/>
      <c r="P119" s="35"/>
      <c r="Q119" s="35"/>
      <c r="R119" s="35"/>
      <c r="S119" s="35"/>
      <c r="T119" s="35"/>
      <c r="U119" s="35"/>
      <c r="V119" s="35"/>
      <c r="X119" s="35"/>
      <c r="Y119" s="35"/>
      <c r="Z119" s="35"/>
      <c r="AA119" s="35"/>
      <c r="AB119" s="35"/>
      <c r="AC119" s="3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row>
    <row r="120" spans="1:80">
      <c r="A120" s="35"/>
      <c r="B120" s="35"/>
      <c r="C120" s="35"/>
      <c r="D120" s="35"/>
      <c r="E120" s="35"/>
      <c r="F120" s="35"/>
      <c r="G120" s="35"/>
      <c r="H120" s="34"/>
      <c r="I120" s="35"/>
      <c r="J120" s="35"/>
      <c r="K120" s="35"/>
      <c r="L120" s="35"/>
      <c r="M120" s="35"/>
      <c r="N120" s="35"/>
      <c r="O120" s="35"/>
      <c r="P120" s="35"/>
      <c r="Q120" s="35"/>
      <c r="R120" s="35"/>
      <c r="S120" s="35"/>
      <c r="T120" s="35"/>
      <c r="U120" s="35"/>
      <c r="V120" s="35"/>
      <c r="X120" s="35"/>
      <c r="Y120" s="35"/>
      <c r="Z120" s="35"/>
      <c r="AA120" s="35"/>
      <c r="AB120" s="35"/>
      <c r="AC120" s="3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row>
    <row r="121" spans="1:80">
      <c r="A121" s="35"/>
      <c r="B121" s="35"/>
      <c r="C121" s="35"/>
      <c r="D121" s="35"/>
      <c r="E121" s="35"/>
      <c r="F121" s="35"/>
      <c r="G121" s="35"/>
      <c r="H121" s="34"/>
      <c r="I121" s="35"/>
      <c r="J121" s="35"/>
      <c r="K121" s="35"/>
      <c r="L121" s="35"/>
      <c r="M121" s="35"/>
      <c r="N121" s="35"/>
      <c r="O121" s="35"/>
      <c r="P121" s="35"/>
      <c r="Q121" s="35"/>
      <c r="R121" s="35"/>
      <c r="S121" s="35"/>
      <c r="T121" s="35"/>
      <c r="U121" s="35"/>
      <c r="V121" s="35"/>
      <c r="X121" s="35"/>
      <c r="Y121" s="35"/>
      <c r="Z121" s="35"/>
      <c r="AA121" s="35"/>
      <c r="AB121" s="35"/>
      <c r="AC121" s="3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row>
    <row r="122" spans="1:80">
      <c r="A122" s="35"/>
      <c r="B122" s="35"/>
      <c r="C122" s="35"/>
      <c r="D122" s="35"/>
      <c r="E122" s="35"/>
      <c r="F122" s="35"/>
      <c r="G122" s="35"/>
      <c r="H122" s="34"/>
      <c r="I122" s="35"/>
      <c r="J122" s="35"/>
      <c r="K122" s="35"/>
      <c r="L122" s="35"/>
      <c r="M122" s="35"/>
      <c r="N122" s="35"/>
      <c r="O122" s="35"/>
      <c r="P122" s="35"/>
      <c r="Q122" s="35"/>
      <c r="R122" s="35"/>
      <c r="S122" s="35"/>
      <c r="T122" s="35"/>
      <c r="U122" s="35"/>
      <c r="V122" s="35"/>
      <c r="X122" s="35"/>
      <c r="Y122" s="35"/>
      <c r="Z122" s="35"/>
      <c r="AA122" s="35"/>
      <c r="AB122" s="35"/>
      <c r="AC122" s="3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row>
    <row r="123" spans="1:80">
      <c r="A123" s="35"/>
      <c r="B123" s="35"/>
      <c r="C123" s="35"/>
      <c r="D123" s="35"/>
      <c r="E123" s="35"/>
      <c r="F123" s="35"/>
      <c r="G123" s="35"/>
      <c r="H123" s="34"/>
      <c r="I123" s="115"/>
      <c r="J123" s="115"/>
      <c r="K123" s="115"/>
      <c r="L123" s="115"/>
      <c r="M123" s="115"/>
      <c r="N123" s="35"/>
      <c r="O123" s="115"/>
      <c r="P123" s="115"/>
      <c r="Q123" s="115"/>
      <c r="R123" s="115"/>
      <c r="S123" s="115"/>
      <c r="T123" s="115"/>
      <c r="U123" s="115"/>
      <c r="V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row>
    <row r="124" spans="1:80">
      <c r="A124" s="35"/>
      <c r="B124" s="35"/>
      <c r="C124" s="35"/>
      <c r="D124" s="35"/>
      <c r="E124" s="35"/>
      <c r="F124" s="35"/>
      <c r="G124" s="35"/>
      <c r="H124" s="34"/>
      <c r="I124" s="115"/>
      <c r="J124" s="115"/>
      <c r="K124" s="115"/>
      <c r="L124" s="115"/>
      <c r="M124" s="115"/>
      <c r="N124" s="35"/>
      <c r="O124" s="115"/>
      <c r="P124" s="115"/>
      <c r="Q124" s="115"/>
      <c r="R124" s="115"/>
      <c r="S124" s="115"/>
      <c r="T124" s="115"/>
      <c r="U124" s="115"/>
      <c r="V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row>
    <row r="125" spans="1:80">
      <c r="A125" s="35"/>
      <c r="B125" s="35"/>
      <c r="C125" s="35"/>
      <c r="D125" s="35"/>
      <c r="E125" s="35"/>
      <c r="F125" s="35"/>
      <c r="G125" s="35"/>
      <c r="H125" s="34"/>
      <c r="I125" s="115"/>
      <c r="J125" s="115"/>
      <c r="K125" s="115"/>
      <c r="L125" s="115"/>
      <c r="M125" s="115"/>
      <c r="N125" s="35"/>
      <c r="O125" s="115"/>
      <c r="P125" s="115"/>
      <c r="Q125" s="115"/>
      <c r="R125" s="115"/>
      <c r="S125" s="115"/>
      <c r="T125" s="115"/>
      <c r="U125" s="115"/>
      <c r="V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row>
    <row r="126" spans="1:80">
      <c r="A126" s="35"/>
      <c r="B126" s="35"/>
      <c r="C126" s="35"/>
      <c r="D126" s="35"/>
      <c r="E126" s="35"/>
      <c r="F126" s="35"/>
      <c r="G126" s="35"/>
      <c r="H126" s="34"/>
      <c r="I126" s="115"/>
      <c r="J126" s="115"/>
      <c r="K126" s="115"/>
      <c r="L126" s="115"/>
      <c r="M126" s="115"/>
      <c r="N126" s="35"/>
      <c r="O126" s="115"/>
      <c r="P126" s="115"/>
      <c r="Q126" s="115"/>
      <c r="R126" s="115"/>
      <c r="S126" s="115"/>
      <c r="T126" s="115"/>
      <c r="U126" s="115"/>
      <c r="V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row>
    <row r="127" spans="1:80">
      <c r="A127" s="35"/>
      <c r="B127" s="35"/>
      <c r="C127" s="35"/>
      <c r="D127" s="35"/>
      <c r="E127" s="35"/>
      <c r="F127" s="35"/>
      <c r="G127" s="35"/>
      <c r="H127" s="34"/>
      <c r="I127" s="115"/>
      <c r="J127" s="115"/>
      <c r="K127" s="115"/>
      <c r="L127" s="115"/>
      <c r="M127" s="115"/>
      <c r="N127" s="35"/>
      <c r="O127" s="115"/>
      <c r="P127" s="115"/>
      <c r="Q127" s="115"/>
      <c r="R127" s="115"/>
      <c r="S127" s="115"/>
      <c r="T127" s="115"/>
      <c r="U127" s="115"/>
      <c r="V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row>
    <row r="128" spans="1:80">
      <c r="A128" s="35"/>
      <c r="B128" s="35"/>
      <c r="C128" s="35"/>
      <c r="D128" s="35"/>
      <c r="E128" s="35"/>
      <c r="F128" s="35"/>
      <c r="G128" s="35"/>
      <c r="H128" s="34"/>
      <c r="I128" s="115"/>
      <c r="J128" s="115"/>
      <c r="K128" s="115"/>
      <c r="L128" s="115"/>
      <c r="M128" s="115"/>
      <c r="N128" s="35"/>
      <c r="O128" s="115"/>
      <c r="P128" s="115"/>
      <c r="Q128" s="115"/>
      <c r="R128" s="115"/>
      <c r="S128" s="115"/>
      <c r="T128" s="115"/>
      <c r="U128" s="115"/>
      <c r="V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row>
    <row r="129" spans="1:80">
      <c r="A129" s="35"/>
      <c r="B129" s="35"/>
      <c r="C129" s="35"/>
      <c r="D129" s="35"/>
      <c r="E129" s="35"/>
      <c r="F129" s="35"/>
      <c r="G129" s="35"/>
      <c r="H129" s="34"/>
      <c r="I129" s="115"/>
      <c r="J129" s="115"/>
      <c r="K129" s="115"/>
      <c r="L129" s="115"/>
      <c r="M129" s="115"/>
      <c r="N129" s="35"/>
      <c r="O129" s="115"/>
      <c r="P129" s="115"/>
      <c r="Q129" s="115"/>
      <c r="R129" s="115"/>
      <c r="S129" s="115"/>
      <c r="T129" s="115"/>
      <c r="U129" s="115"/>
      <c r="V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row>
    <row r="130" spans="1:80">
      <c r="A130" s="35"/>
      <c r="B130" s="35"/>
      <c r="C130" s="35"/>
      <c r="D130" s="35"/>
      <c r="E130" s="35"/>
      <c r="F130" s="35"/>
      <c r="G130" s="35"/>
      <c r="H130" s="34"/>
      <c r="I130" s="115"/>
      <c r="J130" s="115"/>
      <c r="K130" s="115"/>
      <c r="L130" s="115"/>
      <c r="M130" s="115"/>
      <c r="N130" s="35"/>
      <c r="O130" s="115"/>
      <c r="P130" s="115"/>
      <c r="Q130" s="115"/>
      <c r="R130" s="115"/>
      <c r="S130" s="115"/>
      <c r="T130" s="115"/>
      <c r="U130" s="115"/>
      <c r="V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row>
    <row r="131" spans="1:80">
      <c r="A131" s="35"/>
      <c r="B131" s="35"/>
      <c r="C131" s="35"/>
      <c r="D131" s="35"/>
      <c r="E131" s="35"/>
      <c r="F131" s="35"/>
      <c r="G131" s="35"/>
      <c r="H131" s="34"/>
      <c r="I131" s="115"/>
      <c r="J131" s="115"/>
      <c r="K131" s="115"/>
      <c r="L131" s="115"/>
      <c r="M131" s="115"/>
      <c r="N131" s="35"/>
      <c r="O131" s="115"/>
      <c r="P131" s="115"/>
      <c r="Q131" s="115"/>
      <c r="R131" s="115"/>
      <c r="S131" s="115"/>
      <c r="T131" s="115"/>
      <c r="U131" s="115"/>
      <c r="V131" s="115"/>
      <c r="W131" s="34"/>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row>
    <row r="132" spans="1:80">
      <c r="A132" s="35"/>
      <c r="B132" s="35"/>
      <c r="C132" s="35"/>
      <c r="D132" s="35"/>
      <c r="E132" s="35"/>
      <c r="F132" s="35"/>
      <c r="G132" s="35"/>
      <c r="H132" s="34"/>
      <c r="I132" s="115"/>
      <c r="J132" s="115"/>
      <c r="K132" s="115"/>
      <c r="L132" s="115"/>
      <c r="M132" s="115"/>
      <c r="N132" s="35"/>
      <c r="O132" s="115"/>
      <c r="P132" s="115"/>
      <c r="Q132" s="115"/>
      <c r="R132" s="115"/>
      <c r="S132" s="115"/>
      <c r="T132" s="115"/>
      <c r="U132" s="115"/>
      <c r="V132" s="115"/>
      <c r="W132" s="34"/>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row>
    <row r="133" spans="1:80">
      <c r="A133" s="35"/>
      <c r="B133" s="35"/>
      <c r="C133" s="35"/>
      <c r="D133" s="35"/>
      <c r="E133" s="35"/>
      <c r="F133" s="35"/>
      <c r="G133" s="35"/>
      <c r="H133" s="34"/>
      <c r="I133" s="115"/>
      <c r="J133" s="115"/>
      <c r="K133" s="115"/>
      <c r="L133" s="115"/>
      <c r="M133" s="115"/>
      <c r="N133" s="35"/>
      <c r="O133" s="115"/>
      <c r="P133" s="115"/>
      <c r="Q133" s="115"/>
      <c r="R133" s="115"/>
      <c r="S133" s="115"/>
      <c r="T133" s="115"/>
      <c r="U133" s="115"/>
      <c r="V133" s="115"/>
      <c r="W133" s="34"/>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row>
    <row r="134" spans="1:80">
      <c r="A134" s="35"/>
      <c r="B134" s="35"/>
      <c r="C134" s="35"/>
      <c r="D134" s="35"/>
      <c r="E134" s="35"/>
      <c r="F134" s="35"/>
      <c r="G134" s="35"/>
      <c r="H134" s="34"/>
      <c r="I134" s="115"/>
      <c r="J134" s="115"/>
      <c r="K134" s="115"/>
      <c r="L134" s="115"/>
      <c r="M134" s="115"/>
      <c r="N134" s="35"/>
      <c r="O134" s="115"/>
      <c r="P134" s="115"/>
      <c r="Q134" s="115"/>
      <c r="R134" s="115"/>
      <c r="S134" s="115"/>
      <c r="T134" s="115"/>
      <c r="U134" s="115"/>
      <c r="V134" s="115"/>
      <c r="W134" s="34"/>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row>
    <row r="135" spans="1:80">
      <c r="A135" s="35"/>
      <c r="B135" s="35"/>
      <c r="C135" s="35"/>
      <c r="D135" s="35"/>
      <c r="E135" s="35"/>
      <c r="F135" s="35"/>
      <c r="G135" s="35"/>
      <c r="H135" s="34"/>
      <c r="I135" s="115"/>
      <c r="J135" s="115"/>
      <c r="K135" s="115"/>
      <c r="L135" s="115"/>
      <c r="M135" s="115"/>
      <c r="N135" s="35"/>
      <c r="O135" s="115"/>
      <c r="P135" s="115"/>
      <c r="Q135" s="115"/>
      <c r="R135" s="115"/>
      <c r="S135" s="115"/>
      <c r="T135" s="115"/>
      <c r="U135" s="115"/>
      <c r="V135" s="115"/>
      <c r="W135" s="34"/>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row>
    <row r="136" spans="1:80">
      <c r="A136" s="35"/>
      <c r="B136" s="35"/>
      <c r="C136" s="35"/>
      <c r="D136" s="35"/>
      <c r="E136" s="35"/>
      <c r="F136" s="35"/>
      <c r="G136" s="35"/>
      <c r="H136" s="34"/>
      <c r="I136" s="115"/>
      <c r="J136" s="115"/>
      <c r="K136" s="115"/>
      <c r="L136" s="115"/>
      <c r="M136" s="115"/>
      <c r="N136" s="35"/>
      <c r="O136" s="115"/>
      <c r="P136" s="115"/>
      <c r="Q136" s="115"/>
      <c r="R136" s="115"/>
      <c r="S136" s="115"/>
      <c r="T136" s="115"/>
      <c r="U136" s="115"/>
      <c r="V136" s="115"/>
      <c r="W136" s="34"/>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row>
    <row r="137" spans="1:80">
      <c r="A137" s="35"/>
      <c r="B137" s="35"/>
      <c r="C137" s="35"/>
      <c r="D137" s="35"/>
      <c r="E137" s="35"/>
      <c r="F137" s="35"/>
      <c r="G137" s="35"/>
      <c r="H137" s="34"/>
      <c r="I137" s="115"/>
      <c r="J137" s="115"/>
      <c r="K137" s="115"/>
      <c r="L137" s="115"/>
      <c r="M137" s="115"/>
      <c r="N137" s="35"/>
      <c r="O137" s="115"/>
      <c r="P137" s="115"/>
      <c r="Q137" s="115"/>
      <c r="R137" s="115"/>
      <c r="S137" s="115"/>
      <c r="T137" s="115"/>
      <c r="U137" s="115"/>
      <c r="V137" s="115"/>
      <c r="W137" s="34"/>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row>
    <row r="138" spans="1:80">
      <c r="A138" s="35"/>
      <c r="B138" s="35"/>
      <c r="C138" s="35"/>
      <c r="D138" s="35"/>
      <c r="E138" s="35"/>
      <c r="F138" s="35"/>
      <c r="G138" s="35"/>
      <c r="H138" s="34"/>
      <c r="I138" s="115"/>
      <c r="J138" s="115"/>
      <c r="K138" s="115"/>
      <c r="L138" s="115"/>
      <c r="M138" s="115"/>
      <c r="N138" s="35"/>
      <c r="O138" s="115"/>
      <c r="P138" s="115"/>
      <c r="Q138" s="115"/>
      <c r="R138" s="115"/>
      <c r="S138" s="115"/>
      <c r="T138" s="115"/>
      <c r="U138" s="115"/>
      <c r="V138" s="115"/>
      <c r="W138" s="34"/>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row>
    <row r="139" spans="1:80">
      <c r="A139" s="35"/>
      <c r="B139" s="35"/>
      <c r="C139" s="35"/>
      <c r="D139" s="35"/>
      <c r="E139" s="35"/>
      <c r="F139" s="35"/>
      <c r="G139" s="35"/>
      <c r="H139" s="34"/>
      <c r="I139" s="115"/>
      <c r="J139" s="115"/>
      <c r="K139" s="115"/>
      <c r="L139" s="115"/>
      <c r="M139" s="115"/>
      <c r="N139" s="35"/>
      <c r="O139" s="115"/>
      <c r="P139" s="115"/>
      <c r="Q139" s="115"/>
      <c r="R139" s="115"/>
      <c r="S139" s="115"/>
      <c r="T139" s="115"/>
      <c r="U139" s="115"/>
      <c r="V139" s="115"/>
      <c r="W139" s="34"/>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row>
    <row r="140" spans="1:80">
      <c r="A140" s="35"/>
      <c r="B140" s="35"/>
      <c r="C140" s="35"/>
      <c r="D140" s="35"/>
      <c r="E140" s="35"/>
      <c r="F140" s="35"/>
      <c r="G140" s="35"/>
      <c r="H140" s="34"/>
      <c r="I140" s="115"/>
      <c r="J140" s="115"/>
      <c r="K140" s="115"/>
      <c r="L140" s="115"/>
      <c r="M140" s="115"/>
      <c r="N140" s="35"/>
      <c r="O140" s="115"/>
      <c r="P140" s="115"/>
      <c r="Q140" s="115"/>
      <c r="R140" s="115"/>
      <c r="S140" s="115"/>
      <c r="T140" s="115"/>
      <c r="U140" s="115"/>
      <c r="V140" s="115"/>
      <c r="W140" s="34"/>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row>
    <row r="141" spans="1:80">
      <c r="A141" s="35"/>
      <c r="B141" s="35"/>
      <c r="C141" s="35"/>
      <c r="D141" s="35"/>
      <c r="E141" s="35"/>
      <c r="F141" s="35"/>
      <c r="G141" s="35"/>
      <c r="H141" s="34"/>
      <c r="I141" s="115"/>
      <c r="J141" s="115"/>
      <c r="K141" s="115"/>
      <c r="L141" s="115"/>
      <c r="M141" s="115"/>
      <c r="N141" s="35"/>
      <c r="O141" s="115"/>
      <c r="P141" s="115"/>
      <c r="Q141" s="115"/>
      <c r="R141" s="115"/>
      <c r="S141" s="115"/>
      <c r="T141" s="115"/>
      <c r="U141" s="115"/>
      <c r="V141" s="115"/>
      <c r="W141" s="34"/>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row>
    <row r="142" spans="1:80">
      <c r="A142" s="35"/>
      <c r="B142" s="35"/>
      <c r="C142" s="35"/>
      <c r="D142" s="35"/>
      <c r="E142" s="35"/>
      <c r="F142" s="35"/>
      <c r="G142" s="35"/>
      <c r="H142" s="34"/>
      <c r="I142" s="115"/>
      <c r="J142" s="115"/>
      <c r="K142" s="115"/>
      <c r="L142" s="115"/>
      <c r="M142" s="115"/>
      <c r="N142" s="35"/>
      <c r="O142" s="115"/>
      <c r="P142" s="115"/>
      <c r="Q142" s="115"/>
      <c r="R142" s="115"/>
      <c r="S142" s="115"/>
      <c r="T142" s="115"/>
      <c r="U142" s="115"/>
      <c r="V142" s="115"/>
      <c r="W142" s="34"/>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row>
    <row r="143" spans="1:80">
      <c r="A143" s="35"/>
      <c r="B143" s="35"/>
      <c r="C143" s="35"/>
      <c r="D143" s="35"/>
      <c r="E143" s="35"/>
      <c r="F143" s="35"/>
      <c r="G143" s="35"/>
      <c r="H143" s="34"/>
      <c r="I143" s="115"/>
      <c r="J143" s="115"/>
      <c r="K143" s="115"/>
      <c r="L143" s="115"/>
      <c r="M143" s="115"/>
      <c r="N143" s="35"/>
      <c r="O143" s="115"/>
      <c r="P143" s="115"/>
      <c r="Q143" s="115"/>
      <c r="R143" s="115"/>
      <c r="S143" s="115"/>
      <c r="T143" s="115"/>
      <c r="U143" s="115"/>
      <c r="V143" s="115"/>
      <c r="W143" s="34"/>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row>
    <row r="144" spans="1:80">
      <c r="A144" s="35"/>
      <c r="B144" s="35"/>
      <c r="C144" s="35"/>
      <c r="D144" s="35"/>
      <c r="E144" s="35"/>
      <c r="F144" s="35"/>
      <c r="G144" s="35"/>
      <c r="H144" s="34"/>
      <c r="I144" s="115"/>
      <c r="J144" s="115"/>
      <c r="K144" s="115"/>
      <c r="L144" s="115"/>
      <c r="M144" s="115"/>
      <c r="N144" s="35"/>
      <c r="O144" s="115"/>
      <c r="P144" s="115"/>
      <c r="Q144" s="115"/>
      <c r="R144" s="115"/>
      <c r="S144" s="115"/>
      <c r="T144" s="115"/>
      <c r="U144" s="115"/>
      <c r="V144" s="115"/>
      <c r="W144" s="34"/>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row>
    <row r="145" spans="1:80">
      <c r="A145" s="35"/>
      <c r="B145" s="35"/>
      <c r="C145" s="35"/>
      <c r="D145" s="35"/>
      <c r="E145" s="35"/>
      <c r="F145" s="35"/>
      <c r="G145" s="35"/>
      <c r="H145" s="34"/>
      <c r="I145" s="115"/>
      <c r="J145" s="115"/>
      <c r="K145" s="115"/>
      <c r="L145" s="115"/>
      <c r="M145" s="115"/>
      <c r="N145" s="35"/>
      <c r="O145" s="115"/>
      <c r="P145" s="115"/>
      <c r="Q145" s="115"/>
      <c r="R145" s="115"/>
      <c r="S145" s="115"/>
      <c r="T145" s="115"/>
      <c r="U145" s="115"/>
      <c r="V145" s="115"/>
      <c r="W145" s="34"/>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row>
    <row r="146" spans="1:80">
      <c r="A146" s="35"/>
      <c r="B146" s="35"/>
      <c r="C146" s="35"/>
      <c r="D146" s="35"/>
      <c r="E146" s="35"/>
      <c r="F146" s="35"/>
      <c r="G146" s="35"/>
      <c r="H146" s="34"/>
      <c r="I146" s="115"/>
      <c r="J146" s="115"/>
      <c r="K146" s="115"/>
      <c r="L146" s="115"/>
      <c r="M146" s="115"/>
      <c r="N146" s="35"/>
      <c r="O146" s="115"/>
      <c r="P146" s="115"/>
      <c r="Q146" s="115"/>
      <c r="R146" s="115"/>
      <c r="S146" s="115"/>
      <c r="T146" s="115"/>
      <c r="U146" s="115"/>
      <c r="V146" s="115"/>
      <c r="W146" s="34"/>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row>
    <row r="147" spans="1:80">
      <c r="A147" s="35"/>
      <c r="B147" s="35"/>
      <c r="C147" s="35"/>
      <c r="D147" s="35"/>
      <c r="E147" s="35"/>
      <c r="F147" s="35"/>
      <c r="G147" s="35"/>
      <c r="H147" s="34"/>
      <c r="I147" s="115"/>
      <c r="J147" s="115"/>
      <c r="K147" s="115"/>
      <c r="L147" s="115"/>
      <c r="M147" s="115"/>
      <c r="N147" s="35"/>
      <c r="O147" s="115"/>
      <c r="P147" s="115"/>
      <c r="Q147" s="115"/>
      <c r="R147" s="115"/>
      <c r="S147" s="115"/>
      <c r="T147" s="115"/>
      <c r="U147" s="115"/>
      <c r="V147" s="115"/>
      <c r="W147" s="34"/>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row>
    <row r="148" spans="1:80">
      <c r="A148" s="35"/>
      <c r="B148" s="35"/>
      <c r="C148" s="35"/>
      <c r="D148" s="35"/>
      <c r="E148" s="35"/>
      <c r="F148" s="35"/>
      <c r="G148" s="35"/>
      <c r="H148" s="34"/>
      <c r="I148" s="115"/>
      <c r="J148" s="115"/>
      <c r="K148" s="115"/>
      <c r="L148" s="115"/>
      <c r="M148" s="115"/>
      <c r="N148" s="35"/>
      <c r="O148" s="115"/>
      <c r="P148" s="115"/>
      <c r="Q148" s="115"/>
      <c r="R148" s="115"/>
      <c r="S148" s="115"/>
      <c r="T148" s="115"/>
      <c r="U148" s="115"/>
      <c r="V148" s="115"/>
      <c r="W148" s="34"/>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row>
    <row r="149" spans="1:80">
      <c r="A149" s="35"/>
      <c r="B149" s="35"/>
      <c r="C149" s="35"/>
      <c r="D149" s="35"/>
      <c r="E149" s="35"/>
      <c r="F149" s="35"/>
      <c r="G149" s="35"/>
      <c r="H149" s="34"/>
      <c r="I149" s="115"/>
      <c r="J149" s="115"/>
      <c r="K149" s="115"/>
      <c r="L149" s="115"/>
      <c r="M149" s="115"/>
      <c r="N149" s="35"/>
      <c r="O149" s="115"/>
      <c r="P149" s="115"/>
      <c r="Q149" s="115"/>
      <c r="R149" s="115"/>
      <c r="S149" s="115"/>
      <c r="T149" s="115"/>
      <c r="U149" s="115"/>
      <c r="V149" s="115"/>
      <c r="W149" s="34"/>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row>
    <row r="150" spans="1:80">
      <c r="A150" s="35"/>
      <c r="B150" s="35"/>
      <c r="C150" s="35"/>
      <c r="D150" s="35"/>
      <c r="E150" s="35"/>
      <c r="F150" s="35"/>
      <c r="G150" s="35"/>
      <c r="H150" s="34"/>
      <c r="I150" s="115"/>
      <c r="J150" s="115"/>
      <c r="K150" s="115"/>
      <c r="L150" s="115"/>
      <c r="M150" s="115"/>
      <c r="N150" s="35"/>
      <c r="O150" s="115"/>
      <c r="P150" s="115"/>
      <c r="Q150" s="115"/>
      <c r="R150" s="115"/>
      <c r="S150" s="115"/>
      <c r="T150" s="115"/>
      <c r="U150" s="115"/>
      <c r="V150" s="115"/>
      <c r="W150" s="34"/>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row>
    <row r="151" spans="1:80">
      <c r="A151" s="35"/>
      <c r="B151" s="35"/>
      <c r="C151" s="35"/>
      <c r="D151" s="35"/>
      <c r="E151" s="35"/>
      <c r="F151" s="35"/>
      <c r="G151" s="35"/>
      <c r="H151" s="34"/>
      <c r="I151" s="115"/>
      <c r="J151" s="115"/>
      <c r="K151" s="115"/>
      <c r="L151" s="115"/>
      <c r="M151" s="115"/>
      <c r="N151" s="35"/>
      <c r="O151" s="115"/>
      <c r="P151" s="115"/>
      <c r="Q151" s="115"/>
      <c r="R151" s="115"/>
      <c r="S151" s="115"/>
      <c r="T151" s="115"/>
      <c r="U151" s="115"/>
      <c r="V151" s="115"/>
      <c r="W151" s="34"/>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row>
    <row r="152" spans="1:80">
      <c r="A152" s="35"/>
      <c r="B152" s="35"/>
      <c r="C152" s="35"/>
      <c r="D152" s="35"/>
      <c r="E152" s="35"/>
      <c r="F152" s="35"/>
      <c r="G152" s="35"/>
      <c r="H152" s="34"/>
      <c r="I152" s="115"/>
      <c r="J152" s="115"/>
      <c r="K152" s="115"/>
      <c r="L152" s="115"/>
      <c r="M152" s="115"/>
      <c r="N152" s="35"/>
      <c r="O152" s="115"/>
      <c r="P152" s="115"/>
      <c r="Q152" s="115"/>
      <c r="R152" s="115"/>
      <c r="S152" s="115"/>
      <c r="T152" s="115"/>
      <c r="U152" s="115"/>
      <c r="V152" s="115"/>
      <c r="W152" s="34"/>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row>
    <row r="153" spans="1:80">
      <c r="A153" s="35"/>
      <c r="B153" s="35"/>
      <c r="C153" s="35"/>
      <c r="D153" s="35"/>
      <c r="E153" s="35"/>
      <c r="F153" s="35"/>
      <c r="G153" s="35"/>
      <c r="H153" s="34"/>
      <c r="I153" s="115"/>
      <c r="J153" s="115"/>
      <c r="K153" s="115"/>
      <c r="L153" s="115"/>
      <c r="M153" s="115"/>
      <c r="N153" s="35"/>
      <c r="O153" s="115"/>
      <c r="P153" s="115"/>
      <c r="Q153" s="115"/>
      <c r="R153" s="115"/>
      <c r="S153" s="115"/>
      <c r="T153" s="115"/>
      <c r="U153" s="115"/>
      <c r="V153" s="115"/>
      <c r="W153" s="34"/>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row>
    <row r="154" spans="1:80">
      <c r="A154" s="35"/>
      <c r="B154" s="35"/>
      <c r="C154" s="35"/>
      <c r="D154" s="35"/>
      <c r="E154" s="35"/>
      <c r="F154" s="35"/>
      <c r="G154" s="35"/>
      <c r="H154" s="34"/>
      <c r="I154" s="115"/>
      <c r="J154" s="115"/>
      <c r="K154" s="115"/>
      <c r="L154" s="115"/>
      <c r="M154" s="115"/>
      <c r="N154" s="35"/>
      <c r="O154" s="115"/>
      <c r="P154" s="115"/>
      <c r="Q154" s="115"/>
      <c r="R154" s="115"/>
      <c r="S154" s="115"/>
      <c r="T154" s="115"/>
      <c r="U154" s="115"/>
      <c r="V154" s="115"/>
      <c r="W154" s="34"/>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row>
    <row r="155" spans="1:80">
      <c r="A155" s="35"/>
      <c r="B155" s="35"/>
      <c r="C155" s="35"/>
      <c r="D155" s="35"/>
      <c r="E155" s="35"/>
      <c r="F155" s="35"/>
      <c r="G155" s="35"/>
      <c r="H155" s="34"/>
      <c r="I155" s="115"/>
      <c r="J155" s="115"/>
      <c r="K155" s="115"/>
      <c r="L155" s="115"/>
      <c r="M155" s="115"/>
      <c r="N155" s="35"/>
      <c r="O155" s="115"/>
      <c r="P155" s="115"/>
      <c r="Q155" s="115"/>
      <c r="R155" s="115"/>
      <c r="S155" s="115"/>
      <c r="T155" s="115"/>
      <c r="U155" s="115"/>
      <c r="V155" s="115"/>
      <c r="W155" s="34"/>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row>
    <row r="156" spans="1:80">
      <c r="A156" s="35"/>
      <c r="B156" s="35"/>
      <c r="C156" s="35"/>
      <c r="D156" s="35"/>
      <c r="E156" s="35"/>
      <c r="F156" s="35"/>
      <c r="G156" s="35"/>
      <c r="H156" s="34"/>
      <c r="I156" s="115"/>
      <c r="J156" s="115"/>
      <c r="K156" s="115"/>
      <c r="L156" s="115"/>
      <c r="M156" s="115"/>
      <c r="N156" s="35"/>
      <c r="O156" s="115"/>
      <c r="P156" s="115"/>
      <c r="Q156" s="115"/>
      <c r="R156" s="115"/>
      <c r="S156" s="115"/>
      <c r="T156" s="115"/>
      <c r="U156" s="115"/>
      <c r="V156" s="115"/>
      <c r="W156" s="34"/>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row>
    <row r="157" spans="1:80">
      <c r="A157" s="35"/>
      <c r="B157" s="35"/>
      <c r="C157" s="35"/>
      <c r="D157" s="35"/>
      <c r="E157" s="35"/>
      <c r="F157" s="35"/>
      <c r="G157" s="35"/>
      <c r="H157" s="34"/>
      <c r="I157" s="115"/>
      <c r="J157" s="115"/>
      <c r="K157" s="115"/>
      <c r="L157" s="115"/>
      <c r="M157" s="115"/>
      <c r="N157" s="35"/>
      <c r="O157" s="115"/>
      <c r="P157" s="115"/>
      <c r="Q157" s="115"/>
      <c r="R157" s="115"/>
      <c r="S157" s="115"/>
      <c r="T157" s="115"/>
      <c r="U157" s="115"/>
      <c r="V157" s="115"/>
      <c r="W157" s="34"/>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row>
    <row r="158" spans="1:80">
      <c r="A158" s="35"/>
      <c r="B158" s="35"/>
      <c r="C158" s="35"/>
      <c r="D158" s="35"/>
      <c r="E158" s="35"/>
      <c r="F158" s="35"/>
      <c r="G158" s="35"/>
      <c r="H158" s="34"/>
      <c r="I158" s="115"/>
      <c r="J158" s="115"/>
      <c r="K158" s="115"/>
      <c r="L158" s="115"/>
      <c r="M158" s="115"/>
      <c r="N158" s="35"/>
      <c r="O158" s="115"/>
      <c r="P158" s="115"/>
      <c r="Q158" s="115"/>
      <c r="R158" s="115"/>
      <c r="S158" s="115"/>
      <c r="T158" s="115"/>
      <c r="U158" s="115"/>
      <c r="V158" s="115"/>
      <c r="W158" s="34"/>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row>
    <row r="159" spans="1:80">
      <c r="A159" s="35"/>
      <c r="B159" s="35"/>
      <c r="C159" s="35"/>
      <c r="D159" s="35"/>
      <c r="E159" s="35"/>
      <c r="F159" s="35"/>
      <c r="G159" s="35"/>
      <c r="H159" s="34"/>
      <c r="I159" s="115"/>
      <c r="J159" s="115"/>
      <c r="K159" s="115"/>
      <c r="L159" s="115"/>
      <c r="M159" s="115"/>
      <c r="N159" s="35"/>
      <c r="O159" s="115"/>
      <c r="P159" s="115"/>
      <c r="Q159" s="115"/>
      <c r="R159" s="115"/>
      <c r="S159" s="115"/>
      <c r="T159" s="115"/>
      <c r="U159" s="115"/>
      <c r="V159" s="115"/>
      <c r="W159" s="34"/>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row>
    <row r="160" spans="1:80">
      <c r="A160" s="35"/>
      <c r="B160" s="35"/>
      <c r="C160" s="35"/>
      <c r="D160" s="35"/>
      <c r="E160" s="35"/>
      <c r="F160" s="35"/>
      <c r="G160" s="35"/>
      <c r="H160" s="34"/>
      <c r="I160" s="115"/>
      <c r="J160" s="115"/>
      <c r="K160" s="115"/>
      <c r="L160" s="115"/>
      <c r="M160" s="115"/>
      <c r="N160" s="35"/>
      <c r="O160" s="115"/>
      <c r="P160" s="115"/>
      <c r="Q160" s="115"/>
      <c r="R160" s="115"/>
      <c r="S160" s="115"/>
      <c r="T160" s="115"/>
      <c r="U160" s="115"/>
      <c r="V160" s="115"/>
      <c r="W160" s="34"/>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row>
    <row r="161" spans="1:80">
      <c r="A161" s="35"/>
      <c r="B161" s="35"/>
      <c r="C161" s="35"/>
      <c r="D161" s="35"/>
      <c r="E161" s="35"/>
      <c r="F161" s="35"/>
      <c r="G161" s="35"/>
      <c r="H161" s="34"/>
      <c r="I161" s="115"/>
      <c r="J161" s="115"/>
      <c r="K161" s="115"/>
      <c r="L161" s="115"/>
      <c r="M161" s="115"/>
      <c r="N161" s="35"/>
      <c r="O161" s="115"/>
      <c r="P161" s="115"/>
      <c r="Q161" s="115"/>
      <c r="R161" s="115"/>
      <c r="S161" s="115"/>
      <c r="T161" s="115"/>
      <c r="U161" s="115"/>
      <c r="V161" s="115"/>
      <c r="W161" s="34"/>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row>
    <row r="162" spans="1:80">
      <c r="A162" s="35"/>
      <c r="B162" s="35"/>
      <c r="C162" s="35"/>
      <c r="D162" s="35"/>
      <c r="E162" s="35"/>
      <c r="F162" s="35"/>
      <c r="G162" s="35"/>
      <c r="H162" s="34"/>
      <c r="I162" s="115"/>
      <c r="J162" s="115"/>
      <c r="K162" s="115"/>
      <c r="L162" s="115"/>
      <c r="M162" s="115"/>
      <c r="N162" s="35"/>
      <c r="O162" s="115"/>
      <c r="P162" s="115"/>
      <c r="Q162" s="115"/>
      <c r="R162" s="115"/>
      <c r="S162" s="115"/>
      <c r="T162" s="115"/>
      <c r="U162" s="115"/>
      <c r="V162" s="115"/>
      <c r="W162" s="34"/>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row>
    <row r="163" spans="1:80">
      <c r="A163" s="35"/>
      <c r="B163" s="35"/>
      <c r="C163" s="35"/>
      <c r="D163" s="35"/>
      <c r="E163" s="35"/>
      <c r="F163" s="35"/>
      <c r="G163" s="35"/>
      <c r="H163" s="34"/>
      <c r="I163" s="115"/>
      <c r="J163" s="115"/>
      <c r="K163" s="115"/>
      <c r="L163" s="115"/>
      <c r="M163" s="115"/>
      <c r="N163" s="35"/>
      <c r="O163" s="115"/>
      <c r="P163" s="115"/>
      <c r="Q163" s="115"/>
      <c r="R163" s="115"/>
      <c r="S163" s="115"/>
      <c r="T163" s="115"/>
      <c r="U163" s="115"/>
      <c r="V163" s="115"/>
      <c r="W163" s="34"/>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row>
    <row r="164" spans="1:80">
      <c r="A164" s="35"/>
      <c r="B164" s="35"/>
      <c r="C164" s="35"/>
      <c r="D164" s="35"/>
      <c r="E164" s="35"/>
      <c r="F164" s="35"/>
      <c r="G164" s="35"/>
      <c r="H164" s="34"/>
      <c r="I164" s="115"/>
      <c r="J164" s="115"/>
      <c r="K164" s="115"/>
      <c r="L164" s="115"/>
      <c r="M164" s="115"/>
      <c r="N164" s="35"/>
      <c r="O164" s="115"/>
      <c r="P164" s="115"/>
      <c r="Q164" s="115"/>
      <c r="R164" s="115"/>
      <c r="S164" s="115"/>
      <c r="T164" s="115"/>
      <c r="U164" s="115"/>
      <c r="V164" s="115"/>
      <c r="W164" s="34"/>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row>
    <row r="165" spans="1:80">
      <c r="A165" s="35"/>
      <c r="B165" s="35"/>
      <c r="C165" s="35"/>
      <c r="D165" s="35"/>
      <c r="E165" s="35"/>
      <c r="F165" s="35"/>
      <c r="G165" s="35"/>
      <c r="H165" s="34"/>
      <c r="I165" s="115"/>
      <c r="J165" s="115"/>
      <c r="K165" s="115"/>
      <c r="L165" s="115"/>
      <c r="M165" s="115"/>
      <c r="N165" s="35"/>
      <c r="O165" s="115"/>
      <c r="P165" s="115"/>
      <c r="Q165" s="115"/>
      <c r="R165" s="115"/>
      <c r="S165" s="115"/>
      <c r="T165" s="115"/>
      <c r="U165" s="115"/>
      <c r="V165" s="115"/>
      <c r="W165" s="34"/>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row>
    <row r="166" spans="1:80">
      <c r="A166" s="35"/>
      <c r="B166" s="35"/>
      <c r="C166" s="35"/>
      <c r="D166" s="35"/>
      <c r="E166" s="35"/>
      <c r="F166" s="35"/>
      <c r="G166" s="35"/>
      <c r="H166" s="34"/>
      <c r="I166" s="115"/>
      <c r="J166" s="115"/>
      <c r="K166" s="115"/>
      <c r="L166" s="115"/>
      <c r="M166" s="115"/>
      <c r="N166" s="35"/>
      <c r="O166" s="115"/>
      <c r="P166" s="115"/>
      <c r="Q166" s="115"/>
      <c r="R166" s="115"/>
      <c r="S166" s="115"/>
      <c r="T166" s="115"/>
      <c r="U166" s="115"/>
      <c r="V166" s="115"/>
      <c r="W166" s="34"/>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row>
    <row r="167" spans="1:80">
      <c r="A167" s="35"/>
      <c r="B167" s="35"/>
      <c r="C167" s="35"/>
      <c r="D167" s="35"/>
      <c r="E167" s="35"/>
      <c r="F167" s="35"/>
      <c r="G167" s="35"/>
      <c r="H167" s="34"/>
      <c r="I167" s="115"/>
      <c r="J167" s="115"/>
      <c r="K167" s="115"/>
      <c r="L167" s="115"/>
      <c r="M167" s="115"/>
      <c r="N167" s="35"/>
      <c r="O167" s="115"/>
      <c r="P167" s="115"/>
      <c r="Q167" s="115"/>
      <c r="R167" s="115"/>
      <c r="S167" s="115"/>
      <c r="T167" s="115"/>
      <c r="U167" s="115"/>
      <c r="V167" s="115"/>
      <c r="W167" s="34"/>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row>
    <row r="168" spans="1:80">
      <c r="A168" s="35"/>
      <c r="B168" s="35"/>
      <c r="C168" s="35"/>
      <c r="D168" s="35"/>
      <c r="E168" s="35"/>
      <c r="F168" s="35"/>
      <c r="G168" s="35"/>
      <c r="H168" s="34"/>
      <c r="I168" s="115"/>
      <c r="J168" s="115"/>
      <c r="K168" s="115"/>
      <c r="L168" s="115"/>
      <c r="M168" s="115"/>
      <c r="N168" s="35"/>
      <c r="O168" s="115"/>
      <c r="P168" s="115"/>
      <c r="Q168" s="115"/>
      <c r="R168" s="115"/>
      <c r="S168" s="115"/>
      <c r="T168" s="115"/>
      <c r="U168" s="115"/>
      <c r="V168" s="115"/>
      <c r="W168" s="34"/>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row>
    <row r="169" spans="1:80">
      <c r="A169" s="35"/>
      <c r="B169" s="35"/>
      <c r="C169" s="35"/>
      <c r="D169" s="35"/>
      <c r="E169" s="35"/>
      <c r="F169" s="35"/>
      <c r="G169" s="35"/>
      <c r="H169" s="34"/>
      <c r="I169" s="115"/>
      <c r="J169" s="115"/>
      <c r="K169" s="115"/>
      <c r="L169" s="115"/>
      <c r="M169" s="115"/>
      <c r="N169" s="35"/>
      <c r="O169" s="115"/>
      <c r="P169" s="115"/>
      <c r="Q169" s="115"/>
      <c r="R169" s="115"/>
      <c r="S169" s="115"/>
      <c r="T169" s="115"/>
      <c r="U169" s="115"/>
      <c r="V169" s="115"/>
      <c r="W169" s="34"/>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row>
    <row r="170" spans="1:80">
      <c r="A170" s="35"/>
      <c r="B170" s="35"/>
      <c r="C170" s="35"/>
      <c r="D170" s="35"/>
      <c r="E170" s="35"/>
      <c r="F170" s="35"/>
      <c r="G170" s="35"/>
      <c r="H170" s="34"/>
      <c r="I170" s="115"/>
      <c r="J170" s="115"/>
      <c r="K170" s="115"/>
      <c r="L170" s="115"/>
      <c r="M170" s="115"/>
      <c r="N170" s="35"/>
      <c r="O170" s="115"/>
      <c r="P170" s="115"/>
      <c r="Q170" s="115"/>
      <c r="R170" s="115"/>
      <c r="S170" s="115"/>
      <c r="T170" s="115"/>
      <c r="U170" s="115"/>
      <c r="V170" s="115"/>
      <c r="W170" s="34"/>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row>
    <row r="171" spans="1:80">
      <c r="A171" s="35"/>
      <c r="B171" s="35"/>
      <c r="C171" s="35"/>
      <c r="D171" s="35"/>
      <c r="E171" s="35"/>
      <c r="F171" s="35"/>
      <c r="G171" s="35"/>
      <c r="H171" s="34"/>
      <c r="I171" s="115"/>
      <c r="J171" s="115"/>
      <c r="K171" s="115"/>
      <c r="L171" s="115"/>
      <c r="M171" s="115"/>
      <c r="N171" s="35"/>
      <c r="O171" s="115"/>
      <c r="P171" s="115"/>
      <c r="Q171" s="115"/>
      <c r="R171" s="115"/>
      <c r="S171" s="115"/>
      <c r="T171" s="115"/>
      <c r="U171" s="115"/>
      <c r="V171" s="115"/>
      <c r="W171" s="34"/>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row>
    <row r="172" spans="1:80">
      <c r="A172" s="35"/>
      <c r="B172" s="35"/>
      <c r="C172" s="35"/>
      <c r="D172" s="35"/>
      <c r="E172" s="35"/>
      <c r="F172" s="35"/>
      <c r="G172" s="35"/>
      <c r="H172" s="34"/>
      <c r="I172" s="115"/>
      <c r="J172" s="115"/>
      <c r="K172" s="115"/>
      <c r="L172" s="115"/>
      <c r="M172" s="115"/>
      <c r="N172" s="35"/>
      <c r="O172" s="115"/>
      <c r="P172" s="115"/>
      <c r="Q172" s="115"/>
      <c r="R172" s="115"/>
      <c r="S172" s="115"/>
      <c r="T172" s="115"/>
      <c r="U172" s="115"/>
      <c r="V172" s="115"/>
      <c r="W172" s="34"/>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row>
    <row r="173" spans="1:80">
      <c r="A173" s="35"/>
      <c r="B173" s="35"/>
      <c r="C173" s="35"/>
      <c r="D173" s="35"/>
      <c r="E173" s="35"/>
      <c r="F173" s="35"/>
      <c r="G173" s="35"/>
      <c r="H173" s="34"/>
      <c r="I173" s="115"/>
      <c r="J173" s="115"/>
      <c r="K173" s="115"/>
      <c r="L173" s="115"/>
      <c r="M173" s="115"/>
      <c r="N173" s="35"/>
      <c r="O173" s="115"/>
      <c r="P173" s="115"/>
      <c r="Q173" s="115"/>
      <c r="R173" s="115"/>
      <c r="S173" s="115"/>
      <c r="T173" s="115"/>
      <c r="U173" s="115"/>
      <c r="V173" s="115"/>
      <c r="W173" s="34"/>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row>
    <row r="174" spans="1:80">
      <c r="A174" s="35"/>
      <c r="B174" s="35"/>
      <c r="C174" s="35"/>
      <c r="D174" s="35"/>
      <c r="E174" s="35"/>
      <c r="F174" s="35"/>
      <c r="G174" s="35"/>
      <c r="H174" s="34"/>
      <c r="I174" s="115"/>
      <c r="J174" s="115"/>
      <c r="K174" s="115"/>
      <c r="L174" s="115"/>
      <c r="M174" s="115"/>
      <c r="N174" s="35"/>
      <c r="O174" s="115"/>
      <c r="P174" s="115"/>
      <c r="Q174" s="115"/>
      <c r="R174" s="115"/>
      <c r="S174" s="115"/>
      <c r="T174" s="115"/>
      <c r="U174" s="115"/>
      <c r="V174" s="115"/>
      <c r="W174" s="34"/>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row>
    <row r="175" spans="1:80">
      <c r="A175" s="35"/>
      <c r="B175" s="35"/>
      <c r="C175" s="35"/>
      <c r="D175" s="35"/>
      <c r="E175" s="35"/>
      <c r="F175" s="35"/>
      <c r="G175" s="35"/>
      <c r="H175" s="34"/>
      <c r="I175" s="115"/>
      <c r="J175" s="115"/>
      <c r="K175" s="115"/>
      <c r="L175" s="115"/>
      <c r="M175" s="115"/>
      <c r="N175" s="35"/>
      <c r="O175" s="115"/>
      <c r="P175" s="115"/>
      <c r="Q175" s="115"/>
      <c r="R175" s="115"/>
      <c r="S175" s="115"/>
      <c r="T175" s="115"/>
      <c r="U175" s="115"/>
      <c r="V175" s="115"/>
      <c r="W175" s="34"/>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row>
    <row r="176" spans="1:80">
      <c r="A176" s="35"/>
      <c r="B176" s="35"/>
      <c r="C176" s="35"/>
      <c r="D176" s="35"/>
      <c r="E176" s="35"/>
      <c r="F176" s="35"/>
      <c r="G176" s="35"/>
      <c r="H176" s="34"/>
      <c r="I176" s="115"/>
      <c r="J176" s="115"/>
      <c r="K176" s="115"/>
      <c r="L176" s="115"/>
      <c r="M176" s="115"/>
      <c r="N176" s="35"/>
      <c r="O176" s="115"/>
      <c r="P176" s="115"/>
      <c r="Q176" s="115"/>
      <c r="R176" s="115"/>
      <c r="S176" s="115"/>
      <c r="T176" s="115"/>
      <c r="U176" s="115"/>
      <c r="V176" s="115"/>
      <c r="W176" s="34"/>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row>
    <row r="177" spans="1:80">
      <c r="A177" s="35"/>
      <c r="B177" s="35"/>
      <c r="C177" s="35"/>
      <c r="D177" s="35"/>
      <c r="E177" s="35"/>
      <c r="F177" s="35"/>
      <c r="G177" s="35"/>
      <c r="H177" s="34"/>
      <c r="I177" s="115"/>
      <c r="J177" s="115"/>
      <c r="K177" s="115"/>
      <c r="L177" s="115"/>
      <c r="M177" s="115"/>
      <c r="N177" s="35"/>
      <c r="O177" s="115"/>
      <c r="P177" s="115"/>
      <c r="Q177" s="115"/>
      <c r="R177" s="115"/>
      <c r="S177" s="115"/>
      <c r="T177" s="115"/>
      <c r="U177" s="115"/>
      <c r="V177" s="115"/>
      <c r="W177" s="34"/>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row>
    <row r="178" spans="1:80">
      <c r="A178" s="35"/>
      <c r="B178" s="35"/>
      <c r="C178" s="35"/>
      <c r="D178" s="35"/>
      <c r="E178" s="35"/>
      <c r="F178" s="35"/>
      <c r="G178" s="35"/>
      <c r="H178" s="34"/>
      <c r="I178" s="115"/>
      <c r="J178" s="115"/>
      <c r="K178" s="115"/>
      <c r="L178" s="115"/>
      <c r="M178" s="115"/>
      <c r="N178" s="35"/>
      <c r="O178" s="115"/>
      <c r="P178" s="115"/>
      <c r="Q178" s="115"/>
      <c r="R178" s="115"/>
      <c r="S178" s="115"/>
      <c r="T178" s="115"/>
      <c r="U178" s="115"/>
      <c r="V178" s="115"/>
      <c r="W178" s="34"/>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row>
    <row r="179" spans="1:80">
      <c r="A179" s="35"/>
      <c r="B179" s="35"/>
      <c r="C179" s="35"/>
      <c r="D179" s="35"/>
      <c r="E179" s="35"/>
      <c r="F179" s="35"/>
      <c r="G179" s="35"/>
      <c r="H179" s="34"/>
      <c r="I179" s="115"/>
      <c r="J179" s="115"/>
      <c r="K179" s="115"/>
      <c r="L179" s="115"/>
      <c r="M179" s="115"/>
      <c r="N179" s="35"/>
      <c r="O179" s="115"/>
      <c r="P179" s="115"/>
      <c r="Q179" s="115"/>
      <c r="R179" s="115"/>
      <c r="S179" s="115"/>
      <c r="T179" s="115"/>
      <c r="U179" s="115"/>
      <c r="V179" s="115"/>
      <c r="W179" s="34"/>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row>
    <row r="180" spans="1:80">
      <c r="A180" s="35"/>
      <c r="B180" s="35"/>
      <c r="C180" s="35"/>
      <c r="D180" s="35"/>
      <c r="E180" s="35"/>
      <c r="F180" s="35"/>
      <c r="G180" s="35"/>
      <c r="H180" s="34"/>
      <c r="I180" s="115"/>
      <c r="J180" s="115"/>
      <c r="K180" s="115"/>
      <c r="L180" s="115"/>
      <c r="M180" s="115"/>
      <c r="N180" s="35"/>
      <c r="O180" s="115"/>
      <c r="P180" s="115"/>
      <c r="Q180" s="115"/>
      <c r="R180" s="115"/>
      <c r="S180" s="115"/>
      <c r="T180" s="115"/>
      <c r="U180" s="115"/>
      <c r="V180" s="115"/>
      <c r="W180" s="34"/>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row>
    <row r="181" spans="1:80">
      <c r="A181" s="35"/>
      <c r="B181" s="35"/>
      <c r="C181" s="35"/>
      <c r="D181" s="35"/>
      <c r="E181" s="35"/>
      <c r="F181" s="35"/>
      <c r="G181" s="35"/>
      <c r="H181" s="34"/>
      <c r="I181" s="115"/>
      <c r="J181" s="115"/>
      <c r="K181" s="115"/>
      <c r="L181" s="115"/>
      <c r="M181" s="115"/>
      <c r="N181" s="35"/>
      <c r="O181" s="115"/>
      <c r="P181" s="115"/>
      <c r="Q181" s="115"/>
      <c r="R181" s="115"/>
      <c r="S181" s="115"/>
      <c r="T181" s="115"/>
      <c r="U181" s="115"/>
      <c r="V181" s="115"/>
      <c r="W181" s="34"/>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row>
    <row r="182" spans="1:80">
      <c r="A182" s="35"/>
      <c r="B182" s="35"/>
      <c r="C182" s="35"/>
      <c r="D182" s="35"/>
      <c r="E182" s="35"/>
      <c r="F182" s="35"/>
      <c r="G182" s="35"/>
      <c r="H182" s="34"/>
      <c r="I182" s="115"/>
      <c r="J182" s="115"/>
      <c r="K182" s="115"/>
      <c r="L182" s="115"/>
      <c r="M182" s="115"/>
      <c r="N182" s="35"/>
      <c r="O182" s="115"/>
      <c r="P182" s="115"/>
      <c r="Q182" s="115"/>
      <c r="R182" s="115"/>
      <c r="S182" s="115"/>
      <c r="T182" s="115"/>
      <c r="U182" s="115"/>
      <c r="V182" s="115"/>
      <c r="W182" s="34"/>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row>
    <row r="183" spans="1:80">
      <c r="A183" s="35"/>
      <c r="B183" s="35"/>
      <c r="C183" s="35"/>
      <c r="D183" s="35"/>
      <c r="E183" s="35"/>
      <c r="F183" s="35"/>
      <c r="G183" s="35"/>
      <c r="H183" s="34"/>
      <c r="I183" s="115"/>
      <c r="J183" s="115"/>
      <c r="K183" s="115"/>
      <c r="L183" s="115"/>
      <c r="M183" s="115"/>
      <c r="N183" s="35"/>
      <c r="O183" s="115"/>
      <c r="P183" s="115"/>
      <c r="Q183" s="115"/>
      <c r="R183" s="115"/>
      <c r="S183" s="115"/>
      <c r="T183" s="115"/>
      <c r="U183" s="115"/>
      <c r="V183" s="115"/>
      <c r="W183" s="34"/>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row>
    <row r="184" spans="1:80">
      <c r="A184" s="35"/>
      <c r="B184" s="35"/>
      <c r="C184" s="35"/>
      <c r="D184" s="35"/>
      <c r="E184" s="35"/>
      <c r="F184" s="35"/>
      <c r="G184" s="35"/>
      <c r="H184" s="34"/>
      <c r="I184" s="115"/>
      <c r="J184" s="115"/>
      <c r="K184" s="115"/>
      <c r="L184" s="115"/>
      <c r="M184" s="115"/>
      <c r="N184" s="35"/>
      <c r="O184" s="115"/>
      <c r="P184" s="115"/>
      <c r="Q184" s="115"/>
      <c r="R184" s="115"/>
      <c r="S184" s="115"/>
      <c r="T184" s="115"/>
      <c r="U184" s="115"/>
      <c r="V184" s="115"/>
      <c r="W184" s="34"/>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row>
    <row r="185" spans="1:80">
      <c r="A185" s="35"/>
      <c r="B185" s="35"/>
      <c r="C185" s="35"/>
      <c r="D185" s="35"/>
      <c r="E185" s="35"/>
      <c r="F185" s="35"/>
      <c r="G185" s="35"/>
      <c r="H185" s="34"/>
      <c r="I185" s="115"/>
      <c r="J185" s="115"/>
      <c r="K185" s="115"/>
      <c r="L185" s="115"/>
      <c r="M185" s="115"/>
      <c r="N185" s="35"/>
      <c r="O185" s="115"/>
      <c r="P185" s="115"/>
      <c r="Q185" s="115"/>
      <c r="R185" s="115"/>
      <c r="S185" s="115"/>
      <c r="T185" s="115"/>
      <c r="U185" s="115"/>
      <c r="V185" s="115"/>
      <c r="W185" s="34"/>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row>
    <row r="186" spans="1:80">
      <c r="A186" s="35"/>
      <c r="B186" s="35"/>
      <c r="C186" s="35"/>
      <c r="D186" s="35"/>
      <c r="E186" s="35"/>
      <c r="F186" s="35"/>
      <c r="G186" s="35"/>
      <c r="H186" s="34"/>
      <c r="I186" s="115"/>
      <c r="J186" s="115"/>
      <c r="K186" s="115"/>
      <c r="L186" s="115"/>
      <c r="M186" s="115"/>
      <c r="N186" s="35"/>
      <c r="O186" s="115"/>
      <c r="P186" s="115"/>
      <c r="Q186" s="115"/>
      <c r="R186" s="115"/>
      <c r="S186" s="115"/>
      <c r="T186" s="115"/>
      <c r="U186" s="115"/>
      <c r="V186" s="115"/>
      <c r="W186" s="34"/>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row>
    <row r="187" spans="1:80">
      <c r="A187" s="35"/>
      <c r="B187" s="35"/>
      <c r="C187" s="35"/>
      <c r="D187" s="35"/>
      <c r="E187" s="35"/>
      <c r="F187" s="35"/>
      <c r="G187" s="35"/>
      <c r="H187" s="34"/>
      <c r="I187" s="115"/>
      <c r="J187" s="115"/>
      <c r="K187" s="115"/>
      <c r="L187" s="115"/>
      <c r="M187" s="115"/>
      <c r="N187" s="35"/>
      <c r="O187" s="115"/>
      <c r="P187" s="115"/>
      <c r="Q187" s="115"/>
      <c r="R187" s="115"/>
      <c r="S187" s="115"/>
      <c r="T187" s="115"/>
      <c r="U187" s="115"/>
      <c r="V187" s="115"/>
      <c r="W187" s="34"/>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row>
    <row r="188" spans="1:80">
      <c r="A188" s="35"/>
      <c r="B188" s="35"/>
      <c r="C188" s="35"/>
      <c r="D188" s="35"/>
      <c r="E188" s="35"/>
      <c r="F188" s="35"/>
      <c r="G188" s="35"/>
      <c r="H188" s="34"/>
      <c r="I188" s="115"/>
      <c r="J188" s="115"/>
      <c r="K188" s="115"/>
      <c r="L188" s="115"/>
      <c r="M188" s="115"/>
      <c r="N188" s="35"/>
      <c r="O188" s="115"/>
      <c r="P188" s="115"/>
      <c r="Q188" s="115"/>
      <c r="R188" s="115"/>
      <c r="S188" s="115"/>
      <c r="T188" s="115"/>
      <c r="U188" s="115"/>
      <c r="V188" s="115"/>
      <c r="W188" s="34"/>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row>
    <row r="189" spans="1:80">
      <c r="A189" s="35"/>
      <c r="B189" s="35"/>
      <c r="C189" s="35"/>
      <c r="D189" s="35"/>
      <c r="E189" s="35"/>
      <c r="F189" s="35"/>
      <c r="G189" s="35"/>
      <c r="H189" s="34"/>
      <c r="I189" s="115"/>
      <c r="J189" s="115"/>
      <c r="K189" s="115"/>
      <c r="L189" s="115"/>
      <c r="M189" s="115"/>
      <c r="N189" s="35"/>
      <c r="O189" s="115"/>
      <c r="P189" s="115"/>
      <c r="Q189" s="115"/>
      <c r="R189" s="115"/>
      <c r="S189" s="115"/>
      <c r="T189" s="115"/>
      <c r="U189" s="115"/>
      <c r="V189" s="115"/>
      <c r="W189" s="34"/>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row>
    <row r="190" spans="1:80">
      <c r="A190" s="35"/>
      <c r="B190" s="35"/>
      <c r="C190" s="35"/>
      <c r="D190" s="35"/>
      <c r="E190" s="35"/>
      <c r="F190" s="35"/>
      <c r="G190" s="35"/>
      <c r="H190" s="34"/>
      <c r="I190" s="115"/>
      <c r="J190" s="115"/>
      <c r="K190" s="115"/>
      <c r="L190" s="115"/>
      <c r="M190" s="115"/>
      <c r="N190" s="35"/>
      <c r="O190" s="115"/>
      <c r="P190" s="115"/>
      <c r="Q190" s="115"/>
      <c r="R190" s="115"/>
      <c r="S190" s="115"/>
      <c r="T190" s="115"/>
      <c r="U190" s="115"/>
      <c r="V190" s="115"/>
      <c r="W190" s="34"/>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row>
    <row r="191" spans="1:80">
      <c r="A191" s="35"/>
      <c r="B191" s="35"/>
      <c r="C191" s="35"/>
      <c r="D191" s="35"/>
      <c r="E191" s="35"/>
      <c r="F191" s="35"/>
      <c r="G191" s="35"/>
      <c r="H191" s="34"/>
      <c r="I191" s="115"/>
      <c r="J191" s="115"/>
      <c r="K191" s="115"/>
      <c r="L191" s="115"/>
      <c r="M191" s="115"/>
      <c r="N191" s="35"/>
      <c r="O191" s="115"/>
      <c r="P191" s="115"/>
      <c r="Q191" s="115"/>
      <c r="R191" s="115"/>
      <c r="S191" s="115"/>
      <c r="T191" s="115"/>
      <c r="U191" s="115"/>
      <c r="V191" s="115"/>
      <c r="W191" s="34"/>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row>
    <row r="192" spans="1:80">
      <c r="A192" s="35"/>
      <c r="B192" s="35"/>
      <c r="C192" s="35"/>
      <c r="D192" s="35"/>
      <c r="E192" s="35"/>
      <c r="F192" s="35"/>
      <c r="G192" s="35"/>
      <c r="H192" s="34"/>
      <c r="I192" s="115"/>
      <c r="J192" s="115"/>
      <c r="K192" s="115"/>
      <c r="L192" s="115"/>
      <c r="M192" s="115"/>
      <c r="N192" s="35"/>
      <c r="O192" s="115"/>
      <c r="P192" s="115"/>
      <c r="Q192" s="115"/>
      <c r="R192" s="115"/>
      <c r="S192" s="115"/>
      <c r="T192" s="115"/>
      <c r="U192" s="115"/>
      <c r="V192" s="115"/>
      <c r="W192" s="34"/>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row>
    <row r="193" spans="1:80">
      <c r="A193" s="35"/>
      <c r="B193" s="35"/>
      <c r="C193" s="35"/>
      <c r="D193" s="35"/>
      <c r="E193" s="35"/>
      <c r="F193" s="35"/>
      <c r="G193" s="35"/>
      <c r="H193" s="34"/>
      <c r="I193" s="115"/>
      <c r="J193" s="115"/>
      <c r="K193" s="115"/>
      <c r="L193" s="115"/>
      <c r="M193" s="115"/>
      <c r="N193" s="35"/>
      <c r="O193" s="115"/>
      <c r="P193" s="115"/>
      <c r="Q193" s="115"/>
      <c r="R193" s="115"/>
      <c r="S193" s="115"/>
      <c r="T193" s="115"/>
      <c r="U193" s="115"/>
      <c r="V193" s="115"/>
      <c r="W193" s="34"/>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row>
    <row r="194" spans="1:80">
      <c r="A194" s="35"/>
      <c r="B194" s="35"/>
      <c r="C194" s="35"/>
      <c r="D194" s="35"/>
      <c r="E194" s="35"/>
      <c r="F194" s="35"/>
      <c r="G194" s="35"/>
      <c r="H194" s="34"/>
      <c r="I194" s="115"/>
      <c r="J194" s="115"/>
      <c r="K194" s="115"/>
      <c r="L194" s="115"/>
      <c r="M194" s="115"/>
      <c r="N194" s="35"/>
      <c r="O194" s="115"/>
      <c r="P194" s="115"/>
      <c r="Q194" s="115"/>
      <c r="R194" s="115"/>
      <c r="S194" s="115"/>
      <c r="T194" s="115"/>
      <c r="U194" s="115"/>
      <c r="V194" s="115"/>
      <c r="W194" s="34"/>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row>
    <row r="195" spans="1:80">
      <c r="A195" s="35"/>
      <c r="B195" s="35"/>
      <c r="C195" s="35"/>
      <c r="D195" s="35"/>
      <c r="E195" s="35"/>
      <c r="F195" s="35"/>
      <c r="G195" s="35"/>
      <c r="H195" s="34"/>
      <c r="I195" s="115"/>
      <c r="J195" s="115"/>
      <c r="K195" s="115"/>
      <c r="L195" s="115"/>
      <c r="M195" s="115"/>
      <c r="N195" s="35"/>
      <c r="O195" s="115"/>
      <c r="P195" s="115"/>
      <c r="Q195" s="115"/>
      <c r="R195" s="115"/>
      <c r="S195" s="115"/>
      <c r="T195" s="115"/>
      <c r="U195" s="115"/>
      <c r="V195" s="115"/>
      <c r="W195" s="34"/>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row>
    <row r="196" spans="1:80">
      <c r="A196" s="35"/>
      <c r="B196" s="35"/>
      <c r="C196" s="35"/>
      <c r="D196" s="35"/>
      <c r="E196" s="35"/>
      <c r="F196" s="35"/>
      <c r="G196" s="35"/>
      <c r="H196" s="34"/>
      <c r="I196" s="115"/>
      <c r="J196" s="115"/>
      <c r="K196" s="115"/>
      <c r="L196" s="115"/>
      <c r="M196" s="115"/>
      <c r="N196" s="35"/>
      <c r="O196" s="115"/>
      <c r="P196" s="115"/>
      <c r="Q196" s="115"/>
      <c r="R196" s="115"/>
      <c r="S196" s="115"/>
      <c r="T196" s="115"/>
      <c r="U196" s="115"/>
      <c r="V196" s="115"/>
      <c r="W196" s="34"/>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row>
    <row r="197" spans="1:80">
      <c r="A197" s="35"/>
      <c r="B197" s="35"/>
      <c r="C197" s="35"/>
      <c r="D197" s="35"/>
      <c r="E197" s="35"/>
      <c r="F197" s="35"/>
      <c r="G197" s="35"/>
      <c r="H197" s="34"/>
      <c r="I197" s="115"/>
      <c r="J197" s="115"/>
      <c r="K197" s="115"/>
      <c r="L197" s="115"/>
      <c r="M197" s="115"/>
      <c r="N197" s="115"/>
      <c r="O197" s="115"/>
      <c r="P197" s="115"/>
      <c r="Q197" s="115"/>
      <c r="R197" s="115"/>
      <c r="S197" s="115"/>
      <c r="T197" s="115"/>
      <c r="U197" s="115"/>
      <c r="V197" s="115"/>
      <c r="W197" s="34"/>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row>
    <row r="198" spans="1:80">
      <c r="A198" s="35"/>
      <c r="B198" s="35"/>
      <c r="C198" s="35"/>
      <c r="D198" s="35"/>
      <c r="E198" s="35"/>
      <c r="F198" s="35"/>
      <c r="G198" s="35"/>
      <c r="H198" s="34"/>
      <c r="I198" s="115"/>
      <c r="J198" s="115"/>
      <c r="K198" s="115"/>
      <c r="L198" s="115"/>
      <c r="M198" s="115"/>
      <c r="N198" s="115"/>
      <c r="O198" s="115"/>
      <c r="P198" s="115"/>
      <c r="Q198" s="115"/>
      <c r="R198" s="115"/>
      <c r="S198" s="115"/>
      <c r="T198" s="115"/>
      <c r="U198" s="115"/>
      <c r="V198" s="115"/>
      <c r="W198" s="34"/>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row>
    <row r="199" spans="1:80">
      <c r="A199" s="35"/>
      <c r="B199" s="35"/>
      <c r="C199" s="35"/>
      <c r="D199" s="35"/>
      <c r="E199" s="35"/>
      <c r="F199" s="35"/>
      <c r="G199" s="35"/>
      <c r="H199" s="34"/>
      <c r="I199" s="115"/>
      <c r="J199" s="115"/>
      <c r="K199" s="115"/>
      <c r="L199" s="115"/>
      <c r="M199" s="115"/>
      <c r="N199" s="115"/>
      <c r="O199" s="115"/>
      <c r="P199" s="115"/>
      <c r="Q199" s="115"/>
      <c r="R199" s="115"/>
      <c r="S199" s="115"/>
      <c r="T199" s="115"/>
      <c r="U199" s="115"/>
      <c r="V199" s="115"/>
      <c r="W199" s="34"/>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row>
    <row r="200" spans="1:80">
      <c r="A200" s="35"/>
      <c r="B200" s="35"/>
      <c r="C200" s="35"/>
      <c r="D200" s="35"/>
      <c r="E200" s="35"/>
      <c r="F200" s="35"/>
      <c r="G200" s="35"/>
      <c r="H200" s="34"/>
      <c r="I200" s="115"/>
      <c r="J200" s="115"/>
      <c r="K200" s="115"/>
      <c r="L200" s="115"/>
      <c r="M200" s="115"/>
      <c r="N200" s="115"/>
      <c r="O200" s="115"/>
      <c r="P200" s="115"/>
      <c r="Q200" s="115"/>
      <c r="R200" s="115"/>
      <c r="S200" s="115"/>
      <c r="T200" s="115"/>
      <c r="U200" s="115"/>
      <c r="V200" s="115"/>
      <c r="W200" s="34"/>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row>
    <row r="201" spans="1:80">
      <c r="A201" s="35"/>
      <c r="B201" s="35"/>
      <c r="C201" s="35"/>
      <c r="D201" s="35"/>
      <c r="E201" s="35"/>
      <c r="F201" s="35"/>
      <c r="G201" s="35"/>
      <c r="H201" s="34"/>
      <c r="I201" s="115"/>
      <c r="J201" s="115"/>
      <c r="K201" s="115"/>
      <c r="L201" s="115"/>
      <c r="M201" s="115"/>
      <c r="N201" s="115"/>
      <c r="O201" s="115"/>
      <c r="P201" s="115"/>
      <c r="Q201" s="115"/>
      <c r="R201" s="115"/>
      <c r="S201" s="115"/>
      <c r="T201" s="115"/>
      <c r="U201" s="115"/>
      <c r="V201" s="115"/>
      <c r="W201" s="34"/>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row>
    <row r="202" spans="1:80">
      <c r="A202" s="35"/>
      <c r="B202" s="35"/>
      <c r="C202" s="35"/>
      <c r="D202" s="35"/>
      <c r="E202" s="35"/>
      <c r="F202" s="35"/>
      <c r="G202" s="35"/>
      <c r="H202" s="34"/>
      <c r="I202" s="115"/>
      <c r="J202" s="115"/>
      <c r="K202" s="115"/>
      <c r="L202" s="115"/>
      <c r="M202" s="115"/>
      <c r="N202" s="115"/>
      <c r="O202" s="115"/>
      <c r="P202" s="115"/>
      <c r="Q202" s="115"/>
      <c r="R202" s="115"/>
      <c r="S202" s="115"/>
      <c r="T202" s="115"/>
      <c r="U202" s="115"/>
      <c r="V202" s="115"/>
      <c r="W202" s="34"/>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row>
    <row r="203" spans="1:80">
      <c r="A203" s="35"/>
      <c r="B203" s="35"/>
      <c r="C203" s="35"/>
      <c r="D203" s="35"/>
      <c r="E203" s="35"/>
      <c r="F203" s="35"/>
      <c r="G203" s="35"/>
      <c r="H203" s="34"/>
      <c r="I203" s="115"/>
      <c r="J203" s="115"/>
      <c r="K203" s="115"/>
      <c r="L203" s="115"/>
      <c r="M203" s="115"/>
      <c r="N203" s="115"/>
      <c r="O203" s="115"/>
      <c r="P203" s="115"/>
      <c r="Q203" s="115"/>
      <c r="R203" s="115"/>
      <c r="S203" s="115"/>
      <c r="T203" s="115"/>
      <c r="U203" s="115"/>
      <c r="V203" s="115"/>
      <c r="W203" s="34"/>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row>
    <row r="204" spans="1:80">
      <c r="A204" s="35"/>
      <c r="B204" s="35"/>
      <c r="C204" s="35"/>
      <c r="D204" s="35"/>
      <c r="E204" s="35"/>
      <c r="F204" s="35"/>
      <c r="G204" s="35"/>
      <c r="H204" s="34"/>
      <c r="I204" s="115"/>
      <c r="J204" s="115"/>
      <c r="K204" s="115"/>
      <c r="L204" s="115"/>
      <c r="M204" s="115"/>
      <c r="N204" s="115"/>
      <c r="O204" s="115"/>
      <c r="P204" s="115"/>
      <c r="Q204" s="115"/>
      <c r="R204" s="115"/>
      <c r="S204" s="115"/>
      <c r="T204" s="115"/>
      <c r="U204" s="115"/>
      <c r="V204" s="115"/>
      <c r="W204" s="34"/>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row>
    <row r="205" spans="1:80">
      <c r="A205" s="35"/>
      <c r="B205" s="35"/>
      <c r="C205" s="35"/>
      <c r="D205" s="35"/>
      <c r="E205" s="35"/>
      <c r="F205" s="35"/>
      <c r="G205" s="35"/>
      <c r="H205" s="34"/>
      <c r="I205" s="115"/>
      <c r="J205" s="115"/>
      <c r="K205" s="115"/>
      <c r="L205" s="115"/>
      <c r="M205" s="115"/>
      <c r="N205" s="115"/>
      <c r="O205" s="115"/>
      <c r="P205" s="115"/>
      <c r="Q205" s="115"/>
      <c r="R205" s="115"/>
      <c r="S205" s="115"/>
      <c r="T205" s="115"/>
      <c r="U205" s="115"/>
      <c r="V205" s="115"/>
      <c r="W205" s="34"/>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row>
    <row r="206" spans="1:80">
      <c r="A206" s="35"/>
      <c r="B206" s="35"/>
      <c r="C206" s="35"/>
      <c r="D206" s="35"/>
      <c r="E206" s="35"/>
      <c r="F206" s="35"/>
      <c r="G206" s="35"/>
      <c r="H206" s="34"/>
      <c r="I206" s="115"/>
      <c r="J206" s="115"/>
      <c r="K206" s="115"/>
      <c r="L206" s="115"/>
      <c r="M206" s="115"/>
      <c r="N206" s="115"/>
      <c r="O206" s="115"/>
      <c r="P206" s="115"/>
      <c r="Q206" s="115"/>
      <c r="R206" s="115"/>
      <c r="S206" s="115"/>
      <c r="T206" s="115"/>
      <c r="U206" s="115"/>
      <c r="V206" s="115"/>
      <c r="W206" s="34"/>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row>
    <row r="207" spans="1:80">
      <c r="A207" s="35"/>
      <c r="B207" s="35"/>
      <c r="C207" s="35"/>
      <c r="D207" s="35"/>
      <c r="E207" s="35"/>
      <c r="F207" s="35"/>
      <c r="G207" s="35"/>
      <c r="H207" s="34"/>
      <c r="I207" s="115"/>
      <c r="J207" s="115"/>
      <c r="K207" s="115"/>
      <c r="L207" s="115"/>
      <c r="M207" s="115"/>
      <c r="N207" s="115"/>
      <c r="O207" s="115"/>
      <c r="P207" s="115"/>
      <c r="Q207" s="115"/>
      <c r="R207" s="115"/>
      <c r="S207" s="115"/>
      <c r="T207" s="115"/>
      <c r="U207" s="115"/>
      <c r="V207" s="115"/>
      <c r="W207" s="34"/>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row>
    <row r="208" spans="1:80">
      <c r="A208" s="35"/>
      <c r="B208" s="35"/>
      <c r="C208" s="35"/>
      <c r="D208" s="35"/>
      <c r="E208" s="35"/>
      <c r="F208" s="35"/>
      <c r="G208" s="35"/>
      <c r="H208" s="34"/>
      <c r="I208" s="115"/>
      <c r="J208" s="115"/>
      <c r="K208" s="115"/>
      <c r="L208" s="115"/>
      <c r="M208" s="115"/>
      <c r="N208" s="115"/>
      <c r="O208" s="115"/>
      <c r="P208" s="115"/>
      <c r="Q208" s="115"/>
      <c r="R208" s="115"/>
      <c r="S208" s="115"/>
      <c r="T208" s="115"/>
      <c r="U208" s="115"/>
      <c r="V208" s="115"/>
      <c r="W208" s="34"/>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row>
    <row r="209" spans="1:80">
      <c r="A209" s="35"/>
      <c r="B209" s="35"/>
      <c r="C209" s="35"/>
      <c r="D209" s="35"/>
      <c r="E209" s="35"/>
      <c r="F209" s="35"/>
      <c r="G209" s="35"/>
      <c r="H209" s="34"/>
      <c r="I209" s="115"/>
      <c r="J209" s="115"/>
      <c r="K209" s="115"/>
      <c r="L209" s="115"/>
      <c r="M209" s="115"/>
      <c r="N209" s="115"/>
      <c r="O209" s="115"/>
      <c r="P209" s="115"/>
      <c r="Q209" s="115"/>
      <c r="R209" s="115"/>
      <c r="S209" s="115"/>
      <c r="T209" s="115"/>
      <c r="U209" s="115"/>
      <c r="V209" s="115"/>
      <c r="W209" s="34"/>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row>
    <row r="210" spans="1:80">
      <c r="A210" s="35"/>
      <c r="B210" s="35"/>
      <c r="C210" s="35"/>
      <c r="D210" s="35"/>
      <c r="E210" s="35"/>
      <c r="F210" s="35"/>
      <c r="G210" s="35"/>
      <c r="H210" s="34"/>
      <c r="I210" s="115"/>
      <c r="J210" s="115"/>
      <c r="K210" s="115"/>
      <c r="L210" s="115"/>
      <c r="M210" s="115"/>
      <c r="N210" s="115"/>
      <c r="O210" s="115"/>
      <c r="P210" s="115"/>
      <c r="Q210" s="115"/>
      <c r="R210" s="115"/>
      <c r="S210" s="115"/>
      <c r="T210" s="115"/>
      <c r="U210" s="115"/>
      <c r="V210" s="115"/>
      <c r="W210" s="34"/>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row>
    <row r="211" spans="1:80">
      <c r="A211" s="35"/>
      <c r="B211" s="35"/>
      <c r="C211" s="35"/>
      <c r="D211" s="35"/>
      <c r="E211" s="35"/>
      <c r="F211" s="35"/>
      <c r="G211" s="35"/>
      <c r="H211" s="34"/>
      <c r="I211" s="115"/>
      <c r="J211" s="115"/>
      <c r="K211" s="115"/>
      <c r="L211" s="115"/>
      <c r="M211" s="115"/>
      <c r="N211" s="115"/>
      <c r="O211" s="115"/>
      <c r="P211" s="115"/>
      <c r="Q211" s="115"/>
      <c r="R211" s="115"/>
      <c r="S211" s="115"/>
      <c r="T211" s="115"/>
      <c r="U211" s="115"/>
      <c r="V211" s="115"/>
      <c r="W211" s="34"/>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row>
    <row r="212" spans="1:80">
      <c r="A212" s="35"/>
      <c r="B212" s="35"/>
      <c r="C212" s="35"/>
      <c r="D212" s="35"/>
      <c r="E212" s="35"/>
      <c r="F212" s="35"/>
      <c r="G212" s="35"/>
      <c r="H212" s="34"/>
      <c r="I212" s="115"/>
      <c r="J212" s="115"/>
      <c r="K212" s="115"/>
      <c r="L212" s="115"/>
      <c r="M212" s="115"/>
      <c r="N212" s="115"/>
      <c r="O212" s="115"/>
      <c r="P212" s="115"/>
      <c r="Q212" s="115"/>
      <c r="R212" s="115"/>
      <c r="S212" s="115"/>
      <c r="T212" s="115"/>
      <c r="U212" s="115"/>
      <c r="V212" s="115"/>
      <c r="W212" s="34"/>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row>
    <row r="213" spans="1:80">
      <c r="A213" s="35"/>
      <c r="B213" s="35"/>
      <c r="C213" s="35"/>
      <c r="D213" s="35"/>
      <c r="E213" s="35"/>
      <c r="F213" s="35"/>
      <c r="G213" s="35"/>
      <c r="H213" s="34"/>
      <c r="I213" s="115"/>
      <c r="J213" s="115"/>
      <c r="K213" s="115"/>
      <c r="L213" s="115"/>
      <c r="M213" s="115"/>
      <c r="N213" s="115"/>
      <c r="O213" s="115"/>
      <c r="P213" s="115"/>
      <c r="Q213" s="115"/>
      <c r="R213" s="115"/>
      <c r="S213" s="115"/>
      <c r="T213" s="115"/>
      <c r="U213" s="115"/>
      <c r="V213" s="115"/>
      <c r="W213" s="34"/>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row>
    <row r="214" spans="1:80">
      <c r="A214" s="35"/>
      <c r="B214" s="35"/>
      <c r="C214" s="35"/>
      <c r="D214" s="35"/>
      <c r="E214" s="35"/>
      <c r="F214" s="35"/>
      <c r="G214" s="35"/>
      <c r="H214" s="34"/>
      <c r="I214" s="115"/>
      <c r="J214" s="115"/>
      <c r="K214" s="115"/>
      <c r="L214" s="115"/>
      <c r="M214" s="115"/>
      <c r="N214" s="115"/>
      <c r="O214" s="115"/>
      <c r="P214" s="115"/>
      <c r="Q214" s="115"/>
      <c r="R214" s="115"/>
      <c r="S214" s="115"/>
      <c r="T214" s="115"/>
      <c r="U214" s="115"/>
      <c r="V214" s="115"/>
      <c r="W214" s="34"/>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row>
    <row r="215" spans="1:80">
      <c r="A215" s="35"/>
      <c r="B215" s="35"/>
      <c r="C215" s="35"/>
      <c r="D215" s="35"/>
      <c r="E215" s="35"/>
      <c r="F215" s="35"/>
      <c r="G215" s="35"/>
      <c r="H215" s="34"/>
      <c r="I215" s="115"/>
      <c r="J215" s="115"/>
      <c r="K215" s="115"/>
      <c r="L215" s="115"/>
      <c r="M215" s="115"/>
      <c r="N215" s="115"/>
      <c r="O215" s="115"/>
      <c r="P215" s="115"/>
      <c r="Q215" s="115"/>
      <c r="R215" s="115"/>
      <c r="S215" s="115"/>
      <c r="T215" s="115"/>
      <c r="U215" s="115"/>
      <c r="V215" s="115"/>
      <c r="W215" s="34"/>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row>
    <row r="216" spans="1:80">
      <c r="A216" s="35"/>
      <c r="B216" s="35"/>
      <c r="C216" s="35"/>
      <c r="D216" s="35"/>
      <c r="E216" s="35"/>
      <c r="F216" s="35"/>
      <c r="G216" s="35"/>
      <c r="H216" s="34"/>
      <c r="I216" s="115"/>
      <c r="J216" s="115"/>
      <c r="K216" s="115"/>
      <c r="L216" s="115"/>
      <c r="M216" s="115"/>
      <c r="N216" s="115"/>
      <c r="O216" s="115"/>
      <c r="P216" s="115"/>
      <c r="Q216" s="115"/>
      <c r="R216" s="115"/>
      <c r="S216" s="115"/>
      <c r="T216" s="115"/>
      <c r="U216" s="115"/>
      <c r="V216" s="115"/>
      <c r="W216" s="34"/>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row>
    <row r="217" spans="1:80">
      <c r="A217" s="35"/>
      <c r="B217" s="35"/>
      <c r="C217" s="35"/>
      <c r="D217" s="35"/>
      <c r="E217" s="35"/>
      <c r="F217" s="35"/>
      <c r="G217" s="35"/>
      <c r="H217" s="34"/>
      <c r="I217" s="115"/>
      <c r="J217" s="115"/>
      <c r="K217" s="115"/>
      <c r="L217" s="115"/>
      <c r="M217" s="115"/>
      <c r="N217" s="115"/>
      <c r="O217" s="115"/>
      <c r="P217" s="115"/>
      <c r="Q217" s="115"/>
      <c r="R217" s="115"/>
      <c r="S217" s="115"/>
      <c r="T217" s="115"/>
      <c r="U217" s="115"/>
      <c r="V217" s="115"/>
      <c r="W217" s="34"/>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row>
    <row r="218" spans="1:80">
      <c r="A218" s="35"/>
      <c r="B218" s="35"/>
      <c r="C218" s="35"/>
      <c r="D218" s="35"/>
      <c r="E218" s="35"/>
      <c r="F218" s="35"/>
      <c r="G218" s="35"/>
      <c r="H218" s="34"/>
      <c r="I218" s="115"/>
      <c r="J218" s="115"/>
      <c r="K218" s="115"/>
      <c r="L218" s="115"/>
      <c r="M218" s="115"/>
      <c r="N218" s="115"/>
      <c r="O218" s="115"/>
      <c r="P218" s="115"/>
      <c r="Q218" s="115"/>
      <c r="R218" s="115"/>
      <c r="S218" s="115"/>
      <c r="T218" s="115"/>
      <c r="U218" s="115"/>
      <c r="V218" s="115"/>
      <c r="W218" s="34"/>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row>
    <row r="219" spans="1:80">
      <c r="A219" s="35"/>
      <c r="B219" s="35"/>
      <c r="C219" s="35"/>
      <c r="D219" s="35"/>
      <c r="E219" s="35"/>
      <c r="F219" s="35"/>
      <c r="G219" s="35"/>
      <c r="H219" s="34"/>
      <c r="I219" s="115"/>
      <c r="J219" s="115"/>
      <c r="K219" s="115"/>
      <c r="L219" s="115"/>
      <c r="M219" s="115"/>
      <c r="N219" s="115"/>
      <c r="O219" s="115"/>
      <c r="P219" s="115"/>
      <c r="Q219" s="115"/>
      <c r="R219" s="115"/>
      <c r="S219" s="115"/>
      <c r="T219" s="115"/>
      <c r="U219" s="115"/>
      <c r="V219" s="115"/>
      <c r="W219" s="34"/>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row>
    <row r="220" spans="1:80">
      <c r="A220" s="35"/>
      <c r="B220" s="35"/>
      <c r="C220" s="35"/>
      <c r="D220" s="35"/>
      <c r="E220" s="35"/>
      <c r="F220" s="35"/>
      <c r="G220" s="35"/>
      <c r="H220" s="34"/>
      <c r="I220" s="115"/>
      <c r="J220" s="115"/>
      <c r="K220" s="115"/>
      <c r="L220" s="115"/>
      <c r="M220" s="115"/>
      <c r="N220" s="115"/>
      <c r="O220" s="115"/>
      <c r="P220" s="115"/>
      <c r="Q220" s="115"/>
      <c r="R220" s="115"/>
      <c r="S220" s="115"/>
      <c r="T220" s="115"/>
      <c r="U220" s="115"/>
      <c r="V220" s="115"/>
      <c r="W220" s="34"/>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row>
    <row r="221" spans="1:80">
      <c r="A221" s="35"/>
      <c r="B221" s="35"/>
      <c r="C221" s="35"/>
      <c r="D221" s="35"/>
      <c r="E221" s="35"/>
      <c r="F221" s="35"/>
      <c r="G221" s="35"/>
      <c r="H221" s="34"/>
      <c r="I221" s="115"/>
      <c r="J221" s="115"/>
      <c r="K221" s="115"/>
      <c r="L221" s="115"/>
      <c r="M221" s="115"/>
      <c r="N221" s="115"/>
      <c r="O221" s="115"/>
      <c r="P221" s="115"/>
      <c r="Q221" s="115"/>
      <c r="R221" s="115"/>
      <c r="S221" s="115"/>
      <c r="T221" s="115"/>
      <c r="U221" s="115"/>
      <c r="V221" s="115"/>
      <c r="W221" s="34"/>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row>
    <row r="222" spans="1:80">
      <c r="A222" s="35"/>
      <c r="B222" s="35"/>
      <c r="C222" s="35"/>
      <c r="D222" s="35"/>
      <c r="E222" s="35"/>
      <c r="F222" s="35"/>
      <c r="G222" s="35"/>
      <c r="H222" s="34"/>
      <c r="I222" s="115"/>
      <c r="J222" s="115"/>
      <c r="K222" s="115"/>
      <c r="L222" s="115"/>
      <c r="M222" s="115"/>
      <c r="N222" s="115"/>
      <c r="O222" s="115"/>
      <c r="P222" s="115"/>
      <c r="Q222" s="115"/>
      <c r="R222" s="115"/>
      <c r="S222" s="115"/>
      <c r="T222" s="115"/>
      <c r="U222" s="115"/>
      <c r="V222" s="115"/>
      <c r="W222" s="34"/>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row>
    <row r="223" spans="1:80">
      <c r="A223" s="35"/>
      <c r="B223" s="35"/>
      <c r="C223" s="35"/>
      <c r="D223" s="35"/>
      <c r="E223" s="35"/>
      <c r="F223" s="35"/>
      <c r="G223" s="35"/>
      <c r="H223" s="34"/>
      <c r="I223" s="115"/>
      <c r="J223" s="115"/>
      <c r="K223" s="115"/>
      <c r="L223" s="115"/>
      <c r="M223" s="115"/>
      <c r="N223" s="115"/>
      <c r="O223" s="115"/>
      <c r="P223" s="115"/>
      <c r="Q223" s="115"/>
      <c r="R223" s="115"/>
      <c r="S223" s="115"/>
      <c r="T223" s="115"/>
      <c r="U223" s="115"/>
      <c r="V223" s="115"/>
      <c r="W223" s="34"/>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row>
    <row r="224" spans="1:80">
      <c r="A224" s="35"/>
      <c r="B224" s="35"/>
      <c r="C224" s="35"/>
      <c r="D224" s="35"/>
      <c r="E224" s="35"/>
      <c r="F224" s="35"/>
      <c r="G224" s="35"/>
      <c r="H224" s="34"/>
      <c r="I224" s="115"/>
      <c r="J224" s="115"/>
      <c r="K224" s="115"/>
      <c r="L224" s="115"/>
      <c r="M224" s="115"/>
      <c r="N224" s="115"/>
      <c r="O224" s="115"/>
      <c r="P224" s="115"/>
      <c r="Q224" s="115"/>
      <c r="R224" s="115"/>
      <c r="S224" s="115"/>
      <c r="T224" s="115"/>
      <c r="U224" s="115"/>
      <c r="V224" s="115"/>
      <c r="W224" s="34"/>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row>
    <row r="225" spans="1:80">
      <c r="A225" s="35"/>
      <c r="B225" s="35"/>
      <c r="C225" s="35"/>
      <c r="D225" s="35"/>
      <c r="E225" s="35"/>
      <c r="F225" s="35"/>
      <c r="G225" s="35"/>
      <c r="H225" s="34"/>
      <c r="I225" s="115"/>
      <c r="J225" s="115"/>
      <c r="K225" s="115"/>
      <c r="L225" s="115"/>
      <c r="M225" s="115"/>
      <c r="N225" s="115"/>
      <c r="O225" s="115"/>
      <c r="P225" s="115"/>
      <c r="Q225" s="115"/>
      <c r="R225" s="115"/>
      <c r="S225" s="115"/>
      <c r="T225" s="115"/>
      <c r="U225" s="115"/>
      <c r="V225" s="115"/>
      <c r="W225" s="34"/>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row>
    <row r="226" spans="1:80">
      <c r="A226" s="35"/>
      <c r="B226" s="35"/>
      <c r="C226" s="35"/>
      <c r="D226" s="35"/>
      <c r="E226" s="35"/>
      <c r="F226" s="35"/>
      <c r="G226" s="35"/>
      <c r="H226" s="34"/>
      <c r="I226" s="115"/>
      <c r="J226" s="115"/>
      <c r="K226" s="115"/>
      <c r="L226" s="115"/>
      <c r="M226" s="115"/>
      <c r="N226" s="115"/>
      <c r="O226" s="115"/>
      <c r="P226" s="115"/>
      <c r="Q226" s="115"/>
      <c r="R226" s="115"/>
      <c r="S226" s="115"/>
      <c r="T226" s="115"/>
      <c r="U226" s="115"/>
      <c r="V226" s="115"/>
      <c r="W226" s="34"/>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row>
    <row r="227" spans="1:80">
      <c r="A227" s="35"/>
      <c r="B227" s="35"/>
      <c r="C227" s="35"/>
      <c r="D227" s="35"/>
      <c r="E227" s="35"/>
      <c r="F227" s="35"/>
      <c r="G227" s="35"/>
      <c r="H227" s="34"/>
      <c r="I227" s="115"/>
      <c r="J227" s="115"/>
      <c r="K227" s="115"/>
      <c r="L227" s="115"/>
      <c r="M227" s="115"/>
      <c r="N227" s="115"/>
      <c r="O227" s="115"/>
      <c r="P227" s="115"/>
      <c r="Q227" s="115"/>
      <c r="R227" s="115"/>
      <c r="S227" s="115"/>
      <c r="T227" s="115"/>
      <c r="U227" s="115"/>
      <c r="V227" s="115"/>
      <c r="W227" s="34"/>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row>
    <row r="228" spans="1:80">
      <c r="A228" s="35"/>
      <c r="B228" s="35"/>
      <c r="C228" s="35"/>
      <c r="D228" s="35"/>
      <c r="E228" s="35"/>
      <c r="F228" s="35"/>
      <c r="G228" s="35"/>
      <c r="H228" s="34"/>
      <c r="I228" s="115"/>
      <c r="J228" s="115"/>
      <c r="K228" s="115"/>
      <c r="L228" s="115"/>
      <c r="M228" s="115"/>
      <c r="N228" s="115"/>
      <c r="O228" s="115"/>
      <c r="P228" s="115"/>
      <c r="Q228" s="115"/>
      <c r="R228" s="115"/>
      <c r="S228" s="115"/>
      <c r="T228" s="115"/>
      <c r="U228" s="115"/>
      <c r="V228" s="115"/>
      <c r="W228" s="34"/>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row>
    <row r="229" spans="1:80">
      <c r="A229" s="35"/>
      <c r="B229" s="35"/>
      <c r="C229" s="35"/>
      <c r="D229" s="35"/>
      <c r="E229" s="35"/>
      <c r="F229" s="35"/>
      <c r="G229" s="35"/>
      <c r="H229" s="34"/>
      <c r="I229" s="115"/>
      <c r="J229" s="115"/>
      <c r="K229" s="115"/>
      <c r="L229" s="115"/>
      <c r="M229" s="115"/>
      <c r="N229" s="115"/>
      <c r="O229" s="115"/>
      <c r="P229" s="115"/>
      <c r="Q229" s="115"/>
      <c r="R229" s="115"/>
      <c r="S229" s="115"/>
      <c r="T229" s="115"/>
      <c r="U229" s="115"/>
      <c r="V229" s="115"/>
      <c r="W229" s="34"/>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row>
    <row r="230" spans="1:80">
      <c r="A230" s="35"/>
      <c r="B230" s="35"/>
      <c r="C230" s="35"/>
      <c r="D230" s="35"/>
      <c r="E230" s="35"/>
      <c r="F230" s="35"/>
      <c r="G230" s="35"/>
      <c r="H230" s="34"/>
      <c r="I230" s="115"/>
      <c r="J230" s="115"/>
      <c r="K230" s="115"/>
      <c r="L230" s="115"/>
      <c r="M230" s="115"/>
      <c r="N230" s="115"/>
      <c r="O230" s="115"/>
      <c r="P230" s="115"/>
      <c r="Q230" s="115"/>
      <c r="R230" s="115"/>
      <c r="S230" s="115"/>
      <c r="T230" s="115"/>
      <c r="U230" s="115"/>
      <c r="V230" s="115"/>
      <c r="W230" s="34"/>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row>
    <row r="231" spans="1:80">
      <c r="A231" s="35"/>
      <c r="B231" s="35"/>
      <c r="C231" s="35"/>
      <c r="D231" s="35"/>
      <c r="E231" s="35"/>
      <c r="F231" s="35"/>
      <c r="G231" s="35"/>
      <c r="H231" s="34"/>
      <c r="I231" s="115"/>
      <c r="J231" s="115"/>
      <c r="K231" s="115"/>
      <c r="L231" s="115"/>
      <c r="M231" s="115"/>
      <c r="N231" s="115"/>
      <c r="O231" s="115"/>
      <c r="P231" s="115"/>
      <c r="Q231" s="115"/>
      <c r="R231" s="115"/>
      <c r="S231" s="115"/>
      <c r="T231" s="115"/>
      <c r="U231" s="115"/>
      <c r="V231" s="115"/>
      <c r="W231" s="34"/>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row>
    <row r="232" spans="1:80">
      <c r="A232" s="35"/>
      <c r="B232" s="35"/>
      <c r="C232" s="35"/>
      <c r="D232" s="35"/>
      <c r="E232" s="35"/>
      <c r="F232" s="35"/>
      <c r="G232" s="35"/>
      <c r="H232" s="34"/>
      <c r="I232" s="115"/>
      <c r="J232" s="115"/>
      <c r="K232" s="115"/>
      <c r="L232" s="115"/>
      <c r="M232" s="115"/>
      <c r="N232" s="115"/>
      <c r="O232" s="115"/>
      <c r="P232" s="115"/>
      <c r="Q232" s="115"/>
      <c r="R232" s="115"/>
      <c r="S232" s="115"/>
      <c r="T232" s="115"/>
      <c r="U232" s="115"/>
      <c r="V232" s="115"/>
      <c r="W232" s="34"/>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row>
    <row r="233" spans="1:80">
      <c r="A233" s="35"/>
      <c r="B233" s="35"/>
      <c r="C233" s="35"/>
      <c r="D233" s="35"/>
      <c r="E233" s="35"/>
      <c r="F233" s="35"/>
      <c r="G233" s="35"/>
      <c r="H233" s="34"/>
      <c r="I233" s="115"/>
      <c r="J233" s="115"/>
      <c r="K233" s="115"/>
      <c r="L233" s="115"/>
      <c r="M233" s="115"/>
      <c r="N233" s="115"/>
      <c r="O233" s="115"/>
      <c r="P233" s="115"/>
      <c r="Q233" s="115"/>
      <c r="R233" s="115"/>
      <c r="S233" s="115"/>
      <c r="T233" s="115"/>
      <c r="U233" s="115"/>
      <c r="V233" s="115"/>
      <c r="W233" s="34"/>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row>
    <row r="234" spans="1:80">
      <c r="A234" s="35"/>
      <c r="B234" s="35"/>
      <c r="C234" s="35"/>
      <c r="D234" s="35"/>
      <c r="E234" s="35"/>
      <c r="F234" s="35"/>
      <c r="G234" s="35"/>
      <c r="H234" s="34"/>
      <c r="I234" s="115"/>
      <c r="J234" s="115"/>
      <c r="K234" s="115"/>
      <c r="L234" s="115"/>
      <c r="M234" s="115"/>
      <c r="N234" s="115"/>
      <c r="O234" s="115"/>
      <c r="P234" s="115"/>
      <c r="Q234" s="115"/>
      <c r="R234" s="115"/>
      <c r="S234" s="115"/>
      <c r="T234" s="115"/>
      <c r="U234" s="115"/>
      <c r="V234" s="115"/>
      <c r="W234" s="34"/>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row>
    <row r="235" spans="1:80">
      <c r="A235" s="35"/>
      <c r="B235" s="35"/>
      <c r="C235" s="35"/>
      <c r="D235" s="35"/>
      <c r="E235" s="35"/>
      <c r="F235" s="35"/>
      <c r="G235" s="35"/>
      <c r="H235" s="34"/>
      <c r="I235" s="115"/>
      <c r="J235" s="115"/>
      <c r="K235" s="115"/>
      <c r="L235" s="115"/>
      <c r="M235" s="115"/>
      <c r="N235" s="115"/>
      <c r="O235" s="115"/>
      <c r="P235" s="115"/>
      <c r="Q235" s="115"/>
      <c r="R235" s="115"/>
      <c r="S235" s="115"/>
      <c r="T235" s="115"/>
      <c r="U235" s="115"/>
      <c r="V235" s="115"/>
      <c r="W235" s="34"/>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row>
    <row r="236" spans="1:80">
      <c r="A236" s="35"/>
      <c r="B236" s="35"/>
      <c r="C236" s="35"/>
      <c r="D236" s="35"/>
      <c r="E236" s="35"/>
      <c r="F236" s="35"/>
      <c r="G236" s="35"/>
      <c r="H236" s="34"/>
      <c r="I236" s="115"/>
      <c r="J236" s="115"/>
      <c r="K236" s="115"/>
      <c r="L236" s="115"/>
      <c r="M236" s="115"/>
      <c r="N236" s="115"/>
      <c r="O236" s="115"/>
      <c r="P236" s="115"/>
      <c r="Q236" s="115"/>
      <c r="R236" s="115"/>
      <c r="S236" s="115"/>
      <c r="T236" s="115"/>
      <c r="U236" s="115"/>
      <c r="V236" s="115"/>
      <c r="W236" s="34"/>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row>
    <row r="237" spans="1:80">
      <c r="A237" s="35"/>
      <c r="B237" s="35"/>
      <c r="C237" s="35"/>
      <c r="D237" s="35"/>
      <c r="E237" s="35"/>
      <c r="F237" s="35"/>
      <c r="G237" s="35"/>
      <c r="H237" s="34"/>
      <c r="I237" s="115"/>
      <c r="J237" s="115"/>
      <c r="K237" s="115"/>
      <c r="L237" s="115"/>
      <c r="M237" s="115"/>
      <c r="N237" s="115"/>
      <c r="O237" s="115"/>
      <c r="P237" s="115"/>
      <c r="Q237" s="115"/>
      <c r="R237" s="115"/>
      <c r="S237" s="115"/>
      <c r="T237" s="115"/>
      <c r="U237" s="115"/>
      <c r="V237" s="115"/>
      <c r="W237" s="34"/>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row>
    <row r="238" spans="1:80">
      <c r="A238" s="35"/>
      <c r="B238" s="35"/>
      <c r="C238" s="35"/>
      <c r="D238" s="35"/>
      <c r="E238" s="35"/>
      <c r="F238" s="35"/>
      <c r="G238" s="35"/>
      <c r="H238" s="34"/>
      <c r="I238" s="115"/>
      <c r="J238" s="115"/>
      <c r="K238" s="115"/>
      <c r="L238" s="115"/>
      <c r="M238" s="115"/>
      <c r="N238" s="115"/>
      <c r="O238" s="115"/>
      <c r="P238" s="115"/>
      <c r="Q238" s="115"/>
      <c r="R238" s="115"/>
      <c r="S238" s="115"/>
      <c r="T238" s="115"/>
      <c r="U238" s="115"/>
      <c r="V238" s="115"/>
      <c r="W238" s="34"/>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row>
    <row r="239" spans="1:80">
      <c r="A239" s="35"/>
      <c r="B239" s="35"/>
      <c r="C239" s="35"/>
      <c r="D239" s="35"/>
      <c r="E239" s="35"/>
      <c r="F239" s="35"/>
      <c r="G239" s="35"/>
      <c r="H239" s="34"/>
      <c r="I239" s="115"/>
      <c r="J239" s="115"/>
      <c r="K239" s="115"/>
      <c r="L239" s="115"/>
      <c r="M239" s="115"/>
      <c r="N239" s="115"/>
      <c r="O239" s="115"/>
      <c r="P239" s="115"/>
      <c r="Q239" s="115"/>
      <c r="R239" s="115"/>
      <c r="S239" s="115"/>
      <c r="T239" s="115"/>
      <c r="U239" s="115"/>
      <c r="V239" s="115"/>
      <c r="W239" s="34"/>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row>
    <row r="240" spans="1:80">
      <c r="A240" s="35"/>
      <c r="B240" s="35"/>
      <c r="C240" s="35"/>
      <c r="D240" s="35"/>
      <c r="E240" s="35"/>
      <c r="F240" s="35"/>
      <c r="G240" s="35"/>
      <c r="H240" s="34"/>
      <c r="I240" s="115"/>
      <c r="J240" s="115"/>
      <c r="K240" s="115"/>
      <c r="L240" s="115"/>
      <c r="M240" s="115"/>
      <c r="N240" s="115"/>
      <c r="O240" s="115"/>
      <c r="P240" s="115"/>
      <c r="Q240" s="115"/>
      <c r="R240" s="115"/>
      <c r="S240" s="115"/>
      <c r="T240" s="115"/>
      <c r="U240" s="115"/>
      <c r="V240" s="115"/>
      <c r="W240" s="34"/>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row>
    <row r="241" spans="1:80">
      <c r="A241" s="35"/>
      <c r="B241" s="35"/>
      <c r="C241" s="35"/>
      <c r="D241" s="35"/>
      <c r="E241" s="35"/>
      <c r="F241" s="35"/>
      <c r="G241" s="35"/>
      <c r="H241" s="34"/>
      <c r="I241" s="115"/>
      <c r="J241" s="115"/>
      <c r="K241" s="115"/>
      <c r="L241" s="115"/>
      <c r="M241" s="115"/>
      <c r="N241" s="115"/>
      <c r="O241" s="115"/>
      <c r="P241" s="115"/>
      <c r="Q241" s="115"/>
      <c r="R241" s="115"/>
      <c r="S241" s="115"/>
      <c r="T241" s="115"/>
      <c r="U241" s="115"/>
      <c r="V241" s="115"/>
      <c r="W241" s="34"/>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row>
    <row r="242" spans="1:80">
      <c r="A242" s="35"/>
      <c r="B242" s="35"/>
      <c r="C242" s="35"/>
      <c r="D242" s="35"/>
      <c r="E242" s="35"/>
      <c r="F242" s="35"/>
      <c r="G242" s="35"/>
      <c r="H242" s="34"/>
      <c r="I242" s="115"/>
      <c r="J242" s="115"/>
      <c r="K242" s="115"/>
      <c r="L242" s="115"/>
      <c r="M242" s="115"/>
      <c r="N242" s="115"/>
      <c r="O242" s="115"/>
      <c r="P242" s="115"/>
      <c r="Q242" s="115"/>
      <c r="R242" s="115"/>
      <c r="S242" s="115"/>
      <c r="T242" s="115"/>
      <c r="U242" s="115"/>
      <c r="V242" s="115"/>
      <c r="W242" s="34"/>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row>
    <row r="243" spans="1:80">
      <c r="A243" s="35"/>
      <c r="B243" s="35"/>
      <c r="C243" s="35"/>
      <c r="D243" s="35"/>
      <c r="E243" s="35"/>
      <c r="F243" s="35"/>
      <c r="G243" s="35"/>
      <c r="H243" s="34"/>
      <c r="I243" s="115"/>
      <c r="J243" s="115"/>
      <c r="K243" s="115"/>
      <c r="L243" s="115"/>
      <c r="M243" s="115"/>
      <c r="N243" s="115"/>
      <c r="O243" s="115"/>
      <c r="P243" s="115"/>
      <c r="Q243" s="115"/>
      <c r="R243" s="115"/>
      <c r="S243" s="115"/>
      <c r="T243" s="115"/>
      <c r="U243" s="115"/>
      <c r="V243" s="115"/>
      <c r="W243" s="34"/>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row>
    <row r="244" spans="1:80">
      <c r="A244" s="35"/>
      <c r="B244" s="35"/>
      <c r="C244" s="35"/>
      <c r="D244" s="35"/>
      <c r="E244" s="35"/>
      <c r="F244" s="35"/>
      <c r="G244" s="35"/>
      <c r="H244" s="34"/>
      <c r="I244" s="115"/>
      <c r="J244" s="115"/>
      <c r="K244" s="115"/>
      <c r="L244" s="115"/>
      <c r="M244" s="115"/>
      <c r="N244" s="115"/>
      <c r="O244" s="115"/>
      <c r="P244" s="115"/>
      <c r="Q244" s="115"/>
      <c r="R244" s="115"/>
      <c r="S244" s="115"/>
      <c r="T244" s="115"/>
      <c r="U244" s="115"/>
      <c r="V244" s="115"/>
      <c r="W244" s="34"/>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row>
    <row r="245" spans="1:80">
      <c r="A245" s="35"/>
      <c r="B245" s="35"/>
      <c r="C245" s="35"/>
      <c r="D245" s="35"/>
      <c r="E245" s="35"/>
      <c r="F245" s="35"/>
      <c r="G245" s="35"/>
      <c r="H245" s="34"/>
      <c r="I245" s="115"/>
      <c r="J245" s="115"/>
      <c r="K245" s="115"/>
      <c r="L245" s="115"/>
      <c r="M245" s="115"/>
      <c r="N245" s="115"/>
      <c r="O245" s="115"/>
      <c r="P245" s="115"/>
      <c r="Q245" s="115"/>
      <c r="R245" s="115"/>
      <c r="S245" s="115"/>
      <c r="T245" s="115"/>
      <c r="U245" s="115"/>
      <c r="V245" s="115"/>
      <c r="W245" s="34"/>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row>
    <row r="246" spans="1:80">
      <c r="A246" s="35"/>
      <c r="B246" s="35"/>
      <c r="C246" s="35"/>
      <c r="D246" s="35"/>
      <c r="E246" s="35"/>
      <c r="F246" s="35"/>
      <c r="G246" s="35"/>
      <c r="H246" s="34"/>
      <c r="I246" s="115"/>
      <c r="J246" s="115"/>
      <c r="K246" s="115"/>
      <c r="L246" s="115"/>
      <c r="M246" s="115"/>
      <c r="N246" s="115"/>
      <c r="O246" s="115"/>
      <c r="P246" s="115"/>
      <c r="Q246" s="115"/>
      <c r="R246" s="115"/>
      <c r="S246" s="115"/>
      <c r="T246" s="115"/>
      <c r="U246" s="115"/>
      <c r="V246" s="115"/>
      <c r="W246" s="34"/>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row>
    <row r="247" spans="1:80">
      <c r="A247" s="35"/>
      <c r="B247" s="35"/>
      <c r="C247" s="35"/>
      <c r="D247" s="35"/>
      <c r="E247" s="35"/>
      <c r="F247" s="35"/>
      <c r="G247" s="35"/>
      <c r="H247" s="34"/>
      <c r="I247" s="115"/>
      <c r="J247" s="115"/>
      <c r="K247" s="115"/>
      <c r="L247" s="115"/>
      <c r="M247" s="115"/>
      <c r="N247" s="115"/>
      <c r="O247" s="115"/>
      <c r="P247" s="115"/>
      <c r="Q247" s="115"/>
      <c r="R247" s="115"/>
      <c r="S247" s="115"/>
      <c r="T247" s="115"/>
      <c r="U247" s="115"/>
      <c r="V247" s="115"/>
      <c r="W247" s="34"/>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row>
    <row r="248" spans="1:80">
      <c r="A248" s="35"/>
      <c r="B248" s="35"/>
      <c r="C248" s="35"/>
      <c r="D248" s="35"/>
      <c r="E248" s="35"/>
      <c r="F248" s="35"/>
      <c r="G248" s="35"/>
      <c r="H248" s="34"/>
      <c r="I248" s="115"/>
      <c r="J248" s="115"/>
      <c r="K248" s="115"/>
      <c r="L248" s="115"/>
      <c r="M248" s="115"/>
      <c r="N248" s="115"/>
      <c r="O248" s="115"/>
      <c r="P248" s="115"/>
      <c r="Q248" s="115"/>
      <c r="R248" s="115"/>
      <c r="S248" s="115"/>
      <c r="T248" s="115"/>
      <c r="U248" s="115"/>
      <c r="V248" s="115"/>
      <c r="W248" s="34"/>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row>
    <row r="249" spans="1:80">
      <c r="A249" s="35"/>
      <c r="B249" s="35"/>
      <c r="C249" s="35"/>
      <c r="D249" s="35"/>
      <c r="E249" s="35"/>
      <c r="F249" s="35"/>
      <c r="G249" s="35"/>
      <c r="H249" s="34"/>
      <c r="I249" s="115"/>
      <c r="J249" s="115"/>
      <c r="K249" s="115"/>
      <c r="L249" s="115"/>
      <c r="M249" s="115"/>
      <c r="N249" s="115"/>
      <c r="O249" s="115"/>
      <c r="P249" s="115"/>
      <c r="Q249" s="115"/>
      <c r="R249" s="115"/>
      <c r="S249" s="115"/>
      <c r="T249" s="115"/>
      <c r="U249" s="115"/>
      <c r="V249" s="115"/>
      <c r="W249" s="34"/>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row>
    <row r="250" spans="1:80">
      <c r="A250" s="35"/>
      <c r="B250" s="35"/>
      <c r="C250" s="35"/>
      <c r="D250" s="35"/>
      <c r="E250" s="35"/>
      <c r="F250" s="35"/>
      <c r="G250" s="35"/>
      <c r="H250" s="34"/>
      <c r="I250" s="115"/>
      <c r="J250" s="115"/>
      <c r="K250" s="115"/>
      <c r="L250" s="115"/>
      <c r="M250" s="115"/>
      <c r="N250" s="115"/>
      <c r="O250" s="115"/>
      <c r="P250" s="115"/>
      <c r="Q250" s="115"/>
      <c r="R250" s="115"/>
      <c r="S250" s="115"/>
      <c r="T250" s="115"/>
      <c r="U250" s="115"/>
      <c r="V250" s="115"/>
      <c r="W250" s="34"/>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row>
    <row r="251" spans="1:80">
      <c r="A251" s="35"/>
      <c r="B251" s="35"/>
      <c r="C251" s="35"/>
      <c r="D251" s="35"/>
      <c r="E251" s="35"/>
      <c r="F251" s="35"/>
      <c r="G251" s="35"/>
      <c r="H251" s="34"/>
      <c r="I251" s="115"/>
      <c r="J251" s="115"/>
      <c r="K251" s="115"/>
      <c r="L251" s="115"/>
      <c r="M251" s="115"/>
      <c r="N251" s="115"/>
      <c r="O251" s="115"/>
      <c r="P251" s="115"/>
      <c r="Q251" s="115"/>
      <c r="R251" s="115"/>
      <c r="S251" s="115"/>
      <c r="T251" s="115"/>
      <c r="U251" s="115"/>
      <c r="V251" s="115"/>
      <c r="W251" s="34"/>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row>
    <row r="252" spans="1:80">
      <c r="A252" s="35"/>
      <c r="B252" s="35"/>
      <c r="C252" s="35"/>
      <c r="D252" s="35"/>
      <c r="E252" s="35"/>
      <c r="F252" s="35"/>
      <c r="G252" s="35"/>
      <c r="H252" s="34"/>
      <c r="I252" s="115"/>
      <c r="J252" s="115"/>
      <c r="K252" s="115"/>
      <c r="L252" s="115"/>
      <c r="M252" s="115"/>
      <c r="N252" s="115"/>
      <c r="O252" s="115"/>
      <c r="P252" s="115"/>
      <c r="Q252" s="115"/>
      <c r="R252" s="115"/>
      <c r="S252" s="115"/>
      <c r="T252" s="115"/>
      <c r="U252" s="115"/>
      <c r="V252" s="115"/>
      <c r="W252" s="34"/>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row>
    <row r="253" spans="1:80">
      <c r="A253" s="35"/>
      <c r="B253" s="35"/>
      <c r="C253" s="35"/>
      <c r="D253" s="35"/>
      <c r="E253" s="35"/>
      <c r="F253" s="35"/>
      <c r="G253" s="35"/>
      <c r="H253" s="34"/>
      <c r="I253" s="115"/>
      <c r="J253" s="115"/>
      <c r="K253" s="115"/>
      <c r="L253" s="115"/>
      <c r="M253" s="115"/>
      <c r="N253" s="115"/>
      <c r="O253" s="115"/>
      <c r="P253" s="115"/>
      <c r="Q253" s="115"/>
      <c r="R253" s="115"/>
      <c r="S253" s="115"/>
      <c r="T253" s="115"/>
      <c r="U253" s="115"/>
      <c r="V253" s="115"/>
      <c r="W253" s="34"/>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row>
    <row r="254" spans="1:80">
      <c r="A254" s="35"/>
      <c r="B254" s="35"/>
      <c r="C254" s="35"/>
      <c r="D254" s="35"/>
      <c r="E254" s="35"/>
      <c r="F254" s="35"/>
      <c r="G254" s="35"/>
      <c r="H254" s="34"/>
      <c r="I254" s="115"/>
      <c r="J254" s="115"/>
      <c r="K254" s="115"/>
      <c r="L254" s="115"/>
      <c r="M254" s="115"/>
      <c r="N254" s="115"/>
      <c r="O254" s="115"/>
      <c r="P254" s="115"/>
      <c r="Q254" s="115"/>
      <c r="R254" s="115"/>
      <c r="S254" s="115"/>
      <c r="T254" s="115"/>
      <c r="U254" s="115"/>
      <c r="V254" s="115"/>
      <c r="W254" s="34"/>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row>
    <row r="255" spans="1:80">
      <c r="A255" s="35"/>
      <c r="B255" s="35"/>
      <c r="C255" s="35"/>
      <c r="D255" s="35"/>
      <c r="E255" s="35"/>
      <c r="F255" s="35"/>
      <c r="G255" s="35"/>
      <c r="H255" s="34"/>
      <c r="I255" s="115"/>
      <c r="J255" s="115"/>
      <c r="K255" s="115"/>
      <c r="L255" s="115"/>
      <c r="M255" s="115"/>
      <c r="N255" s="115"/>
      <c r="O255" s="115"/>
      <c r="P255" s="115"/>
      <c r="Q255" s="115"/>
      <c r="R255" s="115"/>
      <c r="S255" s="115"/>
      <c r="T255" s="115"/>
      <c r="U255" s="115"/>
      <c r="V255" s="115"/>
      <c r="W255" s="34"/>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row>
    <row r="256" spans="1:80">
      <c r="A256" s="35"/>
      <c r="B256" s="35"/>
      <c r="C256" s="35"/>
      <c r="D256" s="35"/>
      <c r="E256" s="35"/>
      <c r="F256" s="35"/>
      <c r="G256" s="35"/>
      <c r="H256" s="34"/>
      <c r="I256" s="115"/>
      <c r="J256" s="115"/>
      <c r="K256" s="115"/>
      <c r="L256" s="115"/>
      <c r="M256" s="115"/>
      <c r="N256" s="115"/>
      <c r="O256" s="115"/>
      <c r="P256" s="115"/>
      <c r="Q256" s="115"/>
      <c r="R256" s="115"/>
      <c r="S256" s="115"/>
      <c r="T256" s="115"/>
      <c r="U256" s="115"/>
      <c r="V256" s="115"/>
      <c r="W256" s="34"/>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row>
    <row r="257" spans="1:80">
      <c r="A257" s="35"/>
      <c r="B257" s="35"/>
      <c r="C257" s="35"/>
      <c r="D257" s="35"/>
      <c r="E257" s="35"/>
      <c r="F257" s="35"/>
      <c r="G257" s="35"/>
      <c r="H257" s="34"/>
      <c r="I257" s="115"/>
      <c r="J257" s="115"/>
      <c r="K257" s="115"/>
      <c r="L257" s="115"/>
      <c r="M257" s="115"/>
      <c r="N257" s="115"/>
      <c r="O257" s="115"/>
      <c r="P257" s="115"/>
      <c r="Q257" s="115"/>
      <c r="R257" s="115"/>
      <c r="S257" s="115"/>
      <c r="T257" s="115"/>
      <c r="U257" s="115"/>
      <c r="V257" s="115"/>
      <c r="W257" s="34"/>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row>
    <row r="258" spans="1:80">
      <c r="A258" s="35"/>
      <c r="B258" s="35"/>
      <c r="C258" s="35"/>
      <c r="D258" s="35"/>
      <c r="E258" s="35"/>
      <c r="F258" s="35"/>
      <c r="G258" s="35"/>
      <c r="H258" s="34"/>
      <c r="I258" s="115"/>
      <c r="J258" s="115"/>
      <c r="K258" s="115"/>
      <c r="L258" s="115"/>
      <c r="M258" s="115"/>
      <c r="N258" s="115"/>
      <c r="O258" s="115"/>
      <c r="P258" s="115"/>
      <c r="Q258" s="115"/>
      <c r="R258" s="115"/>
      <c r="S258" s="115"/>
      <c r="T258" s="115"/>
      <c r="U258" s="115"/>
      <c r="V258" s="115"/>
      <c r="W258" s="34"/>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row>
    <row r="259" spans="1:80">
      <c r="A259" s="35"/>
      <c r="B259" s="35"/>
      <c r="C259" s="35"/>
      <c r="D259" s="35"/>
      <c r="E259" s="35"/>
      <c r="F259" s="35"/>
      <c r="G259" s="35"/>
      <c r="H259" s="34"/>
      <c r="I259" s="115"/>
      <c r="J259" s="115"/>
      <c r="K259" s="115"/>
      <c r="L259" s="115"/>
      <c r="M259" s="115"/>
      <c r="N259" s="115"/>
      <c r="O259" s="115"/>
      <c r="P259" s="115"/>
      <c r="Q259" s="115"/>
      <c r="R259" s="115"/>
      <c r="S259" s="115"/>
      <c r="T259" s="115"/>
      <c r="U259" s="115"/>
      <c r="V259" s="115"/>
      <c r="W259" s="34"/>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row>
    <row r="260" spans="1:80">
      <c r="A260" s="35"/>
      <c r="B260" s="35"/>
      <c r="C260" s="35"/>
      <c r="D260" s="35"/>
      <c r="E260" s="35"/>
      <c r="F260" s="35"/>
      <c r="G260" s="35"/>
      <c r="H260" s="34"/>
      <c r="I260" s="115"/>
      <c r="J260" s="115"/>
      <c r="K260" s="115"/>
      <c r="L260" s="115"/>
      <c r="M260" s="115"/>
      <c r="N260" s="115"/>
      <c r="O260" s="115"/>
      <c r="P260" s="115"/>
      <c r="Q260" s="115"/>
      <c r="R260" s="115"/>
      <c r="S260" s="115"/>
      <c r="T260" s="115"/>
      <c r="U260" s="115"/>
      <c r="V260" s="115"/>
      <c r="W260" s="34"/>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row>
    <row r="261" spans="1:80">
      <c r="A261" s="35"/>
      <c r="B261" s="35"/>
      <c r="C261" s="35"/>
      <c r="D261" s="35"/>
      <c r="E261" s="35"/>
      <c r="F261" s="35"/>
      <c r="G261" s="35"/>
      <c r="H261" s="34"/>
      <c r="I261" s="115"/>
      <c r="J261" s="115"/>
      <c r="K261" s="115"/>
      <c r="L261" s="115"/>
      <c r="M261" s="115"/>
      <c r="N261" s="115"/>
      <c r="O261" s="115"/>
      <c r="P261" s="115"/>
      <c r="Q261" s="115"/>
      <c r="R261" s="115"/>
      <c r="S261" s="115"/>
      <c r="T261" s="115"/>
      <c r="U261" s="115"/>
      <c r="V261" s="115"/>
      <c r="W261" s="34"/>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row>
    <row r="262" spans="1:80">
      <c r="A262" s="35"/>
      <c r="B262" s="35"/>
      <c r="C262" s="35"/>
      <c r="D262" s="35"/>
      <c r="E262" s="35"/>
      <c r="F262" s="35"/>
      <c r="G262" s="35"/>
      <c r="H262" s="34"/>
      <c r="I262" s="115"/>
      <c r="J262" s="115"/>
      <c r="K262" s="115"/>
      <c r="L262" s="115"/>
      <c r="M262" s="115"/>
      <c r="N262" s="115"/>
      <c r="O262" s="115"/>
      <c r="P262" s="115"/>
      <c r="Q262" s="115"/>
      <c r="R262" s="115"/>
      <c r="S262" s="115"/>
      <c r="T262" s="115"/>
      <c r="U262" s="115"/>
      <c r="V262" s="115"/>
      <c r="W262" s="34"/>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row>
    <row r="263" spans="1:80">
      <c r="A263" s="35"/>
      <c r="B263" s="35"/>
      <c r="C263" s="35"/>
      <c r="D263" s="35"/>
      <c r="E263" s="35"/>
      <c r="F263" s="35"/>
      <c r="G263" s="35"/>
      <c r="H263" s="34"/>
      <c r="I263" s="115"/>
      <c r="J263" s="115"/>
      <c r="K263" s="115"/>
      <c r="L263" s="115"/>
      <c r="M263" s="115"/>
      <c r="N263" s="115"/>
      <c r="O263" s="115"/>
      <c r="P263" s="115"/>
      <c r="Q263" s="115"/>
      <c r="R263" s="115"/>
      <c r="S263" s="115"/>
      <c r="T263" s="115"/>
      <c r="U263" s="115"/>
      <c r="V263" s="115"/>
      <c r="W263" s="34"/>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row>
    <row r="264" spans="1:80">
      <c r="A264" s="35"/>
      <c r="B264" s="35"/>
      <c r="C264" s="35"/>
      <c r="D264" s="35"/>
      <c r="E264" s="35"/>
      <c r="F264" s="35"/>
      <c r="G264" s="35"/>
      <c r="H264" s="34"/>
      <c r="I264" s="115"/>
      <c r="J264" s="115"/>
      <c r="K264" s="115"/>
      <c r="L264" s="115"/>
      <c r="M264" s="115"/>
      <c r="N264" s="115"/>
      <c r="O264" s="115"/>
      <c r="P264" s="115"/>
      <c r="Q264" s="115"/>
      <c r="R264" s="115"/>
      <c r="S264" s="115"/>
      <c r="T264" s="115"/>
      <c r="U264" s="115"/>
      <c r="V264" s="115"/>
      <c r="W264" s="34"/>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row>
    <row r="265" spans="1:80">
      <c r="A265" s="35"/>
      <c r="B265" s="35"/>
      <c r="C265" s="35"/>
      <c r="D265" s="35"/>
      <c r="E265" s="35"/>
      <c r="F265" s="35"/>
      <c r="G265" s="35"/>
      <c r="H265" s="34"/>
      <c r="I265" s="115"/>
      <c r="J265" s="115"/>
      <c r="K265" s="115"/>
      <c r="L265" s="115"/>
      <c r="M265" s="115"/>
      <c r="N265" s="115"/>
      <c r="O265" s="115"/>
      <c r="P265" s="115"/>
      <c r="Q265" s="115"/>
      <c r="R265" s="115"/>
      <c r="S265" s="115"/>
      <c r="T265" s="115"/>
      <c r="U265" s="115"/>
      <c r="V265" s="115"/>
      <c r="W265" s="34"/>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row>
    <row r="266" spans="1:80">
      <c r="A266" s="35"/>
      <c r="B266" s="35"/>
      <c r="C266" s="35"/>
      <c r="D266" s="35"/>
      <c r="E266" s="35"/>
      <c r="F266" s="35"/>
      <c r="G266" s="35"/>
      <c r="H266" s="34"/>
      <c r="I266" s="115"/>
      <c r="J266" s="115"/>
      <c r="K266" s="115"/>
      <c r="L266" s="115"/>
      <c r="M266" s="115"/>
      <c r="N266" s="115"/>
      <c r="O266" s="115"/>
      <c r="P266" s="115"/>
      <c r="Q266" s="115"/>
      <c r="R266" s="115"/>
      <c r="S266" s="115"/>
      <c r="T266" s="115"/>
      <c r="U266" s="115"/>
      <c r="V266" s="115"/>
      <c r="W266" s="34"/>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row>
    <row r="267" spans="1:80">
      <c r="A267" s="35"/>
      <c r="B267" s="35"/>
      <c r="C267" s="35"/>
      <c r="D267" s="35"/>
      <c r="E267" s="35"/>
      <c r="F267" s="35"/>
      <c r="G267" s="35"/>
      <c r="H267" s="34"/>
      <c r="I267" s="115"/>
      <c r="J267" s="115"/>
      <c r="K267" s="115"/>
      <c r="L267" s="115"/>
      <c r="M267" s="115"/>
      <c r="N267" s="115"/>
      <c r="O267" s="115"/>
      <c r="P267" s="115"/>
      <c r="Q267" s="115"/>
      <c r="R267" s="115"/>
      <c r="S267" s="115"/>
      <c r="T267" s="115"/>
      <c r="U267" s="115"/>
      <c r="V267" s="115"/>
      <c r="W267" s="34"/>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row>
    <row r="268" spans="1:80">
      <c r="A268" s="35"/>
      <c r="B268" s="35"/>
      <c r="C268" s="35"/>
      <c r="D268" s="35"/>
      <c r="E268" s="35"/>
      <c r="F268" s="35"/>
      <c r="G268" s="35"/>
      <c r="H268" s="34"/>
      <c r="I268" s="115"/>
      <c r="J268" s="115"/>
      <c r="K268" s="115"/>
      <c r="L268" s="115"/>
      <c r="M268" s="115"/>
      <c r="N268" s="115"/>
      <c r="O268" s="115"/>
      <c r="P268" s="115"/>
      <c r="Q268" s="115"/>
      <c r="R268" s="115"/>
      <c r="S268" s="115"/>
      <c r="T268" s="115"/>
      <c r="U268" s="115"/>
      <c r="V268" s="115"/>
      <c r="W268" s="34"/>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row>
    <row r="269" spans="1:80">
      <c r="A269" s="35"/>
      <c r="B269" s="35"/>
      <c r="C269" s="35"/>
      <c r="D269" s="35"/>
      <c r="E269" s="35"/>
      <c r="F269" s="35"/>
      <c r="G269" s="35"/>
      <c r="H269" s="34"/>
      <c r="I269" s="115"/>
      <c r="J269" s="115"/>
      <c r="K269" s="115"/>
      <c r="L269" s="115"/>
      <c r="M269" s="115"/>
      <c r="N269" s="115"/>
      <c r="O269" s="115"/>
      <c r="P269" s="115"/>
      <c r="Q269" s="115"/>
      <c r="R269" s="115"/>
      <c r="S269" s="115"/>
      <c r="T269" s="115"/>
      <c r="U269" s="115"/>
      <c r="V269" s="115"/>
      <c r="W269" s="34"/>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row>
    <row r="270" spans="1:80">
      <c r="A270" s="35"/>
      <c r="B270" s="35"/>
      <c r="C270" s="35"/>
      <c r="D270" s="35"/>
      <c r="E270" s="35"/>
      <c r="F270" s="35"/>
      <c r="G270" s="35"/>
      <c r="H270" s="34"/>
      <c r="I270" s="115"/>
      <c r="J270" s="115"/>
      <c r="K270" s="115"/>
      <c r="L270" s="115"/>
      <c r="M270" s="115"/>
      <c r="N270" s="115"/>
      <c r="O270" s="115"/>
      <c r="P270" s="115"/>
      <c r="Q270" s="115"/>
      <c r="R270" s="115"/>
      <c r="S270" s="115"/>
      <c r="T270" s="115"/>
      <c r="U270" s="115"/>
      <c r="V270" s="115"/>
      <c r="W270" s="34"/>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row>
    <row r="271" spans="1:80">
      <c r="A271" s="35"/>
      <c r="B271" s="35"/>
      <c r="C271" s="35"/>
      <c r="D271" s="35"/>
      <c r="E271" s="35"/>
      <c r="F271" s="35"/>
      <c r="G271" s="35"/>
      <c r="H271" s="34"/>
      <c r="I271" s="115"/>
      <c r="J271" s="115"/>
      <c r="K271" s="115"/>
      <c r="L271" s="115"/>
      <c r="M271" s="115"/>
      <c r="N271" s="115"/>
      <c r="O271" s="115"/>
      <c r="P271" s="115"/>
      <c r="Q271" s="115"/>
      <c r="R271" s="115"/>
      <c r="S271" s="115"/>
      <c r="T271" s="115"/>
      <c r="U271" s="115"/>
      <c r="V271" s="115"/>
      <c r="W271" s="34"/>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row>
    <row r="272" spans="1:80">
      <c r="A272" s="35"/>
      <c r="B272" s="35"/>
      <c r="C272" s="35"/>
      <c r="D272" s="35"/>
      <c r="E272" s="35"/>
      <c r="F272" s="35"/>
      <c r="G272" s="35"/>
      <c r="H272" s="34"/>
      <c r="I272" s="115"/>
      <c r="J272" s="115"/>
      <c r="K272" s="115"/>
      <c r="L272" s="115"/>
      <c r="M272" s="115"/>
      <c r="N272" s="115"/>
      <c r="O272" s="115"/>
      <c r="P272" s="115"/>
      <c r="Q272" s="115"/>
      <c r="R272" s="115"/>
      <c r="S272" s="115"/>
      <c r="T272" s="115"/>
      <c r="U272" s="115"/>
      <c r="V272" s="115"/>
      <c r="W272" s="34"/>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row>
    <row r="273" spans="1:80">
      <c r="A273" s="35"/>
      <c r="B273" s="35"/>
      <c r="C273" s="35"/>
      <c r="D273" s="35"/>
      <c r="E273" s="35"/>
      <c r="F273" s="35"/>
      <c r="G273" s="35"/>
      <c r="H273" s="34"/>
      <c r="I273" s="115"/>
      <c r="J273" s="115"/>
      <c r="K273" s="115"/>
      <c r="L273" s="115"/>
      <c r="M273" s="115"/>
      <c r="N273" s="115"/>
      <c r="O273" s="115"/>
      <c r="P273" s="115"/>
      <c r="Q273" s="115"/>
      <c r="R273" s="115"/>
      <c r="S273" s="115"/>
      <c r="T273" s="115"/>
      <c r="U273" s="115"/>
      <c r="V273" s="115"/>
      <c r="W273" s="34"/>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row>
    <row r="274" spans="1:80">
      <c r="A274" s="35"/>
      <c r="B274" s="35"/>
      <c r="C274" s="35"/>
      <c r="D274" s="35"/>
      <c r="E274" s="35"/>
      <c r="F274" s="35"/>
      <c r="G274" s="35"/>
      <c r="H274" s="34"/>
      <c r="I274" s="115"/>
      <c r="J274" s="115"/>
      <c r="K274" s="115"/>
      <c r="L274" s="115"/>
      <c r="M274" s="115"/>
      <c r="N274" s="115"/>
      <c r="O274" s="115"/>
      <c r="P274" s="115"/>
      <c r="Q274" s="115"/>
      <c r="R274" s="115"/>
      <c r="S274" s="115"/>
      <c r="T274" s="115"/>
      <c r="U274" s="115"/>
      <c r="V274" s="115"/>
      <c r="W274" s="34"/>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row>
    <row r="275" spans="1:80">
      <c r="A275" s="35"/>
      <c r="B275" s="35"/>
      <c r="C275" s="35"/>
      <c r="D275" s="35"/>
      <c r="E275" s="35"/>
      <c r="F275" s="35"/>
      <c r="G275" s="35"/>
      <c r="H275" s="34"/>
      <c r="I275" s="115"/>
      <c r="J275" s="115"/>
      <c r="K275" s="115"/>
      <c r="L275" s="115"/>
      <c r="M275" s="115"/>
      <c r="N275" s="115"/>
      <c r="O275" s="115"/>
      <c r="P275" s="115"/>
      <c r="Q275" s="115"/>
      <c r="R275" s="115"/>
      <c r="S275" s="115"/>
      <c r="T275" s="115"/>
      <c r="U275" s="115"/>
      <c r="V275" s="115"/>
      <c r="W275" s="34"/>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row>
    <row r="276" spans="1:80">
      <c r="A276" s="35"/>
      <c r="B276" s="35"/>
      <c r="C276" s="35"/>
      <c r="D276" s="35"/>
      <c r="E276" s="35"/>
      <c r="F276" s="35"/>
      <c r="G276" s="35"/>
      <c r="H276" s="34"/>
      <c r="I276" s="115"/>
      <c r="J276" s="115"/>
      <c r="K276" s="115"/>
      <c r="L276" s="115"/>
      <c r="M276" s="115"/>
      <c r="N276" s="115"/>
      <c r="O276" s="115"/>
      <c r="P276" s="115"/>
      <c r="Q276" s="115"/>
      <c r="R276" s="115"/>
      <c r="S276" s="115"/>
      <c r="T276" s="115"/>
      <c r="U276" s="115"/>
      <c r="V276" s="115"/>
      <c r="W276" s="34"/>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row>
    <row r="277" spans="1:80">
      <c r="A277" s="35"/>
      <c r="B277" s="35"/>
      <c r="C277" s="35"/>
      <c r="D277" s="35"/>
      <c r="E277" s="35"/>
      <c r="F277" s="35"/>
      <c r="G277" s="35"/>
      <c r="H277" s="34"/>
      <c r="I277" s="115"/>
      <c r="J277" s="115"/>
      <c r="K277" s="115"/>
      <c r="L277" s="115"/>
      <c r="M277" s="115"/>
      <c r="N277" s="115"/>
      <c r="O277" s="115"/>
      <c r="P277" s="115"/>
      <c r="Q277" s="115"/>
      <c r="R277" s="115"/>
      <c r="S277" s="115"/>
      <c r="T277" s="115"/>
      <c r="U277" s="115"/>
      <c r="V277" s="115"/>
      <c r="W277" s="34"/>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row>
    <row r="278" spans="1:80">
      <c r="A278" s="35"/>
      <c r="B278" s="35"/>
      <c r="C278" s="35"/>
      <c r="D278" s="35"/>
      <c r="E278" s="35"/>
      <c r="F278" s="35"/>
      <c r="G278" s="35"/>
      <c r="H278" s="34"/>
      <c r="I278" s="115"/>
      <c r="J278" s="115"/>
      <c r="K278" s="115"/>
      <c r="L278" s="115"/>
      <c r="M278" s="115"/>
      <c r="N278" s="115"/>
      <c r="O278" s="115"/>
      <c r="P278" s="115"/>
      <c r="Q278" s="115"/>
      <c r="R278" s="115"/>
      <c r="S278" s="115"/>
      <c r="T278" s="115"/>
      <c r="U278" s="115"/>
      <c r="V278" s="115"/>
      <c r="W278" s="34"/>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row>
    <row r="279" spans="1:80">
      <c r="A279" s="35"/>
      <c r="B279" s="35"/>
      <c r="C279" s="35"/>
      <c r="D279" s="35"/>
      <c r="E279" s="35"/>
      <c r="F279" s="35"/>
      <c r="G279" s="35"/>
      <c r="H279" s="34"/>
      <c r="I279" s="115"/>
      <c r="J279" s="115"/>
      <c r="K279" s="115"/>
      <c r="L279" s="115"/>
      <c r="M279" s="115"/>
      <c r="N279" s="115"/>
      <c r="O279" s="115"/>
      <c r="P279" s="115"/>
      <c r="Q279" s="115"/>
      <c r="R279" s="115"/>
      <c r="S279" s="115"/>
      <c r="T279" s="115"/>
      <c r="U279" s="115"/>
      <c r="V279" s="115"/>
      <c r="W279" s="34"/>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row>
    <row r="280" spans="1:80">
      <c r="A280" s="35"/>
      <c r="B280" s="35"/>
      <c r="C280" s="35"/>
      <c r="D280" s="35"/>
      <c r="E280" s="35"/>
      <c r="F280" s="35"/>
      <c r="G280" s="35"/>
      <c r="H280" s="34"/>
      <c r="I280" s="115"/>
      <c r="J280" s="115"/>
      <c r="K280" s="115"/>
      <c r="L280" s="115"/>
      <c r="M280" s="115"/>
      <c r="N280" s="115"/>
      <c r="O280" s="115"/>
      <c r="P280" s="115"/>
      <c r="Q280" s="115"/>
      <c r="R280" s="115"/>
      <c r="S280" s="115"/>
      <c r="T280" s="115"/>
      <c r="U280" s="115"/>
      <c r="V280" s="115"/>
      <c r="W280" s="34"/>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row>
    <row r="281" spans="1:80">
      <c r="A281" s="35"/>
      <c r="B281" s="35"/>
      <c r="C281" s="35"/>
      <c r="D281" s="35"/>
      <c r="E281" s="35"/>
      <c r="F281" s="35"/>
      <c r="G281" s="35"/>
      <c r="H281" s="34"/>
      <c r="I281" s="115"/>
      <c r="J281" s="115"/>
      <c r="K281" s="115"/>
      <c r="L281" s="115"/>
      <c r="M281" s="115"/>
      <c r="N281" s="115"/>
      <c r="O281" s="115"/>
      <c r="P281" s="115"/>
      <c r="Q281" s="115"/>
      <c r="R281" s="115"/>
      <c r="S281" s="115"/>
      <c r="T281" s="115"/>
      <c r="U281" s="115"/>
      <c r="V281" s="115"/>
      <c r="W281" s="34"/>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row>
    <row r="282" spans="1:80">
      <c r="A282" s="35"/>
      <c r="B282" s="35"/>
      <c r="C282" s="35"/>
      <c r="D282" s="35"/>
      <c r="E282" s="35"/>
      <c r="F282" s="35"/>
      <c r="G282" s="35"/>
      <c r="H282" s="34"/>
      <c r="I282" s="115"/>
      <c r="J282" s="115"/>
      <c r="K282" s="115"/>
      <c r="L282" s="115"/>
      <c r="M282" s="115"/>
      <c r="N282" s="115"/>
      <c r="O282" s="115"/>
      <c r="P282" s="115"/>
      <c r="Q282" s="115"/>
      <c r="R282" s="115"/>
      <c r="S282" s="115"/>
      <c r="T282" s="115"/>
      <c r="U282" s="115"/>
      <c r="V282" s="115"/>
      <c r="W282" s="34"/>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row>
    <row r="283" spans="1:80">
      <c r="A283" s="35"/>
      <c r="B283" s="35"/>
      <c r="C283" s="35"/>
      <c r="D283" s="35"/>
      <c r="E283" s="35"/>
      <c r="F283" s="35"/>
      <c r="G283" s="35"/>
      <c r="H283" s="34"/>
      <c r="I283" s="115"/>
      <c r="J283" s="115"/>
      <c r="K283" s="115"/>
      <c r="L283" s="115"/>
      <c r="M283" s="115"/>
      <c r="N283" s="115"/>
      <c r="O283" s="115"/>
      <c r="P283" s="115"/>
      <c r="Q283" s="115"/>
      <c r="R283" s="115"/>
      <c r="S283" s="115"/>
      <c r="T283" s="115"/>
      <c r="U283" s="115"/>
      <c r="V283" s="115"/>
      <c r="W283" s="34"/>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row>
    <row r="284" spans="1:80">
      <c r="A284" s="35"/>
      <c r="B284" s="35"/>
      <c r="C284" s="35"/>
      <c r="D284" s="35"/>
      <c r="E284" s="35"/>
      <c r="F284" s="35"/>
      <c r="G284" s="35"/>
      <c r="H284" s="34"/>
      <c r="I284" s="115"/>
      <c r="J284" s="115"/>
      <c r="K284" s="115"/>
      <c r="L284" s="115"/>
      <c r="M284" s="115"/>
      <c r="N284" s="115"/>
      <c r="O284" s="115"/>
      <c r="P284" s="115"/>
      <c r="Q284" s="115"/>
      <c r="R284" s="115"/>
      <c r="S284" s="115"/>
      <c r="T284" s="115"/>
      <c r="U284" s="115"/>
      <c r="V284" s="115"/>
      <c r="W284" s="34"/>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row>
    <row r="285" spans="1:80">
      <c r="A285" s="35"/>
      <c r="B285" s="35"/>
      <c r="C285" s="35"/>
      <c r="D285" s="35"/>
      <c r="E285" s="35"/>
      <c r="F285" s="35"/>
      <c r="G285" s="35"/>
      <c r="H285" s="34"/>
      <c r="I285" s="115"/>
      <c r="J285" s="115"/>
      <c r="K285" s="115"/>
      <c r="L285" s="115"/>
      <c r="M285" s="115"/>
      <c r="N285" s="115"/>
      <c r="O285" s="115"/>
      <c r="P285" s="115"/>
      <c r="Q285" s="115"/>
      <c r="R285" s="115"/>
      <c r="S285" s="115"/>
      <c r="T285" s="115"/>
      <c r="U285" s="115"/>
      <c r="V285" s="115"/>
      <c r="W285" s="34"/>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row>
    <row r="286" spans="1:80">
      <c r="A286" s="35"/>
      <c r="B286" s="35"/>
      <c r="C286" s="35"/>
      <c r="D286" s="35"/>
      <c r="E286" s="35"/>
      <c r="F286" s="35"/>
      <c r="G286" s="35"/>
      <c r="H286" s="34"/>
      <c r="I286" s="115"/>
      <c r="J286" s="115"/>
      <c r="K286" s="115"/>
      <c r="L286" s="115"/>
      <c r="M286" s="115"/>
      <c r="N286" s="115"/>
      <c r="O286" s="115"/>
      <c r="P286" s="115"/>
      <c r="Q286" s="115"/>
      <c r="R286" s="115"/>
      <c r="S286" s="115"/>
      <c r="T286" s="115"/>
      <c r="U286" s="115"/>
      <c r="V286" s="115"/>
      <c r="W286" s="34"/>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row>
    <row r="287" spans="1:80">
      <c r="A287" s="35"/>
      <c r="B287" s="35"/>
      <c r="C287" s="35"/>
      <c r="D287" s="35"/>
      <c r="E287" s="35"/>
      <c r="F287" s="35"/>
      <c r="G287" s="35"/>
      <c r="H287" s="34"/>
      <c r="I287" s="115"/>
      <c r="J287" s="115"/>
      <c r="K287" s="115"/>
      <c r="L287" s="115"/>
      <c r="M287" s="115"/>
      <c r="N287" s="115"/>
      <c r="O287" s="115"/>
      <c r="P287" s="115"/>
      <c r="Q287" s="115"/>
      <c r="R287" s="115"/>
      <c r="S287" s="115"/>
      <c r="T287" s="115"/>
      <c r="U287" s="115"/>
      <c r="V287" s="115"/>
      <c r="W287" s="34"/>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row>
    <row r="288" spans="1:80">
      <c r="A288" s="35"/>
      <c r="B288" s="35"/>
      <c r="C288" s="35"/>
      <c r="D288" s="35"/>
      <c r="E288" s="35"/>
      <c r="F288" s="35"/>
      <c r="G288" s="35"/>
      <c r="H288" s="34"/>
      <c r="I288" s="115"/>
      <c r="J288" s="115"/>
      <c r="K288" s="115"/>
      <c r="L288" s="115"/>
      <c r="M288" s="115"/>
      <c r="N288" s="115"/>
      <c r="O288" s="115"/>
      <c r="P288" s="115"/>
      <c r="Q288" s="115"/>
      <c r="R288" s="115"/>
      <c r="S288" s="115"/>
      <c r="T288" s="115"/>
      <c r="U288" s="115"/>
      <c r="V288" s="115"/>
      <c r="W288" s="34"/>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row>
    <row r="289" spans="1:80">
      <c r="A289" s="35"/>
      <c r="B289" s="35"/>
      <c r="C289" s="35"/>
      <c r="D289" s="35"/>
      <c r="E289" s="35"/>
      <c r="F289" s="35"/>
      <c r="G289" s="35"/>
      <c r="H289" s="34"/>
      <c r="I289" s="115"/>
      <c r="J289" s="115"/>
      <c r="K289" s="115"/>
      <c r="L289" s="115"/>
      <c r="M289" s="115"/>
      <c r="N289" s="115"/>
      <c r="O289" s="115"/>
      <c r="P289" s="115"/>
      <c r="Q289" s="115"/>
      <c r="R289" s="115"/>
      <c r="S289" s="115"/>
      <c r="T289" s="115"/>
      <c r="U289" s="115"/>
      <c r="V289" s="115"/>
      <c r="W289" s="34"/>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row>
    <row r="290" spans="1:80">
      <c r="A290" s="35"/>
      <c r="B290" s="35"/>
      <c r="C290" s="35"/>
      <c r="D290" s="35"/>
      <c r="E290" s="35"/>
      <c r="F290" s="35"/>
      <c r="G290" s="35"/>
      <c r="H290" s="34"/>
      <c r="I290" s="115"/>
      <c r="J290" s="115"/>
      <c r="K290" s="115"/>
      <c r="L290" s="115"/>
      <c r="M290" s="115"/>
      <c r="N290" s="115"/>
      <c r="O290" s="115"/>
      <c r="P290" s="115"/>
      <c r="Q290" s="115"/>
      <c r="R290" s="115"/>
      <c r="S290" s="115"/>
      <c r="T290" s="115"/>
      <c r="U290" s="115"/>
      <c r="V290" s="115"/>
      <c r="W290" s="34"/>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row>
    <row r="291" spans="1:80">
      <c r="A291" s="35"/>
      <c r="B291" s="35"/>
      <c r="C291" s="35"/>
      <c r="D291" s="35"/>
      <c r="E291" s="35"/>
      <c r="F291" s="35"/>
      <c r="G291" s="35"/>
      <c r="H291" s="34"/>
      <c r="I291" s="115"/>
      <c r="J291" s="115"/>
      <c r="K291" s="115"/>
      <c r="L291" s="115"/>
      <c r="M291" s="115"/>
      <c r="N291" s="115"/>
      <c r="O291" s="115"/>
      <c r="P291" s="115"/>
      <c r="Q291" s="115"/>
      <c r="R291" s="115"/>
      <c r="S291" s="115"/>
      <c r="T291" s="115"/>
      <c r="U291" s="115"/>
      <c r="V291" s="115"/>
      <c r="W291" s="34"/>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row>
    <row r="292" spans="1:80">
      <c r="A292" s="35"/>
      <c r="B292" s="35"/>
      <c r="C292" s="35"/>
      <c r="D292" s="35"/>
      <c r="E292" s="35"/>
      <c r="F292" s="35"/>
      <c r="G292" s="35"/>
      <c r="H292" s="34"/>
      <c r="I292" s="115"/>
      <c r="J292" s="115"/>
      <c r="K292" s="115"/>
      <c r="L292" s="115"/>
      <c r="M292" s="115"/>
      <c r="N292" s="115"/>
      <c r="O292" s="115"/>
      <c r="P292" s="115"/>
      <c r="Q292" s="115"/>
      <c r="R292" s="115"/>
      <c r="S292" s="115"/>
      <c r="T292" s="115"/>
      <c r="U292" s="115"/>
      <c r="V292" s="115"/>
      <c r="W292" s="34"/>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row>
    <row r="293" spans="1:80">
      <c r="A293" s="35"/>
      <c r="B293" s="35"/>
      <c r="C293" s="35"/>
      <c r="D293" s="35"/>
      <c r="E293" s="35"/>
      <c r="F293" s="35"/>
      <c r="G293" s="35"/>
      <c r="H293" s="34"/>
      <c r="I293" s="115"/>
      <c r="J293" s="115"/>
      <c r="K293" s="115"/>
      <c r="L293" s="115"/>
      <c r="M293" s="115"/>
      <c r="N293" s="115"/>
      <c r="O293" s="115"/>
      <c r="P293" s="115"/>
      <c r="Q293" s="115"/>
      <c r="R293" s="115"/>
      <c r="S293" s="115"/>
      <c r="T293" s="115"/>
      <c r="U293" s="115"/>
      <c r="V293" s="115"/>
      <c r="W293" s="34"/>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row>
    <row r="294" spans="1:80">
      <c r="A294" s="35"/>
      <c r="B294" s="35"/>
      <c r="C294" s="35"/>
      <c r="D294" s="35"/>
      <c r="E294" s="35"/>
      <c r="F294" s="35"/>
      <c r="G294" s="35"/>
      <c r="H294" s="34"/>
      <c r="I294" s="115"/>
      <c r="J294" s="115"/>
      <c r="K294" s="115"/>
      <c r="L294" s="115"/>
      <c r="M294" s="115"/>
      <c r="N294" s="115"/>
      <c r="O294" s="115"/>
      <c r="P294" s="115"/>
      <c r="Q294" s="115"/>
      <c r="R294" s="115"/>
      <c r="S294" s="115"/>
      <c r="T294" s="115"/>
      <c r="U294" s="115"/>
      <c r="V294" s="115"/>
      <c r="W294" s="34"/>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row>
    <row r="295" spans="1:80">
      <c r="A295" s="35"/>
      <c r="B295" s="35"/>
      <c r="C295" s="35"/>
      <c r="D295" s="35"/>
      <c r="E295" s="35"/>
      <c r="F295" s="35"/>
      <c r="G295" s="35"/>
      <c r="H295" s="34"/>
      <c r="I295" s="115"/>
      <c r="J295" s="115"/>
      <c r="K295" s="115"/>
      <c r="L295" s="115"/>
      <c r="M295" s="115"/>
      <c r="N295" s="115"/>
      <c r="O295" s="115"/>
      <c r="P295" s="115"/>
      <c r="Q295" s="115"/>
      <c r="R295" s="115"/>
      <c r="S295" s="115"/>
      <c r="T295" s="115"/>
      <c r="U295" s="115"/>
      <c r="V295" s="115"/>
      <c r="W295" s="34"/>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row>
    <row r="296" spans="1:80">
      <c r="A296" s="35"/>
      <c r="B296" s="35"/>
      <c r="C296" s="35"/>
      <c r="D296" s="35"/>
      <c r="E296" s="35"/>
      <c r="F296" s="35"/>
      <c r="G296" s="35"/>
      <c r="H296" s="34"/>
      <c r="I296" s="115"/>
      <c r="J296" s="115"/>
      <c r="K296" s="115"/>
      <c r="L296" s="115"/>
      <c r="M296" s="115"/>
      <c r="N296" s="115"/>
      <c r="O296" s="115"/>
      <c r="P296" s="115"/>
      <c r="Q296" s="115"/>
      <c r="R296" s="115"/>
      <c r="S296" s="115"/>
      <c r="T296" s="115"/>
      <c r="U296" s="115"/>
      <c r="V296" s="115"/>
      <c r="W296" s="34"/>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row>
    <row r="297" spans="1:80">
      <c r="A297" s="35"/>
      <c r="B297" s="35"/>
      <c r="C297" s="35"/>
      <c r="D297" s="35"/>
      <c r="E297" s="35"/>
      <c r="F297" s="35"/>
      <c r="G297" s="35"/>
      <c r="H297" s="34"/>
      <c r="I297" s="115"/>
      <c r="J297" s="115"/>
      <c r="K297" s="115"/>
      <c r="L297" s="115"/>
      <c r="M297" s="115"/>
      <c r="N297" s="115"/>
      <c r="O297" s="115"/>
      <c r="P297" s="115"/>
      <c r="Q297" s="115"/>
      <c r="R297" s="115"/>
      <c r="S297" s="115"/>
      <c r="T297" s="115"/>
      <c r="U297" s="115"/>
      <c r="V297" s="115"/>
      <c r="W297" s="34"/>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row>
    <row r="298" spans="1:80">
      <c r="A298" s="35"/>
      <c r="B298" s="35"/>
      <c r="C298" s="35"/>
      <c r="D298" s="35"/>
      <c r="E298" s="35"/>
      <c r="F298" s="35"/>
      <c r="G298" s="35"/>
      <c r="H298" s="34"/>
      <c r="I298" s="115"/>
      <c r="J298" s="115"/>
      <c r="K298" s="115"/>
      <c r="L298" s="115"/>
      <c r="M298" s="115"/>
      <c r="N298" s="115"/>
      <c r="O298" s="115"/>
      <c r="P298" s="115"/>
      <c r="Q298" s="115"/>
      <c r="R298" s="115"/>
      <c r="S298" s="115"/>
      <c r="T298" s="115"/>
      <c r="U298" s="115"/>
      <c r="V298" s="115"/>
      <c r="W298" s="34"/>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row>
    <row r="299" spans="1:80">
      <c r="A299" s="35"/>
      <c r="B299" s="35"/>
      <c r="C299" s="35"/>
      <c r="D299" s="35"/>
      <c r="E299" s="35"/>
      <c r="F299" s="35"/>
      <c r="G299" s="35"/>
      <c r="H299" s="34"/>
      <c r="I299" s="115"/>
      <c r="J299" s="115"/>
      <c r="K299" s="115"/>
      <c r="L299" s="115"/>
      <c r="M299" s="115"/>
      <c r="N299" s="115"/>
      <c r="O299" s="115"/>
      <c r="P299" s="115"/>
      <c r="Q299" s="115"/>
      <c r="R299" s="115"/>
      <c r="S299" s="115"/>
      <c r="T299" s="115"/>
      <c r="U299" s="115"/>
      <c r="V299" s="115"/>
      <c r="W299" s="34"/>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row>
    <row r="300" spans="1:80">
      <c r="A300" s="35"/>
      <c r="B300" s="35"/>
      <c r="C300" s="35"/>
      <c r="D300" s="35"/>
      <c r="E300" s="35"/>
      <c r="F300" s="35"/>
      <c r="G300" s="35"/>
      <c r="H300" s="34"/>
      <c r="I300" s="115"/>
      <c r="J300" s="115"/>
      <c r="K300" s="115"/>
      <c r="L300" s="115"/>
      <c r="M300" s="115"/>
      <c r="N300" s="115"/>
      <c r="O300" s="115"/>
      <c r="P300" s="115"/>
      <c r="Q300" s="115"/>
      <c r="R300" s="115"/>
      <c r="S300" s="115"/>
      <c r="T300" s="115"/>
      <c r="U300" s="115"/>
      <c r="V300" s="115"/>
      <c r="W300" s="34"/>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row>
    <row r="301" spans="1:80">
      <c r="A301" s="35"/>
      <c r="B301" s="35"/>
      <c r="C301" s="35"/>
      <c r="D301" s="35"/>
      <c r="E301" s="35"/>
      <c r="F301" s="35"/>
      <c r="G301" s="35"/>
      <c r="H301" s="34"/>
      <c r="I301" s="115"/>
      <c r="J301" s="115"/>
      <c r="K301" s="115"/>
      <c r="L301" s="115"/>
      <c r="M301" s="115"/>
      <c r="N301" s="115"/>
      <c r="O301" s="115"/>
      <c r="P301" s="115"/>
      <c r="Q301" s="115"/>
      <c r="R301" s="115"/>
      <c r="S301" s="115"/>
      <c r="T301" s="115"/>
      <c r="U301" s="115"/>
      <c r="V301" s="115"/>
      <c r="W301" s="34"/>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row>
    <row r="302" spans="1:80">
      <c r="A302" s="35"/>
      <c r="B302" s="35"/>
      <c r="C302" s="35"/>
      <c r="D302" s="35"/>
      <c r="E302" s="35"/>
      <c r="F302" s="35"/>
      <c r="G302" s="35"/>
      <c r="H302" s="34"/>
      <c r="I302" s="115"/>
      <c r="J302" s="115"/>
      <c r="K302" s="115"/>
      <c r="L302" s="115"/>
      <c r="M302" s="115"/>
      <c r="N302" s="115"/>
      <c r="O302" s="115"/>
      <c r="P302" s="115"/>
      <c r="Q302" s="115"/>
      <c r="R302" s="115"/>
      <c r="S302" s="115"/>
      <c r="T302" s="115"/>
      <c r="U302" s="115"/>
      <c r="V302" s="115"/>
      <c r="W302" s="34"/>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row>
    <row r="303" spans="1:80">
      <c r="A303" s="35"/>
      <c r="B303" s="35"/>
      <c r="C303" s="35"/>
      <c r="D303" s="35"/>
      <c r="E303" s="35"/>
      <c r="F303" s="35"/>
      <c r="G303" s="35"/>
      <c r="H303" s="34"/>
      <c r="I303" s="115"/>
      <c r="J303" s="115"/>
      <c r="K303" s="115"/>
      <c r="L303" s="115"/>
      <c r="M303" s="115"/>
      <c r="N303" s="115"/>
      <c r="O303" s="115"/>
      <c r="P303" s="115"/>
      <c r="Q303" s="115"/>
      <c r="R303" s="115"/>
      <c r="S303" s="115"/>
      <c r="T303" s="115"/>
      <c r="U303" s="115"/>
      <c r="V303" s="115"/>
      <c r="W303" s="34"/>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row>
    <row r="304" spans="1:80">
      <c r="A304" s="35"/>
      <c r="B304" s="35"/>
      <c r="C304" s="35"/>
      <c r="D304" s="35"/>
      <c r="E304" s="35"/>
      <c r="F304" s="35"/>
      <c r="G304" s="35"/>
      <c r="H304" s="34"/>
      <c r="I304" s="115"/>
      <c r="J304" s="115"/>
      <c r="K304" s="115"/>
      <c r="L304" s="115"/>
      <c r="M304" s="115"/>
      <c r="N304" s="115"/>
      <c r="O304" s="115"/>
      <c r="P304" s="115"/>
      <c r="Q304" s="115"/>
      <c r="R304" s="115"/>
      <c r="S304" s="115"/>
      <c r="T304" s="115"/>
      <c r="U304" s="115"/>
      <c r="V304" s="115"/>
      <c r="W304" s="34"/>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row>
    <row r="305" spans="1:80">
      <c r="A305" s="35"/>
      <c r="B305" s="35"/>
      <c r="C305" s="35"/>
      <c r="D305" s="35"/>
      <c r="E305" s="35"/>
      <c r="F305" s="35"/>
      <c r="G305" s="35"/>
      <c r="H305" s="34"/>
      <c r="I305" s="115"/>
      <c r="J305" s="115"/>
      <c r="K305" s="115"/>
      <c r="L305" s="115"/>
      <c r="M305" s="115"/>
      <c r="N305" s="115"/>
      <c r="O305" s="115"/>
      <c r="P305" s="115"/>
      <c r="Q305" s="115"/>
      <c r="R305" s="115"/>
      <c r="S305" s="115"/>
      <c r="T305" s="115"/>
      <c r="U305" s="115"/>
      <c r="V305" s="115"/>
      <c r="W305" s="34"/>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row>
    <row r="306" spans="1:80">
      <c r="A306" s="35"/>
      <c r="B306" s="35"/>
      <c r="C306" s="35"/>
      <c r="D306" s="35"/>
      <c r="E306" s="35"/>
      <c r="F306" s="35"/>
      <c r="G306" s="35"/>
      <c r="H306" s="34"/>
      <c r="I306" s="115"/>
      <c r="J306" s="115"/>
      <c r="K306" s="115"/>
      <c r="L306" s="115"/>
      <c r="M306" s="115"/>
      <c r="N306" s="115"/>
      <c r="O306" s="115"/>
      <c r="P306" s="115"/>
      <c r="Q306" s="115"/>
      <c r="R306" s="115"/>
      <c r="S306" s="115"/>
      <c r="T306" s="115"/>
      <c r="U306" s="115"/>
      <c r="V306" s="115"/>
      <c r="W306" s="34"/>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row>
    <row r="307" spans="1:80">
      <c r="A307" s="35"/>
      <c r="B307" s="35"/>
      <c r="C307" s="35"/>
      <c r="D307" s="35"/>
      <c r="E307" s="35"/>
      <c r="F307" s="35"/>
      <c r="G307" s="35"/>
      <c r="H307" s="34"/>
      <c r="I307" s="115"/>
      <c r="J307" s="115"/>
      <c r="K307" s="115"/>
      <c r="L307" s="115"/>
      <c r="M307" s="115"/>
      <c r="N307" s="115"/>
      <c r="O307" s="115"/>
      <c r="P307" s="115"/>
      <c r="Q307" s="115"/>
      <c r="R307" s="115"/>
      <c r="S307" s="115"/>
      <c r="T307" s="115"/>
      <c r="U307" s="115"/>
      <c r="V307" s="115"/>
      <c r="W307" s="34"/>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row>
    <row r="308" spans="1:80">
      <c r="A308" s="35"/>
      <c r="B308" s="35"/>
      <c r="C308" s="35"/>
      <c r="D308" s="35"/>
      <c r="E308" s="35"/>
      <c r="F308" s="35"/>
      <c r="G308" s="35"/>
      <c r="H308" s="34"/>
      <c r="I308" s="115"/>
      <c r="J308" s="115"/>
      <c r="K308" s="115"/>
      <c r="L308" s="115"/>
      <c r="M308" s="115"/>
      <c r="N308" s="115"/>
      <c r="O308" s="115"/>
      <c r="P308" s="115"/>
      <c r="Q308" s="115"/>
      <c r="R308" s="115"/>
      <c r="S308" s="115"/>
      <c r="T308" s="115"/>
      <c r="U308" s="115"/>
      <c r="V308" s="115"/>
      <c r="W308" s="34"/>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row>
    <row r="309" spans="1:80">
      <c r="A309" s="35"/>
      <c r="B309" s="35"/>
      <c r="C309" s="35"/>
      <c r="D309" s="35"/>
      <c r="E309" s="35"/>
      <c r="F309" s="35"/>
      <c r="G309" s="35"/>
      <c r="H309" s="34"/>
      <c r="I309" s="115"/>
      <c r="J309" s="115"/>
      <c r="K309" s="115"/>
      <c r="L309" s="115"/>
      <c r="M309" s="115"/>
      <c r="N309" s="115"/>
      <c r="O309" s="115"/>
      <c r="P309" s="115"/>
      <c r="Q309" s="115"/>
      <c r="R309" s="115"/>
      <c r="S309" s="115"/>
      <c r="T309" s="115"/>
      <c r="U309" s="115"/>
      <c r="V309" s="115"/>
      <c r="W309" s="34"/>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row>
    <row r="310" spans="1:80">
      <c r="A310" s="35"/>
      <c r="B310" s="35"/>
      <c r="C310" s="35"/>
      <c r="D310" s="35"/>
      <c r="E310" s="35"/>
      <c r="F310" s="35"/>
      <c r="G310" s="35"/>
      <c r="H310" s="34"/>
      <c r="I310" s="115"/>
      <c r="J310" s="115"/>
      <c r="K310" s="115"/>
      <c r="L310" s="115"/>
      <c r="M310" s="115"/>
      <c r="N310" s="115"/>
      <c r="O310" s="115"/>
      <c r="P310" s="115"/>
      <c r="Q310" s="115"/>
      <c r="R310" s="115"/>
      <c r="S310" s="115"/>
      <c r="T310" s="115"/>
      <c r="U310" s="115"/>
      <c r="V310" s="115"/>
      <c r="W310" s="34"/>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row>
    <row r="311" spans="1:80">
      <c r="A311" s="35"/>
      <c r="B311" s="35"/>
      <c r="C311" s="35"/>
      <c r="D311" s="35"/>
      <c r="E311" s="35"/>
      <c r="F311" s="35"/>
      <c r="G311" s="35"/>
      <c r="H311" s="34"/>
      <c r="I311" s="115"/>
      <c r="J311" s="115"/>
      <c r="K311" s="115"/>
      <c r="L311" s="115"/>
      <c r="M311" s="115"/>
      <c r="N311" s="115"/>
      <c r="O311" s="115"/>
      <c r="P311" s="115"/>
      <c r="Q311" s="115"/>
      <c r="R311" s="115"/>
      <c r="S311" s="115"/>
      <c r="T311" s="115"/>
      <c r="U311" s="115"/>
      <c r="V311" s="115"/>
      <c r="W311" s="34"/>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row>
    <row r="312" spans="1:80">
      <c r="A312" s="35"/>
      <c r="B312" s="35"/>
      <c r="C312" s="35"/>
      <c r="D312" s="35"/>
      <c r="E312" s="35"/>
      <c r="F312" s="35"/>
      <c r="G312" s="35"/>
      <c r="H312" s="34"/>
      <c r="I312" s="115"/>
      <c r="J312" s="115"/>
      <c r="K312" s="115"/>
      <c r="L312" s="115"/>
      <c r="M312" s="115"/>
      <c r="N312" s="115"/>
      <c r="O312" s="115"/>
      <c r="P312" s="115"/>
      <c r="Q312" s="115"/>
      <c r="R312" s="115"/>
      <c r="S312" s="115"/>
      <c r="T312" s="115"/>
      <c r="U312" s="115"/>
      <c r="V312" s="115"/>
      <c r="W312" s="34"/>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row>
    <row r="313" spans="1:80">
      <c r="A313" s="35"/>
      <c r="B313" s="35"/>
      <c r="C313" s="35"/>
      <c r="D313" s="35"/>
      <c r="E313" s="35"/>
      <c r="F313" s="35"/>
      <c r="G313" s="35"/>
      <c r="H313" s="34"/>
      <c r="I313" s="115"/>
      <c r="J313" s="115"/>
      <c r="K313" s="115"/>
      <c r="L313" s="115"/>
      <c r="M313" s="115"/>
      <c r="N313" s="115"/>
      <c r="O313" s="115"/>
      <c r="P313" s="115"/>
      <c r="Q313" s="115"/>
      <c r="R313" s="115"/>
      <c r="S313" s="115"/>
      <c r="T313" s="115"/>
      <c r="U313" s="115"/>
      <c r="V313" s="115"/>
      <c r="W313" s="34"/>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row>
    <row r="314" spans="1:80">
      <c r="A314" s="35"/>
      <c r="B314" s="35"/>
      <c r="C314" s="35"/>
      <c r="D314" s="35"/>
      <c r="E314" s="35"/>
      <c r="F314" s="35"/>
      <c r="G314" s="35"/>
      <c r="H314" s="34"/>
      <c r="I314" s="115"/>
      <c r="J314" s="115"/>
      <c r="K314" s="115"/>
      <c r="L314" s="115"/>
      <c r="M314" s="115"/>
      <c r="N314" s="115"/>
      <c r="O314" s="115"/>
      <c r="P314" s="115"/>
      <c r="Q314" s="115"/>
      <c r="R314" s="115"/>
      <c r="S314" s="115"/>
      <c r="T314" s="115"/>
      <c r="U314" s="115"/>
      <c r="V314" s="115"/>
      <c r="W314" s="34"/>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row>
    <row r="315" spans="1:80">
      <c r="A315" s="35"/>
      <c r="B315" s="35"/>
      <c r="C315" s="35"/>
      <c r="D315" s="35"/>
      <c r="E315" s="35"/>
      <c r="F315" s="35"/>
      <c r="G315" s="35"/>
      <c r="H315" s="34"/>
      <c r="I315" s="115"/>
      <c r="J315" s="115"/>
      <c r="K315" s="115"/>
      <c r="L315" s="115"/>
      <c r="M315" s="115"/>
      <c r="N315" s="115"/>
      <c r="O315" s="115"/>
      <c r="P315" s="115"/>
      <c r="Q315" s="115"/>
      <c r="R315" s="115"/>
      <c r="S315" s="115"/>
      <c r="T315" s="115"/>
      <c r="U315" s="115"/>
      <c r="V315" s="115"/>
      <c r="W315" s="34"/>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row>
    <row r="316" spans="1:80">
      <c r="A316" s="35"/>
      <c r="B316" s="35"/>
      <c r="C316" s="35"/>
      <c r="D316" s="35"/>
      <c r="E316" s="35"/>
      <c r="F316" s="35"/>
      <c r="G316" s="35"/>
      <c r="H316" s="34"/>
      <c r="I316" s="115"/>
      <c r="J316" s="115"/>
      <c r="K316" s="115"/>
      <c r="L316" s="115"/>
      <c r="M316" s="115"/>
      <c r="N316" s="115"/>
      <c r="O316" s="115"/>
      <c r="P316" s="115"/>
      <c r="Q316" s="115"/>
      <c r="R316" s="115"/>
      <c r="S316" s="115"/>
      <c r="T316" s="115"/>
      <c r="U316" s="115"/>
      <c r="V316" s="115"/>
      <c r="W316" s="34"/>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row>
    <row r="317" spans="1:80">
      <c r="A317" s="35"/>
      <c r="B317" s="35"/>
      <c r="C317" s="35"/>
      <c r="D317" s="35"/>
      <c r="E317" s="35"/>
      <c r="F317" s="35"/>
      <c r="G317" s="35"/>
      <c r="H317" s="34"/>
      <c r="I317" s="115"/>
      <c r="J317" s="115"/>
      <c r="K317" s="115"/>
      <c r="L317" s="115"/>
      <c r="M317" s="115"/>
      <c r="N317" s="115"/>
      <c r="O317" s="115"/>
      <c r="P317" s="115"/>
      <c r="Q317" s="115"/>
      <c r="R317" s="115"/>
      <c r="S317" s="115"/>
      <c r="T317" s="115"/>
      <c r="U317" s="115"/>
      <c r="V317" s="115"/>
      <c r="W317" s="34"/>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row>
    <row r="318" spans="1:80">
      <c r="A318" s="35"/>
      <c r="B318" s="35"/>
      <c r="C318" s="35"/>
      <c r="D318" s="35"/>
      <c r="E318" s="35"/>
      <c r="F318" s="35"/>
      <c r="G318" s="35"/>
      <c r="H318" s="34"/>
      <c r="I318" s="115"/>
      <c r="J318" s="115"/>
      <c r="K318" s="115"/>
      <c r="L318" s="115"/>
      <c r="M318" s="115"/>
      <c r="N318" s="115"/>
      <c r="O318" s="115"/>
      <c r="P318" s="115"/>
      <c r="Q318" s="115"/>
      <c r="R318" s="115"/>
      <c r="S318" s="115"/>
      <c r="T318" s="115"/>
      <c r="U318" s="115"/>
      <c r="V318" s="115"/>
      <c r="W318" s="34"/>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row>
    <row r="319" spans="1:80">
      <c r="A319" s="35"/>
      <c r="B319" s="35"/>
      <c r="C319" s="35"/>
      <c r="D319" s="35"/>
      <c r="E319" s="35"/>
      <c r="F319" s="35"/>
      <c r="G319" s="35"/>
      <c r="H319" s="34"/>
      <c r="I319" s="115"/>
      <c r="J319" s="115"/>
      <c r="K319" s="115"/>
      <c r="L319" s="115"/>
      <c r="M319" s="115"/>
      <c r="N319" s="115"/>
      <c r="O319" s="115"/>
      <c r="P319" s="115"/>
      <c r="Q319" s="115"/>
      <c r="R319" s="115"/>
      <c r="S319" s="115"/>
      <c r="T319" s="115"/>
      <c r="U319" s="115"/>
      <c r="V319" s="115"/>
      <c r="W319" s="34"/>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row>
    <row r="320" spans="1:80">
      <c r="A320" s="35"/>
      <c r="B320" s="35"/>
      <c r="C320" s="35"/>
      <c r="D320" s="35"/>
      <c r="E320" s="35"/>
      <c r="F320" s="35"/>
      <c r="G320" s="35"/>
      <c r="H320" s="34"/>
      <c r="I320" s="115"/>
      <c r="J320" s="115"/>
      <c r="K320" s="115"/>
      <c r="L320" s="115"/>
      <c r="M320" s="115"/>
      <c r="N320" s="115"/>
      <c r="O320" s="115"/>
      <c r="P320" s="115"/>
      <c r="Q320" s="115"/>
      <c r="R320" s="115"/>
      <c r="S320" s="115"/>
      <c r="T320" s="115"/>
      <c r="U320" s="115"/>
      <c r="V320" s="115"/>
      <c r="W320" s="34"/>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row>
    <row r="321" spans="1:80">
      <c r="A321" s="35"/>
      <c r="B321" s="35"/>
      <c r="C321" s="35"/>
      <c r="D321" s="35"/>
      <c r="E321" s="35"/>
      <c r="F321" s="35"/>
      <c r="G321" s="35"/>
      <c r="H321" s="34"/>
      <c r="I321" s="115"/>
      <c r="J321" s="115"/>
      <c r="K321" s="115"/>
      <c r="L321" s="115"/>
      <c r="M321" s="115"/>
      <c r="N321" s="115"/>
      <c r="O321" s="115"/>
      <c r="P321" s="115"/>
      <c r="Q321" s="115"/>
      <c r="R321" s="115"/>
      <c r="S321" s="115"/>
      <c r="T321" s="115"/>
      <c r="U321" s="115"/>
      <c r="V321" s="115"/>
      <c r="W321" s="34"/>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row>
    <row r="322" spans="1:80">
      <c r="A322" s="35"/>
      <c r="B322" s="35"/>
      <c r="C322" s="35"/>
      <c r="D322" s="35"/>
      <c r="E322" s="35"/>
      <c r="F322" s="35"/>
      <c r="G322" s="35"/>
      <c r="H322" s="34"/>
      <c r="I322" s="115"/>
      <c r="J322" s="115"/>
      <c r="K322" s="115"/>
      <c r="L322" s="115"/>
      <c r="M322" s="115"/>
      <c r="N322" s="115"/>
      <c r="O322" s="115"/>
      <c r="P322" s="115"/>
      <c r="Q322" s="115"/>
      <c r="R322" s="115"/>
      <c r="S322" s="115"/>
      <c r="T322" s="115"/>
      <c r="U322" s="115"/>
      <c r="V322" s="115"/>
      <c r="W322" s="34"/>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row>
    <row r="323" spans="1:80">
      <c r="A323" s="35"/>
      <c r="B323" s="35"/>
      <c r="C323" s="35"/>
      <c r="D323" s="35"/>
      <c r="E323" s="35"/>
      <c r="F323" s="35"/>
      <c r="G323" s="35"/>
      <c r="H323" s="34"/>
      <c r="I323" s="115"/>
      <c r="J323" s="115"/>
      <c r="K323" s="115"/>
      <c r="L323" s="115"/>
      <c r="M323" s="115"/>
      <c r="N323" s="115"/>
      <c r="O323" s="115"/>
      <c r="P323" s="115"/>
      <c r="Q323" s="115"/>
      <c r="R323" s="115"/>
      <c r="S323" s="115"/>
      <c r="T323" s="115"/>
      <c r="U323" s="115"/>
      <c r="V323" s="115"/>
      <c r="W323" s="34"/>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row>
    <row r="324" spans="1:80">
      <c r="A324" s="35"/>
      <c r="B324" s="35"/>
      <c r="C324" s="35"/>
      <c r="D324" s="35"/>
      <c r="E324" s="35"/>
      <c r="F324" s="35"/>
      <c r="G324" s="35"/>
      <c r="H324" s="34"/>
      <c r="I324" s="115"/>
      <c r="J324" s="115"/>
      <c r="K324" s="115"/>
      <c r="L324" s="115"/>
      <c r="M324" s="115"/>
      <c r="N324" s="115"/>
      <c r="O324" s="115"/>
      <c r="P324" s="115"/>
      <c r="Q324" s="115"/>
      <c r="R324" s="115"/>
      <c r="S324" s="115"/>
      <c r="T324" s="115"/>
      <c r="U324" s="115"/>
      <c r="V324" s="115"/>
      <c r="W324" s="34"/>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row>
    <row r="325" spans="1:80">
      <c r="A325" s="35"/>
      <c r="B325" s="35"/>
      <c r="C325" s="35"/>
      <c r="D325" s="35"/>
      <c r="E325" s="35"/>
      <c r="F325" s="35"/>
      <c r="G325" s="35"/>
      <c r="H325" s="34"/>
      <c r="I325" s="115"/>
      <c r="J325" s="115"/>
      <c r="K325" s="115"/>
      <c r="L325" s="115"/>
      <c r="M325" s="115"/>
      <c r="N325" s="115"/>
      <c r="O325" s="115"/>
      <c r="P325" s="115"/>
      <c r="Q325" s="115"/>
      <c r="R325" s="115"/>
      <c r="S325" s="115"/>
      <c r="T325" s="115"/>
      <c r="U325" s="115"/>
      <c r="V325" s="115"/>
      <c r="W325" s="34"/>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row>
    <row r="326" spans="1:80">
      <c r="A326" s="35"/>
      <c r="B326" s="35"/>
      <c r="C326" s="35"/>
      <c r="D326" s="35"/>
      <c r="E326" s="35"/>
      <c r="F326" s="35"/>
      <c r="G326" s="35"/>
      <c r="H326" s="34"/>
      <c r="I326" s="115"/>
      <c r="J326" s="115"/>
      <c r="K326" s="115"/>
      <c r="L326" s="115"/>
      <c r="M326" s="115"/>
      <c r="N326" s="115"/>
      <c r="O326" s="115"/>
      <c r="P326" s="115"/>
      <c r="Q326" s="115"/>
      <c r="R326" s="115"/>
      <c r="S326" s="115"/>
      <c r="T326" s="115"/>
      <c r="U326" s="115"/>
      <c r="V326" s="115"/>
      <c r="W326" s="34"/>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row>
    <row r="327" spans="1:80">
      <c r="A327" s="35"/>
      <c r="B327" s="35"/>
      <c r="C327" s="35"/>
      <c r="D327" s="35"/>
      <c r="E327" s="35"/>
      <c r="F327" s="35"/>
      <c r="G327" s="35"/>
      <c r="H327" s="34"/>
      <c r="I327" s="115"/>
      <c r="J327" s="115"/>
      <c r="K327" s="115"/>
      <c r="L327" s="115"/>
      <c r="M327" s="115"/>
      <c r="N327" s="115"/>
      <c r="O327" s="115"/>
      <c r="P327" s="115"/>
      <c r="Q327" s="115"/>
      <c r="R327" s="115"/>
      <c r="S327" s="115"/>
      <c r="T327" s="115"/>
      <c r="U327" s="115"/>
      <c r="V327" s="115"/>
      <c r="W327" s="34"/>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row>
    <row r="328" spans="1:80">
      <c r="A328" s="35"/>
      <c r="B328" s="35"/>
      <c r="C328" s="35"/>
      <c r="D328" s="35"/>
      <c r="E328" s="35"/>
      <c r="F328" s="35"/>
      <c r="G328" s="35"/>
      <c r="H328" s="34"/>
      <c r="I328" s="115"/>
      <c r="J328" s="115"/>
      <c r="K328" s="115"/>
      <c r="L328" s="115"/>
      <c r="M328" s="115"/>
      <c r="N328" s="115"/>
      <c r="O328" s="115"/>
      <c r="P328" s="115"/>
      <c r="Q328" s="115"/>
      <c r="R328" s="115"/>
      <c r="S328" s="115"/>
      <c r="T328" s="115"/>
      <c r="U328" s="115"/>
      <c r="V328" s="115"/>
      <c r="W328" s="34"/>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row>
    <row r="329" spans="1:80">
      <c r="A329" s="35"/>
      <c r="B329" s="35"/>
      <c r="C329" s="35"/>
      <c r="D329" s="35"/>
      <c r="E329" s="35"/>
      <c r="F329" s="35"/>
      <c r="G329" s="35"/>
      <c r="H329" s="34"/>
      <c r="I329" s="115"/>
      <c r="J329" s="115"/>
      <c r="K329" s="115"/>
      <c r="L329" s="115"/>
      <c r="M329" s="115"/>
      <c r="N329" s="115"/>
      <c r="O329" s="115"/>
      <c r="P329" s="115"/>
      <c r="Q329" s="115"/>
      <c r="R329" s="115"/>
      <c r="S329" s="115"/>
      <c r="T329" s="115"/>
      <c r="U329" s="115"/>
      <c r="V329" s="115"/>
      <c r="W329" s="34"/>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row>
    <row r="330" spans="1:80">
      <c r="A330" s="35"/>
      <c r="B330" s="35"/>
      <c r="C330" s="35"/>
      <c r="D330" s="35"/>
      <c r="E330" s="35"/>
      <c r="F330" s="35"/>
      <c r="G330" s="35"/>
      <c r="H330" s="34"/>
      <c r="I330" s="115"/>
      <c r="J330" s="115"/>
      <c r="K330" s="115"/>
      <c r="L330" s="115"/>
      <c r="M330" s="115"/>
      <c r="N330" s="115"/>
      <c r="O330" s="115"/>
      <c r="P330" s="115"/>
      <c r="Q330" s="115"/>
      <c r="R330" s="115"/>
      <c r="S330" s="115"/>
      <c r="T330" s="115"/>
      <c r="U330" s="115"/>
      <c r="V330" s="115"/>
      <c r="W330" s="34"/>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row>
    <row r="331" spans="1:80">
      <c r="A331" s="35"/>
      <c r="B331" s="35"/>
      <c r="C331" s="35"/>
      <c r="D331" s="35"/>
      <c r="E331" s="35"/>
      <c r="F331" s="35"/>
      <c r="G331" s="35"/>
      <c r="H331" s="34"/>
      <c r="I331" s="115"/>
      <c r="J331" s="115"/>
      <c r="K331" s="115"/>
      <c r="L331" s="115"/>
      <c r="M331" s="115"/>
      <c r="N331" s="115"/>
      <c r="O331" s="115"/>
      <c r="P331" s="115"/>
      <c r="Q331" s="115"/>
      <c r="R331" s="115"/>
      <c r="S331" s="115"/>
      <c r="T331" s="115"/>
      <c r="U331" s="115"/>
      <c r="V331" s="115"/>
      <c r="W331" s="34"/>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row>
    <row r="332" spans="1:80">
      <c r="A332" s="35"/>
      <c r="B332" s="35"/>
      <c r="C332" s="35"/>
      <c r="D332" s="35"/>
      <c r="E332" s="35"/>
      <c r="F332" s="35"/>
      <c r="G332" s="35"/>
      <c r="H332" s="34"/>
      <c r="I332" s="115"/>
      <c r="J332" s="115"/>
      <c r="K332" s="115"/>
      <c r="L332" s="115"/>
      <c r="M332" s="115"/>
      <c r="N332" s="115"/>
      <c r="O332" s="115"/>
      <c r="P332" s="115"/>
      <c r="Q332" s="115"/>
      <c r="R332" s="115"/>
      <c r="S332" s="115"/>
      <c r="T332" s="115"/>
      <c r="U332" s="115"/>
      <c r="V332" s="115"/>
      <c r="W332" s="34"/>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row>
    <row r="333" spans="1:80">
      <c r="A333" s="35"/>
      <c r="B333" s="35"/>
      <c r="C333" s="35"/>
      <c r="D333" s="35"/>
      <c r="E333" s="35"/>
      <c r="F333" s="35"/>
      <c r="G333" s="35"/>
      <c r="H333" s="34"/>
      <c r="I333" s="115"/>
      <c r="J333" s="115"/>
      <c r="K333" s="115"/>
      <c r="L333" s="115"/>
      <c r="M333" s="115"/>
      <c r="N333" s="115"/>
      <c r="O333" s="115"/>
      <c r="P333" s="115"/>
      <c r="Q333" s="115"/>
      <c r="R333" s="115"/>
      <c r="S333" s="115"/>
      <c r="T333" s="115"/>
      <c r="U333" s="115"/>
      <c r="V333" s="115"/>
      <c r="W333" s="34"/>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row>
    <row r="334" spans="1:80">
      <c r="A334" s="35"/>
      <c r="B334" s="35"/>
      <c r="C334" s="35"/>
      <c r="D334" s="35"/>
      <c r="E334" s="35"/>
      <c r="F334" s="35"/>
      <c r="G334" s="35"/>
      <c r="H334" s="34"/>
      <c r="I334" s="115"/>
      <c r="J334" s="115"/>
      <c r="K334" s="115"/>
      <c r="L334" s="115"/>
      <c r="M334" s="115"/>
      <c r="N334" s="115"/>
      <c r="O334" s="115"/>
      <c r="P334" s="115"/>
      <c r="Q334" s="115"/>
      <c r="R334" s="115"/>
      <c r="S334" s="115"/>
      <c r="T334" s="115"/>
      <c r="U334" s="115"/>
      <c r="V334" s="115"/>
      <c r="W334" s="34"/>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row>
    <row r="335" spans="1:80">
      <c r="A335" s="35"/>
      <c r="B335" s="35"/>
      <c r="C335" s="35"/>
      <c r="D335" s="35"/>
      <c r="E335" s="35"/>
      <c r="F335" s="35"/>
      <c r="G335" s="35"/>
      <c r="H335" s="34"/>
      <c r="I335" s="115"/>
      <c r="J335" s="115"/>
      <c r="K335" s="115"/>
      <c r="L335" s="115"/>
      <c r="M335" s="115"/>
      <c r="N335" s="115"/>
      <c r="O335" s="115"/>
      <c r="P335" s="115"/>
      <c r="Q335" s="115"/>
      <c r="R335" s="115"/>
      <c r="S335" s="115"/>
      <c r="T335" s="115"/>
      <c r="U335" s="115"/>
      <c r="V335" s="115"/>
      <c r="W335" s="34"/>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row>
    <row r="336" spans="1:80">
      <c r="A336" s="35"/>
      <c r="B336" s="35"/>
      <c r="C336" s="35"/>
      <c r="D336" s="35"/>
      <c r="E336" s="35"/>
      <c r="F336" s="35"/>
      <c r="G336" s="35"/>
      <c r="H336" s="34"/>
      <c r="I336" s="115"/>
      <c r="J336" s="115"/>
      <c r="K336" s="115"/>
      <c r="L336" s="115"/>
      <c r="M336" s="115"/>
      <c r="N336" s="115"/>
      <c r="O336" s="115"/>
      <c r="P336" s="115"/>
      <c r="Q336" s="115"/>
      <c r="R336" s="115"/>
      <c r="S336" s="115"/>
      <c r="T336" s="115"/>
      <c r="U336" s="115"/>
      <c r="V336" s="115"/>
      <c r="W336" s="34"/>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row>
    <row r="337" spans="1:80">
      <c r="A337" s="35"/>
      <c r="B337" s="35"/>
      <c r="C337" s="35"/>
      <c r="D337" s="35"/>
      <c r="E337" s="35"/>
      <c r="F337" s="35"/>
      <c r="G337" s="35"/>
      <c r="H337" s="34"/>
      <c r="I337" s="115"/>
      <c r="J337" s="115"/>
      <c r="K337" s="115"/>
      <c r="L337" s="115"/>
      <c r="M337" s="115"/>
      <c r="N337" s="115"/>
      <c r="O337" s="115"/>
      <c r="P337" s="115"/>
      <c r="Q337" s="115"/>
      <c r="R337" s="115"/>
      <c r="S337" s="115"/>
      <c r="T337" s="115"/>
      <c r="U337" s="115"/>
      <c r="V337" s="115"/>
      <c r="W337" s="34"/>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row>
    <row r="338" spans="1:80">
      <c r="A338" s="35"/>
      <c r="B338" s="35"/>
      <c r="C338" s="35"/>
      <c r="D338" s="35"/>
      <c r="E338" s="35"/>
      <c r="F338" s="35"/>
      <c r="G338" s="35"/>
      <c r="H338" s="34"/>
      <c r="I338" s="115"/>
      <c r="J338" s="115"/>
      <c r="K338" s="115"/>
      <c r="L338" s="115"/>
      <c r="M338" s="115"/>
      <c r="N338" s="115"/>
      <c r="O338" s="115"/>
      <c r="P338" s="115"/>
      <c r="Q338" s="115"/>
      <c r="R338" s="115"/>
      <c r="S338" s="115"/>
      <c r="T338" s="115"/>
      <c r="U338" s="115"/>
      <c r="V338" s="115"/>
      <c r="W338" s="34"/>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row>
    <row r="339" spans="1:80">
      <c r="A339" s="35"/>
      <c r="B339" s="35"/>
      <c r="C339" s="35"/>
      <c r="D339" s="35"/>
      <c r="E339" s="35"/>
      <c r="F339" s="35"/>
      <c r="G339" s="35"/>
      <c r="H339" s="34"/>
      <c r="I339" s="115"/>
      <c r="J339" s="115"/>
      <c r="K339" s="115"/>
      <c r="L339" s="115"/>
      <c r="M339" s="115"/>
      <c r="N339" s="115"/>
      <c r="O339" s="115"/>
      <c r="P339" s="115"/>
      <c r="Q339" s="115"/>
      <c r="R339" s="115"/>
      <c r="S339" s="115"/>
      <c r="T339" s="115"/>
      <c r="U339" s="115"/>
      <c r="V339" s="115"/>
      <c r="W339" s="34"/>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row>
    <row r="340" spans="1:80">
      <c r="A340" s="35"/>
      <c r="B340" s="35"/>
      <c r="C340" s="35"/>
      <c r="D340" s="35"/>
      <c r="E340" s="35"/>
      <c r="F340" s="35"/>
      <c r="G340" s="35"/>
      <c r="H340" s="34"/>
      <c r="I340" s="115"/>
      <c r="J340" s="115"/>
      <c r="K340" s="115"/>
      <c r="L340" s="115"/>
      <c r="M340" s="115"/>
      <c r="N340" s="115"/>
      <c r="O340" s="115"/>
      <c r="P340" s="115"/>
      <c r="Q340" s="115"/>
      <c r="R340" s="115"/>
      <c r="S340" s="115"/>
      <c r="T340" s="115"/>
      <c r="U340" s="115"/>
      <c r="V340" s="115"/>
      <c r="W340" s="34"/>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row>
    <row r="341" spans="1:80">
      <c r="A341" s="35"/>
      <c r="B341" s="35"/>
      <c r="C341" s="35"/>
      <c r="D341" s="35"/>
      <c r="E341" s="35"/>
      <c r="F341" s="35"/>
      <c r="G341" s="35"/>
      <c r="H341" s="34"/>
      <c r="I341" s="115"/>
      <c r="J341" s="115"/>
      <c r="K341" s="115"/>
      <c r="L341" s="115"/>
      <c r="M341" s="115"/>
      <c r="N341" s="115"/>
      <c r="O341" s="115"/>
      <c r="P341" s="115"/>
      <c r="Q341" s="115"/>
      <c r="R341" s="115"/>
      <c r="S341" s="115"/>
      <c r="T341" s="115"/>
      <c r="U341" s="115"/>
      <c r="V341" s="115"/>
      <c r="W341" s="34"/>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row>
    <row r="342" spans="1:80">
      <c r="A342" s="35"/>
      <c r="B342" s="35"/>
      <c r="C342" s="35"/>
      <c r="D342" s="35"/>
      <c r="E342" s="35"/>
      <c r="F342" s="35"/>
      <c r="G342" s="35"/>
      <c r="H342" s="34"/>
      <c r="I342" s="115"/>
      <c r="J342" s="115"/>
      <c r="K342" s="115"/>
      <c r="L342" s="115"/>
      <c r="M342" s="115"/>
      <c r="N342" s="115"/>
      <c r="O342" s="115"/>
      <c r="P342" s="115"/>
      <c r="Q342" s="115"/>
      <c r="R342" s="115"/>
      <c r="S342" s="115"/>
      <c r="T342" s="115"/>
      <c r="U342" s="115"/>
      <c r="V342" s="115"/>
      <c r="W342" s="34"/>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row>
    <row r="343" spans="1:80">
      <c r="A343" s="35"/>
      <c r="B343" s="35"/>
      <c r="C343" s="35"/>
      <c r="D343" s="35"/>
      <c r="E343" s="35"/>
      <c r="F343" s="35"/>
      <c r="G343" s="35"/>
      <c r="H343" s="34"/>
      <c r="I343" s="115"/>
      <c r="J343" s="115"/>
      <c r="K343" s="115"/>
      <c r="L343" s="115"/>
      <c r="M343" s="115"/>
      <c r="N343" s="115"/>
      <c r="O343" s="115"/>
      <c r="P343" s="115"/>
      <c r="Q343" s="115"/>
      <c r="R343" s="115"/>
      <c r="S343" s="115"/>
      <c r="T343" s="115"/>
      <c r="U343" s="115"/>
      <c r="V343" s="115"/>
      <c r="W343" s="34"/>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row>
    <row r="344" spans="1:80">
      <c r="A344" s="35"/>
      <c r="B344" s="35"/>
      <c r="C344" s="35"/>
      <c r="D344" s="35"/>
      <c r="E344" s="35"/>
      <c r="F344" s="35"/>
      <c r="G344" s="35"/>
      <c r="H344" s="34"/>
      <c r="I344" s="115"/>
      <c r="J344" s="115"/>
      <c r="K344" s="115"/>
      <c r="L344" s="115"/>
      <c r="M344" s="115"/>
      <c r="N344" s="115"/>
      <c r="O344" s="115"/>
      <c r="P344" s="115"/>
      <c r="Q344" s="115"/>
      <c r="R344" s="115"/>
      <c r="S344" s="115"/>
      <c r="T344" s="115"/>
      <c r="U344" s="115"/>
      <c r="V344" s="115"/>
      <c r="W344" s="34"/>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row>
    <row r="345" spans="1:80">
      <c r="A345" s="35"/>
      <c r="B345" s="35"/>
      <c r="C345" s="35"/>
      <c r="D345" s="35"/>
      <c r="E345" s="35"/>
      <c r="F345" s="35"/>
      <c r="G345" s="35"/>
      <c r="H345" s="34"/>
      <c r="I345" s="115"/>
      <c r="J345" s="115"/>
      <c r="K345" s="115"/>
      <c r="L345" s="115"/>
      <c r="M345" s="115"/>
      <c r="N345" s="115"/>
      <c r="O345" s="115"/>
      <c r="P345" s="115"/>
      <c r="Q345" s="115"/>
      <c r="R345" s="115"/>
      <c r="S345" s="115"/>
      <c r="T345" s="115"/>
      <c r="U345" s="115"/>
      <c r="V345" s="115"/>
      <c r="W345" s="34"/>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row>
    <row r="346" spans="1:80">
      <c r="A346" s="35"/>
      <c r="B346" s="35"/>
      <c r="C346" s="35"/>
      <c r="D346" s="35"/>
      <c r="E346" s="35"/>
      <c r="F346" s="35"/>
      <c r="G346" s="35"/>
      <c r="H346" s="34"/>
      <c r="I346" s="115"/>
      <c r="J346" s="115"/>
      <c r="K346" s="115"/>
      <c r="L346" s="115"/>
      <c r="M346" s="115"/>
      <c r="N346" s="115"/>
      <c r="O346" s="115"/>
      <c r="P346" s="115"/>
      <c r="Q346" s="115"/>
      <c r="R346" s="115"/>
      <c r="S346" s="115"/>
      <c r="T346" s="115"/>
      <c r="U346" s="115"/>
      <c r="V346" s="115"/>
      <c r="W346" s="34"/>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row>
    <row r="347" spans="1:80">
      <c r="A347" s="35"/>
      <c r="B347" s="35"/>
      <c r="C347" s="35"/>
      <c r="D347" s="35"/>
      <c r="E347" s="35"/>
      <c r="F347" s="35"/>
      <c r="G347" s="35"/>
      <c r="H347" s="34"/>
      <c r="I347" s="115"/>
      <c r="J347" s="115"/>
      <c r="K347" s="115"/>
      <c r="L347" s="115"/>
      <c r="M347" s="115"/>
      <c r="N347" s="115"/>
      <c r="O347" s="115"/>
      <c r="P347" s="115"/>
      <c r="Q347" s="115"/>
      <c r="R347" s="115"/>
      <c r="S347" s="115"/>
      <c r="T347" s="115"/>
      <c r="U347" s="115"/>
      <c r="V347" s="115"/>
      <c r="W347" s="34"/>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row>
    <row r="348" spans="1:80">
      <c r="A348" s="35"/>
      <c r="B348" s="35"/>
      <c r="C348" s="35"/>
      <c r="D348" s="35"/>
      <c r="E348" s="35"/>
      <c r="F348" s="35"/>
      <c r="G348" s="35"/>
      <c r="H348" s="34"/>
      <c r="I348" s="115"/>
      <c r="J348" s="115"/>
      <c r="K348" s="115"/>
      <c r="L348" s="115"/>
      <c r="M348" s="115"/>
      <c r="N348" s="115"/>
      <c r="O348" s="115"/>
      <c r="P348" s="115"/>
      <c r="Q348" s="115"/>
      <c r="R348" s="115"/>
      <c r="S348" s="115"/>
      <c r="T348" s="115"/>
      <c r="U348" s="115"/>
      <c r="V348" s="115"/>
      <c r="W348" s="34"/>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row>
    <row r="349" spans="1:80">
      <c r="A349" s="35"/>
      <c r="B349" s="35"/>
      <c r="C349" s="35"/>
      <c r="D349" s="35"/>
      <c r="E349" s="35"/>
      <c r="F349" s="35"/>
      <c r="G349" s="35"/>
      <c r="H349" s="34"/>
      <c r="I349" s="115"/>
      <c r="J349" s="115"/>
      <c r="K349" s="115"/>
      <c r="L349" s="115"/>
      <c r="M349" s="115"/>
      <c r="N349" s="115"/>
      <c r="O349" s="115"/>
      <c r="P349" s="115"/>
      <c r="Q349" s="115"/>
      <c r="R349" s="115"/>
      <c r="S349" s="115"/>
      <c r="T349" s="115"/>
      <c r="U349" s="115"/>
      <c r="V349" s="115"/>
      <c r="W349" s="34"/>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row>
    <row r="350" spans="1:80">
      <c r="A350" s="35"/>
      <c r="B350" s="35"/>
      <c r="C350" s="35"/>
      <c r="D350" s="35"/>
      <c r="E350" s="35"/>
      <c r="F350" s="35"/>
      <c r="G350" s="35"/>
      <c r="H350" s="34"/>
      <c r="I350" s="115"/>
      <c r="J350" s="115"/>
      <c r="K350" s="115"/>
      <c r="L350" s="115"/>
      <c r="M350" s="115"/>
      <c r="N350" s="115"/>
      <c r="O350" s="115"/>
      <c r="P350" s="115"/>
      <c r="Q350" s="115"/>
      <c r="R350" s="115"/>
      <c r="S350" s="115"/>
      <c r="T350" s="115"/>
      <c r="U350" s="115"/>
      <c r="V350" s="115"/>
      <c r="W350" s="34"/>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row>
    <row r="351" spans="1:80">
      <c r="A351" s="35"/>
      <c r="B351" s="35"/>
      <c r="C351" s="35"/>
      <c r="D351" s="35"/>
      <c r="E351" s="35"/>
      <c r="F351" s="35"/>
      <c r="G351" s="35"/>
      <c r="H351" s="34"/>
      <c r="I351" s="115"/>
      <c r="J351" s="115"/>
      <c r="K351" s="115"/>
      <c r="L351" s="115"/>
      <c r="M351" s="115"/>
      <c r="N351" s="115"/>
      <c r="O351" s="115"/>
      <c r="P351" s="115"/>
      <c r="Q351" s="115"/>
      <c r="R351" s="115"/>
      <c r="S351" s="115"/>
      <c r="T351" s="115"/>
      <c r="U351" s="115"/>
      <c r="V351" s="115"/>
      <c r="W351" s="34"/>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row>
    <row r="352" spans="1:80">
      <c r="A352" s="35"/>
      <c r="B352" s="35"/>
      <c r="C352" s="35"/>
      <c r="D352" s="35"/>
      <c r="E352" s="35"/>
      <c r="F352" s="35"/>
      <c r="G352" s="35"/>
      <c r="H352" s="34"/>
      <c r="I352" s="115"/>
      <c r="J352" s="115"/>
      <c r="K352" s="115"/>
      <c r="L352" s="115"/>
      <c r="M352" s="115"/>
      <c r="N352" s="115"/>
      <c r="O352" s="115"/>
      <c r="P352" s="115"/>
      <c r="Q352" s="115"/>
      <c r="R352" s="115"/>
      <c r="S352" s="115"/>
      <c r="T352" s="115"/>
      <c r="U352" s="115"/>
      <c r="V352" s="115"/>
      <c r="W352" s="34"/>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row>
    <row r="353" spans="1:80">
      <c r="A353" s="35"/>
      <c r="B353" s="35"/>
      <c r="C353" s="35"/>
      <c r="D353" s="35"/>
      <c r="E353" s="35"/>
      <c r="F353" s="35"/>
      <c r="G353" s="35"/>
      <c r="H353" s="34"/>
      <c r="I353" s="115"/>
      <c r="J353" s="115"/>
      <c r="K353" s="115"/>
      <c r="L353" s="115"/>
      <c r="M353" s="115"/>
      <c r="N353" s="115"/>
      <c r="O353" s="115"/>
      <c r="P353" s="115"/>
      <c r="Q353" s="115"/>
      <c r="R353" s="115"/>
      <c r="S353" s="115"/>
      <c r="T353" s="115"/>
      <c r="U353" s="115"/>
      <c r="V353" s="115"/>
      <c r="W353" s="34"/>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row>
    <row r="354" spans="1:80">
      <c r="A354" s="35"/>
      <c r="B354" s="35"/>
      <c r="C354" s="35"/>
      <c r="D354" s="35"/>
      <c r="E354" s="35"/>
      <c r="F354" s="35"/>
      <c r="G354" s="35"/>
      <c r="H354" s="34"/>
      <c r="I354" s="115"/>
      <c r="J354" s="115"/>
      <c r="K354" s="115"/>
      <c r="L354" s="115"/>
      <c r="M354" s="115"/>
      <c r="N354" s="115"/>
      <c r="O354" s="115"/>
      <c r="P354" s="115"/>
      <c r="Q354" s="115"/>
      <c r="R354" s="115"/>
      <c r="S354" s="115"/>
      <c r="T354" s="115"/>
      <c r="U354" s="115"/>
      <c r="V354" s="115"/>
      <c r="W354" s="34"/>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row>
    <row r="355" spans="1:80">
      <c r="A355" s="35"/>
      <c r="B355" s="35"/>
      <c r="C355" s="35"/>
      <c r="D355" s="35"/>
      <c r="E355" s="35"/>
      <c r="F355" s="35"/>
      <c r="G355" s="35"/>
      <c r="H355" s="34"/>
      <c r="I355" s="115"/>
      <c r="J355" s="115"/>
      <c r="K355" s="115"/>
      <c r="L355" s="115"/>
      <c r="M355" s="115"/>
      <c r="N355" s="115"/>
      <c r="O355" s="115"/>
      <c r="P355" s="115"/>
      <c r="Q355" s="115"/>
      <c r="R355" s="115"/>
      <c r="S355" s="115"/>
      <c r="T355" s="115"/>
      <c r="U355" s="115"/>
      <c r="V355" s="115"/>
      <c r="W355" s="34"/>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row>
    <row r="356" spans="1:80">
      <c r="A356" s="35"/>
      <c r="B356" s="35"/>
      <c r="C356" s="35"/>
      <c r="D356" s="35"/>
      <c r="E356" s="35"/>
      <c r="F356" s="35"/>
      <c r="G356" s="35"/>
      <c r="H356" s="34"/>
      <c r="I356" s="115"/>
      <c r="J356" s="115"/>
      <c r="K356" s="115"/>
      <c r="L356" s="115"/>
      <c r="M356" s="115"/>
      <c r="N356" s="115"/>
      <c r="O356" s="115"/>
      <c r="P356" s="115"/>
      <c r="Q356" s="115"/>
      <c r="R356" s="115"/>
      <c r="S356" s="115"/>
      <c r="T356" s="115"/>
      <c r="U356" s="115"/>
      <c r="V356" s="115"/>
      <c r="W356" s="34"/>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row>
    <row r="357" spans="1:80">
      <c r="A357" s="35"/>
      <c r="B357" s="35"/>
      <c r="C357" s="35"/>
      <c r="D357" s="35"/>
      <c r="E357" s="35"/>
      <c r="F357" s="35"/>
      <c r="G357" s="35"/>
      <c r="H357" s="34"/>
      <c r="I357" s="115"/>
      <c r="J357" s="115"/>
      <c r="K357" s="115"/>
      <c r="L357" s="115"/>
      <c r="M357" s="115"/>
      <c r="N357" s="115"/>
      <c r="O357" s="115"/>
      <c r="P357" s="115"/>
      <c r="Q357" s="115"/>
      <c r="R357" s="115"/>
      <c r="S357" s="115"/>
      <c r="T357" s="115"/>
      <c r="U357" s="115"/>
      <c r="V357" s="115"/>
      <c r="W357" s="34"/>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row>
    <row r="358" spans="1:80">
      <c r="A358" s="35"/>
      <c r="B358" s="35"/>
      <c r="C358" s="35"/>
      <c r="D358" s="35"/>
      <c r="E358" s="35"/>
      <c r="F358" s="35"/>
      <c r="G358" s="35"/>
      <c r="H358" s="34"/>
      <c r="I358" s="115"/>
      <c r="J358" s="115"/>
      <c r="K358" s="115"/>
      <c r="L358" s="115"/>
      <c r="M358" s="115"/>
      <c r="N358" s="115"/>
      <c r="O358" s="115"/>
      <c r="P358" s="115"/>
      <c r="Q358" s="115"/>
      <c r="R358" s="115"/>
      <c r="S358" s="115"/>
      <c r="T358" s="115"/>
      <c r="U358" s="115"/>
      <c r="V358" s="115"/>
      <c r="W358" s="34"/>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row>
    <row r="359" spans="1:80">
      <c r="A359" s="35"/>
      <c r="B359" s="35"/>
      <c r="C359" s="35"/>
      <c r="D359" s="35"/>
      <c r="E359" s="35"/>
      <c r="F359" s="35"/>
      <c r="G359" s="35"/>
      <c r="H359" s="34"/>
      <c r="I359" s="115"/>
      <c r="J359" s="115"/>
      <c r="K359" s="115"/>
      <c r="L359" s="115"/>
      <c r="M359" s="115"/>
      <c r="N359" s="115"/>
      <c r="O359" s="115"/>
      <c r="P359" s="115"/>
      <c r="Q359" s="115"/>
      <c r="R359" s="115"/>
      <c r="S359" s="115"/>
      <c r="T359" s="115"/>
      <c r="U359" s="115"/>
      <c r="V359" s="115"/>
      <c r="W359" s="34"/>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row>
    <row r="360" spans="1:80">
      <c r="A360" s="35"/>
      <c r="B360" s="35"/>
      <c r="C360" s="35"/>
      <c r="D360" s="35"/>
      <c r="E360" s="35"/>
      <c r="F360" s="35"/>
      <c r="G360" s="35"/>
      <c r="H360" s="34"/>
      <c r="I360" s="115"/>
      <c r="J360" s="115"/>
      <c r="K360" s="115"/>
      <c r="L360" s="115"/>
      <c r="M360" s="115"/>
      <c r="N360" s="115"/>
      <c r="O360" s="115"/>
      <c r="P360" s="115"/>
      <c r="Q360" s="115"/>
      <c r="R360" s="115"/>
      <c r="S360" s="115"/>
      <c r="T360" s="115"/>
      <c r="U360" s="115"/>
      <c r="V360" s="115"/>
      <c r="W360" s="34"/>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row>
    <row r="361" spans="1:80">
      <c r="A361" s="35"/>
      <c r="B361" s="35"/>
      <c r="C361" s="35"/>
      <c r="D361" s="35"/>
      <c r="E361" s="35"/>
      <c r="F361" s="35"/>
      <c r="G361" s="35"/>
      <c r="H361" s="34"/>
      <c r="I361" s="115"/>
      <c r="J361" s="115"/>
      <c r="K361" s="115"/>
      <c r="L361" s="115"/>
      <c r="M361" s="115"/>
      <c r="N361" s="115"/>
      <c r="O361" s="115"/>
      <c r="P361" s="115"/>
      <c r="Q361" s="115"/>
      <c r="R361" s="115"/>
      <c r="S361" s="115"/>
      <c r="T361" s="115"/>
      <c r="U361" s="115"/>
      <c r="V361" s="115"/>
      <c r="W361" s="34"/>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row>
    <row r="362" spans="1:80">
      <c r="A362" s="35"/>
      <c r="B362" s="35"/>
      <c r="C362" s="35"/>
      <c r="D362" s="35"/>
      <c r="E362" s="35"/>
      <c r="F362" s="35"/>
      <c r="G362" s="35"/>
      <c r="H362" s="34"/>
      <c r="I362" s="115"/>
      <c r="J362" s="115"/>
      <c r="K362" s="115"/>
      <c r="L362" s="115"/>
      <c r="M362" s="115"/>
      <c r="N362" s="115"/>
      <c r="O362" s="115"/>
      <c r="P362" s="115"/>
      <c r="Q362" s="115"/>
      <c r="R362" s="115"/>
      <c r="S362" s="115"/>
      <c r="T362" s="115"/>
      <c r="U362" s="115"/>
      <c r="V362" s="115"/>
      <c r="W362" s="34"/>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row>
    <row r="363" spans="1:80">
      <c r="A363" s="35"/>
      <c r="B363" s="35"/>
      <c r="C363" s="35"/>
      <c r="D363" s="35"/>
      <c r="E363" s="35"/>
      <c r="F363" s="35"/>
      <c r="G363" s="35"/>
      <c r="H363" s="34"/>
      <c r="I363" s="115"/>
      <c r="J363" s="115"/>
      <c r="K363" s="115"/>
      <c r="L363" s="115"/>
      <c r="M363" s="115"/>
      <c r="N363" s="115"/>
      <c r="O363" s="115"/>
      <c r="P363" s="115"/>
      <c r="Q363" s="115"/>
      <c r="R363" s="115"/>
      <c r="S363" s="115"/>
      <c r="T363" s="115"/>
      <c r="U363" s="115"/>
      <c r="V363" s="115"/>
      <c r="W363" s="34"/>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row>
    <row r="364" spans="1:80">
      <c r="A364" s="35"/>
      <c r="B364" s="35"/>
      <c r="C364" s="35"/>
      <c r="D364" s="35"/>
      <c r="E364" s="35"/>
      <c r="F364" s="35"/>
      <c r="G364" s="35"/>
      <c r="H364" s="34"/>
      <c r="I364" s="115"/>
      <c r="J364" s="115"/>
      <c r="K364" s="115"/>
      <c r="L364" s="115"/>
      <c r="M364" s="115"/>
      <c r="N364" s="115"/>
      <c r="O364" s="115"/>
      <c r="P364" s="115"/>
      <c r="Q364" s="115"/>
      <c r="R364" s="115"/>
      <c r="S364" s="115"/>
      <c r="T364" s="115"/>
      <c r="U364" s="115"/>
      <c r="V364" s="115"/>
      <c r="W364" s="34"/>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row>
    <row r="365" spans="1:80">
      <c r="A365" s="35"/>
      <c r="B365" s="35"/>
      <c r="C365" s="35"/>
      <c r="D365" s="35"/>
      <c r="E365" s="35"/>
      <c r="F365" s="35"/>
      <c r="G365" s="35"/>
      <c r="H365" s="34"/>
      <c r="I365" s="115"/>
      <c r="J365" s="115"/>
      <c r="K365" s="115"/>
      <c r="L365" s="115"/>
      <c r="M365" s="115"/>
      <c r="N365" s="115"/>
      <c r="O365" s="115"/>
      <c r="P365" s="115"/>
      <c r="Q365" s="115"/>
      <c r="R365" s="115"/>
      <c r="S365" s="115"/>
      <c r="T365" s="115"/>
      <c r="U365" s="115"/>
      <c r="V365" s="115"/>
      <c r="W365" s="34"/>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row>
    <row r="366" spans="1:80">
      <c r="A366" s="35"/>
      <c r="B366" s="35"/>
      <c r="C366" s="35"/>
      <c r="D366" s="35"/>
      <c r="E366" s="35"/>
      <c r="F366" s="35"/>
      <c r="G366" s="35"/>
      <c r="H366" s="34"/>
      <c r="I366" s="115"/>
      <c r="J366" s="115"/>
      <c r="K366" s="115"/>
      <c r="L366" s="115"/>
      <c r="M366" s="115"/>
      <c r="N366" s="115"/>
      <c r="O366" s="115"/>
      <c r="P366" s="115"/>
      <c r="Q366" s="115"/>
      <c r="R366" s="115"/>
      <c r="S366" s="115"/>
      <c r="T366" s="115"/>
      <c r="U366" s="115"/>
      <c r="V366" s="115"/>
      <c r="W366" s="34"/>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row>
    <row r="367" spans="1:80">
      <c r="A367" s="35"/>
      <c r="B367" s="35"/>
      <c r="C367" s="35"/>
      <c r="D367" s="35"/>
      <c r="E367" s="35"/>
      <c r="F367" s="35"/>
      <c r="G367" s="35"/>
      <c r="H367" s="34"/>
      <c r="I367" s="115"/>
      <c r="J367" s="115"/>
      <c r="K367" s="115"/>
      <c r="L367" s="115"/>
      <c r="M367" s="115"/>
      <c r="N367" s="115"/>
      <c r="O367" s="115"/>
      <c r="P367" s="115"/>
      <c r="Q367" s="115"/>
      <c r="R367" s="115"/>
      <c r="S367" s="115"/>
      <c r="T367" s="115"/>
      <c r="U367" s="115"/>
      <c r="V367" s="115"/>
      <c r="W367" s="34"/>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row>
    <row r="368" spans="1:80">
      <c r="A368" s="35"/>
      <c r="B368" s="35"/>
      <c r="C368" s="35"/>
      <c r="D368" s="35"/>
      <c r="E368" s="35"/>
      <c r="F368" s="35"/>
      <c r="G368" s="35"/>
      <c r="H368" s="34"/>
      <c r="I368" s="115"/>
      <c r="J368" s="115"/>
      <c r="K368" s="115"/>
      <c r="L368" s="115"/>
      <c r="M368" s="115"/>
      <c r="N368" s="115"/>
      <c r="O368" s="115"/>
      <c r="P368" s="115"/>
      <c r="Q368" s="115"/>
      <c r="R368" s="115"/>
      <c r="S368" s="115"/>
      <c r="T368" s="115"/>
      <c r="U368" s="115"/>
      <c r="V368" s="115"/>
      <c r="W368" s="34"/>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row>
    <row r="369" spans="1:80">
      <c r="A369" s="35"/>
      <c r="B369" s="35"/>
      <c r="C369" s="35"/>
      <c r="D369" s="35"/>
      <c r="E369" s="35"/>
      <c r="F369" s="35"/>
      <c r="G369" s="35"/>
      <c r="H369" s="34"/>
      <c r="I369" s="115"/>
      <c r="J369" s="115"/>
      <c r="K369" s="115"/>
      <c r="L369" s="115"/>
      <c r="M369" s="115"/>
      <c r="N369" s="115"/>
      <c r="O369" s="115"/>
      <c r="P369" s="115"/>
      <c r="Q369" s="115"/>
      <c r="R369" s="115"/>
      <c r="S369" s="115"/>
      <c r="T369" s="115"/>
      <c r="U369" s="115"/>
      <c r="V369" s="115"/>
      <c r="W369" s="34"/>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row>
    <row r="370" spans="1:80">
      <c r="A370" s="35"/>
      <c r="B370" s="35"/>
      <c r="C370" s="35"/>
      <c r="D370" s="35"/>
      <c r="E370" s="35"/>
      <c r="F370" s="35"/>
      <c r="G370" s="35"/>
      <c r="H370" s="34"/>
      <c r="I370" s="115"/>
      <c r="J370" s="115"/>
      <c r="K370" s="115"/>
      <c r="L370" s="115"/>
      <c r="M370" s="115"/>
      <c r="N370" s="115"/>
      <c r="O370" s="115"/>
      <c r="P370" s="115"/>
      <c r="Q370" s="115"/>
      <c r="R370" s="115"/>
      <c r="S370" s="115"/>
      <c r="T370" s="115"/>
      <c r="U370" s="115"/>
      <c r="V370" s="115"/>
      <c r="W370" s="34"/>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row>
    <row r="371" spans="1:80">
      <c r="A371" s="35"/>
      <c r="B371" s="35"/>
      <c r="C371" s="35"/>
      <c r="D371" s="35"/>
      <c r="E371" s="35"/>
      <c r="F371" s="35"/>
      <c r="G371" s="35"/>
      <c r="H371" s="34"/>
      <c r="I371" s="115"/>
      <c r="J371" s="115"/>
      <c r="K371" s="115"/>
      <c r="L371" s="115"/>
      <c r="M371" s="115"/>
      <c r="N371" s="115"/>
      <c r="O371" s="115"/>
      <c r="P371" s="115"/>
      <c r="Q371" s="115"/>
      <c r="R371" s="115"/>
      <c r="S371" s="115"/>
      <c r="T371" s="115"/>
      <c r="U371" s="115"/>
      <c r="V371" s="115"/>
      <c r="W371" s="34"/>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row>
    <row r="372" spans="1:80">
      <c r="A372" s="35"/>
      <c r="B372" s="35"/>
      <c r="C372" s="35"/>
      <c r="D372" s="35"/>
      <c r="E372" s="35"/>
      <c r="F372" s="35"/>
      <c r="G372" s="35"/>
      <c r="H372" s="34"/>
      <c r="I372" s="115"/>
      <c r="J372" s="115"/>
      <c r="K372" s="115"/>
      <c r="L372" s="115"/>
      <c r="M372" s="115"/>
      <c r="N372" s="115"/>
      <c r="O372" s="115"/>
      <c r="P372" s="115"/>
      <c r="Q372" s="115"/>
      <c r="R372" s="115"/>
      <c r="S372" s="115"/>
      <c r="T372" s="115"/>
      <c r="U372" s="115"/>
      <c r="V372" s="115"/>
      <c r="W372" s="34"/>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row>
    <row r="373" spans="1:80">
      <c r="A373" s="35"/>
      <c r="B373" s="35"/>
      <c r="C373" s="35"/>
      <c r="D373" s="35"/>
      <c r="E373" s="35"/>
      <c r="F373" s="35"/>
      <c r="G373" s="35"/>
      <c r="H373" s="34"/>
      <c r="I373" s="115"/>
      <c r="J373" s="115"/>
      <c r="K373" s="115"/>
      <c r="L373" s="115"/>
      <c r="M373" s="115"/>
      <c r="N373" s="115"/>
      <c r="O373" s="115"/>
      <c r="P373" s="115"/>
      <c r="Q373" s="115"/>
      <c r="R373" s="115"/>
      <c r="S373" s="115"/>
      <c r="T373" s="115"/>
      <c r="U373" s="115"/>
      <c r="V373" s="115"/>
      <c r="W373" s="34"/>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row>
    <row r="374" spans="1:80">
      <c r="A374" s="35"/>
      <c r="B374" s="35"/>
      <c r="C374" s="35"/>
      <c r="D374" s="35"/>
      <c r="E374" s="35"/>
      <c r="F374" s="35"/>
      <c r="G374" s="35"/>
      <c r="H374" s="34"/>
      <c r="I374" s="115"/>
      <c r="J374" s="115"/>
      <c r="K374" s="115"/>
      <c r="L374" s="115"/>
      <c r="M374" s="115"/>
      <c r="N374" s="115"/>
      <c r="O374" s="115"/>
      <c r="P374" s="115"/>
      <c r="Q374" s="115"/>
      <c r="R374" s="115"/>
      <c r="S374" s="115"/>
      <c r="T374" s="115"/>
      <c r="U374" s="115"/>
      <c r="V374" s="115"/>
      <c r="W374" s="34"/>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row>
    <row r="375" spans="1:80">
      <c r="A375" s="35"/>
      <c r="B375" s="35"/>
      <c r="C375" s="35"/>
      <c r="D375" s="35"/>
      <c r="E375" s="35"/>
      <c r="F375" s="35"/>
      <c r="G375" s="35"/>
      <c r="H375" s="34"/>
      <c r="I375" s="115"/>
      <c r="J375" s="115"/>
      <c r="K375" s="115"/>
      <c r="L375" s="115"/>
      <c r="M375" s="115"/>
      <c r="N375" s="115"/>
      <c r="O375" s="115"/>
      <c r="P375" s="115"/>
      <c r="Q375" s="115"/>
      <c r="R375" s="115"/>
      <c r="S375" s="115"/>
      <c r="T375" s="115"/>
      <c r="U375" s="115"/>
      <c r="V375" s="115"/>
      <c r="W375" s="34"/>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row>
    <row r="376" spans="1:80">
      <c r="A376" s="35"/>
      <c r="B376" s="35"/>
      <c r="C376" s="35"/>
      <c r="D376" s="35"/>
      <c r="E376" s="35"/>
      <c r="F376" s="35"/>
      <c r="G376" s="35"/>
      <c r="H376" s="34"/>
      <c r="I376" s="115"/>
      <c r="J376" s="115"/>
      <c r="K376" s="115"/>
      <c r="L376" s="115"/>
      <c r="M376" s="115"/>
      <c r="N376" s="115"/>
      <c r="O376" s="115"/>
      <c r="P376" s="115"/>
      <c r="Q376" s="115"/>
      <c r="R376" s="115"/>
      <c r="S376" s="115"/>
      <c r="T376" s="115"/>
      <c r="U376" s="115"/>
      <c r="V376" s="115"/>
      <c r="W376" s="34"/>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row>
    <row r="377" spans="1:80">
      <c r="A377" s="35"/>
      <c r="B377" s="35"/>
      <c r="C377" s="35"/>
      <c r="D377" s="35"/>
      <c r="E377" s="35"/>
      <c r="F377" s="35"/>
      <c r="G377" s="35"/>
      <c r="H377" s="34"/>
      <c r="I377" s="115"/>
      <c r="J377" s="115"/>
      <c r="K377" s="115"/>
      <c r="L377" s="115"/>
      <c r="M377" s="115"/>
      <c r="N377" s="115"/>
      <c r="O377" s="115"/>
      <c r="P377" s="115"/>
      <c r="Q377" s="115"/>
      <c r="R377" s="115"/>
      <c r="S377" s="115"/>
      <c r="T377" s="115"/>
      <c r="U377" s="115"/>
      <c r="V377" s="115"/>
      <c r="W377" s="34"/>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row>
    <row r="378" spans="1:80">
      <c r="A378" s="35"/>
      <c r="B378" s="35"/>
      <c r="C378" s="35"/>
      <c r="D378" s="35"/>
      <c r="E378" s="35"/>
      <c r="F378" s="35"/>
      <c r="G378" s="35"/>
      <c r="H378" s="34"/>
      <c r="I378" s="115"/>
      <c r="J378" s="115"/>
      <c r="K378" s="115"/>
      <c r="L378" s="115"/>
      <c r="M378" s="115"/>
      <c r="N378" s="115"/>
      <c r="O378" s="115"/>
      <c r="P378" s="115"/>
      <c r="Q378" s="115"/>
      <c r="R378" s="115"/>
      <c r="S378" s="115"/>
      <c r="T378" s="115"/>
      <c r="U378" s="115"/>
      <c r="V378" s="115"/>
      <c r="W378" s="34"/>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row>
    <row r="379" spans="1:80">
      <c r="A379" s="35"/>
      <c r="B379" s="35"/>
      <c r="C379" s="35"/>
      <c r="D379" s="35"/>
      <c r="E379" s="35"/>
      <c r="F379" s="35"/>
      <c r="G379" s="35"/>
      <c r="H379" s="34"/>
      <c r="I379" s="115"/>
      <c r="J379" s="115"/>
      <c r="K379" s="115"/>
      <c r="L379" s="115"/>
      <c r="M379" s="115"/>
      <c r="N379" s="115"/>
      <c r="O379" s="115"/>
      <c r="P379" s="115"/>
      <c r="Q379" s="115"/>
      <c r="R379" s="115"/>
      <c r="S379" s="115"/>
      <c r="T379" s="115"/>
      <c r="U379" s="115"/>
      <c r="V379" s="115"/>
      <c r="W379" s="34"/>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row>
    <row r="380" spans="1:80">
      <c r="A380" s="35"/>
      <c r="B380" s="35"/>
      <c r="C380" s="35"/>
      <c r="D380" s="35"/>
      <c r="E380" s="35"/>
      <c r="F380" s="35"/>
      <c r="G380" s="35"/>
      <c r="H380" s="34"/>
      <c r="I380" s="115"/>
      <c r="J380" s="115"/>
      <c r="K380" s="115"/>
      <c r="L380" s="115"/>
      <c r="M380" s="115"/>
      <c r="N380" s="115"/>
      <c r="O380" s="115"/>
      <c r="P380" s="115"/>
      <c r="Q380" s="115"/>
      <c r="R380" s="115"/>
      <c r="S380" s="115"/>
      <c r="T380" s="115"/>
      <c r="U380" s="115"/>
      <c r="V380" s="115"/>
      <c r="W380" s="34"/>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row>
    <row r="381" spans="1:80">
      <c r="A381" s="35"/>
      <c r="B381" s="35"/>
      <c r="C381" s="35"/>
      <c r="D381" s="35"/>
      <c r="E381" s="35"/>
      <c r="F381" s="35"/>
      <c r="G381" s="35"/>
      <c r="H381" s="34"/>
      <c r="I381" s="115"/>
      <c r="J381" s="115"/>
      <c r="K381" s="115"/>
      <c r="L381" s="115"/>
      <c r="M381" s="115"/>
      <c r="N381" s="115"/>
      <c r="O381" s="115"/>
      <c r="P381" s="115"/>
      <c r="Q381" s="115"/>
      <c r="R381" s="115"/>
      <c r="S381" s="115"/>
      <c r="T381" s="115"/>
      <c r="U381" s="115"/>
      <c r="V381" s="115"/>
      <c r="W381" s="34"/>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row>
    <row r="382" spans="1:80">
      <c r="A382" s="35"/>
      <c r="B382" s="35"/>
      <c r="C382" s="35"/>
      <c r="D382" s="35"/>
      <c r="E382" s="35"/>
      <c r="F382" s="35"/>
      <c r="G382" s="35"/>
      <c r="H382" s="34"/>
      <c r="I382" s="115"/>
      <c r="J382" s="115"/>
      <c r="K382" s="115"/>
      <c r="L382" s="115"/>
      <c r="M382" s="115"/>
      <c r="N382" s="115"/>
      <c r="O382" s="115"/>
      <c r="P382" s="115"/>
      <c r="Q382" s="115"/>
      <c r="R382" s="115"/>
      <c r="S382" s="115"/>
      <c r="T382" s="115"/>
      <c r="U382" s="115"/>
      <c r="V382" s="115"/>
      <c r="W382" s="34"/>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row>
    <row r="383" spans="1:80">
      <c r="A383" s="35"/>
      <c r="B383" s="35"/>
      <c r="C383" s="35"/>
      <c r="D383" s="35"/>
      <c r="E383" s="35"/>
      <c r="F383" s="35"/>
      <c r="G383" s="35"/>
      <c r="H383" s="34"/>
      <c r="I383" s="115"/>
      <c r="J383" s="115"/>
      <c r="K383" s="115"/>
      <c r="L383" s="115"/>
      <c r="M383" s="115"/>
      <c r="N383" s="115"/>
      <c r="O383" s="115"/>
      <c r="P383" s="115"/>
      <c r="Q383" s="115"/>
      <c r="R383" s="115"/>
      <c r="S383" s="115"/>
      <c r="T383" s="115"/>
      <c r="U383" s="115"/>
      <c r="V383" s="115"/>
      <c r="W383" s="34"/>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row>
    <row r="384" spans="1:80">
      <c r="A384" s="35"/>
      <c r="B384" s="35"/>
      <c r="C384" s="35"/>
      <c r="D384" s="35"/>
      <c r="E384" s="35"/>
      <c r="F384" s="35"/>
      <c r="G384" s="35"/>
      <c r="H384" s="34"/>
      <c r="I384" s="115"/>
      <c r="J384" s="115"/>
      <c r="K384" s="115"/>
      <c r="L384" s="115"/>
      <c r="M384" s="115"/>
      <c r="N384" s="115"/>
      <c r="O384" s="115"/>
      <c r="P384" s="115"/>
      <c r="Q384" s="115"/>
      <c r="R384" s="115"/>
      <c r="S384" s="115"/>
      <c r="T384" s="115"/>
      <c r="U384" s="115"/>
      <c r="V384" s="115"/>
      <c r="W384" s="34"/>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row>
    <row r="385" spans="1:80">
      <c r="A385" s="35"/>
      <c r="B385" s="35"/>
      <c r="C385" s="35"/>
      <c r="D385" s="35"/>
      <c r="E385" s="35"/>
      <c r="F385" s="35"/>
      <c r="G385" s="35"/>
      <c r="H385" s="34"/>
      <c r="I385" s="115"/>
      <c r="J385" s="115"/>
      <c r="K385" s="115"/>
      <c r="L385" s="115"/>
      <c r="M385" s="115"/>
      <c r="N385" s="115"/>
      <c r="O385" s="115"/>
      <c r="P385" s="115"/>
      <c r="Q385" s="115"/>
      <c r="R385" s="115"/>
      <c r="S385" s="115"/>
      <c r="T385" s="115"/>
      <c r="U385" s="115"/>
      <c r="V385" s="115"/>
      <c r="W385" s="34"/>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row>
    <row r="386" spans="1:80">
      <c r="A386" s="35"/>
      <c r="B386" s="35"/>
      <c r="C386" s="35"/>
      <c r="D386" s="35"/>
      <c r="E386" s="35"/>
      <c r="F386" s="35"/>
      <c r="G386" s="35"/>
      <c r="H386" s="34"/>
      <c r="I386" s="115"/>
      <c r="J386" s="115"/>
      <c r="K386" s="115"/>
      <c r="L386" s="115"/>
      <c r="M386" s="115"/>
      <c r="N386" s="115"/>
      <c r="O386" s="115"/>
      <c r="P386" s="115"/>
      <c r="Q386" s="115"/>
      <c r="R386" s="115"/>
      <c r="S386" s="115"/>
      <c r="T386" s="115"/>
      <c r="U386" s="115"/>
      <c r="V386" s="115"/>
      <c r="W386" s="34"/>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row>
    <row r="387" spans="1:80">
      <c r="A387" s="35"/>
      <c r="B387" s="35"/>
      <c r="C387" s="35"/>
      <c r="D387" s="35"/>
      <c r="E387" s="35"/>
      <c r="F387" s="35"/>
      <c r="G387" s="35"/>
      <c r="H387" s="34"/>
      <c r="I387" s="115"/>
      <c r="J387" s="115"/>
      <c r="K387" s="115"/>
      <c r="L387" s="115"/>
      <c r="M387" s="115"/>
      <c r="N387" s="115"/>
      <c r="O387" s="115"/>
      <c r="P387" s="115"/>
      <c r="Q387" s="115"/>
      <c r="R387" s="115"/>
      <c r="S387" s="115"/>
      <c r="T387" s="115"/>
      <c r="U387" s="115"/>
      <c r="V387" s="115"/>
      <c r="W387" s="34"/>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row>
    <row r="388" spans="1:80">
      <c r="A388" s="35"/>
      <c r="B388" s="35"/>
      <c r="C388" s="35"/>
      <c r="D388" s="35"/>
      <c r="E388" s="35"/>
      <c r="F388" s="35"/>
      <c r="G388" s="35"/>
      <c r="H388" s="34"/>
      <c r="I388" s="115"/>
      <c r="J388" s="115"/>
      <c r="K388" s="115"/>
      <c r="L388" s="115"/>
      <c r="M388" s="115"/>
      <c r="N388" s="115"/>
      <c r="O388" s="115"/>
      <c r="P388" s="115"/>
      <c r="Q388" s="115"/>
      <c r="R388" s="115"/>
      <c r="S388" s="115"/>
      <c r="T388" s="115"/>
      <c r="U388" s="115"/>
      <c r="V388" s="115"/>
      <c r="W388" s="34"/>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row>
    <row r="389" spans="1:80">
      <c r="A389" s="35"/>
      <c r="B389" s="35"/>
      <c r="C389" s="35"/>
      <c r="D389" s="35"/>
      <c r="E389" s="35"/>
      <c r="F389" s="35"/>
      <c r="G389" s="35"/>
      <c r="H389" s="34"/>
      <c r="I389" s="115"/>
      <c r="J389" s="115"/>
      <c r="K389" s="115"/>
      <c r="L389" s="115"/>
      <c r="M389" s="115"/>
      <c r="N389" s="115"/>
      <c r="O389" s="115"/>
      <c r="P389" s="115"/>
      <c r="Q389" s="115"/>
      <c r="R389" s="115"/>
      <c r="S389" s="115"/>
      <c r="T389" s="115"/>
      <c r="U389" s="115"/>
      <c r="V389" s="115"/>
      <c r="W389" s="34"/>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row>
    <row r="390" spans="1:80">
      <c r="A390" s="35"/>
      <c r="B390" s="35"/>
      <c r="C390" s="35"/>
      <c r="D390" s="35"/>
      <c r="E390" s="35"/>
      <c r="F390" s="35"/>
      <c r="G390" s="35"/>
      <c r="H390" s="34"/>
      <c r="I390" s="115"/>
      <c r="J390" s="115"/>
      <c r="K390" s="115"/>
      <c r="L390" s="115"/>
      <c r="M390" s="115"/>
      <c r="N390" s="115"/>
      <c r="O390" s="115"/>
      <c r="P390" s="115"/>
      <c r="Q390" s="115"/>
      <c r="R390" s="115"/>
      <c r="S390" s="115"/>
      <c r="T390" s="115"/>
      <c r="U390" s="115"/>
      <c r="V390" s="115"/>
      <c r="W390" s="34"/>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row>
    <row r="391" spans="1:80">
      <c r="A391" s="35"/>
      <c r="B391" s="35"/>
      <c r="C391" s="35"/>
      <c r="D391" s="35"/>
      <c r="E391" s="35"/>
      <c r="F391" s="35"/>
      <c r="G391" s="35"/>
      <c r="H391" s="34"/>
      <c r="I391" s="115"/>
      <c r="J391" s="115"/>
      <c r="K391" s="115"/>
      <c r="L391" s="115"/>
      <c r="M391" s="115"/>
      <c r="N391" s="115"/>
      <c r="O391" s="115"/>
      <c r="P391" s="115"/>
      <c r="Q391" s="115"/>
      <c r="R391" s="115"/>
      <c r="S391" s="115"/>
      <c r="T391" s="115"/>
      <c r="U391" s="115"/>
      <c r="V391" s="115"/>
      <c r="W391" s="34"/>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row>
    <row r="392" spans="1:80">
      <c r="A392" s="35"/>
      <c r="B392" s="35"/>
      <c r="C392" s="35"/>
      <c r="D392" s="35"/>
      <c r="E392" s="35"/>
      <c r="F392" s="35"/>
      <c r="G392" s="35"/>
      <c r="H392" s="34"/>
      <c r="I392" s="115"/>
      <c r="J392" s="115"/>
      <c r="K392" s="115"/>
      <c r="L392" s="115"/>
      <c r="M392" s="115"/>
      <c r="N392" s="115"/>
      <c r="O392" s="115"/>
      <c r="P392" s="115"/>
      <c r="Q392" s="115"/>
      <c r="R392" s="115"/>
      <c r="S392" s="115"/>
      <c r="T392" s="115"/>
      <c r="U392" s="115"/>
      <c r="V392" s="115"/>
      <c r="W392" s="34"/>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row>
    <row r="393" spans="1:80">
      <c r="A393" s="35"/>
      <c r="B393" s="35"/>
      <c r="C393" s="35"/>
      <c r="D393" s="35"/>
      <c r="E393" s="35"/>
      <c r="F393" s="35"/>
      <c r="G393" s="35"/>
      <c r="H393" s="34"/>
      <c r="I393" s="115"/>
      <c r="J393" s="115"/>
      <c r="K393" s="115"/>
      <c r="L393" s="115"/>
      <c r="M393" s="115"/>
      <c r="N393" s="115"/>
      <c r="O393" s="115"/>
      <c r="P393" s="115"/>
      <c r="Q393" s="115"/>
      <c r="R393" s="115"/>
      <c r="S393" s="115"/>
      <c r="T393" s="115"/>
      <c r="U393" s="115"/>
      <c r="V393" s="115"/>
      <c r="W393" s="34"/>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row>
    <row r="394" spans="1:80">
      <c r="A394" s="35"/>
      <c r="B394" s="35"/>
      <c r="C394" s="35"/>
      <c r="D394" s="35"/>
      <c r="E394" s="35"/>
      <c r="F394" s="35"/>
      <c r="G394" s="35"/>
      <c r="H394" s="34"/>
      <c r="I394" s="115"/>
      <c r="J394" s="115"/>
      <c r="K394" s="115"/>
      <c r="L394" s="115"/>
      <c r="M394" s="115"/>
      <c r="N394" s="115"/>
      <c r="O394" s="115"/>
      <c r="P394" s="115"/>
      <c r="Q394" s="115"/>
      <c r="R394" s="115"/>
      <c r="S394" s="115"/>
      <c r="T394" s="115"/>
      <c r="U394" s="115"/>
      <c r="V394" s="115"/>
      <c r="W394" s="34"/>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row>
    <row r="395" spans="1:80">
      <c r="A395" s="35"/>
      <c r="B395" s="35"/>
      <c r="C395" s="35"/>
      <c r="D395" s="35"/>
      <c r="E395" s="35"/>
      <c r="F395" s="35"/>
      <c r="G395" s="35"/>
      <c r="H395" s="34"/>
      <c r="I395" s="115"/>
      <c r="J395" s="115"/>
      <c r="K395" s="115"/>
      <c r="L395" s="115"/>
      <c r="M395" s="115"/>
      <c r="N395" s="115"/>
      <c r="O395" s="115"/>
      <c r="P395" s="115"/>
      <c r="Q395" s="115"/>
      <c r="R395" s="115"/>
      <c r="S395" s="115"/>
      <c r="T395" s="115"/>
      <c r="U395" s="115"/>
      <c r="V395" s="115"/>
      <c r="W395" s="34"/>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row>
    <row r="396" spans="1:80">
      <c r="A396" s="35"/>
      <c r="B396" s="35"/>
      <c r="C396" s="35"/>
      <c r="D396" s="35"/>
      <c r="E396" s="35"/>
      <c r="F396" s="35"/>
      <c r="G396" s="35"/>
      <c r="H396" s="34"/>
      <c r="I396" s="115"/>
      <c r="J396" s="115"/>
      <c r="K396" s="115"/>
      <c r="L396" s="115"/>
      <c r="M396" s="115"/>
      <c r="N396" s="115"/>
      <c r="O396" s="115"/>
      <c r="P396" s="115"/>
      <c r="Q396" s="115"/>
      <c r="R396" s="115"/>
      <c r="S396" s="115"/>
      <c r="T396" s="115"/>
      <c r="U396" s="115"/>
      <c r="V396" s="115"/>
      <c r="W396" s="34"/>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row>
    <row r="397" spans="1:80">
      <c r="A397" s="35"/>
      <c r="B397" s="35"/>
      <c r="C397" s="35"/>
      <c r="D397" s="35"/>
      <c r="E397" s="35"/>
      <c r="F397" s="35"/>
      <c r="G397" s="35"/>
      <c r="H397" s="34"/>
      <c r="I397" s="115"/>
      <c r="J397" s="115"/>
      <c r="K397" s="115"/>
      <c r="L397" s="115"/>
      <c r="M397" s="115"/>
      <c r="N397" s="115"/>
      <c r="O397" s="115"/>
      <c r="P397" s="115"/>
      <c r="Q397" s="115"/>
      <c r="R397" s="115"/>
      <c r="S397" s="115"/>
      <c r="T397" s="115"/>
      <c r="U397" s="115"/>
      <c r="V397" s="115"/>
      <c r="W397" s="34"/>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row>
    <row r="398" spans="1:80">
      <c r="A398" s="35"/>
      <c r="B398" s="35"/>
      <c r="C398" s="35"/>
      <c r="D398" s="35"/>
      <c r="E398" s="35"/>
      <c r="F398" s="35"/>
      <c r="G398" s="35"/>
      <c r="H398" s="34"/>
      <c r="I398" s="115"/>
      <c r="J398" s="115"/>
      <c r="K398" s="115"/>
      <c r="L398" s="115"/>
      <c r="M398" s="115"/>
      <c r="N398" s="115"/>
      <c r="O398" s="115"/>
      <c r="P398" s="115"/>
      <c r="Q398" s="115"/>
      <c r="R398" s="115"/>
      <c r="S398" s="115"/>
      <c r="T398" s="115"/>
      <c r="U398" s="115"/>
      <c r="V398" s="115"/>
      <c r="W398" s="34"/>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row>
    <row r="399" spans="1:80">
      <c r="A399" s="35"/>
      <c r="B399" s="35"/>
      <c r="C399" s="35"/>
      <c r="D399" s="35"/>
      <c r="E399" s="35"/>
      <c r="F399" s="35"/>
      <c r="G399" s="35"/>
      <c r="H399" s="34"/>
      <c r="I399" s="115"/>
      <c r="J399" s="115"/>
      <c r="K399" s="115"/>
      <c r="L399" s="115"/>
      <c r="M399" s="115"/>
      <c r="N399" s="115"/>
      <c r="O399" s="115"/>
      <c r="P399" s="115"/>
      <c r="Q399" s="115"/>
      <c r="R399" s="115"/>
      <c r="S399" s="115"/>
      <c r="T399" s="115"/>
      <c r="U399" s="115"/>
      <c r="V399" s="115"/>
      <c r="W399" s="34"/>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row>
    <row r="400" spans="1:80">
      <c r="A400" s="35"/>
      <c r="B400" s="35"/>
      <c r="C400" s="35"/>
      <c r="D400" s="35"/>
      <c r="E400" s="35"/>
      <c r="F400" s="35"/>
      <c r="G400" s="35"/>
      <c r="H400" s="34"/>
      <c r="I400" s="115"/>
      <c r="J400" s="115"/>
      <c r="K400" s="115"/>
      <c r="L400" s="115"/>
      <c r="M400" s="115"/>
      <c r="N400" s="115"/>
      <c r="O400" s="115"/>
      <c r="P400" s="115"/>
      <c r="Q400" s="115"/>
      <c r="R400" s="115"/>
      <c r="S400" s="115"/>
      <c r="T400" s="115"/>
      <c r="U400" s="115"/>
      <c r="V400" s="115"/>
      <c r="W400" s="34"/>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row>
    <row r="401" spans="1:80">
      <c r="A401" s="35"/>
      <c r="B401" s="35"/>
      <c r="C401" s="35"/>
      <c r="D401" s="35"/>
      <c r="E401" s="35"/>
      <c r="F401" s="35"/>
      <c r="G401" s="35"/>
      <c r="H401" s="34"/>
      <c r="I401" s="115"/>
      <c r="J401" s="115"/>
      <c r="K401" s="115"/>
      <c r="L401" s="115"/>
      <c r="M401" s="115"/>
      <c r="N401" s="115"/>
      <c r="O401" s="115"/>
      <c r="P401" s="115"/>
      <c r="Q401" s="115"/>
      <c r="R401" s="115"/>
      <c r="S401" s="115"/>
      <c r="T401" s="115"/>
      <c r="U401" s="115"/>
      <c r="V401" s="115"/>
      <c r="W401" s="34"/>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row>
    <row r="402" spans="1:80">
      <c r="A402" s="35"/>
      <c r="B402" s="35"/>
      <c r="C402" s="35"/>
      <c r="D402" s="35"/>
      <c r="E402" s="35"/>
      <c r="F402" s="35"/>
      <c r="G402" s="35"/>
      <c r="H402" s="34"/>
      <c r="I402" s="115"/>
      <c r="J402" s="115"/>
      <c r="K402" s="115"/>
      <c r="L402" s="115"/>
      <c r="M402" s="115"/>
      <c r="N402" s="115"/>
      <c r="O402" s="115"/>
      <c r="P402" s="115"/>
      <c r="Q402" s="115"/>
      <c r="R402" s="115"/>
      <c r="S402" s="115"/>
      <c r="T402" s="115"/>
      <c r="U402" s="115"/>
      <c r="V402" s="115"/>
      <c r="W402" s="34"/>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row>
    <row r="403" spans="1:80">
      <c r="A403" s="35"/>
      <c r="B403" s="35"/>
      <c r="C403" s="35"/>
      <c r="D403" s="35"/>
      <c r="E403" s="35"/>
      <c r="F403" s="35"/>
      <c r="G403" s="35"/>
      <c r="H403" s="34"/>
      <c r="I403" s="115"/>
      <c r="J403" s="115"/>
      <c r="K403" s="115"/>
      <c r="L403" s="115"/>
      <c r="M403" s="115"/>
      <c r="N403" s="115"/>
      <c r="O403" s="115"/>
      <c r="P403" s="115"/>
      <c r="Q403" s="115"/>
      <c r="R403" s="115"/>
      <c r="S403" s="115"/>
      <c r="T403" s="115"/>
      <c r="U403" s="115"/>
      <c r="V403" s="115"/>
      <c r="W403" s="34"/>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row>
    <row r="404" spans="1:80">
      <c r="A404" s="35"/>
      <c r="B404" s="35"/>
      <c r="C404" s="35"/>
      <c r="D404" s="35"/>
      <c r="E404" s="35"/>
      <c r="F404" s="35"/>
      <c r="G404" s="35"/>
      <c r="H404" s="34"/>
      <c r="I404" s="115"/>
      <c r="J404" s="115"/>
      <c r="K404" s="115"/>
      <c r="L404" s="115"/>
      <c r="M404" s="115"/>
      <c r="N404" s="115"/>
      <c r="O404" s="115"/>
      <c r="P404" s="115"/>
      <c r="Q404" s="115"/>
      <c r="R404" s="115"/>
      <c r="S404" s="115"/>
      <c r="T404" s="115"/>
      <c r="U404" s="115"/>
      <c r="V404" s="115"/>
      <c r="W404" s="34"/>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row>
    <row r="405" spans="1:80">
      <c r="A405" s="35"/>
      <c r="B405" s="35"/>
      <c r="C405" s="35"/>
      <c r="D405" s="35"/>
      <c r="E405" s="35"/>
      <c r="F405" s="35"/>
      <c r="G405" s="35"/>
      <c r="H405" s="34"/>
      <c r="I405" s="115"/>
      <c r="J405" s="115"/>
      <c r="K405" s="115"/>
      <c r="L405" s="115"/>
      <c r="M405" s="115"/>
      <c r="N405" s="115"/>
      <c r="O405" s="115"/>
      <c r="P405" s="115"/>
      <c r="Q405" s="115"/>
      <c r="R405" s="115"/>
      <c r="S405" s="115"/>
      <c r="T405" s="115"/>
      <c r="U405" s="115"/>
      <c r="V405" s="115"/>
      <c r="W405" s="34"/>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row>
    <row r="406" spans="1:80">
      <c r="A406" s="35"/>
      <c r="B406" s="35"/>
      <c r="C406" s="35"/>
      <c r="D406" s="35"/>
      <c r="E406" s="35"/>
      <c r="F406" s="35"/>
      <c r="G406" s="35"/>
      <c r="H406" s="34"/>
      <c r="I406" s="115"/>
      <c r="J406" s="115"/>
      <c r="K406" s="115"/>
      <c r="L406" s="115"/>
      <c r="M406" s="115"/>
      <c r="N406" s="115"/>
      <c r="O406" s="115"/>
      <c r="P406" s="115"/>
      <c r="Q406" s="115"/>
      <c r="R406" s="115"/>
      <c r="S406" s="115"/>
      <c r="T406" s="115"/>
      <c r="U406" s="115"/>
      <c r="V406" s="115"/>
      <c r="W406" s="34"/>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row>
    <row r="407" spans="1:80">
      <c r="A407" s="35"/>
      <c r="B407" s="35"/>
      <c r="C407" s="35"/>
      <c r="D407" s="35"/>
      <c r="E407" s="35"/>
      <c r="F407" s="35"/>
      <c r="G407" s="35"/>
      <c r="H407" s="34"/>
      <c r="I407" s="115"/>
      <c r="J407" s="115"/>
      <c r="K407" s="115"/>
      <c r="L407" s="115"/>
      <c r="M407" s="115"/>
      <c r="N407" s="115"/>
      <c r="O407" s="115"/>
      <c r="P407" s="115"/>
      <c r="Q407" s="115"/>
      <c r="R407" s="115"/>
      <c r="S407" s="115"/>
      <c r="T407" s="115"/>
      <c r="U407" s="115"/>
      <c r="V407" s="115"/>
      <c r="W407" s="34"/>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row>
    <row r="408" spans="1:80">
      <c r="A408" s="35"/>
      <c r="B408" s="35"/>
      <c r="C408" s="35"/>
      <c r="D408" s="35"/>
      <c r="E408" s="35"/>
      <c r="F408" s="35"/>
      <c r="G408" s="35"/>
      <c r="H408" s="34"/>
      <c r="I408" s="115"/>
      <c r="J408" s="115"/>
      <c r="K408" s="115"/>
      <c r="L408" s="115"/>
      <c r="M408" s="115"/>
      <c r="N408" s="115"/>
      <c r="O408" s="115"/>
      <c r="P408" s="115"/>
      <c r="Q408" s="115"/>
      <c r="R408" s="115"/>
      <c r="S408" s="115"/>
      <c r="T408" s="115"/>
      <c r="U408" s="115"/>
      <c r="V408" s="115"/>
      <c r="W408" s="34"/>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row>
    <row r="409" spans="1:80">
      <c r="A409" s="35"/>
      <c r="B409" s="35"/>
      <c r="C409" s="35"/>
      <c r="D409" s="35"/>
      <c r="E409" s="35"/>
      <c r="F409" s="35"/>
      <c r="G409" s="35"/>
      <c r="H409" s="34"/>
      <c r="I409" s="115"/>
      <c r="J409" s="115"/>
      <c r="K409" s="115"/>
      <c r="L409" s="115"/>
      <c r="M409" s="115"/>
      <c r="N409" s="115"/>
      <c r="O409" s="115"/>
      <c r="P409" s="115"/>
      <c r="Q409" s="115"/>
      <c r="R409" s="115"/>
      <c r="S409" s="115"/>
      <c r="T409" s="115"/>
      <c r="U409" s="115"/>
      <c r="V409" s="115"/>
      <c r="W409" s="34"/>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row>
    <row r="410" spans="1:80">
      <c r="A410" s="35"/>
      <c r="B410" s="35"/>
      <c r="C410" s="35"/>
      <c r="D410" s="35"/>
      <c r="E410" s="35"/>
      <c r="F410" s="35"/>
      <c r="G410" s="35"/>
      <c r="H410" s="34"/>
      <c r="I410" s="115"/>
      <c r="J410" s="115"/>
      <c r="K410" s="115"/>
      <c r="L410" s="115"/>
      <c r="M410" s="115"/>
      <c r="N410" s="115"/>
      <c r="O410" s="115"/>
      <c r="P410" s="115"/>
      <c r="Q410" s="115"/>
      <c r="R410" s="115"/>
      <c r="S410" s="115"/>
      <c r="T410" s="115"/>
      <c r="U410" s="115"/>
      <c r="V410" s="115"/>
      <c r="W410" s="34"/>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row>
    <row r="411" spans="1:80">
      <c r="A411" s="35"/>
      <c r="B411" s="35"/>
      <c r="C411" s="35"/>
      <c r="D411" s="35"/>
      <c r="E411" s="35"/>
      <c r="F411" s="35"/>
      <c r="G411" s="35"/>
      <c r="H411" s="34"/>
      <c r="I411" s="115"/>
      <c r="J411" s="115"/>
      <c r="K411" s="115"/>
      <c r="L411" s="115"/>
      <c r="M411" s="115"/>
      <c r="N411" s="115"/>
      <c r="O411" s="115"/>
      <c r="P411" s="115"/>
      <c r="Q411" s="115"/>
      <c r="R411" s="115"/>
      <c r="S411" s="115"/>
      <c r="T411" s="115"/>
      <c r="U411" s="115"/>
      <c r="V411" s="115"/>
      <c r="W411" s="34"/>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row>
    <row r="412" spans="1:80">
      <c r="A412" s="35"/>
      <c r="B412" s="35"/>
      <c r="C412" s="35"/>
      <c r="D412" s="35"/>
      <c r="E412" s="35"/>
      <c r="F412" s="35"/>
      <c r="G412" s="35"/>
      <c r="H412" s="34"/>
      <c r="I412" s="115"/>
      <c r="J412" s="115"/>
      <c r="K412" s="115"/>
      <c r="L412" s="115"/>
      <c r="M412" s="115"/>
      <c r="N412" s="115"/>
      <c r="O412" s="115"/>
      <c r="P412" s="115"/>
      <c r="Q412" s="115"/>
      <c r="R412" s="115"/>
      <c r="S412" s="115"/>
      <c r="T412" s="115"/>
      <c r="U412" s="115"/>
      <c r="V412" s="115"/>
      <c r="W412" s="34"/>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row>
    <row r="413" spans="1:80">
      <c r="A413" s="35"/>
      <c r="B413" s="35"/>
      <c r="C413" s="35"/>
      <c r="D413" s="35"/>
      <c r="E413" s="35"/>
      <c r="F413" s="35"/>
      <c r="G413" s="35"/>
      <c r="H413" s="34"/>
      <c r="I413" s="115"/>
      <c r="J413" s="115"/>
      <c r="K413" s="115"/>
      <c r="L413" s="115"/>
      <c r="M413" s="115"/>
      <c r="N413" s="115"/>
      <c r="O413" s="115"/>
      <c r="P413" s="115"/>
      <c r="Q413" s="115"/>
      <c r="R413" s="115"/>
      <c r="S413" s="115"/>
      <c r="T413" s="115"/>
      <c r="U413" s="115"/>
      <c r="V413" s="115"/>
      <c r="W413" s="34"/>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row>
    <row r="414" spans="1:80">
      <c r="A414" s="35"/>
      <c r="B414" s="35"/>
      <c r="C414" s="35"/>
      <c r="D414" s="35"/>
      <c r="E414" s="35"/>
      <c r="F414" s="35"/>
      <c r="G414" s="35"/>
      <c r="H414" s="34"/>
      <c r="I414" s="115"/>
      <c r="J414" s="115"/>
      <c r="K414" s="115"/>
      <c r="L414" s="115"/>
      <c r="M414" s="115"/>
      <c r="N414" s="115"/>
      <c r="O414" s="115"/>
      <c r="P414" s="115"/>
      <c r="Q414" s="115"/>
      <c r="R414" s="115"/>
      <c r="S414" s="115"/>
      <c r="T414" s="115"/>
      <c r="U414" s="115"/>
      <c r="V414" s="115"/>
      <c r="W414" s="34"/>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row>
    <row r="415" spans="1:80">
      <c r="A415" s="35"/>
      <c r="B415" s="35"/>
      <c r="C415" s="35"/>
      <c r="D415" s="35"/>
      <c r="E415" s="35"/>
      <c r="F415" s="35"/>
      <c r="G415" s="35"/>
      <c r="H415" s="34"/>
      <c r="I415" s="115"/>
      <c r="J415" s="115"/>
      <c r="K415" s="115"/>
      <c r="L415" s="115"/>
      <c r="M415" s="115"/>
      <c r="N415" s="115"/>
      <c r="O415" s="115"/>
      <c r="P415" s="115"/>
      <c r="Q415" s="115"/>
      <c r="R415" s="115"/>
      <c r="S415" s="115"/>
      <c r="T415" s="115"/>
      <c r="U415" s="115"/>
      <c r="V415" s="115"/>
      <c r="W415" s="34"/>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row>
    <row r="416" spans="1:80">
      <c r="A416" s="35"/>
      <c r="B416" s="35"/>
      <c r="C416" s="35"/>
      <c r="D416" s="35"/>
      <c r="E416" s="35"/>
      <c r="F416" s="35"/>
      <c r="G416" s="35"/>
      <c r="H416" s="34"/>
      <c r="I416" s="115"/>
      <c r="J416" s="115"/>
      <c r="K416" s="115"/>
      <c r="L416" s="115"/>
      <c r="M416" s="115"/>
      <c r="N416" s="115"/>
      <c r="O416" s="115"/>
      <c r="P416" s="115"/>
      <c r="Q416" s="115"/>
      <c r="R416" s="115"/>
      <c r="S416" s="115"/>
      <c r="T416" s="115"/>
      <c r="U416" s="115"/>
      <c r="V416" s="115"/>
      <c r="W416" s="34"/>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row>
    <row r="417" spans="1:80">
      <c r="A417" s="35"/>
      <c r="B417" s="35"/>
      <c r="C417" s="35"/>
      <c r="D417" s="35"/>
      <c r="E417" s="35"/>
      <c r="F417" s="35"/>
      <c r="G417" s="35"/>
      <c r="H417" s="34"/>
      <c r="I417" s="115"/>
      <c r="J417" s="115"/>
      <c r="K417" s="115"/>
      <c r="L417" s="115"/>
      <c r="M417" s="115"/>
      <c r="N417" s="115"/>
      <c r="O417" s="115"/>
      <c r="P417" s="115"/>
      <c r="Q417" s="115"/>
      <c r="R417" s="115"/>
      <c r="S417" s="115"/>
      <c r="T417" s="115"/>
      <c r="U417" s="115"/>
      <c r="V417" s="115"/>
      <c r="W417" s="34"/>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row>
    <row r="418" spans="1:80">
      <c r="A418" s="35"/>
      <c r="B418" s="35"/>
      <c r="C418" s="35"/>
      <c r="D418" s="35"/>
      <c r="E418" s="35"/>
      <c r="F418" s="35"/>
      <c r="G418" s="35"/>
      <c r="H418" s="34"/>
      <c r="I418" s="115"/>
      <c r="J418" s="115"/>
      <c r="K418" s="115"/>
      <c r="L418" s="115"/>
      <c r="M418" s="115"/>
      <c r="N418" s="115"/>
      <c r="O418" s="115"/>
      <c r="P418" s="115"/>
      <c r="Q418" s="115"/>
      <c r="R418" s="115"/>
      <c r="S418" s="115"/>
      <c r="T418" s="115"/>
      <c r="U418" s="115"/>
      <c r="V418" s="115"/>
      <c r="W418" s="34"/>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row>
    <row r="419" spans="1:80">
      <c r="A419" s="35"/>
      <c r="B419" s="35"/>
      <c r="C419" s="35"/>
      <c r="D419" s="35"/>
      <c r="E419" s="35"/>
      <c r="F419" s="35"/>
      <c r="G419" s="35"/>
      <c r="H419" s="34"/>
      <c r="I419" s="115"/>
      <c r="J419" s="115"/>
      <c r="K419" s="115"/>
      <c r="L419" s="115"/>
      <c r="M419" s="115"/>
      <c r="N419" s="115"/>
      <c r="O419" s="115"/>
      <c r="P419" s="115"/>
      <c r="Q419" s="115"/>
      <c r="R419" s="115"/>
      <c r="S419" s="115"/>
      <c r="T419" s="115"/>
      <c r="U419" s="115"/>
      <c r="V419" s="115"/>
      <c r="W419" s="34"/>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row>
    <row r="420" spans="1:80">
      <c r="A420" s="35"/>
      <c r="B420" s="35"/>
      <c r="C420" s="35"/>
      <c r="D420" s="35"/>
      <c r="E420" s="35"/>
      <c r="F420" s="35"/>
      <c r="G420" s="35"/>
      <c r="H420" s="34"/>
      <c r="I420" s="115"/>
      <c r="J420" s="115"/>
      <c r="K420" s="115"/>
      <c r="L420" s="115"/>
      <c r="M420" s="115"/>
      <c r="N420" s="115"/>
      <c r="O420" s="115"/>
      <c r="P420" s="115"/>
      <c r="Q420" s="115"/>
      <c r="R420" s="115"/>
      <c r="S420" s="115"/>
      <c r="T420" s="115"/>
      <c r="U420" s="115"/>
      <c r="V420" s="115"/>
      <c r="W420" s="34"/>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row>
    <row r="421" spans="1:80">
      <c r="A421" s="35"/>
      <c r="B421" s="35"/>
      <c r="C421" s="35"/>
      <c r="D421" s="35"/>
      <c r="E421" s="35"/>
      <c r="F421" s="35"/>
      <c r="G421" s="35"/>
      <c r="H421" s="34"/>
      <c r="I421" s="115"/>
      <c r="J421" s="115"/>
      <c r="K421" s="115"/>
      <c r="L421" s="115"/>
      <c r="M421" s="115"/>
      <c r="N421" s="115"/>
      <c r="O421" s="115"/>
      <c r="P421" s="115"/>
      <c r="Q421" s="115"/>
      <c r="R421" s="115"/>
      <c r="S421" s="115"/>
      <c r="T421" s="115"/>
      <c r="U421" s="115"/>
      <c r="V421" s="115"/>
      <c r="W421" s="34"/>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row>
    <row r="422" spans="1:80">
      <c r="A422" s="35"/>
      <c r="B422" s="35"/>
      <c r="C422" s="35"/>
      <c r="D422" s="35"/>
      <c r="E422" s="35"/>
      <c r="F422" s="35"/>
      <c r="G422" s="35"/>
      <c r="H422" s="34"/>
      <c r="I422" s="115"/>
      <c r="J422" s="115"/>
      <c r="K422" s="115"/>
      <c r="L422" s="115"/>
      <c r="M422" s="115"/>
      <c r="N422" s="115"/>
      <c r="O422" s="115"/>
      <c r="P422" s="115"/>
      <c r="Q422" s="115"/>
      <c r="R422" s="115"/>
      <c r="S422" s="115"/>
      <c r="T422" s="115"/>
      <c r="U422" s="115"/>
      <c r="V422" s="115"/>
      <c r="W422" s="34"/>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row>
    <row r="423" spans="1:80">
      <c r="A423" s="35"/>
      <c r="B423" s="35"/>
      <c r="C423" s="35"/>
      <c r="D423" s="35"/>
      <c r="E423" s="35"/>
      <c r="F423" s="35"/>
      <c r="G423" s="35"/>
      <c r="H423" s="34"/>
      <c r="I423" s="115"/>
      <c r="J423" s="115"/>
      <c r="K423" s="115"/>
      <c r="L423" s="115"/>
      <c r="M423" s="115"/>
      <c r="N423" s="115"/>
      <c r="O423" s="115"/>
      <c r="P423" s="115"/>
      <c r="Q423" s="115"/>
      <c r="R423" s="115"/>
      <c r="S423" s="115"/>
      <c r="T423" s="115"/>
      <c r="U423" s="115"/>
      <c r="V423" s="115"/>
      <c r="W423" s="34"/>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row>
    <row r="424" spans="1:80">
      <c r="A424" s="35"/>
      <c r="B424" s="35"/>
      <c r="C424" s="35"/>
      <c r="D424" s="35"/>
      <c r="E424" s="35"/>
      <c r="F424" s="35"/>
      <c r="G424" s="35"/>
      <c r="H424" s="34"/>
      <c r="I424" s="115"/>
      <c r="J424" s="115"/>
      <c r="K424" s="115"/>
      <c r="L424" s="115"/>
      <c r="M424" s="115"/>
      <c r="N424" s="115"/>
      <c r="O424" s="115"/>
      <c r="P424" s="115"/>
      <c r="Q424" s="115"/>
      <c r="R424" s="115"/>
      <c r="S424" s="115"/>
      <c r="T424" s="115"/>
      <c r="U424" s="115"/>
      <c r="V424" s="115"/>
      <c r="W424" s="34"/>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row>
    <row r="425" spans="1:80">
      <c r="A425" s="35"/>
      <c r="B425" s="35"/>
      <c r="C425" s="35"/>
      <c r="D425" s="35"/>
      <c r="E425" s="35"/>
      <c r="F425" s="35"/>
      <c r="G425" s="35"/>
      <c r="H425" s="34"/>
      <c r="I425" s="115"/>
      <c r="J425" s="115"/>
      <c r="K425" s="115"/>
      <c r="L425" s="115"/>
      <c r="M425" s="115"/>
      <c r="N425" s="115"/>
      <c r="O425" s="115"/>
      <c r="P425" s="115"/>
      <c r="Q425" s="115"/>
      <c r="R425" s="115"/>
      <c r="S425" s="115"/>
      <c r="T425" s="115"/>
      <c r="U425" s="115"/>
      <c r="V425" s="115"/>
      <c r="W425" s="34"/>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row>
    <row r="426" spans="1:80">
      <c r="A426" s="35"/>
      <c r="B426" s="35"/>
      <c r="C426" s="35"/>
      <c r="D426" s="35"/>
      <c r="E426" s="35"/>
      <c r="F426" s="35"/>
      <c r="G426" s="35"/>
      <c r="H426" s="34"/>
      <c r="I426" s="115"/>
      <c r="J426" s="115"/>
      <c r="K426" s="115"/>
      <c r="L426" s="115"/>
      <c r="M426" s="115"/>
      <c r="N426" s="115"/>
      <c r="O426" s="115"/>
      <c r="P426" s="115"/>
      <c r="Q426" s="115"/>
      <c r="R426" s="115"/>
      <c r="S426" s="115"/>
      <c r="T426" s="115"/>
      <c r="U426" s="115"/>
      <c r="V426" s="115"/>
      <c r="W426" s="34"/>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row>
    <row r="427" spans="1:80">
      <c r="A427" s="35"/>
      <c r="B427" s="35"/>
      <c r="C427" s="35"/>
      <c r="D427" s="35"/>
      <c r="E427" s="35"/>
      <c r="F427" s="35"/>
      <c r="G427" s="35"/>
      <c r="H427" s="34"/>
      <c r="I427" s="115"/>
      <c r="J427" s="115"/>
      <c r="K427" s="115"/>
      <c r="L427" s="115"/>
      <c r="M427" s="115"/>
      <c r="N427" s="115"/>
      <c r="O427" s="115"/>
      <c r="P427" s="115"/>
      <c r="Q427" s="115"/>
      <c r="R427" s="115"/>
      <c r="S427" s="115"/>
      <c r="T427" s="115"/>
      <c r="U427" s="115"/>
      <c r="V427" s="115"/>
      <c r="W427" s="34"/>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row>
    <row r="428" spans="1:80">
      <c r="A428" s="35"/>
      <c r="B428" s="35"/>
      <c r="C428" s="35"/>
      <c r="D428" s="35"/>
      <c r="E428" s="35"/>
      <c r="F428" s="35"/>
      <c r="G428" s="35"/>
      <c r="H428" s="34"/>
      <c r="I428" s="115"/>
      <c r="J428" s="115"/>
      <c r="K428" s="115"/>
      <c r="L428" s="115"/>
      <c r="M428" s="115"/>
      <c r="N428" s="115"/>
      <c r="O428" s="115"/>
      <c r="P428" s="115"/>
      <c r="Q428" s="115"/>
      <c r="R428" s="115"/>
      <c r="S428" s="115"/>
      <c r="T428" s="115"/>
      <c r="U428" s="115"/>
      <c r="V428" s="115"/>
      <c r="W428" s="34"/>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row>
    <row r="429" spans="1:80">
      <c r="A429" s="35"/>
      <c r="B429" s="35"/>
      <c r="C429" s="35"/>
      <c r="D429" s="35"/>
      <c r="E429" s="35"/>
      <c r="F429" s="35"/>
      <c r="G429" s="35"/>
      <c r="H429" s="34"/>
      <c r="I429" s="115"/>
      <c r="J429" s="115"/>
      <c r="K429" s="115"/>
      <c r="L429" s="115"/>
      <c r="M429" s="115"/>
      <c r="N429" s="115"/>
      <c r="O429" s="115"/>
      <c r="P429" s="115"/>
      <c r="Q429" s="115"/>
      <c r="R429" s="115"/>
      <c r="S429" s="115"/>
      <c r="T429" s="115"/>
      <c r="U429" s="115"/>
      <c r="V429" s="115"/>
      <c r="W429" s="34"/>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row>
    <row r="430" spans="1:80">
      <c r="A430" s="35"/>
      <c r="B430" s="35"/>
      <c r="C430" s="35"/>
      <c r="D430" s="35"/>
      <c r="E430" s="35"/>
      <c r="F430" s="35"/>
      <c r="G430" s="35"/>
      <c r="H430" s="34"/>
      <c r="I430" s="115"/>
      <c r="J430" s="115"/>
      <c r="K430" s="115"/>
      <c r="L430" s="115"/>
      <c r="M430" s="115"/>
      <c r="N430" s="115"/>
      <c r="O430" s="115"/>
      <c r="P430" s="115"/>
      <c r="Q430" s="115"/>
      <c r="R430" s="115"/>
      <c r="S430" s="115"/>
      <c r="T430" s="115"/>
      <c r="U430" s="115"/>
      <c r="V430" s="115"/>
      <c r="W430" s="34"/>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row>
    <row r="431" spans="1:80">
      <c r="A431" s="35"/>
      <c r="B431" s="35"/>
      <c r="C431" s="35"/>
      <c r="D431" s="35"/>
      <c r="E431" s="35"/>
      <c r="F431" s="35"/>
      <c r="G431" s="35"/>
      <c r="H431" s="34"/>
      <c r="I431" s="115"/>
      <c r="J431" s="115"/>
      <c r="K431" s="115"/>
      <c r="L431" s="115"/>
      <c r="M431" s="115"/>
      <c r="N431" s="115"/>
      <c r="O431" s="115"/>
      <c r="P431" s="115"/>
      <c r="Q431" s="115"/>
      <c r="R431" s="115"/>
      <c r="S431" s="115"/>
      <c r="T431" s="115"/>
      <c r="U431" s="115"/>
      <c r="V431" s="115"/>
      <c r="W431" s="34"/>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row>
    <row r="432" spans="1:80">
      <c r="A432" s="35"/>
      <c r="B432" s="35"/>
      <c r="C432" s="35"/>
      <c r="D432" s="35"/>
      <c r="E432" s="35"/>
      <c r="F432" s="35"/>
      <c r="G432" s="35"/>
      <c r="H432" s="34"/>
      <c r="I432" s="115"/>
      <c r="J432" s="115"/>
      <c r="K432" s="115"/>
      <c r="L432" s="115"/>
      <c r="M432" s="115"/>
      <c r="N432" s="115"/>
      <c r="O432" s="115"/>
      <c r="P432" s="115"/>
      <c r="Q432" s="115"/>
      <c r="R432" s="115"/>
      <c r="S432" s="115"/>
      <c r="T432" s="115"/>
      <c r="U432" s="115"/>
      <c r="V432" s="115"/>
      <c r="W432" s="34"/>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row>
    <row r="433" spans="1:80">
      <c r="A433" s="35"/>
      <c r="B433" s="35"/>
      <c r="C433" s="35"/>
      <c r="D433" s="35"/>
      <c r="E433" s="35"/>
      <c r="F433" s="35"/>
      <c r="G433" s="35"/>
      <c r="H433" s="34"/>
      <c r="I433" s="115"/>
      <c r="J433" s="115"/>
      <c r="K433" s="115"/>
      <c r="L433" s="115"/>
      <c r="M433" s="115"/>
      <c r="N433" s="115"/>
      <c r="O433" s="115"/>
      <c r="P433" s="115"/>
      <c r="Q433" s="115"/>
      <c r="R433" s="115"/>
      <c r="S433" s="115"/>
      <c r="T433" s="115"/>
      <c r="U433" s="115"/>
      <c r="V433" s="115"/>
      <c r="W433" s="34"/>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row>
    <row r="434" spans="1:80">
      <c r="A434" s="35"/>
      <c r="B434" s="35"/>
      <c r="C434" s="35"/>
      <c r="D434" s="35"/>
      <c r="E434" s="35"/>
      <c r="F434" s="35"/>
      <c r="G434" s="35"/>
      <c r="H434" s="34"/>
      <c r="I434" s="115"/>
      <c r="J434" s="115"/>
      <c r="K434" s="115"/>
      <c r="L434" s="115"/>
      <c r="M434" s="115"/>
      <c r="N434" s="115"/>
      <c r="O434" s="115"/>
      <c r="P434" s="115"/>
      <c r="Q434" s="115"/>
      <c r="R434" s="115"/>
      <c r="S434" s="115"/>
      <c r="T434" s="115"/>
      <c r="U434" s="115"/>
      <c r="V434" s="115"/>
      <c r="W434" s="34"/>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row>
    <row r="435" spans="1:80">
      <c r="A435" s="35"/>
      <c r="B435" s="35"/>
      <c r="C435" s="35"/>
      <c r="D435" s="35"/>
      <c r="E435" s="35"/>
      <c r="F435" s="35"/>
      <c r="G435" s="35"/>
      <c r="H435" s="34"/>
      <c r="I435" s="115"/>
      <c r="J435" s="115"/>
      <c r="K435" s="115"/>
      <c r="L435" s="115"/>
      <c r="M435" s="115"/>
      <c r="N435" s="115"/>
      <c r="O435" s="115"/>
      <c r="P435" s="115"/>
      <c r="Q435" s="115"/>
      <c r="R435" s="115"/>
      <c r="S435" s="115"/>
      <c r="T435" s="115"/>
      <c r="U435" s="115"/>
      <c r="V435" s="115"/>
      <c r="W435" s="34"/>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row>
    <row r="436" spans="1:80">
      <c r="A436" s="35"/>
      <c r="B436" s="35"/>
      <c r="C436" s="35"/>
      <c r="D436" s="35"/>
      <c r="E436" s="35"/>
      <c r="F436" s="35"/>
      <c r="G436" s="35"/>
      <c r="H436" s="34"/>
      <c r="I436" s="115"/>
      <c r="J436" s="115"/>
      <c r="K436" s="115"/>
      <c r="L436" s="115"/>
      <c r="M436" s="115"/>
      <c r="N436" s="115"/>
      <c r="O436" s="115"/>
      <c r="P436" s="115"/>
      <c r="Q436" s="115"/>
      <c r="R436" s="115"/>
      <c r="S436" s="115"/>
      <c r="T436" s="115"/>
      <c r="U436" s="115"/>
      <c r="V436" s="115"/>
      <c r="W436" s="34"/>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row>
    <row r="437" spans="1:80">
      <c r="A437" s="35"/>
      <c r="B437" s="35"/>
      <c r="C437" s="35"/>
      <c r="D437" s="35"/>
      <c r="E437" s="35"/>
      <c r="F437" s="35"/>
      <c r="G437" s="35"/>
      <c r="H437" s="34"/>
      <c r="I437" s="115"/>
      <c r="J437" s="115"/>
      <c r="K437" s="115"/>
      <c r="L437" s="115"/>
      <c r="M437" s="115"/>
      <c r="N437" s="115"/>
      <c r="O437" s="115"/>
      <c r="P437" s="115"/>
      <c r="Q437" s="115"/>
      <c r="R437" s="115"/>
      <c r="S437" s="115"/>
      <c r="T437" s="115"/>
      <c r="U437" s="115"/>
      <c r="V437" s="115"/>
      <c r="W437" s="34"/>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row>
    <row r="438" spans="1:80">
      <c r="A438" s="35"/>
      <c r="B438" s="35"/>
      <c r="C438" s="35"/>
      <c r="D438" s="35"/>
      <c r="E438" s="35"/>
      <c r="F438" s="35"/>
      <c r="G438" s="35"/>
      <c r="H438" s="34"/>
      <c r="I438" s="115"/>
      <c r="J438" s="115"/>
      <c r="K438" s="115"/>
      <c r="L438" s="115"/>
      <c r="M438" s="115"/>
      <c r="N438" s="115"/>
      <c r="O438" s="115"/>
      <c r="P438" s="115"/>
      <c r="Q438" s="115"/>
      <c r="R438" s="115"/>
      <c r="S438" s="115"/>
      <c r="T438" s="115"/>
      <c r="U438" s="115"/>
      <c r="V438" s="115"/>
      <c r="W438" s="34"/>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row>
    <row r="439" spans="1:80">
      <c r="A439" s="35"/>
      <c r="B439" s="35"/>
      <c r="C439" s="35"/>
      <c r="D439" s="35"/>
      <c r="E439" s="35"/>
      <c r="F439" s="35"/>
      <c r="G439" s="35"/>
      <c r="H439" s="34"/>
      <c r="I439" s="115"/>
      <c r="J439" s="115"/>
      <c r="K439" s="115"/>
      <c r="L439" s="115"/>
      <c r="M439" s="115"/>
      <c r="N439" s="115"/>
      <c r="O439" s="115"/>
      <c r="P439" s="115"/>
      <c r="Q439" s="115"/>
      <c r="R439" s="115"/>
      <c r="S439" s="115"/>
      <c r="T439" s="115"/>
      <c r="U439" s="115"/>
      <c r="V439" s="115"/>
      <c r="W439" s="34"/>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row>
    <row r="440" spans="1:80">
      <c r="A440" s="35"/>
      <c r="B440" s="35"/>
      <c r="C440" s="35"/>
      <c r="D440" s="35"/>
      <c r="E440" s="35"/>
      <c r="F440" s="35"/>
      <c r="G440" s="35"/>
      <c r="H440" s="34"/>
      <c r="I440" s="115"/>
      <c r="J440" s="115"/>
      <c r="K440" s="115"/>
      <c r="L440" s="115"/>
      <c r="M440" s="115"/>
      <c r="N440" s="115"/>
      <c r="O440" s="115"/>
      <c r="P440" s="115"/>
      <c r="Q440" s="115"/>
      <c r="R440" s="115"/>
      <c r="S440" s="115"/>
      <c r="T440" s="115"/>
      <c r="U440" s="115"/>
      <c r="V440" s="115"/>
      <c r="W440" s="34"/>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row>
    <row r="441" spans="1:80">
      <c r="A441" s="35"/>
      <c r="B441" s="35"/>
      <c r="C441" s="35"/>
      <c r="D441" s="35"/>
      <c r="E441" s="35"/>
      <c r="F441" s="35"/>
      <c r="G441" s="35"/>
      <c r="H441" s="34"/>
      <c r="I441" s="115"/>
      <c r="J441" s="115"/>
      <c r="K441" s="115"/>
      <c r="L441" s="115"/>
      <c r="M441" s="115"/>
      <c r="N441" s="115"/>
      <c r="O441" s="115"/>
      <c r="P441" s="115"/>
      <c r="Q441" s="115"/>
      <c r="R441" s="115"/>
      <c r="S441" s="115"/>
      <c r="T441" s="115"/>
      <c r="U441" s="115"/>
      <c r="V441" s="115"/>
      <c r="W441" s="34"/>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row>
    <row r="442" spans="1:80">
      <c r="A442" s="35"/>
      <c r="B442" s="35"/>
      <c r="C442" s="35"/>
      <c r="D442" s="35"/>
      <c r="E442" s="35"/>
      <c r="F442" s="35"/>
      <c r="G442" s="35"/>
      <c r="H442" s="34"/>
      <c r="I442" s="115"/>
      <c r="J442" s="115"/>
      <c r="K442" s="115"/>
      <c r="L442" s="115"/>
      <c r="M442" s="115"/>
      <c r="N442" s="115"/>
      <c r="O442" s="115"/>
      <c r="P442" s="115"/>
      <c r="Q442" s="115"/>
      <c r="R442" s="115"/>
      <c r="S442" s="115"/>
      <c r="T442" s="115"/>
      <c r="U442" s="115"/>
      <c r="V442" s="115"/>
      <c r="W442" s="34"/>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row>
    <row r="443" spans="1:80">
      <c r="A443" s="35"/>
      <c r="B443" s="35"/>
      <c r="C443" s="35"/>
      <c r="D443" s="35"/>
      <c r="E443" s="35"/>
      <c r="F443" s="35"/>
      <c r="G443" s="35"/>
      <c r="H443" s="34"/>
      <c r="I443" s="115"/>
      <c r="J443" s="115"/>
      <c r="K443" s="115"/>
      <c r="L443" s="115"/>
      <c r="M443" s="115"/>
      <c r="N443" s="115"/>
      <c r="O443" s="115"/>
      <c r="P443" s="115"/>
      <c r="Q443" s="115"/>
      <c r="R443" s="115"/>
      <c r="S443" s="115"/>
      <c r="T443" s="115"/>
      <c r="U443" s="115"/>
      <c r="V443" s="115"/>
      <c r="W443" s="34"/>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row>
    <row r="444" spans="1:80">
      <c r="A444" s="35"/>
      <c r="B444" s="35"/>
      <c r="C444" s="35"/>
      <c r="D444" s="35"/>
      <c r="E444" s="35"/>
      <c r="F444" s="35"/>
      <c r="G444" s="35"/>
      <c r="H444" s="34"/>
      <c r="I444" s="115"/>
      <c r="J444" s="115"/>
      <c r="K444" s="115"/>
      <c r="L444" s="115"/>
      <c r="M444" s="115"/>
      <c r="N444" s="115"/>
      <c r="O444" s="115"/>
      <c r="P444" s="115"/>
      <c r="Q444" s="115"/>
      <c r="R444" s="115"/>
      <c r="S444" s="115"/>
      <c r="T444" s="115"/>
      <c r="U444" s="115"/>
      <c r="V444" s="115"/>
      <c r="W444" s="34"/>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row>
    <row r="445" spans="1:80">
      <c r="A445" s="35"/>
      <c r="B445" s="35"/>
      <c r="C445" s="35"/>
      <c r="D445" s="35"/>
      <c r="E445" s="35"/>
      <c r="F445" s="35"/>
      <c r="G445" s="35"/>
      <c r="H445" s="34"/>
      <c r="I445" s="115"/>
      <c r="J445" s="115"/>
      <c r="K445" s="115"/>
      <c r="L445" s="115"/>
      <c r="M445" s="115"/>
      <c r="N445" s="115"/>
      <c r="O445" s="115"/>
      <c r="P445" s="115"/>
      <c r="Q445" s="115"/>
      <c r="R445" s="115"/>
      <c r="S445" s="115"/>
      <c r="T445" s="115"/>
      <c r="U445" s="115"/>
      <c r="V445" s="115"/>
      <c r="W445" s="34"/>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row>
    <row r="446" spans="1:80">
      <c r="A446" s="35"/>
      <c r="B446" s="35"/>
      <c r="C446" s="35"/>
      <c r="D446" s="35"/>
      <c r="E446" s="35"/>
      <c r="F446" s="35"/>
      <c r="G446" s="35"/>
      <c r="H446" s="34"/>
      <c r="I446" s="115"/>
      <c r="J446" s="115"/>
      <c r="K446" s="115"/>
      <c r="L446" s="115"/>
      <c r="M446" s="115"/>
      <c r="N446" s="115"/>
      <c r="O446" s="115"/>
      <c r="P446" s="115"/>
      <c r="Q446" s="115"/>
      <c r="R446" s="115"/>
      <c r="S446" s="115"/>
      <c r="T446" s="115"/>
      <c r="U446" s="115"/>
      <c r="V446" s="115"/>
      <c r="W446" s="34"/>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row>
    <row r="447" spans="1:80">
      <c r="A447" s="35"/>
      <c r="B447" s="35"/>
      <c r="C447" s="35"/>
      <c r="D447" s="35"/>
      <c r="E447" s="35"/>
      <c r="F447" s="35"/>
      <c r="G447" s="35"/>
      <c r="H447" s="34"/>
      <c r="I447" s="115"/>
      <c r="J447" s="115"/>
      <c r="K447" s="115"/>
      <c r="L447" s="115"/>
      <c r="M447" s="115"/>
      <c r="N447" s="115"/>
      <c r="O447" s="115"/>
      <c r="P447" s="115"/>
      <c r="Q447" s="115"/>
      <c r="R447" s="115"/>
      <c r="S447" s="115"/>
      <c r="T447" s="115"/>
      <c r="U447" s="115"/>
      <c r="V447" s="115"/>
      <c r="W447" s="34"/>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row>
    <row r="448" spans="1:80">
      <c r="A448" s="35"/>
      <c r="B448" s="35"/>
      <c r="C448" s="35"/>
      <c r="D448" s="35"/>
      <c r="E448" s="35"/>
      <c r="F448" s="35"/>
      <c r="G448" s="35"/>
      <c r="H448" s="34"/>
      <c r="I448" s="115"/>
      <c r="J448" s="115"/>
      <c r="K448" s="115"/>
      <c r="L448" s="115"/>
      <c r="M448" s="115"/>
      <c r="N448" s="115"/>
      <c r="O448" s="115"/>
      <c r="P448" s="115"/>
      <c r="Q448" s="115"/>
      <c r="R448" s="115"/>
      <c r="S448" s="115"/>
      <c r="T448" s="115"/>
      <c r="U448" s="115"/>
      <c r="V448" s="115"/>
      <c r="W448" s="34"/>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row>
    <row r="449" spans="1:80">
      <c r="A449" s="35"/>
      <c r="B449" s="35"/>
      <c r="C449" s="35"/>
      <c r="D449" s="35"/>
      <c r="E449" s="35"/>
      <c r="F449" s="35"/>
      <c r="G449" s="35"/>
      <c r="H449" s="34"/>
      <c r="I449" s="115"/>
      <c r="J449" s="115"/>
      <c r="K449" s="115"/>
      <c r="L449" s="115"/>
      <c r="M449" s="115"/>
      <c r="N449" s="115"/>
      <c r="O449" s="115"/>
      <c r="P449" s="115"/>
      <c r="Q449" s="115"/>
      <c r="R449" s="115"/>
      <c r="S449" s="115"/>
      <c r="T449" s="115"/>
      <c r="U449" s="115"/>
      <c r="V449" s="115"/>
      <c r="W449" s="34"/>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row>
    <row r="450" spans="1:80">
      <c r="A450" s="35"/>
      <c r="B450" s="35"/>
      <c r="C450" s="35"/>
      <c r="D450" s="35"/>
      <c r="E450" s="35"/>
      <c r="F450" s="35"/>
      <c r="G450" s="35"/>
      <c r="H450" s="34"/>
      <c r="I450" s="115"/>
      <c r="J450" s="115"/>
      <c r="K450" s="115"/>
      <c r="L450" s="115"/>
      <c r="M450" s="115"/>
      <c r="N450" s="115"/>
      <c r="O450" s="115"/>
      <c r="P450" s="115"/>
      <c r="Q450" s="115"/>
      <c r="R450" s="115"/>
      <c r="S450" s="115"/>
      <c r="T450" s="115"/>
      <c r="U450" s="115"/>
      <c r="V450" s="115"/>
      <c r="W450" s="34"/>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row>
    <row r="451" spans="1:80">
      <c r="A451" s="35"/>
      <c r="B451" s="35"/>
      <c r="C451" s="35"/>
      <c r="D451" s="35"/>
      <c r="E451" s="35"/>
      <c r="F451" s="35"/>
      <c r="G451" s="35"/>
      <c r="H451" s="34"/>
      <c r="I451" s="115"/>
      <c r="J451" s="115"/>
      <c r="K451" s="115"/>
      <c r="L451" s="115"/>
      <c r="M451" s="115"/>
      <c r="N451" s="115"/>
      <c r="O451" s="115"/>
      <c r="P451" s="115"/>
      <c r="Q451" s="115"/>
      <c r="R451" s="115"/>
      <c r="S451" s="115"/>
      <c r="T451" s="115"/>
      <c r="U451" s="115"/>
      <c r="V451" s="115"/>
      <c r="W451" s="34"/>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row>
    <row r="452" spans="1:80">
      <c r="A452" s="35"/>
      <c r="B452" s="35"/>
      <c r="C452" s="35"/>
      <c r="D452" s="35"/>
      <c r="E452" s="35"/>
      <c r="F452" s="35"/>
      <c r="G452" s="35"/>
      <c r="H452" s="34"/>
      <c r="I452" s="115"/>
      <c r="J452" s="115"/>
      <c r="K452" s="115"/>
      <c r="L452" s="115"/>
      <c r="M452" s="115"/>
      <c r="N452" s="115"/>
      <c r="O452" s="115"/>
      <c r="P452" s="115"/>
      <c r="Q452" s="115"/>
      <c r="R452" s="115"/>
      <c r="S452" s="115"/>
      <c r="T452" s="115"/>
      <c r="U452" s="115"/>
      <c r="V452" s="115"/>
      <c r="W452" s="34"/>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row>
    <row r="453" spans="1:80">
      <c r="A453" s="35"/>
      <c r="B453" s="35"/>
      <c r="C453" s="35"/>
      <c r="D453" s="35"/>
      <c r="E453" s="35"/>
      <c r="F453" s="35"/>
      <c r="G453" s="35"/>
      <c r="H453" s="34"/>
      <c r="I453" s="115"/>
      <c r="J453" s="115"/>
      <c r="K453" s="115"/>
      <c r="L453" s="115"/>
      <c r="M453" s="115"/>
      <c r="N453" s="115"/>
      <c r="O453" s="115"/>
      <c r="P453" s="115"/>
      <c r="Q453" s="115"/>
      <c r="R453" s="115"/>
      <c r="S453" s="115"/>
      <c r="T453" s="115"/>
      <c r="U453" s="115"/>
      <c r="V453" s="115"/>
      <c r="W453" s="34"/>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row>
    <row r="454" spans="1:80">
      <c r="A454" s="35"/>
      <c r="B454" s="35"/>
      <c r="C454" s="35"/>
      <c r="D454" s="35"/>
      <c r="E454" s="35"/>
      <c r="F454" s="35"/>
      <c r="G454" s="35"/>
      <c r="H454" s="34"/>
      <c r="I454" s="115"/>
      <c r="J454" s="115"/>
      <c r="K454" s="115"/>
      <c r="L454" s="115"/>
      <c r="M454" s="115"/>
      <c r="N454" s="115"/>
      <c r="O454" s="115"/>
      <c r="P454" s="115"/>
      <c r="Q454" s="115"/>
      <c r="R454" s="115"/>
      <c r="S454" s="115"/>
      <c r="T454" s="115"/>
      <c r="U454" s="115"/>
      <c r="V454" s="115"/>
      <c r="W454" s="34"/>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row>
    <row r="455" spans="1:80">
      <c r="A455" s="35"/>
      <c r="B455" s="35"/>
      <c r="C455" s="35"/>
      <c r="D455" s="35"/>
      <c r="E455" s="35"/>
      <c r="F455" s="35"/>
      <c r="G455" s="35"/>
      <c r="H455" s="34"/>
      <c r="I455" s="115"/>
      <c r="J455" s="115"/>
      <c r="K455" s="115"/>
      <c r="L455" s="115"/>
      <c r="M455" s="115"/>
      <c r="N455" s="115"/>
      <c r="O455" s="115"/>
      <c r="P455" s="115"/>
      <c r="Q455" s="115"/>
      <c r="R455" s="115"/>
      <c r="S455" s="115"/>
      <c r="T455" s="115"/>
      <c r="U455" s="115"/>
      <c r="V455" s="115"/>
      <c r="W455" s="34"/>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row>
    <row r="456" spans="1:80">
      <c r="A456" s="35"/>
      <c r="B456" s="35"/>
      <c r="C456" s="35"/>
      <c r="D456" s="35"/>
      <c r="E456" s="35"/>
      <c r="F456" s="35"/>
      <c r="G456" s="35"/>
      <c r="H456" s="34"/>
      <c r="I456" s="115"/>
      <c r="J456" s="115"/>
      <c r="K456" s="115"/>
      <c r="L456" s="115"/>
      <c r="M456" s="115"/>
      <c r="N456" s="115"/>
      <c r="O456" s="115"/>
      <c r="P456" s="115"/>
      <c r="Q456" s="115"/>
      <c r="R456" s="115"/>
      <c r="S456" s="115"/>
      <c r="T456" s="115"/>
      <c r="U456" s="115"/>
      <c r="V456" s="115"/>
      <c r="W456" s="34"/>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row>
    <row r="457" spans="1:80">
      <c r="A457" s="35"/>
      <c r="B457" s="35"/>
      <c r="C457" s="35"/>
      <c r="D457" s="35"/>
      <c r="E457" s="35"/>
      <c r="F457" s="35"/>
      <c r="G457" s="35"/>
      <c r="H457" s="34"/>
      <c r="I457" s="115"/>
      <c r="J457" s="115"/>
      <c r="K457" s="115"/>
      <c r="L457" s="115"/>
      <c r="M457" s="115"/>
      <c r="N457" s="115"/>
      <c r="O457" s="115"/>
      <c r="P457" s="115"/>
      <c r="Q457" s="115"/>
      <c r="R457" s="115"/>
      <c r="S457" s="115"/>
      <c r="T457" s="115"/>
      <c r="U457" s="115"/>
      <c r="V457" s="115"/>
      <c r="W457" s="34"/>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row>
    <row r="458" spans="1:80">
      <c r="A458" s="35"/>
      <c r="B458" s="35"/>
      <c r="C458" s="35"/>
      <c r="D458" s="35"/>
      <c r="E458" s="35"/>
      <c r="F458" s="35"/>
      <c r="G458" s="35"/>
      <c r="H458" s="34"/>
      <c r="I458" s="115"/>
      <c r="J458" s="115"/>
      <c r="K458" s="115"/>
      <c r="L458" s="115"/>
      <c r="M458" s="115"/>
      <c r="N458" s="115"/>
      <c r="O458" s="115"/>
      <c r="P458" s="115"/>
      <c r="Q458" s="115"/>
      <c r="R458" s="115"/>
      <c r="S458" s="115"/>
      <c r="T458" s="115"/>
      <c r="U458" s="115"/>
      <c r="V458" s="115"/>
      <c r="W458" s="34"/>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row>
    <row r="459" spans="1:80">
      <c r="A459" s="35"/>
      <c r="B459" s="35"/>
      <c r="C459" s="35"/>
      <c r="D459" s="35"/>
      <c r="E459" s="35"/>
      <c r="F459" s="35"/>
      <c r="G459" s="35"/>
      <c r="H459" s="34"/>
      <c r="I459" s="115"/>
      <c r="J459" s="115"/>
      <c r="K459" s="115"/>
      <c r="L459" s="115"/>
      <c r="M459" s="115"/>
      <c r="N459" s="115"/>
      <c r="O459" s="115"/>
      <c r="P459" s="115"/>
      <c r="Q459" s="115"/>
      <c r="R459" s="115"/>
      <c r="S459" s="115"/>
      <c r="T459" s="115"/>
      <c r="U459" s="115"/>
      <c r="V459" s="115"/>
      <c r="W459" s="34"/>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row>
    <row r="460" spans="1:80">
      <c r="A460" s="35"/>
      <c r="B460" s="35"/>
      <c r="C460" s="35"/>
      <c r="D460" s="35"/>
      <c r="E460" s="35"/>
      <c r="F460" s="35"/>
      <c r="G460" s="35"/>
      <c r="H460" s="34"/>
      <c r="I460" s="115"/>
      <c r="J460" s="115"/>
      <c r="K460" s="115"/>
      <c r="L460" s="115"/>
      <c r="M460" s="115"/>
      <c r="N460" s="115"/>
      <c r="O460" s="115"/>
      <c r="P460" s="115"/>
      <c r="Q460" s="115"/>
      <c r="R460" s="115"/>
      <c r="S460" s="115"/>
      <c r="T460" s="115"/>
      <c r="U460" s="115"/>
      <c r="V460" s="115"/>
      <c r="W460" s="34"/>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row>
    <row r="461" spans="1:80">
      <c r="A461" s="35"/>
      <c r="B461" s="35"/>
      <c r="C461" s="35"/>
      <c r="D461" s="35"/>
      <c r="E461" s="35"/>
      <c r="F461" s="35"/>
      <c r="G461" s="35"/>
      <c r="H461" s="34"/>
      <c r="I461" s="115"/>
      <c r="J461" s="115"/>
      <c r="K461" s="115"/>
      <c r="L461" s="115"/>
      <c r="M461" s="115"/>
      <c r="N461" s="115"/>
      <c r="O461" s="115"/>
      <c r="P461" s="115"/>
      <c r="Q461" s="115"/>
      <c r="R461" s="115"/>
      <c r="S461" s="115"/>
      <c r="T461" s="115"/>
      <c r="U461" s="115"/>
      <c r="V461" s="115"/>
      <c r="W461" s="34"/>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row>
    <row r="462" spans="1:80">
      <c r="A462" s="35"/>
      <c r="B462" s="35"/>
      <c r="C462" s="35"/>
      <c r="D462" s="35"/>
      <c r="E462" s="35"/>
      <c r="F462" s="35"/>
      <c r="G462" s="35"/>
      <c r="H462" s="34"/>
      <c r="I462" s="115"/>
      <c r="J462" s="115"/>
      <c r="K462" s="115"/>
      <c r="L462" s="115"/>
      <c r="M462" s="115"/>
      <c r="N462" s="115"/>
      <c r="O462" s="115"/>
      <c r="P462" s="115"/>
      <c r="Q462" s="115"/>
      <c r="R462" s="115"/>
      <c r="S462" s="115"/>
      <c r="T462" s="115"/>
      <c r="U462" s="115"/>
      <c r="V462" s="115"/>
      <c r="W462" s="34"/>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row>
    <row r="463" spans="1:80">
      <c r="A463" s="35"/>
      <c r="B463" s="35"/>
      <c r="C463" s="35"/>
      <c r="D463" s="35"/>
      <c r="E463" s="35"/>
      <c r="F463" s="35"/>
      <c r="G463" s="35"/>
      <c r="H463" s="34"/>
      <c r="I463" s="115"/>
      <c r="J463" s="115"/>
      <c r="K463" s="115"/>
      <c r="L463" s="115"/>
      <c r="M463" s="115"/>
      <c r="N463" s="115"/>
      <c r="O463" s="115"/>
      <c r="P463" s="115"/>
      <c r="Q463" s="115"/>
      <c r="R463" s="115"/>
      <c r="S463" s="115"/>
      <c r="T463" s="115"/>
      <c r="U463" s="115"/>
      <c r="V463" s="115"/>
      <c r="W463" s="34"/>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row>
    <row r="464" spans="1:80">
      <c r="A464" s="35"/>
      <c r="B464" s="35"/>
      <c r="C464" s="35"/>
      <c r="D464" s="35"/>
      <c r="E464" s="35"/>
      <c r="F464" s="35"/>
      <c r="G464" s="35"/>
      <c r="H464" s="34"/>
      <c r="I464" s="115"/>
      <c r="J464" s="115"/>
      <c r="K464" s="115"/>
      <c r="L464" s="115"/>
      <c r="M464" s="115"/>
      <c r="N464" s="115"/>
      <c r="O464" s="115"/>
      <c r="P464" s="115"/>
      <c r="Q464" s="115"/>
      <c r="R464" s="115"/>
      <c r="S464" s="115"/>
      <c r="T464" s="115"/>
      <c r="U464" s="115"/>
      <c r="V464" s="115"/>
      <c r="W464" s="34"/>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row>
    <row r="465" spans="1:80">
      <c r="A465" s="35"/>
      <c r="B465" s="35"/>
      <c r="C465" s="35"/>
      <c r="D465" s="35"/>
      <c r="E465" s="35"/>
      <c r="F465" s="35"/>
      <c r="G465" s="35"/>
      <c r="H465" s="34"/>
      <c r="I465" s="115"/>
      <c r="J465" s="115"/>
      <c r="K465" s="115"/>
      <c r="L465" s="115"/>
      <c r="M465" s="115"/>
      <c r="N465" s="115"/>
      <c r="O465" s="115"/>
      <c r="P465" s="115"/>
      <c r="Q465" s="115"/>
      <c r="R465" s="115"/>
      <c r="S465" s="115"/>
      <c r="T465" s="115"/>
      <c r="U465" s="115"/>
      <c r="V465" s="115"/>
      <c r="W465" s="34"/>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row>
    <row r="466" spans="1:80">
      <c r="A466" s="35"/>
      <c r="B466" s="35"/>
      <c r="C466" s="35"/>
      <c r="D466" s="35"/>
      <c r="E466" s="35"/>
      <c r="F466" s="35"/>
      <c r="G466" s="35"/>
      <c r="H466" s="34"/>
      <c r="I466" s="115"/>
      <c r="J466" s="115"/>
      <c r="K466" s="115"/>
      <c r="L466" s="115"/>
      <c r="M466" s="115"/>
      <c r="N466" s="115"/>
      <c r="O466" s="115"/>
      <c r="P466" s="115"/>
      <c r="Q466" s="115"/>
      <c r="R466" s="115"/>
      <c r="S466" s="115"/>
      <c r="T466" s="115"/>
      <c r="U466" s="115"/>
      <c r="V466" s="115"/>
      <c r="W466" s="34"/>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row>
    <row r="467" spans="1:80">
      <c r="A467" s="35"/>
      <c r="B467" s="35"/>
      <c r="C467" s="35"/>
      <c r="D467" s="35"/>
      <c r="E467" s="35"/>
      <c r="F467" s="35"/>
      <c r="G467" s="35"/>
      <c r="H467" s="34"/>
      <c r="I467" s="115"/>
      <c r="J467" s="115"/>
      <c r="K467" s="115"/>
      <c r="L467" s="115"/>
      <c r="M467" s="115"/>
      <c r="N467" s="115"/>
      <c r="O467" s="115"/>
      <c r="P467" s="115"/>
      <c r="Q467" s="115"/>
      <c r="R467" s="115"/>
      <c r="S467" s="115"/>
      <c r="T467" s="115"/>
      <c r="U467" s="115"/>
      <c r="V467" s="115"/>
      <c r="W467" s="34"/>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row>
    <row r="468" spans="1:80">
      <c r="A468" s="35"/>
      <c r="B468" s="35"/>
      <c r="C468" s="35"/>
      <c r="D468" s="35"/>
      <c r="E468" s="35"/>
      <c r="F468" s="35"/>
      <c r="G468" s="35"/>
      <c r="H468" s="34"/>
      <c r="I468" s="115"/>
      <c r="J468" s="115"/>
      <c r="K468" s="115"/>
      <c r="L468" s="115"/>
      <c r="M468" s="115"/>
      <c r="N468" s="115"/>
      <c r="O468" s="115"/>
      <c r="P468" s="115"/>
      <c r="Q468" s="115"/>
      <c r="R468" s="115"/>
      <c r="S468" s="115"/>
      <c r="T468" s="115"/>
      <c r="U468" s="115"/>
      <c r="V468" s="115"/>
      <c r="W468" s="34"/>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row>
    <row r="469" spans="1:80">
      <c r="A469" s="35"/>
      <c r="B469" s="35"/>
      <c r="C469" s="35"/>
      <c r="D469" s="35"/>
      <c r="E469" s="35"/>
      <c r="F469" s="35"/>
      <c r="G469" s="35"/>
      <c r="H469" s="34"/>
      <c r="I469" s="115"/>
      <c r="J469" s="115"/>
      <c r="K469" s="115"/>
      <c r="L469" s="115"/>
      <c r="M469" s="115"/>
      <c r="N469" s="115"/>
      <c r="O469" s="115"/>
      <c r="P469" s="115"/>
      <c r="Q469" s="115"/>
      <c r="R469" s="115"/>
      <c r="S469" s="115"/>
      <c r="T469" s="115"/>
      <c r="U469" s="115"/>
      <c r="V469" s="115"/>
      <c r="W469" s="34"/>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row>
    <row r="470" spans="1:80">
      <c r="A470" s="35"/>
      <c r="B470" s="35"/>
      <c r="C470" s="35"/>
      <c r="D470" s="35"/>
      <c r="E470" s="35"/>
      <c r="F470" s="35"/>
      <c r="G470" s="35"/>
      <c r="H470" s="34"/>
      <c r="I470" s="115"/>
      <c r="J470" s="115"/>
      <c r="K470" s="115"/>
      <c r="L470" s="115"/>
      <c r="M470" s="115"/>
      <c r="N470" s="115"/>
      <c r="O470" s="115"/>
      <c r="P470" s="115"/>
      <c r="Q470" s="115"/>
      <c r="R470" s="115"/>
      <c r="S470" s="115"/>
      <c r="T470" s="115"/>
      <c r="U470" s="115"/>
      <c r="V470" s="115"/>
      <c r="W470" s="34"/>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row>
    <row r="471" spans="1:80">
      <c r="A471" s="35"/>
      <c r="B471" s="35"/>
      <c r="C471" s="35"/>
      <c r="D471" s="35"/>
      <c r="E471" s="35"/>
      <c r="F471" s="35"/>
      <c r="G471" s="35"/>
      <c r="H471" s="34"/>
      <c r="I471" s="115"/>
      <c r="J471" s="115"/>
      <c r="K471" s="115"/>
      <c r="L471" s="115"/>
      <c r="M471" s="115"/>
      <c r="N471" s="115"/>
      <c r="O471" s="115"/>
      <c r="P471" s="115"/>
      <c r="Q471" s="115"/>
      <c r="R471" s="115"/>
      <c r="S471" s="115"/>
      <c r="T471" s="115"/>
      <c r="U471" s="115"/>
      <c r="V471" s="115"/>
      <c r="W471" s="34"/>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row>
    <row r="472" spans="1:80">
      <c r="A472" s="35"/>
      <c r="B472" s="35"/>
      <c r="C472" s="35"/>
      <c r="D472" s="35"/>
      <c r="E472" s="35"/>
      <c r="F472" s="35"/>
      <c r="G472" s="35"/>
      <c r="H472" s="34"/>
      <c r="I472" s="115"/>
      <c r="J472" s="115"/>
      <c r="K472" s="115"/>
      <c r="L472" s="115"/>
      <c r="M472" s="115"/>
      <c r="N472" s="115"/>
      <c r="O472" s="115"/>
      <c r="P472" s="115"/>
      <c r="Q472" s="115"/>
      <c r="R472" s="115"/>
      <c r="S472" s="115"/>
      <c r="T472" s="115"/>
      <c r="U472" s="115"/>
      <c r="V472" s="115"/>
      <c r="W472" s="34"/>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row>
    <row r="473" spans="1:80">
      <c r="A473" s="35"/>
      <c r="B473" s="35"/>
      <c r="C473" s="35"/>
      <c r="D473" s="35"/>
      <c r="E473" s="35"/>
      <c r="F473" s="35"/>
      <c r="G473" s="35"/>
      <c r="H473" s="34"/>
      <c r="I473" s="115"/>
      <c r="J473" s="115"/>
      <c r="K473" s="115"/>
      <c r="L473" s="115"/>
      <c r="M473" s="115"/>
      <c r="N473" s="115"/>
      <c r="O473" s="115"/>
      <c r="P473" s="115"/>
      <c r="Q473" s="115"/>
      <c r="R473" s="115"/>
      <c r="S473" s="115"/>
      <c r="T473" s="115"/>
      <c r="U473" s="115"/>
      <c r="V473" s="115"/>
      <c r="W473" s="34"/>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row>
    <row r="474" spans="1:80">
      <c r="A474" s="35"/>
      <c r="B474" s="35"/>
      <c r="C474" s="35"/>
      <c r="D474" s="35"/>
      <c r="E474" s="35"/>
      <c r="F474" s="35"/>
      <c r="G474" s="35"/>
      <c r="H474" s="34"/>
      <c r="I474" s="115"/>
      <c r="J474" s="115"/>
      <c r="K474" s="115"/>
      <c r="L474" s="115"/>
      <c r="M474" s="115"/>
      <c r="N474" s="115"/>
      <c r="O474" s="115"/>
      <c r="P474" s="115"/>
      <c r="Q474" s="115"/>
      <c r="R474" s="115"/>
      <c r="S474" s="115"/>
      <c r="T474" s="115"/>
      <c r="U474" s="115"/>
      <c r="V474" s="115"/>
      <c r="W474" s="34"/>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row>
    <row r="475" spans="1:80">
      <c r="A475" s="35"/>
      <c r="B475" s="35"/>
      <c r="C475" s="35"/>
      <c r="D475" s="35"/>
      <c r="E475" s="35"/>
      <c r="F475" s="35"/>
      <c r="G475" s="35"/>
      <c r="H475" s="34"/>
      <c r="I475" s="115"/>
      <c r="J475" s="115"/>
      <c r="K475" s="115"/>
      <c r="L475" s="115"/>
      <c r="M475" s="115"/>
      <c r="N475" s="115"/>
      <c r="O475" s="115"/>
      <c r="P475" s="115"/>
      <c r="Q475" s="115"/>
      <c r="R475" s="115"/>
      <c r="S475" s="115"/>
      <c r="T475" s="115"/>
      <c r="U475" s="115"/>
      <c r="V475" s="115"/>
      <c r="W475" s="34"/>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row>
    <row r="476" spans="1:80">
      <c r="A476" s="35"/>
      <c r="B476" s="35"/>
      <c r="C476" s="35"/>
      <c r="D476" s="35"/>
      <c r="E476" s="35"/>
      <c r="F476" s="35"/>
      <c r="G476" s="35"/>
      <c r="H476" s="34"/>
      <c r="I476" s="115"/>
      <c r="J476" s="115"/>
      <c r="K476" s="115"/>
      <c r="L476" s="115"/>
      <c r="M476" s="115"/>
      <c r="N476" s="115"/>
      <c r="O476" s="115"/>
      <c r="P476" s="115"/>
      <c r="Q476" s="115"/>
      <c r="R476" s="115"/>
      <c r="S476" s="115"/>
      <c r="T476" s="115"/>
      <c r="U476" s="115"/>
      <c r="V476" s="115"/>
      <c r="W476" s="34"/>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row>
    <row r="477" spans="1:80">
      <c r="A477" s="35"/>
      <c r="B477" s="35"/>
      <c r="C477" s="35"/>
      <c r="D477" s="35"/>
      <c r="E477" s="35"/>
      <c r="F477" s="35"/>
      <c r="G477" s="35"/>
      <c r="H477" s="34"/>
      <c r="I477" s="115"/>
      <c r="J477" s="115"/>
      <c r="K477" s="115"/>
      <c r="L477" s="115"/>
      <c r="M477" s="115"/>
      <c r="N477" s="115"/>
      <c r="O477" s="115"/>
      <c r="P477" s="115"/>
      <c r="Q477" s="115"/>
      <c r="R477" s="115"/>
      <c r="S477" s="115"/>
      <c r="T477" s="115"/>
      <c r="U477" s="115"/>
      <c r="V477" s="115"/>
      <c r="W477" s="34"/>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row>
    <row r="478" spans="1:80">
      <c r="A478" s="35"/>
      <c r="B478" s="35"/>
      <c r="C478" s="35"/>
      <c r="D478" s="35"/>
      <c r="E478" s="35"/>
      <c r="F478" s="35"/>
      <c r="G478" s="35"/>
      <c r="H478" s="34"/>
      <c r="I478" s="115"/>
      <c r="J478" s="115"/>
      <c r="K478" s="115"/>
      <c r="L478" s="115"/>
      <c r="M478" s="115"/>
      <c r="N478" s="115"/>
      <c r="O478" s="115"/>
      <c r="P478" s="115"/>
      <c r="Q478" s="115"/>
      <c r="R478" s="115"/>
      <c r="S478" s="115"/>
      <c r="T478" s="115"/>
      <c r="U478" s="115"/>
      <c r="V478" s="115"/>
      <c r="W478" s="34"/>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row>
    <row r="479" spans="1:80">
      <c r="A479" s="35"/>
      <c r="B479" s="35"/>
      <c r="C479" s="35"/>
      <c r="D479" s="35"/>
      <c r="E479" s="35"/>
      <c r="F479" s="35"/>
      <c r="G479" s="35"/>
      <c r="H479" s="34"/>
      <c r="I479" s="115"/>
      <c r="J479" s="115"/>
      <c r="K479" s="115"/>
      <c r="L479" s="115"/>
      <c r="M479" s="115"/>
      <c r="N479" s="115"/>
      <c r="O479" s="115"/>
      <c r="P479" s="115"/>
      <c r="Q479" s="115"/>
      <c r="R479" s="115"/>
      <c r="S479" s="115"/>
      <c r="T479" s="115"/>
      <c r="U479" s="115"/>
      <c r="V479" s="115"/>
      <c r="W479" s="34"/>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row>
    <row r="480" spans="1:80">
      <c r="A480" s="35"/>
      <c r="B480" s="35"/>
      <c r="C480" s="35"/>
      <c r="D480" s="35"/>
      <c r="E480" s="35"/>
      <c r="F480" s="35"/>
      <c r="G480" s="35"/>
      <c r="H480" s="34"/>
      <c r="I480" s="115"/>
      <c r="J480" s="115"/>
      <c r="K480" s="115"/>
      <c r="L480" s="115"/>
      <c r="M480" s="115"/>
      <c r="N480" s="115"/>
      <c r="O480" s="115"/>
      <c r="P480" s="115"/>
      <c r="Q480" s="115"/>
      <c r="R480" s="115"/>
      <c r="S480" s="115"/>
      <c r="T480" s="115"/>
      <c r="U480" s="115"/>
      <c r="V480" s="115"/>
      <c r="W480" s="34"/>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row>
    <row r="481" spans="1:80">
      <c r="A481" s="35"/>
      <c r="B481" s="35"/>
      <c r="C481" s="35"/>
      <c r="D481" s="35"/>
      <c r="E481" s="35"/>
      <c r="F481" s="35"/>
      <c r="G481" s="35"/>
      <c r="H481" s="34"/>
      <c r="I481" s="115"/>
      <c r="J481" s="115"/>
      <c r="K481" s="115"/>
      <c r="L481" s="115"/>
      <c r="M481" s="115"/>
      <c r="N481" s="115"/>
      <c r="O481" s="115"/>
      <c r="P481" s="115"/>
      <c r="Q481" s="115"/>
      <c r="R481" s="115"/>
      <c r="S481" s="115"/>
      <c r="T481" s="115"/>
      <c r="U481" s="115"/>
      <c r="V481" s="115"/>
      <c r="W481" s="34"/>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row>
    <row r="482" spans="1:80">
      <c r="A482" s="35"/>
      <c r="B482" s="35"/>
      <c r="C482" s="35"/>
      <c r="D482" s="35"/>
      <c r="E482" s="35"/>
      <c r="F482" s="35"/>
      <c r="G482" s="35"/>
      <c r="H482" s="34"/>
      <c r="I482" s="115"/>
      <c r="J482" s="115"/>
      <c r="K482" s="115"/>
      <c r="L482" s="115"/>
      <c r="M482" s="115"/>
      <c r="N482" s="115"/>
      <c r="O482" s="115"/>
      <c r="P482" s="115"/>
      <c r="Q482" s="115"/>
      <c r="R482" s="115"/>
      <c r="S482" s="115"/>
      <c r="T482" s="115"/>
      <c r="U482" s="115"/>
      <c r="V482" s="115"/>
      <c r="W482" s="34"/>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row>
    <row r="483" spans="1:80">
      <c r="A483" s="35"/>
      <c r="B483" s="35"/>
      <c r="C483" s="35"/>
      <c r="D483" s="35"/>
      <c r="E483" s="35"/>
      <c r="F483" s="35"/>
      <c r="G483" s="35"/>
      <c r="H483" s="34"/>
      <c r="I483" s="115"/>
      <c r="J483" s="115"/>
      <c r="K483" s="115"/>
      <c r="L483" s="115"/>
      <c r="M483" s="115"/>
      <c r="N483" s="115"/>
      <c r="O483" s="115"/>
      <c r="P483" s="115"/>
      <c r="Q483" s="115"/>
      <c r="R483" s="115"/>
      <c r="S483" s="115"/>
      <c r="T483" s="115"/>
      <c r="U483" s="115"/>
      <c r="V483" s="115"/>
      <c r="W483" s="34"/>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row>
    <row r="484" spans="1:80">
      <c r="A484" s="35"/>
      <c r="B484" s="35"/>
      <c r="C484" s="35"/>
      <c r="D484" s="35"/>
      <c r="E484" s="35"/>
      <c r="F484" s="35"/>
      <c r="G484" s="35"/>
      <c r="H484" s="34"/>
      <c r="I484" s="115"/>
      <c r="J484" s="115"/>
      <c r="K484" s="115"/>
      <c r="L484" s="115"/>
      <c r="M484" s="115"/>
      <c r="N484" s="115"/>
      <c r="O484" s="115"/>
      <c r="P484" s="115"/>
      <c r="Q484" s="115"/>
      <c r="R484" s="115"/>
      <c r="S484" s="115"/>
      <c r="T484" s="115"/>
      <c r="U484" s="115"/>
      <c r="V484" s="115"/>
      <c r="W484" s="34"/>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row>
    <row r="485" spans="1:80">
      <c r="A485" s="35"/>
      <c r="B485" s="35"/>
      <c r="C485" s="35"/>
      <c r="D485" s="35"/>
      <c r="E485" s="35"/>
      <c r="F485" s="35"/>
      <c r="G485" s="35"/>
      <c r="H485" s="34"/>
      <c r="I485" s="115"/>
      <c r="J485" s="115"/>
      <c r="K485" s="115"/>
      <c r="L485" s="115"/>
      <c r="M485" s="115"/>
      <c r="N485" s="115"/>
      <c r="O485" s="115"/>
      <c r="P485" s="115"/>
      <c r="Q485" s="115"/>
      <c r="R485" s="115"/>
      <c r="S485" s="115"/>
      <c r="T485" s="115"/>
      <c r="U485" s="115"/>
      <c r="V485" s="115"/>
      <c r="W485" s="34"/>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row>
    <row r="486" spans="1:80">
      <c r="A486" s="35"/>
      <c r="B486" s="35"/>
      <c r="C486" s="35"/>
      <c r="D486" s="35"/>
      <c r="E486" s="35"/>
      <c r="F486" s="35"/>
      <c r="G486" s="35"/>
      <c r="H486" s="34"/>
      <c r="I486" s="115"/>
      <c r="J486" s="115"/>
      <c r="K486" s="115"/>
      <c r="L486" s="115"/>
      <c r="M486" s="115"/>
      <c r="N486" s="115"/>
      <c r="O486" s="115"/>
      <c r="P486" s="115"/>
      <c r="Q486" s="115"/>
      <c r="R486" s="115"/>
      <c r="S486" s="115"/>
      <c r="T486" s="115"/>
      <c r="U486" s="115"/>
      <c r="V486" s="115"/>
      <c r="W486" s="34"/>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row>
    <row r="487" spans="1:80">
      <c r="A487" s="35"/>
      <c r="B487" s="35"/>
      <c r="C487" s="35"/>
      <c r="D487" s="35"/>
      <c r="E487" s="35"/>
      <c r="F487" s="35"/>
      <c r="G487" s="35"/>
      <c r="H487" s="34"/>
      <c r="I487" s="115"/>
      <c r="J487" s="115"/>
      <c r="K487" s="115"/>
      <c r="L487" s="115"/>
      <c r="M487" s="115"/>
      <c r="N487" s="115"/>
      <c r="O487" s="115"/>
      <c r="P487" s="115"/>
      <c r="Q487" s="115"/>
      <c r="R487" s="115"/>
      <c r="S487" s="115"/>
      <c r="T487" s="115"/>
      <c r="U487" s="115"/>
      <c r="V487" s="115"/>
      <c r="W487" s="34"/>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row>
    <row r="488" spans="1:80">
      <c r="A488" s="35"/>
      <c r="B488" s="35"/>
      <c r="C488" s="35"/>
      <c r="D488" s="35"/>
      <c r="E488" s="35"/>
      <c r="F488" s="35"/>
      <c r="G488" s="35"/>
      <c r="H488" s="34"/>
      <c r="I488" s="115"/>
      <c r="J488" s="115"/>
      <c r="K488" s="115"/>
      <c r="L488" s="115"/>
      <c r="M488" s="115"/>
      <c r="N488" s="115"/>
      <c r="O488" s="115"/>
      <c r="P488" s="115"/>
      <c r="Q488" s="115"/>
      <c r="R488" s="115"/>
      <c r="S488" s="115"/>
      <c r="T488" s="115"/>
      <c r="U488" s="115"/>
      <c r="V488" s="115"/>
      <c r="W488" s="34"/>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row>
    <row r="489" spans="1:80">
      <c r="A489" s="35"/>
      <c r="B489" s="35"/>
      <c r="C489" s="35"/>
      <c r="D489" s="35"/>
      <c r="E489" s="35"/>
      <c r="F489" s="35"/>
      <c r="G489" s="35"/>
      <c r="H489" s="34"/>
      <c r="I489" s="115"/>
      <c r="J489" s="115"/>
      <c r="K489" s="115"/>
      <c r="L489" s="115"/>
      <c r="M489" s="115"/>
      <c r="N489" s="115"/>
      <c r="O489" s="115"/>
      <c r="P489" s="115"/>
      <c r="Q489" s="115"/>
      <c r="R489" s="115"/>
      <c r="S489" s="115"/>
      <c r="T489" s="115"/>
      <c r="U489" s="115"/>
      <c r="V489" s="115"/>
      <c r="W489" s="34"/>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row>
    <row r="490" spans="1:80">
      <c r="A490" s="35"/>
      <c r="B490" s="35"/>
      <c r="C490" s="35"/>
      <c r="D490" s="35"/>
      <c r="E490" s="35"/>
      <c r="F490" s="35"/>
      <c r="G490" s="35"/>
      <c r="H490" s="34"/>
      <c r="I490" s="115"/>
      <c r="J490" s="115"/>
      <c r="K490" s="115"/>
      <c r="L490" s="115"/>
      <c r="M490" s="115"/>
      <c r="N490" s="115"/>
      <c r="O490" s="115"/>
      <c r="P490" s="115"/>
      <c r="Q490" s="115"/>
      <c r="R490" s="115"/>
      <c r="S490" s="115"/>
      <c r="T490" s="115"/>
      <c r="U490" s="115"/>
      <c r="V490" s="115"/>
      <c r="W490" s="34"/>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row>
    <row r="491" spans="1:80">
      <c r="A491" s="35"/>
      <c r="B491" s="35"/>
      <c r="C491" s="35"/>
      <c r="D491" s="35"/>
      <c r="E491" s="35"/>
      <c r="F491" s="35"/>
      <c r="G491" s="35"/>
      <c r="H491" s="34"/>
      <c r="I491" s="115"/>
      <c r="J491" s="115"/>
      <c r="K491" s="115"/>
      <c r="L491" s="115"/>
      <c r="M491" s="115"/>
      <c r="N491" s="115"/>
      <c r="O491" s="115"/>
      <c r="P491" s="115"/>
      <c r="Q491" s="115"/>
      <c r="R491" s="115"/>
      <c r="S491" s="115"/>
      <c r="T491" s="115"/>
      <c r="U491" s="115"/>
      <c r="V491" s="115"/>
      <c r="W491" s="34"/>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row>
    <row r="492" spans="1:80">
      <c r="A492" s="35"/>
      <c r="B492" s="35"/>
      <c r="C492" s="35"/>
      <c r="D492" s="35"/>
      <c r="E492" s="35"/>
      <c r="F492" s="35"/>
      <c r="G492" s="35"/>
      <c r="H492" s="34"/>
      <c r="I492" s="115"/>
      <c r="J492" s="115"/>
      <c r="K492" s="115"/>
      <c r="L492" s="115"/>
      <c r="M492" s="115"/>
      <c r="N492" s="115"/>
      <c r="O492" s="115"/>
      <c r="P492" s="115"/>
      <c r="Q492" s="115"/>
      <c r="R492" s="115"/>
      <c r="S492" s="115"/>
      <c r="T492" s="115"/>
      <c r="U492" s="115"/>
      <c r="V492" s="115"/>
      <c r="W492" s="34"/>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row>
    <row r="493" spans="1:80">
      <c r="A493" s="35"/>
      <c r="B493" s="35"/>
      <c r="C493" s="35"/>
      <c r="D493" s="35"/>
      <c r="E493" s="35"/>
      <c r="F493" s="35"/>
      <c r="G493" s="35"/>
      <c r="H493" s="34"/>
      <c r="I493" s="115"/>
      <c r="J493" s="115"/>
      <c r="K493" s="115"/>
      <c r="L493" s="115"/>
      <c r="M493" s="115"/>
      <c r="N493" s="115"/>
      <c r="O493" s="115"/>
      <c r="P493" s="115"/>
      <c r="Q493" s="115"/>
      <c r="R493" s="115"/>
      <c r="S493" s="115"/>
      <c r="T493" s="115"/>
      <c r="U493" s="115"/>
      <c r="V493" s="115"/>
      <c r="W493" s="34"/>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row>
    <row r="494" spans="1:80">
      <c r="A494" s="35"/>
      <c r="B494" s="35"/>
      <c r="C494" s="35"/>
      <c r="D494" s="35"/>
      <c r="E494" s="35"/>
      <c r="F494" s="35"/>
      <c r="G494" s="35"/>
      <c r="H494" s="34"/>
      <c r="I494" s="115"/>
      <c r="J494" s="115"/>
      <c r="K494" s="115"/>
      <c r="L494" s="115"/>
      <c r="M494" s="115"/>
      <c r="N494" s="115"/>
      <c r="O494" s="115"/>
      <c r="P494" s="115"/>
      <c r="Q494" s="115"/>
      <c r="R494" s="115"/>
      <c r="S494" s="115"/>
      <c r="T494" s="115"/>
      <c r="U494" s="115"/>
      <c r="V494" s="115"/>
      <c r="W494" s="34"/>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row>
    <row r="495" spans="1:80">
      <c r="A495" s="35"/>
      <c r="B495" s="35"/>
      <c r="C495" s="35"/>
      <c r="D495" s="35"/>
      <c r="E495" s="35"/>
      <c r="F495" s="35"/>
      <c r="G495" s="35"/>
      <c r="H495" s="34"/>
      <c r="I495" s="115"/>
      <c r="J495" s="115"/>
      <c r="K495" s="115"/>
      <c r="L495" s="115"/>
      <c r="M495" s="115"/>
      <c r="N495" s="115"/>
      <c r="O495" s="115"/>
      <c r="P495" s="115"/>
      <c r="Q495" s="115"/>
      <c r="R495" s="115"/>
      <c r="S495" s="115"/>
      <c r="T495" s="115"/>
      <c r="U495" s="115"/>
      <c r="V495" s="115"/>
      <c r="W495" s="34"/>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row>
    <row r="496" spans="1:80">
      <c r="A496" s="35"/>
      <c r="B496" s="35"/>
      <c r="C496" s="35"/>
      <c r="D496" s="35"/>
      <c r="E496" s="35"/>
      <c r="F496" s="35"/>
      <c r="G496" s="35"/>
      <c r="H496" s="34"/>
      <c r="I496" s="115"/>
      <c r="J496" s="115"/>
      <c r="K496" s="115"/>
      <c r="L496" s="115"/>
      <c r="M496" s="115"/>
      <c r="N496" s="115"/>
      <c r="O496" s="115"/>
      <c r="P496" s="115"/>
      <c r="Q496" s="115"/>
      <c r="R496" s="115"/>
      <c r="S496" s="115"/>
      <c r="T496" s="115"/>
      <c r="U496" s="115"/>
      <c r="V496" s="115"/>
      <c r="W496" s="34"/>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row>
    <row r="497" spans="1:80">
      <c r="A497" s="35"/>
      <c r="B497" s="35"/>
      <c r="C497" s="35"/>
      <c r="D497" s="35"/>
      <c r="E497" s="35"/>
      <c r="F497" s="35"/>
      <c r="G497" s="35"/>
      <c r="H497" s="34"/>
      <c r="I497" s="115"/>
      <c r="J497" s="115"/>
      <c r="K497" s="115"/>
      <c r="L497" s="115"/>
      <c r="M497" s="115"/>
      <c r="N497" s="115"/>
      <c r="O497" s="115"/>
      <c r="P497" s="115"/>
      <c r="Q497" s="115"/>
      <c r="R497" s="115"/>
      <c r="S497" s="115"/>
      <c r="T497" s="115"/>
      <c r="U497" s="115"/>
      <c r="V497" s="115"/>
      <c r="W497" s="34"/>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row>
    <row r="498" spans="1:80">
      <c r="A498" s="35"/>
      <c r="B498" s="35"/>
      <c r="C498" s="35"/>
      <c r="D498" s="35"/>
      <c r="E498" s="35"/>
      <c r="F498" s="35"/>
      <c r="G498" s="35"/>
      <c r="H498" s="34"/>
      <c r="I498" s="115"/>
      <c r="J498" s="115"/>
      <c r="K498" s="115"/>
      <c r="L498" s="115"/>
      <c r="M498" s="115"/>
      <c r="N498" s="115"/>
      <c r="O498" s="115"/>
      <c r="P498" s="115"/>
      <c r="Q498" s="115"/>
      <c r="R498" s="115"/>
      <c r="S498" s="115"/>
      <c r="T498" s="115"/>
      <c r="U498" s="115"/>
      <c r="V498" s="115"/>
      <c r="W498" s="34"/>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row>
    <row r="499" spans="1:80">
      <c r="A499" s="35"/>
      <c r="B499" s="35"/>
      <c r="C499" s="35"/>
      <c r="D499" s="35"/>
      <c r="E499" s="35"/>
      <c r="F499" s="35"/>
      <c r="G499" s="35"/>
      <c r="H499" s="34"/>
      <c r="I499" s="115"/>
      <c r="J499" s="115"/>
      <c r="K499" s="115"/>
      <c r="L499" s="115"/>
      <c r="M499" s="115"/>
      <c r="N499" s="115"/>
      <c r="O499" s="115"/>
      <c r="P499" s="115"/>
      <c r="Q499" s="115"/>
      <c r="R499" s="115"/>
      <c r="S499" s="115"/>
      <c r="T499" s="115"/>
      <c r="U499" s="115"/>
      <c r="V499" s="115"/>
      <c r="W499" s="34"/>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row>
    <row r="500" spans="1:80">
      <c r="A500" s="35"/>
      <c r="B500" s="35"/>
      <c r="C500" s="35"/>
      <c r="D500" s="35"/>
      <c r="E500" s="35"/>
      <c r="F500" s="35"/>
      <c r="G500" s="35"/>
      <c r="H500" s="34"/>
      <c r="I500" s="115"/>
      <c r="J500" s="115"/>
      <c r="K500" s="115"/>
      <c r="L500" s="115"/>
      <c r="M500" s="115"/>
      <c r="N500" s="115"/>
      <c r="O500" s="115"/>
      <c r="P500" s="115"/>
      <c r="Q500" s="115"/>
      <c r="R500" s="115"/>
      <c r="S500" s="115"/>
      <c r="T500" s="115"/>
      <c r="U500" s="115"/>
      <c r="V500" s="115"/>
      <c r="W500" s="34"/>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row>
    <row r="501" spans="1:80">
      <c r="A501" s="35"/>
      <c r="B501" s="35"/>
      <c r="C501" s="35"/>
      <c r="D501" s="35"/>
      <c r="E501" s="35"/>
      <c r="F501" s="35"/>
      <c r="G501" s="35"/>
      <c r="H501" s="34"/>
      <c r="I501" s="115"/>
      <c r="J501" s="115"/>
      <c r="K501" s="115"/>
      <c r="L501" s="115"/>
      <c r="M501" s="115"/>
      <c r="N501" s="115"/>
      <c r="O501" s="115"/>
      <c r="P501" s="115"/>
      <c r="Q501" s="115"/>
      <c r="R501" s="115"/>
      <c r="S501" s="115"/>
      <c r="T501" s="115"/>
      <c r="U501" s="115"/>
      <c r="V501" s="115"/>
      <c r="W501" s="34"/>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row>
    <row r="502" spans="1:80">
      <c r="A502" s="35"/>
      <c r="B502" s="35"/>
      <c r="C502" s="35"/>
      <c r="D502" s="35"/>
      <c r="E502" s="35"/>
      <c r="F502" s="35"/>
      <c r="G502" s="35"/>
      <c r="H502" s="34"/>
      <c r="I502" s="115"/>
      <c r="J502" s="115"/>
      <c r="K502" s="115"/>
      <c r="L502" s="115"/>
      <c r="M502" s="115"/>
      <c r="N502" s="115"/>
      <c r="O502" s="115"/>
      <c r="P502" s="115"/>
      <c r="Q502" s="115"/>
      <c r="R502" s="115"/>
      <c r="S502" s="115"/>
      <c r="T502" s="115"/>
      <c r="U502" s="115"/>
      <c r="V502" s="115"/>
      <c r="W502" s="34"/>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row>
    <row r="503" spans="1:80">
      <c r="A503" s="35"/>
      <c r="B503" s="35"/>
      <c r="C503" s="35"/>
      <c r="D503" s="35"/>
      <c r="E503" s="35"/>
      <c r="F503" s="35"/>
      <c r="G503" s="35"/>
      <c r="H503" s="34"/>
      <c r="I503" s="115"/>
      <c r="J503" s="115"/>
      <c r="K503" s="115"/>
      <c r="L503" s="115"/>
      <c r="M503" s="115"/>
      <c r="N503" s="115"/>
      <c r="O503" s="115"/>
      <c r="P503" s="115"/>
      <c r="Q503" s="115"/>
      <c r="R503" s="115"/>
      <c r="S503" s="115"/>
      <c r="T503" s="115"/>
      <c r="U503" s="115"/>
      <c r="V503" s="115"/>
      <c r="W503" s="34"/>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row>
    <row r="504" spans="1:80">
      <c r="A504" s="35"/>
      <c r="B504" s="35"/>
      <c r="C504" s="35"/>
      <c r="D504" s="35"/>
      <c r="E504" s="35"/>
      <c r="F504" s="35"/>
      <c r="G504" s="35"/>
      <c r="H504" s="34"/>
      <c r="I504" s="115"/>
      <c r="J504" s="115"/>
      <c r="K504" s="115"/>
      <c r="L504" s="115"/>
      <c r="M504" s="115"/>
      <c r="N504" s="115"/>
      <c r="O504" s="115"/>
      <c r="P504" s="115"/>
      <c r="Q504" s="115"/>
      <c r="R504" s="115"/>
      <c r="S504" s="115"/>
      <c r="T504" s="115"/>
      <c r="U504" s="115"/>
      <c r="V504" s="115"/>
      <c r="W504" s="34"/>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row>
    <row r="505" spans="1:80">
      <c r="A505" s="35"/>
      <c r="B505" s="35"/>
      <c r="C505" s="35"/>
      <c r="D505" s="35"/>
      <c r="E505" s="35"/>
      <c r="F505" s="35"/>
      <c r="G505" s="35"/>
      <c r="H505" s="34"/>
      <c r="I505" s="115"/>
      <c r="J505" s="115"/>
      <c r="K505" s="115"/>
      <c r="L505" s="115"/>
      <c r="M505" s="115"/>
      <c r="N505" s="115"/>
      <c r="O505" s="115"/>
      <c r="P505" s="115"/>
      <c r="Q505" s="115"/>
      <c r="R505" s="115"/>
      <c r="S505" s="115"/>
      <c r="T505" s="115"/>
      <c r="U505" s="115"/>
      <c r="V505" s="115"/>
      <c r="W505" s="34"/>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row>
    <row r="506" spans="1:80">
      <c r="A506" s="35"/>
      <c r="B506" s="35"/>
      <c r="C506" s="35"/>
      <c r="D506" s="35"/>
      <c r="E506" s="35"/>
      <c r="F506" s="35"/>
      <c r="G506" s="35"/>
      <c r="H506" s="34"/>
      <c r="I506" s="115"/>
      <c r="J506" s="115"/>
      <c r="K506" s="115"/>
      <c r="L506" s="115"/>
      <c r="M506" s="115"/>
      <c r="N506" s="115"/>
      <c r="O506" s="115"/>
      <c r="P506" s="115"/>
      <c r="Q506" s="115"/>
      <c r="R506" s="115"/>
      <c r="S506" s="115"/>
      <c r="T506" s="115"/>
      <c r="U506" s="115"/>
      <c r="V506" s="115"/>
      <c r="W506" s="34"/>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row>
    <row r="507" spans="1:80">
      <c r="A507" s="35"/>
      <c r="B507" s="35"/>
      <c r="C507" s="35"/>
      <c r="D507" s="35"/>
      <c r="E507" s="35"/>
      <c r="F507" s="35"/>
      <c r="G507" s="35"/>
      <c r="H507" s="34"/>
      <c r="I507" s="115"/>
      <c r="J507" s="115"/>
      <c r="K507" s="115"/>
      <c r="L507" s="115"/>
      <c r="M507" s="115"/>
      <c r="N507" s="115"/>
      <c r="O507" s="115"/>
      <c r="P507" s="115"/>
      <c r="Q507" s="115"/>
      <c r="R507" s="115"/>
      <c r="S507" s="115"/>
      <c r="T507" s="115"/>
      <c r="U507" s="115"/>
      <c r="V507" s="115"/>
      <c r="W507" s="34"/>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row>
    <row r="508" spans="1:80">
      <c r="A508" s="35"/>
      <c r="B508" s="35"/>
      <c r="C508" s="35"/>
      <c r="D508" s="35"/>
      <c r="E508" s="35"/>
      <c r="F508" s="35"/>
      <c r="G508" s="35"/>
      <c r="H508" s="34"/>
      <c r="I508" s="115"/>
      <c r="J508" s="115"/>
      <c r="K508" s="115"/>
      <c r="L508" s="115"/>
      <c r="M508" s="115"/>
      <c r="N508" s="115"/>
      <c r="O508" s="115"/>
      <c r="P508" s="115"/>
      <c r="Q508" s="115"/>
      <c r="R508" s="115"/>
      <c r="S508" s="115"/>
      <c r="T508" s="115"/>
      <c r="U508" s="115"/>
      <c r="V508" s="115"/>
      <c r="W508" s="34"/>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row>
    <row r="509" spans="1:80">
      <c r="A509" s="35"/>
      <c r="B509" s="35"/>
      <c r="C509" s="35"/>
      <c r="D509" s="35"/>
      <c r="E509" s="35"/>
      <c r="F509" s="35"/>
      <c r="G509" s="35"/>
      <c r="H509" s="34"/>
      <c r="I509" s="115"/>
      <c r="J509" s="115"/>
      <c r="K509" s="115"/>
      <c r="L509" s="115"/>
      <c r="M509" s="115"/>
      <c r="N509" s="115"/>
      <c r="O509" s="115"/>
      <c r="P509" s="115"/>
      <c r="Q509" s="115"/>
      <c r="R509" s="115"/>
      <c r="S509" s="115"/>
      <c r="T509" s="115"/>
      <c r="U509" s="115"/>
      <c r="V509" s="115"/>
      <c r="W509" s="34"/>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c r="CB509" s="115"/>
    </row>
    <row r="510" spans="1:80">
      <c r="A510" s="34"/>
      <c r="B510" s="34"/>
      <c r="C510" s="34"/>
      <c r="D510" s="34"/>
      <c r="E510" s="34"/>
      <c r="F510" s="34"/>
      <c r="G510" s="34"/>
      <c r="H510" s="34"/>
      <c r="W510" s="34"/>
    </row>
    <row r="511" spans="1:80">
      <c r="A511" s="34"/>
      <c r="B511" s="34"/>
      <c r="C511" s="34"/>
      <c r="D511" s="34"/>
      <c r="E511" s="34"/>
      <c r="F511" s="34"/>
      <c r="G511" s="34"/>
      <c r="H511" s="34"/>
      <c r="W511" s="34"/>
    </row>
    <row r="512" spans="1:80">
      <c r="A512" s="34"/>
      <c r="B512" s="34"/>
      <c r="C512" s="34"/>
      <c r="D512" s="34"/>
      <c r="E512" s="34"/>
      <c r="F512" s="34"/>
      <c r="G512" s="34"/>
      <c r="H512" s="34"/>
      <c r="W512" s="34"/>
    </row>
    <row r="513" spans="1:23">
      <c r="A513" s="34"/>
      <c r="B513" s="34"/>
      <c r="C513" s="34"/>
      <c r="D513" s="34"/>
      <c r="E513" s="34"/>
      <c r="F513" s="34"/>
      <c r="G513" s="34"/>
      <c r="H513" s="34"/>
      <c r="W513" s="34"/>
    </row>
    <row r="514" spans="1:23">
      <c r="A514" s="34"/>
      <c r="B514" s="34"/>
      <c r="C514" s="34"/>
      <c r="D514" s="34"/>
      <c r="E514" s="34"/>
      <c r="F514" s="34"/>
      <c r="G514" s="34"/>
      <c r="H514" s="34"/>
      <c r="W514" s="34"/>
    </row>
    <row r="515" spans="1:23">
      <c r="A515" s="34"/>
      <c r="B515" s="34"/>
      <c r="C515" s="34"/>
      <c r="D515" s="34"/>
      <c r="E515" s="34"/>
      <c r="F515" s="34"/>
      <c r="G515" s="34"/>
      <c r="H515" s="34"/>
      <c r="W515" s="34"/>
    </row>
    <row r="516" spans="1:23">
      <c r="A516" s="34"/>
      <c r="B516" s="34"/>
      <c r="C516" s="34"/>
      <c r="D516" s="34"/>
      <c r="E516" s="34"/>
      <c r="F516" s="34"/>
      <c r="G516" s="34"/>
      <c r="H516" s="34"/>
      <c r="W516" s="34"/>
    </row>
    <row r="517" spans="1:23">
      <c r="A517" s="34"/>
      <c r="B517" s="34"/>
      <c r="C517" s="34"/>
      <c r="D517" s="34"/>
      <c r="E517" s="34"/>
      <c r="F517" s="34"/>
      <c r="G517" s="34"/>
      <c r="H517" s="34"/>
      <c r="W517" s="34"/>
    </row>
    <row r="518" spans="1:23">
      <c r="A518" s="34"/>
      <c r="B518" s="34"/>
      <c r="C518" s="34"/>
      <c r="D518" s="34"/>
      <c r="E518" s="34"/>
      <c r="F518" s="34"/>
      <c r="G518" s="34"/>
      <c r="H518" s="34"/>
      <c r="W518" s="34"/>
    </row>
    <row r="519" spans="1:23">
      <c r="A519" s="34"/>
      <c r="B519" s="34"/>
      <c r="C519" s="34"/>
      <c r="D519" s="34"/>
      <c r="E519" s="34"/>
      <c r="F519" s="34"/>
      <c r="G519" s="34"/>
      <c r="H519" s="34"/>
      <c r="W519" s="34"/>
    </row>
    <row r="520" spans="1:23">
      <c r="A520" s="34"/>
      <c r="B520" s="34"/>
      <c r="C520" s="34"/>
      <c r="D520" s="34"/>
      <c r="E520" s="34"/>
      <c r="F520" s="34"/>
      <c r="G520" s="34"/>
      <c r="H520" s="34"/>
      <c r="W520" s="34"/>
    </row>
    <row r="521" spans="1:23">
      <c r="A521" s="34"/>
      <c r="B521" s="34"/>
      <c r="C521" s="34"/>
      <c r="D521" s="34"/>
      <c r="E521" s="34"/>
      <c r="F521" s="34"/>
      <c r="G521" s="34"/>
      <c r="H521" s="34"/>
      <c r="W521" s="34"/>
    </row>
    <row r="522" spans="1:23">
      <c r="A522" s="34"/>
      <c r="B522" s="34"/>
      <c r="C522" s="34"/>
      <c r="D522" s="34"/>
      <c r="E522" s="34"/>
      <c r="F522" s="34"/>
      <c r="G522" s="34"/>
      <c r="H522" s="34"/>
      <c r="W522" s="34"/>
    </row>
    <row r="523" spans="1:23">
      <c r="A523" s="34"/>
      <c r="B523" s="34"/>
      <c r="C523" s="34"/>
      <c r="D523" s="34"/>
      <c r="E523" s="34"/>
      <c r="F523" s="34"/>
      <c r="G523" s="34"/>
      <c r="H523" s="34"/>
      <c r="W523" s="34"/>
    </row>
    <row r="524" spans="1:23">
      <c r="A524" s="34"/>
      <c r="B524" s="34"/>
      <c r="C524" s="34"/>
      <c r="D524" s="34"/>
      <c r="E524" s="34"/>
      <c r="F524" s="34"/>
      <c r="G524" s="34"/>
      <c r="H524" s="34"/>
      <c r="W524" s="34"/>
    </row>
    <row r="525" spans="1:23">
      <c r="A525" s="34"/>
      <c r="B525" s="34"/>
      <c r="C525" s="34"/>
      <c r="D525" s="34"/>
      <c r="E525" s="34"/>
      <c r="F525" s="34"/>
      <c r="G525" s="34"/>
      <c r="H525" s="34"/>
      <c r="W525" s="34"/>
    </row>
    <row r="526" spans="1:23">
      <c r="A526" s="34"/>
      <c r="B526" s="34"/>
      <c r="C526" s="34"/>
      <c r="D526" s="34"/>
      <c r="E526" s="34"/>
      <c r="F526" s="34"/>
      <c r="G526" s="34"/>
      <c r="H526" s="34"/>
      <c r="W526" s="34"/>
    </row>
    <row r="527" spans="1:23">
      <c r="A527" s="34"/>
      <c r="B527" s="34"/>
      <c r="C527" s="34"/>
      <c r="D527" s="34"/>
      <c r="E527" s="34"/>
      <c r="F527" s="34"/>
      <c r="G527" s="34"/>
      <c r="H527" s="34"/>
      <c r="W527" s="34"/>
    </row>
    <row r="528" spans="1:23">
      <c r="A528" s="34"/>
      <c r="B528" s="34"/>
      <c r="C528" s="34"/>
      <c r="D528" s="34"/>
      <c r="E528" s="34"/>
      <c r="F528" s="34"/>
      <c r="G528" s="34"/>
      <c r="H528" s="34"/>
      <c r="W528" s="34"/>
    </row>
    <row r="529" spans="1:23">
      <c r="A529" s="34"/>
      <c r="B529" s="34"/>
      <c r="C529" s="34"/>
      <c r="D529" s="34"/>
      <c r="E529" s="34"/>
      <c r="F529" s="34"/>
      <c r="G529" s="34"/>
      <c r="H529" s="34"/>
      <c r="W529" s="34"/>
    </row>
    <row r="530" spans="1:23">
      <c r="A530" s="34"/>
      <c r="B530" s="34"/>
      <c r="C530" s="34"/>
      <c r="D530" s="34"/>
      <c r="E530" s="34"/>
      <c r="F530" s="34"/>
      <c r="G530" s="34"/>
      <c r="H530" s="34"/>
      <c r="W530" s="34"/>
    </row>
    <row r="531" spans="1:23">
      <c r="A531" s="34"/>
      <c r="B531" s="34"/>
      <c r="C531" s="34"/>
      <c r="D531" s="34"/>
      <c r="E531" s="34"/>
      <c r="F531" s="34"/>
      <c r="G531" s="34"/>
      <c r="H531" s="34"/>
      <c r="W531" s="34"/>
    </row>
    <row r="532" spans="1:23">
      <c r="A532" s="34"/>
      <c r="B532" s="34"/>
      <c r="C532" s="34"/>
      <c r="D532" s="34"/>
      <c r="E532" s="34"/>
      <c r="F532" s="34"/>
      <c r="G532" s="34"/>
      <c r="H532" s="34"/>
      <c r="W532" s="34"/>
    </row>
    <row r="533" spans="1:23">
      <c r="A533" s="34"/>
      <c r="B533" s="34"/>
      <c r="C533" s="34"/>
      <c r="D533" s="34"/>
      <c r="E533" s="34"/>
      <c r="F533" s="34"/>
      <c r="G533" s="34"/>
      <c r="H533" s="34"/>
      <c r="W533" s="34"/>
    </row>
    <row r="534" spans="1:23">
      <c r="A534" s="34"/>
      <c r="B534" s="34"/>
      <c r="C534" s="34"/>
      <c r="D534" s="34"/>
      <c r="E534" s="34"/>
      <c r="F534" s="34"/>
      <c r="G534" s="34"/>
      <c r="H534" s="34"/>
      <c r="W534" s="34"/>
    </row>
    <row r="535" spans="1:23">
      <c r="A535" s="34"/>
      <c r="B535" s="34"/>
      <c r="C535" s="34"/>
      <c r="D535" s="34"/>
      <c r="E535" s="34"/>
      <c r="F535" s="34"/>
      <c r="G535" s="34"/>
      <c r="H535" s="34"/>
      <c r="W535" s="34"/>
    </row>
    <row r="536" spans="1:23">
      <c r="A536" s="34"/>
      <c r="B536" s="34"/>
      <c r="C536" s="34"/>
      <c r="D536" s="34"/>
      <c r="E536" s="34"/>
      <c r="F536" s="34"/>
      <c r="G536" s="34"/>
      <c r="H536" s="34"/>
      <c r="W536" s="34"/>
    </row>
    <row r="537" spans="1:23">
      <c r="A537" s="34"/>
      <c r="B537" s="34"/>
      <c r="C537" s="34"/>
      <c r="D537" s="34"/>
      <c r="E537" s="34"/>
      <c r="F537" s="34"/>
      <c r="G537" s="34"/>
      <c r="H537" s="34"/>
      <c r="W537" s="34"/>
    </row>
    <row r="538" spans="1:23">
      <c r="A538" s="34"/>
      <c r="B538" s="34"/>
      <c r="C538" s="34"/>
      <c r="D538" s="34"/>
      <c r="E538" s="34"/>
      <c r="F538" s="34"/>
      <c r="G538" s="34"/>
      <c r="H538" s="34"/>
      <c r="W538" s="34"/>
    </row>
    <row r="539" spans="1:23">
      <c r="A539" s="34"/>
      <c r="B539" s="34"/>
      <c r="C539" s="34"/>
      <c r="D539" s="34"/>
      <c r="E539" s="34"/>
      <c r="F539" s="34"/>
      <c r="G539" s="34"/>
      <c r="H539" s="34"/>
      <c r="W539" s="34"/>
    </row>
    <row r="540" spans="1:23">
      <c r="A540" s="34"/>
      <c r="B540" s="34"/>
      <c r="C540" s="34"/>
      <c r="D540" s="34"/>
      <c r="E540" s="34"/>
      <c r="F540" s="34"/>
      <c r="G540" s="34"/>
      <c r="H540" s="34"/>
      <c r="W540" s="34"/>
    </row>
    <row r="541" spans="1:23">
      <c r="A541" s="34"/>
      <c r="B541" s="34"/>
      <c r="C541" s="34"/>
      <c r="D541" s="34"/>
      <c r="E541" s="34"/>
      <c r="F541" s="34"/>
      <c r="G541" s="34"/>
      <c r="H541" s="34"/>
      <c r="W541" s="34"/>
    </row>
    <row r="542" spans="1:23">
      <c r="A542" s="34"/>
      <c r="B542" s="34"/>
      <c r="C542" s="34"/>
      <c r="D542" s="34"/>
      <c r="E542" s="34"/>
      <c r="F542" s="34"/>
      <c r="G542" s="34"/>
      <c r="H542" s="34"/>
      <c r="W542" s="34"/>
    </row>
    <row r="543" spans="1:23">
      <c r="A543" s="34"/>
      <c r="B543" s="34"/>
      <c r="C543" s="34"/>
      <c r="D543" s="34"/>
      <c r="E543" s="34"/>
      <c r="F543" s="34"/>
      <c r="G543" s="34"/>
      <c r="H543" s="34"/>
      <c r="W543" s="34"/>
    </row>
    <row r="544" spans="1:23">
      <c r="A544" s="34"/>
      <c r="B544" s="34"/>
      <c r="C544" s="34"/>
      <c r="D544" s="34"/>
      <c r="E544" s="34"/>
      <c r="F544" s="34"/>
      <c r="G544" s="34"/>
      <c r="H544" s="34"/>
      <c r="W544" s="34"/>
    </row>
    <row r="545" spans="1:29">
      <c r="A545" s="34"/>
      <c r="B545" s="34"/>
      <c r="C545" s="34"/>
      <c r="D545" s="34"/>
      <c r="E545" s="34"/>
      <c r="F545" s="34"/>
      <c r="G545" s="34"/>
      <c r="H545" s="34"/>
      <c r="W545" s="34"/>
    </row>
    <row r="546" spans="1:29">
      <c r="A546" s="34"/>
      <c r="B546" s="34"/>
      <c r="C546" s="34"/>
      <c r="D546" s="34"/>
      <c r="E546" s="34"/>
      <c r="F546" s="34"/>
      <c r="G546" s="34"/>
      <c r="H546" s="34"/>
      <c r="W546" s="34"/>
    </row>
    <row r="547" spans="1:29">
      <c r="A547" s="34"/>
      <c r="B547" s="34"/>
      <c r="C547" s="34"/>
      <c r="D547" s="34"/>
      <c r="E547" s="34"/>
      <c r="F547" s="34"/>
      <c r="G547" s="34"/>
      <c r="H547" s="34"/>
      <c r="W547" s="34"/>
    </row>
    <row r="548" spans="1:29">
      <c r="A548" s="34"/>
      <c r="B548" s="34"/>
      <c r="C548" s="34"/>
      <c r="D548" s="34"/>
      <c r="E548" s="34"/>
      <c r="F548" s="34"/>
      <c r="G548" s="34"/>
      <c r="H548" s="34"/>
      <c r="W548" s="34"/>
    </row>
    <row r="549" spans="1:29">
      <c r="A549" s="34"/>
      <c r="B549" s="34"/>
      <c r="C549" s="34"/>
      <c r="D549" s="34"/>
      <c r="E549" s="34"/>
      <c r="F549" s="34"/>
      <c r="G549" s="34"/>
      <c r="H549" s="34"/>
      <c r="W549" s="34"/>
    </row>
    <row r="550" spans="1:29">
      <c r="A550" s="34"/>
      <c r="B550" s="34"/>
      <c r="C550" s="34"/>
      <c r="D550" s="34"/>
      <c r="E550" s="34"/>
      <c r="F550" s="34"/>
      <c r="G550" s="34"/>
      <c r="H550" s="34"/>
      <c r="W550" s="34"/>
    </row>
    <row r="551" spans="1:29">
      <c r="A551" s="34"/>
      <c r="B551" s="34"/>
      <c r="C551" s="34"/>
      <c r="D551" s="34"/>
      <c r="E551" s="34"/>
      <c r="F551" s="34"/>
      <c r="G551" s="34"/>
      <c r="H551" s="34"/>
      <c r="W551" s="34"/>
    </row>
    <row r="552" spans="1:29">
      <c r="A552" s="34"/>
      <c r="B552" s="34"/>
      <c r="C552" s="34"/>
      <c r="D552" s="34"/>
      <c r="E552" s="34"/>
      <c r="F552" s="34"/>
      <c r="G552" s="34"/>
      <c r="H552" s="34"/>
      <c r="W552" s="34"/>
    </row>
    <row r="553" spans="1:29">
      <c r="A553" s="34"/>
      <c r="B553" s="34"/>
      <c r="C553" s="34"/>
      <c r="D553" s="34"/>
      <c r="E553" s="34"/>
      <c r="F553" s="34"/>
      <c r="G553" s="34"/>
      <c r="H553" s="34"/>
      <c r="W553" s="34"/>
      <c r="X553" s="34"/>
      <c r="Y553" s="34"/>
      <c r="Z553" s="34"/>
      <c r="AA553" s="34"/>
      <c r="AB553" s="34"/>
      <c r="AC553" s="34"/>
    </row>
    <row r="554" spans="1:29">
      <c r="A554" s="34"/>
      <c r="B554" s="34"/>
      <c r="C554" s="34"/>
      <c r="D554" s="34"/>
      <c r="E554" s="34"/>
      <c r="F554" s="34"/>
      <c r="G554" s="34"/>
      <c r="H554" s="34"/>
      <c r="W554" s="34"/>
      <c r="X554" s="34"/>
      <c r="Y554" s="34"/>
      <c r="Z554" s="34"/>
      <c r="AA554" s="34"/>
      <c r="AB554" s="34"/>
      <c r="AC554" s="34"/>
    </row>
    <row r="555" spans="1:29">
      <c r="A555" s="34"/>
      <c r="B555" s="34"/>
      <c r="C555" s="34"/>
      <c r="D555" s="34"/>
      <c r="E555" s="34"/>
      <c r="F555" s="34"/>
      <c r="G555" s="34"/>
      <c r="H555" s="34"/>
      <c r="W555" s="34"/>
      <c r="X555" s="34"/>
      <c r="Y555" s="34"/>
      <c r="Z555" s="34"/>
      <c r="AA555" s="34"/>
      <c r="AB555" s="34"/>
      <c r="AC555" s="34"/>
    </row>
    <row r="556" spans="1:29">
      <c r="A556" s="34"/>
      <c r="B556" s="34"/>
      <c r="C556" s="34"/>
      <c r="D556" s="34"/>
      <c r="E556" s="34"/>
      <c r="F556" s="34"/>
      <c r="G556" s="34"/>
      <c r="H556" s="34"/>
      <c r="W556" s="34"/>
      <c r="X556" s="34"/>
      <c r="Y556" s="34"/>
      <c r="Z556" s="34"/>
      <c r="AA556" s="34"/>
      <c r="AB556" s="34"/>
      <c r="AC556" s="34"/>
    </row>
    <row r="557" spans="1:29">
      <c r="A557" s="34"/>
      <c r="B557" s="34"/>
      <c r="C557" s="34"/>
      <c r="D557" s="34"/>
      <c r="E557" s="34"/>
      <c r="F557" s="34"/>
      <c r="G557" s="34"/>
      <c r="H557" s="34"/>
      <c r="W557" s="34"/>
      <c r="X557" s="34"/>
      <c r="Y557" s="34"/>
      <c r="Z557" s="34"/>
      <c r="AA557" s="34"/>
      <c r="AB557" s="34"/>
      <c r="AC557" s="34"/>
    </row>
    <row r="558" spans="1:29">
      <c r="A558" s="34"/>
      <c r="B558" s="34"/>
      <c r="C558" s="34"/>
      <c r="D558" s="34"/>
      <c r="E558" s="34"/>
      <c r="F558" s="34"/>
      <c r="G558" s="34"/>
      <c r="H558" s="34"/>
      <c r="W558" s="34"/>
      <c r="X558" s="34"/>
      <c r="Y558" s="34"/>
      <c r="Z558" s="34"/>
      <c r="AA558" s="34"/>
      <c r="AB558" s="34"/>
      <c r="AC558" s="34"/>
    </row>
    <row r="559" spans="1:29">
      <c r="A559" s="34"/>
      <c r="B559" s="34"/>
      <c r="C559" s="34"/>
      <c r="D559" s="34"/>
      <c r="E559" s="34"/>
      <c r="F559" s="34"/>
      <c r="G559" s="34"/>
      <c r="H559" s="34"/>
      <c r="W559" s="34"/>
      <c r="X559" s="34"/>
      <c r="Y559" s="34"/>
      <c r="Z559" s="34"/>
      <c r="AA559" s="34"/>
      <c r="AB559" s="34"/>
      <c r="AC559" s="34"/>
    </row>
    <row r="560" spans="1:29">
      <c r="A560" s="34"/>
      <c r="B560" s="34"/>
      <c r="C560" s="34"/>
      <c r="D560" s="34"/>
      <c r="E560" s="34"/>
      <c r="F560" s="34"/>
      <c r="G560" s="34"/>
      <c r="H560" s="34"/>
      <c r="W560" s="34"/>
      <c r="X560" s="34"/>
      <c r="Y560" s="34"/>
      <c r="Z560" s="34"/>
      <c r="AA560" s="34"/>
      <c r="AB560" s="34"/>
      <c r="AC560" s="34"/>
    </row>
    <row r="561" spans="1:29">
      <c r="A561" s="34"/>
      <c r="B561" s="34"/>
      <c r="C561" s="34"/>
      <c r="D561" s="34"/>
      <c r="E561" s="34"/>
      <c r="F561" s="34"/>
      <c r="G561" s="34"/>
      <c r="H561" s="34"/>
      <c r="W561" s="34"/>
      <c r="X561" s="34"/>
      <c r="Y561" s="34"/>
      <c r="Z561" s="34"/>
      <c r="AA561" s="34"/>
      <c r="AB561" s="34"/>
      <c r="AC561" s="34"/>
    </row>
    <row r="562" spans="1:29">
      <c r="A562" s="34"/>
      <c r="B562" s="34"/>
      <c r="C562" s="34"/>
      <c r="D562" s="34"/>
      <c r="E562" s="34"/>
      <c r="F562" s="34"/>
      <c r="G562" s="34"/>
      <c r="H562" s="34"/>
      <c r="W562" s="34"/>
      <c r="X562" s="34"/>
      <c r="Y562" s="34"/>
      <c r="Z562" s="34"/>
      <c r="AA562" s="34"/>
      <c r="AB562" s="34"/>
      <c r="AC562" s="34"/>
    </row>
    <row r="563" spans="1:29">
      <c r="A563" s="34"/>
      <c r="B563" s="34"/>
      <c r="C563" s="34"/>
      <c r="D563" s="34"/>
      <c r="E563" s="34"/>
      <c r="F563" s="34"/>
      <c r="G563" s="34"/>
      <c r="H563" s="34"/>
      <c r="W563" s="34"/>
      <c r="X563" s="34"/>
      <c r="Y563" s="34"/>
      <c r="Z563" s="34"/>
      <c r="AA563" s="34"/>
      <c r="AB563" s="34"/>
      <c r="AC563" s="34"/>
    </row>
    <row r="564" spans="1:29">
      <c r="A564" s="34"/>
      <c r="B564" s="34"/>
      <c r="C564" s="34"/>
      <c r="D564" s="34"/>
      <c r="E564" s="34"/>
      <c r="F564" s="34"/>
      <c r="G564" s="34"/>
      <c r="H564" s="34"/>
      <c r="W564" s="34"/>
      <c r="X564" s="34"/>
      <c r="Y564" s="34"/>
      <c r="Z564" s="34"/>
      <c r="AA564" s="34"/>
      <c r="AB564" s="34"/>
      <c r="AC564" s="34"/>
    </row>
    <row r="565" spans="1:29">
      <c r="A565" s="34"/>
      <c r="B565" s="34"/>
      <c r="C565" s="34"/>
      <c r="D565" s="34"/>
      <c r="E565" s="34"/>
      <c r="F565" s="34"/>
      <c r="G565" s="34"/>
      <c r="H565" s="34"/>
      <c r="W565" s="34"/>
      <c r="X565" s="34"/>
      <c r="Y565" s="34"/>
      <c r="Z565" s="34"/>
      <c r="AA565" s="34"/>
      <c r="AB565" s="34"/>
      <c r="AC565" s="34"/>
    </row>
    <row r="566" spans="1:29">
      <c r="A566" s="34"/>
      <c r="B566" s="34"/>
      <c r="C566" s="34"/>
      <c r="D566" s="34"/>
      <c r="E566" s="34"/>
      <c r="F566" s="34"/>
      <c r="G566" s="34"/>
      <c r="H566" s="34"/>
      <c r="W566" s="34"/>
      <c r="X566" s="34"/>
      <c r="Y566" s="34"/>
      <c r="Z566" s="34"/>
      <c r="AA566" s="34"/>
      <c r="AB566" s="34"/>
      <c r="AC566" s="34"/>
    </row>
    <row r="567" spans="1:29">
      <c r="A567" s="34"/>
      <c r="B567" s="34"/>
      <c r="C567" s="34"/>
      <c r="D567" s="34"/>
      <c r="E567" s="34"/>
      <c r="F567" s="34"/>
      <c r="G567" s="34"/>
      <c r="H567" s="34"/>
      <c r="W567" s="34"/>
      <c r="X567" s="34"/>
      <c r="Y567" s="34"/>
      <c r="Z567" s="34"/>
      <c r="AA567" s="34"/>
      <c r="AB567" s="34"/>
      <c r="AC567" s="34"/>
    </row>
    <row r="568" spans="1:29">
      <c r="A568" s="34"/>
      <c r="B568" s="34"/>
      <c r="C568" s="34"/>
      <c r="D568" s="34"/>
      <c r="E568" s="34"/>
      <c r="F568" s="34"/>
      <c r="G568" s="34"/>
      <c r="H568" s="34"/>
      <c r="W568" s="34"/>
      <c r="X568" s="34"/>
      <c r="Y568" s="34"/>
      <c r="Z568" s="34"/>
      <c r="AA568" s="34"/>
      <c r="AB568" s="34"/>
      <c r="AC568" s="34"/>
    </row>
    <row r="569" spans="1:29">
      <c r="A569" s="34"/>
      <c r="B569" s="34"/>
      <c r="C569" s="34"/>
      <c r="D569" s="34"/>
      <c r="E569" s="34"/>
      <c r="F569" s="34"/>
      <c r="G569" s="34"/>
      <c r="H569" s="34"/>
      <c r="W569" s="34"/>
      <c r="X569" s="34"/>
      <c r="Y569" s="34"/>
      <c r="Z569" s="34"/>
      <c r="AA569" s="34"/>
      <c r="AB569" s="34"/>
      <c r="AC569" s="34"/>
    </row>
    <row r="570" spans="1:29">
      <c r="A570" s="34"/>
      <c r="B570" s="34"/>
      <c r="C570" s="34"/>
      <c r="D570" s="34"/>
      <c r="E570" s="34"/>
      <c r="F570" s="34"/>
      <c r="G570" s="34"/>
      <c r="H570" s="34"/>
      <c r="W570" s="34"/>
      <c r="X570" s="34"/>
      <c r="Y570" s="34"/>
      <c r="Z570" s="34"/>
      <c r="AA570" s="34"/>
      <c r="AB570" s="34"/>
      <c r="AC570" s="34"/>
    </row>
    <row r="571" spans="1:29">
      <c r="A571" s="34"/>
      <c r="B571" s="34"/>
      <c r="C571" s="34"/>
      <c r="D571" s="34"/>
      <c r="E571" s="34"/>
      <c r="F571" s="34"/>
      <c r="G571" s="34"/>
      <c r="H571" s="34"/>
      <c r="W571" s="34"/>
      <c r="X571" s="34"/>
      <c r="Y571" s="34"/>
      <c r="Z571" s="34"/>
      <c r="AA571" s="34"/>
      <c r="AB571" s="34"/>
      <c r="AC571" s="34"/>
    </row>
    <row r="572" spans="1:29">
      <c r="A572" s="34"/>
      <c r="B572" s="34"/>
      <c r="C572" s="34"/>
      <c r="D572" s="34"/>
      <c r="E572" s="34"/>
      <c r="F572" s="34"/>
      <c r="G572" s="34"/>
      <c r="H572" s="34"/>
      <c r="W572" s="34"/>
      <c r="X572" s="34"/>
      <c r="Y572" s="34"/>
      <c r="Z572" s="34"/>
      <c r="AA572" s="34"/>
      <c r="AB572" s="34"/>
      <c r="AC572" s="34"/>
    </row>
    <row r="573" spans="1:29">
      <c r="A573" s="34"/>
      <c r="B573" s="34"/>
      <c r="C573" s="34"/>
      <c r="D573" s="34"/>
      <c r="E573" s="34"/>
      <c r="F573" s="34"/>
      <c r="G573" s="34"/>
      <c r="H573" s="34"/>
      <c r="W573" s="34"/>
      <c r="X573" s="34"/>
      <c r="Y573" s="34"/>
      <c r="Z573" s="34"/>
      <c r="AA573" s="34"/>
      <c r="AB573" s="34"/>
      <c r="AC573" s="34"/>
    </row>
    <row r="574" spans="1:29">
      <c r="A574" s="34"/>
      <c r="B574" s="34"/>
      <c r="C574" s="34"/>
      <c r="D574" s="34"/>
      <c r="E574" s="34"/>
      <c r="F574" s="34"/>
      <c r="G574" s="34"/>
      <c r="H574" s="34"/>
      <c r="W574" s="34"/>
      <c r="X574" s="34"/>
      <c r="Y574" s="34"/>
      <c r="Z574" s="34"/>
      <c r="AA574" s="34"/>
      <c r="AB574" s="34"/>
      <c r="AC574" s="34"/>
    </row>
    <row r="575" spans="1:29">
      <c r="A575" s="34"/>
      <c r="B575" s="34"/>
      <c r="C575" s="34"/>
      <c r="D575" s="34"/>
      <c r="E575" s="34"/>
      <c r="F575" s="34"/>
      <c r="G575" s="34"/>
      <c r="H575" s="34"/>
      <c r="W575" s="34"/>
      <c r="X575" s="34"/>
      <c r="Y575" s="34"/>
      <c r="Z575" s="34"/>
      <c r="AA575" s="34"/>
      <c r="AB575" s="34"/>
      <c r="AC575" s="34"/>
    </row>
    <row r="576" spans="1:29">
      <c r="A576" s="34"/>
      <c r="B576" s="34"/>
      <c r="C576" s="34"/>
      <c r="D576" s="34"/>
      <c r="E576" s="34"/>
      <c r="F576" s="34"/>
      <c r="G576" s="34"/>
      <c r="H576" s="34"/>
      <c r="W576" s="34"/>
      <c r="X576" s="34"/>
      <c r="Y576" s="34"/>
      <c r="Z576" s="34"/>
      <c r="AA576" s="34"/>
      <c r="AB576" s="34"/>
      <c r="AC576" s="34"/>
    </row>
    <row r="577" spans="1:29">
      <c r="A577" s="34"/>
      <c r="B577" s="34"/>
      <c r="C577" s="34"/>
      <c r="D577" s="34"/>
      <c r="E577" s="34"/>
      <c r="F577" s="34"/>
      <c r="G577" s="34"/>
      <c r="H577" s="34"/>
      <c r="W577" s="34"/>
      <c r="X577" s="34"/>
      <c r="Y577" s="34"/>
      <c r="Z577" s="34"/>
      <c r="AA577" s="34"/>
      <c r="AB577" s="34"/>
      <c r="AC577" s="34"/>
    </row>
    <row r="578" spans="1:29">
      <c r="A578" s="34"/>
      <c r="B578" s="34"/>
      <c r="C578" s="34"/>
      <c r="D578" s="34"/>
      <c r="E578" s="34"/>
      <c r="F578" s="34"/>
      <c r="G578" s="34"/>
      <c r="H578" s="34"/>
      <c r="W578" s="34"/>
      <c r="X578" s="34"/>
      <c r="Y578" s="34"/>
      <c r="Z578" s="34"/>
      <c r="AA578" s="34"/>
      <c r="AB578" s="34"/>
      <c r="AC578" s="34"/>
    </row>
    <row r="579" spans="1:29">
      <c r="A579" s="34"/>
      <c r="B579" s="34"/>
      <c r="C579" s="34"/>
      <c r="D579" s="34"/>
      <c r="E579" s="34"/>
      <c r="F579" s="34"/>
      <c r="G579" s="34"/>
      <c r="H579" s="34"/>
      <c r="W579" s="34"/>
      <c r="X579" s="34"/>
      <c r="Y579" s="34"/>
      <c r="Z579" s="34"/>
      <c r="AA579" s="34"/>
      <c r="AB579" s="34"/>
      <c r="AC579" s="34"/>
    </row>
    <row r="580" spans="1:29">
      <c r="A580" s="34"/>
      <c r="B580" s="34"/>
      <c r="C580" s="34"/>
      <c r="D580" s="34"/>
      <c r="E580" s="34"/>
      <c r="F580" s="34"/>
      <c r="G580" s="34"/>
      <c r="H580" s="34"/>
      <c r="W580" s="34"/>
      <c r="X580" s="34"/>
      <c r="Y580" s="34"/>
      <c r="Z580" s="34"/>
      <c r="AA580" s="34"/>
      <c r="AB580" s="34"/>
      <c r="AC580" s="34"/>
    </row>
    <row r="581" spans="1:29">
      <c r="A581" s="34"/>
      <c r="B581" s="34"/>
      <c r="C581" s="34"/>
      <c r="D581" s="34"/>
      <c r="E581" s="34"/>
      <c r="F581" s="34"/>
      <c r="G581" s="34"/>
      <c r="H581" s="34"/>
      <c r="W581" s="34"/>
      <c r="X581" s="34"/>
      <c r="Y581" s="34"/>
      <c r="Z581" s="34"/>
      <c r="AA581" s="34"/>
      <c r="AB581" s="34"/>
      <c r="AC581" s="34"/>
    </row>
    <row r="582" spans="1:29">
      <c r="A582" s="34"/>
      <c r="B582" s="34"/>
      <c r="C582" s="34"/>
      <c r="D582" s="34"/>
      <c r="E582" s="34"/>
      <c r="F582" s="34"/>
      <c r="G582" s="34"/>
      <c r="H582" s="34"/>
      <c r="W582" s="34"/>
      <c r="X582" s="34"/>
      <c r="Y582" s="34"/>
      <c r="Z582" s="34"/>
      <c r="AA582" s="34"/>
      <c r="AB582" s="34"/>
      <c r="AC582" s="34"/>
    </row>
    <row r="583" spans="1:29">
      <c r="A583" s="34"/>
      <c r="B583" s="34"/>
      <c r="C583" s="34"/>
      <c r="D583" s="34"/>
      <c r="E583" s="34"/>
      <c r="F583" s="34"/>
      <c r="G583" s="34"/>
      <c r="H583" s="34"/>
      <c r="W583" s="34"/>
      <c r="X583" s="34"/>
      <c r="Y583" s="34"/>
      <c r="Z583" s="34"/>
      <c r="AA583" s="34"/>
      <c r="AB583" s="34"/>
      <c r="AC583" s="34"/>
    </row>
    <row r="584" spans="1:29">
      <c r="A584" s="34"/>
      <c r="B584" s="34"/>
      <c r="C584" s="34"/>
      <c r="D584" s="34"/>
      <c r="E584" s="34"/>
      <c r="F584" s="34"/>
      <c r="G584" s="34"/>
      <c r="H584" s="34"/>
      <c r="W584" s="34"/>
      <c r="X584" s="34"/>
      <c r="Y584" s="34"/>
      <c r="Z584" s="34"/>
      <c r="AA584" s="34"/>
      <c r="AB584" s="34"/>
      <c r="AC584" s="34"/>
    </row>
    <row r="585" spans="1:29">
      <c r="A585" s="34"/>
      <c r="B585" s="34"/>
      <c r="C585" s="34"/>
      <c r="D585" s="34"/>
      <c r="E585" s="34"/>
      <c r="F585" s="34"/>
      <c r="G585" s="34"/>
      <c r="H585" s="34"/>
      <c r="W585" s="34"/>
      <c r="X585" s="34"/>
      <c r="Y585" s="34"/>
      <c r="Z585" s="34"/>
      <c r="AA585" s="34"/>
      <c r="AB585" s="34"/>
      <c r="AC585" s="34"/>
    </row>
    <row r="586" spans="1:29">
      <c r="A586" s="34"/>
      <c r="B586" s="34"/>
      <c r="C586" s="34"/>
      <c r="D586" s="34"/>
      <c r="E586" s="34"/>
      <c r="F586" s="34"/>
      <c r="G586" s="34"/>
      <c r="H586" s="34"/>
      <c r="W586" s="34"/>
      <c r="X586" s="34"/>
      <c r="Y586" s="34"/>
      <c r="Z586" s="34"/>
      <c r="AA586" s="34"/>
      <c r="AB586" s="34"/>
      <c r="AC586" s="34"/>
    </row>
    <row r="587" spans="1:29">
      <c r="A587" s="34"/>
      <c r="B587" s="34"/>
      <c r="C587" s="34"/>
      <c r="D587" s="34"/>
      <c r="E587" s="34"/>
      <c r="F587" s="34"/>
      <c r="G587" s="34"/>
      <c r="H587" s="34"/>
      <c r="W587" s="34"/>
      <c r="X587" s="34"/>
      <c r="Y587" s="34"/>
      <c r="Z587" s="34"/>
      <c r="AA587" s="34"/>
      <c r="AB587" s="34"/>
      <c r="AC587" s="34"/>
    </row>
    <row r="588" spans="1:29">
      <c r="A588" s="34"/>
      <c r="B588" s="34"/>
      <c r="C588" s="34"/>
      <c r="D588" s="34"/>
      <c r="E588" s="34"/>
      <c r="F588" s="34"/>
      <c r="G588" s="34"/>
      <c r="H588" s="34"/>
      <c r="W588" s="34"/>
      <c r="X588" s="34"/>
      <c r="Y588" s="34"/>
      <c r="Z588" s="34"/>
      <c r="AA588" s="34"/>
      <c r="AB588" s="34"/>
      <c r="AC588" s="34"/>
    </row>
    <row r="589" spans="1:29">
      <c r="A589" s="34"/>
      <c r="B589" s="34"/>
      <c r="C589" s="34"/>
      <c r="D589" s="34"/>
      <c r="E589" s="34"/>
      <c r="F589" s="34"/>
      <c r="G589" s="34"/>
      <c r="H589" s="34"/>
      <c r="W589" s="34"/>
      <c r="X589" s="34"/>
      <c r="Y589" s="34"/>
      <c r="Z589" s="34"/>
      <c r="AA589" s="34"/>
      <c r="AB589" s="34"/>
      <c r="AC589" s="34"/>
    </row>
    <row r="590" spans="1:29">
      <c r="A590" s="34"/>
      <c r="B590" s="34"/>
      <c r="C590" s="34"/>
      <c r="D590" s="34"/>
      <c r="E590" s="34"/>
      <c r="F590" s="34"/>
      <c r="G590" s="34"/>
      <c r="H590" s="34"/>
      <c r="W590" s="34"/>
      <c r="X590" s="34"/>
      <c r="Y590" s="34"/>
      <c r="Z590" s="34"/>
      <c r="AA590" s="34"/>
      <c r="AB590" s="34"/>
      <c r="AC590" s="34"/>
    </row>
    <row r="591" spans="1:29">
      <c r="A591" s="34"/>
      <c r="B591" s="34"/>
      <c r="C591" s="34"/>
      <c r="D591" s="34"/>
      <c r="E591" s="34"/>
      <c r="F591" s="34"/>
      <c r="G591" s="34"/>
      <c r="H591" s="34"/>
      <c r="W591" s="34"/>
      <c r="X591" s="34"/>
      <c r="Y591" s="34"/>
      <c r="Z591" s="34"/>
      <c r="AA591" s="34"/>
      <c r="AB591" s="34"/>
      <c r="AC591" s="34"/>
    </row>
    <row r="592" spans="1:29">
      <c r="A592" s="34"/>
      <c r="B592" s="34"/>
      <c r="C592" s="34"/>
      <c r="D592" s="34"/>
      <c r="E592" s="34"/>
      <c r="F592" s="34"/>
      <c r="G592" s="34"/>
      <c r="H592" s="34"/>
      <c r="W592" s="34"/>
      <c r="X592" s="34"/>
      <c r="Y592" s="34"/>
      <c r="Z592" s="34"/>
      <c r="AA592" s="34"/>
      <c r="AB592" s="34"/>
      <c r="AC592" s="34"/>
    </row>
    <row r="593" spans="1:29">
      <c r="A593" s="34"/>
      <c r="B593" s="34"/>
      <c r="C593" s="34"/>
      <c r="D593" s="34"/>
      <c r="E593" s="34"/>
      <c r="F593" s="34"/>
      <c r="G593" s="34"/>
      <c r="H593" s="34"/>
      <c r="W593" s="34"/>
      <c r="X593" s="34"/>
      <c r="Y593" s="34"/>
      <c r="Z593" s="34"/>
      <c r="AA593" s="34"/>
      <c r="AB593" s="34"/>
      <c r="AC593" s="34"/>
    </row>
    <row r="594" spans="1:29">
      <c r="A594" s="34"/>
      <c r="B594" s="34"/>
      <c r="C594" s="34"/>
      <c r="D594" s="34"/>
      <c r="E594" s="34"/>
      <c r="F594" s="34"/>
      <c r="G594" s="34"/>
      <c r="H594" s="34"/>
      <c r="W594" s="34"/>
      <c r="X594" s="34"/>
      <c r="Y594" s="34"/>
      <c r="Z594" s="34"/>
      <c r="AA594" s="34"/>
      <c r="AB594" s="34"/>
      <c r="AC594" s="34"/>
    </row>
    <row r="595" spans="1:29">
      <c r="A595" s="34"/>
      <c r="B595" s="34"/>
      <c r="C595" s="34"/>
      <c r="D595" s="34"/>
      <c r="E595" s="34"/>
      <c r="F595" s="34"/>
      <c r="G595" s="34"/>
      <c r="H595" s="34"/>
      <c r="W595" s="34"/>
      <c r="X595" s="34"/>
      <c r="Y595" s="34"/>
      <c r="Z595" s="34"/>
      <c r="AA595" s="34"/>
      <c r="AB595" s="34"/>
      <c r="AC595" s="34"/>
    </row>
    <row r="596" spans="1:29">
      <c r="A596" s="34"/>
      <c r="B596" s="34"/>
      <c r="C596" s="34"/>
      <c r="D596" s="34"/>
      <c r="E596" s="34"/>
      <c r="F596" s="34"/>
      <c r="G596" s="34"/>
      <c r="H596" s="34"/>
      <c r="W596" s="34"/>
      <c r="X596" s="34"/>
      <c r="Y596" s="34"/>
      <c r="Z596" s="34"/>
      <c r="AA596" s="34"/>
      <c r="AB596" s="34"/>
      <c r="AC596" s="34"/>
    </row>
    <row r="597" spans="1:29">
      <c r="A597" s="34"/>
      <c r="B597" s="34"/>
      <c r="C597" s="34"/>
      <c r="D597" s="34"/>
      <c r="E597" s="34"/>
      <c r="F597" s="34"/>
      <c r="G597" s="34"/>
      <c r="H597" s="34"/>
      <c r="W597" s="34"/>
      <c r="X597" s="34"/>
      <c r="Y597" s="34"/>
      <c r="Z597" s="34"/>
      <c r="AA597" s="34"/>
      <c r="AB597" s="34"/>
      <c r="AC597" s="34"/>
    </row>
    <row r="598" spans="1:29">
      <c r="A598" s="34"/>
      <c r="B598" s="34"/>
      <c r="C598" s="34"/>
      <c r="D598" s="34"/>
      <c r="E598" s="34"/>
      <c r="F598" s="34"/>
      <c r="G598" s="34"/>
      <c r="H598" s="34"/>
      <c r="W598" s="34"/>
      <c r="X598" s="34"/>
      <c r="Y598" s="34"/>
      <c r="Z598" s="34"/>
      <c r="AA598" s="34"/>
      <c r="AB598" s="34"/>
      <c r="AC598" s="34"/>
    </row>
    <row r="599" spans="1:29">
      <c r="A599" s="34"/>
      <c r="B599" s="34"/>
      <c r="C599" s="34"/>
      <c r="D599" s="34"/>
      <c r="E599" s="34"/>
      <c r="F599" s="34"/>
      <c r="G599" s="34"/>
      <c r="H599" s="34"/>
      <c r="W599" s="34"/>
      <c r="X599" s="34"/>
      <c r="Y599" s="34"/>
      <c r="Z599" s="34"/>
      <c r="AA599" s="34"/>
      <c r="AB599" s="34"/>
      <c r="AC599" s="34"/>
    </row>
    <row r="600" spans="1:29">
      <c r="A600" s="34"/>
      <c r="B600" s="34"/>
      <c r="C600" s="34"/>
      <c r="D600" s="34"/>
      <c r="E600" s="34"/>
      <c r="F600" s="34"/>
      <c r="G600" s="34"/>
      <c r="H600" s="34"/>
      <c r="W600" s="34"/>
      <c r="X600" s="34"/>
      <c r="Y600" s="34"/>
      <c r="Z600" s="34"/>
      <c r="AA600" s="34"/>
      <c r="AB600" s="34"/>
      <c r="AC600" s="34"/>
    </row>
    <row r="601" spans="1:29">
      <c r="A601" s="34"/>
      <c r="B601" s="34"/>
      <c r="C601" s="34"/>
      <c r="D601" s="34"/>
      <c r="E601" s="34"/>
      <c r="F601" s="34"/>
      <c r="G601" s="34"/>
      <c r="H601" s="34"/>
      <c r="W601" s="34"/>
      <c r="X601" s="34"/>
      <c r="Y601" s="34"/>
      <c r="Z601" s="34"/>
      <c r="AA601" s="34"/>
      <c r="AB601" s="34"/>
      <c r="AC601" s="34"/>
    </row>
    <row r="602" spans="1:29">
      <c r="A602" s="34"/>
      <c r="B602" s="34"/>
      <c r="C602" s="34"/>
      <c r="D602" s="34"/>
      <c r="E602" s="34"/>
      <c r="F602" s="34"/>
      <c r="G602" s="34"/>
      <c r="H602" s="34"/>
      <c r="W602" s="34"/>
      <c r="X602" s="34"/>
      <c r="Y602" s="34"/>
      <c r="Z602" s="34"/>
      <c r="AA602" s="34"/>
      <c r="AB602" s="34"/>
      <c r="AC602" s="34"/>
    </row>
    <row r="603" spans="1:29">
      <c r="A603" s="34"/>
      <c r="B603" s="34"/>
      <c r="C603" s="34"/>
      <c r="D603" s="34"/>
      <c r="E603" s="34"/>
      <c r="F603" s="34"/>
      <c r="G603" s="34"/>
      <c r="H603" s="34"/>
      <c r="W603" s="34"/>
      <c r="X603" s="34"/>
      <c r="Y603" s="34"/>
      <c r="Z603" s="34"/>
      <c r="AA603" s="34"/>
      <c r="AB603" s="34"/>
      <c r="AC603" s="34"/>
    </row>
    <row r="604" spans="1:29">
      <c r="A604" s="34"/>
      <c r="B604" s="34"/>
      <c r="C604" s="34"/>
      <c r="D604" s="34"/>
      <c r="E604" s="34"/>
      <c r="F604" s="34"/>
      <c r="G604" s="34"/>
      <c r="H604" s="34"/>
      <c r="W604" s="34"/>
      <c r="X604" s="34"/>
      <c r="Y604" s="34"/>
      <c r="Z604" s="34"/>
      <c r="AA604" s="34"/>
      <c r="AB604" s="34"/>
      <c r="AC604" s="34"/>
    </row>
    <row r="605" spans="1:29">
      <c r="A605" s="34"/>
      <c r="B605" s="34"/>
      <c r="C605" s="34"/>
      <c r="D605" s="34"/>
      <c r="E605" s="34"/>
      <c r="F605" s="34"/>
      <c r="G605" s="34"/>
      <c r="H605" s="34"/>
      <c r="W605" s="34"/>
      <c r="X605" s="34"/>
      <c r="Y605" s="34"/>
      <c r="Z605" s="34"/>
      <c r="AA605" s="34"/>
      <c r="AB605" s="34"/>
      <c r="AC605" s="34"/>
    </row>
    <row r="606" spans="1:29">
      <c r="A606" s="34"/>
      <c r="B606" s="34"/>
      <c r="C606" s="34"/>
      <c r="D606" s="34"/>
      <c r="E606" s="34"/>
      <c r="F606" s="34"/>
      <c r="G606" s="34"/>
      <c r="H606" s="34"/>
      <c r="W606" s="34"/>
      <c r="X606" s="34"/>
      <c r="Y606" s="34"/>
      <c r="Z606" s="34"/>
      <c r="AA606" s="34"/>
      <c r="AB606" s="34"/>
      <c r="AC606" s="34"/>
    </row>
    <row r="607" spans="1:29">
      <c r="A607" s="34"/>
      <c r="B607" s="34"/>
      <c r="C607" s="34"/>
      <c r="D607" s="34"/>
      <c r="E607" s="34"/>
      <c r="F607" s="34"/>
      <c r="G607" s="34"/>
      <c r="H607" s="34"/>
      <c r="W607" s="34"/>
      <c r="X607" s="34"/>
      <c r="Y607" s="34"/>
      <c r="Z607" s="34"/>
      <c r="AA607" s="34"/>
      <c r="AB607" s="34"/>
      <c r="AC607" s="34"/>
    </row>
    <row r="608" spans="1:29">
      <c r="A608" s="34"/>
      <c r="B608" s="34"/>
      <c r="C608" s="34"/>
      <c r="D608" s="34"/>
      <c r="E608" s="34"/>
      <c r="F608" s="34"/>
      <c r="G608" s="34"/>
      <c r="H608" s="34"/>
      <c r="W608" s="34"/>
      <c r="X608" s="34"/>
      <c r="Y608" s="34"/>
      <c r="Z608" s="34"/>
      <c r="AA608" s="34"/>
      <c r="AB608" s="34"/>
      <c r="AC608" s="34"/>
    </row>
    <row r="609" spans="1:29">
      <c r="A609" s="34"/>
      <c r="B609" s="34"/>
      <c r="C609" s="34"/>
      <c r="D609" s="34"/>
      <c r="E609" s="34"/>
      <c r="F609" s="34"/>
      <c r="G609" s="34"/>
      <c r="H609" s="34"/>
      <c r="W609" s="34"/>
      <c r="X609" s="34"/>
      <c r="Y609" s="34"/>
      <c r="Z609" s="34"/>
      <c r="AA609" s="34"/>
      <c r="AB609" s="34"/>
      <c r="AC609" s="34"/>
    </row>
    <row r="610" spans="1:29">
      <c r="A610" s="34"/>
      <c r="B610" s="34"/>
      <c r="C610" s="34"/>
      <c r="D610" s="34"/>
      <c r="E610" s="34"/>
      <c r="F610" s="34"/>
      <c r="G610" s="34"/>
      <c r="H610" s="34"/>
      <c r="W610" s="34"/>
      <c r="X610" s="34"/>
      <c r="Y610" s="34"/>
      <c r="Z610" s="34"/>
      <c r="AA610" s="34"/>
      <c r="AB610" s="34"/>
      <c r="AC610" s="34"/>
    </row>
    <row r="611" spans="1:29">
      <c r="A611" s="34"/>
      <c r="B611" s="34"/>
      <c r="C611" s="34"/>
      <c r="D611" s="34"/>
      <c r="E611" s="34"/>
      <c r="F611" s="34"/>
      <c r="G611" s="34"/>
      <c r="H611" s="34"/>
      <c r="W611" s="34"/>
      <c r="X611" s="34"/>
      <c r="Y611" s="34"/>
      <c r="Z611" s="34"/>
      <c r="AA611" s="34"/>
      <c r="AB611" s="34"/>
      <c r="AC611" s="34"/>
    </row>
    <row r="612" spans="1:29">
      <c r="A612" s="34"/>
      <c r="B612" s="34"/>
      <c r="C612" s="34"/>
      <c r="D612" s="34"/>
      <c r="E612" s="34"/>
      <c r="F612" s="34"/>
      <c r="G612" s="34"/>
      <c r="H612" s="34"/>
      <c r="W612" s="34"/>
      <c r="X612" s="34"/>
      <c r="Y612" s="34"/>
      <c r="Z612" s="34"/>
      <c r="AA612" s="34"/>
      <c r="AB612" s="34"/>
      <c r="AC612" s="34"/>
    </row>
    <row r="613" spans="1:29">
      <c r="A613" s="34"/>
      <c r="B613" s="34"/>
      <c r="C613" s="34"/>
      <c r="D613" s="34"/>
      <c r="E613" s="34"/>
      <c r="F613" s="34"/>
      <c r="G613" s="34"/>
      <c r="H613" s="34"/>
      <c r="W613" s="34"/>
      <c r="X613" s="34"/>
      <c r="Y613" s="34"/>
      <c r="Z613" s="34"/>
      <c r="AA613" s="34"/>
      <c r="AB613" s="34"/>
      <c r="AC613" s="34"/>
    </row>
    <row r="614" spans="1:29">
      <c r="A614" s="34"/>
      <c r="B614" s="34"/>
      <c r="C614" s="34"/>
      <c r="D614" s="34"/>
      <c r="E614" s="34"/>
      <c r="F614" s="34"/>
      <c r="G614" s="34"/>
      <c r="H614" s="34"/>
      <c r="W614" s="34"/>
      <c r="X614" s="34"/>
      <c r="Y614" s="34"/>
      <c r="Z614" s="34"/>
      <c r="AA614" s="34"/>
      <c r="AB614" s="34"/>
      <c r="AC614" s="34"/>
    </row>
    <row r="615" spans="1:29">
      <c r="A615" s="34"/>
      <c r="B615" s="34"/>
      <c r="C615" s="34"/>
      <c r="D615" s="34"/>
      <c r="E615" s="34"/>
      <c r="F615" s="34"/>
      <c r="G615" s="34"/>
      <c r="H615" s="34"/>
      <c r="W615" s="34"/>
      <c r="X615" s="34"/>
      <c r="Y615" s="34"/>
      <c r="Z615" s="34"/>
      <c r="AA615" s="34"/>
      <c r="AB615" s="34"/>
      <c r="AC615" s="34"/>
    </row>
    <row r="616" spans="1:29">
      <c r="A616" s="34"/>
      <c r="B616" s="34"/>
      <c r="C616" s="34"/>
      <c r="D616" s="34"/>
      <c r="E616" s="34"/>
      <c r="F616" s="34"/>
      <c r="G616" s="34"/>
      <c r="H616" s="34"/>
      <c r="W616" s="34"/>
      <c r="X616" s="34"/>
      <c r="Y616" s="34"/>
      <c r="Z616" s="34"/>
      <c r="AA616" s="34"/>
      <c r="AB616" s="34"/>
      <c r="AC616" s="34"/>
    </row>
    <row r="617" spans="1:29">
      <c r="A617" s="34"/>
      <c r="B617" s="34"/>
      <c r="C617" s="34"/>
      <c r="D617" s="34"/>
      <c r="E617" s="34"/>
      <c r="F617" s="34"/>
      <c r="G617" s="34"/>
      <c r="H617" s="34"/>
      <c r="W617" s="34"/>
      <c r="X617" s="34"/>
      <c r="Y617" s="34"/>
      <c r="Z617" s="34"/>
      <c r="AA617" s="34"/>
      <c r="AB617" s="34"/>
      <c r="AC617" s="34"/>
    </row>
    <row r="618" spans="1:29">
      <c r="A618" s="34"/>
      <c r="B618" s="34"/>
      <c r="C618" s="34"/>
      <c r="D618" s="34"/>
      <c r="E618" s="34"/>
      <c r="F618" s="34"/>
      <c r="G618" s="34"/>
      <c r="H618" s="34"/>
      <c r="W618" s="34"/>
      <c r="X618" s="34"/>
      <c r="Y618" s="34"/>
      <c r="Z618" s="34"/>
      <c r="AA618" s="34"/>
      <c r="AB618" s="34"/>
      <c r="AC618" s="34"/>
    </row>
    <row r="619" spans="1:29">
      <c r="A619" s="34"/>
      <c r="B619" s="34"/>
      <c r="C619" s="34"/>
      <c r="D619" s="34"/>
      <c r="E619" s="34"/>
      <c r="F619" s="34"/>
      <c r="G619" s="34"/>
      <c r="H619" s="34"/>
      <c r="W619" s="34"/>
      <c r="X619" s="34"/>
      <c r="Y619" s="34"/>
      <c r="Z619" s="34"/>
      <c r="AA619" s="34"/>
      <c r="AB619" s="34"/>
      <c r="AC619" s="34"/>
    </row>
    <row r="620" spans="1:29">
      <c r="A620" s="34"/>
      <c r="B620" s="34"/>
      <c r="C620" s="34"/>
      <c r="D620" s="34"/>
      <c r="E620" s="34"/>
      <c r="F620" s="34"/>
      <c r="G620" s="34"/>
      <c r="H620" s="34"/>
      <c r="W620" s="34"/>
      <c r="X620" s="34"/>
      <c r="Y620" s="34"/>
      <c r="Z620" s="34"/>
      <c r="AA620" s="34"/>
      <c r="AB620" s="34"/>
      <c r="AC620" s="34"/>
    </row>
    <row r="621" spans="1:29">
      <c r="A621" s="34"/>
      <c r="B621" s="34"/>
      <c r="C621" s="34"/>
      <c r="D621" s="34"/>
      <c r="E621" s="34"/>
      <c r="F621" s="34"/>
      <c r="G621" s="34"/>
      <c r="H621" s="34"/>
      <c r="W621" s="34"/>
      <c r="X621" s="34"/>
      <c r="Y621" s="34"/>
      <c r="Z621" s="34"/>
      <c r="AA621" s="34"/>
      <c r="AB621" s="34"/>
      <c r="AC621" s="34"/>
    </row>
    <row r="622" spans="1:29">
      <c r="A622" s="34"/>
      <c r="B622" s="34"/>
      <c r="C622" s="34"/>
      <c r="D622" s="34"/>
      <c r="E622" s="34"/>
      <c r="F622" s="34"/>
      <c r="G622" s="34"/>
      <c r="H622" s="34"/>
      <c r="W622" s="34"/>
      <c r="X622" s="34"/>
      <c r="Y622" s="34"/>
      <c r="Z622" s="34"/>
      <c r="AA622" s="34"/>
      <c r="AB622" s="34"/>
      <c r="AC622" s="34"/>
    </row>
    <row r="623" spans="1:29">
      <c r="A623" s="34"/>
      <c r="B623" s="34"/>
      <c r="C623" s="34"/>
      <c r="D623" s="34"/>
      <c r="E623" s="34"/>
      <c r="F623" s="34"/>
      <c r="G623" s="34"/>
      <c r="H623" s="34"/>
      <c r="W623" s="34"/>
      <c r="X623" s="34"/>
      <c r="Y623" s="34"/>
      <c r="Z623" s="34"/>
      <c r="AA623" s="34"/>
      <c r="AB623" s="34"/>
      <c r="AC623" s="34"/>
    </row>
    <row r="624" spans="1:29">
      <c r="A624" s="34"/>
      <c r="B624" s="34"/>
      <c r="C624" s="34"/>
      <c r="D624" s="34"/>
      <c r="E624" s="34"/>
      <c r="F624" s="34"/>
      <c r="G624" s="34"/>
      <c r="H624" s="34"/>
      <c r="W624" s="34"/>
      <c r="X624" s="34"/>
      <c r="Y624" s="34"/>
      <c r="Z624" s="34"/>
      <c r="AA624" s="34"/>
      <c r="AB624" s="34"/>
      <c r="AC624" s="34"/>
    </row>
    <row r="625" spans="1:29">
      <c r="A625" s="34"/>
      <c r="B625" s="34"/>
      <c r="C625" s="34"/>
      <c r="D625" s="34"/>
      <c r="E625" s="34"/>
      <c r="F625" s="34"/>
      <c r="G625" s="34"/>
      <c r="H625" s="34"/>
      <c r="W625" s="34"/>
      <c r="X625" s="34"/>
      <c r="Y625" s="34"/>
      <c r="Z625" s="34"/>
      <c r="AA625" s="34"/>
      <c r="AB625" s="34"/>
      <c r="AC625" s="34"/>
    </row>
    <row r="626" spans="1:29">
      <c r="A626" s="34"/>
      <c r="B626" s="34"/>
      <c r="C626" s="34"/>
      <c r="D626" s="34"/>
      <c r="E626" s="34"/>
      <c r="F626" s="34"/>
      <c r="G626" s="34"/>
      <c r="H626" s="34"/>
      <c r="W626" s="34"/>
      <c r="X626" s="34"/>
      <c r="Y626" s="34"/>
      <c r="Z626" s="34"/>
      <c r="AA626" s="34"/>
      <c r="AB626" s="34"/>
      <c r="AC626" s="34"/>
    </row>
    <row r="627" spans="1:29">
      <c r="A627" s="34"/>
      <c r="B627" s="34"/>
      <c r="C627" s="34"/>
      <c r="D627" s="34"/>
      <c r="E627" s="34"/>
      <c r="F627" s="34"/>
      <c r="G627" s="34"/>
      <c r="H627" s="34"/>
      <c r="W627" s="34"/>
      <c r="X627" s="34"/>
      <c r="Y627" s="34"/>
      <c r="Z627" s="34"/>
      <c r="AA627" s="34"/>
      <c r="AB627" s="34"/>
      <c r="AC627" s="34"/>
    </row>
    <row r="628" spans="1:29">
      <c r="A628" s="34"/>
      <c r="B628" s="34"/>
      <c r="C628" s="34"/>
      <c r="D628" s="34"/>
      <c r="E628" s="34"/>
      <c r="F628" s="34"/>
      <c r="G628" s="34"/>
      <c r="H628" s="34"/>
      <c r="W628" s="34"/>
      <c r="X628" s="34"/>
      <c r="Y628" s="34"/>
      <c r="Z628" s="34"/>
      <c r="AA628" s="34"/>
      <c r="AB628" s="34"/>
      <c r="AC628" s="34"/>
    </row>
    <row r="629" spans="1:29">
      <c r="A629" s="34"/>
      <c r="B629" s="34"/>
      <c r="C629" s="34"/>
      <c r="D629" s="34"/>
      <c r="E629" s="34"/>
      <c r="F629" s="34"/>
      <c r="G629" s="34"/>
      <c r="H629" s="34"/>
      <c r="W629" s="34"/>
      <c r="X629" s="34"/>
      <c r="Y629" s="34"/>
      <c r="Z629" s="34"/>
      <c r="AA629" s="34"/>
      <c r="AB629" s="34"/>
      <c r="AC629" s="34"/>
    </row>
    <row r="630" spans="1:29">
      <c r="A630" s="34"/>
      <c r="B630" s="34"/>
      <c r="C630" s="34"/>
      <c r="D630" s="34"/>
      <c r="E630" s="34"/>
      <c r="F630" s="34"/>
      <c r="G630" s="34"/>
      <c r="H630" s="34"/>
      <c r="W630" s="34"/>
      <c r="X630" s="34"/>
      <c r="Y630" s="34"/>
      <c r="Z630" s="34"/>
      <c r="AA630" s="34"/>
      <c r="AB630" s="34"/>
      <c r="AC630" s="34"/>
    </row>
    <row r="631" spans="1:29">
      <c r="A631" s="34"/>
      <c r="B631" s="34"/>
      <c r="C631" s="34"/>
      <c r="D631" s="34"/>
      <c r="E631" s="34"/>
      <c r="F631" s="34"/>
      <c r="G631" s="34"/>
      <c r="H631" s="34"/>
      <c r="W631" s="34"/>
      <c r="X631" s="34"/>
      <c r="Y631" s="34"/>
      <c r="Z631" s="34"/>
      <c r="AA631" s="34"/>
      <c r="AB631" s="34"/>
      <c r="AC631" s="34"/>
    </row>
    <row r="632" spans="1:29">
      <c r="A632" s="34"/>
      <c r="B632" s="34"/>
      <c r="C632" s="34"/>
      <c r="D632" s="34"/>
      <c r="E632" s="34"/>
      <c r="F632" s="34"/>
      <c r="G632" s="34"/>
      <c r="H632" s="34"/>
      <c r="W632" s="34"/>
      <c r="X632" s="34"/>
      <c r="Y632" s="34"/>
      <c r="Z632" s="34"/>
      <c r="AA632" s="34"/>
      <c r="AB632" s="34"/>
      <c r="AC632" s="34"/>
    </row>
    <row r="633" spans="1:29">
      <c r="A633" s="34"/>
      <c r="B633" s="34"/>
      <c r="C633" s="34"/>
      <c r="D633" s="34"/>
      <c r="E633" s="34"/>
      <c r="F633" s="34"/>
      <c r="G633" s="34"/>
      <c r="H633" s="34"/>
      <c r="W633" s="34"/>
      <c r="X633" s="34"/>
      <c r="Y633" s="34"/>
      <c r="Z633" s="34"/>
      <c r="AA633" s="34"/>
      <c r="AB633" s="34"/>
      <c r="AC633" s="34"/>
    </row>
    <row r="634" spans="1:29">
      <c r="A634" s="34"/>
      <c r="B634" s="34"/>
      <c r="C634" s="34"/>
      <c r="D634" s="34"/>
      <c r="E634" s="34"/>
      <c r="F634" s="34"/>
      <c r="G634" s="34"/>
      <c r="H634" s="34"/>
      <c r="W634" s="34"/>
      <c r="X634" s="34"/>
      <c r="Y634" s="34"/>
      <c r="Z634" s="34"/>
      <c r="AA634" s="34"/>
      <c r="AB634" s="34"/>
      <c r="AC634" s="34"/>
    </row>
    <row r="635" spans="1:29">
      <c r="A635" s="34"/>
      <c r="B635" s="34"/>
      <c r="C635" s="34"/>
      <c r="D635" s="34"/>
      <c r="E635" s="34"/>
      <c r="F635" s="34"/>
      <c r="G635" s="34"/>
      <c r="H635" s="34"/>
      <c r="W635" s="34"/>
      <c r="X635" s="34"/>
      <c r="Y635" s="34"/>
      <c r="Z635" s="34"/>
      <c r="AA635" s="34"/>
      <c r="AB635" s="34"/>
      <c r="AC635" s="34"/>
    </row>
    <row r="636" spans="1:29">
      <c r="A636" s="34"/>
      <c r="B636" s="34"/>
      <c r="C636" s="34"/>
      <c r="D636" s="34"/>
      <c r="E636" s="34"/>
      <c r="F636" s="34"/>
      <c r="G636" s="34"/>
      <c r="H636" s="34"/>
      <c r="W636" s="34"/>
      <c r="X636" s="34"/>
      <c r="Y636" s="34"/>
      <c r="Z636" s="34"/>
      <c r="AA636" s="34"/>
      <c r="AB636" s="34"/>
      <c r="AC636" s="34"/>
    </row>
    <row r="637" spans="1:29">
      <c r="A637" s="34"/>
      <c r="B637" s="34"/>
      <c r="C637" s="34"/>
      <c r="D637" s="34"/>
      <c r="E637" s="34"/>
      <c r="F637" s="34"/>
      <c r="G637" s="34"/>
      <c r="H637" s="34"/>
      <c r="W637" s="34"/>
      <c r="X637" s="34"/>
      <c r="Y637" s="34"/>
      <c r="Z637" s="34"/>
      <c r="AA637" s="34"/>
      <c r="AB637" s="34"/>
      <c r="AC637" s="34"/>
    </row>
    <row r="638" spans="1:29">
      <c r="A638" s="34"/>
      <c r="B638" s="34"/>
      <c r="C638" s="34"/>
      <c r="D638" s="34"/>
      <c r="E638" s="34"/>
      <c r="F638" s="34"/>
      <c r="G638" s="34"/>
      <c r="H638" s="34"/>
      <c r="W638" s="34"/>
      <c r="X638" s="34"/>
      <c r="Y638" s="34"/>
      <c r="Z638" s="34"/>
      <c r="AA638" s="34"/>
      <c r="AB638" s="34"/>
      <c r="AC638" s="34"/>
    </row>
    <row r="639" spans="1:29">
      <c r="A639" s="34"/>
      <c r="B639" s="34"/>
      <c r="C639" s="34"/>
      <c r="D639" s="34"/>
      <c r="E639" s="34"/>
      <c r="F639" s="34"/>
      <c r="G639" s="34"/>
      <c r="H639" s="34"/>
      <c r="W639" s="34"/>
      <c r="X639" s="34"/>
      <c r="Y639" s="34"/>
      <c r="Z639" s="34"/>
      <c r="AA639" s="34"/>
      <c r="AB639" s="34"/>
      <c r="AC639" s="34"/>
    </row>
    <row r="640" spans="1:29">
      <c r="A640" s="34"/>
      <c r="B640" s="34"/>
      <c r="C640" s="34"/>
      <c r="D640" s="34"/>
      <c r="E640" s="34"/>
      <c r="F640" s="34"/>
      <c r="G640" s="34"/>
      <c r="H640" s="34"/>
      <c r="W640" s="34"/>
      <c r="X640" s="34"/>
      <c r="Y640" s="34"/>
      <c r="Z640" s="34"/>
      <c r="AA640" s="34"/>
      <c r="AB640" s="34"/>
      <c r="AC640" s="34"/>
    </row>
    <row r="641" spans="1:29">
      <c r="A641" s="34"/>
      <c r="B641" s="34"/>
      <c r="C641" s="34"/>
      <c r="D641" s="34"/>
      <c r="E641" s="34"/>
      <c r="F641" s="34"/>
      <c r="G641" s="34"/>
      <c r="H641" s="34"/>
      <c r="W641" s="34"/>
      <c r="X641" s="34"/>
      <c r="Y641" s="34"/>
      <c r="Z641" s="34"/>
      <c r="AA641" s="34"/>
      <c r="AB641" s="34"/>
      <c r="AC641" s="34"/>
    </row>
    <row r="642" spans="1:29">
      <c r="A642" s="34"/>
      <c r="B642" s="34"/>
      <c r="C642" s="34"/>
      <c r="D642" s="34"/>
      <c r="E642" s="34"/>
      <c r="F642" s="34"/>
      <c r="G642" s="34"/>
      <c r="H642" s="34"/>
      <c r="W642" s="34"/>
      <c r="X642" s="34"/>
      <c r="Y642" s="34"/>
      <c r="Z642" s="34"/>
      <c r="AA642" s="34"/>
      <c r="AB642" s="34"/>
      <c r="AC642" s="34"/>
    </row>
    <row r="643" spans="1:29">
      <c r="A643" s="34"/>
      <c r="B643" s="34"/>
      <c r="C643" s="34"/>
      <c r="D643" s="34"/>
      <c r="E643" s="34"/>
      <c r="F643" s="34"/>
      <c r="G643" s="34"/>
      <c r="H643" s="34"/>
      <c r="W643" s="34"/>
      <c r="X643" s="34"/>
      <c r="Y643" s="34"/>
      <c r="Z643" s="34"/>
      <c r="AA643" s="34"/>
      <c r="AB643" s="34"/>
      <c r="AC643" s="34"/>
    </row>
    <row r="644" spans="1:29">
      <c r="A644" s="34"/>
      <c r="B644" s="34"/>
      <c r="C644" s="34"/>
      <c r="D644" s="34"/>
      <c r="E644" s="34"/>
      <c r="F644" s="34"/>
      <c r="G644" s="34"/>
      <c r="H644" s="34"/>
      <c r="W644" s="34"/>
      <c r="X644" s="34"/>
      <c r="Y644" s="34"/>
      <c r="Z644" s="34"/>
      <c r="AA644" s="34"/>
      <c r="AB644" s="34"/>
      <c r="AC644" s="34"/>
    </row>
    <row r="645" spans="1:29">
      <c r="A645" s="34"/>
      <c r="B645" s="34"/>
      <c r="C645" s="34"/>
      <c r="D645" s="34"/>
      <c r="E645" s="34"/>
      <c r="F645" s="34"/>
      <c r="G645" s="34"/>
      <c r="H645" s="34"/>
      <c r="W645" s="34"/>
      <c r="X645" s="34"/>
      <c r="Y645" s="34"/>
      <c r="Z645" s="34"/>
      <c r="AA645" s="34"/>
      <c r="AB645" s="34"/>
      <c r="AC645" s="34"/>
    </row>
    <row r="646" spans="1:29">
      <c r="A646" s="34"/>
      <c r="B646" s="34"/>
      <c r="C646" s="34"/>
      <c r="D646" s="34"/>
      <c r="E646" s="34"/>
      <c r="F646" s="34"/>
      <c r="G646" s="34"/>
      <c r="H646" s="34"/>
      <c r="W646" s="34"/>
      <c r="X646" s="34"/>
      <c r="Y646" s="34"/>
      <c r="Z646" s="34"/>
      <c r="AA646" s="34"/>
      <c r="AB646" s="34"/>
      <c r="AC646" s="34"/>
    </row>
    <row r="647" spans="1:29">
      <c r="A647" s="34"/>
      <c r="B647" s="34"/>
      <c r="C647" s="34"/>
      <c r="D647" s="34"/>
      <c r="E647" s="34"/>
      <c r="F647" s="34"/>
      <c r="G647" s="34"/>
      <c r="H647" s="34"/>
      <c r="W647" s="34"/>
      <c r="X647" s="34"/>
      <c r="Y647" s="34"/>
      <c r="Z647" s="34"/>
      <c r="AA647" s="34"/>
      <c r="AB647" s="34"/>
      <c r="AC647" s="34"/>
    </row>
    <row r="648" spans="1:29">
      <c r="A648" s="34"/>
      <c r="B648" s="34"/>
      <c r="C648" s="34"/>
      <c r="D648" s="34"/>
      <c r="E648" s="34"/>
      <c r="F648" s="34"/>
      <c r="G648" s="34"/>
      <c r="H648" s="34"/>
      <c r="W648" s="34"/>
      <c r="X648" s="34"/>
      <c r="Y648" s="34"/>
      <c r="Z648" s="34"/>
      <c r="AA648" s="34"/>
      <c r="AB648" s="34"/>
      <c r="AC648" s="34"/>
    </row>
    <row r="649" spans="1:29">
      <c r="A649" s="34"/>
      <c r="B649" s="34"/>
      <c r="C649" s="34"/>
      <c r="D649" s="34"/>
      <c r="E649" s="34"/>
      <c r="F649" s="34"/>
      <c r="G649" s="34"/>
      <c r="H649" s="34"/>
      <c r="W649" s="34"/>
      <c r="X649" s="34"/>
      <c r="Y649" s="34"/>
      <c r="Z649" s="34"/>
      <c r="AA649" s="34"/>
      <c r="AB649" s="34"/>
      <c r="AC649" s="34"/>
    </row>
    <row r="650" spans="1:29">
      <c r="A650" s="34"/>
      <c r="B650" s="34"/>
      <c r="C650" s="34"/>
      <c r="D650" s="34"/>
      <c r="E650" s="34"/>
      <c r="F650" s="34"/>
      <c r="G650" s="34"/>
      <c r="H650" s="34"/>
      <c r="W650" s="34"/>
      <c r="X650" s="34"/>
      <c r="Y650" s="34"/>
      <c r="Z650" s="34"/>
      <c r="AA650" s="34"/>
      <c r="AB650" s="34"/>
      <c r="AC650" s="34"/>
    </row>
    <row r="651" spans="1:29">
      <c r="A651" s="34"/>
      <c r="B651" s="34"/>
      <c r="C651" s="34"/>
      <c r="D651" s="34"/>
      <c r="E651" s="34"/>
      <c r="F651" s="34"/>
      <c r="G651" s="34"/>
      <c r="H651" s="34"/>
      <c r="W651" s="34"/>
      <c r="X651" s="34"/>
      <c r="Y651" s="34"/>
      <c r="Z651" s="34"/>
      <c r="AA651" s="34"/>
      <c r="AB651" s="34"/>
      <c r="AC651" s="34"/>
    </row>
    <row r="652" spans="1:29">
      <c r="A652" s="34"/>
      <c r="B652" s="34"/>
      <c r="C652" s="34"/>
      <c r="D652" s="34"/>
      <c r="E652" s="34"/>
      <c r="F652" s="34"/>
      <c r="G652" s="34"/>
      <c r="H652" s="34"/>
      <c r="W652" s="34"/>
      <c r="X652" s="34"/>
      <c r="Y652" s="34"/>
      <c r="Z652" s="34"/>
      <c r="AA652" s="34"/>
      <c r="AB652" s="34"/>
      <c r="AC652" s="34"/>
    </row>
    <row r="653" spans="1:29">
      <c r="A653" s="34"/>
      <c r="B653" s="34"/>
      <c r="C653" s="34"/>
      <c r="D653" s="34"/>
      <c r="E653" s="34"/>
      <c r="F653" s="34"/>
      <c r="G653" s="34"/>
      <c r="H653" s="34"/>
      <c r="W653" s="34"/>
      <c r="X653" s="34"/>
      <c r="Y653" s="34"/>
      <c r="Z653" s="34"/>
      <c r="AA653" s="34"/>
      <c r="AB653" s="34"/>
      <c r="AC653" s="34"/>
    </row>
    <row r="654" spans="1:29">
      <c r="A654" s="34"/>
      <c r="B654" s="34"/>
      <c r="C654" s="34"/>
      <c r="D654" s="34"/>
      <c r="E654" s="34"/>
      <c r="F654" s="34"/>
      <c r="G654" s="34"/>
      <c r="H654" s="34"/>
      <c r="W654" s="34"/>
      <c r="X654" s="34"/>
      <c r="Y654" s="34"/>
      <c r="Z654" s="34"/>
      <c r="AA654" s="34"/>
      <c r="AB654" s="34"/>
      <c r="AC654" s="34"/>
    </row>
    <row r="655" spans="1:29">
      <c r="A655" s="34"/>
      <c r="B655" s="34"/>
      <c r="C655" s="34"/>
      <c r="D655" s="34"/>
      <c r="E655" s="34"/>
      <c r="F655" s="34"/>
      <c r="G655" s="34"/>
      <c r="H655" s="34"/>
      <c r="W655" s="34"/>
      <c r="X655" s="34"/>
      <c r="Y655" s="34"/>
      <c r="Z655" s="34"/>
      <c r="AA655" s="34"/>
      <c r="AB655" s="34"/>
      <c r="AC655" s="34"/>
    </row>
    <row r="656" spans="1:29">
      <c r="A656" s="34"/>
      <c r="B656" s="34"/>
      <c r="C656" s="34"/>
      <c r="D656" s="34"/>
      <c r="E656" s="34"/>
      <c r="F656" s="34"/>
      <c r="G656" s="34"/>
      <c r="H656" s="34"/>
      <c r="W656" s="34"/>
      <c r="X656" s="34"/>
      <c r="Y656" s="34"/>
      <c r="Z656" s="34"/>
      <c r="AA656" s="34"/>
      <c r="AB656" s="34"/>
      <c r="AC656" s="34"/>
    </row>
    <row r="657" spans="1:29">
      <c r="A657" s="34"/>
      <c r="B657" s="34"/>
      <c r="C657" s="34"/>
      <c r="D657" s="34"/>
      <c r="E657" s="34"/>
      <c r="F657" s="34"/>
      <c r="G657" s="34"/>
      <c r="H657" s="34"/>
      <c r="W657" s="34"/>
      <c r="X657" s="34"/>
      <c r="Y657" s="34"/>
      <c r="Z657" s="34"/>
      <c r="AA657" s="34"/>
      <c r="AB657" s="34"/>
      <c r="AC657" s="34"/>
    </row>
    <row r="658" spans="1:29">
      <c r="A658" s="34"/>
      <c r="B658" s="34"/>
      <c r="C658" s="34"/>
      <c r="D658" s="34"/>
      <c r="E658" s="34"/>
      <c r="F658" s="34"/>
      <c r="G658" s="34"/>
      <c r="H658" s="34"/>
      <c r="W658" s="34"/>
      <c r="X658" s="34"/>
      <c r="Y658" s="34"/>
      <c r="Z658" s="34"/>
      <c r="AA658" s="34"/>
      <c r="AB658" s="34"/>
      <c r="AC658" s="34"/>
    </row>
    <row r="659" spans="1:29">
      <c r="A659" s="34"/>
      <c r="B659" s="34"/>
      <c r="C659" s="34"/>
      <c r="D659" s="34"/>
      <c r="E659" s="34"/>
      <c r="F659" s="34"/>
      <c r="G659" s="34"/>
      <c r="H659" s="34"/>
      <c r="W659" s="34"/>
      <c r="X659" s="34"/>
      <c r="Y659" s="34"/>
      <c r="Z659" s="34"/>
      <c r="AA659" s="34"/>
      <c r="AB659" s="34"/>
      <c r="AC659" s="34"/>
    </row>
    <row r="660" spans="1:29">
      <c r="A660" s="34"/>
      <c r="B660" s="34"/>
      <c r="C660" s="34"/>
      <c r="D660" s="34"/>
      <c r="E660" s="34"/>
      <c r="F660" s="34"/>
      <c r="G660" s="34"/>
      <c r="H660" s="34"/>
      <c r="W660" s="34"/>
      <c r="X660" s="34"/>
      <c r="Y660" s="34"/>
      <c r="Z660" s="34"/>
      <c r="AA660" s="34"/>
      <c r="AB660" s="34"/>
      <c r="AC660" s="34"/>
    </row>
    <row r="661" spans="1:29">
      <c r="A661" s="34"/>
      <c r="B661" s="34"/>
      <c r="C661" s="34"/>
      <c r="D661" s="34"/>
      <c r="E661" s="34"/>
      <c r="F661" s="34"/>
      <c r="G661" s="34"/>
      <c r="H661" s="34"/>
      <c r="W661" s="34"/>
      <c r="X661" s="34"/>
      <c r="Y661" s="34"/>
      <c r="Z661" s="34"/>
      <c r="AA661" s="34"/>
      <c r="AB661" s="34"/>
      <c r="AC661" s="34"/>
    </row>
    <row r="662" spans="1:29">
      <c r="A662" s="34"/>
      <c r="B662" s="34"/>
      <c r="C662" s="34"/>
      <c r="D662" s="34"/>
      <c r="E662" s="34"/>
      <c r="F662" s="34"/>
      <c r="G662" s="34"/>
      <c r="H662" s="34"/>
      <c r="W662" s="34"/>
      <c r="X662" s="34"/>
      <c r="Y662" s="34"/>
      <c r="Z662" s="34"/>
      <c r="AA662" s="34"/>
      <c r="AB662" s="34"/>
      <c r="AC662" s="34"/>
    </row>
    <row r="663" spans="1:29">
      <c r="A663" s="34"/>
      <c r="B663" s="34"/>
      <c r="C663" s="34"/>
      <c r="D663" s="34"/>
      <c r="E663" s="34"/>
      <c r="F663" s="34"/>
      <c r="G663" s="34"/>
      <c r="H663" s="34"/>
      <c r="W663" s="34"/>
      <c r="X663" s="34"/>
      <c r="Y663" s="34"/>
      <c r="Z663" s="34"/>
      <c r="AA663" s="34"/>
      <c r="AB663" s="34"/>
      <c r="AC663" s="34"/>
    </row>
    <row r="664" spans="1:29">
      <c r="A664" s="34"/>
      <c r="B664" s="34"/>
      <c r="C664" s="34"/>
      <c r="D664" s="34"/>
      <c r="E664" s="34"/>
      <c r="F664" s="34"/>
      <c r="G664" s="34"/>
      <c r="H664" s="34"/>
      <c r="W664" s="34"/>
      <c r="X664" s="34"/>
      <c r="Y664" s="34"/>
      <c r="Z664" s="34"/>
      <c r="AA664" s="34"/>
      <c r="AB664" s="34"/>
      <c r="AC664" s="34"/>
    </row>
    <row r="665" spans="1:29">
      <c r="A665" s="34"/>
      <c r="B665" s="34"/>
      <c r="C665" s="34"/>
      <c r="D665" s="34"/>
      <c r="E665" s="34"/>
      <c r="F665" s="34"/>
      <c r="G665" s="34"/>
      <c r="H665" s="34"/>
      <c r="W665" s="34"/>
      <c r="X665" s="34"/>
      <c r="Y665" s="34"/>
      <c r="Z665" s="34"/>
      <c r="AA665" s="34"/>
      <c r="AB665" s="34"/>
      <c r="AC665" s="34"/>
    </row>
    <row r="666" spans="1:29">
      <c r="A666" s="34"/>
      <c r="B666" s="34"/>
      <c r="C666" s="34"/>
      <c r="D666" s="34"/>
      <c r="E666" s="34"/>
      <c r="F666" s="34"/>
      <c r="G666" s="34"/>
      <c r="H666" s="34"/>
      <c r="W666" s="34"/>
      <c r="X666" s="34"/>
      <c r="Y666" s="34"/>
      <c r="Z666" s="34"/>
      <c r="AA666" s="34"/>
      <c r="AB666" s="34"/>
      <c r="AC666" s="34"/>
    </row>
    <row r="667" spans="1:29">
      <c r="A667" s="34"/>
      <c r="B667" s="34"/>
      <c r="C667" s="34"/>
      <c r="D667" s="34"/>
      <c r="E667" s="34"/>
      <c r="F667" s="34"/>
      <c r="G667" s="34"/>
      <c r="H667" s="34"/>
      <c r="W667" s="34"/>
      <c r="X667" s="34"/>
      <c r="Y667" s="34"/>
      <c r="Z667" s="34"/>
      <c r="AA667" s="34"/>
      <c r="AB667" s="34"/>
      <c r="AC667" s="34"/>
    </row>
    <row r="668" spans="1:29">
      <c r="A668" s="34"/>
      <c r="B668" s="34"/>
      <c r="C668" s="34"/>
      <c r="D668" s="34"/>
      <c r="E668" s="34"/>
      <c r="F668" s="34"/>
      <c r="G668" s="34"/>
      <c r="H668" s="34"/>
      <c r="W668" s="34"/>
      <c r="X668" s="34"/>
      <c r="Y668" s="34"/>
      <c r="Z668" s="34"/>
      <c r="AA668" s="34"/>
      <c r="AB668" s="34"/>
      <c r="AC668" s="34"/>
    </row>
    <row r="669" spans="1:29">
      <c r="A669" s="34"/>
      <c r="B669" s="34"/>
      <c r="C669" s="34"/>
      <c r="D669" s="34"/>
      <c r="E669" s="34"/>
      <c r="F669" s="34"/>
      <c r="G669" s="34"/>
      <c r="H669" s="34"/>
      <c r="W669" s="34"/>
      <c r="X669" s="34"/>
      <c r="Y669" s="34"/>
      <c r="Z669" s="34"/>
      <c r="AA669" s="34"/>
      <c r="AB669" s="34"/>
      <c r="AC669" s="34"/>
    </row>
    <row r="670" spans="1:29">
      <c r="A670" s="34"/>
      <c r="B670" s="34"/>
      <c r="C670" s="34"/>
      <c r="D670" s="34"/>
      <c r="E670" s="34"/>
      <c r="F670" s="34"/>
      <c r="G670" s="34"/>
      <c r="H670" s="34"/>
      <c r="W670" s="34"/>
      <c r="X670" s="34"/>
      <c r="Y670" s="34"/>
      <c r="Z670" s="34"/>
      <c r="AA670" s="34"/>
      <c r="AB670" s="34"/>
      <c r="AC670" s="34"/>
    </row>
    <row r="671" spans="1:29">
      <c r="A671" s="34"/>
      <c r="B671" s="34"/>
      <c r="C671" s="34"/>
      <c r="D671" s="34"/>
      <c r="E671" s="34"/>
      <c r="F671" s="34"/>
      <c r="G671" s="34"/>
      <c r="H671" s="34"/>
      <c r="W671" s="34"/>
      <c r="X671" s="34"/>
      <c r="Y671" s="34"/>
      <c r="Z671" s="34"/>
      <c r="AA671" s="34"/>
      <c r="AB671" s="34"/>
      <c r="AC671" s="34"/>
    </row>
    <row r="672" spans="1:29">
      <c r="A672" s="34"/>
      <c r="B672" s="34"/>
      <c r="C672" s="34"/>
      <c r="D672" s="34"/>
      <c r="E672" s="34"/>
      <c r="F672" s="34"/>
      <c r="G672" s="34"/>
      <c r="H672" s="34"/>
      <c r="W672" s="34"/>
      <c r="X672" s="34"/>
      <c r="Y672" s="34"/>
      <c r="Z672" s="34"/>
      <c r="AA672" s="34"/>
      <c r="AB672" s="34"/>
      <c r="AC672" s="34"/>
    </row>
    <row r="673" spans="1:29">
      <c r="A673" s="34"/>
      <c r="B673" s="34"/>
      <c r="C673" s="34"/>
      <c r="D673" s="34"/>
      <c r="E673" s="34"/>
      <c r="F673" s="34"/>
      <c r="G673" s="34"/>
      <c r="H673" s="34"/>
      <c r="W673" s="34"/>
      <c r="X673" s="34"/>
      <c r="Y673" s="34"/>
      <c r="Z673" s="34"/>
      <c r="AA673" s="34"/>
      <c r="AB673" s="34"/>
      <c r="AC673" s="34"/>
    </row>
    <row r="674" spans="1:29">
      <c r="A674" s="34"/>
      <c r="B674" s="34"/>
      <c r="C674" s="34"/>
      <c r="D674" s="34"/>
      <c r="E674" s="34"/>
      <c r="F674" s="34"/>
      <c r="G674" s="34"/>
      <c r="H674" s="34"/>
      <c r="W674" s="34"/>
      <c r="X674" s="34"/>
      <c r="Y674" s="34"/>
      <c r="Z674" s="34"/>
      <c r="AA674" s="34"/>
      <c r="AB674" s="34"/>
      <c r="AC674" s="34"/>
    </row>
    <row r="675" spans="1:29">
      <c r="A675" s="34"/>
      <c r="B675" s="34"/>
      <c r="C675" s="34"/>
      <c r="D675" s="34"/>
      <c r="E675" s="34"/>
      <c r="F675" s="34"/>
      <c r="G675" s="34"/>
      <c r="H675" s="34"/>
      <c r="W675" s="34"/>
      <c r="X675" s="34"/>
      <c r="Y675" s="34"/>
      <c r="Z675" s="34"/>
      <c r="AA675" s="34"/>
      <c r="AB675" s="34"/>
      <c r="AC675" s="34"/>
    </row>
    <row r="676" spans="1:29">
      <c r="A676" s="34"/>
      <c r="B676" s="34"/>
      <c r="C676" s="34"/>
      <c r="D676" s="34"/>
      <c r="E676" s="34"/>
      <c r="F676" s="34"/>
      <c r="G676" s="34"/>
      <c r="H676" s="34"/>
      <c r="W676" s="34"/>
      <c r="X676" s="34"/>
      <c r="Y676" s="34"/>
      <c r="Z676" s="34"/>
      <c r="AA676" s="34"/>
      <c r="AB676" s="34"/>
      <c r="AC676" s="34"/>
    </row>
    <row r="677" spans="1:29">
      <c r="A677" s="34"/>
      <c r="B677" s="34"/>
      <c r="C677" s="34"/>
      <c r="D677" s="34"/>
      <c r="E677" s="34"/>
      <c r="F677" s="34"/>
      <c r="G677" s="34"/>
      <c r="H677" s="34"/>
      <c r="W677" s="34"/>
      <c r="X677" s="34"/>
      <c r="Y677" s="34"/>
      <c r="Z677" s="34"/>
      <c r="AA677" s="34"/>
      <c r="AB677" s="34"/>
      <c r="AC677" s="34"/>
    </row>
    <row r="678" spans="1:29">
      <c r="A678" s="34"/>
      <c r="B678" s="34"/>
      <c r="C678" s="34"/>
      <c r="D678" s="34"/>
      <c r="E678" s="34"/>
      <c r="F678" s="34"/>
      <c r="G678" s="34"/>
      <c r="H678" s="34"/>
      <c r="W678" s="34"/>
      <c r="X678" s="34"/>
      <c r="Y678" s="34"/>
      <c r="Z678" s="34"/>
      <c r="AA678" s="34"/>
      <c r="AB678" s="34"/>
      <c r="AC678" s="34"/>
    </row>
    <row r="679" spans="1:29">
      <c r="A679" s="34"/>
      <c r="B679" s="34"/>
      <c r="C679" s="34"/>
      <c r="D679" s="34"/>
      <c r="E679" s="34"/>
      <c r="F679" s="34"/>
      <c r="G679" s="34"/>
      <c r="H679" s="34"/>
      <c r="W679" s="34"/>
      <c r="X679" s="34"/>
      <c r="Y679" s="34"/>
      <c r="Z679" s="34"/>
      <c r="AA679" s="34"/>
      <c r="AB679" s="34"/>
      <c r="AC679" s="34"/>
    </row>
    <row r="680" spans="1:29">
      <c r="A680" s="34"/>
      <c r="B680" s="34"/>
      <c r="C680" s="34"/>
      <c r="D680" s="34"/>
      <c r="E680" s="34"/>
      <c r="F680" s="34"/>
      <c r="G680" s="34"/>
      <c r="H680" s="34"/>
      <c r="W680" s="34"/>
      <c r="X680" s="34"/>
      <c r="Y680" s="34"/>
      <c r="Z680" s="34"/>
      <c r="AA680" s="34"/>
      <c r="AB680" s="34"/>
      <c r="AC680" s="34"/>
    </row>
    <row r="681" spans="1:29">
      <c r="A681" s="34"/>
      <c r="B681" s="34"/>
      <c r="C681" s="34"/>
      <c r="D681" s="34"/>
      <c r="E681" s="34"/>
      <c r="F681" s="34"/>
      <c r="G681" s="34"/>
      <c r="H681" s="34"/>
      <c r="W681" s="34"/>
      <c r="X681" s="34"/>
      <c r="Y681" s="34"/>
      <c r="Z681" s="34"/>
      <c r="AA681" s="34"/>
      <c r="AB681" s="34"/>
      <c r="AC681" s="34"/>
    </row>
    <row r="682" spans="1:29">
      <c r="A682" s="34"/>
      <c r="B682" s="34"/>
      <c r="C682" s="34"/>
      <c r="D682" s="34"/>
      <c r="E682" s="34"/>
      <c r="F682" s="34"/>
      <c r="G682" s="34"/>
      <c r="H682" s="34"/>
      <c r="W682" s="34"/>
      <c r="X682" s="34"/>
      <c r="Y682" s="34"/>
      <c r="Z682" s="34"/>
      <c r="AA682" s="34"/>
      <c r="AB682" s="34"/>
      <c r="AC682" s="34"/>
    </row>
    <row r="683" spans="1:29">
      <c r="A683" s="34"/>
      <c r="B683" s="34"/>
      <c r="C683" s="34"/>
      <c r="D683" s="34"/>
      <c r="E683" s="34"/>
      <c r="F683" s="34"/>
      <c r="G683" s="34"/>
      <c r="H683" s="34"/>
      <c r="W683" s="34"/>
      <c r="X683" s="34"/>
      <c r="Y683" s="34"/>
      <c r="Z683" s="34"/>
      <c r="AA683" s="34"/>
      <c r="AB683" s="34"/>
      <c r="AC683" s="34"/>
    </row>
    <row r="684" spans="1:29">
      <c r="A684" s="34"/>
      <c r="B684" s="34"/>
      <c r="C684" s="34"/>
      <c r="D684" s="34"/>
      <c r="E684" s="34"/>
      <c r="F684" s="34"/>
      <c r="G684" s="34"/>
      <c r="H684" s="34"/>
      <c r="W684" s="34"/>
      <c r="X684" s="34"/>
      <c r="Y684" s="34"/>
      <c r="Z684" s="34"/>
      <c r="AA684" s="34"/>
      <c r="AB684" s="34"/>
      <c r="AC684" s="34"/>
    </row>
    <row r="685" spans="1:29">
      <c r="A685" s="34"/>
      <c r="B685" s="34"/>
      <c r="C685" s="34"/>
      <c r="D685" s="34"/>
      <c r="E685" s="34"/>
      <c r="F685" s="34"/>
      <c r="G685" s="34"/>
      <c r="H685" s="34"/>
      <c r="W685" s="34"/>
      <c r="X685" s="34"/>
      <c r="Y685" s="34"/>
      <c r="Z685" s="34"/>
      <c r="AA685" s="34"/>
      <c r="AB685" s="34"/>
      <c r="AC685" s="34"/>
    </row>
    <row r="686" spans="1:29">
      <c r="A686" s="34"/>
      <c r="B686" s="34"/>
      <c r="C686" s="34"/>
      <c r="D686" s="34"/>
      <c r="E686" s="34"/>
      <c r="F686" s="34"/>
      <c r="G686" s="34"/>
      <c r="H686" s="34"/>
      <c r="W686" s="34"/>
      <c r="X686" s="34"/>
      <c r="Y686" s="34"/>
      <c r="Z686" s="34"/>
      <c r="AA686" s="34"/>
      <c r="AB686" s="34"/>
      <c r="AC686" s="34"/>
    </row>
    <row r="687" spans="1:29">
      <c r="A687" s="34"/>
      <c r="B687" s="34"/>
      <c r="C687" s="34"/>
      <c r="D687" s="34"/>
      <c r="E687" s="34"/>
      <c r="F687" s="34"/>
      <c r="G687" s="34"/>
      <c r="H687" s="34"/>
      <c r="W687" s="34"/>
      <c r="X687" s="34"/>
      <c r="Y687" s="34"/>
      <c r="Z687" s="34"/>
      <c r="AA687" s="34"/>
      <c r="AB687" s="34"/>
      <c r="AC687" s="34"/>
    </row>
    <row r="688" spans="1:29">
      <c r="A688" s="34"/>
      <c r="B688" s="34"/>
      <c r="C688" s="34"/>
      <c r="D688" s="34"/>
      <c r="E688" s="34"/>
      <c r="F688" s="34"/>
      <c r="G688" s="34"/>
      <c r="H688" s="34"/>
      <c r="W688" s="34"/>
      <c r="X688" s="34"/>
      <c r="Y688" s="34"/>
      <c r="Z688" s="34"/>
      <c r="AA688" s="34"/>
      <c r="AB688" s="34"/>
      <c r="AC688" s="34"/>
    </row>
    <row r="689" spans="1:29">
      <c r="A689" s="34"/>
      <c r="B689" s="34"/>
      <c r="C689" s="34"/>
      <c r="D689" s="34"/>
      <c r="E689" s="34"/>
      <c r="F689" s="34"/>
      <c r="G689" s="34"/>
      <c r="H689" s="34"/>
      <c r="W689" s="34"/>
      <c r="X689" s="34"/>
      <c r="Y689" s="34"/>
      <c r="Z689" s="34"/>
      <c r="AA689" s="34"/>
      <c r="AB689" s="34"/>
      <c r="AC689" s="34"/>
    </row>
    <row r="690" spans="1:29">
      <c r="A690" s="34"/>
      <c r="B690" s="34"/>
      <c r="C690" s="34"/>
      <c r="D690" s="34"/>
      <c r="E690" s="34"/>
      <c r="F690" s="34"/>
      <c r="G690" s="34"/>
      <c r="H690" s="34"/>
      <c r="W690" s="34"/>
      <c r="X690" s="34"/>
      <c r="Y690" s="34"/>
      <c r="Z690" s="34"/>
      <c r="AA690" s="34"/>
      <c r="AB690" s="34"/>
      <c r="AC690" s="34"/>
    </row>
    <row r="691" spans="1:29">
      <c r="A691" s="34"/>
      <c r="B691" s="34"/>
      <c r="C691" s="34"/>
      <c r="D691" s="34"/>
      <c r="E691" s="34"/>
      <c r="F691" s="34"/>
      <c r="G691" s="34"/>
      <c r="H691" s="34"/>
      <c r="W691" s="34"/>
      <c r="X691" s="34"/>
      <c r="Y691" s="34"/>
      <c r="Z691" s="34"/>
      <c r="AA691" s="34"/>
      <c r="AB691" s="34"/>
      <c r="AC691" s="34"/>
    </row>
    <row r="692" spans="1:29">
      <c r="A692" s="34"/>
      <c r="B692" s="34"/>
      <c r="C692" s="34"/>
      <c r="D692" s="34"/>
      <c r="E692" s="34"/>
      <c r="F692" s="34"/>
      <c r="G692" s="34"/>
      <c r="H692" s="34"/>
      <c r="W692" s="34"/>
      <c r="X692" s="34"/>
      <c r="Y692" s="34"/>
      <c r="Z692" s="34"/>
      <c r="AA692" s="34"/>
      <c r="AB692" s="34"/>
      <c r="AC692" s="34"/>
    </row>
    <row r="693" spans="1:29">
      <c r="A693" s="34"/>
      <c r="B693" s="34"/>
      <c r="C693" s="34"/>
      <c r="D693" s="34"/>
      <c r="E693" s="34"/>
      <c r="F693" s="34"/>
      <c r="G693" s="34"/>
      <c r="H693" s="34"/>
      <c r="W693" s="34"/>
      <c r="X693" s="34"/>
      <c r="Y693" s="34"/>
      <c r="Z693" s="34"/>
      <c r="AA693" s="34"/>
      <c r="AB693" s="34"/>
      <c r="AC693" s="34"/>
    </row>
    <row r="694" spans="1:29">
      <c r="A694" s="34"/>
      <c r="B694" s="34"/>
      <c r="C694" s="34"/>
      <c r="D694" s="34"/>
      <c r="E694" s="34"/>
      <c r="F694" s="34"/>
      <c r="G694" s="34"/>
      <c r="H694" s="34"/>
      <c r="W694" s="34"/>
      <c r="X694" s="34"/>
      <c r="Y694" s="34"/>
      <c r="Z694" s="34"/>
      <c r="AA694" s="34"/>
      <c r="AB694" s="34"/>
      <c r="AC694" s="34"/>
    </row>
    <row r="695" spans="1:29">
      <c r="A695" s="34"/>
      <c r="B695" s="34"/>
      <c r="C695" s="34"/>
      <c r="D695" s="34"/>
      <c r="E695" s="34"/>
      <c r="F695" s="34"/>
      <c r="G695" s="34"/>
      <c r="H695" s="34"/>
      <c r="W695" s="34"/>
      <c r="X695" s="34"/>
      <c r="Y695" s="34"/>
      <c r="Z695" s="34"/>
      <c r="AA695" s="34"/>
      <c r="AB695" s="34"/>
      <c r="AC695" s="34"/>
    </row>
    <row r="696" spans="1:29">
      <c r="A696" s="34"/>
      <c r="B696" s="34"/>
      <c r="C696" s="34"/>
      <c r="D696" s="34"/>
      <c r="E696" s="34"/>
      <c r="F696" s="34"/>
      <c r="G696" s="34"/>
      <c r="H696" s="34"/>
      <c r="W696" s="34"/>
      <c r="X696" s="34"/>
      <c r="Y696" s="34"/>
      <c r="Z696" s="34"/>
      <c r="AA696" s="34"/>
      <c r="AB696" s="34"/>
      <c r="AC696" s="34"/>
    </row>
    <row r="697" spans="1:29">
      <c r="A697" s="34"/>
      <c r="B697" s="34"/>
      <c r="C697" s="34"/>
      <c r="D697" s="34"/>
      <c r="E697" s="34"/>
      <c r="F697" s="34"/>
      <c r="G697" s="34"/>
      <c r="H697" s="34"/>
      <c r="W697" s="34"/>
      <c r="X697" s="34"/>
      <c r="Y697" s="34"/>
      <c r="Z697" s="34"/>
      <c r="AA697" s="34"/>
      <c r="AB697" s="34"/>
      <c r="AC697" s="34"/>
    </row>
    <row r="698" spans="1:29">
      <c r="A698" s="34"/>
      <c r="B698" s="34"/>
      <c r="C698" s="34"/>
      <c r="D698" s="34"/>
      <c r="E698" s="34"/>
      <c r="F698" s="34"/>
      <c r="G698" s="34"/>
      <c r="H698" s="34"/>
      <c r="W698" s="34"/>
      <c r="X698" s="34"/>
      <c r="Y698" s="34"/>
      <c r="Z698" s="34"/>
      <c r="AA698" s="34"/>
      <c r="AB698" s="34"/>
      <c r="AC698" s="34"/>
    </row>
    <row r="699" spans="1:29">
      <c r="A699" s="34"/>
      <c r="B699" s="34"/>
      <c r="C699" s="34"/>
      <c r="D699" s="34"/>
      <c r="E699" s="34"/>
      <c r="F699" s="34"/>
      <c r="G699" s="34"/>
      <c r="H699" s="34"/>
      <c r="W699" s="34"/>
      <c r="X699" s="34"/>
      <c r="Y699" s="34"/>
      <c r="Z699" s="34"/>
      <c r="AA699" s="34"/>
      <c r="AB699" s="34"/>
      <c r="AC699" s="34"/>
    </row>
    <row r="700" spans="1:29">
      <c r="A700" s="34"/>
      <c r="B700" s="34"/>
      <c r="C700" s="34"/>
      <c r="D700" s="34"/>
      <c r="E700" s="34"/>
      <c r="F700" s="34"/>
      <c r="G700" s="34"/>
      <c r="H700" s="34"/>
      <c r="W700" s="34"/>
      <c r="X700" s="34"/>
      <c r="Y700" s="34"/>
      <c r="Z700" s="34"/>
      <c r="AA700" s="34"/>
      <c r="AB700" s="34"/>
      <c r="AC700" s="34"/>
    </row>
    <row r="701" spans="1:29">
      <c r="A701" s="34"/>
      <c r="B701" s="34"/>
      <c r="C701" s="34"/>
      <c r="D701" s="34"/>
      <c r="E701" s="34"/>
      <c r="F701" s="34"/>
      <c r="G701" s="34"/>
      <c r="H701" s="34"/>
      <c r="W701" s="34"/>
      <c r="X701" s="34"/>
      <c r="Y701" s="34"/>
      <c r="Z701" s="34"/>
      <c r="AA701" s="34"/>
      <c r="AB701" s="34"/>
      <c r="AC701" s="34"/>
    </row>
    <row r="702" spans="1:29">
      <c r="A702" s="34"/>
      <c r="B702" s="34"/>
      <c r="C702" s="34"/>
      <c r="D702" s="34"/>
      <c r="E702" s="34"/>
      <c r="F702" s="34"/>
      <c r="G702" s="34"/>
      <c r="H702" s="34"/>
      <c r="W702" s="34"/>
      <c r="X702" s="34"/>
      <c r="Y702" s="34"/>
      <c r="Z702" s="34"/>
      <c r="AA702" s="34"/>
      <c r="AB702" s="34"/>
      <c r="AC702" s="34"/>
    </row>
    <row r="703" spans="1:29">
      <c r="A703" s="34"/>
      <c r="B703" s="34"/>
      <c r="C703" s="34"/>
      <c r="D703" s="34"/>
      <c r="E703" s="34"/>
      <c r="F703" s="34"/>
      <c r="G703" s="34"/>
      <c r="H703" s="34"/>
      <c r="W703" s="34"/>
      <c r="X703" s="34"/>
      <c r="Y703" s="34"/>
      <c r="Z703" s="34"/>
      <c r="AA703" s="34"/>
      <c r="AB703" s="34"/>
      <c r="AC703" s="34"/>
    </row>
    <row r="704" spans="1:29">
      <c r="A704" s="34"/>
      <c r="B704" s="34"/>
      <c r="C704" s="34"/>
      <c r="D704" s="34"/>
      <c r="E704" s="34"/>
      <c r="F704" s="34"/>
      <c r="G704" s="34"/>
      <c r="H704" s="34"/>
      <c r="W704" s="34"/>
      <c r="X704" s="34"/>
      <c r="Y704" s="34"/>
      <c r="Z704" s="34"/>
      <c r="AA704" s="34"/>
      <c r="AB704" s="34"/>
      <c r="AC704" s="34"/>
    </row>
    <row r="705" spans="1:29">
      <c r="A705" s="34"/>
      <c r="B705" s="34"/>
      <c r="C705" s="34"/>
      <c r="D705" s="34"/>
      <c r="E705" s="34"/>
      <c r="F705" s="34"/>
      <c r="G705" s="34"/>
      <c r="H705" s="34"/>
      <c r="W705" s="34"/>
      <c r="X705" s="34"/>
      <c r="Y705" s="34"/>
      <c r="Z705" s="34"/>
      <c r="AA705" s="34"/>
      <c r="AB705" s="34"/>
      <c r="AC705" s="34"/>
    </row>
    <row r="706" spans="1:29">
      <c r="A706" s="34"/>
      <c r="B706" s="34"/>
      <c r="C706" s="34"/>
      <c r="D706" s="34"/>
      <c r="E706" s="34"/>
      <c r="F706" s="34"/>
      <c r="G706" s="34"/>
      <c r="H706" s="34"/>
      <c r="W706" s="34"/>
      <c r="X706" s="34"/>
      <c r="Y706" s="34"/>
      <c r="Z706" s="34"/>
      <c r="AA706" s="34"/>
      <c r="AB706" s="34"/>
      <c r="AC706" s="34"/>
    </row>
    <row r="707" spans="1:29">
      <c r="A707" s="34"/>
      <c r="B707" s="34"/>
      <c r="C707" s="34"/>
      <c r="D707" s="34"/>
      <c r="E707" s="34"/>
      <c r="F707" s="34"/>
      <c r="G707" s="34"/>
      <c r="H707" s="34"/>
      <c r="W707" s="34"/>
      <c r="X707" s="34"/>
      <c r="Y707" s="34"/>
      <c r="Z707" s="34"/>
      <c r="AA707" s="34"/>
      <c r="AB707" s="34"/>
      <c r="AC707" s="34"/>
    </row>
    <row r="708" spans="1:29">
      <c r="A708" s="34"/>
      <c r="B708" s="34"/>
      <c r="C708" s="34"/>
      <c r="D708" s="34"/>
      <c r="E708" s="34"/>
      <c r="F708" s="34"/>
      <c r="G708" s="34"/>
      <c r="H708" s="34"/>
      <c r="W708" s="34"/>
      <c r="X708" s="34"/>
      <c r="Y708" s="34"/>
      <c r="Z708" s="34"/>
      <c r="AA708" s="34"/>
      <c r="AB708" s="34"/>
      <c r="AC708" s="34"/>
    </row>
    <row r="709" spans="1:29">
      <c r="A709" s="34"/>
      <c r="B709" s="34"/>
      <c r="C709" s="34"/>
      <c r="D709" s="34"/>
      <c r="E709" s="34"/>
      <c r="F709" s="34"/>
      <c r="G709" s="34"/>
      <c r="H709" s="34"/>
      <c r="W709" s="34"/>
      <c r="X709" s="34"/>
      <c r="Y709" s="34"/>
      <c r="Z709" s="34"/>
      <c r="AA709" s="34"/>
      <c r="AB709" s="34"/>
      <c r="AC709" s="34"/>
    </row>
    <row r="710" spans="1:29">
      <c r="A710" s="34"/>
      <c r="B710" s="34"/>
      <c r="C710" s="34"/>
      <c r="D710" s="34"/>
      <c r="E710" s="34"/>
      <c r="F710" s="34"/>
      <c r="G710" s="34"/>
      <c r="H710" s="34"/>
      <c r="W710" s="34"/>
      <c r="X710" s="34"/>
      <c r="Y710" s="34"/>
      <c r="Z710" s="34"/>
      <c r="AA710" s="34"/>
      <c r="AB710" s="34"/>
      <c r="AC710" s="34"/>
    </row>
    <row r="711" spans="1:29">
      <c r="A711" s="34"/>
      <c r="B711" s="34"/>
      <c r="C711" s="34"/>
      <c r="D711" s="34"/>
      <c r="E711" s="34"/>
      <c r="F711" s="34"/>
      <c r="G711" s="34"/>
      <c r="H711" s="34"/>
      <c r="W711" s="34"/>
      <c r="X711" s="34"/>
      <c r="Y711" s="34"/>
      <c r="Z711" s="34"/>
      <c r="AA711" s="34"/>
      <c r="AB711" s="34"/>
      <c r="AC711" s="34"/>
    </row>
    <row r="712" spans="1:29">
      <c r="A712" s="34"/>
      <c r="B712" s="34"/>
      <c r="C712" s="34"/>
      <c r="D712" s="34"/>
      <c r="E712" s="34"/>
      <c r="F712" s="34"/>
      <c r="G712" s="34"/>
      <c r="H712" s="34"/>
      <c r="W712" s="34"/>
      <c r="X712" s="34"/>
      <c r="Y712" s="34"/>
      <c r="Z712" s="34"/>
      <c r="AA712" s="34"/>
      <c r="AB712" s="34"/>
      <c r="AC712" s="34"/>
    </row>
    <row r="713" spans="1:29">
      <c r="A713" s="34"/>
      <c r="B713" s="34"/>
      <c r="C713" s="34"/>
      <c r="D713" s="34"/>
      <c r="E713" s="34"/>
      <c r="F713" s="34"/>
      <c r="G713" s="34"/>
      <c r="H713" s="34"/>
      <c r="W713" s="34"/>
      <c r="X713" s="34"/>
      <c r="Y713" s="34"/>
      <c r="Z713" s="34"/>
      <c r="AA713" s="34"/>
      <c r="AB713" s="34"/>
      <c r="AC713" s="34"/>
    </row>
    <row r="714" spans="1:29">
      <c r="A714" s="34"/>
      <c r="B714" s="34"/>
      <c r="C714" s="34"/>
      <c r="D714" s="34"/>
      <c r="E714" s="34"/>
      <c r="F714" s="34"/>
      <c r="G714" s="34"/>
      <c r="H714" s="34"/>
      <c r="W714" s="34"/>
      <c r="X714" s="34"/>
      <c r="Y714" s="34"/>
      <c r="Z714" s="34"/>
      <c r="AA714" s="34"/>
      <c r="AB714" s="34"/>
      <c r="AC714" s="34"/>
    </row>
    <row r="715" spans="1:29">
      <c r="A715" s="34"/>
      <c r="B715" s="34"/>
      <c r="C715" s="34"/>
      <c r="D715" s="34"/>
      <c r="E715" s="34"/>
      <c r="F715" s="34"/>
      <c r="G715" s="34"/>
      <c r="W715" s="34"/>
      <c r="X715" s="34"/>
      <c r="Y715" s="34"/>
      <c r="Z715" s="34"/>
      <c r="AA715" s="34"/>
      <c r="AB715" s="34"/>
      <c r="AC715" s="34"/>
    </row>
    <row r="716" spans="1:29">
      <c r="A716" s="34"/>
      <c r="B716" s="34"/>
      <c r="C716" s="34"/>
      <c r="D716" s="34"/>
      <c r="E716" s="34"/>
      <c r="F716" s="34"/>
      <c r="G716" s="34"/>
      <c r="W716" s="34"/>
      <c r="X716" s="34"/>
      <c r="Y716" s="34"/>
      <c r="Z716" s="34"/>
      <c r="AA716" s="34"/>
      <c r="AB716" s="34"/>
      <c r="AC716" s="34"/>
    </row>
    <row r="717" spans="1:29">
      <c r="A717" s="34"/>
      <c r="B717" s="34"/>
      <c r="C717" s="34"/>
      <c r="D717" s="34"/>
      <c r="E717" s="34"/>
      <c r="F717" s="34"/>
      <c r="G717" s="34"/>
      <c r="W717" s="34"/>
      <c r="X717" s="34"/>
      <c r="Y717" s="34"/>
      <c r="Z717" s="34"/>
      <c r="AA717" s="34"/>
      <c r="AB717" s="34"/>
      <c r="AC717" s="34"/>
    </row>
    <row r="718" spans="1:29">
      <c r="A718" s="34"/>
      <c r="B718" s="34"/>
      <c r="C718" s="34"/>
      <c r="D718" s="34"/>
      <c r="E718" s="34"/>
      <c r="F718" s="34"/>
      <c r="G718" s="34"/>
      <c r="W718" s="34"/>
      <c r="X718" s="34"/>
      <c r="Y718" s="34"/>
      <c r="Z718" s="34"/>
      <c r="AA718" s="34"/>
      <c r="AB718" s="34"/>
      <c r="AC718" s="34"/>
    </row>
    <row r="719" spans="1:29">
      <c r="A719" s="34"/>
      <c r="B719" s="34"/>
      <c r="C719" s="34"/>
      <c r="D719" s="34"/>
      <c r="E719" s="34"/>
      <c r="F719" s="34"/>
      <c r="G719" s="34"/>
      <c r="W719" s="34"/>
      <c r="X719" s="34"/>
      <c r="Y719" s="34"/>
      <c r="Z719" s="34"/>
      <c r="AA719" s="34"/>
      <c r="AB719" s="34"/>
      <c r="AC719" s="34"/>
    </row>
    <row r="720" spans="1:29">
      <c r="A720" s="34"/>
      <c r="B720" s="34"/>
      <c r="C720" s="34"/>
      <c r="D720" s="34"/>
      <c r="E720" s="34"/>
      <c r="F720" s="34"/>
      <c r="G720" s="34"/>
      <c r="W720" s="34"/>
      <c r="X720" s="34"/>
      <c r="Y720" s="34"/>
      <c r="Z720" s="34"/>
      <c r="AA720" s="34"/>
      <c r="AB720" s="34"/>
      <c r="AC720" s="34"/>
    </row>
    <row r="721" spans="1:29">
      <c r="A721" s="34"/>
      <c r="B721" s="34"/>
      <c r="C721" s="34"/>
      <c r="D721" s="34"/>
      <c r="E721" s="34"/>
      <c r="F721" s="34"/>
      <c r="G721" s="34"/>
      <c r="W721" s="34"/>
      <c r="X721" s="34"/>
      <c r="Y721" s="34"/>
      <c r="Z721" s="34"/>
      <c r="AA721" s="34"/>
      <c r="AB721" s="34"/>
      <c r="AC721" s="34"/>
    </row>
    <row r="722" spans="1:29">
      <c r="A722" s="34"/>
      <c r="B722" s="34"/>
      <c r="C722" s="34"/>
      <c r="D722" s="34"/>
      <c r="E722" s="34"/>
      <c r="F722" s="34"/>
      <c r="G722" s="34"/>
      <c r="W722" s="34"/>
      <c r="X722" s="34"/>
      <c r="Y722" s="34"/>
      <c r="Z722" s="34"/>
      <c r="AA722" s="34"/>
      <c r="AB722" s="34"/>
      <c r="AC722" s="34"/>
    </row>
    <row r="723" spans="1:29">
      <c r="A723" s="34"/>
      <c r="B723" s="34"/>
      <c r="C723" s="34"/>
      <c r="D723" s="34"/>
      <c r="E723" s="34"/>
      <c r="F723" s="34"/>
      <c r="G723" s="34"/>
      <c r="W723" s="34"/>
      <c r="X723" s="34"/>
      <c r="Y723" s="34"/>
      <c r="Z723" s="34"/>
      <c r="AA723" s="34"/>
      <c r="AB723" s="34"/>
      <c r="AC723" s="34"/>
    </row>
    <row r="724" spans="1:29">
      <c r="A724" s="34"/>
      <c r="B724" s="34"/>
      <c r="C724" s="34"/>
      <c r="D724" s="34"/>
      <c r="E724" s="34"/>
      <c r="F724" s="34"/>
      <c r="G724" s="34"/>
      <c r="W724" s="34"/>
      <c r="X724" s="34"/>
      <c r="Y724" s="34"/>
      <c r="Z724" s="34"/>
      <c r="AA724" s="34"/>
      <c r="AB724" s="34"/>
      <c r="AC724" s="34"/>
    </row>
    <row r="725" spans="1:29">
      <c r="A725" s="34"/>
      <c r="B725" s="34"/>
      <c r="C725" s="34"/>
      <c r="D725" s="34"/>
      <c r="E725" s="34"/>
      <c r="F725" s="34"/>
      <c r="G725" s="34"/>
      <c r="W725" s="34"/>
      <c r="X725" s="34"/>
      <c r="Y725" s="34"/>
      <c r="Z725" s="34"/>
      <c r="AA725" s="34"/>
      <c r="AB725" s="34"/>
      <c r="AC725" s="34"/>
    </row>
    <row r="726" spans="1:29">
      <c r="A726" s="34"/>
      <c r="B726" s="34"/>
      <c r="C726" s="34"/>
      <c r="D726" s="34"/>
      <c r="E726" s="34"/>
      <c r="F726" s="34"/>
      <c r="G726" s="34"/>
      <c r="W726" s="34"/>
      <c r="X726" s="34"/>
      <c r="Y726" s="34"/>
      <c r="Z726" s="34"/>
      <c r="AA726" s="34"/>
      <c r="AB726" s="34"/>
      <c r="AC726" s="34"/>
    </row>
    <row r="727" spans="1:29">
      <c r="A727" s="34"/>
      <c r="B727" s="34"/>
      <c r="C727" s="34"/>
      <c r="D727" s="34"/>
      <c r="E727" s="34"/>
      <c r="F727" s="34"/>
      <c r="G727" s="34"/>
      <c r="W727" s="34"/>
      <c r="X727" s="34"/>
      <c r="Y727" s="34"/>
      <c r="Z727" s="34"/>
      <c r="AA727" s="34"/>
      <c r="AB727" s="34"/>
      <c r="AC727" s="34"/>
    </row>
    <row r="728" spans="1:29">
      <c r="A728" s="34"/>
      <c r="B728" s="34"/>
      <c r="C728" s="34"/>
      <c r="D728" s="34"/>
      <c r="E728" s="34"/>
      <c r="F728" s="34"/>
      <c r="G728" s="34"/>
      <c r="W728" s="34"/>
      <c r="X728" s="34"/>
      <c r="Y728" s="34"/>
      <c r="Z728" s="34"/>
      <c r="AA728" s="34"/>
      <c r="AB728" s="34"/>
      <c r="AC728" s="34"/>
    </row>
    <row r="729" spans="1:29">
      <c r="A729" s="34"/>
      <c r="B729" s="34"/>
      <c r="C729" s="34"/>
      <c r="D729" s="34"/>
      <c r="E729" s="34"/>
      <c r="F729" s="34"/>
      <c r="G729" s="34"/>
      <c r="W729" s="34"/>
      <c r="X729" s="34"/>
      <c r="Y729" s="34"/>
      <c r="Z729" s="34"/>
      <c r="AA729" s="34"/>
      <c r="AB729" s="34"/>
      <c r="AC729" s="34"/>
    </row>
    <row r="730" spans="1:29">
      <c r="A730" s="34"/>
      <c r="B730" s="34"/>
      <c r="C730" s="34"/>
      <c r="D730" s="34"/>
      <c r="E730" s="34"/>
      <c r="F730" s="34"/>
      <c r="G730" s="34"/>
      <c r="W730" s="34"/>
      <c r="X730" s="34"/>
      <c r="Y730" s="34"/>
      <c r="Z730" s="34"/>
      <c r="AA730" s="34"/>
      <c r="AB730" s="34"/>
      <c r="AC730" s="34"/>
    </row>
    <row r="731" spans="1:29">
      <c r="A731" s="34"/>
      <c r="B731" s="34"/>
      <c r="C731" s="34"/>
      <c r="D731" s="34"/>
      <c r="E731" s="34"/>
      <c r="F731" s="34"/>
      <c r="G731" s="34"/>
      <c r="W731" s="34"/>
      <c r="X731" s="34"/>
      <c r="Y731" s="34"/>
      <c r="Z731" s="34"/>
      <c r="AA731" s="34"/>
      <c r="AB731" s="34"/>
      <c r="AC731" s="34"/>
    </row>
    <row r="732" spans="1:29">
      <c r="A732" s="34"/>
      <c r="B732" s="34"/>
      <c r="C732" s="34"/>
      <c r="D732" s="34"/>
      <c r="E732" s="34"/>
      <c r="F732" s="34"/>
      <c r="G732" s="34"/>
      <c r="W732" s="34"/>
      <c r="X732" s="34"/>
      <c r="Y732" s="34"/>
      <c r="Z732" s="34"/>
      <c r="AA732" s="34"/>
      <c r="AB732" s="34"/>
      <c r="AC732" s="34"/>
    </row>
    <row r="733" spans="1:29">
      <c r="A733" s="34"/>
      <c r="B733" s="34"/>
      <c r="C733" s="34"/>
      <c r="D733" s="34"/>
      <c r="E733" s="34"/>
      <c r="F733" s="34"/>
      <c r="G733" s="34"/>
      <c r="W733" s="34"/>
      <c r="X733" s="34"/>
      <c r="Y733" s="34"/>
      <c r="Z733" s="34"/>
      <c r="AA733" s="34"/>
      <c r="AB733" s="34"/>
      <c r="AC733" s="34"/>
    </row>
    <row r="734" spans="1:29">
      <c r="A734" s="34"/>
      <c r="B734" s="34"/>
      <c r="C734" s="34"/>
      <c r="D734" s="34"/>
      <c r="E734" s="34"/>
      <c r="F734" s="34"/>
      <c r="G734" s="34"/>
      <c r="W734" s="34"/>
      <c r="X734" s="34"/>
      <c r="Y734" s="34"/>
      <c r="Z734" s="34"/>
      <c r="AA734" s="34"/>
      <c r="AB734" s="34"/>
      <c r="AC734" s="34"/>
    </row>
    <row r="735" spans="1:29">
      <c r="A735" s="34"/>
      <c r="B735" s="34"/>
      <c r="C735" s="34"/>
      <c r="D735" s="34"/>
      <c r="E735" s="34"/>
      <c r="F735" s="34"/>
      <c r="G735" s="34"/>
      <c r="W735" s="34"/>
      <c r="X735" s="34"/>
      <c r="Y735" s="34"/>
      <c r="Z735" s="34"/>
      <c r="AA735" s="34"/>
      <c r="AB735" s="34"/>
      <c r="AC735" s="34"/>
    </row>
    <row r="736" spans="1:29">
      <c r="A736" s="34"/>
      <c r="B736" s="34"/>
      <c r="C736" s="34"/>
      <c r="D736" s="34"/>
      <c r="E736" s="34"/>
      <c r="F736" s="34"/>
      <c r="G736" s="34"/>
      <c r="W736" s="34"/>
      <c r="X736" s="34"/>
      <c r="Y736" s="34"/>
      <c r="Z736" s="34"/>
      <c r="AA736" s="34"/>
      <c r="AB736" s="34"/>
      <c r="AC736" s="34"/>
    </row>
    <row r="737" spans="1:29">
      <c r="A737" s="34"/>
      <c r="B737" s="34"/>
      <c r="C737" s="34"/>
      <c r="D737" s="34"/>
      <c r="E737" s="34"/>
      <c r="F737" s="34"/>
      <c r="G737" s="34"/>
      <c r="W737" s="34"/>
      <c r="X737" s="34"/>
      <c r="Y737" s="34"/>
      <c r="Z737" s="34"/>
      <c r="AA737" s="34"/>
      <c r="AB737" s="34"/>
      <c r="AC737" s="34"/>
    </row>
    <row r="738" spans="1:29">
      <c r="A738" s="34"/>
      <c r="B738" s="34"/>
      <c r="C738" s="34"/>
      <c r="D738" s="34"/>
      <c r="E738" s="34"/>
      <c r="F738" s="34"/>
      <c r="G738" s="34"/>
      <c r="W738" s="34"/>
      <c r="X738" s="34"/>
      <c r="Y738" s="34"/>
      <c r="Z738" s="34"/>
      <c r="AA738" s="34"/>
      <c r="AB738" s="34"/>
      <c r="AC738" s="34"/>
    </row>
    <row r="739" spans="1:29">
      <c r="A739" s="34"/>
      <c r="B739" s="34"/>
      <c r="C739" s="34"/>
      <c r="D739" s="34"/>
      <c r="E739" s="34"/>
      <c r="F739" s="34"/>
      <c r="G739" s="34"/>
      <c r="W739" s="34"/>
      <c r="X739" s="34"/>
      <c r="Y739" s="34"/>
      <c r="Z739" s="34"/>
      <c r="AA739" s="34"/>
      <c r="AB739" s="34"/>
      <c r="AC739" s="34"/>
    </row>
    <row r="740" spans="1:29">
      <c r="A740" s="34"/>
      <c r="B740" s="34"/>
      <c r="C740" s="34"/>
      <c r="D740" s="34"/>
      <c r="E740" s="34"/>
      <c r="F740" s="34"/>
      <c r="G740" s="34"/>
      <c r="W740" s="34"/>
      <c r="X740" s="34"/>
      <c r="Y740" s="34"/>
      <c r="Z740" s="34"/>
      <c r="AA740" s="34"/>
      <c r="AB740" s="34"/>
      <c r="AC740" s="34"/>
    </row>
    <row r="741" spans="1:29">
      <c r="A741" s="34"/>
      <c r="B741" s="34"/>
      <c r="C741" s="34"/>
      <c r="D741" s="34"/>
      <c r="E741" s="34"/>
      <c r="F741" s="34"/>
      <c r="G741" s="34"/>
      <c r="W741" s="34"/>
      <c r="X741" s="34"/>
      <c r="Y741" s="34"/>
      <c r="Z741" s="34"/>
      <c r="AA741" s="34"/>
      <c r="AB741" s="34"/>
      <c r="AC741" s="34"/>
    </row>
    <row r="742" spans="1:29">
      <c r="A742" s="34"/>
      <c r="B742" s="34"/>
      <c r="C742" s="34"/>
      <c r="D742" s="34"/>
      <c r="E742" s="34"/>
      <c r="F742" s="34"/>
      <c r="G742" s="34"/>
      <c r="W742" s="34"/>
      <c r="X742" s="34"/>
      <c r="Y742" s="34"/>
      <c r="Z742" s="34"/>
      <c r="AA742" s="34"/>
      <c r="AB742" s="34"/>
      <c r="AC742" s="34"/>
    </row>
    <row r="743" spans="1:29">
      <c r="A743" s="34"/>
      <c r="B743" s="34"/>
      <c r="C743" s="34"/>
      <c r="D743" s="34"/>
      <c r="E743" s="34"/>
      <c r="F743" s="34"/>
      <c r="G743" s="34"/>
      <c r="W743" s="34"/>
      <c r="X743" s="34"/>
      <c r="Y743" s="34"/>
      <c r="Z743" s="34"/>
      <c r="AA743" s="34"/>
      <c r="AB743" s="34"/>
      <c r="AC743" s="34"/>
    </row>
    <row r="744" spans="1:29">
      <c r="A744" s="34"/>
      <c r="B744" s="34"/>
      <c r="C744" s="34"/>
      <c r="D744" s="34"/>
      <c r="E744" s="34"/>
      <c r="F744" s="34"/>
      <c r="G744" s="34"/>
      <c r="W744" s="34"/>
      <c r="X744" s="34"/>
      <c r="Y744" s="34"/>
      <c r="Z744" s="34"/>
      <c r="AA744" s="34"/>
      <c r="AB744" s="34"/>
      <c r="AC744" s="34"/>
    </row>
    <row r="745" spans="1:29">
      <c r="A745" s="34"/>
      <c r="B745" s="34"/>
      <c r="C745" s="34"/>
      <c r="D745" s="34"/>
      <c r="E745" s="34"/>
      <c r="F745" s="34"/>
      <c r="G745" s="34"/>
      <c r="W745" s="34"/>
      <c r="X745" s="34"/>
      <c r="Y745" s="34"/>
      <c r="Z745" s="34"/>
      <c r="AA745" s="34"/>
      <c r="AB745" s="34"/>
      <c r="AC745" s="34"/>
    </row>
    <row r="746" spans="1:29">
      <c r="A746" s="34"/>
      <c r="B746" s="34"/>
      <c r="C746" s="34"/>
      <c r="D746" s="34"/>
      <c r="E746" s="34"/>
      <c r="F746" s="34"/>
      <c r="G746" s="34"/>
      <c r="W746" s="34"/>
      <c r="X746" s="34"/>
      <c r="Y746" s="34"/>
      <c r="Z746" s="34"/>
      <c r="AA746" s="34"/>
      <c r="AB746" s="34"/>
      <c r="AC746" s="34"/>
    </row>
    <row r="747" spans="1:29">
      <c r="A747" s="34"/>
      <c r="B747" s="34"/>
      <c r="C747" s="34"/>
      <c r="D747" s="34"/>
      <c r="E747" s="34"/>
      <c r="F747" s="34"/>
      <c r="G747" s="34"/>
      <c r="W747" s="34"/>
      <c r="X747" s="34"/>
      <c r="Y747" s="34"/>
      <c r="Z747" s="34"/>
      <c r="AA747" s="34"/>
      <c r="AB747" s="34"/>
      <c r="AC747" s="34"/>
    </row>
    <row r="748" spans="1:29">
      <c r="A748" s="34"/>
      <c r="B748" s="34"/>
      <c r="C748" s="34"/>
      <c r="D748" s="34"/>
      <c r="E748" s="34"/>
      <c r="F748" s="34"/>
      <c r="G748" s="34"/>
      <c r="W748" s="34"/>
      <c r="X748" s="34"/>
      <c r="Y748" s="34"/>
      <c r="Z748" s="34"/>
      <c r="AA748" s="34"/>
      <c r="AB748" s="34"/>
      <c r="AC748" s="34"/>
    </row>
    <row r="749" spans="1:29">
      <c r="A749" s="34"/>
      <c r="B749" s="34"/>
      <c r="C749" s="34"/>
      <c r="D749" s="34"/>
      <c r="E749" s="34"/>
      <c r="F749" s="34"/>
      <c r="G749" s="34"/>
      <c r="W749" s="34"/>
      <c r="X749" s="34"/>
      <c r="Y749" s="34"/>
      <c r="Z749" s="34"/>
      <c r="AA749" s="34"/>
      <c r="AB749" s="34"/>
      <c r="AC749" s="34"/>
    </row>
    <row r="750" spans="1:29">
      <c r="A750" s="34"/>
      <c r="B750" s="34"/>
      <c r="C750" s="34"/>
      <c r="D750" s="34"/>
      <c r="E750" s="34"/>
      <c r="F750" s="34"/>
      <c r="G750" s="34"/>
      <c r="W750" s="34"/>
      <c r="X750" s="34"/>
      <c r="Y750" s="34"/>
      <c r="Z750" s="34"/>
      <c r="AA750" s="34"/>
      <c r="AB750" s="34"/>
      <c r="AC750" s="34"/>
    </row>
    <row r="751" spans="1:29">
      <c r="A751" s="34"/>
      <c r="B751" s="34"/>
      <c r="C751" s="34"/>
      <c r="D751" s="34"/>
      <c r="E751" s="34"/>
      <c r="F751" s="34"/>
      <c r="G751" s="34"/>
      <c r="W751" s="34"/>
      <c r="X751" s="34"/>
      <c r="Y751" s="34"/>
      <c r="Z751" s="34"/>
      <c r="AA751" s="34"/>
      <c r="AB751" s="34"/>
      <c r="AC751" s="34"/>
    </row>
    <row r="752" spans="1:29">
      <c r="A752" s="34"/>
      <c r="B752" s="34"/>
      <c r="C752" s="34"/>
      <c r="D752" s="34"/>
      <c r="E752" s="34"/>
      <c r="F752" s="34"/>
      <c r="G752" s="34"/>
      <c r="W752" s="34"/>
      <c r="X752" s="34"/>
      <c r="Y752" s="34"/>
      <c r="Z752" s="34"/>
      <c r="AA752" s="34"/>
      <c r="AB752" s="34"/>
      <c r="AC752" s="34"/>
    </row>
    <row r="753" spans="1:29">
      <c r="A753" s="34"/>
      <c r="B753" s="34"/>
      <c r="C753" s="34"/>
      <c r="D753" s="34"/>
      <c r="E753" s="34"/>
      <c r="F753" s="34"/>
      <c r="G753" s="34"/>
      <c r="W753" s="34"/>
      <c r="X753" s="34"/>
      <c r="Y753" s="34"/>
      <c r="Z753" s="34"/>
      <c r="AA753" s="34"/>
      <c r="AB753" s="34"/>
      <c r="AC753" s="34"/>
    </row>
    <row r="754" spans="1:29">
      <c r="A754" s="34"/>
      <c r="B754" s="34"/>
      <c r="C754" s="34"/>
      <c r="D754" s="34"/>
      <c r="E754" s="34"/>
      <c r="F754" s="34"/>
      <c r="G754" s="34"/>
      <c r="W754" s="34"/>
      <c r="X754" s="34"/>
      <c r="Y754" s="34"/>
      <c r="Z754" s="34"/>
      <c r="AA754" s="34"/>
      <c r="AB754" s="34"/>
      <c r="AC754" s="34"/>
    </row>
    <row r="755" spans="1:29">
      <c r="A755" s="34"/>
      <c r="B755" s="34"/>
      <c r="C755" s="34"/>
      <c r="D755" s="34"/>
      <c r="E755" s="34"/>
      <c r="F755" s="34"/>
      <c r="G755" s="34"/>
      <c r="W755" s="34"/>
      <c r="X755" s="34"/>
      <c r="Y755" s="34"/>
      <c r="Z755" s="34"/>
      <c r="AA755" s="34"/>
      <c r="AB755" s="34"/>
      <c r="AC755" s="34"/>
    </row>
    <row r="756" spans="1:29">
      <c r="A756" s="34"/>
      <c r="B756" s="34"/>
      <c r="C756" s="34"/>
      <c r="D756" s="34"/>
      <c r="E756" s="34"/>
      <c r="F756" s="34"/>
      <c r="G756" s="34"/>
      <c r="W756" s="34"/>
      <c r="X756" s="34"/>
      <c r="Y756" s="34"/>
      <c r="Z756" s="34"/>
      <c r="AA756" s="34"/>
      <c r="AB756" s="34"/>
      <c r="AC756" s="34"/>
    </row>
    <row r="757" spans="1:29">
      <c r="A757" s="34"/>
      <c r="B757" s="34"/>
      <c r="C757" s="34"/>
      <c r="D757" s="34"/>
      <c r="E757" s="34"/>
      <c r="F757" s="34"/>
      <c r="G757" s="34"/>
      <c r="W757" s="34"/>
      <c r="X757" s="34"/>
      <c r="Y757" s="34"/>
      <c r="Z757" s="34"/>
      <c r="AA757" s="34"/>
      <c r="AB757" s="34"/>
      <c r="AC757" s="34"/>
    </row>
    <row r="758" spans="1:29">
      <c r="A758" s="34"/>
      <c r="B758" s="34"/>
      <c r="C758" s="34"/>
      <c r="D758" s="34"/>
      <c r="E758" s="34"/>
      <c r="F758" s="34"/>
      <c r="G758" s="34"/>
      <c r="W758" s="34"/>
      <c r="X758" s="34"/>
      <c r="Y758" s="34"/>
      <c r="Z758" s="34"/>
      <c r="AA758" s="34"/>
      <c r="AB758" s="34"/>
      <c r="AC758" s="34"/>
    </row>
    <row r="759" spans="1:29">
      <c r="A759" s="34"/>
      <c r="B759" s="34"/>
      <c r="C759" s="34"/>
      <c r="D759" s="34"/>
      <c r="E759" s="34"/>
      <c r="F759" s="34"/>
      <c r="G759" s="34"/>
      <c r="W759" s="34"/>
      <c r="X759" s="34"/>
      <c r="Y759" s="34"/>
      <c r="Z759" s="34"/>
      <c r="AA759" s="34"/>
      <c r="AB759" s="34"/>
      <c r="AC759" s="34"/>
    </row>
    <row r="760" spans="1:29">
      <c r="A760" s="34"/>
      <c r="B760" s="34"/>
      <c r="C760" s="34"/>
      <c r="D760" s="34"/>
      <c r="E760" s="34"/>
      <c r="F760" s="34"/>
      <c r="G760" s="34"/>
      <c r="W760" s="34"/>
      <c r="X760" s="34"/>
      <c r="Y760" s="34"/>
      <c r="Z760" s="34"/>
      <c r="AA760" s="34"/>
      <c r="AB760" s="34"/>
      <c r="AC760" s="34"/>
    </row>
    <row r="761" spans="1:29">
      <c r="A761" s="34"/>
      <c r="B761" s="34"/>
      <c r="C761" s="34"/>
      <c r="D761" s="34"/>
      <c r="E761" s="34"/>
      <c r="F761" s="34"/>
      <c r="G761" s="34"/>
      <c r="W761" s="34"/>
      <c r="X761" s="34"/>
      <c r="Y761" s="34"/>
      <c r="Z761" s="34"/>
      <c r="AA761" s="34"/>
      <c r="AB761" s="34"/>
      <c r="AC761" s="34"/>
    </row>
    <row r="762" spans="1:29">
      <c r="A762" s="34"/>
      <c r="B762" s="34"/>
      <c r="C762" s="34"/>
      <c r="D762" s="34"/>
      <c r="E762" s="34"/>
      <c r="F762" s="34"/>
      <c r="G762" s="34"/>
      <c r="W762" s="34"/>
      <c r="X762" s="34"/>
      <c r="Y762" s="34"/>
      <c r="Z762" s="34"/>
      <c r="AA762" s="34"/>
      <c r="AB762" s="34"/>
      <c r="AC762" s="34"/>
    </row>
    <row r="763" spans="1:29">
      <c r="A763" s="34"/>
      <c r="B763" s="34"/>
      <c r="C763" s="34"/>
      <c r="D763" s="34"/>
      <c r="E763" s="34"/>
      <c r="F763" s="34"/>
      <c r="G763" s="34"/>
      <c r="W763" s="34"/>
      <c r="X763" s="34"/>
      <c r="Y763" s="34"/>
      <c r="Z763" s="34"/>
      <c r="AA763" s="34"/>
      <c r="AB763" s="34"/>
      <c r="AC763" s="34"/>
    </row>
    <row r="764" spans="1:29">
      <c r="A764" s="34"/>
      <c r="B764" s="34"/>
      <c r="C764" s="34"/>
      <c r="D764" s="34"/>
      <c r="E764" s="34"/>
      <c r="F764" s="34"/>
      <c r="G764" s="34"/>
      <c r="W764" s="34"/>
      <c r="X764" s="34"/>
      <c r="Y764" s="34"/>
      <c r="Z764" s="34"/>
      <c r="AA764" s="34"/>
      <c r="AB764" s="34"/>
      <c r="AC764" s="34"/>
    </row>
    <row r="765" spans="1:29">
      <c r="A765" s="34"/>
      <c r="B765" s="34"/>
      <c r="C765" s="34"/>
      <c r="D765" s="34"/>
      <c r="E765" s="34"/>
      <c r="F765" s="34"/>
      <c r="G765" s="34"/>
      <c r="W765" s="34"/>
      <c r="X765" s="34"/>
      <c r="Y765" s="34"/>
      <c r="Z765" s="34"/>
      <c r="AA765" s="34"/>
      <c r="AB765" s="34"/>
      <c r="AC765" s="34"/>
    </row>
    <row r="766" spans="1:29">
      <c r="A766" s="34"/>
      <c r="B766" s="34"/>
      <c r="C766" s="34"/>
      <c r="D766" s="34"/>
      <c r="E766" s="34"/>
      <c r="F766" s="34"/>
      <c r="G766" s="34"/>
      <c r="W766" s="34"/>
      <c r="X766" s="34"/>
      <c r="Y766" s="34"/>
      <c r="Z766" s="34"/>
      <c r="AA766" s="34"/>
      <c r="AB766" s="34"/>
      <c r="AC766" s="34"/>
    </row>
    <row r="767" spans="1:29">
      <c r="A767" s="34"/>
      <c r="B767" s="34"/>
      <c r="C767" s="34"/>
      <c r="D767" s="34"/>
      <c r="E767" s="34"/>
      <c r="F767" s="34"/>
      <c r="G767" s="34"/>
      <c r="W767" s="34"/>
      <c r="X767" s="34"/>
      <c r="Y767" s="34"/>
      <c r="Z767" s="34"/>
      <c r="AA767" s="34"/>
      <c r="AB767" s="34"/>
      <c r="AC767" s="34"/>
    </row>
    <row r="768" spans="1:29">
      <c r="A768" s="34"/>
      <c r="B768" s="34"/>
      <c r="C768" s="34"/>
      <c r="D768" s="34"/>
      <c r="E768" s="34"/>
      <c r="F768" s="34"/>
      <c r="G768" s="34"/>
      <c r="W768" s="34"/>
      <c r="X768" s="34"/>
      <c r="Y768" s="34"/>
      <c r="Z768" s="34"/>
      <c r="AA768" s="34"/>
      <c r="AB768" s="34"/>
      <c r="AC768" s="34"/>
    </row>
    <row r="769" spans="1:29">
      <c r="A769" s="34"/>
      <c r="B769" s="34"/>
      <c r="C769" s="34"/>
      <c r="D769" s="34"/>
      <c r="E769" s="34"/>
      <c r="F769" s="34"/>
      <c r="G769" s="34"/>
      <c r="W769" s="34"/>
      <c r="X769" s="34"/>
      <c r="Y769" s="34"/>
      <c r="Z769" s="34"/>
      <c r="AA769" s="34"/>
      <c r="AB769" s="34"/>
      <c r="AC769" s="34"/>
    </row>
    <row r="770" spans="1:29">
      <c r="A770" s="34"/>
      <c r="B770" s="34"/>
      <c r="C770" s="34"/>
      <c r="D770" s="34"/>
      <c r="E770" s="34"/>
      <c r="F770" s="34"/>
      <c r="G770" s="34"/>
      <c r="W770" s="34"/>
      <c r="X770" s="34"/>
      <c r="Y770" s="34"/>
      <c r="Z770" s="34"/>
      <c r="AA770" s="34"/>
      <c r="AB770" s="34"/>
      <c r="AC770" s="34"/>
    </row>
    <row r="771" spans="1:29">
      <c r="A771" s="34"/>
      <c r="B771" s="34"/>
      <c r="C771" s="34"/>
      <c r="D771" s="34"/>
      <c r="E771" s="34"/>
      <c r="F771" s="34"/>
      <c r="G771" s="34"/>
      <c r="W771" s="34"/>
      <c r="X771" s="34"/>
      <c r="Y771" s="34"/>
      <c r="Z771" s="34"/>
      <c r="AA771" s="34"/>
      <c r="AB771" s="34"/>
      <c r="AC771" s="34"/>
    </row>
    <row r="772" spans="1:29">
      <c r="A772" s="34"/>
      <c r="B772" s="34"/>
      <c r="C772" s="34"/>
      <c r="D772" s="34"/>
      <c r="E772" s="34"/>
      <c r="F772" s="34"/>
      <c r="G772" s="34"/>
      <c r="W772" s="34"/>
      <c r="X772" s="34"/>
      <c r="Y772" s="34"/>
      <c r="Z772" s="34"/>
      <c r="AA772" s="34"/>
      <c r="AB772" s="34"/>
      <c r="AC772" s="34"/>
    </row>
    <row r="773" spans="1:29">
      <c r="A773" s="34"/>
      <c r="B773" s="34"/>
      <c r="C773" s="34"/>
      <c r="D773" s="34"/>
      <c r="E773" s="34"/>
      <c r="F773" s="34"/>
      <c r="G773" s="34"/>
      <c r="W773" s="34"/>
      <c r="X773" s="34"/>
      <c r="Y773" s="34"/>
      <c r="Z773" s="34"/>
      <c r="AA773" s="34"/>
      <c r="AB773" s="34"/>
      <c r="AC773" s="34"/>
    </row>
    <row r="774" spans="1:29">
      <c r="A774" s="34"/>
      <c r="B774" s="34"/>
      <c r="C774" s="34"/>
      <c r="D774" s="34"/>
      <c r="E774" s="34"/>
      <c r="F774" s="34"/>
      <c r="G774" s="34"/>
      <c r="W774" s="34"/>
      <c r="X774" s="34"/>
      <c r="Y774" s="34"/>
      <c r="Z774" s="34"/>
      <c r="AA774" s="34"/>
      <c r="AB774" s="34"/>
      <c r="AC774" s="34"/>
    </row>
    <row r="775" spans="1:29">
      <c r="A775" s="34"/>
      <c r="B775" s="34"/>
      <c r="C775" s="34"/>
      <c r="D775" s="34"/>
      <c r="E775" s="34"/>
      <c r="F775" s="34"/>
      <c r="G775" s="34"/>
      <c r="W775" s="34"/>
      <c r="X775" s="34"/>
      <c r="Y775" s="34"/>
      <c r="Z775" s="34"/>
      <c r="AA775" s="34"/>
      <c r="AB775" s="34"/>
      <c r="AC775" s="34"/>
    </row>
    <row r="776" spans="1:29">
      <c r="A776" s="34"/>
      <c r="B776" s="34"/>
      <c r="C776" s="34"/>
      <c r="D776" s="34"/>
      <c r="E776" s="34"/>
      <c r="F776" s="34"/>
      <c r="G776" s="34"/>
      <c r="W776" s="34"/>
      <c r="X776" s="34"/>
      <c r="Y776" s="34"/>
      <c r="Z776" s="34"/>
      <c r="AA776" s="34"/>
      <c r="AB776" s="34"/>
      <c r="AC776" s="34"/>
    </row>
    <row r="777" spans="1:29">
      <c r="A777" s="34"/>
      <c r="B777" s="34"/>
      <c r="C777" s="34"/>
      <c r="D777" s="34"/>
      <c r="E777" s="34"/>
      <c r="F777" s="34"/>
      <c r="G777" s="34"/>
      <c r="W777" s="34"/>
      <c r="X777" s="34"/>
      <c r="Y777" s="34"/>
      <c r="Z777" s="34"/>
      <c r="AA777" s="34"/>
      <c r="AB777" s="34"/>
      <c r="AC777" s="34"/>
    </row>
    <row r="778" spans="1:29">
      <c r="A778" s="34"/>
      <c r="B778" s="34"/>
      <c r="C778" s="34"/>
      <c r="D778" s="34"/>
      <c r="E778" s="34"/>
      <c r="F778" s="34"/>
      <c r="G778" s="34"/>
      <c r="W778" s="34"/>
      <c r="X778" s="34"/>
      <c r="Y778" s="34"/>
      <c r="Z778" s="34"/>
      <c r="AA778" s="34"/>
      <c r="AB778" s="34"/>
      <c r="AC778" s="34"/>
    </row>
    <row r="779" spans="1:29">
      <c r="A779" s="34"/>
      <c r="B779" s="34"/>
      <c r="C779" s="34"/>
      <c r="D779" s="34"/>
      <c r="E779" s="34"/>
      <c r="F779" s="34"/>
      <c r="G779" s="34"/>
      <c r="W779" s="34"/>
      <c r="X779" s="34"/>
      <c r="Y779" s="34"/>
      <c r="Z779" s="34"/>
      <c r="AA779" s="34"/>
      <c r="AB779" s="34"/>
      <c r="AC779" s="34"/>
    </row>
    <row r="780" spans="1:29">
      <c r="A780" s="34"/>
      <c r="B780" s="34"/>
      <c r="C780" s="34"/>
      <c r="D780" s="34"/>
      <c r="E780" s="34"/>
      <c r="F780" s="34"/>
      <c r="G780" s="34"/>
      <c r="W780" s="34"/>
      <c r="X780" s="34"/>
      <c r="Y780" s="34"/>
      <c r="Z780" s="34"/>
      <c r="AA780" s="34"/>
      <c r="AB780" s="34"/>
      <c r="AC780" s="34"/>
    </row>
    <row r="781" spans="1:29">
      <c r="A781" s="34"/>
      <c r="B781" s="34"/>
      <c r="C781" s="34"/>
      <c r="D781" s="34"/>
      <c r="E781" s="34"/>
      <c r="F781" s="34"/>
      <c r="G781" s="34"/>
      <c r="W781" s="34"/>
      <c r="X781" s="34"/>
      <c r="Y781" s="34"/>
      <c r="Z781" s="34"/>
      <c r="AA781" s="34"/>
      <c r="AB781" s="34"/>
      <c r="AC781" s="34"/>
    </row>
    <row r="782" spans="1:29">
      <c r="A782" s="34"/>
      <c r="B782" s="34"/>
      <c r="C782" s="34"/>
      <c r="D782" s="34"/>
      <c r="E782" s="34"/>
      <c r="F782" s="34"/>
      <c r="G782" s="34"/>
      <c r="W782" s="34"/>
      <c r="X782" s="34"/>
      <c r="Y782" s="34"/>
      <c r="Z782" s="34"/>
      <c r="AA782" s="34"/>
      <c r="AB782" s="34"/>
      <c r="AC782" s="34"/>
    </row>
    <row r="783" spans="1:29">
      <c r="A783" s="34"/>
      <c r="B783" s="34"/>
      <c r="C783" s="34"/>
      <c r="D783" s="34"/>
      <c r="E783" s="34"/>
      <c r="F783" s="34"/>
      <c r="G783" s="34"/>
      <c r="W783" s="34"/>
      <c r="X783" s="34"/>
      <c r="Y783" s="34"/>
      <c r="Z783" s="34"/>
      <c r="AA783" s="34"/>
      <c r="AB783" s="34"/>
      <c r="AC783" s="34"/>
    </row>
    <row r="784" spans="1:29">
      <c r="A784" s="34"/>
      <c r="B784" s="34"/>
      <c r="C784" s="34"/>
      <c r="D784" s="34"/>
      <c r="E784" s="34"/>
      <c r="F784" s="34"/>
      <c r="G784" s="34"/>
      <c r="W784" s="34"/>
      <c r="X784" s="34"/>
      <c r="Y784" s="34"/>
      <c r="Z784" s="34"/>
      <c r="AA784" s="34"/>
      <c r="AB784" s="34"/>
      <c r="AC784" s="34"/>
    </row>
    <row r="785" spans="1:29">
      <c r="A785" s="34"/>
      <c r="B785" s="34"/>
      <c r="C785" s="34"/>
      <c r="D785" s="34"/>
      <c r="E785" s="34"/>
      <c r="F785" s="34"/>
      <c r="G785" s="34"/>
      <c r="W785" s="34"/>
      <c r="X785" s="34"/>
      <c r="Y785" s="34"/>
      <c r="Z785" s="34"/>
      <c r="AA785" s="34"/>
      <c r="AB785" s="34"/>
      <c r="AC785" s="34"/>
    </row>
    <row r="786" spans="1:29">
      <c r="A786" s="34"/>
      <c r="B786" s="34"/>
      <c r="C786" s="34"/>
      <c r="D786" s="34"/>
      <c r="E786" s="34"/>
      <c r="F786" s="34"/>
      <c r="G786" s="34"/>
      <c r="W786" s="34"/>
      <c r="X786" s="34"/>
      <c r="Y786" s="34"/>
      <c r="Z786" s="34"/>
      <c r="AA786" s="34"/>
      <c r="AB786" s="34"/>
      <c r="AC786" s="34"/>
    </row>
    <row r="787" spans="1:29">
      <c r="A787" s="34"/>
      <c r="B787" s="34"/>
      <c r="C787" s="34"/>
      <c r="D787" s="34"/>
      <c r="E787" s="34"/>
      <c r="F787" s="34"/>
      <c r="G787" s="34"/>
      <c r="W787" s="34"/>
      <c r="X787" s="34"/>
      <c r="Y787" s="34"/>
      <c r="Z787" s="34"/>
      <c r="AA787" s="34"/>
      <c r="AB787" s="34"/>
      <c r="AC787" s="34"/>
    </row>
    <row r="788" spans="1:29">
      <c r="A788" s="34"/>
      <c r="B788" s="34"/>
      <c r="C788" s="34"/>
      <c r="D788" s="34"/>
      <c r="E788" s="34"/>
      <c r="F788" s="34"/>
      <c r="G788" s="34"/>
      <c r="W788" s="34"/>
      <c r="X788" s="34"/>
      <c r="Y788" s="34"/>
      <c r="Z788" s="34"/>
      <c r="AA788" s="34"/>
      <c r="AB788" s="34"/>
      <c r="AC788" s="34"/>
    </row>
    <row r="789" spans="1:29">
      <c r="A789" s="34"/>
      <c r="B789" s="34"/>
      <c r="C789" s="34"/>
      <c r="D789" s="34"/>
      <c r="E789" s="34"/>
      <c r="F789" s="34"/>
      <c r="G789" s="34"/>
      <c r="W789" s="34"/>
      <c r="X789" s="34"/>
      <c r="Y789" s="34"/>
      <c r="Z789" s="34"/>
      <c r="AA789" s="34"/>
      <c r="AB789" s="34"/>
      <c r="AC789" s="34"/>
    </row>
    <row r="790" spans="1:29">
      <c r="A790" s="34"/>
      <c r="B790" s="34"/>
      <c r="C790" s="34"/>
      <c r="D790" s="34"/>
      <c r="E790" s="34"/>
      <c r="F790" s="34"/>
      <c r="G790" s="34"/>
      <c r="W790" s="34"/>
      <c r="X790" s="34"/>
      <c r="Y790" s="34"/>
      <c r="Z790" s="34"/>
      <c r="AA790" s="34"/>
      <c r="AB790" s="34"/>
      <c r="AC790" s="34"/>
    </row>
    <row r="791" spans="1:29">
      <c r="A791" s="34"/>
      <c r="B791" s="34"/>
      <c r="C791" s="34"/>
      <c r="D791" s="34"/>
      <c r="E791" s="34"/>
      <c r="F791" s="34"/>
      <c r="G791" s="34"/>
      <c r="W791" s="34"/>
      <c r="X791" s="34"/>
      <c r="Y791" s="34"/>
      <c r="Z791" s="34"/>
      <c r="AA791" s="34"/>
      <c r="AB791" s="34"/>
      <c r="AC791" s="34"/>
    </row>
    <row r="792" spans="1:29">
      <c r="A792" s="34"/>
      <c r="B792" s="34"/>
      <c r="C792" s="34"/>
      <c r="D792" s="34"/>
      <c r="E792" s="34"/>
      <c r="F792" s="34"/>
      <c r="G792" s="34"/>
      <c r="W792" s="34"/>
      <c r="X792" s="34"/>
      <c r="Y792" s="34"/>
      <c r="Z792" s="34"/>
      <c r="AA792" s="34"/>
      <c r="AB792" s="34"/>
      <c r="AC792" s="34"/>
    </row>
    <row r="793" spans="1:29">
      <c r="A793" s="34"/>
      <c r="B793" s="34"/>
      <c r="C793" s="34"/>
      <c r="D793" s="34"/>
      <c r="E793" s="34"/>
      <c r="F793" s="34"/>
      <c r="G793" s="34"/>
      <c r="W793" s="34"/>
      <c r="X793" s="34"/>
      <c r="Y793" s="34"/>
      <c r="Z793" s="34"/>
      <c r="AA793" s="34"/>
      <c r="AB793" s="34"/>
      <c r="AC793" s="34"/>
    </row>
    <row r="794" spans="1:29">
      <c r="A794" s="34"/>
      <c r="B794" s="34"/>
      <c r="C794" s="34"/>
      <c r="D794" s="34"/>
      <c r="E794" s="34"/>
      <c r="F794" s="34"/>
      <c r="G794" s="34"/>
      <c r="W794" s="34"/>
      <c r="X794" s="34"/>
      <c r="Y794" s="34"/>
      <c r="Z794" s="34"/>
      <c r="AA794" s="34"/>
      <c r="AB794" s="34"/>
      <c r="AC794" s="34"/>
    </row>
    <row r="795" spans="1:29">
      <c r="A795" s="34"/>
      <c r="B795" s="34"/>
      <c r="C795" s="34"/>
      <c r="D795" s="34"/>
      <c r="E795" s="34"/>
      <c r="F795" s="34"/>
      <c r="G795" s="34"/>
      <c r="W795" s="34"/>
      <c r="X795" s="34"/>
      <c r="Y795" s="34"/>
      <c r="Z795" s="34"/>
      <c r="AA795" s="34"/>
      <c r="AB795" s="34"/>
      <c r="AC795" s="34"/>
    </row>
    <row r="796" spans="1:29">
      <c r="A796" s="34"/>
      <c r="B796" s="34"/>
      <c r="C796" s="34"/>
      <c r="D796" s="34"/>
      <c r="E796" s="34"/>
      <c r="F796" s="34"/>
      <c r="G796" s="34"/>
      <c r="W796" s="34"/>
      <c r="X796" s="34"/>
      <c r="Y796" s="34"/>
      <c r="Z796" s="34"/>
      <c r="AA796" s="34"/>
      <c r="AB796" s="34"/>
      <c r="AC796" s="34"/>
    </row>
    <row r="797" spans="1:29">
      <c r="A797" s="34"/>
      <c r="B797" s="34"/>
      <c r="C797" s="34"/>
      <c r="D797" s="34"/>
      <c r="E797" s="34"/>
      <c r="F797" s="34"/>
      <c r="G797" s="34"/>
      <c r="W797" s="34"/>
      <c r="X797" s="34"/>
      <c r="Y797" s="34"/>
      <c r="Z797" s="34"/>
      <c r="AA797" s="34"/>
      <c r="AB797" s="34"/>
      <c r="AC797" s="34"/>
    </row>
    <row r="798" spans="1:29">
      <c r="A798" s="34"/>
      <c r="B798" s="34"/>
      <c r="C798" s="34"/>
      <c r="D798" s="34"/>
      <c r="E798" s="34"/>
      <c r="F798" s="34"/>
      <c r="G798" s="34"/>
      <c r="W798" s="34"/>
      <c r="X798" s="34"/>
      <c r="Y798" s="34"/>
      <c r="Z798" s="34"/>
      <c r="AA798" s="34"/>
      <c r="AB798" s="34"/>
      <c r="AC798" s="34"/>
    </row>
    <row r="799" spans="1:29">
      <c r="A799" s="34"/>
      <c r="B799" s="34"/>
      <c r="C799" s="34"/>
      <c r="D799" s="34"/>
      <c r="E799" s="34"/>
      <c r="F799" s="34"/>
      <c r="G799" s="34"/>
      <c r="W799" s="34"/>
      <c r="X799" s="34"/>
      <c r="Y799" s="34"/>
      <c r="Z799" s="34"/>
      <c r="AA799" s="34"/>
      <c r="AB799" s="34"/>
      <c r="AC799" s="34"/>
    </row>
    <row r="800" spans="1:29">
      <c r="A800" s="34"/>
      <c r="B800" s="34"/>
      <c r="C800" s="34"/>
      <c r="D800" s="34"/>
      <c r="E800" s="34"/>
      <c r="F800" s="34"/>
      <c r="G800" s="34"/>
      <c r="W800" s="34"/>
      <c r="X800" s="34"/>
      <c r="Y800" s="34"/>
      <c r="Z800" s="34"/>
      <c r="AA800" s="34"/>
      <c r="AB800" s="34"/>
      <c r="AC800" s="34"/>
    </row>
    <row r="801" spans="1:29">
      <c r="A801" s="34"/>
      <c r="B801" s="34"/>
      <c r="C801" s="34"/>
      <c r="D801" s="34"/>
      <c r="E801" s="34"/>
      <c r="F801" s="34"/>
      <c r="G801" s="34"/>
      <c r="W801" s="34"/>
      <c r="X801" s="34"/>
      <c r="Y801" s="34"/>
      <c r="Z801" s="34"/>
      <c r="AA801" s="34"/>
      <c r="AB801" s="34"/>
      <c r="AC801" s="34"/>
    </row>
    <row r="802" spans="1:29">
      <c r="A802" s="34"/>
      <c r="B802" s="34"/>
      <c r="C802" s="34"/>
      <c r="D802" s="34"/>
      <c r="E802" s="34"/>
      <c r="F802" s="34"/>
      <c r="G802" s="34"/>
      <c r="W802" s="34"/>
      <c r="X802" s="34"/>
      <c r="Y802" s="34"/>
      <c r="Z802" s="34"/>
      <c r="AA802" s="34"/>
      <c r="AB802" s="34"/>
      <c r="AC802" s="34"/>
    </row>
    <row r="803" spans="1:29">
      <c r="A803" s="34"/>
      <c r="B803" s="34"/>
      <c r="C803" s="34"/>
      <c r="D803" s="34"/>
      <c r="E803" s="34"/>
      <c r="F803" s="34"/>
      <c r="G803" s="34"/>
      <c r="W803" s="34"/>
      <c r="X803" s="34"/>
      <c r="Y803" s="34"/>
      <c r="Z803" s="34"/>
      <c r="AA803" s="34"/>
      <c r="AB803" s="34"/>
      <c r="AC803" s="34"/>
    </row>
    <row r="804" spans="1:29">
      <c r="A804" s="34"/>
      <c r="B804" s="34"/>
      <c r="C804" s="34"/>
      <c r="D804" s="34"/>
      <c r="E804" s="34"/>
      <c r="F804" s="34"/>
      <c r="G804" s="34"/>
      <c r="W804" s="34"/>
      <c r="X804" s="34"/>
      <c r="Y804" s="34"/>
      <c r="Z804" s="34"/>
      <c r="AA804" s="34"/>
      <c r="AB804" s="34"/>
      <c r="AC804" s="34"/>
    </row>
    <row r="805" spans="1:29">
      <c r="A805" s="34"/>
      <c r="B805" s="34"/>
      <c r="C805" s="34"/>
      <c r="D805" s="34"/>
      <c r="E805" s="34"/>
      <c r="F805" s="34"/>
      <c r="G805" s="34"/>
      <c r="W805" s="34"/>
      <c r="X805" s="34"/>
      <c r="Y805" s="34"/>
      <c r="Z805" s="34"/>
      <c r="AA805" s="34"/>
      <c r="AB805" s="34"/>
      <c r="AC805" s="34"/>
    </row>
    <row r="806" spans="1:29">
      <c r="A806" s="34"/>
      <c r="B806" s="34"/>
      <c r="C806" s="34"/>
      <c r="D806" s="34"/>
      <c r="E806" s="34"/>
      <c r="F806" s="34"/>
      <c r="G806" s="34"/>
      <c r="W806" s="34"/>
      <c r="X806" s="34"/>
      <c r="Y806" s="34"/>
      <c r="Z806" s="34"/>
      <c r="AA806" s="34"/>
      <c r="AB806" s="34"/>
      <c r="AC806" s="34"/>
    </row>
    <row r="807" spans="1:29">
      <c r="A807" s="34"/>
      <c r="B807" s="34"/>
      <c r="C807" s="34"/>
      <c r="D807" s="34"/>
      <c r="E807" s="34"/>
      <c r="F807" s="34"/>
      <c r="G807" s="34"/>
      <c r="W807" s="34"/>
      <c r="X807" s="34"/>
      <c r="Y807" s="34"/>
      <c r="Z807" s="34"/>
      <c r="AA807" s="34"/>
      <c r="AB807" s="34"/>
      <c r="AC807" s="34"/>
    </row>
    <row r="808" spans="1:29">
      <c r="A808" s="34"/>
      <c r="B808" s="34"/>
      <c r="C808" s="34"/>
      <c r="D808" s="34"/>
      <c r="E808" s="34"/>
      <c r="F808" s="34"/>
      <c r="G808" s="34"/>
      <c r="W808" s="34"/>
      <c r="X808" s="34"/>
      <c r="Y808" s="34"/>
      <c r="Z808" s="34"/>
      <c r="AA808" s="34"/>
      <c r="AB808" s="34"/>
      <c r="AC808" s="34"/>
    </row>
    <row r="809" spans="1:29">
      <c r="A809" s="34"/>
      <c r="B809" s="34"/>
      <c r="C809" s="34"/>
      <c r="D809" s="34"/>
      <c r="E809" s="34"/>
      <c r="F809" s="34"/>
      <c r="G809" s="34"/>
      <c r="W809" s="34"/>
      <c r="X809" s="34"/>
      <c r="Y809" s="34"/>
      <c r="Z809" s="34"/>
      <c r="AA809" s="34"/>
      <c r="AB809" s="34"/>
      <c r="AC809" s="34"/>
    </row>
    <row r="810" spans="1:29">
      <c r="A810" s="34"/>
      <c r="B810" s="34"/>
      <c r="C810" s="34"/>
      <c r="D810" s="34"/>
      <c r="E810" s="34"/>
      <c r="F810" s="34"/>
      <c r="G810" s="34"/>
      <c r="W810" s="34"/>
      <c r="X810" s="34"/>
      <c r="Y810" s="34"/>
      <c r="Z810" s="34"/>
      <c r="AA810" s="34"/>
      <c r="AB810" s="34"/>
      <c r="AC810" s="34"/>
    </row>
    <row r="811" spans="1:29">
      <c r="A811" s="34"/>
      <c r="B811" s="34"/>
      <c r="C811" s="34"/>
      <c r="D811" s="34"/>
      <c r="E811" s="34"/>
      <c r="F811" s="34"/>
      <c r="G811" s="34"/>
      <c r="W811" s="34"/>
      <c r="X811" s="34"/>
      <c r="Y811" s="34"/>
      <c r="Z811" s="34"/>
      <c r="AA811" s="34"/>
      <c r="AB811" s="34"/>
      <c r="AC811" s="34"/>
    </row>
    <row r="812" spans="1:29">
      <c r="A812" s="34"/>
      <c r="B812" s="34"/>
      <c r="C812" s="34"/>
      <c r="D812" s="34"/>
      <c r="E812" s="34"/>
      <c r="F812" s="34"/>
      <c r="G812" s="34"/>
      <c r="W812" s="34"/>
      <c r="X812" s="34"/>
      <c r="Y812" s="34"/>
      <c r="Z812" s="34"/>
      <c r="AA812" s="34"/>
      <c r="AB812" s="34"/>
      <c r="AC812" s="34"/>
    </row>
    <row r="813" spans="1:29">
      <c r="A813" s="34"/>
      <c r="B813" s="34"/>
      <c r="C813" s="34"/>
      <c r="D813" s="34"/>
      <c r="E813" s="34"/>
      <c r="F813" s="34"/>
      <c r="G813" s="34"/>
      <c r="W813" s="34"/>
      <c r="X813" s="34"/>
      <c r="Y813" s="34"/>
      <c r="Z813" s="34"/>
      <c r="AA813" s="34"/>
      <c r="AB813" s="34"/>
      <c r="AC813" s="34"/>
    </row>
    <row r="814" spans="1:29">
      <c r="A814" s="34"/>
      <c r="B814" s="34"/>
      <c r="C814" s="34"/>
      <c r="D814" s="34"/>
      <c r="E814" s="34"/>
      <c r="F814" s="34"/>
      <c r="G814" s="34"/>
      <c r="W814" s="34"/>
      <c r="X814" s="34"/>
      <c r="Y814" s="34"/>
      <c r="Z814" s="34"/>
      <c r="AA814" s="34"/>
      <c r="AB814" s="34"/>
      <c r="AC814" s="34"/>
    </row>
    <row r="815" spans="1:29">
      <c r="A815" s="34"/>
      <c r="B815" s="34"/>
      <c r="C815" s="34"/>
      <c r="D815" s="34"/>
      <c r="E815" s="34"/>
      <c r="F815" s="34"/>
      <c r="G815" s="34"/>
      <c r="W815" s="34"/>
      <c r="X815" s="34"/>
      <c r="Y815" s="34"/>
      <c r="Z815" s="34"/>
      <c r="AA815" s="34"/>
      <c r="AB815" s="34"/>
      <c r="AC815" s="34"/>
    </row>
    <row r="816" spans="1:29">
      <c r="A816" s="34"/>
      <c r="B816" s="34"/>
      <c r="C816" s="34"/>
      <c r="D816" s="34"/>
      <c r="E816" s="34"/>
      <c r="F816" s="34"/>
      <c r="G816" s="34"/>
      <c r="W816" s="34"/>
      <c r="X816" s="34"/>
      <c r="Y816" s="34"/>
      <c r="Z816" s="34"/>
      <c r="AA816" s="34"/>
      <c r="AB816" s="34"/>
      <c r="AC816" s="34"/>
    </row>
    <row r="817" spans="1:29">
      <c r="A817" s="34"/>
      <c r="B817" s="34"/>
      <c r="C817" s="34"/>
      <c r="D817" s="34"/>
      <c r="E817" s="34"/>
      <c r="F817" s="34"/>
      <c r="G817" s="34"/>
      <c r="W817" s="34"/>
      <c r="X817" s="34"/>
      <c r="Y817" s="34"/>
      <c r="Z817" s="34"/>
      <c r="AA817" s="34"/>
      <c r="AB817" s="34"/>
      <c r="AC817" s="34"/>
    </row>
    <row r="818" spans="1:29">
      <c r="A818" s="34"/>
      <c r="B818" s="34"/>
      <c r="C818" s="34"/>
      <c r="D818" s="34"/>
      <c r="E818" s="34"/>
      <c r="F818" s="34"/>
      <c r="G818" s="34"/>
      <c r="W818" s="34"/>
      <c r="X818" s="34"/>
      <c r="Y818" s="34"/>
      <c r="Z818" s="34"/>
      <c r="AA818" s="34"/>
      <c r="AB818" s="34"/>
      <c r="AC818" s="34"/>
    </row>
    <row r="819" spans="1:29">
      <c r="A819" s="34"/>
      <c r="B819" s="34"/>
      <c r="C819" s="34"/>
      <c r="D819" s="34"/>
      <c r="E819" s="34"/>
      <c r="F819" s="34"/>
      <c r="G819" s="34"/>
      <c r="W819" s="34"/>
      <c r="X819" s="34"/>
      <c r="Y819" s="34"/>
      <c r="Z819" s="34"/>
      <c r="AA819" s="34"/>
      <c r="AB819" s="34"/>
      <c r="AC819" s="34"/>
    </row>
    <row r="820" spans="1:29">
      <c r="A820" s="34"/>
      <c r="B820" s="34"/>
      <c r="C820" s="34"/>
      <c r="D820" s="34"/>
      <c r="E820" s="34"/>
      <c r="F820" s="34"/>
      <c r="G820" s="34"/>
      <c r="W820" s="34"/>
      <c r="X820" s="34"/>
      <c r="Y820" s="34"/>
      <c r="Z820" s="34"/>
      <c r="AA820" s="34"/>
      <c r="AB820" s="34"/>
      <c r="AC820" s="34"/>
    </row>
    <row r="821" spans="1:29">
      <c r="A821" s="34"/>
      <c r="B821" s="34"/>
      <c r="C821" s="34"/>
      <c r="D821" s="34"/>
      <c r="E821" s="34"/>
      <c r="F821" s="34"/>
      <c r="G821" s="34"/>
      <c r="W821" s="34"/>
      <c r="X821" s="34"/>
      <c r="Y821" s="34"/>
      <c r="Z821" s="34"/>
      <c r="AA821" s="34"/>
      <c r="AB821" s="34"/>
      <c r="AC821" s="34"/>
    </row>
    <row r="822" spans="1:29">
      <c r="A822" s="34"/>
      <c r="B822" s="34"/>
      <c r="C822" s="34"/>
      <c r="D822" s="34"/>
      <c r="E822" s="34"/>
      <c r="F822" s="34"/>
      <c r="G822" s="34"/>
      <c r="W822" s="34"/>
      <c r="X822" s="34"/>
      <c r="Y822" s="34"/>
      <c r="Z822" s="34"/>
      <c r="AA822" s="34"/>
      <c r="AB822" s="34"/>
      <c r="AC822" s="34"/>
    </row>
    <row r="823" spans="1:29">
      <c r="A823" s="34"/>
      <c r="B823" s="34"/>
      <c r="C823" s="34"/>
      <c r="D823" s="34"/>
      <c r="E823" s="34"/>
      <c r="F823" s="34"/>
      <c r="G823" s="34"/>
      <c r="W823" s="34"/>
      <c r="X823" s="34"/>
      <c r="Y823" s="34"/>
      <c r="Z823" s="34"/>
      <c r="AA823" s="34"/>
      <c r="AB823" s="34"/>
      <c r="AC823" s="34"/>
    </row>
    <row r="824" spans="1:29">
      <c r="A824" s="34"/>
      <c r="B824" s="34"/>
      <c r="C824" s="34"/>
      <c r="D824" s="34"/>
      <c r="E824" s="34"/>
      <c r="F824" s="34"/>
      <c r="G824" s="34"/>
      <c r="W824" s="34"/>
      <c r="X824" s="34"/>
      <c r="Y824" s="34"/>
      <c r="Z824" s="34"/>
      <c r="AA824" s="34"/>
      <c r="AB824" s="34"/>
      <c r="AC824" s="34"/>
    </row>
    <row r="825" spans="1:29">
      <c r="A825" s="34"/>
      <c r="B825" s="34"/>
      <c r="C825" s="34"/>
      <c r="D825" s="34"/>
      <c r="E825" s="34"/>
      <c r="F825" s="34"/>
      <c r="G825" s="34"/>
      <c r="W825" s="34"/>
      <c r="X825" s="34"/>
      <c r="Y825" s="34"/>
      <c r="Z825" s="34"/>
      <c r="AA825" s="34"/>
      <c r="AB825" s="34"/>
      <c r="AC825" s="34"/>
    </row>
    <row r="826" spans="1:29">
      <c r="A826" s="34"/>
      <c r="B826" s="34"/>
      <c r="C826" s="34"/>
      <c r="D826" s="34"/>
      <c r="E826" s="34"/>
      <c r="F826" s="34"/>
      <c r="G826" s="34"/>
      <c r="W826" s="34"/>
      <c r="X826" s="34"/>
      <c r="Y826" s="34"/>
      <c r="Z826" s="34"/>
      <c r="AA826" s="34"/>
      <c r="AB826" s="34"/>
      <c r="AC826" s="34"/>
    </row>
    <row r="827" spans="1:29">
      <c r="A827" s="34"/>
      <c r="B827" s="34"/>
      <c r="C827" s="34"/>
      <c r="D827" s="34"/>
      <c r="E827" s="34"/>
      <c r="F827" s="34"/>
      <c r="G827" s="34"/>
      <c r="W827" s="34"/>
      <c r="X827" s="34"/>
      <c r="Y827" s="34"/>
      <c r="Z827" s="34"/>
      <c r="AA827" s="34"/>
      <c r="AB827" s="34"/>
      <c r="AC827" s="34"/>
    </row>
    <row r="828" spans="1:29">
      <c r="A828" s="34"/>
      <c r="B828" s="34"/>
      <c r="C828" s="34"/>
      <c r="D828" s="34"/>
      <c r="E828" s="34"/>
      <c r="F828" s="34"/>
      <c r="G828" s="34"/>
      <c r="W828" s="34"/>
      <c r="X828" s="34"/>
      <c r="Y828" s="34"/>
      <c r="Z828" s="34"/>
      <c r="AA828" s="34"/>
      <c r="AB828" s="34"/>
      <c r="AC828" s="34"/>
    </row>
    <row r="829" spans="1:29">
      <c r="A829" s="34"/>
      <c r="B829" s="34"/>
      <c r="C829" s="34"/>
      <c r="D829" s="34"/>
      <c r="E829" s="34"/>
      <c r="F829" s="34"/>
      <c r="G829" s="34"/>
      <c r="W829" s="34"/>
      <c r="X829" s="34"/>
      <c r="Y829" s="34"/>
      <c r="Z829" s="34"/>
      <c r="AA829" s="34"/>
      <c r="AB829" s="34"/>
      <c r="AC829" s="34"/>
    </row>
    <row r="830" spans="1:29">
      <c r="A830" s="34"/>
      <c r="B830" s="34"/>
      <c r="C830" s="34"/>
      <c r="D830" s="34"/>
      <c r="E830" s="34"/>
      <c r="F830" s="34"/>
      <c r="G830" s="34"/>
      <c r="W830" s="34"/>
      <c r="X830" s="34"/>
      <c r="Y830" s="34"/>
      <c r="Z830" s="34"/>
      <c r="AA830" s="34"/>
      <c r="AB830" s="34"/>
      <c r="AC830" s="34"/>
    </row>
    <row r="831" spans="1:29">
      <c r="A831" s="34"/>
      <c r="B831" s="34"/>
      <c r="C831" s="34"/>
      <c r="D831" s="34"/>
      <c r="E831" s="34"/>
      <c r="F831" s="34"/>
      <c r="G831" s="34"/>
      <c r="W831" s="34"/>
      <c r="X831" s="34"/>
      <c r="Y831" s="34"/>
      <c r="Z831" s="34"/>
      <c r="AA831" s="34"/>
      <c r="AB831" s="34"/>
      <c r="AC831" s="34"/>
    </row>
    <row r="832" spans="1:29">
      <c r="A832" s="34"/>
      <c r="B832" s="34"/>
      <c r="C832" s="34"/>
      <c r="D832" s="34"/>
      <c r="E832" s="34"/>
      <c r="F832" s="34"/>
      <c r="G832" s="34"/>
      <c r="W832" s="34"/>
      <c r="X832" s="34"/>
      <c r="Y832" s="34"/>
      <c r="Z832" s="34"/>
      <c r="AA832" s="34"/>
      <c r="AB832" s="34"/>
      <c r="AC832" s="34"/>
    </row>
    <row r="833" spans="1:29">
      <c r="A833" s="34"/>
      <c r="B833" s="34"/>
      <c r="C833" s="34"/>
      <c r="D833" s="34"/>
      <c r="E833" s="34"/>
      <c r="F833" s="34"/>
      <c r="G833" s="34"/>
      <c r="W833" s="34"/>
      <c r="X833" s="34"/>
      <c r="Y833" s="34"/>
      <c r="Z833" s="34"/>
      <c r="AA833" s="34"/>
      <c r="AB833" s="34"/>
      <c r="AC833" s="34"/>
    </row>
    <row r="834" spans="1:29">
      <c r="A834" s="34"/>
      <c r="B834" s="34"/>
      <c r="C834" s="34"/>
      <c r="D834" s="34"/>
      <c r="E834" s="34"/>
      <c r="F834" s="34"/>
      <c r="G834" s="34"/>
      <c r="W834" s="34"/>
      <c r="X834" s="34"/>
      <c r="Y834" s="34"/>
      <c r="Z834" s="34"/>
      <c r="AA834" s="34"/>
      <c r="AB834" s="34"/>
      <c r="AC834" s="34"/>
    </row>
    <row r="835" spans="1:29">
      <c r="A835" s="34"/>
      <c r="B835" s="34"/>
      <c r="C835" s="34"/>
      <c r="D835" s="34"/>
      <c r="E835" s="34"/>
      <c r="F835" s="34"/>
      <c r="G835" s="34"/>
      <c r="W835" s="34"/>
      <c r="X835" s="34"/>
      <c r="Y835" s="34"/>
      <c r="Z835" s="34"/>
      <c r="AA835" s="34"/>
      <c r="AB835" s="34"/>
      <c r="AC835" s="34"/>
    </row>
    <row r="836" spans="1:29">
      <c r="A836" s="34"/>
      <c r="B836" s="34"/>
      <c r="C836" s="34"/>
      <c r="D836" s="34"/>
      <c r="E836" s="34"/>
      <c r="F836" s="34"/>
      <c r="G836" s="34"/>
      <c r="W836" s="34"/>
      <c r="X836" s="34"/>
      <c r="Y836" s="34"/>
      <c r="Z836" s="34"/>
      <c r="AA836" s="34"/>
      <c r="AB836" s="34"/>
      <c r="AC836" s="34"/>
    </row>
    <row r="837" spans="1:29">
      <c r="A837" s="34"/>
      <c r="B837" s="34"/>
      <c r="C837" s="34"/>
      <c r="D837" s="34"/>
      <c r="E837" s="34"/>
      <c r="F837" s="34"/>
      <c r="G837" s="34"/>
      <c r="W837" s="34"/>
      <c r="X837" s="34"/>
      <c r="Y837" s="34"/>
      <c r="Z837" s="34"/>
      <c r="AA837" s="34"/>
      <c r="AB837" s="34"/>
      <c r="AC837" s="34"/>
    </row>
    <row r="838" spans="1:29">
      <c r="A838" s="34"/>
      <c r="B838" s="34"/>
      <c r="C838" s="34"/>
      <c r="D838" s="34"/>
      <c r="E838" s="34"/>
      <c r="F838" s="34"/>
      <c r="G838" s="34"/>
      <c r="W838" s="34"/>
      <c r="X838" s="34"/>
      <c r="Y838" s="34"/>
      <c r="Z838" s="34"/>
      <c r="AA838" s="34"/>
      <c r="AB838" s="34"/>
      <c r="AC838" s="34"/>
    </row>
    <row r="839" spans="1:29">
      <c r="A839" s="34"/>
      <c r="B839" s="34"/>
      <c r="C839" s="34"/>
      <c r="D839" s="34"/>
      <c r="E839" s="34"/>
      <c r="F839" s="34"/>
      <c r="G839" s="34"/>
      <c r="W839" s="34"/>
      <c r="X839" s="34"/>
      <c r="Y839" s="34"/>
      <c r="Z839" s="34"/>
      <c r="AA839" s="34"/>
      <c r="AB839" s="34"/>
      <c r="AC839" s="34"/>
    </row>
    <row r="840" spans="1:29">
      <c r="A840" s="34"/>
      <c r="B840" s="34"/>
      <c r="C840" s="34"/>
      <c r="D840" s="34"/>
      <c r="E840" s="34"/>
      <c r="F840" s="34"/>
      <c r="G840" s="34"/>
      <c r="W840" s="34"/>
      <c r="X840" s="34"/>
      <c r="Y840" s="34"/>
      <c r="Z840" s="34"/>
      <c r="AA840" s="34"/>
      <c r="AB840" s="34"/>
      <c r="AC840" s="34"/>
    </row>
    <row r="841" spans="1:29">
      <c r="A841" s="34"/>
      <c r="B841" s="34"/>
      <c r="C841" s="34"/>
      <c r="D841" s="34"/>
      <c r="E841" s="34"/>
      <c r="F841" s="34"/>
      <c r="G841" s="34"/>
      <c r="W841" s="34"/>
      <c r="X841" s="34"/>
      <c r="Y841" s="34"/>
      <c r="Z841" s="34"/>
      <c r="AA841" s="34"/>
      <c r="AB841" s="34"/>
      <c r="AC841" s="34"/>
    </row>
    <row r="842" spans="1:29">
      <c r="A842" s="34"/>
      <c r="B842" s="34"/>
      <c r="C842" s="34"/>
      <c r="D842" s="34"/>
      <c r="E842" s="34"/>
      <c r="F842" s="34"/>
      <c r="G842" s="34"/>
      <c r="W842" s="34"/>
      <c r="X842" s="34"/>
      <c r="Y842" s="34"/>
      <c r="Z842" s="34"/>
      <c r="AA842" s="34"/>
      <c r="AB842" s="34"/>
      <c r="AC842" s="34"/>
    </row>
    <row r="843" spans="1:29">
      <c r="A843" s="34"/>
      <c r="B843" s="34"/>
      <c r="C843" s="34"/>
      <c r="D843" s="34"/>
      <c r="E843" s="34"/>
      <c r="F843" s="34"/>
      <c r="G843" s="34"/>
      <c r="W843" s="34"/>
      <c r="X843" s="34"/>
      <c r="Y843" s="34"/>
      <c r="Z843" s="34"/>
      <c r="AA843" s="34"/>
      <c r="AB843" s="34"/>
      <c r="AC843" s="34"/>
    </row>
    <row r="844" spans="1:29">
      <c r="A844" s="34"/>
      <c r="B844" s="34"/>
      <c r="C844" s="34"/>
      <c r="D844" s="34"/>
      <c r="E844" s="34"/>
      <c r="F844" s="34"/>
      <c r="G844" s="34"/>
      <c r="W844" s="34"/>
      <c r="X844" s="34"/>
      <c r="Y844" s="34"/>
      <c r="Z844" s="34"/>
      <c r="AA844" s="34"/>
      <c r="AB844" s="34"/>
      <c r="AC844" s="34"/>
    </row>
    <row r="845" spans="1:29">
      <c r="A845" s="34"/>
      <c r="B845" s="34"/>
      <c r="C845" s="34"/>
      <c r="D845" s="34"/>
      <c r="E845" s="34"/>
      <c r="F845" s="34"/>
      <c r="G845" s="34"/>
      <c r="W845" s="34"/>
      <c r="X845" s="34"/>
      <c r="Y845" s="34"/>
      <c r="Z845" s="34"/>
      <c r="AA845" s="34"/>
      <c r="AB845" s="34"/>
      <c r="AC845" s="34"/>
    </row>
    <row r="846" spans="1:29">
      <c r="A846" s="34"/>
      <c r="B846" s="34"/>
      <c r="C846" s="34"/>
      <c r="D846" s="34"/>
      <c r="E846" s="34"/>
      <c r="F846" s="34"/>
      <c r="G846" s="34"/>
      <c r="W846" s="34"/>
      <c r="X846" s="34"/>
      <c r="Y846" s="34"/>
      <c r="Z846" s="34"/>
      <c r="AA846" s="34"/>
      <c r="AB846" s="34"/>
      <c r="AC846" s="34"/>
    </row>
    <row r="847" spans="1:29">
      <c r="A847" s="34"/>
      <c r="B847" s="34"/>
      <c r="C847" s="34"/>
      <c r="D847" s="34"/>
      <c r="E847" s="34"/>
      <c r="F847" s="34"/>
      <c r="G847" s="34"/>
      <c r="W847" s="34"/>
      <c r="X847" s="34"/>
      <c r="Y847" s="34"/>
      <c r="Z847" s="34"/>
      <c r="AA847" s="34"/>
      <c r="AB847" s="34"/>
      <c r="AC847" s="34"/>
    </row>
    <row r="848" spans="1:29">
      <c r="A848" s="34"/>
      <c r="B848" s="34"/>
      <c r="C848" s="34"/>
      <c r="D848" s="34"/>
      <c r="E848" s="34"/>
      <c r="F848" s="34"/>
      <c r="G848" s="34"/>
      <c r="W848" s="34"/>
      <c r="X848" s="34"/>
      <c r="Y848" s="34"/>
      <c r="Z848" s="34"/>
      <c r="AA848" s="34"/>
      <c r="AB848" s="34"/>
      <c r="AC848" s="34"/>
    </row>
    <row r="849" spans="1:29">
      <c r="A849" s="34"/>
      <c r="B849" s="34"/>
      <c r="C849" s="34"/>
      <c r="D849" s="34"/>
      <c r="E849" s="34"/>
      <c r="F849" s="34"/>
      <c r="G849" s="34"/>
      <c r="W849" s="34"/>
      <c r="X849" s="34"/>
      <c r="Y849" s="34"/>
      <c r="Z849" s="34"/>
      <c r="AA849" s="34"/>
      <c r="AB849" s="34"/>
      <c r="AC849" s="34"/>
    </row>
    <row r="850" spans="1:29">
      <c r="A850" s="34"/>
      <c r="B850" s="34"/>
      <c r="C850" s="34"/>
      <c r="D850" s="34"/>
      <c r="E850" s="34"/>
      <c r="F850" s="34"/>
      <c r="G850" s="34"/>
      <c r="W850" s="34"/>
      <c r="X850" s="34"/>
      <c r="Y850" s="34"/>
      <c r="Z850" s="34"/>
      <c r="AA850" s="34"/>
      <c r="AB850" s="34"/>
      <c r="AC850" s="34"/>
    </row>
    <row r="851" spans="1:29">
      <c r="A851" s="34"/>
      <c r="B851" s="34"/>
      <c r="C851" s="34"/>
      <c r="D851" s="34"/>
      <c r="E851" s="34"/>
      <c r="F851" s="34"/>
      <c r="G851" s="34"/>
      <c r="W851" s="34"/>
      <c r="X851" s="34"/>
      <c r="Y851" s="34"/>
      <c r="Z851" s="34"/>
      <c r="AA851" s="34"/>
      <c r="AB851" s="34"/>
      <c r="AC851" s="34"/>
    </row>
    <row r="852" spans="1:29">
      <c r="A852" s="34"/>
      <c r="B852" s="34"/>
      <c r="C852" s="34"/>
      <c r="D852" s="34"/>
      <c r="E852" s="34"/>
      <c r="F852" s="34"/>
      <c r="G852" s="34"/>
      <c r="W852" s="34"/>
      <c r="X852" s="34"/>
      <c r="Y852" s="34"/>
      <c r="Z852" s="34"/>
      <c r="AA852" s="34"/>
      <c r="AB852" s="34"/>
      <c r="AC852" s="34"/>
    </row>
    <row r="853" spans="1:29">
      <c r="A853" s="34"/>
      <c r="B853" s="34"/>
      <c r="C853" s="34"/>
      <c r="D853" s="34"/>
      <c r="E853" s="34"/>
      <c r="F853" s="34"/>
      <c r="G853" s="34"/>
      <c r="W853" s="34"/>
      <c r="X853" s="34"/>
      <c r="Y853" s="34"/>
      <c r="Z853" s="34"/>
      <c r="AA853" s="34"/>
      <c r="AB853" s="34"/>
      <c r="AC853" s="34"/>
    </row>
    <row r="854" spans="1:29">
      <c r="A854" s="34"/>
      <c r="B854" s="34"/>
      <c r="C854" s="34"/>
      <c r="D854" s="34"/>
      <c r="E854" s="34"/>
      <c r="F854" s="34"/>
      <c r="G854" s="34"/>
      <c r="W854" s="34"/>
      <c r="X854" s="34"/>
      <c r="Y854" s="34"/>
      <c r="Z854" s="34"/>
      <c r="AA854" s="34"/>
      <c r="AB854" s="34"/>
      <c r="AC854" s="34"/>
    </row>
    <row r="855" spans="1:29">
      <c r="A855" s="34"/>
      <c r="B855" s="34"/>
      <c r="C855" s="34"/>
      <c r="D855" s="34"/>
      <c r="E855" s="34"/>
      <c r="F855" s="34"/>
      <c r="G855" s="34"/>
      <c r="W855" s="34"/>
      <c r="X855" s="34"/>
      <c r="Y855" s="34"/>
      <c r="Z855" s="34"/>
      <c r="AA855" s="34"/>
      <c r="AB855" s="34"/>
      <c r="AC855" s="34"/>
    </row>
    <row r="856" spans="1:29">
      <c r="A856" s="34"/>
      <c r="B856" s="34"/>
      <c r="C856" s="34"/>
      <c r="D856" s="34"/>
      <c r="E856" s="34"/>
      <c r="F856" s="34"/>
      <c r="G856" s="34"/>
      <c r="W856" s="34"/>
      <c r="X856" s="34"/>
      <c r="Y856" s="34"/>
      <c r="Z856" s="34"/>
      <c r="AA856" s="34"/>
      <c r="AB856" s="34"/>
      <c r="AC856" s="34"/>
    </row>
    <row r="857" spans="1:29">
      <c r="A857" s="34"/>
      <c r="B857" s="34"/>
      <c r="C857" s="34"/>
      <c r="D857" s="34"/>
      <c r="E857" s="34"/>
      <c r="F857" s="34"/>
      <c r="G857" s="34"/>
      <c r="W857" s="34"/>
      <c r="X857" s="34"/>
      <c r="Y857" s="34"/>
      <c r="Z857" s="34"/>
      <c r="AA857" s="34"/>
      <c r="AB857" s="34"/>
      <c r="AC857" s="34"/>
    </row>
    <row r="858" spans="1:29">
      <c r="A858" s="34"/>
      <c r="B858" s="34"/>
      <c r="C858" s="34"/>
      <c r="D858" s="34"/>
      <c r="E858" s="34"/>
      <c r="F858" s="34"/>
      <c r="G858" s="34"/>
      <c r="W858" s="34"/>
      <c r="X858" s="34"/>
      <c r="Y858" s="34"/>
      <c r="Z858" s="34"/>
      <c r="AA858" s="34"/>
      <c r="AB858" s="34"/>
      <c r="AC858" s="34"/>
    </row>
    <row r="859" spans="1:29">
      <c r="A859" s="34"/>
      <c r="B859" s="34"/>
      <c r="C859" s="34"/>
      <c r="D859" s="34"/>
      <c r="E859" s="34"/>
      <c r="F859" s="34"/>
      <c r="G859" s="34"/>
      <c r="W859" s="34"/>
      <c r="X859" s="34"/>
      <c r="Y859" s="34"/>
      <c r="Z859" s="34"/>
      <c r="AA859" s="34"/>
      <c r="AB859" s="34"/>
      <c r="AC859" s="34"/>
    </row>
    <row r="860" spans="1:29">
      <c r="A860" s="34"/>
      <c r="B860" s="34"/>
      <c r="C860" s="34"/>
      <c r="D860" s="34"/>
      <c r="E860" s="34"/>
      <c r="F860" s="34"/>
      <c r="G860" s="34"/>
      <c r="W860" s="34"/>
      <c r="X860" s="34"/>
      <c r="Y860" s="34"/>
      <c r="Z860" s="34"/>
      <c r="AA860" s="34"/>
      <c r="AB860" s="34"/>
      <c r="AC860" s="34"/>
    </row>
    <row r="861" spans="1:29">
      <c r="A861" s="34"/>
      <c r="B861" s="34"/>
      <c r="C861" s="34"/>
      <c r="D861" s="34"/>
      <c r="E861" s="34"/>
      <c r="F861" s="34"/>
      <c r="G861" s="34"/>
      <c r="W861" s="34"/>
      <c r="X861" s="34"/>
      <c r="Y861" s="34"/>
      <c r="Z861" s="34"/>
      <c r="AA861" s="34"/>
      <c r="AB861" s="34"/>
      <c r="AC861" s="34"/>
    </row>
    <row r="862" spans="1:29">
      <c r="A862" s="34"/>
      <c r="B862" s="34"/>
      <c r="C862" s="34"/>
      <c r="D862" s="34"/>
      <c r="E862" s="34"/>
      <c r="F862" s="34"/>
      <c r="G862" s="34"/>
      <c r="W862" s="34"/>
      <c r="X862" s="34"/>
      <c r="Y862" s="34"/>
      <c r="Z862" s="34"/>
      <c r="AA862" s="34"/>
      <c r="AB862" s="34"/>
      <c r="AC862" s="34"/>
    </row>
    <row r="863" spans="1:29">
      <c r="A863" s="34"/>
      <c r="B863" s="34"/>
      <c r="C863" s="34"/>
      <c r="D863" s="34"/>
      <c r="E863" s="34"/>
      <c r="F863" s="34"/>
      <c r="G863" s="34"/>
      <c r="W863" s="34"/>
      <c r="X863" s="34"/>
      <c r="Y863" s="34"/>
      <c r="Z863" s="34"/>
      <c r="AA863" s="34"/>
      <c r="AB863" s="34"/>
      <c r="AC863" s="34"/>
    </row>
    <row r="864" spans="1:29">
      <c r="A864" s="34"/>
      <c r="B864" s="34"/>
      <c r="C864" s="34"/>
      <c r="D864" s="34"/>
      <c r="E864" s="34"/>
      <c r="F864" s="34"/>
      <c r="G864" s="34"/>
      <c r="W864" s="34"/>
      <c r="X864" s="34"/>
      <c r="Y864" s="34"/>
      <c r="Z864" s="34"/>
      <c r="AA864" s="34"/>
      <c r="AB864" s="34"/>
      <c r="AC864" s="34"/>
    </row>
    <row r="865" spans="1:29">
      <c r="A865" s="34"/>
      <c r="B865" s="34"/>
      <c r="C865" s="34"/>
      <c r="D865" s="34"/>
      <c r="E865" s="34"/>
      <c r="F865" s="34"/>
      <c r="G865" s="34"/>
      <c r="W865" s="34"/>
      <c r="X865" s="34"/>
      <c r="Y865" s="34"/>
      <c r="Z865" s="34"/>
      <c r="AA865" s="34"/>
      <c r="AB865" s="34"/>
      <c r="AC865" s="34"/>
    </row>
    <row r="866" spans="1:29">
      <c r="A866" s="34"/>
      <c r="B866" s="34"/>
      <c r="C866" s="34"/>
      <c r="D866" s="34"/>
      <c r="E866" s="34"/>
      <c r="F866" s="34"/>
      <c r="G866" s="34"/>
      <c r="W866" s="34"/>
      <c r="X866" s="34"/>
      <c r="Y866" s="34"/>
      <c r="Z866" s="34"/>
      <c r="AA866" s="34"/>
      <c r="AB866" s="34"/>
      <c r="AC866" s="34"/>
    </row>
    <row r="867" spans="1:29">
      <c r="A867" s="34"/>
      <c r="B867" s="34"/>
      <c r="C867" s="34"/>
      <c r="D867" s="34"/>
      <c r="E867" s="34"/>
      <c r="F867" s="34"/>
      <c r="G867" s="34"/>
      <c r="W867" s="34"/>
      <c r="X867" s="34"/>
      <c r="Y867" s="34"/>
      <c r="Z867" s="34"/>
      <c r="AA867" s="34"/>
      <c r="AB867" s="34"/>
      <c r="AC867" s="34"/>
    </row>
    <row r="868" spans="1:29">
      <c r="A868" s="34"/>
      <c r="B868" s="34"/>
      <c r="C868" s="34"/>
      <c r="D868" s="34"/>
      <c r="E868" s="34"/>
      <c r="F868" s="34"/>
      <c r="G868" s="34"/>
      <c r="W868" s="34"/>
      <c r="X868" s="34"/>
      <c r="Y868" s="34"/>
      <c r="Z868" s="34"/>
      <c r="AA868" s="34"/>
      <c r="AB868" s="34"/>
      <c r="AC868" s="34"/>
    </row>
    <row r="869" spans="1:29">
      <c r="A869" s="34"/>
      <c r="B869" s="34"/>
      <c r="C869" s="34"/>
      <c r="D869" s="34"/>
      <c r="E869" s="34"/>
      <c r="F869" s="34"/>
      <c r="G869" s="34"/>
      <c r="W869" s="34"/>
      <c r="X869" s="34"/>
      <c r="Y869" s="34"/>
      <c r="Z869" s="34"/>
      <c r="AA869" s="34"/>
      <c r="AB869" s="34"/>
      <c r="AC869" s="34"/>
    </row>
    <row r="870" spans="1:29">
      <c r="A870" s="34"/>
      <c r="B870" s="34"/>
      <c r="C870" s="34"/>
      <c r="D870" s="34"/>
      <c r="E870" s="34"/>
      <c r="F870" s="34"/>
      <c r="G870" s="34"/>
      <c r="W870" s="34"/>
      <c r="X870" s="34"/>
      <c r="Y870" s="34"/>
      <c r="Z870" s="34"/>
      <c r="AA870" s="34"/>
      <c r="AB870" s="34"/>
      <c r="AC870" s="34"/>
    </row>
    <row r="871" spans="1:29">
      <c r="A871" s="34"/>
      <c r="B871" s="34"/>
      <c r="C871" s="34"/>
      <c r="D871" s="34"/>
      <c r="E871" s="34"/>
      <c r="F871" s="34"/>
      <c r="G871" s="34"/>
      <c r="W871" s="34"/>
      <c r="X871" s="34"/>
      <c r="Y871" s="34"/>
      <c r="Z871" s="34"/>
      <c r="AA871" s="34"/>
      <c r="AB871" s="34"/>
      <c r="AC871" s="34"/>
    </row>
    <row r="872" spans="1:29">
      <c r="A872" s="34"/>
      <c r="B872" s="34"/>
      <c r="C872" s="34"/>
      <c r="D872" s="34"/>
      <c r="E872" s="34"/>
      <c r="F872" s="34"/>
      <c r="G872" s="34"/>
      <c r="W872" s="34"/>
      <c r="X872" s="34"/>
      <c r="Y872" s="34"/>
      <c r="Z872" s="34"/>
      <c r="AA872" s="34"/>
      <c r="AB872" s="34"/>
      <c r="AC872" s="34"/>
    </row>
    <row r="873" spans="1:29">
      <c r="A873" s="34"/>
      <c r="B873" s="34"/>
      <c r="C873" s="34"/>
      <c r="D873" s="34"/>
      <c r="E873" s="34"/>
      <c r="F873" s="34"/>
      <c r="G873" s="34"/>
      <c r="W873" s="34"/>
      <c r="X873" s="34"/>
      <c r="Y873" s="34"/>
      <c r="Z873" s="34"/>
      <c r="AA873" s="34"/>
      <c r="AB873" s="34"/>
      <c r="AC873" s="34"/>
    </row>
    <row r="874" spans="1:29">
      <c r="A874" s="34"/>
      <c r="B874" s="34"/>
      <c r="C874" s="34"/>
      <c r="D874" s="34"/>
      <c r="E874" s="34"/>
      <c r="F874" s="34"/>
      <c r="G874" s="34"/>
      <c r="W874" s="34"/>
      <c r="X874" s="34"/>
      <c r="Y874" s="34"/>
      <c r="Z874" s="34"/>
      <c r="AA874" s="34"/>
      <c r="AB874" s="34"/>
      <c r="AC874" s="34"/>
    </row>
    <row r="875" spans="1:29">
      <c r="A875" s="34"/>
      <c r="B875" s="34"/>
      <c r="C875" s="34"/>
      <c r="D875" s="34"/>
      <c r="E875" s="34"/>
      <c r="F875" s="34"/>
      <c r="G875" s="34"/>
      <c r="W875" s="34"/>
      <c r="X875" s="34"/>
      <c r="Y875" s="34"/>
      <c r="Z875" s="34"/>
      <c r="AA875" s="34"/>
      <c r="AB875" s="34"/>
      <c r="AC875" s="34"/>
    </row>
    <row r="876" spans="1:29">
      <c r="A876" s="34"/>
      <c r="B876" s="34"/>
      <c r="C876" s="34"/>
      <c r="D876" s="34"/>
      <c r="E876" s="34"/>
      <c r="F876" s="34"/>
      <c r="G876" s="34"/>
      <c r="W876" s="34"/>
      <c r="X876" s="34"/>
      <c r="Y876" s="34"/>
      <c r="Z876" s="34"/>
      <c r="AA876" s="34"/>
      <c r="AB876" s="34"/>
      <c r="AC876" s="34"/>
    </row>
    <row r="877" spans="1:29">
      <c r="A877" s="34"/>
      <c r="B877" s="34"/>
      <c r="C877" s="34"/>
      <c r="D877" s="34"/>
      <c r="E877" s="34"/>
      <c r="F877" s="34"/>
      <c r="G877" s="34"/>
      <c r="W877" s="34"/>
      <c r="X877" s="34"/>
      <c r="Y877" s="34"/>
      <c r="Z877" s="34"/>
      <c r="AA877" s="34"/>
      <c r="AB877" s="34"/>
      <c r="AC877" s="34"/>
    </row>
    <row r="878" spans="1:29">
      <c r="A878" s="34"/>
      <c r="B878" s="34"/>
      <c r="C878" s="34"/>
      <c r="D878" s="34"/>
      <c r="E878" s="34"/>
      <c r="F878" s="34"/>
      <c r="G878" s="34"/>
      <c r="W878" s="34"/>
      <c r="X878" s="34"/>
      <c r="Y878" s="34"/>
      <c r="Z878" s="34"/>
      <c r="AA878" s="34"/>
      <c r="AB878" s="34"/>
      <c r="AC878" s="34"/>
    </row>
    <row r="879" spans="1:29">
      <c r="A879" s="34"/>
      <c r="B879" s="34"/>
      <c r="C879" s="34"/>
      <c r="D879" s="34"/>
      <c r="E879" s="34"/>
      <c r="F879" s="34"/>
      <c r="G879" s="34"/>
      <c r="W879" s="34"/>
      <c r="X879" s="34"/>
      <c r="Y879" s="34"/>
      <c r="Z879" s="34"/>
      <c r="AA879" s="34"/>
      <c r="AB879" s="34"/>
      <c r="AC879" s="34"/>
    </row>
    <row r="880" spans="1:29">
      <c r="A880" s="34"/>
      <c r="B880" s="34"/>
      <c r="C880" s="34"/>
      <c r="D880" s="34"/>
      <c r="E880" s="34"/>
      <c r="F880" s="34"/>
      <c r="G880" s="34"/>
      <c r="W880" s="34"/>
      <c r="X880" s="34"/>
      <c r="Y880" s="34"/>
      <c r="Z880" s="34"/>
      <c r="AA880" s="34"/>
      <c r="AB880" s="34"/>
      <c r="AC880" s="34"/>
    </row>
    <row r="881" spans="1:29">
      <c r="A881" s="34"/>
      <c r="B881" s="34"/>
      <c r="C881" s="34"/>
      <c r="D881" s="34"/>
      <c r="E881" s="34"/>
      <c r="F881" s="34"/>
      <c r="G881" s="34"/>
      <c r="W881" s="34"/>
      <c r="X881" s="34"/>
      <c r="Y881" s="34"/>
      <c r="Z881" s="34"/>
      <c r="AA881" s="34"/>
      <c r="AB881" s="34"/>
      <c r="AC881" s="34"/>
    </row>
    <row r="882" spans="1:29">
      <c r="A882" s="34"/>
      <c r="B882" s="34"/>
      <c r="C882" s="34"/>
      <c r="D882" s="34"/>
      <c r="E882" s="34"/>
      <c r="F882" s="34"/>
      <c r="G882" s="34"/>
      <c r="W882" s="34"/>
      <c r="X882" s="34"/>
      <c r="Y882" s="34"/>
      <c r="Z882" s="34"/>
      <c r="AA882" s="34"/>
      <c r="AB882" s="34"/>
      <c r="AC882" s="34"/>
    </row>
    <row r="883" spans="1:29">
      <c r="A883" s="34"/>
      <c r="B883" s="34"/>
      <c r="C883" s="34"/>
      <c r="D883" s="34"/>
      <c r="E883" s="34"/>
      <c r="F883" s="34"/>
      <c r="G883" s="34"/>
      <c r="W883" s="34"/>
      <c r="X883" s="34"/>
      <c r="Y883" s="34"/>
      <c r="Z883" s="34"/>
      <c r="AA883" s="34"/>
      <c r="AB883" s="34"/>
      <c r="AC883" s="34"/>
    </row>
    <row r="884" spans="1:29">
      <c r="A884" s="34"/>
      <c r="B884" s="34"/>
      <c r="C884" s="34"/>
      <c r="D884" s="34"/>
      <c r="E884" s="34"/>
      <c r="F884" s="34"/>
      <c r="G884" s="34"/>
      <c r="W884" s="34"/>
      <c r="X884" s="34"/>
      <c r="Y884" s="34"/>
      <c r="Z884" s="34"/>
      <c r="AA884" s="34"/>
      <c r="AB884" s="34"/>
      <c r="AC884" s="34"/>
    </row>
    <row r="885" spans="1:29">
      <c r="A885" s="34"/>
      <c r="B885" s="34"/>
      <c r="C885" s="34"/>
      <c r="D885" s="34"/>
      <c r="E885" s="34"/>
      <c r="F885" s="34"/>
      <c r="G885" s="34"/>
      <c r="W885" s="34"/>
      <c r="X885" s="34"/>
      <c r="Y885" s="34"/>
      <c r="Z885" s="34"/>
      <c r="AA885" s="34"/>
      <c r="AB885" s="34"/>
      <c r="AC885" s="34"/>
    </row>
    <row r="886" spans="1:29">
      <c r="A886" s="34"/>
      <c r="B886" s="34"/>
      <c r="C886" s="34"/>
      <c r="D886" s="34"/>
      <c r="E886" s="34"/>
      <c r="F886" s="34"/>
      <c r="G886" s="34"/>
      <c r="W886" s="34"/>
      <c r="X886" s="34"/>
      <c r="Y886" s="34"/>
      <c r="Z886" s="34"/>
      <c r="AA886" s="34"/>
      <c r="AB886" s="34"/>
      <c r="AC886" s="34"/>
    </row>
    <row r="887" spans="1:29">
      <c r="A887" s="34"/>
      <c r="B887" s="34"/>
      <c r="C887" s="34"/>
      <c r="D887" s="34"/>
      <c r="E887" s="34"/>
      <c r="F887" s="34"/>
      <c r="G887" s="34"/>
      <c r="W887" s="34"/>
      <c r="X887" s="34"/>
      <c r="Y887" s="34"/>
      <c r="Z887" s="34"/>
      <c r="AA887" s="34"/>
      <c r="AB887" s="34"/>
      <c r="AC887" s="34"/>
    </row>
    <row r="888" spans="1:29">
      <c r="A888" s="34"/>
      <c r="B888" s="34"/>
      <c r="C888" s="34"/>
      <c r="D888" s="34"/>
      <c r="E888" s="34"/>
      <c r="F888" s="34"/>
      <c r="G888" s="34"/>
      <c r="W888" s="34"/>
      <c r="X888" s="34"/>
      <c r="Y888" s="34"/>
      <c r="Z888" s="34"/>
      <c r="AA888" s="34"/>
      <c r="AB888" s="34"/>
      <c r="AC888" s="34"/>
    </row>
    <row r="889" spans="1:29">
      <c r="A889" s="34"/>
      <c r="B889" s="34"/>
      <c r="C889" s="34"/>
      <c r="D889" s="34"/>
      <c r="E889" s="34"/>
      <c r="F889" s="34"/>
      <c r="G889" s="34"/>
      <c r="W889" s="34"/>
      <c r="X889" s="34"/>
      <c r="Y889" s="34"/>
      <c r="Z889" s="34"/>
      <c r="AA889" s="34"/>
      <c r="AB889" s="34"/>
      <c r="AC889" s="34"/>
    </row>
    <row r="890" spans="1:29">
      <c r="A890" s="34"/>
      <c r="B890" s="34"/>
      <c r="C890" s="34"/>
      <c r="D890" s="34"/>
      <c r="E890" s="34"/>
      <c r="F890" s="34"/>
      <c r="G890" s="34"/>
      <c r="W890" s="34"/>
      <c r="X890" s="34"/>
      <c r="Y890" s="34"/>
      <c r="Z890" s="34"/>
      <c r="AA890" s="34"/>
      <c r="AB890" s="34"/>
      <c r="AC890" s="34"/>
    </row>
    <row r="891" spans="1:29">
      <c r="A891" s="34"/>
      <c r="B891" s="34"/>
      <c r="C891" s="34"/>
      <c r="D891" s="34"/>
      <c r="E891" s="34"/>
      <c r="F891" s="34"/>
      <c r="G891" s="34"/>
      <c r="W891" s="34"/>
      <c r="X891" s="34"/>
      <c r="Y891" s="34"/>
      <c r="Z891" s="34"/>
      <c r="AA891" s="34"/>
      <c r="AB891" s="34"/>
      <c r="AC891" s="34"/>
    </row>
    <row r="892" spans="1:29">
      <c r="A892" s="34"/>
      <c r="B892" s="34"/>
      <c r="C892" s="34"/>
      <c r="D892" s="34"/>
      <c r="E892" s="34"/>
      <c r="F892" s="34"/>
      <c r="G892" s="34"/>
      <c r="W892" s="34"/>
      <c r="X892" s="34"/>
      <c r="Y892" s="34"/>
      <c r="Z892" s="34"/>
      <c r="AA892" s="34"/>
      <c r="AB892" s="34"/>
      <c r="AC892" s="34"/>
    </row>
    <row r="893" spans="1:29">
      <c r="A893" s="34"/>
      <c r="B893" s="34"/>
      <c r="C893" s="34"/>
      <c r="D893" s="34"/>
      <c r="E893" s="34"/>
      <c r="F893" s="34"/>
      <c r="G893" s="34"/>
      <c r="W893" s="34"/>
      <c r="X893" s="34"/>
      <c r="Y893" s="34"/>
      <c r="Z893" s="34"/>
      <c r="AA893" s="34"/>
      <c r="AB893" s="34"/>
      <c r="AC893" s="34"/>
    </row>
    <row r="894" spans="1:29">
      <c r="A894" s="34"/>
      <c r="B894" s="34"/>
      <c r="C894" s="34"/>
      <c r="D894" s="34"/>
      <c r="E894" s="34"/>
      <c r="F894" s="34"/>
      <c r="G894" s="34"/>
      <c r="W894" s="34"/>
      <c r="X894" s="34"/>
      <c r="Y894" s="34"/>
      <c r="Z894" s="34"/>
      <c r="AA894" s="34"/>
      <c r="AB894" s="34"/>
      <c r="AC894" s="34"/>
    </row>
    <row r="895" spans="1:29">
      <c r="A895" s="34"/>
      <c r="B895" s="34"/>
      <c r="C895" s="34"/>
      <c r="D895" s="34"/>
      <c r="E895" s="34"/>
      <c r="F895" s="34"/>
      <c r="G895" s="34"/>
      <c r="W895" s="34"/>
      <c r="X895" s="34"/>
      <c r="Y895" s="34"/>
      <c r="Z895" s="34"/>
      <c r="AA895" s="34"/>
      <c r="AB895" s="34"/>
      <c r="AC895" s="34"/>
    </row>
    <row r="896" spans="1:29">
      <c r="A896" s="34"/>
      <c r="B896" s="34"/>
      <c r="C896" s="34"/>
      <c r="D896" s="34"/>
      <c r="E896" s="34"/>
      <c r="F896" s="34"/>
      <c r="G896" s="34"/>
      <c r="W896" s="34"/>
      <c r="X896" s="34"/>
      <c r="Y896" s="34"/>
      <c r="Z896" s="34"/>
      <c r="AA896" s="34"/>
      <c r="AB896" s="34"/>
      <c r="AC896" s="34"/>
    </row>
    <row r="897" spans="1:29">
      <c r="A897" s="34"/>
      <c r="B897" s="34"/>
      <c r="C897" s="34"/>
      <c r="D897" s="34"/>
      <c r="E897" s="34"/>
      <c r="F897" s="34"/>
      <c r="G897" s="34"/>
      <c r="W897" s="34"/>
      <c r="X897" s="34"/>
      <c r="Y897" s="34"/>
      <c r="Z897" s="34"/>
      <c r="AA897" s="34"/>
      <c r="AB897" s="34"/>
      <c r="AC897" s="34"/>
    </row>
    <row r="898" spans="1:29">
      <c r="A898" s="34"/>
      <c r="B898" s="34"/>
      <c r="C898" s="34"/>
      <c r="D898" s="34"/>
      <c r="E898" s="34"/>
      <c r="F898" s="34"/>
      <c r="G898" s="34"/>
      <c r="W898" s="34"/>
      <c r="X898" s="34"/>
      <c r="Y898" s="34"/>
      <c r="Z898" s="34"/>
      <c r="AA898" s="34"/>
      <c r="AB898" s="34"/>
      <c r="AC898" s="34"/>
    </row>
    <row r="899" spans="1:29">
      <c r="A899" s="34"/>
      <c r="B899" s="34"/>
      <c r="C899" s="34"/>
      <c r="D899" s="34"/>
      <c r="E899" s="34"/>
      <c r="F899" s="34"/>
      <c r="G899" s="34"/>
      <c r="W899" s="34"/>
      <c r="X899" s="34"/>
      <c r="Y899" s="34"/>
      <c r="Z899" s="34"/>
      <c r="AA899" s="34"/>
      <c r="AB899" s="34"/>
      <c r="AC899" s="34"/>
    </row>
    <row r="900" spans="1:29">
      <c r="A900" s="34"/>
      <c r="B900" s="34"/>
      <c r="C900" s="34"/>
      <c r="D900" s="34"/>
      <c r="E900" s="34"/>
      <c r="F900" s="34"/>
      <c r="G900" s="34"/>
      <c r="W900" s="34"/>
      <c r="X900" s="34"/>
      <c r="Y900" s="34"/>
      <c r="Z900" s="34"/>
      <c r="AA900" s="34"/>
      <c r="AB900" s="34"/>
      <c r="AC900" s="34"/>
    </row>
    <row r="901" spans="1:29">
      <c r="A901" s="34"/>
      <c r="B901" s="34"/>
      <c r="C901" s="34"/>
      <c r="D901" s="34"/>
      <c r="E901" s="34"/>
      <c r="F901" s="34"/>
      <c r="G901" s="34"/>
      <c r="W901" s="34"/>
      <c r="X901" s="34"/>
      <c r="Y901" s="34"/>
      <c r="Z901" s="34"/>
      <c r="AA901" s="34"/>
      <c r="AB901" s="34"/>
      <c r="AC901" s="34"/>
    </row>
    <row r="902" spans="1:29">
      <c r="A902" s="34"/>
      <c r="B902" s="34"/>
      <c r="C902" s="34"/>
      <c r="D902" s="34"/>
      <c r="E902" s="34"/>
      <c r="F902" s="34"/>
      <c r="G902" s="34"/>
      <c r="W902" s="34"/>
      <c r="X902" s="34"/>
      <c r="Y902" s="34"/>
      <c r="Z902" s="34"/>
      <c r="AA902" s="34"/>
      <c r="AB902" s="34"/>
      <c r="AC902" s="34"/>
    </row>
    <row r="903" spans="1:29">
      <c r="A903" s="34"/>
      <c r="B903" s="34"/>
      <c r="C903" s="34"/>
      <c r="D903" s="34"/>
      <c r="E903" s="34"/>
      <c r="F903" s="34"/>
      <c r="G903" s="34"/>
      <c r="W903" s="34"/>
      <c r="X903" s="34"/>
      <c r="Y903" s="34"/>
      <c r="Z903" s="34"/>
      <c r="AA903" s="34"/>
      <c r="AB903" s="34"/>
      <c r="AC903" s="34"/>
    </row>
    <row r="904" spans="1:29">
      <c r="A904" s="34"/>
      <c r="B904" s="34"/>
      <c r="C904" s="34"/>
      <c r="D904" s="34"/>
      <c r="E904" s="34"/>
      <c r="F904" s="34"/>
      <c r="G904" s="34"/>
      <c r="W904" s="34"/>
      <c r="X904" s="34"/>
      <c r="Y904" s="34"/>
      <c r="Z904" s="34"/>
      <c r="AA904" s="34"/>
      <c r="AB904" s="34"/>
      <c r="AC904" s="34"/>
    </row>
    <row r="905" spans="1:29">
      <c r="A905" s="34"/>
      <c r="B905" s="34"/>
      <c r="C905" s="34"/>
      <c r="D905" s="34"/>
      <c r="E905" s="34"/>
      <c r="F905" s="34"/>
      <c r="G905" s="34"/>
      <c r="W905" s="34"/>
      <c r="X905" s="34"/>
      <c r="Y905" s="34"/>
      <c r="Z905" s="34"/>
      <c r="AA905" s="34"/>
      <c r="AB905" s="34"/>
      <c r="AC905" s="34"/>
    </row>
    <row r="906" spans="1:29">
      <c r="A906" s="34"/>
      <c r="B906" s="34"/>
      <c r="C906" s="34"/>
      <c r="D906" s="34"/>
      <c r="E906" s="34"/>
      <c r="F906" s="34"/>
      <c r="G906" s="34"/>
      <c r="W906" s="34"/>
      <c r="X906" s="34"/>
      <c r="Y906" s="34"/>
      <c r="Z906" s="34"/>
      <c r="AA906" s="34"/>
      <c r="AB906" s="34"/>
      <c r="AC906" s="34"/>
    </row>
    <row r="907" spans="1:29">
      <c r="A907" s="34"/>
      <c r="B907" s="34"/>
      <c r="C907" s="34"/>
      <c r="D907" s="34"/>
      <c r="E907" s="34"/>
      <c r="F907" s="34"/>
      <c r="G907" s="34"/>
      <c r="W907" s="34"/>
      <c r="X907" s="34"/>
      <c r="Y907" s="34"/>
      <c r="Z907" s="34"/>
      <c r="AA907" s="34"/>
      <c r="AB907" s="34"/>
      <c r="AC907" s="34"/>
    </row>
    <row r="908" spans="1:29">
      <c r="A908" s="34"/>
      <c r="B908" s="34"/>
      <c r="C908" s="34"/>
      <c r="D908" s="34"/>
      <c r="E908" s="34"/>
      <c r="F908" s="34"/>
      <c r="G908" s="34"/>
      <c r="W908" s="34"/>
      <c r="X908" s="34"/>
      <c r="Y908" s="34"/>
      <c r="Z908" s="34"/>
      <c r="AA908" s="34"/>
      <c r="AB908" s="34"/>
      <c r="AC908" s="34"/>
    </row>
    <row r="909" spans="1:29">
      <c r="A909" s="34"/>
      <c r="B909" s="34"/>
      <c r="C909" s="34"/>
      <c r="D909" s="34"/>
      <c r="E909" s="34"/>
      <c r="F909" s="34"/>
      <c r="G909" s="34"/>
      <c r="W909" s="34"/>
      <c r="X909" s="34"/>
      <c r="Y909" s="34"/>
      <c r="Z909" s="34"/>
      <c r="AA909" s="34"/>
      <c r="AB909" s="34"/>
      <c r="AC909" s="34"/>
    </row>
    <row r="910" spans="1:29">
      <c r="A910" s="34"/>
      <c r="B910" s="34"/>
      <c r="C910" s="34"/>
      <c r="D910" s="34"/>
      <c r="E910" s="34"/>
      <c r="F910" s="34"/>
      <c r="G910" s="34"/>
      <c r="W910" s="34"/>
      <c r="X910" s="34"/>
      <c r="Y910" s="34"/>
      <c r="Z910" s="34"/>
      <c r="AA910" s="34"/>
      <c r="AB910" s="34"/>
      <c r="AC910" s="34"/>
    </row>
    <row r="911" spans="1:29">
      <c r="A911" s="34"/>
      <c r="B911" s="34"/>
      <c r="C911" s="34"/>
      <c r="D911" s="34"/>
      <c r="E911" s="34"/>
      <c r="F911" s="34"/>
      <c r="G911" s="34"/>
      <c r="W911" s="34"/>
      <c r="X911" s="34"/>
      <c r="Y911" s="34"/>
      <c r="Z911" s="34"/>
      <c r="AA911" s="34"/>
      <c r="AB911" s="34"/>
      <c r="AC911" s="34"/>
    </row>
    <row r="912" spans="1:29">
      <c r="A912" s="34"/>
      <c r="B912" s="34"/>
      <c r="C912" s="34"/>
      <c r="D912" s="34"/>
      <c r="E912" s="34"/>
      <c r="F912" s="34"/>
      <c r="G912" s="34"/>
      <c r="W912" s="34"/>
      <c r="X912" s="34"/>
      <c r="Y912" s="34"/>
      <c r="Z912" s="34"/>
      <c r="AA912" s="34"/>
      <c r="AB912" s="34"/>
      <c r="AC912" s="34"/>
    </row>
    <row r="913" spans="1:29">
      <c r="A913" s="34"/>
      <c r="B913" s="34"/>
      <c r="C913" s="34"/>
      <c r="D913" s="34"/>
      <c r="E913" s="34"/>
      <c r="F913" s="34"/>
      <c r="G913" s="34"/>
      <c r="W913" s="34"/>
      <c r="X913" s="34"/>
      <c r="Y913" s="34"/>
      <c r="Z913" s="34"/>
      <c r="AA913" s="34"/>
      <c r="AB913" s="34"/>
      <c r="AC913" s="34"/>
    </row>
    <row r="914" spans="1:29">
      <c r="A914" s="34"/>
      <c r="B914" s="34"/>
      <c r="C914" s="34"/>
      <c r="D914" s="34"/>
      <c r="E914" s="34"/>
      <c r="F914" s="34"/>
      <c r="G914" s="34"/>
      <c r="W914" s="34"/>
      <c r="X914" s="34"/>
      <c r="Y914" s="34"/>
      <c r="Z914" s="34"/>
      <c r="AA914" s="34"/>
      <c r="AB914" s="34"/>
      <c r="AC914" s="34"/>
    </row>
    <row r="915" spans="1:29">
      <c r="A915" s="34"/>
      <c r="B915" s="34"/>
      <c r="C915" s="34"/>
      <c r="D915" s="34"/>
      <c r="E915" s="34"/>
      <c r="F915" s="34"/>
      <c r="G915" s="34"/>
      <c r="W915" s="34"/>
      <c r="X915" s="34"/>
      <c r="Y915" s="34"/>
      <c r="Z915" s="34"/>
      <c r="AA915" s="34"/>
      <c r="AB915" s="34"/>
      <c r="AC915" s="34"/>
    </row>
    <row r="916" spans="1:29">
      <c r="A916" s="34"/>
      <c r="B916" s="34"/>
      <c r="C916" s="34"/>
      <c r="D916" s="34"/>
      <c r="E916" s="34"/>
      <c r="F916" s="34"/>
      <c r="G916" s="34"/>
      <c r="W916" s="34"/>
      <c r="X916" s="34"/>
      <c r="Y916" s="34"/>
      <c r="Z916" s="34"/>
      <c r="AA916" s="34"/>
      <c r="AB916" s="34"/>
      <c r="AC916" s="34"/>
    </row>
    <row r="917" spans="1:29">
      <c r="A917" s="34"/>
      <c r="B917" s="34"/>
      <c r="C917" s="34"/>
      <c r="D917" s="34"/>
      <c r="E917" s="34"/>
      <c r="F917" s="34"/>
      <c r="G917" s="34"/>
      <c r="W917" s="34"/>
      <c r="X917" s="34"/>
      <c r="Y917" s="34"/>
      <c r="Z917" s="34"/>
      <c r="AA917" s="34"/>
      <c r="AB917" s="34"/>
      <c r="AC917" s="34"/>
    </row>
    <row r="918" spans="1:29">
      <c r="A918" s="34"/>
      <c r="B918" s="34"/>
      <c r="C918" s="34"/>
      <c r="D918" s="34"/>
      <c r="E918" s="34"/>
      <c r="F918" s="34"/>
      <c r="G918" s="34"/>
      <c r="W918" s="34"/>
      <c r="X918" s="34"/>
      <c r="Y918" s="34"/>
      <c r="Z918" s="34"/>
      <c r="AA918" s="34"/>
      <c r="AB918" s="34"/>
      <c r="AC918" s="34"/>
    </row>
    <row r="919" spans="1:29">
      <c r="A919" s="34"/>
      <c r="B919" s="34"/>
      <c r="C919" s="34"/>
      <c r="D919" s="34"/>
      <c r="E919" s="34"/>
      <c r="F919" s="34"/>
      <c r="G919" s="34"/>
      <c r="W919" s="34"/>
      <c r="X919" s="34"/>
      <c r="Y919" s="34"/>
      <c r="Z919" s="34"/>
      <c r="AA919" s="34"/>
      <c r="AB919" s="34"/>
      <c r="AC919" s="34"/>
    </row>
    <row r="920" spans="1:29">
      <c r="A920" s="34"/>
      <c r="B920" s="34"/>
      <c r="C920" s="34"/>
      <c r="D920" s="34"/>
      <c r="E920" s="34"/>
      <c r="F920" s="34"/>
      <c r="G920" s="34"/>
      <c r="W920" s="34"/>
      <c r="X920" s="34"/>
      <c r="Y920" s="34"/>
      <c r="Z920" s="34"/>
      <c r="AA920" s="34"/>
      <c r="AB920" s="34"/>
      <c r="AC920" s="34"/>
    </row>
    <row r="921" spans="1:29">
      <c r="A921" s="34"/>
      <c r="B921" s="34"/>
      <c r="C921" s="34"/>
      <c r="D921" s="34"/>
      <c r="E921" s="34"/>
      <c r="F921" s="34"/>
      <c r="G921" s="34"/>
      <c r="W921" s="34"/>
      <c r="X921" s="34"/>
      <c r="Y921" s="34"/>
      <c r="Z921" s="34"/>
      <c r="AA921" s="34"/>
      <c r="AB921" s="34"/>
      <c r="AC921" s="34"/>
    </row>
    <row r="922" spans="1:29">
      <c r="A922" s="34"/>
      <c r="B922" s="34"/>
      <c r="C922" s="34"/>
      <c r="D922" s="34"/>
      <c r="E922" s="34"/>
      <c r="F922" s="34"/>
      <c r="G922" s="34"/>
      <c r="W922" s="34"/>
      <c r="X922" s="34"/>
      <c r="Y922" s="34"/>
      <c r="Z922" s="34"/>
      <c r="AA922" s="34"/>
      <c r="AB922" s="34"/>
      <c r="AC922" s="34"/>
    </row>
    <row r="923" spans="1:29">
      <c r="A923" s="34"/>
      <c r="B923" s="34"/>
      <c r="C923" s="34"/>
      <c r="D923" s="34"/>
      <c r="E923" s="34"/>
      <c r="F923" s="34"/>
      <c r="G923" s="34"/>
      <c r="W923" s="34"/>
      <c r="X923" s="34"/>
      <c r="Y923" s="34"/>
      <c r="Z923" s="34"/>
      <c r="AA923" s="34"/>
      <c r="AB923" s="34"/>
      <c r="AC923" s="34"/>
    </row>
    <row r="924" spans="1:29">
      <c r="A924" s="34"/>
      <c r="B924" s="34"/>
      <c r="C924" s="34"/>
      <c r="D924" s="34"/>
      <c r="E924" s="34"/>
      <c r="F924" s="34"/>
      <c r="G924" s="34"/>
      <c r="W924" s="34"/>
      <c r="X924" s="34"/>
      <c r="Y924" s="34"/>
      <c r="Z924" s="34"/>
      <c r="AA924" s="34"/>
      <c r="AB924" s="34"/>
      <c r="AC924" s="34"/>
    </row>
    <row r="925" spans="1:29">
      <c r="A925" s="34"/>
      <c r="B925" s="34"/>
      <c r="C925" s="34"/>
      <c r="D925" s="34"/>
      <c r="E925" s="34"/>
      <c r="F925" s="34"/>
      <c r="G925" s="34"/>
      <c r="W925" s="34"/>
      <c r="X925" s="34"/>
      <c r="Y925" s="34"/>
      <c r="Z925" s="34"/>
      <c r="AA925" s="34"/>
      <c r="AB925" s="34"/>
      <c r="AC925" s="34"/>
    </row>
    <row r="926" spans="1:29">
      <c r="A926" s="34"/>
      <c r="B926" s="34"/>
      <c r="C926" s="34"/>
      <c r="D926" s="34"/>
      <c r="E926" s="34"/>
      <c r="F926" s="34"/>
      <c r="G926" s="34"/>
      <c r="W926" s="34"/>
      <c r="X926" s="34"/>
      <c r="Y926" s="34"/>
      <c r="Z926" s="34"/>
      <c r="AA926" s="34"/>
      <c r="AB926" s="34"/>
      <c r="AC926" s="34"/>
    </row>
    <row r="927" spans="1:29">
      <c r="A927" s="34"/>
      <c r="B927" s="34"/>
      <c r="C927" s="34"/>
      <c r="D927" s="34"/>
      <c r="E927" s="34"/>
      <c r="F927" s="34"/>
      <c r="G927" s="34"/>
      <c r="W927" s="34"/>
      <c r="X927" s="34"/>
      <c r="Y927" s="34"/>
      <c r="Z927" s="34"/>
      <c r="AA927" s="34"/>
      <c r="AB927" s="34"/>
      <c r="AC927" s="34"/>
    </row>
    <row r="928" spans="1:29">
      <c r="A928" s="34"/>
      <c r="B928" s="34"/>
      <c r="C928" s="34"/>
      <c r="D928" s="34"/>
      <c r="E928" s="34"/>
      <c r="F928" s="34"/>
      <c r="G928" s="34"/>
      <c r="W928" s="34"/>
      <c r="X928" s="34"/>
      <c r="Y928" s="34"/>
      <c r="Z928" s="34"/>
      <c r="AA928" s="34"/>
      <c r="AB928" s="34"/>
      <c r="AC928" s="34"/>
    </row>
    <row r="929" spans="1:29">
      <c r="A929" s="34"/>
      <c r="B929" s="34"/>
      <c r="C929" s="34"/>
      <c r="D929" s="34"/>
      <c r="E929" s="34"/>
      <c r="F929" s="34"/>
      <c r="G929" s="34"/>
      <c r="W929" s="34"/>
      <c r="X929" s="34"/>
      <c r="Y929" s="34"/>
      <c r="Z929" s="34"/>
      <c r="AA929" s="34"/>
      <c r="AB929" s="34"/>
      <c r="AC929" s="34"/>
    </row>
    <row r="930" spans="1:29">
      <c r="A930" s="34"/>
      <c r="B930" s="34"/>
      <c r="C930" s="34"/>
      <c r="D930" s="34"/>
      <c r="E930" s="34"/>
      <c r="F930" s="34"/>
      <c r="G930" s="34"/>
      <c r="W930" s="34"/>
      <c r="X930" s="34"/>
      <c r="Y930" s="34"/>
      <c r="Z930" s="34"/>
      <c r="AA930" s="34"/>
      <c r="AB930" s="34"/>
      <c r="AC930" s="34"/>
    </row>
    <row r="931" spans="1:29">
      <c r="A931" s="34"/>
      <c r="B931" s="34"/>
      <c r="C931" s="34"/>
      <c r="D931" s="34"/>
      <c r="E931" s="34"/>
      <c r="F931" s="34"/>
      <c r="G931" s="34"/>
      <c r="W931" s="34"/>
      <c r="X931" s="34"/>
      <c r="Y931" s="34"/>
      <c r="Z931" s="34"/>
      <c r="AA931" s="34"/>
      <c r="AB931" s="34"/>
      <c r="AC931" s="34"/>
    </row>
    <row r="932" spans="1:29">
      <c r="A932" s="34"/>
      <c r="B932" s="34"/>
      <c r="C932" s="34"/>
      <c r="D932" s="34"/>
      <c r="E932" s="34"/>
      <c r="F932" s="34"/>
      <c r="G932" s="34"/>
      <c r="W932" s="34"/>
      <c r="X932" s="34"/>
      <c r="Y932" s="34"/>
      <c r="Z932" s="34"/>
      <c r="AA932" s="34"/>
      <c r="AB932" s="34"/>
      <c r="AC932" s="34"/>
    </row>
    <row r="933" spans="1:29">
      <c r="A933" s="34"/>
      <c r="B933" s="34"/>
      <c r="C933" s="34"/>
      <c r="D933" s="34"/>
      <c r="E933" s="34"/>
      <c r="F933" s="34"/>
      <c r="G933" s="34"/>
      <c r="W933" s="34"/>
      <c r="X933" s="34"/>
      <c r="Y933" s="34"/>
      <c r="Z933" s="34"/>
      <c r="AA933" s="34"/>
      <c r="AB933" s="34"/>
      <c r="AC933" s="34"/>
    </row>
    <row r="934" spans="1:29">
      <c r="A934" s="34"/>
      <c r="B934" s="34"/>
      <c r="C934" s="34"/>
      <c r="D934" s="34"/>
      <c r="E934" s="34"/>
      <c r="F934" s="34"/>
      <c r="G934" s="34"/>
      <c r="W934" s="34"/>
      <c r="X934" s="34"/>
      <c r="Y934" s="34"/>
      <c r="Z934" s="34"/>
      <c r="AA934" s="34"/>
      <c r="AB934" s="34"/>
      <c r="AC934" s="34"/>
    </row>
    <row r="935" spans="1:29">
      <c r="A935" s="34"/>
      <c r="B935" s="34"/>
      <c r="C935" s="34"/>
      <c r="D935" s="34"/>
      <c r="E935" s="34"/>
      <c r="F935" s="34"/>
      <c r="G935" s="34"/>
      <c r="W935" s="34"/>
      <c r="X935" s="34"/>
      <c r="Y935" s="34"/>
      <c r="Z935" s="34"/>
      <c r="AA935" s="34"/>
      <c r="AB935" s="34"/>
      <c r="AC935" s="34"/>
    </row>
    <row r="936" spans="1:29">
      <c r="A936" s="34"/>
      <c r="B936" s="34"/>
      <c r="C936" s="34"/>
      <c r="D936" s="34"/>
      <c r="E936" s="34"/>
      <c r="F936" s="34"/>
      <c r="G936" s="34"/>
      <c r="W936" s="34"/>
      <c r="X936" s="34"/>
      <c r="Y936" s="34"/>
      <c r="Z936" s="34"/>
      <c r="AA936" s="34"/>
      <c r="AB936" s="34"/>
      <c r="AC936" s="34"/>
    </row>
    <row r="937" spans="1:29">
      <c r="A937" s="34"/>
      <c r="B937" s="34"/>
      <c r="C937" s="34"/>
      <c r="D937" s="34"/>
      <c r="E937" s="34"/>
      <c r="F937" s="34"/>
      <c r="G937" s="34"/>
      <c r="W937" s="34"/>
      <c r="X937" s="34"/>
      <c r="Y937" s="34"/>
      <c r="Z937" s="34"/>
      <c r="AA937" s="34"/>
      <c r="AB937" s="34"/>
      <c r="AC937" s="34"/>
    </row>
    <row r="938" spans="1:29">
      <c r="A938" s="34"/>
      <c r="B938" s="34"/>
      <c r="C938" s="34"/>
      <c r="D938" s="34"/>
      <c r="E938" s="34"/>
      <c r="F938" s="34"/>
      <c r="G938" s="34"/>
      <c r="W938" s="34"/>
      <c r="X938" s="34"/>
      <c r="Y938" s="34"/>
      <c r="Z938" s="34"/>
      <c r="AA938" s="34"/>
      <c r="AB938" s="34"/>
      <c r="AC938" s="34"/>
    </row>
    <row r="939" spans="1:29">
      <c r="A939" s="34"/>
      <c r="B939" s="34"/>
      <c r="C939" s="34"/>
      <c r="D939" s="34"/>
      <c r="E939" s="34"/>
      <c r="F939" s="34"/>
      <c r="G939" s="34"/>
      <c r="W939" s="34"/>
      <c r="X939" s="34"/>
      <c r="Y939" s="34"/>
      <c r="Z939" s="34"/>
      <c r="AA939" s="34"/>
      <c r="AB939" s="34"/>
      <c r="AC939" s="34"/>
    </row>
    <row r="940" spans="1:29">
      <c r="A940" s="34"/>
      <c r="B940" s="34"/>
      <c r="C940" s="34"/>
      <c r="D940" s="34"/>
      <c r="E940" s="34"/>
      <c r="F940" s="34"/>
      <c r="G940" s="34"/>
      <c r="W940" s="34"/>
      <c r="X940" s="34"/>
      <c r="Y940" s="34"/>
      <c r="Z940" s="34"/>
      <c r="AA940" s="34"/>
      <c r="AB940" s="34"/>
      <c r="AC940" s="34"/>
    </row>
    <row r="941" spans="1:29">
      <c r="A941" s="34"/>
      <c r="B941" s="34"/>
      <c r="C941" s="34"/>
      <c r="D941" s="34"/>
      <c r="E941" s="34"/>
      <c r="F941" s="34"/>
      <c r="G941" s="34"/>
      <c r="W941" s="34"/>
      <c r="X941" s="34"/>
      <c r="Y941" s="34"/>
      <c r="Z941" s="34"/>
      <c r="AA941" s="34"/>
      <c r="AB941" s="34"/>
      <c r="AC941" s="34"/>
    </row>
    <row r="942" spans="1:29">
      <c r="A942" s="34"/>
      <c r="B942" s="34"/>
      <c r="C942" s="34"/>
      <c r="D942" s="34"/>
      <c r="E942" s="34"/>
      <c r="F942" s="34"/>
      <c r="G942" s="34"/>
      <c r="W942" s="34"/>
      <c r="X942" s="34"/>
      <c r="Y942" s="34"/>
      <c r="Z942" s="34"/>
      <c r="AA942" s="34"/>
      <c r="AB942" s="34"/>
      <c r="AC942" s="34"/>
    </row>
    <row r="943" spans="1:29">
      <c r="A943" s="34"/>
      <c r="B943" s="34"/>
      <c r="C943" s="34"/>
      <c r="D943" s="34"/>
      <c r="E943" s="34"/>
      <c r="F943" s="34"/>
      <c r="G943" s="34"/>
      <c r="W943" s="34"/>
      <c r="X943" s="34"/>
      <c r="Y943" s="34"/>
      <c r="Z943" s="34"/>
      <c r="AA943" s="34"/>
      <c r="AB943" s="34"/>
      <c r="AC943" s="34"/>
    </row>
    <row r="944" spans="1:29">
      <c r="A944" s="34"/>
      <c r="B944" s="34"/>
      <c r="C944" s="34"/>
      <c r="D944" s="34"/>
      <c r="E944" s="34"/>
      <c r="F944" s="34"/>
      <c r="G944" s="34"/>
      <c r="W944" s="34"/>
      <c r="X944" s="34"/>
      <c r="Y944" s="34"/>
      <c r="Z944" s="34"/>
      <c r="AA944" s="34"/>
      <c r="AB944" s="34"/>
      <c r="AC944" s="34"/>
    </row>
    <row r="945" spans="1:29">
      <c r="A945" s="34"/>
      <c r="B945" s="34"/>
      <c r="C945" s="34"/>
      <c r="D945" s="34"/>
      <c r="E945" s="34"/>
      <c r="F945" s="34"/>
      <c r="G945" s="34"/>
      <c r="W945" s="34"/>
      <c r="X945" s="34"/>
      <c r="Y945" s="34"/>
      <c r="Z945" s="34"/>
      <c r="AA945" s="34"/>
      <c r="AB945" s="34"/>
      <c r="AC945" s="34"/>
    </row>
    <row r="946" spans="1:29">
      <c r="A946" s="34"/>
      <c r="B946" s="34"/>
      <c r="C946" s="34"/>
      <c r="D946" s="34"/>
      <c r="E946" s="34"/>
      <c r="F946" s="34"/>
      <c r="G946" s="34"/>
      <c r="W946" s="34"/>
      <c r="X946" s="34"/>
      <c r="Y946" s="34"/>
      <c r="Z946" s="34"/>
      <c r="AA946" s="34"/>
      <c r="AB946" s="34"/>
      <c r="AC946" s="34"/>
    </row>
    <row r="947" spans="1:29">
      <c r="A947" s="34"/>
      <c r="B947" s="34"/>
      <c r="C947" s="34"/>
      <c r="D947" s="34"/>
      <c r="E947" s="34"/>
      <c r="F947" s="34"/>
      <c r="G947" s="34"/>
      <c r="W947" s="34"/>
      <c r="X947" s="34"/>
      <c r="Y947" s="34"/>
      <c r="Z947" s="34"/>
      <c r="AA947" s="34"/>
      <c r="AB947" s="34"/>
      <c r="AC947" s="34"/>
    </row>
    <row r="948" spans="1:29">
      <c r="A948" s="34"/>
      <c r="B948" s="34"/>
      <c r="C948" s="34"/>
      <c r="D948" s="34"/>
      <c r="E948" s="34"/>
      <c r="F948" s="34"/>
      <c r="G948" s="34"/>
      <c r="W948" s="34"/>
      <c r="X948" s="34"/>
      <c r="Y948" s="34"/>
      <c r="Z948" s="34"/>
      <c r="AA948" s="34"/>
      <c r="AB948" s="34"/>
      <c r="AC948" s="34"/>
    </row>
    <row r="949" spans="1:29">
      <c r="A949" s="34"/>
      <c r="B949" s="34"/>
      <c r="C949" s="34"/>
      <c r="D949" s="34"/>
      <c r="E949" s="34"/>
      <c r="F949" s="34"/>
      <c r="G949" s="34"/>
      <c r="W949" s="34"/>
      <c r="X949" s="34"/>
      <c r="Y949" s="34"/>
      <c r="Z949" s="34"/>
      <c r="AA949" s="34"/>
      <c r="AB949" s="34"/>
      <c r="AC949" s="34"/>
    </row>
    <row r="950" spans="1:29">
      <c r="A950" s="34"/>
      <c r="B950" s="34"/>
      <c r="C950" s="34"/>
      <c r="D950" s="34"/>
      <c r="E950" s="34"/>
      <c r="F950" s="34"/>
      <c r="G950" s="34"/>
      <c r="W950" s="34"/>
      <c r="X950" s="34"/>
      <c r="Y950" s="34"/>
      <c r="Z950" s="34"/>
      <c r="AA950" s="34"/>
      <c r="AB950" s="34"/>
      <c r="AC950" s="34"/>
    </row>
    <row r="951" spans="1:29">
      <c r="A951" s="34"/>
      <c r="B951" s="34"/>
      <c r="C951" s="34"/>
      <c r="D951" s="34"/>
      <c r="E951" s="34"/>
      <c r="F951" s="34"/>
      <c r="G951" s="34"/>
      <c r="W951" s="34"/>
      <c r="X951" s="34"/>
      <c r="Y951" s="34"/>
      <c r="Z951" s="34"/>
      <c r="AA951" s="34"/>
      <c r="AB951" s="34"/>
      <c r="AC951" s="34"/>
    </row>
    <row r="952" spans="1:29">
      <c r="A952" s="34"/>
      <c r="B952" s="34"/>
      <c r="C952" s="34"/>
      <c r="D952" s="34"/>
      <c r="E952" s="34"/>
      <c r="F952" s="34"/>
      <c r="G952" s="34"/>
      <c r="W952" s="34"/>
      <c r="X952" s="34"/>
      <c r="Y952" s="34"/>
      <c r="Z952" s="34"/>
      <c r="AA952" s="34"/>
      <c r="AB952" s="34"/>
      <c r="AC952" s="34"/>
    </row>
    <row r="953" spans="1:29">
      <c r="A953" s="34"/>
      <c r="B953" s="34"/>
      <c r="C953" s="34"/>
      <c r="D953" s="34"/>
      <c r="E953" s="34"/>
      <c r="F953" s="34"/>
      <c r="G953" s="34"/>
      <c r="W953" s="34"/>
      <c r="X953" s="34"/>
      <c r="Y953" s="34"/>
      <c r="Z953" s="34"/>
      <c r="AA953" s="34"/>
      <c r="AB953" s="34"/>
      <c r="AC953" s="34"/>
    </row>
    <row r="954" spans="1:29">
      <c r="A954" s="34"/>
      <c r="B954" s="34"/>
      <c r="C954" s="34"/>
      <c r="D954" s="34"/>
      <c r="E954" s="34"/>
      <c r="F954" s="34"/>
      <c r="G954" s="34"/>
      <c r="W954" s="34"/>
      <c r="X954" s="34"/>
      <c r="Y954" s="34"/>
      <c r="Z954" s="34"/>
      <c r="AA954" s="34"/>
      <c r="AB954" s="34"/>
      <c r="AC954" s="34"/>
    </row>
    <row r="955" spans="1:29">
      <c r="A955" s="34"/>
      <c r="B955" s="34"/>
      <c r="C955" s="34"/>
      <c r="D955" s="34"/>
      <c r="E955" s="34"/>
      <c r="F955" s="34"/>
      <c r="G955" s="34"/>
      <c r="W955" s="34"/>
      <c r="X955" s="34"/>
      <c r="Y955" s="34"/>
      <c r="Z955" s="34"/>
      <c r="AA955" s="34"/>
      <c r="AB955" s="34"/>
      <c r="AC955" s="34"/>
    </row>
    <row r="956" spans="1:29">
      <c r="A956" s="34"/>
      <c r="B956" s="34"/>
      <c r="C956" s="34"/>
      <c r="D956" s="34"/>
      <c r="E956" s="34"/>
      <c r="F956" s="34"/>
      <c r="G956" s="34"/>
      <c r="W956" s="34"/>
      <c r="X956" s="34"/>
      <c r="Y956" s="34"/>
      <c r="Z956" s="34"/>
      <c r="AA956" s="34"/>
      <c r="AB956" s="34"/>
      <c r="AC956" s="34"/>
    </row>
    <row r="957" spans="1:29">
      <c r="A957" s="34"/>
      <c r="B957" s="34"/>
      <c r="C957" s="34"/>
      <c r="D957" s="34"/>
      <c r="E957" s="34"/>
      <c r="F957" s="34"/>
      <c r="G957" s="34"/>
      <c r="W957" s="34"/>
      <c r="X957" s="34"/>
      <c r="Y957" s="34"/>
      <c r="Z957" s="34"/>
      <c r="AA957" s="34"/>
      <c r="AB957" s="34"/>
      <c r="AC957" s="34"/>
    </row>
    <row r="958" spans="1:29">
      <c r="A958" s="34"/>
      <c r="B958" s="34"/>
      <c r="C958" s="34"/>
      <c r="D958" s="34"/>
      <c r="E958" s="34"/>
      <c r="F958" s="34"/>
      <c r="G958" s="34"/>
      <c r="W958" s="34"/>
      <c r="X958" s="34"/>
      <c r="Y958" s="34"/>
      <c r="Z958" s="34"/>
      <c r="AA958" s="34"/>
      <c r="AB958" s="34"/>
      <c r="AC958" s="34"/>
    </row>
    <row r="959" spans="1:29">
      <c r="A959" s="34"/>
      <c r="B959" s="34"/>
      <c r="C959" s="34"/>
      <c r="D959" s="34"/>
      <c r="E959" s="34"/>
      <c r="F959" s="34"/>
      <c r="G959" s="34"/>
      <c r="W959" s="34"/>
      <c r="X959" s="34"/>
      <c r="Y959" s="34"/>
      <c r="Z959" s="34"/>
      <c r="AA959" s="34"/>
      <c r="AB959" s="34"/>
      <c r="AC959" s="34"/>
    </row>
    <row r="960" spans="1:29">
      <c r="A960" s="34"/>
      <c r="B960" s="34"/>
      <c r="C960" s="34"/>
      <c r="D960" s="34"/>
      <c r="E960" s="34"/>
      <c r="F960" s="34"/>
      <c r="G960" s="34"/>
      <c r="W960" s="34"/>
      <c r="X960" s="34"/>
      <c r="Y960" s="34"/>
      <c r="Z960" s="34"/>
      <c r="AA960" s="34"/>
      <c r="AB960" s="34"/>
      <c r="AC960" s="34"/>
    </row>
    <row r="961" spans="1:29">
      <c r="A961" s="34"/>
      <c r="B961" s="34"/>
      <c r="C961" s="34"/>
      <c r="D961" s="34"/>
      <c r="E961" s="34"/>
      <c r="F961" s="34"/>
      <c r="G961" s="34"/>
      <c r="W961" s="34"/>
      <c r="X961" s="34"/>
      <c r="Y961" s="34"/>
      <c r="Z961" s="34"/>
      <c r="AA961" s="34"/>
      <c r="AB961" s="34"/>
      <c r="AC961" s="34"/>
    </row>
    <row r="962" spans="1:29">
      <c r="A962" s="34"/>
      <c r="B962" s="34"/>
      <c r="C962" s="34"/>
      <c r="D962" s="34"/>
      <c r="E962" s="34"/>
      <c r="F962" s="34"/>
      <c r="G962" s="34"/>
      <c r="W962" s="34"/>
      <c r="X962" s="34"/>
      <c r="Y962" s="34"/>
      <c r="Z962" s="34"/>
      <c r="AA962" s="34"/>
      <c r="AB962" s="34"/>
      <c r="AC962" s="34"/>
    </row>
    <row r="963" spans="1:29">
      <c r="A963" s="34"/>
      <c r="B963" s="34"/>
      <c r="C963" s="34"/>
      <c r="D963" s="34"/>
      <c r="E963" s="34"/>
      <c r="F963" s="34"/>
      <c r="G963" s="34"/>
      <c r="W963" s="34"/>
      <c r="X963" s="34"/>
      <c r="Y963" s="34"/>
      <c r="Z963" s="34"/>
      <c r="AA963" s="34"/>
      <c r="AB963" s="34"/>
      <c r="AC963" s="34"/>
    </row>
    <row r="964" spans="1:29">
      <c r="A964" s="34"/>
      <c r="B964" s="34"/>
      <c r="C964" s="34"/>
      <c r="D964" s="34"/>
      <c r="E964" s="34"/>
      <c r="F964" s="34"/>
      <c r="G964" s="34"/>
      <c r="W964" s="34"/>
      <c r="X964" s="34"/>
      <c r="Y964" s="34"/>
      <c r="Z964" s="34"/>
      <c r="AA964" s="34"/>
      <c r="AB964" s="34"/>
      <c r="AC964" s="34"/>
    </row>
    <row r="965" spans="1:29">
      <c r="A965" s="34"/>
      <c r="B965" s="34"/>
      <c r="C965" s="34"/>
      <c r="D965" s="34"/>
      <c r="E965" s="34"/>
      <c r="F965" s="34"/>
      <c r="G965" s="34"/>
      <c r="W965" s="34"/>
      <c r="X965" s="34"/>
      <c r="Y965" s="34"/>
      <c r="Z965" s="34"/>
      <c r="AA965" s="34"/>
      <c r="AB965" s="34"/>
      <c r="AC965" s="34"/>
    </row>
    <row r="966" spans="1:29">
      <c r="A966" s="34"/>
      <c r="B966" s="34"/>
      <c r="C966" s="34"/>
      <c r="D966" s="34"/>
      <c r="E966" s="34"/>
      <c r="F966" s="34"/>
      <c r="G966" s="34"/>
      <c r="W966" s="34"/>
      <c r="X966" s="34"/>
      <c r="Y966" s="34"/>
      <c r="Z966" s="34"/>
      <c r="AA966" s="34"/>
      <c r="AB966" s="34"/>
      <c r="AC966" s="34"/>
    </row>
    <row r="967" spans="1:29">
      <c r="A967" s="34"/>
      <c r="B967" s="34"/>
      <c r="C967" s="34"/>
      <c r="D967" s="34"/>
      <c r="E967" s="34"/>
      <c r="F967" s="34"/>
      <c r="G967" s="34"/>
      <c r="W967" s="34"/>
      <c r="X967" s="34"/>
      <c r="Y967" s="34"/>
      <c r="Z967" s="34"/>
      <c r="AA967" s="34"/>
      <c r="AB967" s="34"/>
      <c r="AC967" s="34"/>
    </row>
    <row r="968" spans="1:29">
      <c r="A968" s="34"/>
      <c r="B968" s="34"/>
      <c r="C968" s="34"/>
      <c r="D968" s="34"/>
      <c r="E968" s="34"/>
      <c r="F968" s="34"/>
      <c r="G968" s="34"/>
      <c r="W968" s="34"/>
      <c r="X968" s="34"/>
      <c r="Y968" s="34"/>
      <c r="Z968" s="34"/>
      <c r="AA968" s="34"/>
      <c r="AB968" s="34"/>
      <c r="AC968" s="34"/>
    </row>
    <row r="969" spans="1:29">
      <c r="A969" s="34"/>
      <c r="B969" s="34"/>
      <c r="C969" s="34"/>
      <c r="D969" s="34"/>
      <c r="E969" s="34"/>
      <c r="F969" s="34"/>
      <c r="G969" s="34"/>
      <c r="W969" s="34"/>
      <c r="X969" s="34"/>
      <c r="Y969" s="34"/>
      <c r="Z969" s="34"/>
      <c r="AA969" s="34"/>
      <c r="AB969" s="34"/>
      <c r="AC969" s="34"/>
    </row>
    <row r="970" spans="1:29">
      <c r="A970" s="34"/>
      <c r="B970" s="34"/>
      <c r="C970" s="34"/>
      <c r="D970" s="34"/>
      <c r="E970" s="34"/>
      <c r="F970" s="34"/>
      <c r="G970" s="34"/>
      <c r="W970" s="34"/>
      <c r="X970" s="34"/>
      <c r="Y970" s="34"/>
      <c r="Z970" s="34"/>
      <c r="AA970" s="34"/>
      <c r="AB970" s="34"/>
      <c r="AC970" s="34"/>
    </row>
    <row r="971" spans="1:29">
      <c r="A971" s="34"/>
      <c r="B971" s="34"/>
      <c r="C971" s="34"/>
      <c r="D971" s="34"/>
      <c r="E971" s="34"/>
      <c r="F971" s="34"/>
      <c r="G971" s="34"/>
      <c r="W971" s="34"/>
      <c r="X971" s="34"/>
      <c r="Y971" s="34"/>
      <c r="Z971" s="34"/>
      <c r="AA971" s="34"/>
      <c r="AB971" s="34"/>
      <c r="AC971" s="34"/>
    </row>
    <row r="972" spans="1:29">
      <c r="A972" s="34"/>
      <c r="B972" s="34"/>
      <c r="C972" s="34"/>
      <c r="D972" s="34"/>
      <c r="E972" s="34"/>
      <c r="F972" s="34"/>
      <c r="G972" s="34"/>
      <c r="W972" s="34"/>
      <c r="X972" s="34"/>
      <c r="Y972" s="34"/>
      <c r="Z972" s="34"/>
      <c r="AA972" s="34"/>
      <c r="AB972" s="34"/>
      <c r="AC972" s="34"/>
    </row>
    <row r="973" spans="1:29">
      <c r="A973" s="34"/>
      <c r="B973" s="34"/>
      <c r="C973" s="34"/>
      <c r="D973" s="34"/>
      <c r="E973" s="34"/>
      <c r="F973" s="34"/>
      <c r="G973" s="34"/>
      <c r="W973" s="34"/>
      <c r="X973" s="34"/>
      <c r="Y973" s="34"/>
      <c r="Z973" s="34"/>
      <c r="AA973" s="34"/>
      <c r="AB973" s="34"/>
      <c r="AC973" s="34"/>
    </row>
    <row r="974" spans="1:29">
      <c r="A974" s="34"/>
      <c r="B974" s="34"/>
      <c r="C974" s="34"/>
      <c r="D974" s="34"/>
      <c r="E974" s="34"/>
      <c r="F974" s="34"/>
      <c r="G974" s="34"/>
      <c r="W974" s="34"/>
      <c r="X974" s="34"/>
      <c r="Y974" s="34"/>
      <c r="Z974" s="34"/>
      <c r="AA974" s="34"/>
      <c r="AB974" s="34"/>
      <c r="AC974" s="34"/>
    </row>
    <row r="975" spans="1:29">
      <c r="A975" s="34"/>
      <c r="B975" s="34"/>
      <c r="C975" s="34"/>
      <c r="D975" s="34"/>
      <c r="E975" s="34"/>
      <c r="F975" s="34"/>
      <c r="G975" s="34"/>
      <c r="W975" s="34"/>
      <c r="X975" s="34"/>
      <c r="Y975" s="34"/>
      <c r="Z975" s="34"/>
      <c r="AA975" s="34"/>
      <c r="AB975" s="34"/>
      <c r="AC975" s="34"/>
    </row>
    <row r="976" spans="1:29">
      <c r="A976" s="34"/>
      <c r="B976" s="34"/>
      <c r="C976" s="34"/>
      <c r="D976" s="34"/>
      <c r="E976" s="34"/>
      <c r="F976" s="34"/>
      <c r="G976" s="34"/>
      <c r="W976" s="34"/>
      <c r="X976" s="34"/>
      <c r="Y976" s="34"/>
      <c r="Z976" s="34"/>
      <c r="AA976" s="34"/>
      <c r="AB976" s="34"/>
      <c r="AC976" s="34"/>
    </row>
    <row r="977" spans="1:29">
      <c r="A977" s="34"/>
      <c r="B977" s="34"/>
      <c r="C977" s="34"/>
      <c r="D977" s="34"/>
      <c r="E977" s="34"/>
      <c r="F977" s="34"/>
      <c r="G977" s="34"/>
      <c r="W977" s="34"/>
      <c r="X977" s="34"/>
      <c r="Y977" s="34"/>
      <c r="Z977" s="34"/>
      <c r="AA977" s="34"/>
      <c r="AB977" s="34"/>
      <c r="AC977" s="34"/>
    </row>
    <row r="978" spans="1:29">
      <c r="A978" s="34"/>
      <c r="B978" s="34"/>
      <c r="C978" s="34"/>
      <c r="D978" s="34"/>
      <c r="E978" s="34"/>
      <c r="F978" s="34"/>
      <c r="G978" s="34"/>
      <c r="W978" s="34"/>
      <c r="X978" s="34"/>
      <c r="Y978" s="34"/>
      <c r="Z978" s="34"/>
      <c r="AA978" s="34"/>
      <c r="AB978" s="34"/>
      <c r="AC978" s="34"/>
    </row>
    <row r="979" spans="1:29">
      <c r="A979" s="34"/>
      <c r="B979" s="34"/>
      <c r="C979" s="34"/>
      <c r="D979" s="34"/>
      <c r="E979" s="34"/>
      <c r="F979" s="34"/>
      <c r="G979" s="34"/>
      <c r="W979" s="34"/>
      <c r="X979" s="34"/>
      <c r="Y979" s="34"/>
      <c r="Z979" s="34"/>
      <c r="AA979" s="34"/>
      <c r="AB979" s="34"/>
      <c r="AC979" s="34"/>
    </row>
    <row r="980" spans="1:29">
      <c r="A980" s="34"/>
      <c r="B980" s="34"/>
      <c r="C980" s="34"/>
      <c r="D980" s="34"/>
      <c r="E980" s="34"/>
      <c r="F980" s="34"/>
      <c r="G980" s="34"/>
      <c r="W980" s="34"/>
      <c r="X980" s="34"/>
      <c r="Y980" s="34"/>
      <c r="Z980" s="34"/>
      <c r="AA980" s="34"/>
      <c r="AB980" s="34"/>
      <c r="AC980" s="34"/>
    </row>
    <row r="981" spans="1:29">
      <c r="A981" s="34"/>
      <c r="B981" s="34"/>
      <c r="C981" s="34"/>
      <c r="D981" s="34"/>
      <c r="E981" s="34"/>
      <c r="F981" s="34"/>
      <c r="G981" s="34"/>
      <c r="W981" s="34"/>
      <c r="X981" s="34"/>
      <c r="Y981" s="34"/>
      <c r="Z981" s="34"/>
      <c r="AA981" s="34"/>
      <c r="AB981" s="34"/>
      <c r="AC981" s="34"/>
    </row>
    <row r="982" spans="1:29">
      <c r="A982" s="34"/>
      <c r="B982" s="34"/>
      <c r="C982" s="34"/>
      <c r="D982" s="34"/>
      <c r="E982" s="34"/>
      <c r="F982" s="34"/>
      <c r="G982" s="34"/>
      <c r="W982" s="34"/>
      <c r="X982" s="34"/>
      <c r="Y982" s="34"/>
      <c r="Z982" s="34"/>
      <c r="AA982" s="34"/>
      <c r="AB982" s="34"/>
      <c r="AC982" s="34"/>
    </row>
    <row r="983" spans="1:29">
      <c r="A983" s="34"/>
      <c r="B983" s="34"/>
      <c r="C983" s="34"/>
      <c r="D983" s="34"/>
      <c r="E983" s="34"/>
      <c r="F983" s="34"/>
      <c r="G983" s="34"/>
      <c r="W983" s="34"/>
      <c r="X983" s="34"/>
      <c r="Y983" s="34"/>
      <c r="Z983" s="34"/>
      <c r="AA983" s="34"/>
      <c r="AB983" s="34"/>
      <c r="AC983" s="34"/>
    </row>
    <row r="984" spans="1:29">
      <c r="A984" s="34"/>
      <c r="B984" s="34"/>
      <c r="C984" s="34"/>
      <c r="D984" s="34"/>
      <c r="E984" s="34"/>
      <c r="F984" s="34"/>
      <c r="G984" s="34"/>
      <c r="W984" s="34"/>
      <c r="X984" s="34"/>
      <c r="Y984" s="34"/>
      <c r="Z984" s="34"/>
      <c r="AA984" s="34"/>
      <c r="AB984" s="34"/>
      <c r="AC984" s="34"/>
    </row>
    <row r="985" spans="1:29">
      <c r="A985" s="34"/>
      <c r="B985" s="34"/>
      <c r="C985" s="34"/>
      <c r="D985" s="34"/>
      <c r="E985" s="34"/>
      <c r="F985" s="34"/>
      <c r="G985" s="34"/>
      <c r="W985" s="34"/>
      <c r="X985" s="34"/>
      <c r="Y985" s="34"/>
      <c r="Z985" s="34"/>
      <c r="AA985" s="34"/>
      <c r="AB985" s="34"/>
      <c r="AC985" s="34"/>
    </row>
    <row r="986" spans="1:29">
      <c r="A986" s="34"/>
      <c r="B986" s="34"/>
      <c r="C986" s="34"/>
      <c r="D986" s="34"/>
      <c r="E986" s="34"/>
      <c r="F986" s="34"/>
      <c r="G986" s="34"/>
      <c r="W986" s="34"/>
      <c r="X986" s="34"/>
      <c r="Y986" s="34"/>
      <c r="Z986" s="34"/>
      <c r="AA986" s="34"/>
      <c r="AB986" s="34"/>
      <c r="AC986" s="34"/>
    </row>
    <row r="987" spans="1:29">
      <c r="A987" s="34"/>
      <c r="B987" s="34"/>
      <c r="C987" s="34"/>
      <c r="D987" s="34"/>
      <c r="E987" s="34"/>
      <c r="F987" s="34"/>
      <c r="G987" s="34"/>
      <c r="W987" s="34"/>
      <c r="X987" s="34"/>
      <c r="Y987" s="34"/>
      <c r="Z987" s="34"/>
      <c r="AA987" s="34"/>
      <c r="AB987" s="34"/>
      <c r="AC987" s="34"/>
    </row>
    <row r="988" spans="1:29">
      <c r="A988" s="34"/>
      <c r="B988" s="34"/>
      <c r="C988" s="34"/>
      <c r="D988" s="34"/>
      <c r="E988" s="34"/>
      <c r="F988" s="34"/>
      <c r="G988" s="34"/>
      <c r="W988" s="34"/>
      <c r="X988" s="34"/>
      <c r="Y988" s="34"/>
      <c r="Z988" s="34"/>
      <c r="AA988" s="34"/>
      <c r="AB988" s="34"/>
      <c r="AC988" s="34"/>
    </row>
    <row r="989" spans="1:29">
      <c r="A989" s="34"/>
      <c r="B989" s="34"/>
      <c r="C989" s="34"/>
      <c r="D989" s="34"/>
      <c r="E989" s="34"/>
      <c r="F989" s="34"/>
      <c r="G989" s="34"/>
      <c r="W989" s="34"/>
      <c r="X989" s="34"/>
      <c r="Y989" s="34"/>
      <c r="Z989" s="34"/>
      <c r="AA989" s="34"/>
      <c r="AB989" s="34"/>
      <c r="AC989" s="34"/>
    </row>
    <row r="990" spans="1:29">
      <c r="A990" s="34"/>
      <c r="B990" s="34"/>
      <c r="C990" s="34"/>
      <c r="D990" s="34"/>
      <c r="E990" s="34"/>
      <c r="F990" s="34"/>
      <c r="G990" s="34"/>
      <c r="W990" s="34"/>
      <c r="X990" s="34"/>
      <c r="Y990" s="34"/>
      <c r="Z990" s="34"/>
      <c r="AA990" s="34"/>
      <c r="AB990" s="34"/>
      <c r="AC990" s="34"/>
    </row>
    <row r="991" spans="1:29">
      <c r="A991" s="34"/>
      <c r="B991" s="34"/>
      <c r="C991" s="34"/>
      <c r="D991" s="34"/>
      <c r="E991" s="34"/>
      <c r="F991" s="34"/>
      <c r="G991" s="34"/>
      <c r="W991" s="34"/>
      <c r="X991" s="34"/>
      <c r="Y991" s="34"/>
      <c r="Z991" s="34"/>
      <c r="AA991" s="34"/>
      <c r="AB991" s="34"/>
      <c r="AC991" s="34"/>
    </row>
    <row r="992" spans="1:29">
      <c r="A992" s="34"/>
      <c r="B992" s="34"/>
      <c r="C992" s="34"/>
      <c r="D992" s="34"/>
      <c r="E992" s="34"/>
      <c r="F992" s="34"/>
      <c r="G992" s="34"/>
      <c r="W992" s="34"/>
      <c r="X992" s="34"/>
      <c r="Y992" s="34"/>
      <c r="Z992" s="34"/>
      <c r="AA992" s="34"/>
      <c r="AB992" s="34"/>
      <c r="AC992" s="34"/>
    </row>
    <row r="993" spans="1:29">
      <c r="A993" s="34"/>
      <c r="B993" s="34"/>
      <c r="C993" s="34"/>
      <c r="D993" s="34"/>
      <c r="E993" s="34"/>
      <c r="F993" s="34"/>
      <c r="G993" s="34"/>
      <c r="W993" s="34"/>
      <c r="X993" s="34"/>
      <c r="Y993" s="34"/>
      <c r="Z993" s="34"/>
      <c r="AA993" s="34"/>
      <c r="AB993" s="34"/>
      <c r="AC993" s="34"/>
    </row>
    <row r="994" spans="1:29">
      <c r="A994" s="34"/>
      <c r="B994" s="34"/>
      <c r="C994" s="34"/>
      <c r="D994" s="34"/>
      <c r="E994" s="34"/>
      <c r="F994" s="34"/>
      <c r="G994" s="34"/>
      <c r="W994" s="34"/>
      <c r="X994" s="34"/>
      <c r="Y994" s="34"/>
      <c r="Z994" s="34"/>
      <c r="AA994" s="34"/>
      <c r="AB994" s="34"/>
      <c r="AC994" s="34"/>
    </row>
    <row r="995" spans="1:29">
      <c r="A995" s="34"/>
      <c r="B995" s="34"/>
      <c r="C995" s="34"/>
      <c r="D995" s="34"/>
      <c r="E995" s="34"/>
      <c r="F995" s="34"/>
      <c r="G995" s="34"/>
      <c r="W995" s="34"/>
      <c r="X995" s="34"/>
      <c r="Y995" s="34"/>
      <c r="Z995" s="34"/>
      <c r="AA995" s="34"/>
      <c r="AB995" s="34"/>
      <c r="AC995" s="34"/>
    </row>
    <row r="996" spans="1:29">
      <c r="A996" s="34"/>
      <c r="B996" s="34"/>
      <c r="C996" s="34"/>
      <c r="D996" s="34"/>
      <c r="E996" s="34"/>
      <c r="F996" s="34"/>
      <c r="G996" s="34"/>
      <c r="W996" s="34"/>
      <c r="X996" s="34"/>
      <c r="Y996" s="34"/>
      <c r="Z996" s="34"/>
      <c r="AA996" s="34"/>
      <c r="AB996" s="34"/>
      <c r="AC996" s="34"/>
    </row>
    <row r="997" spans="1:29">
      <c r="A997" s="34"/>
      <c r="B997" s="34"/>
      <c r="C997" s="34"/>
      <c r="D997" s="34"/>
      <c r="E997" s="34"/>
      <c r="F997" s="34"/>
      <c r="G997" s="34"/>
      <c r="W997" s="34"/>
      <c r="X997" s="34"/>
      <c r="Y997" s="34"/>
      <c r="Z997" s="34"/>
      <c r="AA997" s="34"/>
      <c r="AB997" s="34"/>
      <c r="AC997" s="34"/>
    </row>
    <row r="998" spans="1:29">
      <c r="A998" s="34"/>
      <c r="B998" s="34"/>
      <c r="C998" s="34"/>
      <c r="D998" s="34"/>
      <c r="E998" s="34"/>
      <c r="F998" s="34"/>
      <c r="G998" s="34"/>
      <c r="W998" s="34"/>
      <c r="X998" s="34"/>
      <c r="Y998" s="34"/>
      <c r="Z998" s="34"/>
      <c r="AA998" s="34"/>
      <c r="AB998" s="34"/>
      <c r="AC998" s="34"/>
    </row>
    <row r="999" spans="1:29">
      <c r="A999" s="34"/>
      <c r="B999" s="34"/>
      <c r="C999" s="34"/>
      <c r="D999" s="34"/>
      <c r="E999" s="34"/>
      <c r="F999" s="34"/>
      <c r="G999" s="34"/>
      <c r="W999" s="34"/>
      <c r="X999" s="34"/>
      <c r="Y999" s="34"/>
      <c r="Z999" s="34"/>
      <c r="AA999" s="34"/>
      <c r="AB999" s="34"/>
      <c r="AC999" s="34"/>
    </row>
    <row r="1000" spans="1:29">
      <c r="A1000" s="34"/>
      <c r="B1000" s="34"/>
      <c r="C1000" s="34"/>
      <c r="D1000" s="34"/>
      <c r="E1000" s="34"/>
      <c r="F1000" s="34"/>
      <c r="G1000" s="34"/>
      <c r="W1000" s="34"/>
      <c r="X1000" s="34"/>
      <c r="Y1000" s="34"/>
      <c r="Z1000" s="34"/>
      <c r="AA1000" s="34"/>
      <c r="AB1000" s="34"/>
      <c r="AC1000" s="34"/>
    </row>
    <row r="1001" spans="1:29">
      <c r="A1001" s="34"/>
      <c r="B1001" s="34"/>
      <c r="C1001" s="34"/>
      <c r="D1001" s="34"/>
      <c r="E1001" s="34"/>
      <c r="F1001" s="34"/>
      <c r="G1001" s="34"/>
      <c r="W1001" s="34"/>
      <c r="X1001" s="34"/>
      <c r="Y1001" s="34"/>
      <c r="Z1001" s="34"/>
      <c r="AA1001" s="34"/>
      <c r="AB1001" s="34"/>
      <c r="AC1001" s="34"/>
    </row>
    <row r="1002" spans="1:29">
      <c r="A1002" s="34"/>
      <c r="B1002" s="34"/>
      <c r="C1002" s="34"/>
      <c r="D1002" s="34"/>
      <c r="E1002" s="34"/>
      <c r="F1002" s="34"/>
      <c r="G1002" s="34"/>
      <c r="W1002" s="34"/>
      <c r="X1002" s="34"/>
      <c r="Y1002" s="34"/>
      <c r="Z1002" s="34"/>
      <c r="AA1002" s="34"/>
      <c r="AB1002" s="34"/>
      <c r="AC1002" s="34"/>
    </row>
    <row r="1003" spans="1:29">
      <c r="A1003" s="34"/>
      <c r="B1003" s="34"/>
      <c r="C1003" s="34"/>
      <c r="D1003" s="34"/>
      <c r="E1003" s="34"/>
      <c r="F1003" s="34"/>
      <c r="G1003" s="34"/>
      <c r="W1003" s="34"/>
      <c r="X1003" s="34"/>
      <c r="Y1003" s="34"/>
      <c r="Z1003" s="34"/>
      <c r="AA1003" s="34"/>
      <c r="AB1003" s="34"/>
      <c r="AC1003" s="34"/>
    </row>
    <row r="1004" spans="1:29">
      <c r="A1004" s="34"/>
      <c r="B1004" s="34"/>
      <c r="C1004" s="34"/>
      <c r="D1004" s="34"/>
      <c r="E1004" s="34"/>
      <c r="F1004" s="34"/>
      <c r="G1004" s="34"/>
      <c r="W1004" s="34"/>
      <c r="X1004" s="34"/>
      <c r="Y1004" s="34"/>
      <c r="Z1004" s="34"/>
      <c r="AA1004" s="34"/>
      <c r="AB1004" s="34"/>
      <c r="AC1004" s="34"/>
    </row>
    <row r="1005" spans="1:29">
      <c r="A1005" s="34"/>
      <c r="B1005" s="34"/>
      <c r="C1005" s="34"/>
      <c r="D1005" s="34"/>
      <c r="E1005" s="34"/>
      <c r="F1005" s="34"/>
      <c r="G1005" s="34"/>
      <c r="W1005" s="34"/>
      <c r="X1005" s="34"/>
      <c r="Y1005" s="34"/>
      <c r="Z1005" s="34"/>
      <c r="AA1005" s="34"/>
      <c r="AB1005" s="34"/>
      <c r="AC1005" s="34"/>
    </row>
    <row r="1006" spans="1:29">
      <c r="A1006" s="34"/>
      <c r="B1006" s="34"/>
      <c r="C1006" s="34"/>
      <c r="D1006" s="34"/>
      <c r="E1006" s="34"/>
      <c r="F1006" s="34"/>
      <c r="G1006" s="34"/>
      <c r="W1006" s="34"/>
      <c r="X1006" s="34"/>
      <c r="Y1006" s="34"/>
      <c r="Z1006" s="34"/>
      <c r="AA1006" s="34"/>
      <c r="AB1006" s="34"/>
      <c r="AC1006" s="34"/>
    </row>
    <row r="1007" spans="1:29">
      <c r="A1007" s="34"/>
      <c r="B1007" s="34"/>
      <c r="C1007" s="34"/>
      <c r="D1007" s="34"/>
      <c r="E1007" s="34"/>
      <c r="F1007" s="34"/>
      <c r="G1007" s="34"/>
      <c r="W1007" s="34"/>
      <c r="X1007" s="34"/>
      <c r="Y1007" s="34"/>
      <c r="Z1007" s="34"/>
      <c r="AA1007" s="34"/>
      <c r="AB1007" s="34"/>
      <c r="AC1007" s="34"/>
    </row>
    <row r="1008" spans="1:29">
      <c r="A1008" s="34"/>
      <c r="B1008" s="34"/>
      <c r="C1008" s="34"/>
      <c r="D1008" s="34"/>
      <c r="E1008" s="34"/>
      <c r="F1008" s="34"/>
      <c r="G1008" s="34"/>
      <c r="W1008" s="34"/>
      <c r="X1008" s="34"/>
      <c r="Y1008" s="34"/>
      <c r="Z1008" s="34"/>
      <c r="AA1008" s="34"/>
      <c r="AB1008" s="34"/>
      <c r="AC1008" s="34"/>
    </row>
    <row r="1009" spans="1:29">
      <c r="A1009" s="34"/>
      <c r="B1009" s="34"/>
      <c r="C1009" s="34"/>
      <c r="D1009" s="34"/>
      <c r="E1009" s="34"/>
      <c r="F1009" s="34"/>
      <c r="G1009" s="34"/>
      <c r="W1009" s="34"/>
      <c r="X1009" s="34"/>
      <c r="Y1009" s="34"/>
      <c r="Z1009" s="34"/>
      <c r="AA1009" s="34"/>
      <c r="AB1009" s="34"/>
      <c r="AC1009" s="34"/>
    </row>
    <row r="1010" spans="1:29">
      <c r="A1010" s="34"/>
      <c r="B1010" s="34"/>
      <c r="C1010" s="34"/>
      <c r="D1010" s="34"/>
      <c r="E1010" s="34"/>
      <c r="F1010" s="34"/>
      <c r="G1010" s="34"/>
      <c r="W1010" s="34"/>
      <c r="X1010" s="34"/>
      <c r="Y1010" s="34"/>
      <c r="Z1010" s="34"/>
      <c r="AA1010" s="34"/>
      <c r="AB1010" s="34"/>
      <c r="AC1010" s="34"/>
    </row>
    <row r="1011" spans="1:29">
      <c r="A1011" s="34"/>
      <c r="B1011" s="34"/>
      <c r="C1011" s="34"/>
      <c r="D1011" s="34"/>
      <c r="E1011" s="34"/>
      <c r="F1011" s="34"/>
      <c r="G1011" s="34"/>
      <c r="W1011" s="34"/>
      <c r="X1011" s="34"/>
      <c r="Y1011" s="34"/>
      <c r="Z1011" s="34"/>
      <c r="AA1011" s="34"/>
      <c r="AB1011" s="34"/>
      <c r="AC1011" s="34"/>
    </row>
    <row r="1012" spans="1:29">
      <c r="A1012" s="34"/>
      <c r="B1012" s="34"/>
      <c r="C1012" s="34"/>
      <c r="D1012" s="34"/>
      <c r="E1012" s="34"/>
      <c r="F1012" s="34"/>
      <c r="G1012" s="34"/>
      <c r="W1012" s="34"/>
      <c r="X1012" s="34"/>
      <c r="Y1012" s="34"/>
      <c r="Z1012" s="34"/>
      <c r="AA1012" s="34"/>
      <c r="AB1012" s="34"/>
      <c r="AC1012" s="34"/>
    </row>
    <row r="1013" spans="1:29">
      <c r="A1013" s="34"/>
      <c r="B1013" s="34"/>
      <c r="C1013" s="34"/>
      <c r="D1013" s="34"/>
      <c r="E1013" s="34"/>
      <c r="F1013" s="34"/>
      <c r="G1013" s="34"/>
      <c r="W1013" s="34"/>
      <c r="X1013" s="34"/>
      <c r="Y1013" s="34"/>
      <c r="Z1013" s="34"/>
      <c r="AA1013" s="34"/>
      <c r="AB1013" s="34"/>
      <c r="AC1013" s="34"/>
    </row>
    <row r="1014" spans="1:29">
      <c r="A1014" s="34"/>
      <c r="B1014" s="34"/>
      <c r="C1014" s="34"/>
      <c r="D1014" s="34"/>
      <c r="E1014" s="34"/>
      <c r="F1014" s="34"/>
      <c r="G1014" s="34"/>
      <c r="W1014" s="34"/>
      <c r="X1014" s="34"/>
      <c r="Y1014" s="34"/>
      <c r="Z1014" s="34"/>
      <c r="AA1014" s="34"/>
      <c r="AB1014" s="34"/>
      <c r="AC1014" s="34"/>
    </row>
    <row r="1015" spans="1:29">
      <c r="A1015" s="34"/>
      <c r="B1015" s="34"/>
      <c r="C1015" s="34"/>
      <c r="D1015" s="34"/>
      <c r="E1015" s="34"/>
      <c r="F1015" s="34"/>
      <c r="G1015" s="34"/>
      <c r="W1015" s="34"/>
      <c r="X1015" s="34"/>
      <c r="Y1015" s="34"/>
      <c r="Z1015" s="34"/>
      <c r="AA1015" s="34"/>
      <c r="AB1015" s="34"/>
      <c r="AC1015" s="34"/>
    </row>
    <row r="1016" spans="1:29">
      <c r="A1016" s="34"/>
      <c r="B1016" s="34"/>
      <c r="C1016" s="34"/>
      <c r="D1016" s="34"/>
      <c r="E1016" s="34"/>
      <c r="F1016" s="34"/>
      <c r="G1016" s="34"/>
      <c r="W1016" s="34"/>
      <c r="X1016" s="34"/>
      <c r="Y1016" s="34"/>
      <c r="Z1016" s="34"/>
      <c r="AA1016" s="34"/>
      <c r="AB1016" s="34"/>
      <c r="AC1016" s="34"/>
    </row>
    <row r="1017" spans="1:29">
      <c r="A1017" s="34"/>
      <c r="B1017" s="34"/>
      <c r="C1017" s="34"/>
      <c r="D1017" s="34"/>
      <c r="E1017" s="34"/>
      <c r="F1017" s="34"/>
      <c r="G1017" s="34"/>
      <c r="W1017" s="34"/>
      <c r="X1017" s="34"/>
      <c r="Y1017" s="34"/>
      <c r="Z1017" s="34"/>
      <c r="AA1017" s="34"/>
      <c r="AB1017" s="34"/>
      <c r="AC1017" s="34"/>
    </row>
    <row r="1018" spans="1:29">
      <c r="A1018" s="34"/>
      <c r="B1018" s="34"/>
      <c r="C1018" s="34"/>
      <c r="D1018" s="34"/>
      <c r="E1018" s="34"/>
      <c r="F1018" s="34"/>
      <c r="G1018" s="34"/>
      <c r="W1018" s="34"/>
      <c r="X1018" s="34"/>
      <c r="Y1018" s="34"/>
      <c r="Z1018" s="34"/>
      <c r="AA1018" s="34"/>
      <c r="AB1018" s="34"/>
      <c r="AC1018" s="34"/>
    </row>
    <row r="1019" spans="1:29">
      <c r="A1019" s="34"/>
      <c r="B1019" s="34"/>
      <c r="C1019" s="34"/>
      <c r="D1019" s="34"/>
      <c r="E1019" s="34"/>
      <c r="F1019" s="34"/>
      <c r="G1019" s="34"/>
      <c r="W1019" s="34"/>
      <c r="X1019" s="34"/>
      <c r="Y1019" s="34"/>
      <c r="Z1019" s="34"/>
      <c r="AA1019" s="34"/>
      <c r="AB1019" s="34"/>
      <c r="AC1019" s="34"/>
    </row>
    <row r="1020" spans="1:29">
      <c r="A1020" s="34"/>
      <c r="B1020" s="34"/>
      <c r="C1020" s="34"/>
      <c r="D1020" s="34"/>
      <c r="E1020" s="34"/>
      <c r="F1020" s="34"/>
      <c r="G1020" s="34"/>
      <c r="W1020" s="34"/>
      <c r="X1020" s="34"/>
      <c r="Y1020" s="34"/>
      <c r="Z1020" s="34"/>
      <c r="AA1020" s="34"/>
      <c r="AB1020" s="34"/>
      <c r="AC1020" s="34"/>
    </row>
    <row r="1021" spans="1:29">
      <c r="A1021" s="34"/>
      <c r="B1021" s="34"/>
      <c r="C1021" s="34"/>
      <c r="D1021" s="34"/>
      <c r="E1021" s="34"/>
      <c r="F1021" s="34"/>
      <c r="G1021" s="34"/>
      <c r="W1021" s="34"/>
      <c r="X1021" s="34"/>
      <c r="Y1021" s="34"/>
      <c r="Z1021" s="34"/>
      <c r="AA1021" s="34"/>
      <c r="AB1021" s="34"/>
      <c r="AC1021" s="34"/>
    </row>
    <row r="1022" spans="1:29">
      <c r="A1022" s="34"/>
      <c r="B1022" s="34"/>
      <c r="C1022" s="34"/>
      <c r="D1022" s="34"/>
      <c r="E1022" s="34"/>
      <c r="F1022" s="34"/>
      <c r="G1022" s="34"/>
      <c r="W1022" s="34"/>
      <c r="X1022" s="34"/>
      <c r="Y1022" s="34"/>
      <c r="Z1022" s="34"/>
      <c r="AA1022" s="34"/>
      <c r="AB1022" s="34"/>
      <c r="AC1022" s="34"/>
    </row>
    <row r="1023" spans="1:29">
      <c r="A1023" s="34"/>
      <c r="B1023" s="34"/>
      <c r="C1023" s="34"/>
      <c r="D1023" s="34"/>
      <c r="E1023" s="34"/>
      <c r="F1023" s="34"/>
      <c r="G1023" s="34"/>
      <c r="W1023" s="34"/>
      <c r="X1023" s="34"/>
      <c r="Y1023" s="34"/>
      <c r="Z1023" s="34"/>
      <c r="AA1023" s="34"/>
      <c r="AB1023" s="34"/>
      <c r="AC1023" s="34"/>
    </row>
    <row r="1024" spans="1:29">
      <c r="A1024" s="34"/>
      <c r="B1024" s="34"/>
      <c r="C1024" s="34"/>
      <c r="D1024" s="34"/>
      <c r="E1024" s="34"/>
      <c r="F1024" s="34"/>
      <c r="G1024" s="34"/>
      <c r="W1024" s="34"/>
      <c r="X1024" s="34"/>
      <c r="Y1024" s="34"/>
      <c r="Z1024" s="34"/>
      <c r="AA1024" s="34"/>
      <c r="AB1024" s="34"/>
      <c r="AC1024" s="34"/>
    </row>
    <row r="1025" spans="1:29">
      <c r="A1025" s="34"/>
      <c r="B1025" s="34"/>
      <c r="C1025" s="34"/>
      <c r="D1025" s="34"/>
      <c r="E1025" s="34"/>
      <c r="F1025" s="34"/>
      <c r="G1025" s="34"/>
      <c r="W1025" s="34"/>
      <c r="X1025" s="34"/>
      <c r="Y1025" s="34"/>
      <c r="Z1025" s="34"/>
      <c r="AA1025" s="34"/>
      <c r="AB1025" s="34"/>
      <c r="AC1025" s="34"/>
    </row>
    <row r="1026" spans="1:29">
      <c r="A1026" s="34"/>
      <c r="B1026" s="34"/>
      <c r="C1026" s="34"/>
      <c r="D1026" s="34"/>
      <c r="E1026" s="34"/>
      <c r="F1026" s="34"/>
      <c r="G1026" s="34"/>
      <c r="W1026" s="34"/>
      <c r="X1026" s="34"/>
      <c r="Y1026" s="34"/>
      <c r="Z1026" s="34"/>
      <c r="AA1026" s="34"/>
      <c r="AB1026" s="34"/>
      <c r="AC1026" s="34"/>
    </row>
    <row r="1027" spans="1:29">
      <c r="A1027" s="34"/>
      <c r="B1027" s="34"/>
      <c r="C1027" s="34"/>
      <c r="D1027" s="34"/>
      <c r="E1027" s="34"/>
      <c r="F1027" s="34"/>
      <c r="G1027" s="34"/>
      <c r="W1027" s="34"/>
      <c r="X1027" s="34"/>
      <c r="Y1027" s="34"/>
      <c r="Z1027" s="34"/>
      <c r="AA1027" s="34"/>
      <c r="AB1027" s="34"/>
      <c r="AC1027" s="34"/>
    </row>
    <row r="1028" spans="1:29">
      <c r="A1028" s="34"/>
      <c r="B1028" s="34"/>
      <c r="C1028" s="34"/>
      <c r="D1028" s="34"/>
      <c r="E1028" s="34"/>
      <c r="F1028" s="34"/>
      <c r="G1028" s="34"/>
      <c r="W1028" s="34"/>
      <c r="X1028" s="34"/>
      <c r="Y1028" s="34"/>
      <c r="Z1028" s="34"/>
      <c r="AA1028" s="34"/>
      <c r="AB1028" s="34"/>
      <c r="AC1028" s="34"/>
    </row>
    <row r="1029" spans="1:29">
      <c r="A1029" s="34"/>
      <c r="B1029" s="34"/>
      <c r="C1029" s="34"/>
      <c r="D1029" s="34"/>
      <c r="E1029" s="34"/>
      <c r="F1029" s="34"/>
      <c r="G1029" s="34"/>
      <c r="W1029" s="34"/>
      <c r="X1029" s="34"/>
      <c r="Y1029" s="34"/>
      <c r="Z1029" s="34"/>
      <c r="AA1029" s="34"/>
      <c r="AB1029" s="34"/>
      <c r="AC1029" s="34"/>
    </row>
    <row r="1030" spans="1:29">
      <c r="A1030" s="34"/>
      <c r="B1030" s="34"/>
      <c r="C1030" s="34"/>
      <c r="D1030" s="34"/>
      <c r="E1030" s="34"/>
      <c r="F1030" s="34"/>
      <c r="G1030" s="34"/>
      <c r="W1030" s="34"/>
      <c r="X1030" s="34"/>
      <c r="Y1030" s="34"/>
      <c r="Z1030" s="34"/>
      <c r="AA1030" s="34"/>
      <c r="AB1030" s="34"/>
      <c r="AC1030" s="34"/>
    </row>
    <row r="1031" spans="1:29">
      <c r="A1031" s="34"/>
      <c r="B1031" s="34"/>
      <c r="C1031" s="34"/>
      <c r="D1031" s="34"/>
      <c r="E1031" s="34"/>
      <c r="F1031" s="34"/>
      <c r="G1031" s="34"/>
      <c r="W1031" s="34"/>
      <c r="X1031" s="34"/>
      <c r="Y1031" s="34"/>
      <c r="Z1031" s="34"/>
      <c r="AA1031" s="34"/>
      <c r="AB1031" s="34"/>
      <c r="AC1031" s="34"/>
    </row>
    <row r="1032" spans="1:29">
      <c r="A1032" s="34"/>
      <c r="B1032" s="34"/>
      <c r="C1032" s="34"/>
      <c r="D1032" s="34"/>
      <c r="E1032" s="34"/>
      <c r="F1032" s="34"/>
      <c r="G1032" s="34"/>
      <c r="W1032" s="34"/>
      <c r="X1032" s="34"/>
      <c r="Y1032" s="34"/>
      <c r="Z1032" s="34"/>
      <c r="AA1032" s="34"/>
      <c r="AB1032" s="34"/>
      <c r="AC1032" s="34"/>
    </row>
    <row r="1033" spans="1:29">
      <c r="A1033" s="34"/>
      <c r="B1033" s="34"/>
      <c r="C1033" s="34"/>
      <c r="D1033" s="34"/>
      <c r="E1033" s="34"/>
      <c r="F1033" s="34"/>
      <c r="G1033" s="34"/>
      <c r="W1033" s="34"/>
      <c r="X1033" s="34"/>
      <c r="Y1033" s="34"/>
      <c r="Z1033" s="34"/>
      <c r="AA1033" s="34"/>
      <c r="AB1033" s="34"/>
      <c r="AC1033" s="34"/>
    </row>
    <row r="1034" spans="1:29">
      <c r="A1034" s="34"/>
      <c r="B1034" s="34"/>
      <c r="C1034" s="34"/>
      <c r="D1034" s="34"/>
      <c r="E1034" s="34"/>
      <c r="F1034" s="34"/>
      <c r="G1034" s="34"/>
      <c r="W1034" s="34"/>
      <c r="X1034" s="34"/>
      <c r="Y1034" s="34"/>
      <c r="Z1034" s="34"/>
      <c r="AA1034" s="34"/>
      <c r="AB1034" s="34"/>
      <c r="AC1034" s="34"/>
    </row>
    <row r="1035" spans="1:29">
      <c r="A1035" s="34"/>
      <c r="B1035" s="34"/>
      <c r="C1035" s="34"/>
      <c r="D1035" s="34"/>
      <c r="E1035" s="34"/>
      <c r="F1035" s="34"/>
      <c r="G1035" s="34"/>
      <c r="W1035" s="34"/>
      <c r="X1035" s="34"/>
      <c r="Y1035" s="34"/>
      <c r="Z1035" s="34"/>
      <c r="AA1035" s="34"/>
      <c r="AB1035" s="34"/>
      <c r="AC1035" s="34"/>
    </row>
    <row r="1036" spans="1:29">
      <c r="A1036" s="34"/>
      <c r="B1036" s="34"/>
      <c r="C1036" s="34"/>
      <c r="D1036" s="34"/>
      <c r="E1036" s="34"/>
      <c r="F1036" s="34"/>
      <c r="G1036" s="34"/>
      <c r="W1036" s="34"/>
      <c r="X1036" s="34"/>
      <c r="Y1036" s="34"/>
      <c r="Z1036" s="34"/>
      <c r="AA1036" s="34"/>
      <c r="AB1036" s="34"/>
      <c r="AC1036" s="34"/>
    </row>
    <row r="1037" spans="1:29">
      <c r="A1037" s="34"/>
      <c r="B1037" s="34"/>
      <c r="C1037" s="34"/>
      <c r="D1037" s="34"/>
      <c r="E1037" s="34"/>
      <c r="F1037" s="34"/>
      <c r="G1037" s="34"/>
      <c r="W1037" s="34"/>
      <c r="X1037" s="34"/>
      <c r="Y1037" s="34"/>
      <c r="Z1037" s="34"/>
      <c r="AA1037" s="34"/>
      <c r="AB1037" s="34"/>
      <c r="AC1037" s="34"/>
    </row>
    <row r="1038" spans="1:29">
      <c r="A1038" s="34"/>
      <c r="B1038" s="34"/>
      <c r="C1038" s="34"/>
      <c r="D1038" s="34"/>
      <c r="E1038" s="34"/>
      <c r="F1038" s="34"/>
      <c r="G1038" s="34"/>
      <c r="W1038" s="34"/>
      <c r="X1038" s="34"/>
      <c r="Y1038" s="34"/>
      <c r="Z1038" s="34"/>
      <c r="AA1038" s="34"/>
      <c r="AB1038" s="34"/>
      <c r="AC1038" s="34"/>
    </row>
    <row r="1039" spans="1:29">
      <c r="A1039" s="34"/>
      <c r="B1039" s="34"/>
      <c r="C1039" s="34"/>
      <c r="D1039" s="34"/>
      <c r="E1039" s="34"/>
      <c r="F1039" s="34"/>
      <c r="G1039" s="34"/>
      <c r="W1039" s="34"/>
      <c r="X1039" s="34"/>
      <c r="Y1039" s="34"/>
      <c r="Z1039" s="34"/>
      <c r="AA1039" s="34"/>
      <c r="AB1039" s="34"/>
      <c r="AC1039" s="34"/>
    </row>
    <row r="1040" spans="1:29">
      <c r="A1040" s="34"/>
      <c r="B1040" s="34"/>
      <c r="C1040" s="34"/>
      <c r="D1040" s="34"/>
      <c r="E1040" s="34"/>
      <c r="F1040" s="34"/>
      <c r="G1040" s="34"/>
      <c r="W1040" s="34"/>
      <c r="X1040" s="34"/>
      <c r="Y1040" s="34"/>
      <c r="Z1040" s="34"/>
      <c r="AA1040" s="34"/>
      <c r="AB1040" s="34"/>
      <c r="AC1040" s="34"/>
    </row>
    <row r="1041" spans="1:29">
      <c r="A1041" s="34"/>
      <c r="B1041" s="34"/>
      <c r="C1041" s="34"/>
      <c r="D1041" s="34"/>
      <c r="E1041" s="34"/>
      <c r="F1041" s="34"/>
      <c r="G1041" s="34"/>
      <c r="W1041" s="34"/>
      <c r="X1041" s="34"/>
      <c r="Y1041" s="34"/>
      <c r="Z1041" s="34"/>
      <c r="AA1041" s="34"/>
      <c r="AB1041" s="34"/>
      <c r="AC1041" s="34"/>
    </row>
    <row r="1042" spans="1:29">
      <c r="A1042" s="34"/>
      <c r="B1042" s="34"/>
      <c r="C1042" s="34"/>
      <c r="D1042" s="34"/>
      <c r="E1042" s="34"/>
      <c r="F1042" s="34"/>
      <c r="G1042" s="34"/>
      <c r="W1042" s="34"/>
      <c r="X1042" s="34"/>
      <c r="Y1042" s="34"/>
      <c r="Z1042" s="34"/>
      <c r="AA1042" s="34"/>
      <c r="AB1042" s="34"/>
      <c r="AC1042" s="34"/>
    </row>
    <row r="1043" spans="1:29">
      <c r="A1043" s="34"/>
      <c r="B1043" s="34"/>
      <c r="C1043" s="34"/>
      <c r="D1043" s="34"/>
      <c r="E1043" s="34"/>
      <c r="F1043" s="34"/>
      <c r="G1043" s="34"/>
      <c r="W1043" s="34"/>
      <c r="X1043" s="34"/>
      <c r="Y1043" s="34"/>
      <c r="Z1043" s="34"/>
      <c r="AA1043" s="34"/>
      <c r="AB1043" s="34"/>
      <c r="AC1043" s="34"/>
    </row>
    <row r="1044" spans="1:29">
      <c r="A1044" s="34"/>
      <c r="B1044" s="34"/>
      <c r="C1044" s="34"/>
      <c r="D1044" s="34"/>
      <c r="E1044" s="34"/>
      <c r="F1044" s="34"/>
      <c r="G1044" s="34"/>
      <c r="W1044" s="34"/>
      <c r="X1044" s="34"/>
      <c r="Y1044" s="34"/>
      <c r="Z1044" s="34"/>
      <c r="AA1044" s="34"/>
      <c r="AB1044" s="34"/>
      <c r="AC1044" s="34"/>
    </row>
    <row r="1045" spans="1:29">
      <c r="A1045" s="34"/>
      <c r="B1045" s="34"/>
      <c r="C1045" s="34"/>
      <c r="D1045" s="34"/>
      <c r="E1045" s="34"/>
      <c r="F1045" s="34"/>
      <c r="G1045" s="34"/>
      <c r="W1045" s="34"/>
      <c r="X1045" s="34"/>
      <c r="Y1045" s="34"/>
      <c r="Z1045" s="34"/>
      <c r="AA1045" s="34"/>
      <c r="AB1045" s="34"/>
      <c r="AC1045" s="34"/>
    </row>
    <row r="1046" spans="1:29">
      <c r="A1046" s="34"/>
      <c r="B1046" s="34"/>
      <c r="C1046" s="34"/>
      <c r="D1046" s="34"/>
      <c r="E1046" s="34"/>
      <c r="F1046" s="34"/>
      <c r="G1046" s="34"/>
      <c r="W1046" s="34"/>
      <c r="X1046" s="34"/>
      <c r="Y1046" s="34"/>
      <c r="Z1046" s="34"/>
      <c r="AA1046" s="34"/>
      <c r="AB1046" s="34"/>
      <c r="AC1046" s="34"/>
    </row>
    <row r="1047" spans="1:29">
      <c r="A1047" s="34"/>
      <c r="B1047" s="34"/>
      <c r="C1047" s="34"/>
      <c r="D1047" s="34"/>
      <c r="E1047" s="34"/>
      <c r="F1047" s="34"/>
      <c r="G1047" s="34"/>
      <c r="W1047" s="34"/>
      <c r="X1047" s="34"/>
      <c r="Y1047" s="34"/>
      <c r="Z1047" s="34"/>
      <c r="AA1047" s="34"/>
      <c r="AB1047" s="34"/>
      <c r="AC1047" s="34"/>
    </row>
    <row r="1048" spans="1:29">
      <c r="A1048" s="34"/>
      <c r="B1048" s="34"/>
      <c r="C1048" s="34"/>
      <c r="D1048" s="34"/>
      <c r="E1048" s="34"/>
      <c r="F1048" s="34"/>
      <c r="G1048" s="34"/>
      <c r="W1048" s="34"/>
      <c r="X1048" s="34"/>
      <c r="Y1048" s="34"/>
      <c r="Z1048" s="34"/>
      <c r="AA1048" s="34"/>
      <c r="AB1048" s="34"/>
      <c r="AC1048" s="34"/>
    </row>
    <row r="1049" spans="1:29">
      <c r="A1049" s="34"/>
      <c r="B1049" s="34"/>
      <c r="C1049" s="34"/>
      <c r="D1049" s="34"/>
      <c r="E1049" s="34"/>
      <c r="F1049" s="34"/>
      <c r="G1049" s="34"/>
      <c r="W1049" s="34"/>
      <c r="X1049" s="34"/>
      <c r="Y1049" s="34"/>
      <c r="Z1049" s="34"/>
      <c r="AA1049" s="34"/>
      <c r="AB1049" s="34"/>
      <c r="AC1049" s="34"/>
    </row>
    <row r="1050" spans="1:29">
      <c r="A1050" s="34"/>
      <c r="B1050" s="34"/>
      <c r="C1050" s="34"/>
      <c r="D1050" s="34"/>
      <c r="E1050" s="34"/>
      <c r="F1050" s="34"/>
      <c r="G1050" s="34"/>
      <c r="W1050" s="34"/>
      <c r="X1050" s="34"/>
      <c r="Y1050" s="34"/>
      <c r="Z1050" s="34"/>
      <c r="AA1050" s="34"/>
      <c r="AB1050" s="34"/>
      <c r="AC1050" s="34"/>
    </row>
    <row r="1051" spans="1:29">
      <c r="A1051" s="34"/>
      <c r="B1051" s="34"/>
      <c r="C1051" s="34"/>
      <c r="D1051" s="34"/>
      <c r="E1051" s="34"/>
      <c r="F1051" s="34"/>
      <c r="G1051" s="34"/>
      <c r="W1051" s="34"/>
      <c r="X1051" s="34"/>
      <c r="Y1051" s="34"/>
      <c r="Z1051" s="34"/>
      <c r="AA1051" s="34"/>
      <c r="AB1051" s="34"/>
      <c r="AC1051" s="34"/>
    </row>
    <row r="1052" spans="1:29">
      <c r="A1052" s="34"/>
      <c r="B1052" s="34"/>
      <c r="C1052" s="34"/>
      <c r="D1052" s="34"/>
      <c r="E1052" s="34"/>
      <c r="F1052" s="34"/>
      <c r="G1052" s="34"/>
      <c r="W1052" s="34"/>
      <c r="X1052" s="34"/>
      <c r="Y1052" s="34"/>
      <c r="Z1052" s="34"/>
      <c r="AA1052" s="34"/>
      <c r="AB1052" s="34"/>
      <c r="AC1052" s="34"/>
    </row>
    <row r="1053" spans="1:29">
      <c r="A1053" s="34"/>
      <c r="B1053" s="34"/>
      <c r="C1053" s="34"/>
      <c r="D1053" s="34"/>
      <c r="E1053" s="34"/>
      <c r="F1053" s="34"/>
      <c r="G1053" s="34"/>
      <c r="W1053" s="34"/>
      <c r="X1053" s="34"/>
      <c r="Y1053" s="34"/>
      <c r="Z1053" s="34"/>
      <c r="AA1053" s="34"/>
      <c r="AB1053" s="34"/>
      <c r="AC1053" s="34"/>
    </row>
    <row r="1054" spans="1:29">
      <c r="A1054" s="34"/>
      <c r="B1054" s="34"/>
      <c r="C1054" s="34"/>
      <c r="D1054" s="34"/>
      <c r="E1054" s="34"/>
      <c r="F1054" s="34"/>
      <c r="G1054" s="34"/>
      <c r="W1054" s="34"/>
      <c r="X1054" s="34"/>
      <c r="Y1054" s="34"/>
      <c r="Z1054" s="34"/>
      <c r="AA1054" s="34"/>
      <c r="AB1054" s="34"/>
      <c r="AC1054" s="34"/>
    </row>
    <row r="1055" spans="1:29">
      <c r="A1055" s="34"/>
      <c r="B1055" s="34"/>
      <c r="C1055" s="34"/>
      <c r="D1055" s="34"/>
      <c r="E1055" s="34"/>
      <c r="F1055" s="34"/>
      <c r="G1055" s="34"/>
      <c r="W1055" s="34"/>
      <c r="X1055" s="34"/>
      <c r="Y1055" s="34"/>
      <c r="Z1055" s="34"/>
      <c r="AA1055" s="34"/>
      <c r="AB1055" s="34"/>
      <c r="AC1055" s="34"/>
    </row>
    <row r="1056" spans="1:29">
      <c r="A1056" s="34"/>
      <c r="B1056" s="34"/>
      <c r="C1056" s="34"/>
      <c r="D1056" s="34"/>
      <c r="E1056" s="34"/>
      <c r="F1056" s="34"/>
      <c r="G1056" s="34"/>
      <c r="W1056" s="34"/>
      <c r="X1056" s="34"/>
      <c r="Y1056" s="34"/>
      <c r="Z1056" s="34"/>
      <c r="AA1056" s="34"/>
      <c r="AB1056" s="34"/>
      <c r="AC1056" s="34"/>
    </row>
    <row r="1057" spans="1:29">
      <c r="A1057" s="34"/>
      <c r="B1057" s="34"/>
      <c r="C1057" s="34"/>
      <c r="D1057" s="34"/>
      <c r="E1057" s="34"/>
      <c r="F1057" s="34"/>
      <c r="G1057" s="34"/>
      <c r="W1057" s="34"/>
      <c r="X1057" s="34"/>
      <c r="Y1057" s="34"/>
      <c r="Z1057" s="34"/>
      <c r="AA1057" s="34"/>
      <c r="AB1057" s="34"/>
      <c r="AC1057" s="34"/>
    </row>
    <row r="1058" spans="1:29">
      <c r="A1058" s="34"/>
      <c r="B1058" s="34"/>
      <c r="C1058" s="34"/>
      <c r="D1058" s="34"/>
      <c r="E1058" s="34"/>
      <c r="F1058" s="34"/>
      <c r="G1058" s="34"/>
      <c r="W1058" s="34"/>
      <c r="X1058" s="34"/>
      <c r="Y1058" s="34"/>
      <c r="Z1058" s="34"/>
      <c r="AA1058" s="34"/>
      <c r="AB1058" s="34"/>
      <c r="AC1058" s="34"/>
    </row>
    <row r="1059" spans="1:29">
      <c r="A1059" s="34"/>
      <c r="B1059" s="34"/>
      <c r="C1059" s="34"/>
      <c r="D1059" s="34"/>
      <c r="E1059" s="34"/>
      <c r="F1059" s="34"/>
      <c r="G1059" s="34"/>
      <c r="W1059" s="34"/>
      <c r="X1059" s="34"/>
      <c r="Y1059" s="34"/>
      <c r="Z1059" s="34"/>
      <c r="AA1059" s="34"/>
      <c r="AB1059" s="34"/>
      <c r="AC1059" s="34"/>
    </row>
    <row r="1060" spans="1:29">
      <c r="A1060" s="34"/>
      <c r="B1060" s="34"/>
      <c r="C1060" s="34"/>
      <c r="D1060" s="34"/>
      <c r="E1060" s="34"/>
      <c r="F1060" s="34"/>
      <c r="G1060" s="34"/>
      <c r="W1060" s="34"/>
      <c r="X1060" s="34"/>
      <c r="Y1060" s="34"/>
      <c r="Z1060" s="34"/>
      <c r="AA1060" s="34"/>
      <c r="AB1060" s="34"/>
      <c r="AC1060" s="34"/>
    </row>
    <row r="1061" spans="1:29">
      <c r="A1061" s="34"/>
      <c r="B1061" s="34"/>
      <c r="C1061" s="34"/>
      <c r="D1061" s="34"/>
      <c r="E1061" s="34"/>
      <c r="F1061" s="34"/>
      <c r="G1061" s="34"/>
      <c r="W1061" s="34"/>
      <c r="X1061" s="34"/>
      <c r="Y1061" s="34"/>
      <c r="Z1061" s="34"/>
      <c r="AA1061" s="34"/>
      <c r="AB1061" s="34"/>
      <c r="AC1061" s="34"/>
    </row>
    <row r="1062" spans="1:29">
      <c r="A1062" s="34"/>
      <c r="B1062" s="34"/>
      <c r="C1062" s="34"/>
      <c r="D1062" s="34"/>
      <c r="E1062" s="34"/>
      <c r="F1062" s="34"/>
      <c r="G1062" s="34"/>
      <c r="W1062" s="34"/>
      <c r="X1062" s="34"/>
      <c r="Y1062" s="34"/>
      <c r="Z1062" s="34"/>
      <c r="AA1062" s="34"/>
      <c r="AB1062" s="34"/>
      <c r="AC1062" s="34"/>
    </row>
    <row r="1063" spans="1:29">
      <c r="A1063" s="34"/>
      <c r="B1063" s="34"/>
      <c r="C1063" s="34"/>
      <c r="D1063" s="34"/>
      <c r="E1063" s="34"/>
      <c r="F1063" s="34"/>
      <c r="G1063" s="34"/>
      <c r="W1063" s="34"/>
      <c r="X1063" s="34"/>
      <c r="Y1063" s="34"/>
      <c r="Z1063" s="34"/>
      <c r="AA1063" s="34"/>
      <c r="AB1063" s="34"/>
      <c r="AC1063" s="34"/>
    </row>
    <row r="1064" spans="1:29">
      <c r="A1064" s="34"/>
      <c r="B1064" s="34"/>
      <c r="C1064" s="34"/>
      <c r="D1064" s="34"/>
      <c r="E1064" s="34"/>
      <c r="F1064" s="34"/>
      <c r="G1064" s="34"/>
      <c r="W1064" s="34"/>
      <c r="X1064" s="34"/>
      <c r="Y1064" s="34"/>
      <c r="Z1064" s="34"/>
      <c r="AA1064" s="34"/>
      <c r="AB1064" s="34"/>
      <c r="AC1064" s="34"/>
    </row>
    <row r="1065" spans="1:29">
      <c r="A1065" s="34"/>
      <c r="B1065" s="34"/>
      <c r="C1065" s="34"/>
      <c r="D1065" s="34"/>
      <c r="E1065" s="34"/>
      <c r="F1065" s="34"/>
      <c r="G1065" s="34"/>
      <c r="W1065" s="34"/>
      <c r="X1065" s="34"/>
      <c r="Y1065" s="34"/>
      <c r="Z1065" s="34"/>
      <c r="AA1065" s="34"/>
      <c r="AB1065" s="34"/>
      <c r="AC1065" s="34"/>
    </row>
    <row r="1066" spans="1:29">
      <c r="A1066" s="34"/>
      <c r="B1066" s="34"/>
      <c r="C1066" s="34"/>
      <c r="D1066" s="34"/>
      <c r="E1066" s="34"/>
      <c r="F1066" s="34"/>
      <c r="G1066" s="34"/>
      <c r="W1066" s="34"/>
      <c r="X1066" s="34"/>
      <c r="Y1066" s="34"/>
      <c r="Z1066" s="34"/>
      <c r="AA1066" s="34"/>
      <c r="AB1066" s="34"/>
      <c r="AC1066" s="34"/>
    </row>
    <row r="1067" spans="1:29">
      <c r="A1067" s="34"/>
      <c r="B1067" s="34"/>
      <c r="C1067" s="34"/>
      <c r="D1067" s="34"/>
      <c r="E1067" s="34"/>
      <c r="F1067" s="34"/>
      <c r="G1067" s="34"/>
      <c r="W1067" s="34"/>
      <c r="X1067" s="34"/>
      <c r="Y1067" s="34"/>
      <c r="Z1067" s="34"/>
      <c r="AA1067" s="34"/>
      <c r="AB1067" s="34"/>
      <c r="AC1067" s="34"/>
    </row>
    <row r="1068" spans="1:29">
      <c r="A1068" s="34"/>
      <c r="B1068" s="34"/>
      <c r="C1068" s="34"/>
      <c r="D1068" s="34"/>
      <c r="E1068" s="34"/>
      <c r="F1068" s="34"/>
      <c r="G1068" s="34"/>
      <c r="W1068" s="34"/>
      <c r="X1068" s="34"/>
      <c r="Y1068" s="34"/>
      <c r="Z1068" s="34"/>
      <c r="AA1068" s="34"/>
      <c r="AB1068" s="34"/>
      <c r="AC1068" s="34"/>
    </row>
    <row r="1069" spans="1:29">
      <c r="A1069" s="34"/>
      <c r="B1069" s="34"/>
      <c r="C1069" s="34"/>
      <c r="D1069" s="34"/>
      <c r="E1069" s="34"/>
      <c r="F1069" s="34"/>
      <c r="G1069" s="34"/>
      <c r="W1069" s="34"/>
      <c r="X1069" s="34"/>
      <c r="Y1069" s="34"/>
      <c r="Z1069" s="34"/>
      <c r="AA1069" s="34"/>
      <c r="AB1069" s="34"/>
      <c r="AC1069" s="34"/>
    </row>
    <row r="1070" spans="1:29">
      <c r="A1070" s="34"/>
      <c r="B1070" s="34"/>
      <c r="C1070" s="34"/>
      <c r="D1070" s="34"/>
      <c r="E1070" s="34"/>
      <c r="F1070" s="34"/>
      <c r="G1070" s="34"/>
      <c r="W1070" s="34"/>
      <c r="X1070" s="34"/>
      <c r="Y1070" s="34"/>
      <c r="Z1070" s="34"/>
      <c r="AA1070" s="34"/>
      <c r="AB1070" s="34"/>
      <c r="AC1070" s="34"/>
    </row>
    <row r="1071" spans="1:29">
      <c r="A1071" s="34"/>
      <c r="B1071" s="34"/>
      <c r="C1071" s="34"/>
      <c r="D1071" s="34"/>
      <c r="E1071" s="34"/>
      <c r="F1071" s="34"/>
      <c r="G1071" s="34"/>
      <c r="W1071" s="34"/>
      <c r="X1071" s="34"/>
      <c r="Y1071" s="34"/>
      <c r="Z1071" s="34"/>
      <c r="AA1071" s="34"/>
      <c r="AB1071" s="34"/>
      <c r="AC1071" s="34"/>
    </row>
    <row r="1072" spans="1:29">
      <c r="A1072" s="34"/>
      <c r="B1072" s="34"/>
      <c r="C1072" s="34"/>
      <c r="D1072" s="34"/>
      <c r="E1072" s="34"/>
      <c r="F1072" s="34"/>
      <c r="G1072" s="34"/>
      <c r="W1072" s="34"/>
      <c r="X1072" s="34"/>
      <c r="Y1072" s="34"/>
      <c r="Z1072" s="34"/>
      <c r="AA1072" s="34"/>
      <c r="AB1072" s="34"/>
      <c r="AC1072" s="34"/>
    </row>
    <row r="1073" spans="1:29">
      <c r="A1073" s="34"/>
      <c r="B1073" s="34"/>
      <c r="C1073" s="34"/>
      <c r="D1073" s="34"/>
      <c r="E1073" s="34"/>
      <c r="F1073" s="34"/>
      <c r="G1073" s="34"/>
      <c r="W1073" s="34"/>
      <c r="X1073" s="34"/>
      <c r="Y1073" s="34"/>
      <c r="Z1073" s="34"/>
      <c r="AA1073" s="34"/>
      <c r="AB1073" s="34"/>
      <c r="AC1073" s="34"/>
    </row>
    <row r="1074" spans="1:29">
      <c r="A1074" s="34"/>
      <c r="B1074" s="34"/>
      <c r="C1074" s="34"/>
      <c r="D1074" s="34"/>
      <c r="E1074" s="34"/>
      <c r="F1074" s="34"/>
      <c r="G1074" s="34"/>
      <c r="W1074" s="34"/>
      <c r="X1074" s="34"/>
      <c r="Y1074" s="34"/>
      <c r="Z1074" s="34"/>
      <c r="AA1074" s="34"/>
      <c r="AB1074" s="34"/>
      <c r="AC1074" s="34"/>
    </row>
    <row r="1075" spans="1:29">
      <c r="A1075" s="34"/>
      <c r="B1075" s="34"/>
      <c r="C1075" s="34"/>
      <c r="D1075" s="34"/>
      <c r="E1075" s="34"/>
      <c r="F1075" s="34"/>
      <c r="G1075" s="34"/>
      <c r="W1075" s="34"/>
      <c r="X1075" s="34"/>
      <c r="Y1075" s="34"/>
      <c r="Z1075" s="34"/>
      <c r="AA1075" s="34"/>
      <c r="AB1075" s="34"/>
      <c r="AC1075" s="34"/>
    </row>
    <row r="1076" spans="1:29">
      <c r="A1076" s="34"/>
      <c r="B1076" s="34"/>
      <c r="C1076" s="34"/>
      <c r="D1076" s="34"/>
      <c r="E1076" s="34"/>
      <c r="F1076" s="34"/>
      <c r="G1076" s="34"/>
      <c r="W1076" s="34"/>
      <c r="X1076" s="34"/>
      <c r="Y1076" s="34"/>
      <c r="Z1076" s="34"/>
      <c r="AA1076" s="34"/>
      <c r="AB1076" s="34"/>
      <c r="AC1076" s="34"/>
    </row>
    <row r="1077" spans="1:29">
      <c r="A1077" s="34"/>
      <c r="B1077" s="34"/>
      <c r="C1077" s="34"/>
      <c r="D1077" s="34"/>
      <c r="E1077" s="34"/>
      <c r="F1077" s="34"/>
      <c r="G1077" s="34"/>
      <c r="W1077" s="34"/>
      <c r="X1077" s="34"/>
      <c r="Y1077" s="34"/>
      <c r="Z1077" s="34"/>
      <c r="AA1077" s="34"/>
      <c r="AB1077" s="34"/>
      <c r="AC1077" s="34"/>
    </row>
    <row r="1078" spans="1:29">
      <c r="A1078" s="34"/>
      <c r="B1078" s="34"/>
      <c r="C1078" s="34"/>
      <c r="D1078" s="34"/>
      <c r="E1078" s="34"/>
      <c r="F1078" s="34"/>
      <c r="G1078" s="34"/>
      <c r="W1078" s="34"/>
      <c r="X1078" s="34"/>
      <c r="Y1078" s="34"/>
      <c r="Z1078" s="34"/>
      <c r="AA1078" s="34"/>
      <c r="AB1078" s="34"/>
      <c r="AC1078" s="34"/>
    </row>
    <row r="1079" spans="1:29">
      <c r="A1079" s="34"/>
      <c r="B1079" s="34"/>
      <c r="C1079" s="34"/>
      <c r="D1079" s="34"/>
      <c r="E1079" s="34"/>
      <c r="F1079" s="34"/>
      <c r="G1079" s="34"/>
      <c r="W1079" s="34"/>
      <c r="X1079" s="34"/>
      <c r="Y1079" s="34"/>
      <c r="Z1079" s="34"/>
      <c r="AA1079" s="34"/>
      <c r="AB1079" s="34"/>
      <c r="AC1079" s="34"/>
    </row>
    <row r="1080" spans="1:29">
      <c r="A1080" s="34"/>
      <c r="B1080" s="34"/>
      <c r="C1080" s="34"/>
      <c r="D1080" s="34"/>
      <c r="E1080" s="34"/>
      <c r="F1080" s="34"/>
      <c r="G1080" s="34"/>
      <c r="W1080" s="34"/>
      <c r="X1080" s="34"/>
      <c r="Y1080" s="34"/>
      <c r="Z1080" s="34"/>
      <c r="AA1080" s="34"/>
      <c r="AB1080" s="34"/>
      <c r="AC1080" s="34"/>
    </row>
    <row r="1081" spans="1:29">
      <c r="A1081" s="34"/>
      <c r="B1081" s="34"/>
      <c r="C1081" s="34"/>
      <c r="D1081" s="34"/>
      <c r="E1081" s="34"/>
      <c r="F1081" s="34"/>
      <c r="G1081" s="34"/>
      <c r="W1081" s="34"/>
      <c r="X1081" s="34"/>
      <c r="Y1081" s="34"/>
      <c r="Z1081" s="34"/>
      <c r="AA1081" s="34"/>
      <c r="AB1081" s="34"/>
      <c r="AC1081" s="34"/>
    </row>
    <row r="1082" spans="1:29">
      <c r="A1082" s="34"/>
      <c r="B1082" s="34"/>
      <c r="C1082" s="34"/>
      <c r="D1082" s="34"/>
      <c r="E1082" s="34"/>
      <c r="F1082" s="34"/>
      <c r="G1082" s="34"/>
      <c r="W1082" s="34"/>
      <c r="X1082" s="34"/>
      <c r="Y1082" s="34"/>
      <c r="Z1082" s="34"/>
      <c r="AA1082" s="34"/>
      <c r="AB1082" s="34"/>
      <c r="AC1082" s="34"/>
    </row>
    <row r="1083" spans="1:29">
      <c r="A1083" s="34"/>
      <c r="B1083" s="34"/>
      <c r="C1083" s="34"/>
      <c r="D1083" s="34"/>
      <c r="E1083" s="34"/>
      <c r="F1083" s="34"/>
      <c r="G1083" s="34"/>
      <c r="W1083" s="34"/>
      <c r="X1083" s="34"/>
      <c r="Y1083" s="34"/>
      <c r="Z1083" s="34"/>
      <c r="AA1083" s="34"/>
      <c r="AB1083" s="34"/>
      <c r="AC1083" s="34"/>
    </row>
    <row r="1084" spans="1:29">
      <c r="A1084" s="34"/>
      <c r="B1084" s="34"/>
      <c r="C1084" s="34"/>
      <c r="D1084" s="34"/>
      <c r="E1084" s="34"/>
      <c r="F1084" s="34"/>
      <c r="G1084" s="34"/>
      <c r="W1084" s="34"/>
      <c r="X1084" s="34"/>
      <c r="Y1084" s="34"/>
      <c r="Z1084" s="34"/>
      <c r="AA1084" s="34"/>
      <c r="AB1084" s="34"/>
      <c r="AC1084" s="34"/>
    </row>
    <row r="1085" spans="1:29">
      <c r="A1085" s="34"/>
      <c r="B1085" s="34"/>
      <c r="C1085" s="34"/>
      <c r="D1085" s="34"/>
      <c r="E1085" s="34"/>
      <c r="F1085" s="34"/>
      <c r="G1085" s="34"/>
      <c r="W1085" s="34"/>
      <c r="X1085" s="34"/>
      <c r="Y1085" s="34"/>
      <c r="Z1085" s="34"/>
      <c r="AA1085" s="34"/>
      <c r="AB1085" s="34"/>
      <c r="AC1085" s="34"/>
    </row>
    <row r="1086" spans="1:29">
      <c r="A1086" s="34"/>
      <c r="B1086" s="34"/>
      <c r="C1086" s="34"/>
      <c r="D1086" s="34"/>
      <c r="E1086" s="34"/>
      <c r="F1086" s="34"/>
      <c r="G1086" s="34"/>
      <c r="W1086" s="34"/>
      <c r="X1086" s="34"/>
      <c r="Y1086" s="34"/>
      <c r="Z1086" s="34"/>
      <c r="AA1086" s="34"/>
      <c r="AB1086" s="34"/>
      <c r="AC1086" s="34"/>
    </row>
    <row r="1087" spans="1:29">
      <c r="A1087" s="34"/>
      <c r="B1087" s="34"/>
      <c r="C1087" s="34"/>
      <c r="D1087" s="34"/>
      <c r="E1087" s="34"/>
      <c r="F1087" s="34"/>
      <c r="G1087" s="34"/>
      <c r="W1087" s="34"/>
      <c r="X1087" s="34"/>
      <c r="Y1087" s="34"/>
      <c r="Z1087" s="34"/>
      <c r="AA1087" s="34"/>
      <c r="AB1087" s="34"/>
      <c r="AC1087" s="34"/>
    </row>
    <row r="1088" spans="1:29">
      <c r="A1088" s="34"/>
      <c r="B1088" s="34"/>
      <c r="C1088" s="34"/>
      <c r="D1088" s="34"/>
      <c r="E1088" s="34"/>
      <c r="F1088" s="34"/>
      <c r="G1088" s="34"/>
      <c r="W1088" s="34"/>
      <c r="X1088" s="34"/>
      <c r="Y1088" s="34"/>
      <c r="Z1088" s="34"/>
      <c r="AA1088" s="34"/>
      <c r="AB1088" s="34"/>
      <c r="AC1088" s="34"/>
    </row>
    <row r="1089" spans="1:29">
      <c r="A1089" s="34"/>
      <c r="B1089" s="34"/>
      <c r="C1089" s="34"/>
      <c r="D1089" s="34"/>
      <c r="E1089" s="34"/>
      <c r="F1089" s="34"/>
      <c r="G1089" s="34"/>
      <c r="W1089" s="34"/>
      <c r="X1089" s="34"/>
      <c r="Y1089" s="34"/>
      <c r="Z1089" s="34"/>
      <c r="AA1089" s="34"/>
      <c r="AB1089" s="34"/>
      <c r="AC1089" s="34"/>
    </row>
    <row r="1090" spans="1:29">
      <c r="A1090" s="34"/>
      <c r="B1090" s="34"/>
      <c r="C1090" s="34"/>
      <c r="D1090" s="34"/>
      <c r="E1090" s="34"/>
      <c r="F1090" s="34"/>
      <c r="G1090" s="34"/>
      <c r="W1090" s="34"/>
      <c r="X1090" s="34"/>
      <c r="Y1090" s="34"/>
      <c r="Z1090" s="34"/>
      <c r="AA1090" s="34"/>
      <c r="AB1090" s="34"/>
      <c r="AC1090" s="34"/>
    </row>
    <row r="1091" spans="1:29">
      <c r="A1091" s="34"/>
      <c r="B1091" s="34"/>
      <c r="C1091" s="34"/>
      <c r="D1091" s="34"/>
      <c r="E1091" s="34"/>
      <c r="F1091" s="34"/>
      <c r="G1091" s="34"/>
      <c r="W1091" s="34"/>
      <c r="X1091" s="34"/>
      <c r="Y1091" s="34"/>
      <c r="Z1091" s="34"/>
      <c r="AA1091" s="34"/>
      <c r="AB1091" s="34"/>
      <c r="AC1091" s="34"/>
    </row>
    <row r="1092" spans="1:29">
      <c r="A1092" s="34"/>
      <c r="B1092" s="34"/>
      <c r="C1092" s="34"/>
      <c r="D1092" s="34"/>
      <c r="E1092" s="34"/>
      <c r="F1092" s="34"/>
      <c r="G1092" s="34"/>
      <c r="W1092" s="34"/>
      <c r="X1092" s="34"/>
      <c r="Y1092" s="34"/>
      <c r="Z1092" s="34"/>
      <c r="AA1092" s="34"/>
      <c r="AB1092" s="34"/>
      <c r="AC1092" s="34"/>
    </row>
    <row r="1093" spans="1:29">
      <c r="A1093" s="34"/>
      <c r="B1093" s="34"/>
      <c r="C1093" s="34"/>
      <c r="D1093" s="34"/>
      <c r="E1093" s="34"/>
      <c r="F1093" s="34"/>
      <c r="G1093" s="34"/>
      <c r="W1093" s="34"/>
      <c r="X1093" s="34"/>
      <c r="Y1093" s="34"/>
      <c r="Z1093" s="34"/>
      <c r="AA1093" s="34"/>
      <c r="AB1093" s="34"/>
      <c r="AC1093" s="34"/>
    </row>
    <row r="1094" spans="1:29">
      <c r="A1094" s="34"/>
      <c r="B1094" s="34"/>
      <c r="C1094" s="34"/>
      <c r="D1094" s="34"/>
      <c r="E1094" s="34"/>
      <c r="F1094" s="34"/>
      <c r="G1094" s="34"/>
      <c r="W1094" s="34"/>
      <c r="X1094" s="34"/>
      <c r="Y1094" s="34"/>
      <c r="Z1094" s="34"/>
      <c r="AA1094" s="34"/>
      <c r="AB1094" s="34"/>
      <c r="AC1094" s="34"/>
    </row>
    <row r="1095" spans="1:29">
      <c r="A1095" s="34"/>
      <c r="B1095" s="34"/>
      <c r="C1095" s="34"/>
      <c r="D1095" s="34"/>
      <c r="E1095" s="34"/>
      <c r="F1095" s="34"/>
      <c r="G1095" s="34"/>
      <c r="W1095" s="34"/>
      <c r="X1095" s="34"/>
      <c r="Y1095" s="34"/>
      <c r="Z1095" s="34"/>
      <c r="AA1095" s="34"/>
      <c r="AB1095" s="34"/>
      <c r="AC1095" s="34"/>
    </row>
    <row r="1096" spans="1:29">
      <c r="A1096" s="34"/>
      <c r="B1096" s="34"/>
      <c r="C1096" s="34"/>
      <c r="D1096" s="34"/>
      <c r="E1096" s="34"/>
      <c r="F1096" s="34"/>
      <c r="G1096" s="34"/>
      <c r="W1096" s="34"/>
      <c r="X1096" s="34"/>
      <c r="Y1096" s="34"/>
      <c r="Z1096" s="34"/>
      <c r="AA1096" s="34"/>
      <c r="AB1096" s="34"/>
      <c r="AC1096" s="34"/>
    </row>
    <row r="1097" spans="1:29">
      <c r="A1097" s="34"/>
      <c r="B1097" s="34"/>
      <c r="C1097" s="34"/>
      <c r="D1097" s="34"/>
      <c r="E1097" s="34"/>
      <c r="F1097" s="34"/>
      <c r="G1097" s="34"/>
      <c r="W1097" s="34"/>
      <c r="X1097" s="34"/>
      <c r="Y1097" s="34"/>
      <c r="Z1097" s="34"/>
      <c r="AA1097" s="34"/>
      <c r="AB1097" s="34"/>
      <c r="AC1097" s="34"/>
    </row>
    <row r="1098" spans="1:29">
      <c r="A1098" s="34"/>
      <c r="B1098" s="34"/>
      <c r="C1098" s="34"/>
      <c r="D1098" s="34"/>
      <c r="E1098" s="34"/>
      <c r="F1098" s="34"/>
      <c r="G1098" s="34"/>
      <c r="W1098" s="34"/>
      <c r="X1098" s="34"/>
      <c r="Y1098" s="34"/>
      <c r="Z1098" s="34"/>
      <c r="AA1098" s="34"/>
      <c r="AB1098" s="34"/>
      <c r="AC1098" s="34"/>
    </row>
    <row r="1099" spans="1:29">
      <c r="A1099" s="34"/>
      <c r="B1099" s="34"/>
      <c r="C1099" s="34"/>
      <c r="D1099" s="34"/>
      <c r="E1099" s="34"/>
      <c r="F1099" s="34"/>
      <c r="G1099" s="34"/>
      <c r="W1099" s="34"/>
      <c r="X1099" s="34"/>
      <c r="Y1099" s="34"/>
      <c r="Z1099" s="34"/>
      <c r="AA1099" s="34"/>
      <c r="AB1099" s="34"/>
      <c r="AC1099" s="34"/>
    </row>
    <row r="1100" spans="1:29">
      <c r="A1100" s="34"/>
      <c r="B1100" s="34"/>
      <c r="C1100" s="34"/>
      <c r="D1100" s="34"/>
      <c r="E1100" s="34"/>
      <c r="F1100" s="34"/>
      <c r="G1100" s="34"/>
      <c r="W1100" s="34"/>
      <c r="X1100" s="34"/>
      <c r="Y1100" s="34"/>
      <c r="Z1100" s="34"/>
      <c r="AA1100" s="34"/>
      <c r="AB1100" s="34"/>
      <c r="AC1100" s="34"/>
    </row>
    <row r="1101" spans="1:29">
      <c r="A1101" s="34"/>
      <c r="B1101" s="34"/>
      <c r="C1101" s="34"/>
      <c r="D1101" s="34"/>
      <c r="E1101" s="34"/>
      <c r="F1101" s="34"/>
      <c r="G1101" s="34"/>
      <c r="W1101" s="34"/>
      <c r="X1101" s="34"/>
      <c r="Y1101" s="34"/>
      <c r="Z1101" s="34"/>
      <c r="AA1101" s="34"/>
      <c r="AB1101" s="34"/>
      <c r="AC1101" s="34"/>
    </row>
    <row r="1102" spans="1:29">
      <c r="A1102" s="34"/>
      <c r="B1102" s="34"/>
      <c r="C1102" s="34"/>
      <c r="D1102" s="34"/>
      <c r="E1102" s="34"/>
      <c r="F1102" s="34"/>
      <c r="G1102" s="34"/>
      <c r="W1102" s="34"/>
      <c r="X1102" s="34"/>
      <c r="Y1102" s="34"/>
      <c r="Z1102" s="34"/>
      <c r="AA1102" s="34"/>
      <c r="AB1102" s="34"/>
      <c r="AC1102" s="34"/>
    </row>
    <row r="1103" spans="1:29">
      <c r="A1103" s="34"/>
      <c r="B1103" s="34"/>
      <c r="C1103" s="34"/>
      <c r="D1103" s="34"/>
      <c r="E1103" s="34"/>
      <c r="F1103" s="34"/>
      <c r="G1103" s="34"/>
      <c r="W1103" s="34"/>
      <c r="X1103" s="34"/>
      <c r="Y1103" s="34"/>
      <c r="Z1103" s="34"/>
      <c r="AA1103" s="34"/>
      <c r="AB1103" s="34"/>
      <c r="AC1103" s="34"/>
    </row>
    <row r="1104" spans="1:29">
      <c r="A1104" s="34"/>
      <c r="B1104" s="34"/>
      <c r="C1104" s="34"/>
      <c r="D1104" s="34"/>
      <c r="E1104" s="34"/>
      <c r="F1104" s="34"/>
      <c r="G1104" s="34"/>
      <c r="W1104" s="34"/>
      <c r="X1104" s="34"/>
      <c r="Y1104" s="34"/>
      <c r="Z1104" s="34"/>
      <c r="AA1104" s="34"/>
      <c r="AB1104" s="34"/>
      <c r="AC1104" s="34"/>
    </row>
    <row r="1105" spans="1:29">
      <c r="A1105" s="34"/>
      <c r="B1105" s="34"/>
      <c r="C1105" s="34"/>
      <c r="D1105" s="34"/>
      <c r="E1105" s="34"/>
      <c r="F1105" s="34"/>
      <c r="G1105" s="34"/>
      <c r="W1105" s="34"/>
      <c r="X1105" s="34"/>
      <c r="Y1105" s="34"/>
      <c r="Z1105" s="34"/>
      <c r="AA1105" s="34"/>
      <c r="AB1105" s="34"/>
      <c r="AC1105" s="34"/>
    </row>
    <row r="1106" spans="1:29">
      <c r="A1106" s="34"/>
      <c r="B1106" s="34"/>
      <c r="C1106" s="34"/>
      <c r="D1106" s="34"/>
      <c r="E1106" s="34"/>
      <c r="F1106" s="34"/>
      <c r="G1106" s="34"/>
      <c r="W1106" s="34"/>
      <c r="X1106" s="34"/>
      <c r="Y1106" s="34"/>
      <c r="Z1106" s="34"/>
      <c r="AA1106" s="34"/>
      <c r="AB1106" s="34"/>
      <c r="AC1106" s="34"/>
    </row>
    <row r="1107" spans="1:29">
      <c r="A1107" s="34"/>
      <c r="B1107" s="34"/>
      <c r="C1107" s="34"/>
      <c r="D1107" s="34"/>
      <c r="E1107" s="34"/>
      <c r="F1107" s="34"/>
      <c r="G1107" s="34"/>
      <c r="W1107" s="34"/>
      <c r="X1107" s="34"/>
      <c r="Y1107" s="34"/>
      <c r="Z1107" s="34"/>
      <c r="AA1107" s="34"/>
      <c r="AB1107" s="34"/>
      <c r="AC1107" s="34"/>
    </row>
    <row r="1108" spans="1:29">
      <c r="A1108" s="34"/>
      <c r="B1108" s="34"/>
      <c r="C1108" s="34"/>
      <c r="D1108" s="34"/>
      <c r="E1108" s="34"/>
      <c r="F1108" s="34"/>
      <c r="G1108" s="34"/>
      <c r="W1108" s="34"/>
      <c r="X1108" s="34"/>
      <c r="Y1108" s="34"/>
      <c r="Z1108" s="34"/>
      <c r="AA1108" s="34"/>
      <c r="AB1108" s="34"/>
      <c r="AC1108" s="34"/>
    </row>
    <row r="1109" spans="1:29">
      <c r="A1109" s="34"/>
      <c r="B1109" s="34"/>
      <c r="C1109" s="34"/>
      <c r="D1109" s="34"/>
      <c r="E1109" s="34"/>
      <c r="F1109" s="34"/>
      <c r="G1109" s="34"/>
      <c r="W1109" s="34"/>
      <c r="X1109" s="34"/>
      <c r="Y1109" s="34"/>
      <c r="Z1109" s="34"/>
      <c r="AA1109" s="34"/>
      <c r="AB1109" s="34"/>
      <c r="AC1109" s="34"/>
    </row>
    <row r="1110" spans="1:29">
      <c r="A1110" s="34"/>
      <c r="B1110" s="34"/>
      <c r="C1110" s="34"/>
      <c r="D1110" s="34"/>
      <c r="E1110" s="34"/>
      <c r="F1110" s="34"/>
      <c r="G1110" s="34"/>
      <c r="W1110" s="34"/>
      <c r="X1110" s="34"/>
      <c r="Y1110" s="34"/>
      <c r="Z1110" s="34"/>
      <c r="AA1110" s="34"/>
      <c r="AB1110" s="34"/>
      <c r="AC1110" s="34"/>
    </row>
    <row r="1111" spans="1:29">
      <c r="A1111" s="34"/>
      <c r="B1111" s="34"/>
      <c r="C1111" s="34"/>
      <c r="D1111" s="34"/>
      <c r="E1111" s="34"/>
      <c r="F1111" s="34"/>
      <c r="G1111" s="34"/>
      <c r="W1111" s="34"/>
      <c r="X1111" s="34"/>
      <c r="Y1111" s="34"/>
      <c r="Z1111" s="34"/>
      <c r="AA1111" s="34"/>
      <c r="AB1111" s="34"/>
      <c r="AC1111" s="34"/>
    </row>
    <row r="1112" spans="1:29">
      <c r="A1112" s="34"/>
      <c r="B1112" s="34"/>
      <c r="C1112" s="34"/>
      <c r="D1112" s="34"/>
      <c r="E1112" s="34"/>
      <c r="F1112" s="34"/>
      <c r="G1112" s="34"/>
      <c r="W1112" s="34"/>
      <c r="X1112" s="34"/>
      <c r="Y1112" s="34"/>
      <c r="Z1112" s="34"/>
      <c r="AA1112" s="34"/>
      <c r="AB1112" s="34"/>
      <c r="AC1112" s="34"/>
    </row>
    <row r="1113" spans="1:29">
      <c r="A1113" s="34"/>
      <c r="B1113" s="34"/>
      <c r="C1113" s="34"/>
      <c r="D1113" s="34"/>
      <c r="E1113" s="34"/>
      <c r="F1113" s="34"/>
      <c r="G1113" s="34"/>
      <c r="W1113" s="34"/>
      <c r="X1113" s="34"/>
      <c r="Y1113" s="34"/>
      <c r="Z1113" s="34"/>
      <c r="AA1113" s="34"/>
      <c r="AB1113" s="34"/>
      <c r="AC1113" s="34"/>
    </row>
    <row r="1114" spans="1:29">
      <c r="A1114" s="34"/>
      <c r="B1114" s="34"/>
      <c r="C1114" s="34"/>
      <c r="D1114" s="34"/>
      <c r="E1114" s="34"/>
      <c r="F1114" s="34"/>
      <c r="G1114" s="34"/>
      <c r="W1114" s="34"/>
      <c r="X1114" s="34"/>
      <c r="Y1114" s="34"/>
      <c r="Z1114" s="34"/>
      <c r="AA1114" s="34"/>
      <c r="AB1114" s="34"/>
      <c r="AC1114" s="34"/>
    </row>
    <row r="1115" spans="1:29">
      <c r="A1115" s="34"/>
      <c r="B1115" s="34"/>
      <c r="C1115" s="34"/>
      <c r="D1115" s="34"/>
      <c r="E1115" s="34"/>
      <c r="F1115" s="34"/>
      <c r="G1115" s="34"/>
      <c r="W1115" s="34"/>
      <c r="X1115" s="34"/>
      <c r="Y1115" s="34"/>
      <c r="Z1115" s="34"/>
      <c r="AA1115" s="34"/>
      <c r="AB1115" s="34"/>
      <c r="AC1115" s="34"/>
    </row>
    <row r="1116" spans="1:29">
      <c r="A1116" s="34"/>
      <c r="B1116" s="34"/>
      <c r="C1116" s="34"/>
      <c r="D1116" s="34"/>
      <c r="E1116" s="34"/>
      <c r="F1116" s="34"/>
      <c r="G1116" s="34"/>
      <c r="W1116" s="34"/>
      <c r="X1116" s="34"/>
      <c r="Y1116" s="34"/>
      <c r="Z1116" s="34"/>
      <c r="AA1116" s="34"/>
      <c r="AB1116" s="34"/>
      <c r="AC1116" s="34"/>
    </row>
    <row r="1117" spans="1:29">
      <c r="A1117" s="34"/>
      <c r="B1117" s="34"/>
      <c r="C1117" s="34"/>
      <c r="D1117" s="34"/>
      <c r="E1117" s="34"/>
      <c r="F1117" s="34"/>
      <c r="G1117" s="34"/>
      <c r="W1117" s="34"/>
      <c r="X1117" s="34"/>
      <c r="Y1117" s="34"/>
      <c r="Z1117" s="34"/>
      <c r="AA1117" s="34"/>
      <c r="AB1117" s="34"/>
      <c r="AC1117" s="34"/>
    </row>
    <row r="1118" spans="1:29">
      <c r="A1118" s="34"/>
      <c r="B1118" s="34"/>
      <c r="C1118" s="34"/>
      <c r="D1118" s="34"/>
      <c r="E1118" s="34"/>
      <c r="F1118" s="34"/>
      <c r="G1118" s="34"/>
      <c r="W1118" s="34"/>
      <c r="X1118" s="34"/>
      <c r="Y1118" s="34"/>
      <c r="Z1118" s="34"/>
      <c r="AA1118" s="34"/>
      <c r="AB1118" s="34"/>
      <c r="AC1118" s="34"/>
    </row>
    <row r="1119" spans="1:29">
      <c r="A1119" s="34"/>
      <c r="B1119" s="34"/>
      <c r="C1119" s="34"/>
      <c r="D1119" s="34"/>
      <c r="E1119" s="34"/>
      <c r="F1119" s="34"/>
      <c r="G1119" s="34"/>
      <c r="W1119" s="34"/>
      <c r="X1119" s="34"/>
      <c r="Y1119" s="34"/>
      <c r="Z1119" s="34"/>
      <c r="AA1119" s="34"/>
      <c r="AB1119" s="34"/>
      <c r="AC1119" s="34"/>
    </row>
    <row r="1120" spans="1:29">
      <c r="A1120" s="34"/>
      <c r="B1120" s="34"/>
      <c r="C1120" s="34"/>
      <c r="D1120" s="34"/>
      <c r="E1120" s="34"/>
      <c r="F1120" s="34"/>
      <c r="G1120" s="34"/>
      <c r="W1120" s="34"/>
      <c r="X1120" s="34"/>
      <c r="Y1120" s="34"/>
      <c r="Z1120" s="34"/>
      <c r="AA1120" s="34"/>
      <c r="AB1120" s="34"/>
      <c r="AC1120" s="34"/>
    </row>
    <row r="1121" spans="1:29">
      <c r="A1121" s="34"/>
      <c r="B1121" s="34"/>
      <c r="C1121" s="34"/>
      <c r="D1121" s="34"/>
      <c r="E1121" s="34"/>
      <c r="F1121" s="34"/>
      <c r="G1121" s="34"/>
      <c r="W1121" s="34"/>
      <c r="X1121" s="34"/>
      <c r="Y1121" s="34"/>
      <c r="Z1121" s="34"/>
      <c r="AA1121" s="34"/>
      <c r="AB1121" s="34"/>
      <c r="AC1121" s="34"/>
    </row>
    <row r="1122" spans="1:29">
      <c r="A1122" s="34"/>
      <c r="B1122" s="34"/>
      <c r="C1122" s="34"/>
      <c r="D1122" s="34"/>
      <c r="E1122" s="34"/>
      <c r="F1122" s="34"/>
      <c r="G1122" s="34"/>
      <c r="W1122" s="34"/>
      <c r="X1122" s="34"/>
      <c r="Y1122" s="34"/>
      <c r="Z1122" s="34"/>
      <c r="AA1122" s="34"/>
      <c r="AB1122" s="34"/>
      <c r="AC1122" s="34"/>
    </row>
    <row r="1123" spans="1:29">
      <c r="A1123" s="34"/>
      <c r="B1123" s="34"/>
      <c r="C1123" s="34"/>
      <c r="D1123" s="34"/>
      <c r="E1123" s="34"/>
      <c r="F1123" s="34"/>
      <c r="G1123" s="34"/>
      <c r="W1123" s="34"/>
      <c r="X1123" s="34"/>
      <c r="Y1123" s="34"/>
      <c r="Z1123" s="34"/>
      <c r="AA1123" s="34"/>
      <c r="AB1123" s="34"/>
      <c r="AC1123" s="34"/>
    </row>
    <row r="1124" spans="1:29">
      <c r="A1124" s="34"/>
      <c r="B1124" s="34"/>
      <c r="C1124" s="34"/>
      <c r="D1124" s="34"/>
      <c r="E1124" s="34"/>
      <c r="F1124" s="34"/>
      <c r="G1124" s="34"/>
      <c r="W1124" s="34"/>
      <c r="X1124" s="34"/>
      <c r="Y1124" s="34"/>
      <c r="Z1124" s="34"/>
      <c r="AA1124" s="34"/>
      <c r="AB1124" s="34"/>
      <c r="AC1124" s="34"/>
    </row>
    <row r="1125" spans="1:29">
      <c r="A1125" s="34"/>
      <c r="B1125" s="34"/>
      <c r="C1125" s="34"/>
      <c r="D1125" s="34"/>
      <c r="E1125" s="34"/>
      <c r="F1125" s="34"/>
      <c r="G1125" s="34"/>
      <c r="W1125" s="34"/>
      <c r="X1125" s="34"/>
      <c r="Y1125" s="34"/>
      <c r="Z1125" s="34"/>
      <c r="AA1125" s="34"/>
      <c r="AB1125" s="34"/>
      <c r="AC1125" s="34"/>
    </row>
    <row r="1126" spans="1:29">
      <c r="A1126" s="34"/>
      <c r="B1126" s="34"/>
      <c r="C1126" s="34"/>
      <c r="D1126" s="34"/>
      <c r="E1126" s="34"/>
      <c r="F1126" s="34"/>
      <c r="G1126" s="34"/>
      <c r="W1126" s="34"/>
      <c r="X1126" s="34"/>
      <c r="Y1126" s="34"/>
      <c r="Z1126" s="34"/>
      <c r="AA1126" s="34"/>
      <c r="AB1126" s="34"/>
      <c r="AC1126" s="34"/>
    </row>
    <row r="1127" spans="1:29">
      <c r="A1127" s="34"/>
      <c r="B1127" s="34"/>
      <c r="C1127" s="34"/>
      <c r="D1127" s="34"/>
      <c r="E1127" s="34"/>
      <c r="F1127" s="34"/>
      <c r="G1127" s="34"/>
      <c r="W1127" s="34"/>
      <c r="X1127" s="34"/>
      <c r="Y1127" s="34"/>
      <c r="Z1127" s="34"/>
      <c r="AA1127" s="34"/>
      <c r="AB1127" s="34"/>
      <c r="AC1127" s="34"/>
    </row>
    <row r="1128" spans="1:29">
      <c r="A1128" s="34"/>
      <c r="B1128" s="34"/>
      <c r="C1128" s="34"/>
      <c r="D1128" s="34"/>
      <c r="E1128" s="34"/>
      <c r="F1128" s="34"/>
      <c r="G1128" s="34"/>
      <c r="W1128" s="34"/>
      <c r="X1128" s="34"/>
      <c r="Y1128" s="34"/>
      <c r="Z1128" s="34"/>
      <c r="AA1128" s="34"/>
      <c r="AB1128" s="34"/>
      <c r="AC1128" s="34"/>
    </row>
    <row r="1129" spans="1:29">
      <c r="A1129" s="34"/>
      <c r="B1129" s="34"/>
      <c r="C1129" s="34"/>
      <c r="D1129" s="34"/>
      <c r="E1129" s="34"/>
      <c r="F1129" s="34"/>
      <c r="G1129" s="34"/>
      <c r="W1129" s="34"/>
      <c r="X1129" s="34"/>
      <c r="Y1129" s="34"/>
      <c r="Z1129" s="34"/>
      <c r="AA1129" s="34"/>
      <c r="AB1129" s="34"/>
      <c r="AC1129" s="34"/>
    </row>
    <row r="1130" spans="1:29">
      <c r="A1130" s="34"/>
      <c r="B1130" s="34"/>
      <c r="C1130" s="34"/>
      <c r="D1130" s="34"/>
      <c r="E1130" s="34"/>
      <c r="F1130" s="34"/>
      <c r="G1130" s="34"/>
      <c r="W1130" s="34"/>
      <c r="X1130" s="34"/>
      <c r="Y1130" s="34"/>
      <c r="Z1130" s="34"/>
      <c r="AA1130" s="34"/>
      <c r="AB1130" s="34"/>
      <c r="AC1130" s="34"/>
    </row>
    <row r="1131" spans="1:29">
      <c r="A1131" s="34"/>
      <c r="B1131" s="34"/>
      <c r="C1131" s="34"/>
      <c r="D1131" s="34"/>
      <c r="E1131" s="34"/>
      <c r="F1131" s="34"/>
      <c r="G1131" s="34"/>
      <c r="W1131" s="34"/>
      <c r="X1131" s="34"/>
      <c r="Y1131" s="34"/>
      <c r="Z1131" s="34"/>
      <c r="AA1131" s="34"/>
      <c r="AB1131" s="34"/>
      <c r="AC1131" s="34"/>
    </row>
    <row r="1132" spans="1:29">
      <c r="A1132" s="34"/>
      <c r="B1132" s="34"/>
      <c r="C1132" s="34"/>
      <c r="D1132" s="34"/>
      <c r="E1132" s="34"/>
      <c r="F1132" s="34"/>
      <c r="G1132" s="34"/>
      <c r="W1132" s="34"/>
      <c r="X1132" s="34"/>
      <c r="Y1132" s="34"/>
      <c r="Z1132" s="34"/>
      <c r="AA1132" s="34"/>
      <c r="AB1132" s="34"/>
      <c r="AC1132" s="34"/>
    </row>
    <row r="1133" spans="1:29">
      <c r="A1133" s="34"/>
      <c r="B1133" s="34"/>
      <c r="C1133" s="34"/>
      <c r="D1133" s="34"/>
      <c r="E1133" s="34"/>
      <c r="F1133" s="34"/>
      <c r="G1133" s="34"/>
      <c r="W1133" s="34"/>
      <c r="X1133" s="34"/>
      <c r="Y1133" s="34"/>
      <c r="Z1133" s="34"/>
      <c r="AA1133" s="34"/>
      <c r="AB1133" s="34"/>
      <c r="AC1133" s="34"/>
    </row>
    <row r="1134" spans="1:29">
      <c r="A1134" s="34"/>
      <c r="B1134" s="34"/>
      <c r="C1134" s="34"/>
      <c r="D1134" s="34"/>
      <c r="E1134" s="34"/>
      <c r="F1134" s="34"/>
      <c r="G1134" s="34"/>
      <c r="W1134" s="34"/>
      <c r="X1134" s="34"/>
      <c r="Y1134" s="34"/>
      <c r="Z1134" s="34"/>
      <c r="AA1134" s="34"/>
      <c r="AB1134" s="34"/>
      <c r="AC1134" s="34"/>
    </row>
    <row r="1135" spans="1:29">
      <c r="A1135" s="34"/>
      <c r="B1135" s="34"/>
      <c r="C1135" s="34"/>
      <c r="D1135" s="34"/>
      <c r="E1135" s="34"/>
      <c r="F1135" s="34"/>
      <c r="G1135" s="34"/>
      <c r="W1135" s="34"/>
      <c r="X1135" s="34"/>
      <c r="Y1135" s="34"/>
      <c r="Z1135" s="34"/>
      <c r="AA1135" s="34"/>
      <c r="AB1135" s="34"/>
      <c r="AC1135" s="34"/>
    </row>
    <row r="1136" spans="1:29">
      <c r="A1136" s="34"/>
      <c r="B1136" s="34"/>
      <c r="C1136" s="34"/>
      <c r="D1136" s="34"/>
      <c r="E1136" s="34"/>
      <c r="F1136" s="34"/>
      <c r="G1136" s="34"/>
      <c r="W1136" s="34"/>
      <c r="X1136" s="34"/>
      <c r="Y1136" s="34"/>
      <c r="Z1136" s="34"/>
      <c r="AA1136" s="34"/>
      <c r="AB1136" s="34"/>
      <c r="AC1136" s="34"/>
    </row>
    <row r="1137" spans="1:29">
      <c r="A1137" s="34"/>
      <c r="B1137" s="34"/>
      <c r="C1137" s="34"/>
      <c r="D1137" s="34"/>
      <c r="E1137" s="34"/>
      <c r="F1137" s="34"/>
      <c r="G1137" s="34"/>
      <c r="W1137" s="34"/>
      <c r="X1137" s="34"/>
      <c r="Y1137" s="34"/>
      <c r="Z1137" s="34"/>
      <c r="AA1137" s="34"/>
      <c r="AB1137" s="34"/>
      <c r="AC1137" s="34"/>
    </row>
    <row r="1138" spans="1:29">
      <c r="A1138" s="34"/>
      <c r="B1138" s="34"/>
      <c r="C1138" s="34"/>
      <c r="D1138" s="34"/>
      <c r="E1138" s="34"/>
      <c r="F1138" s="34"/>
      <c r="G1138" s="34"/>
      <c r="W1138" s="34"/>
      <c r="X1138" s="34"/>
      <c r="Y1138" s="34"/>
      <c r="Z1138" s="34"/>
      <c r="AA1138" s="34"/>
      <c r="AB1138" s="34"/>
      <c r="AC1138" s="34"/>
    </row>
    <row r="1139" spans="1:29">
      <c r="A1139" s="34"/>
      <c r="B1139" s="34"/>
      <c r="C1139" s="34"/>
      <c r="D1139" s="34"/>
      <c r="E1139" s="34"/>
      <c r="F1139" s="34"/>
      <c r="G1139" s="34"/>
      <c r="W1139" s="34"/>
      <c r="X1139" s="34"/>
      <c r="Y1139" s="34"/>
      <c r="Z1139" s="34"/>
      <c r="AA1139" s="34"/>
      <c r="AB1139" s="34"/>
      <c r="AC1139" s="34"/>
    </row>
    <row r="1140" spans="1:29">
      <c r="A1140" s="34"/>
      <c r="B1140" s="34"/>
      <c r="C1140" s="34"/>
      <c r="D1140" s="34"/>
      <c r="E1140" s="34"/>
      <c r="F1140" s="34"/>
      <c r="G1140" s="34"/>
      <c r="W1140" s="34"/>
      <c r="X1140" s="34"/>
      <c r="Y1140" s="34"/>
      <c r="Z1140" s="34"/>
      <c r="AA1140" s="34"/>
      <c r="AB1140" s="34"/>
      <c r="AC1140" s="34"/>
    </row>
    <row r="1141" spans="1:29">
      <c r="A1141" s="34"/>
      <c r="B1141" s="34"/>
      <c r="C1141" s="34"/>
      <c r="D1141" s="34"/>
      <c r="E1141" s="34"/>
      <c r="F1141" s="34"/>
      <c r="G1141" s="34"/>
      <c r="W1141" s="34"/>
      <c r="X1141" s="34"/>
      <c r="Y1141" s="34"/>
      <c r="Z1141" s="34"/>
      <c r="AA1141" s="34"/>
      <c r="AB1141" s="34"/>
      <c r="AC1141" s="34"/>
    </row>
    <row r="1142" spans="1:29">
      <c r="A1142" s="34"/>
      <c r="B1142" s="34"/>
      <c r="C1142" s="34"/>
      <c r="D1142" s="34"/>
      <c r="E1142" s="34"/>
      <c r="F1142" s="34"/>
      <c r="G1142" s="34"/>
      <c r="W1142" s="34"/>
      <c r="X1142" s="34"/>
      <c r="Y1142" s="34"/>
      <c r="Z1142" s="34"/>
      <c r="AA1142" s="34"/>
      <c r="AB1142" s="34"/>
      <c r="AC1142" s="34"/>
    </row>
    <row r="1143" spans="1:29">
      <c r="A1143" s="34"/>
      <c r="B1143" s="34"/>
      <c r="C1143" s="34"/>
      <c r="D1143" s="34"/>
      <c r="E1143" s="34"/>
      <c r="F1143" s="34"/>
      <c r="G1143" s="34"/>
      <c r="W1143" s="34"/>
      <c r="X1143" s="34"/>
      <c r="Y1143" s="34"/>
      <c r="Z1143" s="34"/>
      <c r="AA1143" s="34"/>
      <c r="AB1143" s="34"/>
      <c r="AC1143" s="34"/>
    </row>
    <row r="1144" spans="1:29">
      <c r="A1144" s="34"/>
      <c r="B1144" s="34"/>
      <c r="C1144" s="34"/>
      <c r="D1144" s="34"/>
      <c r="E1144" s="34"/>
      <c r="F1144" s="34"/>
      <c r="G1144" s="34"/>
      <c r="W1144" s="34"/>
      <c r="X1144" s="34"/>
      <c r="Y1144" s="34"/>
      <c r="Z1144" s="34"/>
      <c r="AA1144" s="34"/>
      <c r="AB1144" s="34"/>
      <c r="AC1144" s="34"/>
    </row>
    <row r="1145" spans="1:29">
      <c r="A1145" s="34"/>
      <c r="B1145" s="34"/>
      <c r="C1145" s="34"/>
      <c r="D1145" s="34"/>
      <c r="E1145" s="34"/>
      <c r="F1145" s="34"/>
      <c r="G1145" s="34"/>
      <c r="W1145" s="34"/>
      <c r="X1145" s="34"/>
      <c r="Y1145" s="34"/>
      <c r="Z1145" s="34"/>
      <c r="AA1145" s="34"/>
      <c r="AB1145" s="34"/>
      <c r="AC1145" s="34"/>
    </row>
    <row r="1146" spans="1:29">
      <c r="A1146" s="34"/>
      <c r="B1146" s="34"/>
      <c r="C1146" s="34"/>
      <c r="D1146" s="34"/>
      <c r="E1146" s="34"/>
      <c r="F1146" s="34"/>
      <c r="G1146" s="34"/>
      <c r="W1146" s="34"/>
      <c r="X1146" s="34"/>
      <c r="Y1146" s="34"/>
      <c r="Z1146" s="34"/>
      <c r="AA1146" s="34"/>
      <c r="AB1146" s="34"/>
      <c r="AC1146" s="34"/>
    </row>
    <row r="1147" spans="1:29">
      <c r="A1147" s="34"/>
      <c r="B1147" s="34"/>
      <c r="C1147" s="34"/>
      <c r="D1147" s="34"/>
      <c r="E1147" s="34"/>
      <c r="F1147" s="34"/>
      <c r="G1147" s="34"/>
      <c r="W1147" s="34"/>
      <c r="X1147" s="34"/>
      <c r="Y1147" s="34"/>
      <c r="Z1147" s="34"/>
      <c r="AA1147" s="34"/>
      <c r="AB1147" s="34"/>
      <c r="AC1147" s="34"/>
    </row>
    <row r="1148" spans="1:29">
      <c r="A1148" s="34"/>
      <c r="B1148" s="34"/>
      <c r="C1148" s="34"/>
      <c r="D1148" s="34"/>
      <c r="E1148" s="34"/>
      <c r="F1148" s="34"/>
      <c r="G1148" s="34"/>
      <c r="W1148" s="34"/>
      <c r="X1148" s="34"/>
      <c r="Y1148" s="34"/>
      <c r="Z1148" s="34"/>
      <c r="AA1148" s="34"/>
      <c r="AB1148" s="34"/>
      <c r="AC1148" s="34"/>
    </row>
    <row r="1149" spans="1:29">
      <c r="A1149" s="34"/>
      <c r="B1149" s="34"/>
      <c r="C1149" s="34"/>
      <c r="D1149" s="34"/>
      <c r="E1149" s="34"/>
      <c r="F1149" s="34"/>
      <c r="G1149" s="34"/>
      <c r="W1149" s="34"/>
      <c r="X1149" s="34"/>
      <c r="Y1149" s="34"/>
      <c r="Z1149" s="34"/>
      <c r="AA1149" s="34"/>
      <c r="AB1149" s="34"/>
      <c r="AC1149" s="34"/>
    </row>
    <row r="1150" spans="1:29">
      <c r="A1150" s="34"/>
      <c r="B1150" s="34"/>
      <c r="C1150" s="34"/>
      <c r="D1150" s="34"/>
      <c r="E1150" s="34"/>
      <c r="F1150" s="34"/>
      <c r="G1150" s="34"/>
      <c r="W1150" s="34"/>
      <c r="X1150" s="34"/>
      <c r="Y1150" s="34"/>
      <c r="Z1150" s="34"/>
      <c r="AA1150" s="34"/>
      <c r="AB1150" s="34"/>
      <c r="AC1150" s="34"/>
    </row>
    <row r="1151" spans="1:29">
      <c r="A1151" s="34"/>
      <c r="B1151" s="34"/>
      <c r="C1151" s="34"/>
      <c r="D1151" s="34"/>
      <c r="E1151" s="34"/>
      <c r="F1151" s="34"/>
      <c r="G1151" s="34"/>
      <c r="W1151" s="34"/>
      <c r="X1151" s="34"/>
      <c r="Y1151" s="34"/>
      <c r="Z1151" s="34"/>
      <c r="AA1151" s="34"/>
      <c r="AB1151" s="34"/>
      <c r="AC1151" s="34"/>
    </row>
    <row r="1152" spans="1:29">
      <c r="A1152" s="34"/>
      <c r="B1152" s="34"/>
      <c r="C1152" s="34"/>
      <c r="D1152" s="34"/>
      <c r="E1152" s="34"/>
      <c r="F1152" s="34"/>
      <c r="G1152" s="34"/>
      <c r="W1152" s="34"/>
      <c r="X1152" s="34"/>
      <c r="Y1152" s="34"/>
      <c r="Z1152" s="34"/>
      <c r="AA1152" s="34"/>
      <c r="AB1152" s="34"/>
      <c r="AC1152" s="34"/>
    </row>
    <row r="1153" spans="1:29">
      <c r="A1153" s="34"/>
      <c r="B1153" s="34"/>
      <c r="C1153" s="34"/>
      <c r="D1153" s="34"/>
      <c r="E1153" s="34"/>
      <c r="F1153" s="34"/>
      <c r="G1153" s="34"/>
      <c r="W1153" s="34"/>
      <c r="X1153" s="34"/>
      <c r="Y1153" s="34"/>
      <c r="Z1153" s="34"/>
      <c r="AA1153" s="34"/>
      <c r="AB1153" s="34"/>
      <c r="AC1153" s="34"/>
    </row>
    <row r="1154" spans="1:29">
      <c r="A1154" s="34"/>
      <c r="B1154" s="34"/>
      <c r="C1154" s="34"/>
      <c r="D1154" s="34"/>
      <c r="E1154" s="34"/>
      <c r="F1154" s="34"/>
      <c r="G1154" s="34"/>
      <c r="W1154" s="34"/>
      <c r="X1154" s="34"/>
      <c r="Y1154" s="34"/>
      <c r="Z1154" s="34"/>
      <c r="AA1154" s="34"/>
      <c r="AB1154" s="34"/>
      <c r="AC1154" s="34"/>
    </row>
    <row r="1155" spans="1:29">
      <c r="A1155" s="34"/>
      <c r="B1155" s="34"/>
      <c r="C1155" s="34"/>
      <c r="D1155" s="34"/>
      <c r="E1155" s="34"/>
      <c r="F1155" s="34"/>
      <c r="G1155" s="34"/>
      <c r="W1155" s="34"/>
      <c r="X1155" s="34"/>
      <c r="Y1155" s="34"/>
      <c r="Z1155" s="34"/>
      <c r="AA1155" s="34"/>
      <c r="AB1155" s="34"/>
      <c r="AC1155" s="34"/>
    </row>
    <row r="1156" spans="1:29">
      <c r="A1156" s="34"/>
      <c r="B1156" s="34"/>
      <c r="C1156" s="34"/>
      <c r="D1156" s="34"/>
      <c r="E1156" s="34"/>
      <c r="F1156" s="34"/>
      <c r="G1156" s="34"/>
      <c r="W1156" s="34"/>
      <c r="X1156" s="34"/>
      <c r="Y1156" s="34"/>
      <c r="Z1156" s="34"/>
      <c r="AA1156" s="34"/>
      <c r="AB1156" s="34"/>
      <c r="AC1156" s="34"/>
    </row>
    <row r="1157" spans="1:29">
      <c r="A1157" s="34"/>
      <c r="B1157" s="34"/>
      <c r="C1157" s="34"/>
      <c r="D1157" s="34"/>
      <c r="E1157" s="34"/>
      <c r="F1157" s="34"/>
      <c r="G1157" s="34"/>
      <c r="W1157" s="34"/>
      <c r="X1157" s="34"/>
      <c r="Y1157" s="34"/>
      <c r="Z1157" s="34"/>
      <c r="AA1157" s="34"/>
      <c r="AB1157" s="34"/>
      <c r="AC1157" s="34"/>
    </row>
    <row r="1158" spans="1:29">
      <c r="A1158" s="34"/>
      <c r="B1158" s="34"/>
      <c r="C1158" s="34"/>
      <c r="D1158" s="34"/>
      <c r="E1158" s="34"/>
      <c r="F1158" s="34"/>
      <c r="G1158" s="34"/>
      <c r="W1158" s="34"/>
      <c r="X1158" s="34"/>
      <c r="Y1158" s="34"/>
      <c r="Z1158" s="34"/>
      <c r="AA1158" s="34"/>
      <c r="AB1158" s="34"/>
      <c r="AC1158" s="34"/>
    </row>
    <row r="1159" spans="1:29">
      <c r="A1159" s="34"/>
      <c r="B1159" s="34"/>
      <c r="C1159" s="34"/>
      <c r="D1159" s="34"/>
      <c r="E1159" s="34"/>
      <c r="F1159" s="34"/>
      <c r="G1159" s="34"/>
      <c r="W1159" s="34"/>
      <c r="X1159" s="34"/>
      <c r="Y1159" s="34"/>
      <c r="Z1159" s="34"/>
      <c r="AA1159" s="34"/>
      <c r="AB1159" s="34"/>
      <c r="AC1159" s="34"/>
    </row>
    <row r="1160" spans="1:29">
      <c r="A1160" s="34"/>
      <c r="B1160" s="34"/>
      <c r="C1160" s="34"/>
      <c r="D1160" s="34"/>
      <c r="E1160" s="34"/>
      <c r="F1160" s="34"/>
      <c r="G1160" s="34"/>
      <c r="W1160" s="34"/>
      <c r="X1160" s="34"/>
      <c r="Y1160" s="34"/>
      <c r="Z1160" s="34"/>
      <c r="AA1160" s="34"/>
      <c r="AB1160" s="34"/>
      <c r="AC1160" s="34"/>
    </row>
    <row r="1161" spans="1:29">
      <c r="A1161" s="34"/>
      <c r="B1161" s="34"/>
      <c r="C1161" s="34"/>
      <c r="D1161" s="34"/>
      <c r="E1161" s="34"/>
      <c r="F1161" s="34"/>
      <c r="G1161" s="34"/>
      <c r="W1161" s="34"/>
      <c r="X1161" s="34"/>
      <c r="Y1161" s="34"/>
      <c r="Z1161" s="34"/>
      <c r="AA1161" s="34"/>
      <c r="AB1161" s="34"/>
      <c r="AC1161" s="34"/>
    </row>
    <row r="1162" spans="1:29">
      <c r="A1162" s="34"/>
      <c r="B1162" s="34"/>
      <c r="C1162" s="34"/>
      <c r="D1162" s="34"/>
      <c r="E1162" s="34"/>
      <c r="F1162" s="34"/>
      <c r="G1162" s="34"/>
      <c r="W1162" s="34"/>
      <c r="X1162" s="34"/>
      <c r="Y1162" s="34"/>
      <c r="Z1162" s="34"/>
      <c r="AA1162" s="34"/>
      <c r="AB1162" s="34"/>
      <c r="AC1162" s="34"/>
    </row>
    <row r="1163" spans="1:29">
      <c r="A1163" s="34"/>
      <c r="B1163" s="34"/>
      <c r="C1163" s="34"/>
      <c r="D1163" s="34"/>
      <c r="E1163" s="34"/>
      <c r="F1163" s="34"/>
      <c r="G1163" s="34"/>
      <c r="W1163" s="34"/>
      <c r="X1163" s="34"/>
      <c r="Y1163" s="34"/>
      <c r="Z1163" s="34"/>
      <c r="AA1163" s="34"/>
      <c r="AB1163" s="34"/>
      <c r="AC1163" s="34"/>
    </row>
    <row r="1164" spans="1:29">
      <c r="A1164" s="34"/>
      <c r="B1164" s="34"/>
      <c r="C1164" s="34"/>
      <c r="D1164" s="34"/>
      <c r="E1164" s="34"/>
      <c r="F1164" s="34"/>
      <c r="G1164" s="34"/>
      <c r="W1164" s="34"/>
      <c r="X1164" s="34"/>
      <c r="Y1164" s="34"/>
      <c r="Z1164" s="34"/>
      <c r="AA1164" s="34"/>
      <c r="AB1164" s="34"/>
      <c r="AC1164" s="34"/>
    </row>
    <row r="1165" spans="1:29">
      <c r="A1165" s="34"/>
      <c r="B1165" s="34"/>
      <c r="C1165" s="34"/>
      <c r="D1165" s="34"/>
      <c r="E1165" s="34"/>
      <c r="F1165" s="34"/>
      <c r="G1165" s="34"/>
      <c r="W1165" s="34"/>
      <c r="X1165" s="34"/>
      <c r="Y1165" s="34"/>
      <c r="Z1165" s="34"/>
      <c r="AA1165" s="34"/>
      <c r="AB1165" s="34"/>
      <c r="AC1165" s="34"/>
    </row>
    <row r="1166" spans="1:29">
      <c r="A1166" s="34"/>
      <c r="B1166" s="34"/>
      <c r="C1166" s="34"/>
      <c r="D1166" s="34"/>
      <c r="E1166" s="34"/>
      <c r="F1166" s="34"/>
      <c r="G1166" s="34"/>
      <c r="W1166" s="34"/>
      <c r="X1166" s="34"/>
      <c r="Y1166" s="34"/>
      <c r="Z1166" s="34"/>
      <c r="AA1166" s="34"/>
      <c r="AB1166" s="34"/>
      <c r="AC1166" s="34"/>
    </row>
    <row r="1167" spans="1:29">
      <c r="A1167" s="34"/>
      <c r="B1167" s="34"/>
      <c r="C1167" s="34"/>
      <c r="D1167" s="34"/>
      <c r="E1167" s="34"/>
      <c r="F1167" s="34"/>
      <c r="G1167" s="34"/>
      <c r="W1167" s="34"/>
      <c r="X1167" s="34"/>
      <c r="Y1167" s="34"/>
      <c r="Z1167" s="34"/>
      <c r="AA1167" s="34"/>
      <c r="AB1167" s="34"/>
      <c r="AC1167" s="34"/>
    </row>
    <row r="1168" spans="1:29">
      <c r="A1168" s="34"/>
      <c r="B1168" s="34"/>
      <c r="C1168" s="34"/>
      <c r="D1168" s="34"/>
      <c r="E1168" s="34"/>
      <c r="F1168" s="34"/>
      <c r="G1168" s="34"/>
      <c r="W1168" s="34"/>
      <c r="X1168" s="34"/>
      <c r="Y1168" s="34"/>
      <c r="Z1168" s="34"/>
      <c r="AA1168" s="34"/>
      <c r="AB1168" s="34"/>
      <c r="AC1168" s="34"/>
    </row>
    <row r="1169" spans="1:29">
      <c r="A1169" s="34"/>
      <c r="B1169" s="34"/>
      <c r="C1169" s="34"/>
      <c r="D1169" s="34"/>
      <c r="E1169" s="34"/>
      <c r="F1169" s="34"/>
      <c r="G1169" s="34"/>
      <c r="W1169" s="34"/>
      <c r="X1169" s="34"/>
      <c r="Y1169" s="34"/>
      <c r="Z1169" s="34"/>
      <c r="AA1169" s="34"/>
      <c r="AB1169" s="34"/>
      <c r="AC1169" s="34"/>
    </row>
    <row r="1170" spans="1:29">
      <c r="A1170" s="34"/>
      <c r="B1170" s="34"/>
      <c r="C1170" s="34"/>
      <c r="D1170" s="34"/>
      <c r="E1170" s="34"/>
      <c r="F1170" s="34"/>
      <c r="G1170" s="34"/>
      <c r="W1170" s="34"/>
      <c r="X1170" s="34"/>
      <c r="Y1170" s="34"/>
      <c r="Z1170" s="34"/>
      <c r="AA1170" s="34"/>
      <c r="AB1170" s="34"/>
      <c r="AC1170" s="34"/>
    </row>
    <row r="1171" spans="1:29">
      <c r="A1171" s="34"/>
      <c r="B1171" s="34"/>
      <c r="C1171" s="34"/>
      <c r="D1171" s="34"/>
      <c r="E1171" s="34"/>
      <c r="F1171" s="34"/>
      <c r="G1171" s="34"/>
      <c r="W1171" s="34"/>
      <c r="X1171" s="34"/>
      <c r="Y1171" s="34"/>
      <c r="Z1171" s="34"/>
      <c r="AA1171" s="34"/>
      <c r="AB1171" s="34"/>
      <c r="AC1171" s="34"/>
    </row>
    <row r="1172" spans="1:29">
      <c r="A1172" s="34"/>
      <c r="B1172" s="34"/>
      <c r="C1172" s="34"/>
      <c r="D1172" s="34"/>
      <c r="E1172" s="34"/>
      <c r="F1172" s="34"/>
      <c r="G1172" s="34"/>
      <c r="W1172" s="34"/>
      <c r="X1172" s="34"/>
      <c r="Y1172" s="34"/>
      <c r="Z1172" s="34"/>
      <c r="AA1172" s="34"/>
      <c r="AB1172" s="34"/>
      <c r="AC1172" s="34"/>
    </row>
    <row r="1173" spans="1:29">
      <c r="A1173" s="34"/>
      <c r="B1173" s="34"/>
      <c r="C1173" s="34"/>
      <c r="D1173" s="34"/>
      <c r="E1173" s="34"/>
      <c r="F1173" s="34"/>
      <c r="G1173" s="34"/>
      <c r="W1173" s="34"/>
      <c r="X1173" s="34"/>
      <c r="Y1173" s="34"/>
      <c r="Z1173" s="34"/>
      <c r="AA1173" s="34"/>
      <c r="AB1173" s="34"/>
      <c r="AC1173" s="34"/>
    </row>
    <row r="1174" spans="1:29">
      <c r="A1174" s="34"/>
      <c r="B1174" s="34"/>
      <c r="C1174" s="34"/>
      <c r="D1174" s="34"/>
      <c r="E1174" s="34"/>
      <c r="F1174" s="34"/>
      <c r="G1174" s="34"/>
      <c r="W1174" s="34"/>
      <c r="X1174" s="34"/>
      <c r="Y1174" s="34"/>
      <c r="Z1174" s="34"/>
      <c r="AA1174" s="34"/>
      <c r="AB1174" s="34"/>
      <c r="AC1174" s="34"/>
    </row>
    <row r="1175" spans="1:29">
      <c r="A1175" s="34"/>
      <c r="B1175" s="34"/>
      <c r="C1175" s="34"/>
      <c r="D1175" s="34"/>
      <c r="E1175" s="34"/>
      <c r="F1175" s="34"/>
      <c r="G1175" s="34"/>
      <c r="W1175" s="34"/>
      <c r="X1175" s="34"/>
      <c r="Y1175" s="34"/>
      <c r="Z1175" s="34"/>
      <c r="AA1175" s="34"/>
      <c r="AB1175" s="34"/>
      <c r="AC1175" s="34"/>
    </row>
    <row r="1176" spans="1:29">
      <c r="A1176" s="34"/>
      <c r="B1176" s="34"/>
      <c r="C1176" s="34"/>
      <c r="D1176" s="34"/>
      <c r="E1176" s="34"/>
      <c r="F1176" s="34"/>
      <c r="G1176" s="34"/>
      <c r="W1176" s="34"/>
      <c r="X1176" s="34"/>
      <c r="Y1176" s="34"/>
      <c r="Z1176" s="34"/>
      <c r="AA1176" s="34"/>
      <c r="AB1176" s="34"/>
      <c r="AC1176" s="34"/>
    </row>
    <row r="1177" spans="1:29">
      <c r="A1177" s="34"/>
      <c r="B1177" s="34"/>
      <c r="C1177" s="34"/>
      <c r="D1177" s="34"/>
      <c r="E1177" s="34"/>
      <c r="F1177" s="34"/>
      <c r="G1177" s="34"/>
      <c r="W1177" s="34"/>
      <c r="X1177" s="34"/>
      <c r="Y1177" s="34"/>
      <c r="Z1177" s="34"/>
      <c r="AA1177" s="34"/>
      <c r="AB1177" s="34"/>
      <c r="AC1177" s="34"/>
    </row>
    <row r="1178" spans="1:29">
      <c r="A1178" s="34"/>
      <c r="B1178" s="34"/>
      <c r="C1178" s="34"/>
      <c r="D1178" s="34"/>
      <c r="E1178" s="34"/>
      <c r="F1178" s="34"/>
      <c r="G1178" s="34"/>
      <c r="W1178" s="34"/>
      <c r="X1178" s="34"/>
      <c r="Y1178" s="34"/>
      <c r="Z1178" s="34"/>
      <c r="AA1178" s="34"/>
      <c r="AB1178" s="34"/>
      <c r="AC1178" s="34"/>
    </row>
    <row r="1179" spans="1:29">
      <c r="A1179" s="34"/>
      <c r="B1179" s="34"/>
      <c r="C1179" s="34"/>
      <c r="D1179" s="34"/>
      <c r="E1179" s="34"/>
      <c r="F1179" s="34"/>
      <c r="G1179" s="34"/>
      <c r="W1179" s="34"/>
      <c r="X1179" s="34"/>
      <c r="Y1179" s="34"/>
      <c r="Z1179" s="34"/>
      <c r="AA1179" s="34"/>
      <c r="AB1179" s="34"/>
      <c r="AC1179" s="34"/>
    </row>
    <row r="1180" spans="1:29">
      <c r="A1180" s="34"/>
      <c r="B1180" s="34"/>
      <c r="C1180" s="34"/>
      <c r="D1180" s="34"/>
      <c r="E1180" s="34"/>
      <c r="F1180" s="34"/>
      <c r="G1180" s="34"/>
      <c r="W1180" s="34"/>
      <c r="X1180" s="34"/>
      <c r="Y1180" s="34"/>
      <c r="Z1180" s="34"/>
      <c r="AA1180" s="34"/>
      <c r="AB1180" s="34"/>
      <c r="AC1180" s="34"/>
    </row>
    <row r="1181" spans="1:29">
      <c r="A1181" s="34"/>
      <c r="B1181" s="34"/>
      <c r="C1181" s="34"/>
      <c r="D1181" s="34"/>
      <c r="E1181" s="34"/>
      <c r="F1181" s="34"/>
      <c r="G1181" s="34"/>
      <c r="W1181" s="34"/>
      <c r="X1181" s="34"/>
      <c r="Y1181" s="34"/>
      <c r="Z1181" s="34"/>
      <c r="AA1181" s="34"/>
      <c r="AB1181" s="34"/>
      <c r="AC1181" s="34"/>
    </row>
    <row r="1182" spans="1:29">
      <c r="A1182" s="34"/>
      <c r="B1182" s="34"/>
      <c r="C1182" s="34"/>
      <c r="D1182" s="34"/>
      <c r="E1182" s="34"/>
      <c r="F1182" s="34"/>
      <c r="G1182" s="34"/>
      <c r="W1182" s="34"/>
      <c r="X1182" s="34"/>
      <c r="Y1182" s="34"/>
      <c r="Z1182" s="34"/>
      <c r="AA1182" s="34"/>
      <c r="AB1182" s="34"/>
      <c r="AC1182" s="34"/>
    </row>
    <row r="1183" spans="1:29">
      <c r="A1183" s="34"/>
      <c r="B1183" s="34"/>
      <c r="C1183" s="34"/>
      <c r="D1183" s="34"/>
      <c r="E1183" s="34"/>
      <c r="F1183" s="34"/>
      <c r="G1183" s="34"/>
      <c r="W1183" s="34"/>
      <c r="X1183" s="34"/>
      <c r="Y1183" s="34"/>
      <c r="Z1183" s="34"/>
      <c r="AA1183" s="34"/>
      <c r="AB1183" s="34"/>
      <c r="AC1183" s="34"/>
    </row>
    <row r="1184" spans="1:29">
      <c r="A1184" s="34"/>
      <c r="B1184" s="34"/>
      <c r="C1184" s="34"/>
      <c r="D1184" s="34"/>
      <c r="E1184" s="34"/>
      <c r="F1184" s="34"/>
      <c r="G1184" s="34"/>
      <c r="W1184" s="34"/>
      <c r="X1184" s="34"/>
      <c r="Y1184" s="34"/>
      <c r="Z1184" s="34"/>
      <c r="AA1184" s="34"/>
      <c r="AB1184" s="34"/>
      <c r="AC1184" s="34"/>
    </row>
    <row r="1185" spans="1:29">
      <c r="A1185" s="34"/>
      <c r="B1185" s="34"/>
      <c r="C1185" s="34"/>
      <c r="D1185" s="34"/>
      <c r="E1185" s="34"/>
      <c r="F1185" s="34"/>
      <c r="G1185" s="34"/>
      <c r="W1185" s="34"/>
      <c r="X1185" s="34"/>
      <c r="Y1185" s="34"/>
      <c r="Z1185" s="34"/>
      <c r="AA1185" s="34"/>
      <c r="AB1185" s="34"/>
      <c r="AC1185" s="34"/>
    </row>
    <row r="1186" spans="1:29">
      <c r="A1186" s="34"/>
      <c r="B1186" s="34"/>
      <c r="C1186" s="34"/>
      <c r="D1186" s="34"/>
      <c r="E1186" s="34"/>
      <c r="F1186" s="34"/>
      <c r="G1186" s="34"/>
      <c r="W1186" s="34"/>
      <c r="X1186" s="34"/>
      <c r="Y1186" s="34"/>
      <c r="Z1186" s="34"/>
      <c r="AA1186" s="34"/>
      <c r="AB1186" s="34"/>
      <c r="AC1186" s="34"/>
    </row>
    <row r="1187" spans="1:29">
      <c r="A1187" s="34"/>
      <c r="B1187" s="34"/>
      <c r="C1187" s="34"/>
      <c r="D1187" s="34"/>
      <c r="E1187" s="34"/>
      <c r="F1187" s="34"/>
      <c r="G1187" s="34"/>
      <c r="W1187" s="34"/>
      <c r="X1187" s="34"/>
      <c r="Y1187" s="34"/>
      <c r="Z1187" s="34"/>
      <c r="AA1187" s="34"/>
      <c r="AB1187" s="34"/>
      <c r="AC1187" s="34"/>
    </row>
    <row r="1188" spans="1:29">
      <c r="A1188" s="34"/>
      <c r="B1188" s="34"/>
      <c r="C1188" s="34"/>
      <c r="D1188" s="34"/>
      <c r="E1188" s="34"/>
      <c r="F1188" s="34"/>
      <c r="G1188" s="34"/>
      <c r="W1188" s="34"/>
      <c r="X1188" s="34"/>
      <c r="Y1188" s="34"/>
      <c r="Z1188" s="34"/>
      <c r="AA1188" s="34"/>
      <c r="AB1188" s="34"/>
      <c r="AC1188" s="34"/>
    </row>
    <row r="1189" spans="1:29">
      <c r="A1189" s="34"/>
      <c r="B1189" s="34"/>
      <c r="C1189" s="34"/>
      <c r="D1189" s="34"/>
      <c r="E1189" s="34"/>
      <c r="F1189" s="34"/>
      <c r="G1189" s="34"/>
      <c r="W1189" s="34"/>
      <c r="X1189" s="34"/>
      <c r="Y1189" s="34"/>
      <c r="Z1189" s="34"/>
      <c r="AA1189" s="34"/>
      <c r="AB1189" s="34"/>
      <c r="AC1189" s="34"/>
    </row>
    <row r="1190" spans="1:29">
      <c r="A1190" s="34"/>
      <c r="B1190" s="34"/>
      <c r="C1190" s="34"/>
      <c r="D1190" s="34"/>
      <c r="E1190" s="34"/>
      <c r="F1190" s="34"/>
      <c r="G1190" s="34"/>
      <c r="W1190" s="34"/>
      <c r="X1190" s="34"/>
      <c r="Y1190" s="34"/>
      <c r="Z1190" s="34"/>
      <c r="AA1190" s="34"/>
      <c r="AB1190" s="34"/>
      <c r="AC1190" s="34"/>
    </row>
    <row r="1191" spans="1:29">
      <c r="A1191" s="34"/>
      <c r="B1191" s="34"/>
      <c r="C1191" s="34"/>
      <c r="D1191" s="34"/>
      <c r="E1191" s="34"/>
      <c r="F1191" s="34"/>
      <c r="G1191" s="34"/>
      <c r="W1191" s="34"/>
      <c r="X1191" s="34"/>
      <c r="Y1191" s="34"/>
      <c r="Z1191" s="34"/>
      <c r="AA1191" s="34"/>
      <c r="AB1191" s="34"/>
      <c r="AC1191" s="34"/>
    </row>
    <row r="1192" spans="1:29">
      <c r="A1192" s="34"/>
      <c r="B1192" s="34"/>
      <c r="C1192" s="34"/>
      <c r="D1192" s="34"/>
      <c r="E1192" s="34"/>
      <c r="F1192" s="34"/>
      <c r="G1192" s="34"/>
      <c r="W1192" s="34"/>
      <c r="X1192" s="34"/>
      <c r="Y1192" s="34"/>
      <c r="Z1192" s="34"/>
      <c r="AA1192" s="34"/>
      <c r="AB1192" s="34"/>
      <c r="AC1192" s="34"/>
    </row>
    <row r="1193" spans="1:29">
      <c r="A1193" s="34"/>
      <c r="B1193" s="34"/>
      <c r="C1193" s="34"/>
      <c r="D1193" s="34"/>
      <c r="E1193" s="34"/>
      <c r="F1193" s="34"/>
      <c r="G1193" s="34"/>
      <c r="W1193" s="34"/>
      <c r="X1193" s="34"/>
      <c r="Y1193" s="34"/>
      <c r="Z1193" s="34"/>
      <c r="AA1193" s="34"/>
      <c r="AB1193" s="34"/>
      <c r="AC1193" s="34"/>
    </row>
    <row r="1194" spans="1:29">
      <c r="A1194" s="34"/>
      <c r="B1194" s="34"/>
      <c r="C1194" s="34"/>
      <c r="D1194" s="34"/>
      <c r="E1194" s="34"/>
      <c r="F1194" s="34"/>
      <c r="G1194" s="34"/>
      <c r="W1194" s="34"/>
      <c r="X1194" s="34"/>
      <c r="Y1194" s="34"/>
      <c r="Z1194" s="34"/>
      <c r="AA1194" s="34"/>
      <c r="AB1194" s="34"/>
      <c r="AC1194" s="34"/>
    </row>
    <row r="1195" spans="1:29">
      <c r="A1195" s="34"/>
      <c r="B1195" s="34"/>
      <c r="C1195" s="34"/>
      <c r="D1195" s="34"/>
      <c r="E1195" s="34"/>
      <c r="F1195" s="34"/>
      <c r="G1195" s="34"/>
      <c r="W1195" s="34"/>
      <c r="X1195" s="34"/>
      <c r="Y1195" s="34"/>
      <c r="Z1195" s="34"/>
      <c r="AA1195" s="34"/>
      <c r="AB1195" s="34"/>
      <c r="AC1195" s="34"/>
    </row>
    <row r="1196" spans="1:29">
      <c r="A1196" s="34"/>
      <c r="B1196" s="34"/>
      <c r="C1196" s="34"/>
      <c r="D1196" s="34"/>
      <c r="E1196" s="34"/>
      <c r="F1196" s="34"/>
      <c r="G1196" s="34"/>
      <c r="W1196" s="34"/>
      <c r="X1196" s="34"/>
      <c r="Y1196" s="34"/>
      <c r="Z1196" s="34"/>
      <c r="AA1196" s="34"/>
      <c r="AB1196" s="34"/>
      <c r="AC1196" s="34"/>
    </row>
    <row r="1197" spans="1:29">
      <c r="A1197" s="34"/>
      <c r="B1197" s="34"/>
      <c r="C1197" s="34"/>
      <c r="D1197" s="34"/>
      <c r="E1197" s="34"/>
      <c r="F1197" s="34"/>
      <c r="G1197" s="34"/>
      <c r="W1197" s="34"/>
      <c r="X1197" s="34"/>
      <c r="Y1197" s="34"/>
      <c r="Z1197" s="34"/>
      <c r="AA1197" s="34"/>
      <c r="AB1197" s="34"/>
      <c r="AC1197" s="34"/>
    </row>
    <row r="1198" spans="1:29">
      <c r="A1198" s="34"/>
      <c r="B1198" s="34"/>
      <c r="C1198" s="34"/>
      <c r="D1198" s="34"/>
      <c r="E1198" s="34"/>
      <c r="F1198" s="34"/>
      <c r="G1198" s="34"/>
      <c r="W1198" s="34"/>
      <c r="X1198" s="34"/>
      <c r="Y1198" s="34"/>
      <c r="Z1198" s="34"/>
      <c r="AA1198" s="34"/>
      <c r="AB1198" s="34"/>
      <c r="AC1198" s="34"/>
    </row>
    <row r="1199" spans="1:29">
      <c r="A1199" s="34"/>
      <c r="B1199" s="34"/>
      <c r="C1199" s="34"/>
      <c r="D1199" s="34"/>
      <c r="E1199" s="34"/>
      <c r="F1199" s="34"/>
      <c r="G1199" s="34"/>
      <c r="W1199" s="34"/>
      <c r="X1199" s="34"/>
      <c r="Y1199" s="34"/>
      <c r="Z1199" s="34"/>
      <c r="AA1199" s="34"/>
      <c r="AB1199" s="34"/>
      <c r="AC1199" s="34"/>
    </row>
    <row r="1200" spans="1:29">
      <c r="A1200" s="34"/>
      <c r="B1200" s="34"/>
      <c r="C1200" s="34"/>
      <c r="D1200" s="34"/>
      <c r="E1200" s="34"/>
      <c r="F1200" s="34"/>
      <c r="G1200" s="34"/>
      <c r="W1200" s="34"/>
      <c r="X1200" s="34"/>
      <c r="Y1200" s="34"/>
      <c r="Z1200" s="34"/>
      <c r="AA1200" s="34"/>
      <c r="AB1200" s="34"/>
      <c r="AC1200" s="34"/>
    </row>
    <row r="1201" spans="1:29">
      <c r="A1201" s="34"/>
      <c r="B1201" s="34"/>
      <c r="C1201" s="34"/>
      <c r="D1201" s="34"/>
      <c r="E1201" s="34"/>
      <c r="F1201" s="34"/>
      <c r="G1201" s="34"/>
      <c r="W1201" s="34"/>
      <c r="X1201" s="34"/>
      <c r="Y1201" s="34"/>
      <c r="Z1201" s="34"/>
      <c r="AA1201" s="34"/>
      <c r="AB1201" s="34"/>
      <c r="AC1201" s="34"/>
    </row>
    <row r="1202" spans="1:29">
      <c r="A1202" s="34"/>
      <c r="B1202" s="34"/>
      <c r="C1202" s="34"/>
      <c r="D1202" s="34"/>
      <c r="E1202" s="34"/>
      <c r="F1202" s="34"/>
      <c r="G1202" s="34"/>
      <c r="W1202" s="34"/>
      <c r="X1202" s="34"/>
      <c r="Y1202" s="34"/>
      <c r="Z1202" s="34"/>
      <c r="AA1202" s="34"/>
      <c r="AB1202" s="34"/>
      <c r="AC1202" s="34"/>
    </row>
    <row r="1203" spans="1:29">
      <c r="A1203" s="34"/>
      <c r="B1203" s="34"/>
      <c r="C1203" s="34"/>
      <c r="D1203" s="34"/>
      <c r="E1203" s="34"/>
      <c r="F1203" s="34"/>
      <c r="G1203" s="34"/>
      <c r="W1203" s="34"/>
      <c r="X1203" s="34"/>
      <c r="Y1203" s="34"/>
      <c r="Z1203" s="34"/>
      <c r="AA1203" s="34"/>
      <c r="AB1203" s="34"/>
      <c r="AC1203" s="34"/>
    </row>
    <row r="1204" spans="1:29">
      <c r="A1204" s="34"/>
      <c r="B1204" s="34"/>
      <c r="C1204" s="34"/>
      <c r="D1204" s="34"/>
      <c r="E1204" s="34"/>
      <c r="F1204" s="34"/>
      <c r="G1204" s="34"/>
      <c r="W1204" s="34"/>
      <c r="X1204" s="34"/>
      <c r="Y1204" s="34"/>
      <c r="Z1204" s="34"/>
      <c r="AA1204" s="34"/>
      <c r="AB1204" s="34"/>
      <c r="AC1204" s="34"/>
    </row>
    <row r="1205" spans="1:29">
      <c r="A1205" s="34"/>
      <c r="B1205" s="34"/>
      <c r="C1205" s="34"/>
      <c r="D1205" s="34"/>
      <c r="E1205" s="34"/>
      <c r="F1205" s="34"/>
      <c r="G1205" s="34"/>
      <c r="W1205" s="34"/>
      <c r="X1205" s="34"/>
      <c r="Y1205" s="34"/>
      <c r="Z1205" s="34"/>
      <c r="AA1205" s="34"/>
      <c r="AB1205" s="34"/>
      <c r="AC1205" s="34"/>
    </row>
    <row r="1206" spans="1:29">
      <c r="A1206" s="34"/>
      <c r="B1206" s="34"/>
      <c r="C1206" s="34"/>
      <c r="D1206" s="34"/>
      <c r="E1206" s="34"/>
      <c r="F1206" s="34"/>
      <c r="G1206" s="34"/>
      <c r="W1206" s="34"/>
      <c r="X1206" s="34"/>
      <c r="Y1206" s="34"/>
      <c r="Z1206" s="34"/>
      <c r="AA1206" s="34"/>
      <c r="AB1206" s="34"/>
      <c r="AC1206" s="34"/>
    </row>
    <row r="1207" spans="1:29">
      <c r="A1207" s="34"/>
      <c r="B1207" s="34"/>
      <c r="C1207" s="34"/>
      <c r="D1207" s="34"/>
      <c r="E1207" s="34"/>
      <c r="F1207" s="34"/>
      <c r="G1207" s="34"/>
      <c r="W1207" s="34"/>
      <c r="X1207" s="34"/>
      <c r="Y1207" s="34"/>
      <c r="Z1207" s="34"/>
      <c r="AA1207" s="34"/>
      <c r="AB1207" s="34"/>
      <c r="AC1207" s="34"/>
    </row>
    <row r="1208" spans="1:29">
      <c r="A1208" s="34"/>
      <c r="B1208" s="34"/>
      <c r="C1208" s="34"/>
      <c r="D1208" s="34"/>
      <c r="E1208" s="34"/>
      <c r="F1208" s="34"/>
      <c r="G1208" s="34"/>
      <c r="W1208" s="34"/>
      <c r="X1208" s="34"/>
      <c r="Y1208" s="34"/>
      <c r="Z1208" s="34"/>
      <c r="AA1208" s="34"/>
      <c r="AB1208" s="34"/>
      <c r="AC1208" s="34"/>
    </row>
    <row r="1209" spans="1:29">
      <c r="A1209" s="34"/>
      <c r="B1209" s="34"/>
      <c r="C1209" s="34"/>
      <c r="D1209" s="34"/>
      <c r="E1209" s="34"/>
      <c r="F1209" s="34"/>
      <c r="G1209" s="34"/>
      <c r="W1209" s="34"/>
      <c r="X1209" s="34"/>
      <c r="Y1209" s="34"/>
      <c r="Z1209" s="34"/>
      <c r="AA1209" s="34"/>
      <c r="AB1209" s="34"/>
      <c r="AC1209" s="34"/>
    </row>
    <row r="1210" spans="1:29">
      <c r="A1210" s="34"/>
      <c r="B1210" s="34"/>
      <c r="C1210" s="34"/>
      <c r="D1210" s="34"/>
      <c r="E1210" s="34"/>
      <c r="F1210" s="34"/>
      <c r="G1210" s="34"/>
      <c r="W1210" s="34"/>
      <c r="X1210" s="34"/>
      <c r="Y1210" s="34"/>
      <c r="Z1210" s="34"/>
      <c r="AA1210" s="34"/>
      <c r="AB1210" s="34"/>
      <c r="AC1210" s="34"/>
    </row>
    <row r="1211" spans="1:29">
      <c r="A1211" s="34"/>
      <c r="B1211" s="34"/>
      <c r="C1211" s="34"/>
      <c r="D1211" s="34"/>
      <c r="E1211" s="34"/>
      <c r="F1211" s="34"/>
      <c r="G1211" s="34"/>
      <c r="W1211" s="34"/>
      <c r="X1211" s="34"/>
      <c r="Y1211" s="34"/>
      <c r="Z1211" s="34"/>
      <c r="AA1211" s="34"/>
      <c r="AB1211" s="34"/>
      <c r="AC1211" s="34"/>
    </row>
    <row r="1212" spans="1:29">
      <c r="A1212" s="34"/>
      <c r="B1212" s="34"/>
      <c r="C1212" s="34"/>
      <c r="D1212" s="34"/>
      <c r="E1212" s="34"/>
      <c r="F1212" s="34"/>
      <c r="G1212" s="34"/>
      <c r="W1212" s="34"/>
      <c r="X1212" s="34"/>
      <c r="Y1212" s="34"/>
      <c r="Z1212" s="34"/>
      <c r="AA1212" s="34"/>
      <c r="AB1212" s="34"/>
      <c r="AC1212" s="34"/>
    </row>
    <row r="1213" spans="1:29">
      <c r="A1213" s="34"/>
      <c r="B1213" s="34"/>
      <c r="C1213" s="34"/>
      <c r="D1213" s="34"/>
      <c r="E1213" s="34"/>
      <c r="F1213" s="34"/>
      <c r="G1213" s="34"/>
      <c r="W1213" s="34"/>
      <c r="X1213" s="34"/>
      <c r="Y1213" s="34"/>
      <c r="Z1213" s="34"/>
      <c r="AA1213" s="34"/>
      <c r="AB1213" s="34"/>
      <c r="AC1213" s="34"/>
    </row>
    <row r="1214" spans="1:29">
      <c r="A1214" s="34"/>
      <c r="B1214" s="34"/>
      <c r="C1214" s="34"/>
      <c r="D1214" s="34"/>
      <c r="E1214" s="34"/>
      <c r="F1214" s="34"/>
      <c r="G1214" s="34"/>
      <c r="W1214" s="34"/>
      <c r="X1214" s="34"/>
      <c r="Y1214" s="34"/>
      <c r="Z1214" s="34"/>
      <c r="AA1214" s="34"/>
      <c r="AB1214" s="34"/>
      <c r="AC1214" s="34"/>
    </row>
    <row r="1215" spans="1:29">
      <c r="A1215" s="34"/>
      <c r="B1215" s="34"/>
      <c r="C1215" s="34"/>
      <c r="D1215" s="34"/>
      <c r="E1215" s="34"/>
      <c r="F1215" s="34"/>
      <c r="G1215" s="34"/>
      <c r="W1215" s="34"/>
      <c r="X1215" s="34"/>
      <c r="Y1215" s="34"/>
      <c r="Z1215" s="34"/>
      <c r="AA1215" s="34"/>
      <c r="AB1215" s="34"/>
      <c r="AC1215" s="34"/>
    </row>
    <row r="1216" spans="1:29">
      <c r="A1216" s="34"/>
      <c r="B1216" s="34"/>
      <c r="C1216" s="34"/>
      <c r="D1216" s="34"/>
      <c r="E1216" s="34"/>
      <c r="F1216" s="34"/>
      <c r="G1216" s="34"/>
      <c r="W1216" s="34"/>
      <c r="X1216" s="34"/>
      <c r="Y1216" s="34"/>
      <c r="Z1216" s="34"/>
      <c r="AA1216" s="34"/>
      <c r="AB1216" s="34"/>
      <c r="AC1216" s="34"/>
    </row>
    <row r="1217" spans="1:29">
      <c r="A1217" s="34"/>
      <c r="B1217" s="34"/>
      <c r="C1217" s="34"/>
      <c r="D1217" s="34"/>
      <c r="E1217" s="34"/>
      <c r="F1217" s="34"/>
      <c r="G1217" s="34"/>
      <c r="W1217" s="34"/>
      <c r="X1217" s="34"/>
      <c r="Y1217" s="34"/>
      <c r="Z1217" s="34"/>
      <c r="AA1217" s="34"/>
      <c r="AB1217" s="34"/>
      <c r="AC1217" s="34"/>
    </row>
    <row r="1218" spans="1:29">
      <c r="A1218" s="34"/>
      <c r="B1218" s="34"/>
      <c r="C1218" s="34"/>
      <c r="D1218" s="34"/>
      <c r="E1218" s="34"/>
      <c r="F1218" s="34"/>
      <c r="G1218" s="34"/>
      <c r="W1218" s="34"/>
      <c r="X1218" s="34"/>
      <c r="Y1218" s="34"/>
      <c r="Z1218" s="34"/>
      <c r="AA1218" s="34"/>
      <c r="AB1218" s="34"/>
      <c r="AC1218" s="34"/>
    </row>
    <row r="1219" spans="1:29">
      <c r="A1219" s="34"/>
      <c r="B1219" s="34"/>
      <c r="C1219" s="34"/>
      <c r="D1219" s="34"/>
      <c r="E1219" s="34"/>
      <c r="F1219" s="34"/>
      <c r="G1219" s="34"/>
      <c r="W1219" s="34"/>
      <c r="X1219" s="34"/>
      <c r="Y1219" s="34"/>
      <c r="Z1219" s="34"/>
      <c r="AA1219" s="34"/>
      <c r="AB1219" s="34"/>
      <c r="AC1219" s="34"/>
    </row>
    <row r="1220" spans="1:29">
      <c r="A1220" s="34"/>
      <c r="B1220" s="34"/>
      <c r="C1220" s="34"/>
      <c r="D1220" s="34"/>
      <c r="E1220" s="34"/>
      <c r="F1220" s="34"/>
      <c r="G1220" s="34"/>
      <c r="W1220" s="34"/>
      <c r="X1220" s="34"/>
      <c r="Y1220" s="34"/>
      <c r="Z1220" s="34"/>
      <c r="AA1220" s="34"/>
      <c r="AB1220" s="34"/>
      <c r="AC1220" s="34"/>
    </row>
    <row r="1221" spans="1:29">
      <c r="A1221" s="34"/>
      <c r="B1221" s="34"/>
      <c r="C1221" s="34"/>
      <c r="D1221" s="34"/>
      <c r="E1221" s="34"/>
      <c r="F1221" s="34"/>
      <c r="G1221" s="34"/>
      <c r="W1221" s="34"/>
      <c r="X1221" s="34"/>
      <c r="Y1221" s="34"/>
      <c r="Z1221" s="34"/>
      <c r="AA1221" s="34"/>
      <c r="AB1221" s="34"/>
      <c r="AC1221" s="34"/>
    </row>
    <row r="1222" spans="1:29">
      <c r="A1222" s="34"/>
      <c r="B1222" s="34"/>
      <c r="C1222" s="34"/>
      <c r="D1222" s="34"/>
      <c r="E1222" s="34"/>
      <c r="F1222" s="34"/>
      <c r="G1222" s="34"/>
      <c r="W1222" s="34"/>
      <c r="X1222" s="34"/>
      <c r="Y1222" s="34"/>
      <c r="Z1222" s="34"/>
      <c r="AA1222" s="34"/>
      <c r="AB1222" s="34"/>
      <c r="AC1222" s="34"/>
    </row>
    <row r="1223" spans="1:29">
      <c r="A1223" s="34"/>
      <c r="B1223" s="34"/>
      <c r="C1223" s="34"/>
      <c r="D1223" s="34"/>
      <c r="E1223" s="34"/>
      <c r="F1223" s="34"/>
      <c r="G1223" s="34"/>
      <c r="W1223" s="34"/>
      <c r="X1223" s="34"/>
      <c r="Y1223" s="34"/>
      <c r="Z1223" s="34"/>
      <c r="AA1223" s="34"/>
      <c r="AB1223" s="34"/>
      <c r="AC1223" s="34"/>
    </row>
    <row r="1224" spans="1:29">
      <c r="A1224" s="34"/>
      <c r="B1224" s="34"/>
      <c r="C1224" s="34"/>
      <c r="D1224" s="34"/>
      <c r="E1224" s="34"/>
      <c r="F1224" s="34"/>
      <c r="G1224" s="34"/>
      <c r="W1224" s="34"/>
      <c r="X1224" s="34"/>
      <c r="Y1224" s="34"/>
      <c r="Z1224" s="34"/>
      <c r="AA1224" s="34"/>
      <c r="AB1224" s="34"/>
      <c r="AC1224" s="34"/>
    </row>
    <row r="1225" spans="1:29">
      <c r="A1225" s="34"/>
      <c r="B1225" s="34"/>
      <c r="C1225" s="34"/>
      <c r="D1225" s="34"/>
      <c r="E1225" s="34"/>
      <c r="F1225" s="34"/>
      <c r="G1225" s="34"/>
      <c r="W1225" s="34"/>
      <c r="X1225" s="34"/>
      <c r="Y1225" s="34"/>
      <c r="Z1225" s="34"/>
      <c r="AA1225" s="34"/>
      <c r="AB1225" s="34"/>
      <c r="AC1225" s="34"/>
    </row>
    <row r="1226" spans="1:29">
      <c r="A1226" s="34"/>
      <c r="B1226" s="34"/>
      <c r="C1226" s="34"/>
      <c r="D1226" s="34"/>
      <c r="E1226" s="34"/>
      <c r="F1226" s="34"/>
      <c r="G1226" s="34"/>
      <c r="W1226" s="34"/>
      <c r="X1226" s="34"/>
      <c r="Y1226" s="34"/>
      <c r="Z1226" s="34"/>
      <c r="AA1226" s="34"/>
      <c r="AB1226" s="34"/>
      <c r="AC1226" s="34"/>
    </row>
    <row r="1227" spans="1:29">
      <c r="A1227" s="34"/>
      <c r="B1227" s="34"/>
      <c r="C1227" s="34"/>
      <c r="D1227" s="34"/>
      <c r="E1227" s="34"/>
      <c r="F1227" s="34"/>
      <c r="G1227" s="34"/>
      <c r="W1227" s="34"/>
      <c r="X1227" s="34"/>
      <c r="Y1227" s="34"/>
      <c r="Z1227" s="34"/>
      <c r="AA1227" s="34"/>
      <c r="AB1227" s="34"/>
      <c r="AC1227" s="34"/>
    </row>
    <row r="1228" spans="1:29">
      <c r="A1228" s="34"/>
      <c r="B1228" s="34"/>
      <c r="C1228" s="34"/>
      <c r="D1228" s="34"/>
      <c r="E1228" s="34"/>
      <c r="F1228" s="34"/>
      <c r="G1228" s="34"/>
      <c r="W1228" s="34"/>
      <c r="X1228" s="34"/>
      <c r="Y1228" s="34"/>
      <c r="Z1228" s="34"/>
      <c r="AA1228" s="34"/>
      <c r="AB1228" s="34"/>
      <c r="AC1228" s="34"/>
    </row>
    <row r="1229" spans="1:29">
      <c r="A1229" s="34"/>
      <c r="B1229" s="34"/>
      <c r="C1229" s="34"/>
      <c r="D1229" s="34"/>
      <c r="E1229" s="34"/>
      <c r="F1229" s="34"/>
      <c r="G1229" s="34"/>
      <c r="W1229" s="34"/>
      <c r="X1229" s="34"/>
      <c r="Y1229" s="34"/>
      <c r="Z1229" s="34"/>
      <c r="AA1229" s="34"/>
      <c r="AB1229" s="34"/>
      <c r="AC1229" s="34"/>
    </row>
    <row r="1230" spans="1:29">
      <c r="A1230" s="34"/>
      <c r="B1230" s="34"/>
      <c r="C1230" s="34"/>
      <c r="D1230" s="34"/>
      <c r="E1230" s="34"/>
      <c r="F1230" s="34"/>
      <c r="G1230" s="34"/>
      <c r="W1230" s="34"/>
      <c r="X1230" s="34"/>
      <c r="Y1230" s="34"/>
      <c r="Z1230" s="34"/>
      <c r="AA1230" s="34"/>
      <c r="AB1230" s="34"/>
      <c r="AC1230" s="34"/>
    </row>
    <row r="1231" spans="1:29">
      <c r="A1231" s="34"/>
      <c r="B1231" s="34"/>
      <c r="C1231" s="34"/>
      <c r="D1231" s="34"/>
      <c r="E1231" s="34"/>
      <c r="F1231" s="34"/>
      <c r="G1231" s="34"/>
      <c r="W1231" s="34"/>
      <c r="X1231" s="34"/>
      <c r="Y1231" s="34"/>
      <c r="Z1231" s="34"/>
      <c r="AA1231" s="34"/>
      <c r="AB1231" s="34"/>
      <c r="AC1231" s="34"/>
    </row>
    <row r="1232" spans="1:29">
      <c r="A1232" s="34"/>
      <c r="B1232" s="34"/>
      <c r="C1232" s="34"/>
      <c r="D1232" s="34"/>
      <c r="E1232" s="34"/>
      <c r="F1232" s="34"/>
      <c r="G1232" s="34"/>
      <c r="W1232" s="34"/>
      <c r="X1232" s="34"/>
      <c r="Y1232" s="34"/>
      <c r="Z1232" s="34"/>
      <c r="AA1232" s="34"/>
      <c r="AB1232" s="34"/>
      <c r="AC1232" s="34"/>
    </row>
    <row r="1233" spans="1:29">
      <c r="A1233" s="34"/>
      <c r="B1233" s="34"/>
      <c r="C1233" s="34"/>
      <c r="D1233" s="34"/>
      <c r="E1233" s="34"/>
      <c r="F1233" s="34"/>
      <c r="G1233" s="34"/>
      <c r="W1233" s="34"/>
      <c r="X1233" s="34"/>
      <c r="Y1233" s="34"/>
      <c r="Z1233" s="34"/>
      <c r="AA1233" s="34"/>
      <c r="AB1233" s="34"/>
      <c r="AC1233" s="34"/>
    </row>
    <row r="1234" spans="1:29">
      <c r="A1234" s="34"/>
      <c r="B1234" s="34"/>
      <c r="C1234" s="34"/>
      <c r="D1234" s="34"/>
      <c r="E1234" s="34"/>
      <c r="F1234" s="34"/>
      <c r="G1234" s="34"/>
      <c r="W1234" s="34"/>
      <c r="X1234" s="34"/>
      <c r="Y1234" s="34"/>
      <c r="Z1234" s="34"/>
      <c r="AA1234" s="34"/>
      <c r="AB1234" s="34"/>
      <c r="AC1234" s="34"/>
    </row>
    <row r="1235" spans="1:29">
      <c r="A1235" s="34"/>
      <c r="B1235" s="34"/>
      <c r="C1235" s="34"/>
      <c r="D1235" s="34"/>
      <c r="E1235" s="34"/>
      <c r="F1235" s="34"/>
      <c r="G1235" s="34"/>
      <c r="W1235" s="34"/>
      <c r="X1235" s="34"/>
      <c r="Y1235" s="34"/>
      <c r="Z1235" s="34"/>
      <c r="AA1235" s="34"/>
      <c r="AB1235" s="34"/>
      <c r="AC1235" s="34"/>
    </row>
    <row r="1236" spans="1:29">
      <c r="A1236" s="34"/>
      <c r="B1236" s="34"/>
      <c r="C1236" s="34"/>
      <c r="D1236" s="34"/>
      <c r="E1236" s="34"/>
      <c r="F1236" s="34"/>
      <c r="G1236" s="34"/>
      <c r="W1236" s="34"/>
      <c r="X1236" s="34"/>
      <c r="Y1236" s="34"/>
      <c r="Z1236" s="34"/>
      <c r="AA1236" s="34"/>
      <c r="AB1236" s="34"/>
      <c r="AC1236" s="34"/>
    </row>
    <row r="1237" spans="1:29">
      <c r="A1237" s="34"/>
      <c r="B1237" s="34"/>
      <c r="C1237" s="34"/>
      <c r="D1237" s="34"/>
      <c r="E1237" s="34"/>
      <c r="F1237" s="34"/>
      <c r="G1237" s="34"/>
      <c r="W1237" s="34"/>
      <c r="X1237" s="34"/>
      <c r="Y1237" s="34"/>
      <c r="Z1237" s="34"/>
      <c r="AA1237" s="34"/>
      <c r="AB1237" s="34"/>
      <c r="AC1237" s="34"/>
    </row>
    <row r="1238" spans="1:29">
      <c r="A1238" s="34"/>
      <c r="B1238" s="34"/>
      <c r="C1238" s="34"/>
      <c r="D1238" s="34"/>
      <c r="E1238" s="34"/>
      <c r="F1238" s="34"/>
      <c r="G1238" s="34"/>
      <c r="W1238" s="34"/>
      <c r="X1238" s="34"/>
      <c r="Y1238" s="34"/>
      <c r="Z1238" s="34"/>
      <c r="AA1238" s="34"/>
      <c r="AB1238" s="34"/>
      <c r="AC1238" s="34"/>
    </row>
    <row r="1239" spans="1:29">
      <c r="A1239" s="34"/>
      <c r="B1239" s="34"/>
      <c r="C1239" s="34"/>
      <c r="D1239" s="34"/>
      <c r="E1239" s="34"/>
      <c r="F1239" s="34"/>
      <c r="G1239" s="34"/>
      <c r="W1239" s="34"/>
      <c r="X1239" s="34"/>
      <c r="Y1239" s="34"/>
      <c r="Z1239" s="34"/>
      <c r="AA1239" s="34"/>
      <c r="AB1239" s="34"/>
      <c r="AC1239" s="34"/>
    </row>
    <row r="1240" spans="1:29">
      <c r="A1240" s="34"/>
      <c r="B1240" s="34"/>
      <c r="C1240" s="34"/>
      <c r="D1240" s="34"/>
      <c r="E1240" s="34"/>
      <c r="F1240" s="34"/>
      <c r="G1240" s="34"/>
      <c r="W1240" s="34"/>
      <c r="X1240" s="34"/>
      <c r="Y1240" s="34"/>
      <c r="Z1240" s="34"/>
      <c r="AA1240" s="34"/>
      <c r="AB1240" s="34"/>
      <c r="AC1240" s="34"/>
    </row>
    <row r="1241" spans="1:29">
      <c r="A1241" s="34"/>
      <c r="B1241" s="34"/>
      <c r="C1241" s="34"/>
      <c r="D1241" s="34"/>
      <c r="E1241" s="34"/>
      <c r="F1241" s="34"/>
      <c r="G1241" s="34"/>
      <c r="W1241" s="34"/>
      <c r="X1241" s="34"/>
      <c r="Y1241" s="34"/>
      <c r="Z1241" s="34"/>
      <c r="AA1241" s="34"/>
      <c r="AB1241" s="34"/>
      <c r="AC1241" s="34"/>
    </row>
    <row r="1242" spans="1:29">
      <c r="A1242" s="34"/>
      <c r="B1242" s="34"/>
      <c r="C1242" s="34"/>
      <c r="D1242" s="34"/>
      <c r="E1242" s="34"/>
      <c r="F1242" s="34"/>
      <c r="G1242" s="34"/>
      <c r="W1242" s="34"/>
      <c r="X1242" s="34"/>
      <c r="Y1242" s="34"/>
      <c r="Z1242" s="34"/>
      <c r="AA1242" s="34"/>
      <c r="AB1242" s="34"/>
      <c r="AC1242" s="34"/>
    </row>
    <row r="1243" spans="1:29">
      <c r="A1243" s="34"/>
      <c r="B1243" s="34"/>
      <c r="C1243" s="34"/>
      <c r="D1243" s="34"/>
      <c r="E1243" s="34"/>
      <c r="F1243" s="34"/>
      <c r="G1243" s="34"/>
      <c r="W1243" s="34"/>
      <c r="X1243" s="34"/>
      <c r="Y1243" s="34"/>
      <c r="Z1243" s="34"/>
      <c r="AA1243" s="34"/>
      <c r="AB1243" s="34"/>
      <c r="AC1243" s="34"/>
    </row>
    <row r="1244" spans="1:29">
      <c r="A1244" s="34"/>
      <c r="B1244" s="34"/>
      <c r="C1244" s="34"/>
      <c r="D1244" s="34"/>
      <c r="E1244" s="34"/>
      <c r="F1244" s="34"/>
      <c r="G1244" s="34"/>
      <c r="W1244" s="34"/>
      <c r="X1244" s="34"/>
      <c r="Y1244" s="34"/>
      <c r="Z1244" s="34"/>
      <c r="AA1244" s="34"/>
      <c r="AB1244" s="34"/>
      <c r="AC1244" s="34"/>
    </row>
    <row r="1245" spans="1:29">
      <c r="A1245" s="34"/>
      <c r="B1245" s="34"/>
      <c r="C1245" s="34"/>
      <c r="D1245" s="34"/>
      <c r="E1245" s="34"/>
      <c r="F1245" s="34"/>
      <c r="G1245" s="34"/>
      <c r="W1245" s="34"/>
      <c r="X1245" s="34"/>
      <c r="Y1245" s="34"/>
      <c r="Z1245" s="34"/>
      <c r="AA1245" s="34"/>
      <c r="AB1245" s="34"/>
      <c r="AC1245" s="34"/>
    </row>
    <row r="1246" spans="1:29">
      <c r="A1246" s="34"/>
      <c r="B1246" s="34"/>
      <c r="C1246" s="34"/>
      <c r="D1246" s="34"/>
      <c r="E1246" s="34"/>
      <c r="F1246" s="34"/>
      <c r="G1246" s="34"/>
      <c r="W1246" s="34"/>
      <c r="X1246" s="34"/>
      <c r="Y1246" s="34"/>
      <c r="Z1246" s="34"/>
      <c r="AA1246" s="34"/>
      <c r="AB1246" s="34"/>
      <c r="AC1246" s="34"/>
    </row>
    <row r="1247" spans="1:29">
      <c r="A1247" s="34"/>
      <c r="B1247" s="34"/>
      <c r="C1247" s="34"/>
      <c r="D1247" s="34"/>
      <c r="E1247" s="34"/>
      <c r="F1247" s="34"/>
      <c r="G1247" s="34"/>
      <c r="W1247" s="34"/>
      <c r="X1247" s="34"/>
      <c r="Y1247" s="34"/>
      <c r="Z1247" s="34"/>
      <c r="AA1247" s="34"/>
      <c r="AB1247" s="34"/>
      <c r="AC1247" s="34"/>
    </row>
    <row r="1248" spans="1:29">
      <c r="A1248" s="34"/>
      <c r="B1248" s="34"/>
      <c r="C1248" s="34"/>
      <c r="D1248" s="34"/>
      <c r="E1248" s="34"/>
      <c r="F1248" s="34"/>
      <c r="G1248" s="34"/>
      <c r="W1248" s="34"/>
      <c r="X1248" s="34"/>
      <c r="Y1248" s="34"/>
      <c r="Z1248" s="34"/>
      <c r="AA1248" s="34"/>
      <c r="AB1248" s="34"/>
      <c r="AC1248" s="34"/>
    </row>
    <row r="1249" spans="1:29">
      <c r="A1249" s="34"/>
      <c r="B1249" s="34"/>
      <c r="C1249" s="34"/>
      <c r="D1249" s="34"/>
      <c r="E1249" s="34"/>
      <c r="F1249" s="34"/>
      <c r="G1249" s="34"/>
      <c r="W1249" s="34"/>
      <c r="X1249" s="34"/>
      <c r="Y1249" s="34"/>
      <c r="Z1249" s="34"/>
      <c r="AA1249" s="34"/>
      <c r="AB1249" s="34"/>
      <c r="AC1249" s="34"/>
    </row>
    <row r="1250" spans="1:29">
      <c r="A1250" s="34"/>
      <c r="B1250" s="34"/>
      <c r="C1250" s="34"/>
      <c r="D1250" s="34"/>
      <c r="E1250" s="34"/>
      <c r="F1250" s="34"/>
      <c r="G1250" s="34"/>
      <c r="W1250" s="34"/>
      <c r="X1250" s="34"/>
      <c r="Y1250" s="34"/>
      <c r="Z1250" s="34"/>
      <c r="AA1250" s="34"/>
      <c r="AB1250" s="34"/>
      <c r="AC1250" s="34"/>
    </row>
    <row r="1251" spans="1:29">
      <c r="A1251" s="34"/>
      <c r="B1251" s="34"/>
      <c r="C1251" s="34"/>
      <c r="D1251" s="34"/>
      <c r="E1251" s="34"/>
      <c r="F1251" s="34"/>
      <c r="G1251" s="34"/>
      <c r="W1251" s="34"/>
      <c r="X1251" s="34"/>
      <c r="Y1251" s="34"/>
      <c r="Z1251" s="34"/>
      <c r="AA1251" s="34"/>
      <c r="AB1251" s="34"/>
      <c r="AC1251" s="34"/>
    </row>
    <row r="1252" spans="1:29">
      <c r="A1252" s="34"/>
      <c r="B1252" s="34"/>
      <c r="C1252" s="34"/>
      <c r="D1252" s="34"/>
      <c r="E1252" s="34"/>
      <c r="F1252" s="34"/>
      <c r="G1252" s="34"/>
      <c r="W1252" s="34"/>
      <c r="X1252" s="34"/>
      <c r="Y1252" s="34"/>
      <c r="Z1252" s="34"/>
      <c r="AA1252" s="34"/>
      <c r="AB1252" s="34"/>
      <c r="AC1252" s="34"/>
    </row>
    <row r="1253" spans="1:29">
      <c r="A1253" s="34"/>
      <c r="B1253" s="34"/>
      <c r="C1253" s="34"/>
      <c r="D1253" s="34"/>
      <c r="E1253" s="34"/>
      <c r="F1253" s="34"/>
      <c r="G1253" s="34"/>
      <c r="W1253" s="34"/>
      <c r="X1253" s="34"/>
      <c r="Y1253" s="34"/>
      <c r="Z1253" s="34"/>
      <c r="AA1253" s="34"/>
      <c r="AB1253" s="34"/>
      <c r="AC1253" s="34"/>
    </row>
    <row r="1254" spans="1:29">
      <c r="A1254" s="34"/>
      <c r="B1254" s="34"/>
      <c r="C1254" s="34"/>
      <c r="D1254" s="34"/>
      <c r="E1254" s="34"/>
      <c r="F1254" s="34"/>
      <c r="G1254" s="34"/>
      <c r="W1254" s="34"/>
      <c r="X1254" s="34"/>
      <c r="Y1254" s="34"/>
      <c r="Z1254" s="34"/>
      <c r="AA1254" s="34"/>
      <c r="AB1254" s="34"/>
      <c r="AC1254" s="34"/>
    </row>
    <row r="1255" spans="1:29">
      <c r="A1255" s="34"/>
      <c r="B1255" s="34"/>
      <c r="C1255" s="34"/>
      <c r="D1255" s="34"/>
      <c r="E1255" s="34"/>
      <c r="F1255" s="34"/>
      <c r="G1255" s="34"/>
      <c r="W1255" s="34"/>
      <c r="X1255" s="34"/>
      <c r="Y1255" s="34"/>
      <c r="Z1255" s="34"/>
      <c r="AA1255" s="34"/>
      <c r="AB1255" s="34"/>
      <c r="AC1255" s="34"/>
    </row>
    <row r="1256" spans="1:29">
      <c r="A1256" s="34"/>
      <c r="B1256" s="34"/>
      <c r="C1256" s="34"/>
      <c r="D1256" s="34"/>
      <c r="E1256" s="34"/>
      <c r="F1256" s="34"/>
      <c r="G1256" s="34"/>
      <c r="W1256" s="34"/>
      <c r="X1256" s="34"/>
      <c r="Y1256" s="34"/>
      <c r="Z1256" s="34"/>
      <c r="AA1256" s="34"/>
      <c r="AB1256" s="34"/>
      <c r="AC1256" s="34"/>
    </row>
    <row r="1257" spans="1:29">
      <c r="A1257" s="34"/>
      <c r="B1257" s="34"/>
      <c r="C1257" s="34"/>
      <c r="D1257" s="34"/>
      <c r="E1257" s="34"/>
      <c r="F1257" s="34"/>
      <c r="G1257" s="34"/>
      <c r="W1257" s="34"/>
      <c r="X1257" s="34"/>
      <c r="Y1257" s="34"/>
      <c r="Z1257" s="34"/>
      <c r="AA1257" s="34"/>
      <c r="AB1257" s="34"/>
      <c r="AC1257" s="34"/>
    </row>
    <row r="1258" spans="1:29">
      <c r="A1258" s="34"/>
      <c r="B1258" s="34"/>
      <c r="C1258" s="34"/>
      <c r="D1258" s="34"/>
      <c r="E1258" s="34"/>
      <c r="F1258" s="34"/>
      <c r="G1258" s="34"/>
      <c r="W1258" s="34"/>
      <c r="X1258" s="34"/>
      <c r="Y1258" s="34"/>
      <c r="Z1258" s="34"/>
      <c r="AA1258" s="34"/>
      <c r="AB1258" s="34"/>
      <c r="AC1258" s="34"/>
    </row>
    <row r="1259" spans="1:29">
      <c r="A1259" s="34"/>
      <c r="B1259" s="34"/>
      <c r="C1259" s="34"/>
      <c r="D1259" s="34"/>
      <c r="E1259" s="34"/>
      <c r="F1259" s="34"/>
      <c r="G1259" s="34"/>
      <c r="W1259" s="34"/>
      <c r="X1259" s="34"/>
      <c r="Y1259" s="34"/>
      <c r="Z1259" s="34"/>
      <c r="AA1259" s="34"/>
      <c r="AB1259" s="34"/>
      <c r="AC1259" s="34"/>
    </row>
    <row r="1260" spans="1:29">
      <c r="A1260" s="34"/>
      <c r="B1260" s="34"/>
      <c r="C1260" s="34"/>
      <c r="D1260" s="34"/>
      <c r="E1260" s="34"/>
      <c r="F1260" s="34"/>
      <c r="G1260" s="34"/>
      <c r="W1260" s="34"/>
      <c r="X1260" s="34"/>
      <c r="Y1260" s="34"/>
      <c r="Z1260" s="34"/>
      <c r="AA1260" s="34"/>
      <c r="AB1260" s="34"/>
      <c r="AC1260" s="34"/>
    </row>
    <row r="1261" spans="1:29">
      <c r="A1261" s="34"/>
      <c r="B1261" s="34"/>
      <c r="C1261" s="34"/>
      <c r="D1261" s="34"/>
      <c r="E1261" s="34"/>
      <c r="F1261" s="34"/>
      <c r="G1261" s="34"/>
      <c r="W1261" s="34"/>
      <c r="X1261" s="34"/>
      <c r="Y1261" s="34"/>
      <c r="Z1261" s="34"/>
      <c r="AA1261" s="34"/>
      <c r="AB1261" s="34"/>
      <c r="AC1261" s="34"/>
    </row>
    <row r="1262" spans="1:29">
      <c r="A1262" s="34"/>
      <c r="B1262" s="34"/>
      <c r="C1262" s="34"/>
      <c r="D1262" s="34"/>
      <c r="E1262" s="34"/>
      <c r="F1262" s="34"/>
      <c r="G1262" s="34"/>
      <c r="W1262" s="34"/>
      <c r="X1262" s="34"/>
      <c r="Y1262" s="34"/>
      <c r="Z1262" s="34"/>
      <c r="AA1262" s="34"/>
      <c r="AB1262" s="34"/>
      <c r="AC1262" s="34"/>
    </row>
    <row r="1263" spans="1:29">
      <c r="A1263" s="34"/>
      <c r="B1263" s="34"/>
      <c r="C1263" s="34"/>
      <c r="D1263" s="34"/>
      <c r="E1263" s="34"/>
      <c r="F1263" s="34"/>
      <c r="G1263" s="34"/>
      <c r="W1263" s="34"/>
      <c r="X1263" s="34"/>
      <c r="Y1263" s="34"/>
      <c r="Z1263" s="34"/>
      <c r="AA1263" s="34"/>
      <c r="AB1263" s="34"/>
      <c r="AC1263" s="34"/>
    </row>
    <row r="1264" spans="1:29">
      <c r="A1264" s="34"/>
      <c r="B1264" s="34"/>
      <c r="C1264" s="34"/>
      <c r="D1264" s="34"/>
      <c r="E1264" s="34"/>
      <c r="F1264" s="34"/>
      <c r="G1264" s="34"/>
      <c r="W1264" s="34"/>
      <c r="X1264" s="34"/>
      <c r="Y1264" s="34"/>
      <c r="Z1264" s="34"/>
      <c r="AA1264" s="34"/>
      <c r="AB1264" s="34"/>
      <c r="AC1264" s="34"/>
    </row>
    <row r="1265" spans="1:29">
      <c r="A1265" s="34"/>
      <c r="B1265" s="34"/>
      <c r="C1265" s="34"/>
      <c r="D1265" s="34"/>
      <c r="E1265" s="34"/>
      <c r="F1265" s="34"/>
      <c r="G1265" s="34"/>
      <c r="W1265" s="34"/>
      <c r="X1265" s="34"/>
      <c r="Y1265" s="34"/>
      <c r="Z1265" s="34"/>
      <c r="AA1265" s="34"/>
      <c r="AB1265" s="34"/>
      <c r="AC1265" s="34"/>
    </row>
    <row r="1266" spans="1:29">
      <c r="A1266" s="34"/>
      <c r="B1266" s="34"/>
      <c r="C1266" s="34"/>
      <c r="D1266" s="34"/>
      <c r="E1266" s="34"/>
      <c r="F1266" s="34"/>
      <c r="G1266" s="34"/>
      <c r="W1266" s="34"/>
      <c r="X1266" s="34"/>
      <c r="Y1266" s="34"/>
      <c r="Z1266" s="34"/>
      <c r="AA1266" s="34"/>
      <c r="AB1266" s="34"/>
      <c r="AC1266" s="34"/>
    </row>
    <row r="1267" spans="1:29">
      <c r="A1267" s="34"/>
      <c r="B1267" s="34"/>
      <c r="C1267" s="34"/>
      <c r="D1267" s="34"/>
      <c r="E1267" s="34"/>
      <c r="F1267" s="34"/>
      <c r="G1267" s="34"/>
      <c r="W1267" s="34"/>
      <c r="X1267" s="34"/>
      <c r="Y1267" s="34"/>
      <c r="Z1267" s="34"/>
      <c r="AA1267" s="34"/>
      <c r="AB1267" s="34"/>
      <c r="AC1267" s="34"/>
    </row>
    <row r="1268" spans="1:29">
      <c r="A1268" s="34"/>
      <c r="B1268" s="34"/>
      <c r="C1268" s="34"/>
      <c r="D1268" s="34"/>
      <c r="E1268" s="34"/>
      <c r="F1268" s="34"/>
      <c r="G1268" s="34"/>
      <c r="W1268" s="34"/>
      <c r="X1268" s="34"/>
      <c r="Y1268" s="34"/>
      <c r="Z1268" s="34"/>
      <c r="AA1268" s="34"/>
      <c r="AB1268" s="34"/>
      <c r="AC1268" s="34"/>
    </row>
    <row r="1269" spans="1:29">
      <c r="A1269" s="34"/>
      <c r="B1269" s="34"/>
      <c r="C1269" s="34"/>
      <c r="D1269" s="34"/>
      <c r="E1269" s="34"/>
      <c r="F1269" s="34"/>
      <c r="G1269" s="34"/>
      <c r="W1269" s="34"/>
      <c r="X1269" s="34"/>
      <c r="Y1269" s="34"/>
      <c r="Z1269" s="34"/>
      <c r="AA1269" s="34"/>
      <c r="AB1269" s="34"/>
      <c r="AC1269" s="34"/>
    </row>
    <row r="1270" spans="1:29">
      <c r="A1270" s="34"/>
      <c r="B1270" s="34"/>
      <c r="C1270" s="34"/>
      <c r="D1270" s="34"/>
      <c r="E1270" s="34"/>
      <c r="F1270" s="34"/>
      <c r="G1270" s="34"/>
      <c r="W1270" s="34"/>
      <c r="X1270" s="34"/>
      <c r="Y1270" s="34"/>
      <c r="Z1270" s="34"/>
      <c r="AA1270" s="34"/>
      <c r="AB1270" s="34"/>
      <c r="AC1270" s="34"/>
    </row>
    <row r="1271" spans="1:29">
      <c r="A1271" s="34"/>
      <c r="B1271" s="34"/>
      <c r="C1271" s="34"/>
      <c r="D1271" s="34"/>
      <c r="E1271" s="34"/>
      <c r="F1271" s="34"/>
      <c r="G1271" s="34"/>
      <c r="W1271" s="34"/>
      <c r="X1271" s="34"/>
      <c r="Y1271" s="34"/>
      <c r="Z1271" s="34"/>
      <c r="AA1271" s="34"/>
      <c r="AB1271" s="34"/>
      <c r="AC1271" s="34"/>
    </row>
    <row r="1272" spans="1:29">
      <c r="A1272" s="34"/>
      <c r="B1272" s="34"/>
      <c r="C1272" s="34"/>
      <c r="D1272" s="34"/>
      <c r="E1272" s="34"/>
      <c r="F1272" s="34"/>
      <c r="G1272" s="34"/>
      <c r="W1272" s="34"/>
      <c r="X1272" s="34"/>
      <c r="Y1272" s="34"/>
      <c r="Z1272" s="34"/>
      <c r="AA1272" s="34"/>
      <c r="AB1272" s="34"/>
      <c r="AC1272" s="34"/>
    </row>
    <row r="1273" spans="1:29">
      <c r="A1273" s="34"/>
      <c r="B1273" s="34"/>
      <c r="C1273" s="34"/>
      <c r="D1273" s="34"/>
      <c r="E1273" s="34"/>
      <c r="F1273" s="34"/>
      <c r="G1273" s="34"/>
      <c r="W1273" s="34"/>
      <c r="X1273" s="34"/>
      <c r="Y1273" s="34"/>
      <c r="Z1273" s="34"/>
      <c r="AA1273" s="34"/>
      <c r="AB1273" s="34"/>
      <c r="AC1273" s="34"/>
    </row>
    <row r="1274" spans="1:29">
      <c r="A1274" s="34"/>
      <c r="B1274" s="34"/>
      <c r="C1274" s="34"/>
      <c r="D1274" s="34"/>
      <c r="E1274" s="34"/>
      <c r="F1274" s="34"/>
      <c r="G1274" s="34"/>
      <c r="W1274" s="34"/>
      <c r="X1274" s="34"/>
      <c r="Y1274" s="34"/>
      <c r="Z1274" s="34"/>
      <c r="AA1274" s="34"/>
      <c r="AB1274" s="34"/>
      <c r="AC1274" s="34"/>
    </row>
    <row r="1275" spans="1:29">
      <c r="A1275" s="34"/>
      <c r="B1275" s="34"/>
      <c r="C1275" s="34"/>
      <c r="D1275" s="34"/>
      <c r="E1275" s="34"/>
      <c r="F1275" s="34"/>
      <c r="G1275" s="34"/>
      <c r="W1275" s="34"/>
      <c r="X1275" s="34"/>
      <c r="Y1275" s="34"/>
      <c r="Z1275" s="34"/>
      <c r="AA1275" s="34"/>
      <c r="AB1275" s="34"/>
      <c r="AC1275" s="34"/>
    </row>
    <row r="1276" spans="1:29">
      <c r="A1276" s="34"/>
      <c r="B1276" s="34"/>
      <c r="C1276" s="34"/>
      <c r="D1276" s="34"/>
      <c r="E1276" s="34"/>
      <c r="F1276" s="34"/>
      <c r="G1276" s="34"/>
      <c r="W1276" s="34"/>
      <c r="X1276" s="34"/>
      <c r="Y1276" s="34"/>
      <c r="Z1276" s="34"/>
      <c r="AA1276" s="34"/>
      <c r="AB1276" s="34"/>
      <c r="AC1276" s="34"/>
    </row>
    <row r="1277" spans="1:29">
      <c r="A1277" s="34"/>
      <c r="B1277" s="34"/>
      <c r="C1277" s="34"/>
      <c r="D1277" s="34"/>
      <c r="E1277" s="34"/>
      <c r="F1277" s="34"/>
      <c r="G1277" s="34"/>
      <c r="W1277" s="34"/>
      <c r="X1277" s="34"/>
      <c r="Y1277" s="34"/>
      <c r="Z1277" s="34"/>
      <c r="AA1277" s="34"/>
      <c r="AB1277" s="34"/>
      <c r="AC1277" s="34"/>
    </row>
    <row r="1278" spans="1:29">
      <c r="A1278" s="34"/>
      <c r="B1278" s="34"/>
      <c r="C1278" s="34"/>
      <c r="D1278" s="34"/>
      <c r="E1278" s="34"/>
      <c r="F1278" s="34"/>
      <c r="G1278" s="34"/>
      <c r="W1278" s="34"/>
      <c r="X1278" s="34"/>
      <c r="Y1278" s="34"/>
      <c r="Z1278" s="34"/>
      <c r="AA1278" s="34"/>
      <c r="AB1278" s="34"/>
      <c r="AC1278" s="34"/>
    </row>
    <row r="1279" spans="1:29">
      <c r="A1279" s="34"/>
      <c r="B1279" s="34"/>
      <c r="C1279" s="34"/>
      <c r="D1279" s="34"/>
      <c r="E1279" s="34"/>
      <c r="F1279" s="34"/>
      <c r="G1279" s="34"/>
      <c r="W1279" s="34"/>
      <c r="X1279" s="34"/>
      <c r="Y1279" s="34"/>
      <c r="Z1279" s="34"/>
      <c r="AA1279" s="34"/>
      <c r="AB1279" s="34"/>
      <c r="AC1279" s="34"/>
    </row>
    <row r="1280" spans="1:29">
      <c r="A1280" s="34"/>
      <c r="B1280" s="34"/>
      <c r="C1280" s="34"/>
      <c r="D1280" s="34"/>
      <c r="E1280" s="34"/>
      <c r="F1280" s="34"/>
      <c r="G1280" s="34"/>
      <c r="W1280" s="34"/>
      <c r="X1280" s="34"/>
      <c r="Y1280" s="34"/>
      <c r="Z1280" s="34"/>
      <c r="AA1280" s="34"/>
      <c r="AB1280" s="34"/>
      <c r="AC1280" s="34"/>
    </row>
    <row r="1281" spans="1:29">
      <c r="A1281" s="34"/>
      <c r="B1281" s="34"/>
      <c r="C1281" s="34"/>
      <c r="D1281" s="34"/>
      <c r="E1281" s="34"/>
      <c r="F1281" s="34"/>
      <c r="G1281" s="34"/>
      <c r="P1281" s="34"/>
      <c r="Q1281" s="34"/>
      <c r="R1281" s="34"/>
      <c r="S1281" s="34"/>
      <c r="T1281" s="34"/>
      <c r="U1281" s="34"/>
      <c r="V1281" s="34"/>
      <c r="W1281" s="34"/>
      <c r="X1281" s="34"/>
      <c r="Y1281" s="34"/>
      <c r="Z1281" s="34"/>
      <c r="AA1281" s="34"/>
      <c r="AB1281" s="34"/>
      <c r="AC1281" s="34"/>
    </row>
    <row r="1282" spans="1:29">
      <c r="A1282" s="34"/>
      <c r="B1282" s="34"/>
      <c r="C1282" s="34"/>
      <c r="D1282" s="34"/>
      <c r="E1282" s="34"/>
      <c r="F1282" s="34"/>
      <c r="G1282" s="34"/>
      <c r="P1282" s="34"/>
      <c r="Q1282" s="34"/>
      <c r="R1282" s="34"/>
      <c r="S1282" s="34"/>
      <c r="T1282" s="34"/>
      <c r="U1282" s="34"/>
      <c r="V1282" s="34"/>
      <c r="W1282" s="34"/>
      <c r="X1282" s="34"/>
      <c r="Y1282" s="34"/>
      <c r="Z1282" s="34"/>
      <c r="AA1282" s="34"/>
      <c r="AB1282" s="34"/>
      <c r="AC1282" s="34"/>
    </row>
    <row r="1283" spans="1:29">
      <c r="A1283" s="34"/>
      <c r="B1283" s="34"/>
      <c r="C1283" s="34"/>
      <c r="D1283" s="34"/>
      <c r="E1283" s="34"/>
      <c r="F1283" s="34"/>
      <c r="G1283" s="34"/>
      <c r="P1283" s="34"/>
      <c r="Q1283" s="34"/>
      <c r="R1283" s="34"/>
      <c r="S1283" s="34"/>
      <c r="T1283" s="34"/>
      <c r="U1283" s="34"/>
      <c r="V1283" s="34"/>
      <c r="W1283" s="34"/>
      <c r="X1283" s="34"/>
      <c r="Y1283" s="34"/>
      <c r="Z1283" s="34"/>
      <c r="AA1283" s="34"/>
      <c r="AB1283" s="34"/>
      <c r="AC1283" s="34"/>
    </row>
    <row r="1284" spans="1:29">
      <c r="A1284" s="34"/>
      <c r="B1284" s="34"/>
      <c r="C1284" s="34"/>
      <c r="D1284" s="34"/>
      <c r="E1284" s="34"/>
      <c r="F1284" s="34"/>
      <c r="G1284" s="34"/>
      <c r="P1284" s="34"/>
      <c r="Q1284" s="34"/>
      <c r="R1284" s="34"/>
      <c r="S1284" s="34"/>
      <c r="T1284" s="34"/>
      <c r="U1284" s="34"/>
      <c r="V1284" s="34"/>
      <c r="W1284" s="34"/>
      <c r="X1284" s="34"/>
      <c r="Y1284" s="34"/>
      <c r="Z1284" s="34"/>
      <c r="AA1284" s="34"/>
      <c r="AB1284" s="34"/>
      <c r="AC1284" s="34"/>
    </row>
    <row r="1285" spans="1:29">
      <c r="A1285" s="34"/>
      <c r="B1285" s="34"/>
      <c r="C1285" s="34"/>
      <c r="D1285" s="34"/>
      <c r="E1285" s="34"/>
      <c r="F1285" s="34"/>
      <c r="G1285" s="34"/>
      <c r="P1285" s="34"/>
      <c r="Q1285" s="34"/>
      <c r="R1285" s="34"/>
      <c r="S1285" s="34"/>
      <c r="T1285" s="34"/>
      <c r="U1285" s="34"/>
      <c r="V1285" s="34"/>
      <c r="W1285" s="34"/>
      <c r="X1285" s="34"/>
      <c r="Y1285" s="34"/>
      <c r="Z1285" s="34"/>
      <c r="AA1285" s="34"/>
      <c r="AB1285" s="34"/>
      <c r="AC1285" s="34"/>
    </row>
    <row r="1286" spans="1:29">
      <c r="A1286" s="34"/>
      <c r="B1286" s="34"/>
      <c r="C1286" s="34"/>
      <c r="D1286" s="34"/>
      <c r="E1286" s="34"/>
      <c r="F1286" s="34"/>
      <c r="G1286" s="34"/>
      <c r="P1286" s="34"/>
      <c r="Q1286" s="34"/>
      <c r="R1286" s="34"/>
      <c r="S1286" s="34"/>
      <c r="T1286" s="34"/>
      <c r="U1286" s="34"/>
      <c r="V1286" s="34"/>
      <c r="W1286" s="34"/>
      <c r="X1286" s="34"/>
      <c r="Y1286" s="34"/>
      <c r="Z1286" s="34"/>
      <c r="AA1286" s="34"/>
      <c r="AB1286" s="34"/>
      <c r="AC1286" s="34"/>
    </row>
    <row r="1287" spans="1:29">
      <c r="A1287" s="34"/>
      <c r="B1287" s="34"/>
      <c r="C1287" s="34"/>
      <c r="D1287" s="34"/>
      <c r="E1287" s="34"/>
      <c r="F1287" s="34"/>
      <c r="G1287" s="34"/>
      <c r="P1287" s="34"/>
      <c r="Q1287" s="34"/>
      <c r="R1287" s="34"/>
      <c r="S1287" s="34"/>
      <c r="T1287" s="34"/>
      <c r="U1287" s="34"/>
      <c r="V1287" s="34"/>
      <c r="W1287" s="34"/>
      <c r="X1287" s="34"/>
      <c r="Y1287" s="34"/>
      <c r="Z1287" s="34"/>
      <c r="AA1287" s="34"/>
      <c r="AB1287" s="34"/>
      <c r="AC1287" s="34"/>
    </row>
    <row r="1288" spans="1:29">
      <c r="A1288" s="34"/>
      <c r="B1288" s="34"/>
      <c r="C1288" s="34"/>
      <c r="D1288" s="34"/>
      <c r="E1288" s="34"/>
      <c r="F1288" s="34"/>
      <c r="G1288" s="34"/>
      <c r="P1288" s="34"/>
      <c r="Q1288" s="34"/>
      <c r="R1288" s="34"/>
      <c r="S1288" s="34"/>
      <c r="T1288" s="34"/>
      <c r="U1288" s="34"/>
      <c r="V1288" s="34"/>
      <c r="W1288" s="34"/>
      <c r="X1288" s="34"/>
      <c r="Y1288" s="34"/>
      <c r="Z1288" s="34"/>
      <c r="AA1288" s="34"/>
      <c r="AB1288" s="34"/>
      <c r="AC1288" s="34"/>
    </row>
    <row r="1289" spans="1:29">
      <c r="A1289" s="34"/>
      <c r="B1289" s="34"/>
      <c r="C1289" s="34"/>
      <c r="D1289" s="34"/>
      <c r="E1289" s="34"/>
      <c r="F1289" s="34"/>
      <c r="G1289" s="34"/>
      <c r="P1289" s="34"/>
      <c r="Q1289" s="34"/>
      <c r="R1289" s="34"/>
      <c r="S1289" s="34"/>
      <c r="T1289" s="34"/>
      <c r="U1289" s="34"/>
      <c r="V1289" s="34"/>
      <c r="W1289" s="34"/>
      <c r="X1289" s="34"/>
      <c r="Y1289" s="34"/>
      <c r="Z1289" s="34"/>
      <c r="AA1289" s="34"/>
      <c r="AB1289" s="34"/>
      <c r="AC1289" s="34"/>
    </row>
    <row r="1290" spans="1:29">
      <c r="A1290" s="34"/>
      <c r="B1290" s="34"/>
      <c r="C1290" s="34"/>
      <c r="D1290" s="34"/>
      <c r="E1290" s="34"/>
      <c r="F1290" s="34"/>
      <c r="G1290" s="34"/>
      <c r="P1290" s="34"/>
      <c r="Q1290" s="34"/>
      <c r="R1290" s="34"/>
      <c r="S1290" s="34"/>
      <c r="T1290" s="34"/>
      <c r="U1290" s="34"/>
      <c r="V1290" s="34"/>
      <c r="W1290" s="34"/>
      <c r="X1290" s="34"/>
      <c r="Y1290" s="34"/>
      <c r="Z1290" s="34"/>
      <c r="AA1290" s="34"/>
      <c r="AB1290" s="34"/>
      <c r="AC1290" s="34"/>
    </row>
    <row r="1291" spans="1:29">
      <c r="A1291" s="34"/>
      <c r="B1291" s="34"/>
      <c r="C1291" s="34"/>
      <c r="D1291" s="34"/>
      <c r="E1291" s="34"/>
      <c r="F1291" s="34"/>
      <c r="G1291" s="34"/>
      <c r="P1291" s="34"/>
      <c r="Q1291" s="34"/>
      <c r="R1291" s="34"/>
      <c r="S1291" s="34"/>
      <c r="T1291" s="34"/>
      <c r="U1291" s="34"/>
      <c r="V1291" s="34"/>
      <c r="W1291" s="34"/>
      <c r="X1291" s="34"/>
      <c r="Y1291" s="34"/>
      <c r="Z1291" s="34"/>
      <c r="AA1291" s="34"/>
      <c r="AB1291" s="34"/>
      <c r="AC1291" s="34"/>
    </row>
    <row r="1292" spans="1:29">
      <c r="A1292" s="34"/>
      <c r="B1292" s="34"/>
      <c r="C1292" s="34"/>
      <c r="D1292" s="34"/>
      <c r="E1292" s="34"/>
      <c r="F1292" s="34"/>
      <c r="G1292" s="34"/>
      <c r="P1292" s="34"/>
      <c r="Q1292" s="34"/>
      <c r="R1292" s="34"/>
      <c r="S1292" s="34"/>
      <c r="T1292" s="34"/>
      <c r="U1292" s="34"/>
      <c r="V1292" s="34"/>
      <c r="W1292" s="34"/>
      <c r="X1292" s="34"/>
      <c r="Y1292" s="34"/>
      <c r="Z1292" s="34"/>
      <c r="AA1292" s="34"/>
      <c r="AB1292" s="34"/>
      <c r="AC1292" s="34"/>
    </row>
    <row r="1293" spans="1:29">
      <c r="A1293" s="34"/>
      <c r="B1293" s="34"/>
      <c r="C1293" s="34"/>
      <c r="D1293" s="34"/>
      <c r="E1293" s="34"/>
      <c r="F1293" s="34"/>
      <c r="G1293" s="34"/>
      <c r="P1293" s="34"/>
      <c r="Q1293" s="34"/>
      <c r="R1293" s="34"/>
      <c r="S1293" s="34"/>
      <c r="T1293" s="34"/>
      <c r="U1293" s="34"/>
      <c r="V1293" s="34"/>
      <c r="W1293" s="34"/>
      <c r="X1293" s="34"/>
      <c r="Y1293" s="34"/>
      <c r="Z1293" s="34"/>
      <c r="AA1293" s="34"/>
      <c r="AB1293" s="34"/>
      <c r="AC1293" s="34"/>
    </row>
    <row r="1294" spans="1:29">
      <c r="A1294" s="34"/>
      <c r="B1294" s="34"/>
      <c r="C1294" s="34"/>
      <c r="D1294" s="34"/>
      <c r="E1294" s="34"/>
      <c r="F1294" s="34"/>
      <c r="G1294" s="34"/>
      <c r="P1294" s="34"/>
      <c r="Q1294" s="34"/>
      <c r="R1294" s="34"/>
      <c r="S1294" s="34"/>
      <c r="T1294" s="34"/>
      <c r="U1294" s="34"/>
      <c r="V1294" s="34"/>
      <c r="W1294" s="34"/>
      <c r="X1294" s="34"/>
      <c r="Y1294" s="34"/>
      <c r="Z1294" s="34"/>
      <c r="AA1294" s="34"/>
      <c r="AB1294" s="34"/>
      <c r="AC1294" s="34"/>
    </row>
    <row r="1295" spans="1:29">
      <c r="A1295" s="34"/>
      <c r="B1295" s="34"/>
      <c r="C1295" s="34"/>
      <c r="D1295" s="34"/>
      <c r="E1295" s="34"/>
      <c r="F1295" s="34"/>
      <c r="G1295" s="34"/>
      <c r="P1295" s="34"/>
      <c r="Q1295" s="34"/>
      <c r="R1295" s="34"/>
      <c r="S1295" s="34"/>
      <c r="T1295" s="34"/>
      <c r="U1295" s="34"/>
      <c r="V1295" s="34"/>
      <c r="W1295" s="34"/>
      <c r="X1295" s="34"/>
      <c r="Y1295" s="34"/>
      <c r="Z1295" s="34"/>
      <c r="AA1295" s="34"/>
      <c r="AB1295" s="34"/>
      <c r="AC1295" s="34"/>
    </row>
    <row r="1296" spans="1:29">
      <c r="A1296" s="34"/>
      <c r="B1296" s="34"/>
      <c r="C1296" s="34"/>
      <c r="D1296" s="34"/>
      <c r="E1296" s="34"/>
      <c r="F1296" s="34"/>
      <c r="G1296" s="34"/>
      <c r="P1296" s="34"/>
      <c r="Q1296" s="34"/>
      <c r="R1296" s="34"/>
      <c r="S1296" s="34"/>
      <c r="T1296" s="34"/>
      <c r="U1296" s="34"/>
      <c r="V1296" s="34"/>
      <c r="W1296" s="34"/>
      <c r="X1296" s="34"/>
      <c r="Y1296" s="34"/>
      <c r="Z1296" s="34"/>
      <c r="AA1296" s="34"/>
      <c r="AB1296" s="34"/>
      <c r="AC1296" s="34"/>
    </row>
    <row r="1297" spans="1:29">
      <c r="A1297" s="34"/>
      <c r="B1297" s="34"/>
      <c r="C1297" s="34"/>
      <c r="D1297" s="34"/>
      <c r="E1297" s="34"/>
      <c r="F1297" s="34"/>
      <c r="G1297" s="34"/>
      <c r="P1297" s="34"/>
      <c r="Q1297" s="34"/>
      <c r="R1297" s="34"/>
      <c r="S1297" s="34"/>
      <c r="T1297" s="34"/>
      <c r="U1297" s="34"/>
      <c r="V1297" s="34"/>
      <c r="W1297" s="34"/>
      <c r="X1297" s="34"/>
      <c r="Y1297" s="34"/>
      <c r="Z1297" s="34"/>
      <c r="AA1297" s="34"/>
      <c r="AB1297" s="34"/>
      <c r="AC1297" s="34"/>
    </row>
    <row r="1298" spans="1:29">
      <c r="A1298" s="34"/>
      <c r="B1298" s="34"/>
      <c r="C1298" s="34"/>
      <c r="D1298" s="34"/>
      <c r="E1298" s="34"/>
      <c r="F1298" s="34"/>
      <c r="G1298" s="34"/>
      <c r="P1298" s="34"/>
      <c r="Q1298" s="34"/>
      <c r="R1298" s="34"/>
      <c r="S1298" s="34"/>
      <c r="T1298" s="34"/>
      <c r="U1298" s="34"/>
      <c r="V1298" s="34"/>
      <c r="W1298" s="34"/>
      <c r="X1298" s="34"/>
      <c r="Y1298" s="34"/>
      <c r="Z1298" s="34"/>
      <c r="AA1298" s="34"/>
      <c r="AB1298" s="34"/>
      <c r="AC1298" s="34"/>
    </row>
    <row r="1299" spans="1:29">
      <c r="A1299" s="34"/>
      <c r="B1299" s="34"/>
      <c r="C1299" s="34"/>
      <c r="D1299" s="34"/>
      <c r="E1299" s="34"/>
      <c r="F1299" s="34"/>
      <c r="G1299" s="34"/>
      <c r="P1299" s="34"/>
      <c r="Q1299" s="34"/>
      <c r="R1299" s="34"/>
      <c r="S1299" s="34"/>
      <c r="T1299" s="34"/>
      <c r="U1299" s="34"/>
      <c r="V1299" s="34"/>
      <c r="W1299" s="34"/>
      <c r="X1299" s="34"/>
      <c r="Y1299" s="34"/>
      <c r="Z1299" s="34"/>
      <c r="AA1299" s="34"/>
      <c r="AB1299" s="34"/>
      <c r="AC1299" s="34"/>
    </row>
    <row r="1300" spans="1:29">
      <c r="A1300" s="34"/>
      <c r="B1300" s="34"/>
      <c r="C1300" s="34"/>
      <c r="D1300" s="34"/>
      <c r="E1300" s="34"/>
      <c r="F1300" s="34"/>
      <c r="G1300" s="34"/>
      <c r="P1300" s="34"/>
      <c r="Q1300" s="34"/>
      <c r="R1300" s="34"/>
      <c r="S1300" s="34"/>
      <c r="T1300" s="34"/>
      <c r="U1300" s="34"/>
      <c r="V1300" s="34"/>
      <c r="W1300" s="34"/>
      <c r="X1300" s="34"/>
      <c r="Y1300" s="34"/>
      <c r="Z1300" s="34"/>
      <c r="AA1300" s="34"/>
      <c r="AB1300" s="34"/>
      <c r="AC1300" s="34"/>
    </row>
    <row r="1301" spans="1:29">
      <c r="A1301" s="34"/>
      <c r="B1301" s="34"/>
      <c r="C1301" s="34"/>
      <c r="D1301" s="34"/>
      <c r="E1301" s="34"/>
      <c r="F1301" s="34"/>
      <c r="G1301" s="34"/>
      <c r="P1301" s="34"/>
      <c r="Q1301" s="34"/>
      <c r="R1301" s="34"/>
      <c r="S1301" s="34"/>
      <c r="T1301" s="34"/>
      <c r="U1301" s="34"/>
      <c r="V1301" s="34"/>
      <c r="W1301" s="34"/>
      <c r="X1301" s="34"/>
      <c r="Y1301" s="34"/>
      <c r="Z1301" s="34"/>
      <c r="AA1301" s="34"/>
      <c r="AB1301" s="34"/>
      <c r="AC1301" s="34"/>
    </row>
    <row r="1302" spans="1:29">
      <c r="A1302" s="34"/>
      <c r="B1302" s="34"/>
      <c r="C1302" s="34"/>
      <c r="D1302" s="34"/>
      <c r="E1302" s="34"/>
      <c r="F1302" s="34"/>
      <c r="G1302" s="34"/>
      <c r="P1302" s="34"/>
      <c r="Q1302" s="34"/>
      <c r="R1302" s="34"/>
      <c r="S1302" s="34"/>
      <c r="T1302" s="34"/>
      <c r="U1302" s="34"/>
      <c r="V1302" s="34"/>
      <c r="W1302" s="34"/>
      <c r="X1302" s="34"/>
      <c r="Y1302" s="34"/>
      <c r="Z1302" s="34"/>
      <c r="AA1302" s="34"/>
      <c r="AB1302" s="34"/>
      <c r="AC1302" s="34"/>
    </row>
    <row r="1303" spans="1:29">
      <c r="A1303" s="34"/>
      <c r="B1303" s="34"/>
      <c r="C1303" s="34"/>
      <c r="D1303" s="34"/>
      <c r="E1303" s="34"/>
      <c r="F1303" s="34"/>
      <c r="G1303" s="34"/>
      <c r="P1303" s="34"/>
      <c r="Q1303" s="34"/>
      <c r="R1303" s="34"/>
      <c r="S1303" s="34"/>
      <c r="T1303" s="34"/>
      <c r="U1303" s="34"/>
      <c r="V1303" s="34"/>
      <c r="W1303" s="34"/>
      <c r="X1303" s="34"/>
      <c r="Y1303" s="34"/>
      <c r="Z1303" s="34"/>
      <c r="AA1303" s="34"/>
      <c r="AB1303" s="34"/>
      <c r="AC1303" s="34"/>
    </row>
    <row r="1304" spans="1:29">
      <c r="A1304" s="34"/>
      <c r="B1304" s="34"/>
      <c r="C1304" s="34"/>
      <c r="D1304" s="34"/>
      <c r="E1304" s="34"/>
      <c r="F1304" s="34"/>
      <c r="G1304" s="34"/>
      <c r="P1304" s="34"/>
      <c r="Q1304" s="34"/>
      <c r="R1304" s="34"/>
      <c r="S1304" s="34"/>
      <c r="T1304" s="34"/>
      <c r="U1304" s="34"/>
      <c r="V1304" s="34"/>
      <c r="W1304" s="34"/>
      <c r="X1304" s="34"/>
      <c r="Y1304" s="34"/>
      <c r="Z1304" s="34"/>
      <c r="AA1304" s="34"/>
      <c r="AB1304" s="34"/>
      <c r="AC1304" s="34"/>
    </row>
    <row r="1305" spans="1:29">
      <c r="A1305" s="34"/>
      <c r="B1305" s="34"/>
      <c r="C1305" s="34"/>
      <c r="D1305" s="34"/>
      <c r="E1305" s="34"/>
      <c r="F1305" s="34"/>
      <c r="G1305" s="34"/>
      <c r="P1305" s="34"/>
      <c r="Q1305" s="34"/>
      <c r="R1305" s="34"/>
      <c r="S1305" s="34"/>
      <c r="T1305" s="34"/>
      <c r="U1305" s="34"/>
      <c r="V1305" s="34"/>
      <c r="W1305" s="34"/>
      <c r="X1305" s="34"/>
      <c r="Y1305" s="34"/>
      <c r="Z1305" s="34"/>
      <c r="AA1305" s="34"/>
      <c r="AB1305" s="34"/>
      <c r="AC1305" s="34"/>
    </row>
    <row r="1306" spans="1:29">
      <c r="A1306" s="34"/>
      <c r="B1306" s="34"/>
      <c r="C1306" s="34"/>
      <c r="D1306" s="34"/>
      <c r="E1306" s="34"/>
      <c r="F1306" s="34"/>
      <c r="G1306" s="34"/>
      <c r="P1306" s="34"/>
      <c r="Q1306" s="34"/>
      <c r="R1306" s="34"/>
      <c r="S1306" s="34"/>
      <c r="T1306" s="34"/>
      <c r="U1306" s="34"/>
      <c r="V1306" s="34"/>
      <c r="W1306" s="34"/>
      <c r="X1306" s="34"/>
      <c r="Y1306" s="34"/>
      <c r="Z1306" s="34"/>
      <c r="AA1306" s="34"/>
      <c r="AB1306" s="34"/>
      <c r="AC1306" s="34"/>
    </row>
    <row r="1307" spans="1:29">
      <c r="A1307" s="34"/>
      <c r="B1307" s="34"/>
      <c r="C1307" s="34"/>
      <c r="D1307" s="34"/>
      <c r="E1307" s="34"/>
      <c r="F1307" s="34"/>
      <c r="G1307" s="34"/>
      <c r="P1307" s="34"/>
      <c r="Q1307" s="34"/>
      <c r="R1307" s="34"/>
      <c r="S1307" s="34"/>
      <c r="T1307" s="34"/>
      <c r="U1307" s="34"/>
      <c r="V1307" s="34"/>
      <c r="W1307" s="34"/>
      <c r="X1307" s="34"/>
      <c r="Y1307" s="34"/>
      <c r="Z1307" s="34"/>
      <c r="AA1307" s="34"/>
      <c r="AB1307" s="34"/>
      <c r="AC1307" s="34"/>
    </row>
    <row r="1308" spans="1:29">
      <c r="A1308" s="34"/>
      <c r="B1308" s="34"/>
      <c r="C1308" s="34"/>
      <c r="D1308" s="34"/>
      <c r="E1308" s="34"/>
      <c r="F1308" s="34"/>
      <c r="G1308" s="34"/>
      <c r="P1308" s="34"/>
      <c r="Q1308" s="34"/>
      <c r="R1308" s="34"/>
      <c r="S1308" s="34"/>
      <c r="T1308" s="34"/>
      <c r="U1308" s="34"/>
      <c r="V1308" s="34"/>
      <c r="W1308" s="34"/>
      <c r="X1308" s="34"/>
      <c r="Y1308" s="34"/>
      <c r="Z1308" s="34"/>
      <c r="AA1308" s="34"/>
      <c r="AB1308" s="34"/>
      <c r="AC1308" s="34"/>
    </row>
    <row r="1309" spans="1:29">
      <c r="A1309" s="34"/>
      <c r="B1309" s="34"/>
      <c r="C1309" s="34"/>
      <c r="D1309" s="34"/>
      <c r="E1309" s="34"/>
      <c r="F1309" s="34"/>
      <c r="G1309" s="34"/>
      <c r="P1309" s="34"/>
      <c r="Q1309" s="34"/>
      <c r="R1309" s="34"/>
      <c r="S1309" s="34"/>
      <c r="T1309" s="34"/>
      <c r="U1309" s="34"/>
      <c r="V1309" s="34"/>
      <c r="W1309" s="34"/>
      <c r="X1309" s="34"/>
      <c r="Y1309" s="34"/>
      <c r="Z1309" s="34"/>
      <c r="AA1309" s="34"/>
      <c r="AB1309" s="34"/>
      <c r="AC1309" s="34"/>
    </row>
    <row r="1310" spans="1:29">
      <c r="A1310" s="34"/>
      <c r="B1310" s="34"/>
      <c r="C1310" s="34"/>
      <c r="D1310" s="34"/>
      <c r="E1310" s="34"/>
      <c r="F1310" s="34"/>
      <c r="G1310" s="34"/>
      <c r="P1310" s="34"/>
      <c r="Q1310" s="34"/>
      <c r="R1310" s="34"/>
      <c r="S1310" s="34"/>
      <c r="T1310" s="34"/>
      <c r="U1310" s="34"/>
      <c r="V1310" s="34"/>
      <c r="W1310" s="34"/>
      <c r="X1310" s="34"/>
      <c r="Y1310" s="34"/>
      <c r="Z1310" s="34"/>
      <c r="AA1310" s="34"/>
      <c r="AB1310" s="34"/>
      <c r="AC1310" s="34"/>
    </row>
    <row r="1311" spans="1:29">
      <c r="A1311" s="34"/>
      <c r="B1311" s="34"/>
      <c r="C1311" s="34"/>
      <c r="D1311" s="34"/>
      <c r="E1311" s="34"/>
      <c r="F1311" s="34"/>
      <c r="G1311" s="34"/>
      <c r="P1311" s="34"/>
      <c r="Q1311" s="34"/>
      <c r="R1311" s="34"/>
      <c r="S1311" s="34"/>
      <c r="T1311" s="34"/>
      <c r="U1311" s="34"/>
      <c r="V1311" s="34"/>
      <c r="W1311" s="34"/>
      <c r="X1311" s="34"/>
      <c r="Y1311" s="34"/>
      <c r="Z1311" s="34"/>
      <c r="AA1311" s="34"/>
      <c r="AB1311" s="34"/>
      <c r="AC1311" s="34"/>
    </row>
    <row r="1312" spans="1:29">
      <c r="A1312" s="34"/>
      <c r="B1312" s="34"/>
      <c r="C1312" s="34"/>
      <c r="D1312" s="34"/>
      <c r="E1312" s="34"/>
      <c r="F1312" s="34"/>
      <c r="G1312" s="34"/>
      <c r="P1312" s="34"/>
      <c r="Q1312" s="34"/>
      <c r="R1312" s="34"/>
      <c r="S1312" s="34"/>
      <c r="T1312" s="34"/>
      <c r="U1312" s="34"/>
      <c r="V1312" s="34"/>
      <c r="W1312" s="34"/>
      <c r="X1312" s="34"/>
      <c r="Y1312" s="34"/>
      <c r="Z1312" s="34"/>
      <c r="AA1312" s="34"/>
      <c r="AB1312" s="34"/>
      <c r="AC1312" s="34"/>
    </row>
    <row r="1313" spans="1:29">
      <c r="A1313" s="34"/>
      <c r="B1313" s="34"/>
      <c r="C1313" s="34"/>
      <c r="D1313" s="34"/>
      <c r="E1313" s="34"/>
      <c r="F1313" s="34"/>
      <c r="G1313" s="34"/>
      <c r="P1313" s="34"/>
      <c r="Q1313" s="34"/>
      <c r="R1313" s="34"/>
      <c r="S1313" s="34"/>
      <c r="T1313" s="34"/>
      <c r="U1313" s="34"/>
      <c r="V1313" s="34"/>
      <c r="W1313" s="34"/>
      <c r="X1313" s="34"/>
      <c r="Y1313" s="34"/>
      <c r="Z1313" s="34"/>
      <c r="AA1313" s="34"/>
      <c r="AB1313" s="34"/>
      <c r="AC1313" s="34"/>
    </row>
    <row r="1314" spans="1:29">
      <c r="A1314" s="34"/>
      <c r="B1314" s="34"/>
      <c r="C1314" s="34"/>
      <c r="D1314" s="34"/>
      <c r="E1314" s="34"/>
      <c r="F1314" s="34"/>
      <c r="G1314" s="34"/>
      <c r="P1314" s="34"/>
      <c r="Q1314" s="34"/>
      <c r="R1314" s="34"/>
      <c r="S1314" s="34"/>
      <c r="T1314" s="34"/>
      <c r="U1314" s="34"/>
      <c r="V1314" s="34"/>
      <c r="W1314" s="34"/>
      <c r="X1314" s="34"/>
      <c r="Y1314" s="34"/>
      <c r="Z1314" s="34"/>
      <c r="AA1314" s="34"/>
      <c r="AB1314" s="34"/>
      <c r="AC1314" s="34"/>
    </row>
    <row r="1315" spans="1:29">
      <c r="A1315" s="34"/>
      <c r="B1315" s="34"/>
      <c r="C1315" s="34"/>
      <c r="D1315" s="34"/>
      <c r="E1315" s="34"/>
      <c r="F1315" s="34"/>
      <c r="G1315" s="34"/>
      <c r="P1315" s="34"/>
      <c r="Q1315" s="34"/>
      <c r="R1315" s="34"/>
      <c r="S1315" s="34"/>
      <c r="T1315" s="34"/>
      <c r="U1315" s="34"/>
      <c r="V1315" s="34"/>
      <c r="W1315" s="34"/>
      <c r="X1315" s="34"/>
      <c r="Y1315" s="34"/>
      <c r="Z1315" s="34"/>
      <c r="AA1315" s="34"/>
      <c r="AB1315" s="34"/>
      <c r="AC1315" s="34"/>
    </row>
    <row r="1316" spans="1:29">
      <c r="A1316" s="34"/>
      <c r="B1316" s="34"/>
      <c r="C1316" s="34"/>
      <c r="D1316" s="34"/>
      <c r="E1316" s="34"/>
      <c r="F1316" s="34"/>
      <c r="G1316" s="34"/>
      <c r="P1316" s="34"/>
      <c r="Q1316" s="34"/>
      <c r="R1316" s="34"/>
      <c r="S1316" s="34"/>
      <c r="T1316" s="34"/>
      <c r="U1316" s="34"/>
      <c r="V1316" s="34"/>
      <c r="W1316" s="34"/>
      <c r="X1316" s="34"/>
      <c r="Y1316" s="34"/>
      <c r="Z1316" s="34"/>
      <c r="AA1316" s="34"/>
      <c r="AB1316" s="34"/>
      <c r="AC1316" s="34"/>
    </row>
    <row r="1317" spans="1:29">
      <c r="A1317" s="34"/>
      <c r="B1317" s="34"/>
      <c r="C1317" s="34"/>
      <c r="D1317" s="34"/>
      <c r="E1317" s="34"/>
      <c r="F1317" s="34"/>
      <c r="G1317" s="34"/>
      <c r="P1317" s="34"/>
      <c r="Q1317" s="34"/>
      <c r="R1317" s="34"/>
      <c r="S1317" s="34"/>
      <c r="T1317" s="34"/>
      <c r="U1317" s="34"/>
      <c r="V1317" s="34"/>
      <c r="W1317" s="34"/>
      <c r="X1317" s="34"/>
      <c r="Y1317" s="34"/>
      <c r="Z1317" s="34"/>
      <c r="AA1317" s="34"/>
      <c r="AB1317" s="34"/>
      <c r="AC1317" s="34"/>
    </row>
    <row r="1318" spans="1:29">
      <c r="A1318" s="34"/>
      <c r="B1318" s="34"/>
      <c r="C1318" s="34"/>
      <c r="D1318" s="34"/>
      <c r="E1318" s="34"/>
      <c r="F1318" s="34"/>
      <c r="G1318" s="34"/>
      <c r="P1318" s="34"/>
      <c r="Q1318" s="34"/>
      <c r="R1318" s="34"/>
      <c r="S1318" s="34"/>
      <c r="T1318" s="34"/>
      <c r="U1318" s="34"/>
      <c r="V1318" s="34"/>
      <c r="W1318" s="34"/>
      <c r="X1318" s="34"/>
      <c r="Y1318" s="34"/>
      <c r="Z1318" s="34"/>
      <c r="AA1318" s="34"/>
      <c r="AB1318" s="34"/>
      <c r="AC1318" s="34"/>
    </row>
    <row r="1319" spans="1:29">
      <c r="A1319" s="34"/>
      <c r="B1319" s="34"/>
      <c r="C1319" s="34"/>
      <c r="D1319" s="34"/>
      <c r="E1319" s="34"/>
      <c r="F1319" s="34"/>
      <c r="G1319" s="34"/>
      <c r="P1319" s="34"/>
      <c r="Q1319" s="34"/>
      <c r="R1319" s="34"/>
      <c r="S1319" s="34"/>
      <c r="T1319" s="34"/>
      <c r="U1319" s="34"/>
      <c r="V1319" s="34"/>
      <c r="W1319" s="34"/>
      <c r="X1319" s="34"/>
      <c r="Y1319" s="34"/>
      <c r="Z1319" s="34"/>
      <c r="AA1319" s="34"/>
      <c r="AB1319" s="34"/>
      <c r="AC1319" s="34"/>
    </row>
    <row r="1320" spans="1:29">
      <c r="A1320" s="34"/>
      <c r="B1320" s="34"/>
      <c r="C1320" s="34"/>
      <c r="D1320" s="34"/>
      <c r="E1320" s="34"/>
      <c r="F1320" s="34"/>
      <c r="G1320" s="34"/>
      <c r="P1320" s="34"/>
      <c r="Q1320" s="34"/>
      <c r="R1320" s="34"/>
      <c r="S1320" s="34"/>
      <c r="T1320" s="34"/>
      <c r="U1320" s="34"/>
      <c r="V1320" s="34"/>
      <c r="W1320" s="34"/>
      <c r="X1320" s="34"/>
      <c r="Y1320" s="34"/>
      <c r="Z1320" s="34"/>
      <c r="AA1320" s="34"/>
      <c r="AB1320" s="34"/>
      <c r="AC1320" s="34"/>
    </row>
    <row r="1321" spans="1:29">
      <c r="A1321" s="34"/>
      <c r="B1321" s="34"/>
      <c r="C1321" s="34"/>
      <c r="D1321" s="34"/>
      <c r="E1321" s="34"/>
      <c r="F1321" s="34"/>
      <c r="G1321" s="34"/>
      <c r="P1321" s="34"/>
      <c r="Q1321" s="34"/>
      <c r="R1321" s="34"/>
      <c r="S1321" s="34"/>
      <c r="T1321" s="34"/>
      <c r="U1321" s="34"/>
      <c r="V1321" s="34"/>
      <c r="W1321" s="34"/>
      <c r="X1321" s="34"/>
      <c r="Y1321" s="34"/>
      <c r="Z1321" s="34"/>
      <c r="AA1321" s="34"/>
      <c r="AB1321" s="34"/>
      <c r="AC1321" s="34"/>
    </row>
    <row r="1322" spans="1:29">
      <c r="A1322" s="34"/>
      <c r="B1322" s="34"/>
      <c r="C1322" s="34"/>
      <c r="D1322" s="34"/>
      <c r="E1322" s="34"/>
      <c r="F1322" s="34"/>
      <c r="G1322" s="34"/>
      <c r="P1322" s="34"/>
      <c r="Q1322" s="34"/>
      <c r="R1322" s="34"/>
      <c r="S1322" s="34"/>
      <c r="T1322" s="34"/>
      <c r="U1322" s="34"/>
      <c r="V1322" s="34"/>
      <c r="W1322" s="34"/>
      <c r="X1322" s="34"/>
      <c r="Y1322" s="34"/>
      <c r="Z1322" s="34"/>
      <c r="AA1322" s="34"/>
      <c r="AB1322" s="34"/>
      <c r="AC1322" s="34"/>
    </row>
    <row r="1323" spans="1:29">
      <c r="A1323" s="34"/>
      <c r="B1323" s="34"/>
      <c r="C1323" s="34"/>
      <c r="D1323" s="34"/>
      <c r="E1323" s="34"/>
      <c r="F1323" s="34"/>
      <c r="G1323" s="34"/>
      <c r="P1323" s="34"/>
      <c r="Q1323" s="34"/>
      <c r="R1323" s="34"/>
      <c r="S1323" s="34"/>
      <c r="T1323" s="34"/>
      <c r="U1323" s="34"/>
      <c r="V1323" s="34"/>
      <c r="W1323" s="34"/>
      <c r="X1323" s="34"/>
      <c r="Y1323" s="34"/>
      <c r="Z1323" s="34"/>
      <c r="AA1323" s="34"/>
      <c r="AB1323" s="34"/>
      <c r="AC1323" s="34"/>
    </row>
    <row r="1324" spans="1:29">
      <c r="A1324" s="34"/>
      <c r="B1324" s="34"/>
      <c r="C1324" s="34"/>
      <c r="D1324" s="34"/>
      <c r="E1324" s="34"/>
      <c r="F1324" s="34"/>
      <c r="G1324" s="34"/>
      <c r="P1324" s="34"/>
      <c r="Q1324" s="34"/>
      <c r="R1324" s="34"/>
      <c r="S1324" s="34"/>
      <c r="T1324" s="34"/>
      <c r="U1324" s="34"/>
      <c r="V1324" s="34"/>
      <c r="W1324" s="34"/>
      <c r="X1324" s="34"/>
      <c r="Y1324" s="34"/>
      <c r="Z1324" s="34"/>
      <c r="AA1324" s="34"/>
      <c r="AB1324" s="34"/>
      <c r="AC1324" s="34"/>
    </row>
    <row r="1325" spans="1:29">
      <c r="A1325" s="34"/>
      <c r="B1325" s="34"/>
      <c r="C1325" s="34"/>
      <c r="D1325" s="34"/>
      <c r="E1325" s="34"/>
      <c r="F1325" s="34"/>
      <c r="G1325" s="34"/>
      <c r="P1325" s="34"/>
      <c r="Q1325" s="34"/>
      <c r="R1325" s="34"/>
      <c r="S1325" s="34"/>
      <c r="T1325" s="34"/>
      <c r="U1325" s="34"/>
      <c r="V1325" s="34"/>
      <c r="W1325" s="34"/>
      <c r="X1325" s="34"/>
      <c r="Y1325" s="34"/>
      <c r="Z1325" s="34"/>
      <c r="AA1325" s="34"/>
      <c r="AB1325" s="34"/>
      <c r="AC1325" s="34"/>
    </row>
    <row r="1326" spans="1:29">
      <c r="A1326" s="34"/>
      <c r="B1326" s="34"/>
      <c r="C1326" s="34"/>
      <c r="D1326" s="34"/>
      <c r="E1326" s="34"/>
      <c r="F1326" s="34"/>
      <c r="G1326" s="34"/>
      <c r="P1326" s="34"/>
      <c r="Q1326" s="34"/>
      <c r="R1326" s="34"/>
      <c r="S1326" s="34"/>
      <c r="T1326" s="34"/>
      <c r="U1326" s="34"/>
      <c r="V1326" s="34"/>
      <c r="W1326" s="34"/>
      <c r="X1326" s="34"/>
      <c r="Y1326" s="34"/>
      <c r="Z1326" s="34"/>
      <c r="AA1326" s="34"/>
      <c r="AB1326" s="34"/>
      <c r="AC1326" s="34"/>
    </row>
    <row r="1327" spans="1:29">
      <c r="A1327" s="34"/>
      <c r="B1327" s="34"/>
      <c r="C1327" s="34"/>
      <c r="D1327" s="34"/>
      <c r="E1327" s="34"/>
      <c r="F1327" s="34"/>
      <c r="G1327" s="34"/>
      <c r="P1327" s="34"/>
      <c r="Q1327" s="34"/>
      <c r="R1327" s="34"/>
      <c r="S1327" s="34"/>
      <c r="T1327" s="34"/>
      <c r="U1327" s="34"/>
      <c r="V1327" s="34"/>
      <c r="W1327" s="34"/>
      <c r="X1327" s="34"/>
      <c r="Y1327" s="34"/>
      <c r="Z1327" s="34"/>
      <c r="AA1327" s="34"/>
      <c r="AB1327" s="34"/>
      <c r="AC1327" s="34"/>
    </row>
    <row r="1328" spans="1:29">
      <c r="A1328" s="34"/>
      <c r="B1328" s="34"/>
      <c r="C1328" s="34"/>
      <c r="D1328" s="34"/>
      <c r="E1328" s="34"/>
      <c r="F1328" s="34"/>
      <c r="G1328" s="34"/>
      <c r="P1328" s="34"/>
      <c r="Q1328" s="34"/>
      <c r="R1328" s="34"/>
      <c r="S1328" s="34"/>
      <c r="T1328" s="34"/>
      <c r="U1328" s="34"/>
      <c r="V1328" s="34"/>
      <c r="W1328" s="34"/>
      <c r="X1328" s="34"/>
      <c r="Y1328" s="34"/>
      <c r="Z1328" s="34"/>
      <c r="AA1328" s="34"/>
      <c r="AB1328" s="34"/>
      <c r="AC1328" s="34"/>
    </row>
    <row r="1329" spans="1:29">
      <c r="A1329" s="34"/>
      <c r="B1329" s="34"/>
      <c r="C1329" s="34"/>
      <c r="D1329" s="34"/>
      <c r="E1329" s="34"/>
      <c r="F1329" s="34"/>
      <c r="G1329" s="34"/>
      <c r="P1329" s="34"/>
      <c r="Q1329" s="34"/>
      <c r="R1329" s="34"/>
      <c r="S1329" s="34"/>
      <c r="T1329" s="34"/>
      <c r="U1329" s="34"/>
      <c r="V1329" s="34"/>
      <c r="W1329" s="34"/>
      <c r="X1329" s="34"/>
      <c r="Y1329" s="34"/>
      <c r="Z1329" s="34"/>
      <c r="AA1329" s="34"/>
      <c r="AB1329" s="34"/>
      <c r="AC1329" s="34"/>
    </row>
    <row r="1330" spans="1:29">
      <c r="A1330" s="34"/>
      <c r="B1330" s="34"/>
      <c r="C1330" s="34"/>
      <c r="D1330" s="34"/>
      <c r="E1330" s="34"/>
      <c r="F1330" s="34"/>
      <c r="G1330" s="34"/>
      <c r="P1330" s="34"/>
      <c r="Q1330" s="34"/>
      <c r="R1330" s="34"/>
      <c r="S1330" s="34"/>
      <c r="T1330" s="34"/>
      <c r="U1330" s="34"/>
      <c r="V1330" s="34"/>
      <c r="W1330" s="34"/>
      <c r="X1330" s="34"/>
      <c r="Y1330" s="34"/>
      <c r="Z1330" s="34"/>
      <c r="AA1330" s="34"/>
      <c r="AB1330" s="34"/>
      <c r="AC1330" s="34"/>
    </row>
    <row r="1331" spans="1:29">
      <c r="A1331" s="34"/>
      <c r="B1331" s="34"/>
      <c r="C1331" s="34"/>
      <c r="D1331" s="34"/>
      <c r="E1331" s="34"/>
      <c r="F1331" s="34"/>
      <c r="G1331" s="34"/>
      <c r="P1331" s="34"/>
      <c r="Q1331" s="34"/>
      <c r="R1331" s="34"/>
      <c r="S1331" s="34"/>
      <c r="T1331" s="34"/>
      <c r="U1331" s="34"/>
      <c r="V1331" s="34"/>
      <c r="W1331" s="34"/>
      <c r="X1331" s="34"/>
      <c r="Y1331" s="34"/>
      <c r="Z1331" s="34"/>
      <c r="AA1331" s="34"/>
      <c r="AB1331" s="34"/>
      <c r="AC1331" s="34"/>
    </row>
    <row r="1332" spans="1:29">
      <c r="A1332" s="34"/>
      <c r="B1332" s="34"/>
      <c r="C1332" s="34"/>
      <c r="D1332" s="34"/>
      <c r="E1332" s="34"/>
      <c r="F1332" s="34"/>
      <c r="G1332" s="34"/>
      <c r="P1332" s="34"/>
      <c r="Q1332" s="34"/>
      <c r="R1332" s="34"/>
      <c r="S1332" s="34"/>
      <c r="T1332" s="34"/>
      <c r="U1332" s="34"/>
      <c r="V1332" s="34"/>
      <c r="W1332" s="34"/>
      <c r="X1332" s="34"/>
      <c r="Y1332" s="34"/>
      <c r="Z1332" s="34"/>
      <c r="AA1332" s="34"/>
      <c r="AB1332" s="34"/>
      <c r="AC1332" s="34"/>
    </row>
    <row r="1333" spans="1:29">
      <c r="A1333" s="34"/>
      <c r="B1333" s="34"/>
      <c r="C1333" s="34"/>
      <c r="D1333" s="34"/>
      <c r="E1333" s="34"/>
      <c r="F1333" s="34"/>
      <c r="G1333" s="34"/>
      <c r="P1333" s="34"/>
      <c r="Q1333" s="34"/>
      <c r="R1333" s="34"/>
      <c r="S1333" s="34"/>
      <c r="T1333" s="34"/>
      <c r="U1333" s="34"/>
      <c r="V1333" s="34"/>
      <c r="W1333" s="34"/>
      <c r="X1333" s="34"/>
      <c r="Y1333" s="34"/>
      <c r="Z1333" s="34"/>
      <c r="AA1333" s="34"/>
      <c r="AB1333" s="34"/>
      <c r="AC1333" s="34"/>
    </row>
    <row r="1334" spans="1:29">
      <c r="A1334" s="34"/>
      <c r="B1334" s="34"/>
      <c r="C1334" s="34"/>
      <c r="D1334" s="34"/>
      <c r="E1334" s="34"/>
      <c r="F1334" s="34"/>
      <c r="G1334" s="34"/>
      <c r="P1334" s="34"/>
      <c r="Q1334" s="34"/>
      <c r="R1334" s="34"/>
      <c r="S1334" s="34"/>
      <c r="T1334" s="34"/>
      <c r="U1334" s="34"/>
      <c r="V1334" s="34"/>
      <c r="W1334" s="34"/>
      <c r="X1334" s="34"/>
      <c r="Y1334" s="34"/>
      <c r="Z1334" s="34"/>
      <c r="AA1334" s="34"/>
      <c r="AB1334" s="34"/>
      <c r="AC1334" s="34"/>
    </row>
    <row r="1335" spans="1:29">
      <c r="A1335" s="34"/>
      <c r="B1335" s="34"/>
      <c r="C1335" s="34"/>
      <c r="D1335" s="34"/>
      <c r="E1335" s="34"/>
      <c r="F1335" s="34"/>
      <c r="G1335" s="34"/>
      <c r="P1335" s="34"/>
      <c r="Q1335" s="34"/>
      <c r="R1335" s="34"/>
      <c r="S1335" s="34"/>
      <c r="T1335" s="34"/>
      <c r="U1335" s="34"/>
      <c r="V1335" s="34"/>
      <c r="W1335" s="34"/>
      <c r="X1335" s="34"/>
      <c r="Y1335" s="34"/>
      <c r="Z1335" s="34"/>
      <c r="AA1335" s="34"/>
      <c r="AB1335" s="34"/>
      <c r="AC1335" s="34"/>
    </row>
    <row r="1336" spans="1:29">
      <c r="A1336" s="34"/>
      <c r="B1336" s="34"/>
      <c r="C1336" s="34"/>
      <c r="D1336" s="34"/>
      <c r="E1336" s="34"/>
      <c r="F1336" s="34"/>
      <c r="G1336" s="34"/>
      <c r="P1336" s="34"/>
      <c r="Q1336" s="34"/>
      <c r="R1336" s="34"/>
      <c r="S1336" s="34"/>
      <c r="T1336" s="34"/>
      <c r="U1336" s="34"/>
      <c r="V1336" s="34"/>
      <c r="W1336" s="34"/>
      <c r="X1336" s="34"/>
      <c r="Y1336" s="34"/>
      <c r="Z1336" s="34"/>
      <c r="AA1336" s="34"/>
      <c r="AB1336" s="34"/>
      <c r="AC1336" s="34"/>
    </row>
    <row r="1337" spans="1:29">
      <c r="A1337" s="34"/>
      <c r="B1337" s="34"/>
      <c r="C1337" s="34"/>
      <c r="D1337" s="34"/>
      <c r="E1337" s="34"/>
      <c r="F1337" s="34"/>
      <c r="G1337" s="34"/>
      <c r="P1337" s="34"/>
      <c r="Q1337" s="34"/>
      <c r="R1337" s="34"/>
      <c r="S1337" s="34"/>
      <c r="T1337" s="34"/>
      <c r="U1337" s="34"/>
      <c r="V1337" s="34"/>
      <c r="W1337" s="34"/>
      <c r="X1337" s="34"/>
      <c r="Y1337" s="34"/>
      <c r="Z1337" s="34"/>
      <c r="AA1337" s="34"/>
      <c r="AB1337" s="34"/>
      <c r="AC1337" s="34"/>
    </row>
    <row r="1338" spans="1:29">
      <c r="A1338" s="34"/>
      <c r="B1338" s="34"/>
      <c r="C1338" s="34"/>
      <c r="D1338" s="34"/>
      <c r="E1338" s="34"/>
      <c r="F1338" s="34"/>
      <c r="G1338" s="34"/>
      <c r="P1338" s="34"/>
      <c r="Q1338" s="34"/>
      <c r="R1338" s="34"/>
      <c r="S1338" s="34"/>
      <c r="T1338" s="34"/>
      <c r="U1338" s="34"/>
      <c r="V1338" s="34"/>
      <c r="W1338" s="34"/>
      <c r="X1338" s="34"/>
      <c r="Y1338" s="34"/>
      <c r="Z1338" s="34"/>
      <c r="AA1338" s="34"/>
      <c r="AB1338" s="34"/>
      <c r="AC1338" s="34"/>
    </row>
    <row r="1339" spans="1:29">
      <c r="A1339" s="34"/>
      <c r="B1339" s="34"/>
      <c r="C1339" s="34"/>
      <c r="D1339" s="34"/>
      <c r="E1339" s="34"/>
      <c r="F1339" s="34"/>
      <c r="G1339" s="34"/>
      <c r="P1339" s="34"/>
      <c r="Q1339" s="34"/>
      <c r="R1339" s="34"/>
      <c r="S1339" s="34"/>
      <c r="T1339" s="34"/>
      <c r="U1339" s="34"/>
      <c r="V1339" s="34"/>
      <c r="W1339" s="34"/>
      <c r="X1339" s="34"/>
      <c r="Y1339" s="34"/>
      <c r="Z1339" s="34"/>
      <c r="AA1339" s="34"/>
      <c r="AB1339" s="34"/>
      <c r="AC1339" s="34"/>
    </row>
    <row r="1340" spans="1:29">
      <c r="A1340" s="34"/>
      <c r="B1340" s="34"/>
      <c r="C1340" s="34"/>
      <c r="D1340" s="34"/>
      <c r="E1340" s="34"/>
      <c r="F1340" s="34"/>
      <c r="G1340" s="34"/>
      <c r="P1340" s="34"/>
      <c r="Q1340" s="34"/>
      <c r="R1340" s="34"/>
      <c r="S1340" s="34"/>
      <c r="T1340" s="34"/>
      <c r="U1340" s="34"/>
      <c r="V1340" s="34"/>
      <c r="W1340" s="34"/>
      <c r="X1340" s="34"/>
      <c r="Y1340" s="34"/>
      <c r="Z1340" s="34"/>
      <c r="AA1340" s="34"/>
      <c r="AB1340" s="34"/>
      <c r="AC1340" s="34"/>
    </row>
    <row r="1341" spans="1:29">
      <c r="A1341" s="34"/>
      <c r="B1341" s="34"/>
      <c r="C1341" s="34"/>
      <c r="D1341" s="34"/>
      <c r="E1341" s="34"/>
      <c r="F1341" s="34"/>
      <c r="G1341" s="34"/>
      <c r="P1341" s="34"/>
      <c r="Q1341" s="34"/>
      <c r="R1341" s="34"/>
      <c r="S1341" s="34"/>
      <c r="T1341" s="34"/>
      <c r="U1341" s="34"/>
      <c r="V1341" s="34"/>
      <c r="W1341" s="34"/>
      <c r="X1341" s="34"/>
      <c r="Y1341" s="34"/>
      <c r="Z1341" s="34"/>
      <c r="AA1341" s="34"/>
      <c r="AB1341" s="34"/>
      <c r="AC1341" s="34"/>
    </row>
    <row r="1342" spans="1:29">
      <c r="A1342" s="34"/>
      <c r="B1342" s="34"/>
      <c r="C1342" s="34"/>
      <c r="D1342" s="34"/>
      <c r="E1342" s="34"/>
      <c r="F1342" s="34"/>
      <c r="G1342" s="34"/>
      <c r="P1342" s="34"/>
      <c r="Q1342" s="34"/>
      <c r="R1342" s="34"/>
      <c r="S1342" s="34"/>
      <c r="T1342" s="34"/>
      <c r="U1342" s="34"/>
      <c r="V1342" s="34"/>
      <c r="W1342" s="34"/>
      <c r="X1342" s="34"/>
      <c r="Y1342" s="34"/>
      <c r="Z1342" s="34"/>
      <c r="AA1342" s="34"/>
      <c r="AB1342" s="34"/>
      <c r="AC1342" s="34"/>
    </row>
    <row r="1343" spans="1:29">
      <c r="A1343" s="34"/>
      <c r="B1343" s="34"/>
      <c r="C1343" s="34"/>
      <c r="D1343" s="34"/>
      <c r="E1343" s="34"/>
      <c r="F1343" s="34"/>
      <c r="G1343" s="34"/>
      <c r="P1343" s="34"/>
      <c r="Q1343" s="34"/>
      <c r="R1343" s="34"/>
      <c r="S1343" s="34"/>
      <c r="T1343" s="34"/>
      <c r="U1343" s="34"/>
      <c r="V1343" s="34"/>
      <c r="W1343" s="34"/>
      <c r="X1343" s="34"/>
      <c r="Y1343" s="34"/>
      <c r="Z1343" s="34"/>
      <c r="AA1343" s="34"/>
      <c r="AB1343" s="34"/>
      <c r="AC1343" s="34"/>
    </row>
    <row r="1344" spans="1:29">
      <c r="A1344" s="34"/>
      <c r="B1344" s="34"/>
      <c r="C1344" s="34"/>
      <c r="D1344" s="34"/>
      <c r="E1344" s="34"/>
      <c r="F1344" s="34"/>
      <c r="G1344" s="34"/>
      <c r="P1344" s="34"/>
      <c r="Q1344" s="34"/>
      <c r="R1344" s="34"/>
      <c r="S1344" s="34"/>
      <c r="T1344" s="34"/>
      <c r="U1344" s="34"/>
      <c r="V1344" s="34"/>
      <c r="W1344" s="34"/>
      <c r="X1344" s="34"/>
      <c r="Y1344" s="34"/>
      <c r="Z1344" s="34"/>
      <c r="AA1344" s="34"/>
      <c r="AB1344" s="34"/>
      <c r="AC1344" s="34"/>
    </row>
    <row r="1345" spans="1:29">
      <c r="A1345" s="34"/>
      <c r="B1345" s="34"/>
      <c r="C1345" s="34"/>
      <c r="D1345" s="34"/>
      <c r="E1345" s="34"/>
      <c r="F1345" s="34"/>
      <c r="G1345" s="34"/>
      <c r="P1345" s="34"/>
      <c r="Q1345" s="34"/>
      <c r="R1345" s="34"/>
      <c r="S1345" s="34"/>
      <c r="T1345" s="34"/>
      <c r="U1345" s="34"/>
      <c r="V1345" s="34"/>
      <c r="W1345" s="34"/>
      <c r="X1345" s="34"/>
      <c r="Y1345" s="34"/>
      <c r="Z1345" s="34"/>
      <c r="AA1345" s="34"/>
      <c r="AB1345" s="34"/>
      <c r="AC1345" s="34"/>
    </row>
    <row r="1346" spans="1:29">
      <c r="A1346" s="34"/>
      <c r="B1346" s="34"/>
      <c r="C1346" s="34"/>
      <c r="D1346" s="34"/>
      <c r="E1346" s="34"/>
      <c r="F1346" s="34"/>
      <c r="G1346" s="34"/>
      <c r="P1346" s="34"/>
      <c r="Q1346" s="34"/>
      <c r="R1346" s="34"/>
      <c r="S1346" s="34"/>
      <c r="T1346" s="34"/>
      <c r="U1346" s="34"/>
      <c r="V1346" s="34"/>
      <c r="W1346" s="34"/>
      <c r="X1346" s="34"/>
      <c r="Y1346" s="34"/>
      <c r="Z1346" s="34"/>
      <c r="AA1346" s="34"/>
      <c r="AB1346" s="34"/>
      <c r="AC1346" s="34"/>
    </row>
    <row r="1347" spans="1:29">
      <c r="A1347" s="34"/>
      <c r="B1347" s="34"/>
      <c r="C1347" s="34"/>
      <c r="D1347" s="34"/>
      <c r="E1347" s="34"/>
      <c r="F1347" s="34"/>
      <c r="G1347" s="34"/>
      <c r="P1347" s="34"/>
      <c r="Q1347" s="34"/>
      <c r="R1347" s="34"/>
      <c r="S1347" s="34"/>
      <c r="T1347" s="34"/>
      <c r="U1347" s="34"/>
      <c r="V1347" s="34"/>
      <c r="W1347" s="34"/>
      <c r="X1347" s="34"/>
      <c r="Y1347" s="34"/>
      <c r="Z1347" s="34"/>
      <c r="AA1347" s="34"/>
      <c r="AB1347" s="34"/>
      <c r="AC1347" s="34"/>
    </row>
    <row r="1348" spans="1:29">
      <c r="A1348" s="34"/>
      <c r="B1348" s="34"/>
      <c r="C1348" s="34"/>
      <c r="D1348" s="34"/>
      <c r="E1348" s="34"/>
      <c r="F1348" s="34"/>
      <c r="G1348" s="34"/>
      <c r="P1348" s="34"/>
      <c r="Q1348" s="34"/>
      <c r="R1348" s="34"/>
      <c r="S1348" s="34"/>
      <c r="T1348" s="34"/>
      <c r="U1348" s="34"/>
      <c r="V1348" s="34"/>
      <c r="W1348" s="34"/>
      <c r="X1348" s="34"/>
      <c r="Y1348" s="34"/>
      <c r="Z1348" s="34"/>
      <c r="AA1348" s="34"/>
      <c r="AB1348" s="34"/>
      <c r="AC1348" s="34"/>
    </row>
    <row r="1349" spans="1:29">
      <c r="A1349" s="34"/>
      <c r="B1349" s="34"/>
      <c r="C1349" s="34"/>
      <c r="D1349" s="34"/>
      <c r="E1349" s="34"/>
      <c r="F1349" s="34"/>
      <c r="G1349" s="34"/>
      <c r="P1349" s="34"/>
      <c r="Q1349" s="34"/>
      <c r="R1349" s="34"/>
      <c r="S1349" s="34"/>
      <c r="T1349" s="34"/>
      <c r="U1349" s="34"/>
      <c r="V1349" s="34"/>
      <c r="W1349" s="34"/>
      <c r="X1349" s="34"/>
      <c r="Y1349" s="34"/>
      <c r="Z1349" s="34"/>
      <c r="AA1349" s="34"/>
      <c r="AB1349" s="34"/>
      <c r="AC1349" s="34"/>
    </row>
    <row r="1350" spans="1:29">
      <c r="A1350" s="34"/>
      <c r="B1350" s="34"/>
      <c r="C1350" s="34"/>
      <c r="D1350" s="34"/>
      <c r="E1350" s="34"/>
      <c r="F1350" s="34"/>
      <c r="G1350" s="34"/>
      <c r="P1350" s="34"/>
      <c r="Q1350" s="34"/>
      <c r="R1350" s="34"/>
      <c r="S1350" s="34"/>
      <c r="T1350" s="34"/>
      <c r="U1350" s="34"/>
      <c r="V1350" s="34"/>
      <c r="W1350" s="34"/>
      <c r="X1350" s="34"/>
      <c r="Y1350" s="34"/>
      <c r="Z1350" s="34"/>
      <c r="AA1350" s="34"/>
      <c r="AB1350" s="34"/>
      <c r="AC1350" s="34"/>
    </row>
    <row r="1351" spans="1:29">
      <c r="A1351" s="34"/>
      <c r="B1351" s="34"/>
      <c r="C1351" s="34"/>
      <c r="D1351" s="34"/>
      <c r="E1351" s="34"/>
      <c r="F1351" s="34"/>
      <c r="G1351" s="34"/>
      <c r="P1351" s="34"/>
      <c r="Q1351" s="34"/>
      <c r="R1351" s="34"/>
      <c r="S1351" s="34"/>
      <c r="T1351" s="34"/>
      <c r="U1351" s="34"/>
      <c r="V1351" s="34"/>
      <c r="W1351" s="34"/>
      <c r="X1351" s="34"/>
      <c r="Y1351" s="34"/>
      <c r="Z1351" s="34"/>
      <c r="AA1351" s="34"/>
      <c r="AB1351" s="34"/>
      <c r="AC1351" s="34"/>
    </row>
    <row r="1352" spans="1:29">
      <c r="A1352" s="34"/>
      <c r="B1352" s="34"/>
      <c r="C1352" s="34"/>
      <c r="D1352" s="34"/>
      <c r="E1352" s="34"/>
      <c r="F1352" s="34"/>
      <c r="G1352" s="34"/>
      <c r="P1352" s="34"/>
      <c r="Q1352" s="34"/>
      <c r="R1352" s="34"/>
      <c r="S1352" s="34"/>
      <c r="T1352" s="34"/>
      <c r="U1352" s="34"/>
      <c r="V1352" s="34"/>
      <c r="W1352" s="34"/>
      <c r="X1352" s="34"/>
      <c r="Y1352" s="34"/>
      <c r="Z1352" s="34"/>
      <c r="AA1352" s="34"/>
      <c r="AB1352" s="34"/>
      <c r="AC1352" s="34"/>
    </row>
    <row r="1353" spans="1:29">
      <c r="A1353" s="34"/>
      <c r="B1353" s="34"/>
      <c r="C1353" s="34"/>
      <c r="D1353" s="34"/>
      <c r="E1353" s="34"/>
      <c r="F1353" s="34"/>
      <c r="G1353" s="34"/>
      <c r="P1353" s="34"/>
      <c r="Q1353" s="34"/>
      <c r="R1353" s="34"/>
      <c r="S1353" s="34"/>
      <c r="T1353" s="34"/>
      <c r="U1353" s="34"/>
      <c r="V1353" s="34"/>
      <c r="W1353" s="34"/>
      <c r="X1353" s="34"/>
      <c r="Y1353" s="34"/>
      <c r="Z1353" s="34"/>
      <c r="AA1353" s="34"/>
      <c r="AB1353" s="34"/>
      <c r="AC1353" s="34"/>
    </row>
    <row r="1354" spans="1:29">
      <c r="A1354" s="34"/>
      <c r="B1354" s="34"/>
      <c r="C1354" s="34"/>
      <c r="D1354" s="34"/>
      <c r="E1354" s="34"/>
      <c r="F1354" s="34"/>
      <c r="G1354" s="34"/>
      <c r="P1354" s="34"/>
      <c r="Q1354" s="34"/>
      <c r="R1354" s="34"/>
      <c r="S1354" s="34"/>
      <c r="T1354" s="34"/>
      <c r="U1354" s="34"/>
      <c r="V1354" s="34"/>
      <c r="W1354" s="34"/>
      <c r="X1354" s="34"/>
      <c r="Y1354" s="34"/>
      <c r="Z1354" s="34"/>
      <c r="AA1354" s="34"/>
      <c r="AB1354" s="34"/>
      <c r="AC1354" s="34"/>
    </row>
    <row r="1355" spans="1:29">
      <c r="A1355" s="34"/>
      <c r="B1355" s="34"/>
      <c r="C1355" s="34"/>
      <c r="D1355" s="34"/>
      <c r="E1355" s="34"/>
      <c r="F1355" s="34"/>
      <c r="G1355" s="34"/>
      <c r="P1355" s="34"/>
      <c r="Q1355" s="34"/>
      <c r="R1355" s="34"/>
      <c r="S1355" s="34"/>
      <c r="T1355" s="34"/>
      <c r="U1355" s="34"/>
      <c r="V1355" s="34"/>
      <c r="W1355" s="34"/>
      <c r="X1355" s="34"/>
      <c r="Y1355" s="34"/>
      <c r="Z1355" s="34"/>
      <c r="AA1355" s="34"/>
      <c r="AB1355" s="34"/>
      <c r="AC1355" s="34"/>
    </row>
    <row r="1356" spans="1:29">
      <c r="A1356" s="34"/>
      <c r="B1356" s="34"/>
      <c r="C1356" s="34"/>
      <c r="D1356" s="34"/>
      <c r="E1356" s="34"/>
      <c r="F1356" s="34"/>
      <c r="G1356" s="34"/>
      <c r="P1356" s="34"/>
      <c r="Q1356" s="34"/>
      <c r="R1356" s="34"/>
      <c r="S1356" s="34"/>
      <c r="T1356" s="34"/>
      <c r="U1356" s="34"/>
      <c r="V1356" s="34"/>
      <c r="W1356" s="34"/>
      <c r="X1356" s="34"/>
      <c r="Y1356" s="34"/>
      <c r="Z1356" s="34"/>
      <c r="AA1356" s="34"/>
      <c r="AB1356" s="34"/>
      <c r="AC1356" s="34"/>
    </row>
    <row r="1357" spans="1:29">
      <c r="A1357" s="34"/>
      <c r="B1357" s="34"/>
      <c r="C1357" s="34"/>
      <c r="D1357" s="34"/>
      <c r="E1357" s="34"/>
      <c r="F1357" s="34"/>
      <c r="G1357" s="34"/>
      <c r="P1357" s="34"/>
      <c r="Q1357" s="34"/>
      <c r="R1357" s="34"/>
      <c r="S1357" s="34"/>
      <c r="T1357" s="34"/>
      <c r="U1357" s="34"/>
      <c r="V1357" s="34"/>
      <c r="W1357" s="34"/>
      <c r="X1357" s="34"/>
      <c r="Y1357" s="34"/>
      <c r="Z1357" s="34"/>
      <c r="AA1357" s="34"/>
      <c r="AB1357" s="34"/>
      <c r="AC1357" s="34"/>
    </row>
    <row r="1358" spans="1:29">
      <c r="A1358" s="34"/>
      <c r="B1358" s="34"/>
      <c r="C1358" s="34"/>
      <c r="D1358" s="34"/>
      <c r="E1358" s="34"/>
      <c r="F1358" s="34"/>
      <c r="G1358" s="34"/>
      <c r="P1358" s="34"/>
      <c r="Q1358" s="34"/>
      <c r="R1358" s="34"/>
      <c r="S1358" s="34"/>
      <c r="T1358" s="34"/>
      <c r="U1358" s="34"/>
      <c r="V1358" s="34"/>
      <c r="W1358" s="34"/>
      <c r="X1358" s="34"/>
      <c r="Y1358" s="34"/>
      <c r="Z1358" s="34"/>
      <c r="AA1358" s="34"/>
      <c r="AB1358" s="34"/>
      <c r="AC1358" s="34"/>
    </row>
    <row r="1359" spans="1:29">
      <c r="A1359" s="34"/>
      <c r="B1359" s="34"/>
      <c r="C1359" s="34"/>
      <c r="D1359" s="34"/>
      <c r="E1359" s="34"/>
      <c r="F1359" s="34"/>
      <c r="G1359" s="34"/>
      <c r="P1359" s="34"/>
      <c r="Q1359" s="34"/>
      <c r="R1359" s="34"/>
      <c r="S1359" s="34"/>
      <c r="T1359" s="34"/>
      <c r="U1359" s="34"/>
      <c r="V1359" s="34"/>
      <c r="W1359" s="34"/>
      <c r="X1359" s="34"/>
      <c r="Y1359" s="34"/>
      <c r="Z1359" s="34"/>
      <c r="AA1359" s="34"/>
      <c r="AB1359" s="34"/>
      <c r="AC1359" s="34"/>
    </row>
    <row r="1360" spans="1:29">
      <c r="A1360" s="34"/>
      <c r="B1360" s="34"/>
      <c r="C1360" s="34"/>
      <c r="D1360" s="34"/>
      <c r="E1360" s="34"/>
      <c r="F1360" s="34"/>
      <c r="G1360" s="34"/>
      <c r="P1360" s="34"/>
      <c r="Q1360" s="34"/>
      <c r="R1360" s="34"/>
      <c r="S1360" s="34"/>
      <c r="T1360" s="34"/>
      <c r="U1360" s="34"/>
      <c r="V1360" s="34"/>
      <c r="W1360" s="34"/>
      <c r="X1360" s="34"/>
      <c r="Y1360" s="34"/>
      <c r="Z1360" s="34"/>
      <c r="AA1360" s="34"/>
      <c r="AB1360" s="34"/>
      <c r="AC1360" s="34"/>
    </row>
    <row r="1361" spans="1:29">
      <c r="A1361" s="34"/>
      <c r="B1361" s="34"/>
      <c r="C1361" s="34"/>
      <c r="D1361" s="34"/>
      <c r="E1361" s="34"/>
      <c r="F1361" s="34"/>
      <c r="G1361" s="34"/>
      <c r="P1361" s="34"/>
      <c r="Q1361" s="34"/>
      <c r="R1361" s="34"/>
      <c r="S1361" s="34"/>
      <c r="T1361" s="34"/>
      <c r="U1361" s="34"/>
      <c r="V1361" s="34"/>
      <c r="W1361" s="34"/>
      <c r="X1361" s="34"/>
      <c r="Y1361" s="34"/>
      <c r="Z1361" s="34"/>
      <c r="AA1361" s="34"/>
      <c r="AB1361" s="34"/>
      <c r="AC1361" s="34"/>
    </row>
    <row r="1362" spans="1:29">
      <c r="A1362" s="34"/>
      <c r="B1362" s="34"/>
      <c r="C1362" s="34"/>
      <c r="D1362" s="34"/>
      <c r="E1362" s="34"/>
      <c r="F1362" s="34"/>
      <c r="G1362" s="34"/>
      <c r="P1362" s="34"/>
      <c r="Q1362" s="34"/>
      <c r="R1362" s="34"/>
      <c r="S1362" s="34"/>
      <c r="T1362" s="34"/>
      <c r="U1362" s="34"/>
      <c r="V1362" s="34"/>
      <c r="W1362" s="34"/>
      <c r="X1362" s="34"/>
      <c r="Y1362" s="34"/>
      <c r="Z1362" s="34"/>
      <c r="AA1362" s="34"/>
      <c r="AB1362" s="34"/>
      <c r="AC1362" s="34"/>
    </row>
    <row r="1363" spans="1:29">
      <c r="A1363" s="34"/>
      <c r="B1363" s="34"/>
      <c r="C1363" s="34"/>
      <c r="D1363" s="34"/>
      <c r="E1363" s="34"/>
      <c r="F1363" s="34"/>
      <c r="G1363" s="34"/>
      <c r="P1363" s="34"/>
      <c r="Q1363" s="34"/>
      <c r="R1363" s="34"/>
      <c r="S1363" s="34"/>
      <c r="T1363" s="34"/>
      <c r="U1363" s="34"/>
      <c r="V1363" s="34"/>
      <c r="W1363" s="34"/>
      <c r="X1363" s="34"/>
      <c r="Y1363" s="34"/>
      <c r="Z1363" s="34"/>
      <c r="AA1363" s="34"/>
      <c r="AB1363" s="34"/>
      <c r="AC1363" s="34"/>
    </row>
    <row r="1364" spans="1:29">
      <c r="A1364" s="34"/>
      <c r="B1364" s="34"/>
      <c r="C1364" s="34"/>
      <c r="D1364" s="34"/>
      <c r="E1364" s="34"/>
      <c r="F1364" s="34"/>
      <c r="G1364" s="34"/>
      <c r="P1364" s="34"/>
      <c r="Q1364" s="34"/>
      <c r="R1364" s="34"/>
      <c r="S1364" s="34"/>
      <c r="T1364" s="34"/>
      <c r="U1364" s="34"/>
      <c r="V1364" s="34"/>
      <c r="W1364" s="34"/>
      <c r="X1364" s="34"/>
      <c r="Y1364" s="34"/>
      <c r="Z1364" s="34"/>
      <c r="AA1364" s="34"/>
      <c r="AB1364" s="34"/>
      <c r="AC1364" s="34"/>
    </row>
    <row r="1365" spans="1:29">
      <c r="A1365" s="34"/>
      <c r="B1365" s="34"/>
      <c r="C1365" s="34"/>
      <c r="D1365" s="34"/>
      <c r="E1365" s="34"/>
      <c r="F1365" s="34"/>
      <c r="G1365" s="34"/>
      <c r="P1365" s="34"/>
      <c r="Q1365" s="34"/>
      <c r="R1365" s="34"/>
      <c r="S1365" s="34"/>
      <c r="T1365" s="34"/>
      <c r="U1365" s="34"/>
      <c r="V1365" s="34"/>
      <c r="W1365" s="34"/>
      <c r="X1365" s="34"/>
      <c r="Y1365" s="34"/>
      <c r="Z1365" s="34"/>
      <c r="AA1365" s="34"/>
      <c r="AB1365" s="34"/>
      <c r="AC1365" s="34"/>
    </row>
    <row r="1366" spans="1:29">
      <c r="A1366" s="34"/>
      <c r="B1366" s="34"/>
      <c r="C1366" s="34"/>
      <c r="D1366" s="34"/>
      <c r="E1366" s="34"/>
      <c r="F1366" s="34"/>
      <c r="G1366" s="34"/>
      <c r="P1366" s="34"/>
      <c r="Q1366" s="34"/>
      <c r="R1366" s="34"/>
      <c r="S1366" s="34"/>
      <c r="T1366" s="34"/>
      <c r="U1366" s="34"/>
      <c r="V1366" s="34"/>
      <c r="W1366" s="34"/>
      <c r="X1366" s="34"/>
      <c r="Y1366" s="34"/>
      <c r="Z1366" s="34"/>
      <c r="AA1366" s="34"/>
      <c r="AB1366" s="34"/>
      <c r="AC1366" s="34"/>
    </row>
    <row r="1367" spans="1:29">
      <c r="A1367" s="34"/>
      <c r="B1367" s="34"/>
      <c r="C1367" s="34"/>
      <c r="D1367" s="34"/>
      <c r="E1367" s="34"/>
      <c r="F1367" s="34"/>
      <c r="G1367" s="34"/>
      <c r="P1367" s="34"/>
      <c r="Q1367" s="34"/>
      <c r="R1367" s="34"/>
      <c r="S1367" s="34"/>
      <c r="T1367" s="34"/>
      <c r="U1367" s="34"/>
      <c r="V1367" s="34"/>
      <c r="W1367" s="34"/>
      <c r="X1367" s="34"/>
      <c r="Y1367" s="34"/>
      <c r="Z1367" s="34"/>
      <c r="AA1367" s="34"/>
      <c r="AB1367" s="34"/>
      <c r="AC1367" s="34"/>
    </row>
    <row r="1368" spans="1:29">
      <c r="A1368" s="34"/>
      <c r="B1368" s="34"/>
      <c r="C1368" s="34"/>
      <c r="D1368" s="34"/>
      <c r="E1368" s="34"/>
      <c r="F1368" s="34"/>
      <c r="G1368" s="34"/>
      <c r="P1368" s="34"/>
      <c r="Q1368" s="34"/>
      <c r="R1368" s="34"/>
      <c r="S1368" s="34"/>
      <c r="T1368" s="34"/>
      <c r="U1368" s="34"/>
      <c r="V1368" s="34"/>
      <c r="W1368" s="34"/>
      <c r="X1368" s="34"/>
      <c r="Y1368" s="34"/>
      <c r="Z1368" s="34"/>
      <c r="AA1368" s="34"/>
      <c r="AB1368" s="34"/>
      <c r="AC1368" s="34"/>
    </row>
    <row r="1369" spans="1:29">
      <c r="A1369" s="34"/>
      <c r="B1369" s="34"/>
      <c r="C1369" s="34"/>
      <c r="D1369" s="34"/>
      <c r="E1369" s="34"/>
      <c r="F1369" s="34"/>
      <c r="G1369" s="34"/>
      <c r="P1369" s="34"/>
      <c r="Q1369" s="34"/>
      <c r="R1369" s="34"/>
      <c r="S1369" s="34"/>
      <c r="T1369" s="34"/>
      <c r="U1369" s="34"/>
      <c r="V1369" s="34"/>
      <c r="W1369" s="34"/>
      <c r="X1369" s="34"/>
      <c r="Y1369" s="34"/>
      <c r="Z1369" s="34"/>
      <c r="AA1369" s="34"/>
      <c r="AB1369" s="34"/>
      <c r="AC1369" s="34"/>
    </row>
    <row r="1370" spans="1:29">
      <c r="A1370" s="34"/>
      <c r="B1370" s="34"/>
      <c r="C1370" s="34"/>
      <c r="D1370" s="34"/>
      <c r="E1370" s="34"/>
      <c r="F1370" s="34"/>
      <c r="G1370" s="34"/>
      <c r="P1370" s="34"/>
      <c r="Q1370" s="34"/>
      <c r="R1370" s="34"/>
      <c r="S1370" s="34"/>
      <c r="T1370" s="34"/>
      <c r="U1370" s="34"/>
      <c r="V1370" s="34"/>
      <c r="W1370" s="34"/>
      <c r="X1370" s="34"/>
      <c r="Y1370" s="34"/>
      <c r="Z1370" s="34"/>
      <c r="AA1370" s="34"/>
      <c r="AB1370" s="34"/>
      <c r="AC1370" s="34"/>
    </row>
    <row r="1371" spans="1:29">
      <c r="A1371" s="34"/>
      <c r="B1371" s="34"/>
      <c r="C1371" s="34"/>
      <c r="D1371" s="34"/>
      <c r="E1371" s="34"/>
      <c r="F1371" s="34"/>
      <c r="G1371" s="34"/>
      <c r="P1371" s="34"/>
      <c r="Q1371" s="34"/>
      <c r="R1371" s="34"/>
      <c r="S1371" s="34"/>
      <c r="T1371" s="34"/>
      <c r="U1371" s="34"/>
      <c r="V1371" s="34"/>
      <c r="W1371" s="34"/>
      <c r="X1371" s="34"/>
      <c r="Y1371" s="34"/>
      <c r="Z1371" s="34"/>
      <c r="AA1371" s="34"/>
      <c r="AB1371" s="34"/>
      <c r="AC1371" s="34"/>
    </row>
    <row r="1372" spans="1:29">
      <c r="A1372" s="34"/>
      <c r="B1372" s="34"/>
      <c r="C1372" s="34"/>
      <c r="D1372" s="34"/>
      <c r="E1372" s="34"/>
      <c r="F1372" s="34"/>
      <c r="G1372" s="34"/>
      <c r="P1372" s="34"/>
      <c r="Q1372" s="34"/>
      <c r="R1372" s="34"/>
      <c r="S1372" s="34"/>
      <c r="T1372" s="34"/>
      <c r="U1372" s="34"/>
      <c r="V1372" s="34"/>
      <c r="W1372" s="34"/>
      <c r="X1372" s="34"/>
      <c r="Y1372" s="34"/>
      <c r="Z1372" s="34"/>
      <c r="AA1372" s="34"/>
      <c r="AB1372" s="34"/>
      <c r="AC1372" s="34"/>
    </row>
    <row r="1373" spans="1:29">
      <c r="A1373" s="34"/>
      <c r="B1373" s="34"/>
      <c r="C1373" s="34"/>
      <c r="D1373" s="34"/>
      <c r="E1373" s="34"/>
      <c r="F1373" s="34"/>
      <c r="G1373" s="34"/>
      <c r="P1373" s="34"/>
      <c r="Q1373" s="34"/>
      <c r="R1373" s="34"/>
      <c r="S1373" s="34"/>
      <c r="T1373" s="34"/>
      <c r="U1373" s="34"/>
      <c r="V1373" s="34"/>
      <c r="W1373" s="34"/>
      <c r="X1373" s="34"/>
      <c r="Y1373" s="34"/>
      <c r="Z1373" s="34"/>
      <c r="AA1373" s="34"/>
      <c r="AB1373" s="34"/>
      <c r="AC1373" s="34"/>
    </row>
    <row r="1374" spans="1:29">
      <c r="A1374" s="34"/>
      <c r="B1374" s="34"/>
      <c r="C1374" s="34"/>
      <c r="D1374" s="34"/>
      <c r="E1374" s="34"/>
      <c r="F1374" s="34"/>
      <c r="G1374" s="34"/>
      <c r="P1374" s="34"/>
      <c r="Q1374" s="34"/>
      <c r="R1374" s="34"/>
      <c r="S1374" s="34"/>
      <c r="T1374" s="34"/>
      <c r="U1374" s="34"/>
      <c r="V1374" s="34"/>
      <c r="W1374" s="34"/>
      <c r="X1374" s="34"/>
      <c r="Y1374" s="34"/>
      <c r="Z1374" s="34"/>
      <c r="AA1374" s="34"/>
      <c r="AB1374" s="34"/>
      <c r="AC1374" s="34"/>
    </row>
    <row r="1375" spans="1:29">
      <c r="A1375" s="34"/>
      <c r="B1375" s="34"/>
      <c r="C1375" s="34"/>
      <c r="D1375" s="34"/>
      <c r="E1375" s="34"/>
      <c r="F1375" s="34"/>
      <c r="G1375" s="34"/>
      <c r="P1375" s="34"/>
      <c r="Q1375" s="34"/>
      <c r="R1375" s="34"/>
      <c r="S1375" s="34"/>
      <c r="T1375" s="34"/>
      <c r="U1375" s="34"/>
      <c r="V1375" s="34"/>
      <c r="W1375" s="34"/>
      <c r="X1375" s="34"/>
      <c r="Y1375" s="34"/>
      <c r="Z1375" s="34"/>
      <c r="AA1375" s="34"/>
      <c r="AB1375" s="34"/>
      <c r="AC1375" s="34"/>
    </row>
    <row r="1376" spans="1:29">
      <c r="A1376" s="34"/>
      <c r="B1376" s="34"/>
      <c r="C1376" s="34"/>
      <c r="D1376" s="34"/>
      <c r="E1376" s="34"/>
      <c r="F1376" s="34"/>
      <c r="G1376" s="34"/>
      <c r="P1376" s="34"/>
      <c r="Q1376" s="34"/>
      <c r="R1376" s="34"/>
      <c r="S1376" s="34"/>
      <c r="T1376" s="34"/>
      <c r="U1376" s="34"/>
      <c r="V1376" s="34"/>
      <c r="W1376" s="34"/>
      <c r="X1376" s="34"/>
      <c r="Y1376" s="34"/>
      <c r="Z1376" s="34"/>
      <c r="AA1376" s="34"/>
      <c r="AB1376" s="34"/>
      <c r="AC1376" s="34"/>
    </row>
    <row r="1377" spans="1:29">
      <c r="A1377" s="34"/>
      <c r="B1377" s="34"/>
      <c r="C1377" s="34"/>
      <c r="D1377" s="34"/>
      <c r="E1377" s="34"/>
      <c r="F1377" s="34"/>
      <c r="G1377" s="34"/>
      <c r="P1377" s="34"/>
      <c r="Q1377" s="34"/>
      <c r="R1377" s="34"/>
      <c r="S1377" s="34"/>
      <c r="T1377" s="34"/>
      <c r="U1377" s="34"/>
      <c r="V1377" s="34"/>
      <c r="W1377" s="34"/>
      <c r="X1377" s="34"/>
      <c r="Y1377" s="34"/>
      <c r="Z1377" s="34"/>
      <c r="AA1377" s="34"/>
      <c r="AB1377" s="34"/>
      <c r="AC1377" s="34"/>
    </row>
    <row r="1378" spans="1:29">
      <c r="A1378" s="34"/>
      <c r="B1378" s="34"/>
      <c r="C1378" s="34"/>
      <c r="D1378" s="34"/>
      <c r="E1378" s="34"/>
      <c r="F1378" s="34"/>
      <c r="G1378" s="34"/>
      <c r="P1378" s="34"/>
      <c r="Q1378" s="34"/>
      <c r="R1378" s="34"/>
      <c r="S1378" s="34"/>
      <c r="T1378" s="34"/>
      <c r="U1378" s="34"/>
      <c r="V1378" s="34"/>
      <c r="W1378" s="34"/>
      <c r="X1378" s="34"/>
      <c r="Y1378" s="34"/>
      <c r="Z1378" s="34"/>
      <c r="AA1378" s="34"/>
      <c r="AB1378" s="34"/>
      <c r="AC1378" s="34"/>
    </row>
    <row r="1379" spans="1:29">
      <c r="A1379" s="34"/>
      <c r="B1379" s="34"/>
      <c r="C1379" s="34"/>
      <c r="D1379" s="34"/>
      <c r="E1379" s="34"/>
      <c r="F1379" s="34"/>
      <c r="G1379" s="34"/>
      <c r="P1379" s="34"/>
      <c r="Q1379" s="34"/>
      <c r="R1379" s="34"/>
      <c r="S1379" s="34"/>
      <c r="T1379" s="34"/>
      <c r="U1379" s="34"/>
      <c r="V1379" s="34"/>
      <c r="W1379" s="34"/>
      <c r="X1379" s="34"/>
      <c r="Y1379" s="34"/>
      <c r="Z1379" s="34"/>
      <c r="AA1379" s="34"/>
      <c r="AB1379" s="34"/>
      <c r="AC1379" s="34"/>
    </row>
    <row r="1380" spans="1:29">
      <c r="A1380" s="34"/>
      <c r="B1380" s="34"/>
      <c r="C1380" s="34"/>
      <c r="D1380" s="34"/>
      <c r="E1380" s="34"/>
      <c r="F1380" s="34"/>
      <c r="G1380" s="34"/>
      <c r="P1380" s="34"/>
      <c r="Q1380" s="34"/>
      <c r="R1380" s="34"/>
      <c r="S1380" s="34"/>
      <c r="T1380" s="34"/>
      <c r="U1380" s="34"/>
      <c r="V1380" s="34"/>
      <c r="W1380" s="34"/>
      <c r="X1380" s="34"/>
      <c r="Y1380" s="34"/>
      <c r="Z1380" s="34"/>
      <c r="AA1380" s="34"/>
      <c r="AB1380" s="34"/>
      <c r="AC1380" s="34"/>
    </row>
    <row r="1381" spans="1:29">
      <c r="A1381" s="34"/>
      <c r="B1381" s="34"/>
      <c r="C1381" s="34"/>
      <c r="D1381" s="34"/>
      <c r="E1381" s="34"/>
      <c r="F1381" s="34"/>
      <c r="G1381" s="34"/>
      <c r="P1381" s="34"/>
      <c r="Q1381" s="34"/>
      <c r="R1381" s="34"/>
      <c r="S1381" s="34"/>
      <c r="T1381" s="34"/>
      <c r="U1381" s="34"/>
      <c r="V1381" s="34"/>
      <c r="W1381" s="34"/>
      <c r="X1381" s="34"/>
      <c r="Y1381" s="34"/>
      <c r="Z1381" s="34"/>
      <c r="AA1381" s="34"/>
      <c r="AB1381" s="34"/>
      <c r="AC1381" s="34"/>
    </row>
    <row r="1382" spans="1:29">
      <c r="A1382" s="34"/>
      <c r="B1382" s="34"/>
      <c r="C1382" s="34"/>
      <c r="D1382" s="34"/>
      <c r="E1382" s="34"/>
      <c r="F1382" s="34"/>
      <c r="G1382" s="34"/>
      <c r="P1382" s="34"/>
      <c r="Q1382" s="34"/>
      <c r="R1382" s="34"/>
      <c r="S1382" s="34"/>
      <c r="T1382" s="34"/>
      <c r="U1382" s="34"/>
      <c r="V1382" s="34"/>
      <c r="W1382" s="34"/>
      <c r="X1382" s="34"/>
      <c r="Y1382" s="34"/>
      <c r="Z1382" s="34"/>
      <c r="AA1382" s="34"/>
      <c r="AB1382" s="34"/>
      <c r="AC1382" s="34"/>
    </row>
    <row r="1383" spans="1:29">
      <c r="A1383" s="34"/>
      <c r="B1383" s="34"/>
      <c r="C1383" s="34"/>
      <c r="D1383" s="34"/>
      <c r="E1383" s="34"/>
      <c r="F1383" s="34"/>
      <c r="G1383" s="34"/>
      <c r="P1383" s="34"/>
      <c r="Q1383" s="34"/>
      <c r="R1383" s="34"/>
      <c r="S1383" s="34"/>
      <c r="T1383" s="34"/>
      <c r="U1383" s="34"/>
      <c r="V1383" s="34"/>
      <c r="W1383" s="34"/>
      <c r="X1383" s="34"/>
      <c r="Y1383" s="34"/>
      <c r="Z1383" s="34"/>
      <c r="AA1383" s="34"/>
      <c r="AB1383" s="34"/>
      <c r="AC1383" s="34"/>
    </row>
    <row r="1384" spans="1:29">
      <c r="A1384" s="34"/>
      <c r="B1384" s="34"/>
      <c r="C1384" s="34"/>
      <c r="D1384" s="34"/>
      <c r="E1384" s="34"/>
      <c r="F1384" s="34"/>
      <c r="G1384" s="34"/>
      <c r="P1384" s="34"/>
      <c r="Q1384" s="34"/>
      <c r="R1384" s="34"/>
      <c r="S1384" s="34"/>
      <c r="T1384" s="34"/>
      <c r="U1384" s="34"/>
      <c r="V1384" s="34"/>
      <c r="W1384" s="34"/>
      <c r="X1384" s="34"/>
      <c r="Y1384" s="34"/>
      <c r="Z1384" s="34"/>
      <c r="AA1384" s="34"/>
      <c r="AB1384" s="34"/>
      <c r="AC1384" s="34"/>
    </row>
    <row r="1385" spans="1:29">
      <c r="A1385" s="34"/>
      <c r="B1385" s="34"/>
      <c r="C1385" s="34"/>
      <c r="D1385" s="34"/>
      <c r="E1385" s="34"/>
      <c r="F1385" s="34"/>
      <c r="G1385" s="34"/>
      <c r="P1385" s="34"/>
      <c r="Q1385" s="34"/>
      <c r="R1385" s="34"/>
      <c r="S1385" s="34"/>
      <c r="T1385" s="34"/>
      <c r="U1385" s="34"/>
      <c r="V1385" s="34"/>
      <c r="W1385" s="34"/>
      <c r="X1385" s="34"/>
      <c r="Y1385" s="34"/>
      <c r="Z1385" s="34"/>
      <c r="AA1385" s="34"/>
      <c r="AB1385" s="34"/>
      <c r="AC1385" s="34"/>
    </row>
    <row r="1386" spans="1:29">
      <c r="A1386" s="34"/>
      <c r="B1386" s="34"/>
      <c r="C1386" s="34"/>
      <c r="D1386" s="34"/>
      <c r="E1386" s="34"/>
      <c r="F1386" s="34"/>
      <c r="G1386" s="34"/>
      <c r="P1386" s="34"/>
      <c r="Q1386" s="34"/>
      <c r="R1386" s="34"/>
      <c r="S1386" s="34"/>
      <c r="T1386" s="34"/>
      <c r="U1386" s="34"/>
      <c r="V1386" s="34"/>
      <c r="W1386" s="34"/>
      <c r="X1386" s="34"/>
      <c r="Y1386" s="34"/>
      <c r="Z1386" s="34"/>
      <c r="AA1386" s="34"/>
      <c r="AB1386" s="34"/>
      <c r="AC1386" s="34"/>
    </row>
    <row r="1387" spans="1:29">
      <c r="A1387" s="34"/>
      <c r="B1387" s="34"/>
      <c r="C1387" s="34"/>
      <c r="D1387" s="34"/>
      <c r="E1387" s="34"/>
      <c r="F1387" s="34"/>
      <c r="G1387" s="34"/>
      <c r="P1387" s="34"/>
      <c r="Q1387" s="34"/>
      <c r="R1387" s="34"/>
      <c r="S1387" s="34"/>
      <c r="T1387" s="34"/>
      <c r="U1387" s="34"/>
      <c r="V1387" s="34"/>
      <c r="W1387" s="34"/>
      <c r="X1387" s="34"/>
      <c r="Y1387" s="34"/>
      <c r="Z1387" s="34"/>
      <c r="AA1387" s="34"/>
      <c r="AB1387" s="34"/>
      <c r="AC1387" s="34"/>
    </row>
    <row r="1388" spans="1:29">
      <c r="A1388" s="34"/>
      <c r="B1388" s="34"/>
      <c r="C1388" s="34"/>
      <c r="D1388" s="34"/>
      <c r="E1388" s="34"/>
      <c r="F1388" s="34"/>
      <c r="G1388" s="34"/>
      <c r="P1388" s="34"/>
      <c r="Q1388" s="34"/>
      <c r="R1388" s="34"/>
      <c r="S1388" s="34"/>
      <c r="T1388" s="34"/>
      <c r="U1388" s="34"/>
      <c r="V1388" s="34"/>
      <c r="W1388" s="34"/>
      <c r="X1388" s="34"/>
      <c r="Y1388" s="34"/>
      <c r="Z1388" s="34"/>
      <c r="AA1388" s="34"/>
      <c r="AB1388" s="34"/>
      <c r="AC1388" s="34"/>
    </row>
    <row r="1389" spans="1:29">
      <c r="A1389" s="34"/>
      <c r="B1389" s="34"/>
      <c r="C1389" s="34"/>
      <c r="D1389" s="34"/>
      <c r="E1389" s="34"/>
      <c r="F1389" s="34"/>
      <c r="G1389" s="34"/>
      <c r="P1389" s="34"/>
      <c r="Q1389" s="34"/>
      <c r="R1389" s="34"/>
      <c r="S1389" s="34"/>
      <c r="T1389" s="34"/>
      <c r="U1389" s="34"/>
      <c r="V1389" s="34"/>
      <c r="W1389" s="34"/>
      <c r="X1389" s="34"/>
      <c r="Y1389" s="34"/>
      <c r="Z1389" s="34"/>
      <c r="AA1389" s="34"/>
      <c r="AB1389" s="34"/>
      <c r="AC1389" s="34"/>
    </row>
    <row r="1390" spans="1:29">
      <c r="A1390" s="34"/>
      <c r="B1390" s="34"/>
      <c r="C1390" s="34"/>
      <c r="D1390" s="34"/>
      <c r="E1390" s="34"/>
      <c r="F1390" s="34"/>
      <c r="G1390" s="34"/>
      <c r="P1390" s="34"/>
      <c r="Q1390" s="34"/>
      <c r="R1390" s="34"/>
      <c r="S1390" s="34"/>
      <c r="T1390" s="34"/>
      <c r="U1390" s="34"/>
      <c r="V1390" s="34"/>
      <c r="W1390" s="34"/>
      <c r="X1390" s="34"/>
      <c r="Y1390" s="34"/>
      <c r="Z1390" s="34"/>
      <c r="AA1390" s="34"/>
      <c r="AB1390" s="34"/>
      <c r="AC1390" s="34"/>
    </row>
    <row r="1391" spans="1:29">
      <c r="A1391" s="34"/>
      <c r="B1391" s="34"/>
      <c r="C1391" s="34"/>
      <c r="D1391" s="34"/>
      <c r="E1391" s="34"/>
      <c r="F1391" s="34"/>
      <c r="G1391" s="34"/>
      <c r="P1391" s="34"/>
      <c r="Q1391" s="34"/>
      <c r="R1391" s="34"/>
      <c r="S1391" s="34"/>
      <c r="T1391" s="34"/>
      <c r="U1391" s="34"/>
      <c r="V1391" s="34"/>
      <c r="W1391" s="34"/>
      <c r="X1391" s="34"/>
      <c r="Y1391" s="34"/>
      <c r="Z1391" s="34"/>
      <c r="AA1391" s="34"/>
      <c r="AB1391" s="34"/>
      <c r="AC1391" s="34"/>
    </row>
    <row r="1392" spans="1:29">
      <c r="A1392" s="34"/>
      <c r="B1392" s="34"/>
      <c r="C1392" s="34"/>
      <c r="D1392" s="34"/>
      <c r="E1392" s="34"/>
      <c r="F1392" s="34"/>
      <c r="G1392" s="34"/>
      <c r="P1392" s="34"/>
      <c r="Q1392" s="34"/>
      <c r="R1392" s="34"/>
      <c r="S1392" s="34"/>
      <c r="T1392" s="34"/>
      <c r="U1392" s="34"/>
      <c r="V1392" s="34"/>
      <c r="W1392" s="34"/>
      <c r="X1392" s="34"/>
      <c r="Y1392" s="34"/>
      <c r="Z1392" s="34"/>
      <c r="AA1392" s="34"/>
      <c r="AB1392" s="34"/>
      <c r="AC1392" s="34"/>
    </row>
    <row r="1393" spans="1:29">
      <c r="A1393" s="34"/>
      <c r="B1393" s="34"/>
      <c r="C1393" s="34"/>
      <c r="D1393" s="34"/>
      <c r="E1393" s="34"/>
      <c r="F1393" s="34"/>
      <c r="G1393" s="34"/>
      <c r="P1393" s="34"/>
      <c r="Q1393" s="34"/>
      <c r="R1393" s="34"/>
      <c r="S1393" s="34"/>
      <c r="T1393" s="34"/>
      <c r="U1393" s="34"/>
      <c r="V1393" s="34"/>
      <c r="W1393" s="34"/>
      <c r="X1393" s="34"/>
      <c r="Y1393" s="34"/>
      <c r="Z1393" s="34"/>
      <c r="AA1393" s="34"/>
      <c r="AB1393" s="34"/>
      <c r="AC1393" s="34"/>
    </row>
    <row r="1394" spans="1:29">
      <c r="A1394" s="34"/>
      <c r="B1394" s="34"/>
      <c r="C1394" s="34"/>
      <c r="D1394" s="34"/>
      <c r="E1394" s="34"/>
      <c r="F1394" s="34"/>
      <c r="G1394" s="34"/>
      <c r="P1394" s="34"/>
      <c r="Q1394" s="34"/>
      <c r="R1394" s="34"/>
      <c r="S1394" s="34"/>
      <c r="T1394" s="34"/>
      <c r="U1394" s="34"/>
      <c r="V1394" s="34"/>
      <c r="W1394" s="34"/>
      <c r="X1394" s="34"/>
      <c r="Y1394" s="34"/>
      <c r="Z1394" s="34"/>
      <c r="AA1394" s="34"/>
      <c r="AB1394" s="34"/>
      <c r="AC1394" s="34"/>
    </row>
    <row r="1395" spans="1:29">
      <c r="A1395" s="34"/>
      <c r="B1395" s="34"/>
      <c r="C1395" s="34"/>
      <c r="D1395" s="34"/>
      <c r="E1395" s="34"/>
      <c r="F1395" s="34"/>
      <c r="G1395" s="34"/>
      <c r="P1395" s="34"/>
      <c r="Q1395" s="34"/>
      <c r="R1395" s="34"/>
      <c r="S1395" s="34"/>
      <c r="T1395" s="34"/>
      <c r="U1395" s="34"/>
      <c r="V1395" s="34"/>
      <c r="W1395" s="34"/>
      <c r="X1395" s="34"/>
      <c r="Y1395" s="34"/>
      <c r="Z1395" s="34"/>
      <c r="AA1395" s="34"/>
      <c r="AB1395" s="34"/>
      <c r="AC1395" s="34"/>
    </row>
    <row r="1396" spans="1:29">
      <c r="A1396" s="34"/>
      <c r="B1396" s="34"/>
      <c r="C1396" s="34"/>
      <c r="D1396" s="34"/>
      <c r="E1396" s="34"/>
      <c r="F1396" s="34"/>
      <c r="G1396" s="34"/>
      <c r="P1396" s="34"/>
      <c r="Q1396" s="34"/>
      <c r="R1396" s="34"/>
      <c r="S1396" s="34"/>
      <c r="T1396" s="34"/>
      <c r="U1396" s="34"/>
      <c r="V1396" s="34"/>
      <c r="W1396" s="34"/>
      <c r="X1396" s="34"/>
      <c r="Y1396" s="34"/>
      <c r="Z1396" s="34"/>
      <c r="AA1396" s="34"/>
      <c r="AB1396" s="34"/>
      <c r="AC1396" s="34"/>
    </row>
    <row r="1397" spans="1:29">
      <c r="A1397" s="34"/>
      <c r="B1397" s="34"/>
      <c r="C1397" s="34"/>
      <c r="D1397" s="34"/>
      <c r="E1397" s="34"/>
      <c r="F1397" s="34"/>
      <c r="G1397" s="34"/>
      <c r="P1397" s="34"/>
      <c r="Q1397" s="34"/>
      <c r="R1397" s="34"/>
      <c r="S1397" s="34"/>
      <c r="T1397" s="34"/>
      <c r="U1397" s="34"/>
      <c r="V1397" s="34"/>
      <c r="W1397" s="34"/>
      <c r="X1397" s="34"/>
      <c r="Y1397" s="34"/>
      <c r="Z1397" s="34"/>
      <c r="AA1397" s="34"/>
      <c r="AB1397" s="34"/>
      <c r="AC1397" s="34"/>
    </row>
    <row r="1398" spans="1:29">
      <c r="A1398" s="34"/>
      <c r="B1398" s="34"/>
      <c r="C1398" s="34"/>
      <c r="D1398" s="34"/>
      <c r="E1398" s="34"/>
      <c r="F1398" s="34"/>
      <c r="G1398" s="34"/>
      <c r="P1398" s="34"/>
      <c r="Q1398" s="34"/>
      <c r="R1398" s="34"/>
      <c r="S1398" s="34"/>
      <c r="T1398" s="34"/>
      <c r="U1398" s="34"/>
      <c r="V1398" s="34"/>
      <c r="W1398" s="34"/>
      <c r="X1398" s="34"/>
      <c r="Y1398" s="34"/>
      <c r="Z1398" s="34"/>
      <c r="AA1398" s="34"/>
      <c r="AB1398" s="34"/>
      <c r="AC1398" s="34"/>
    </row>
    <row r="1399" spans="1:29">
      <c r="A1399" s="34"/>
      <c r="B1399" s="34"/>
      <c r="C1399" s="34"/>
      <c r="D1399" s="34"/>
      <c r="E1399" s="34"/>
      <c r="F1399" s="34"/>
      <c r="G1399" s="34"/>
      <c r="P1399" s="34"/>
      <c r="Q1399" s="34"/>
      <c r="R1399" s="34"/>
      <c r="S1399" s="34"/>
      <c r="T1399" s="34"/>
      <c r="U1399" s="34"/>
      <c r="V1399" s="34"/>
      <c r="W1399" s="34"/>
      <c r="X1399" s="34"/>
      <c r="Y1399" s="34"/>
      <c r="Z1399" s="34"/>
      <c r="AA1399" s="34"/>
      <c r="AB1399" s="34"/>
      <c r="AC1399" s="34"/>
    </row>
    <row r="1400" spans="1:29">
      <c r="A1400" s="34"/>
      <c r="B1400" s="34"/>
      <c r="C1400" s="34"/>
      <c r="D1400" s="34"/>
      <c r="E1400" s="34"/>
      <c r="F1400" s="34"/>
      <c r="G1400" s="34"/>
      <c r="P1400" s="34"/>
      <c r="Q1400" s="34"/>
      <c r="R1400" s="34"/>
      <c r="S1400" s="34"/>
      <c r="T1400" s="34"/>
      <c r="U1400" s="34"/>
      <c r="V1400" s="34"/>
      <c r="W1400" s="34"/>
      <c r="X1400" s="34"/>
      <c r="Y1400" s="34"/>
      <c r="Z1400" s="34"/>
      <c r="AA1400" s="34"/>
      <c r="AB1400" s="34"/>
      <c r="AC1400" s="34"/>
    </row>
    <row r="1401" spans="1:29">
      <c r="A1401" s="34"/>
      <c r="B1401" s="34"/>
      <c r="C1401" s="34"/>
      <c r="D1401" s="34"/>
      <c r="E1401" s="34"/>
      <c r="F1401" s="34"/>
      <c r="G1401" s="34"/>
      <c r="P1401" s="34"/>
      <c r="Q1401" s="34"/>
      <c r="R1401" s="34"/>
      <c r="S1401" s="34"/>
      <c r="T1401" s="34"/>
      <c r="U1401" s="34"/>
      <c r="V1401" s="34"/>
      <c r="W1401" s="34"/>
      <c r="X1401" s="34"/>
      <c r="Y1401" s="34"/>
      <c r="Z1401" s="34"/>
      <c r="AA1401" s="34"/>
      <c r="AB1401" s="34"/>
      <c r="AC1401" s="34"/>
    </row>
    <row r="1402" spans="1:29">
      <c r="A1402" s="34"/>
      <c r="B1402" s="34"/>
      <c r="C1402" s="34"/>
      <c r="D1402" s="34"/>
      <c r="E1402" s="34"/>
      <c r="F1402" s="34"/>
      <c r="G1402" s="34"/>
      <c r="P1402" s="34"/>
      <c r="Q1402" s="34"/>
      <c r="R1402" s="34"/>
      <c r="S1402" s="34"/>
      <c r="T1402" s="34"/>
      <c r="U1402" s="34"/>
      <c r="V1402" s="34"/>
      <c r="W1402" s="34"/>
      <c r="X1402" s="34"/>
      <c r="Y1402" s="34"/>
      <c r="Z1402" s="34"/>
      <c r="AA1402" s="34"/>
      <c r="AB1402" s="34"/>
      <c r="AC1402" s="34"/>
    </row>
    <row r="1403" spans="1:29">
      <c r="A1403" s="34"/>
      <c r="B1403" s="34"/>
      <c r="C1403" s="34"/>
      <c r="D1403" s="34"/>
      <c r="E1403" s="34"/>
      <c r="F1403" s="34"/>
      <c r="G1403" s="34"/>
      <c r="P1403" s="34"/>
      <c r="Q1403" s="34"/>
      <c r="R1403" s="34"/>
      <c r="S1403" s="34"/>
      <c r="T1403" s="34"/>
      <c r="U1403" s="34"/>
      <c r="V1403" s="34"/>
      <c r="W1403" s="34"/>
      <c r="X1403" s="34"/>
      <c r="Y1403" s="34"/>
      <c r="Z1403" s="34"/>
      <c r="AA1403" s="34"/>
      <c r="AB1403" s="34"/>
      <c r="AC1403" s="34"/>
    </row>
    <row r="1404" spans="1:29">
      <c r="A1404" s="34"/>
      <c r="B1404" s="34"/>
      <c r="C1404" s="34"/>
      <c r="D1404" s="34"/>
      <c r="E1404" s="34"/>
      <c r="F1404" s="34"/>
      <c r="G1404" s="34"/>
      <c r="P1404" s="34"/>
      <c r="Q1404" s="34"/>
      <c r="R1404" s="34"/>
      <c r="S1404" s="34"/>
      <c r="T1404" s="34"/>
      <c r="U1404" s="34"/>
      <c r="V1404" s="34"/>
      <c r="W1404" s="34"/>
      <c r="X1404" s="34"/>
      <c r="Y1404" s="34"/>
      <c r="Z1404" s="34"/>
      <c r="AA1404" s="34"/>
      <c r="AB1404" s="34"/>
      <c r="AC1404" s="34"/>
    </row>
    <row r="1405" spans="1:29">
      <c r="A1405" s="34"/>
      <c r="B1405" s="34"/>
      <c r="C1405" s="34"/>
      <c r="D1405" s="34"/>
      <c r="E1405" s="34"/>
      <c r="F1405" s="34"/>
      <c r="G1405" s="34"/>
      <c r="P1405" s="34"/>
      <c r="Q1405" s="34"/>
      <c r="R1405" s="34"/>
      <c r="S1405" s="34"/>
      <c r="T1405" s="34"/>
      <c r="U1405" s="34"/>
      <c r="V1405" s="34"/>
      <c r="W1405" s="34"/>
      <c r="X1405" s="34"/>
      <c r="Y1405" s="34"/>
      <c r="Z1405" s="34"/>
      <c r="AA1405" s="34"/>
      <c r="AB1405" s="34"/>
      <c r="AC1405" s="34"/>
    </row>
    <row r="1406" spans="1:29">
      <c r="A1406" s="34"/>
      <c r="B1406" s="34"/>
      <c r="C1406" s="34"/>
      <c r="D1406" s="34"/>
      <c r="E1406" s="34"/>
      <c r="F1406" s="34"/>
      <c r="G1406" s="34"/>
      <c r="P1406" s="34"/>
      <c r="Q1406" s="34"/>
      <c r="R1406" s="34"/>
      <c r="S1406" s="34"/>
      <c r="T1406" s="34"/>
      <c r="U1406" s="34"/>
      <c r="V1406" s="34"/>
      <c r="W1406" s="34"/>
      <c r="X1406" s="34"/>
      <c r="Y1406" s="34"/>
      <c r="Z1406" s="34"/>
      <c r="AA1406" s="34"/>
      <c r="AB1406" s="34"/>
      <c r="AC1406" s="34"/>
    </row>
    <row r="1407" spans="1:29">
      <c r="A1407" s="34"/>
      <c r="B1407" s="34"/>
      <c r="C1407" s="34"/>
      <c r="D1407" s="34"/>
      <c r="E1407" s="34"/>
      <c r="F1407" s="34"/>
      <c r="G1407" s="34"/>
      <c r="P1407" s="34"/>
      <c r="Q1407" s="34"/>
      <c r="R1407" s="34"/>
      <c r="S1407" s="34"/>
      <c r="T1407" s="34"/>
      <c r="U1407" s="34"/>
      <c r="V1407" s="34"/>
      <c r="W1407" s="34"/>
      <c r="X1407" s="34"/>
      <c r="Y1407" s="34"/>
      <c r="Z1407" s="34"/>
      <c r="AA1407" s="34"/>
      <c r="AB1407" s="34"/>
      <c r="AC1407" s="34"/>
    </row>
    <row r="1408" spans="1:29">
      <c r="A1408" s="34"/>
      <c r="B1408" s="34"/>
      <c r="C1408" s="34"/>
      <c r="D1408" s="34"/>
      <c r="E1408" s="34"/>
      <c r="F1408" s="34"/>
      <c r="G1408" s="34"/>
      <c r="P1408" s="34"/>
      <c r="Q1408" s="34"/>
      <c r="R1408" s="34"/>
      <c r="S1408" s="34"/>
      <c r="T1408" s="34"/>
      <c r="U1408" s="34"/>
      <c r="V1408" s="34"/>
      <c r="W1408" s="34"/>
      <c r="X1408" s="34"/>
      <c r="Y1408" s="34"/>
      <c r="Z1408" s="34"/>
      <c r="AA1408" s="34"/>
      <c r="AB1408" s="34"/>
      <c r="AC1408" s="34"/>
    </row>
    <row r="1409" spans="1:29">
      <c r="A1409" s="34"/>
      <c r="B1409" s="34"/>
      <c r="C1409" s="34"/>
      <c r="D1409" s="34"/>
      <c r="E1409" s="34"/>
      <c r="F1409" s="34"/>
      <c r="G1409" s="34"/>
      <c r="P1409" s="34"/>
      <c r="Q1409" s="34"/>
      <c r="R1409" s="34"/>
      <c r="S1409" s="34"/>
      <c r="T1409" s="34"/>
      <c r="U1409" s="34"/>
      <c r="V1409" s="34"/>
      <c r="W1409" s="34"/>
      <c r="X1409" s="34"/>
      <c r="Y1409" s="34"/>
      <c r="Z1409" s="34"/>
      <c r="AA1409" s="34"/>
      <c r="AB1409" s="34"/>
      <c r="AC1409" s="34"/>
    </row>
    <row r="1410" spans="1:29">
      <c r="A1410" s="34"/>
      <c r="B1410" s="34"/>
      <c r="C1410" s="34"/>
      <c r="D1410" s="34"/>
      <c r="E1410" s="34"/>
      <c r="F1410" s="34"/>
      <c r="G1410" s="34"/>
      <c r="P1410" s="34"/>
      <c r="Q1410" s="34"/>
      <c r="R1410" s="34"/>
      <c r="S1410" s="34"/>
      <c r="T1410" s="34"/>
      <c r="U1410" s="34"/>
      <c r="V1410" s="34"/>
      <c r="W1410" s="34"/>
      <c r="X1410" s="34"/>
      <c r="Y1410" s="34"/>
      <c r="Z1410" s="34"/>
      <c r="AA1410" s="34"/>
      <c r="AB1410" s="34"/>
      <c r="AC1410" s="34"/>
    </row>
    <row r="1411" spans="1:29">
      <c r="A1411" s="34"/>
      <c r="B1411" s="34"/>
      <c r="C1411" s="34"/>
      <c r="D1411" s="34"/>
      <c r="E1411" s="34"/>
      <c r="F1411" s="34"/>
      <c r="G1411" s="34"/>
      <c r="P1411" s="34"/>
      <c r="Q1411" s="34"/>
      <c r="R1411" s="34"/>
      <c r="S1411" s="34"/>
      <c r="T1411" s="34"/>
      <c r="U1411" s="34"/>
      <c r="V1411" s="34"/>
      <c r="W1411" s="34"/>
      <c r="X1411" s="34"/>
      <c r="Y1411" s="34"/>
      <c r="Z1411" s="34"/>
      <c r="AA1411" s="34"/>
      <c r="AB1411" s="34"/>
      <c r="AC1411" s="34"/>
    </row>
    <row r="1412" spans="1:29">
      <c r="A1412" s="34"/>
      <c r="B1412" s="34"/>
      <c r="C1412" s="34"/>
      <c r="D1412" s="34"/>
      <c r="E1412" s="34"/>
      <c r="F1412" s="34"/>
      <c r="G1412" s="34"/>
      <c r="P1412" s="34"/>
      <c r="Q1412" s="34"/>
      <c r="R1412" s="34"/>
      <c r="S1412" s="34"/>
      <c r="T1412" s="34"/>
      <c r="U1412" s="34"/>
      <c r="V1412" s="34"/>
      <c r="W1412" s="34"/>
      <c r="X1412" s="34"/>
      <c r="Y1412" s="34"/>
      <c r="Z1412" s="34"/>
      <c r="AA1412" s="34"/>
      <c r="AB1412" s="34"/>
      <c r="AC1412" s="34"/>
    </row>
    <row r="1413" spans="1:29">
      <c r="A1413" s="34"/>
      <c r="B1413" s="34"/>
      <c r="C1413" s="34"/>
      <c r="D1413" s="34"/>
      <c r="E1413" s="34"/>
      <c r="F1413" s="34"/>
      <c r="G1413" s="34"/>
      <c r="P1413" s="34"/>
      <c r="Q1413" s="34"/>
      <c r="R1413" s="34"/>
      <c r="S1413" s="34"/>
      <c r="T1413" s="34"/>
      <c r="U1413" s="34"/>
      <c r="V1413" s="34"/>
      <c r="W1413" s="34"/>
      <c r="X1413" s="34"/>
      <c r="Y1413" s="34"/>
      <c r="Z1413" s="34"/>
      <c r="AA1413" s="34"/>
      <c r="AB1413" s="34"/>
      <c r="AC1413" s="34"/>
    </row>
    <row r="1414" spans="1:29">
      <c r="A1414" s="34"/>
      <c r="B1414" s="34"/>
      <c r="C1414" s="34"/>
      <c r="D1414" s="34"/>
      <c r="E1414" s="34"/>
      <c r="F1414" s="34"/>
      <c r="G1414" s="34"/>
      <c r="P1414" s="34"/>
      <c r="Q1414" s="34"/>
      <c r="R1414" s="34"/>
      <c r="S1414" s="34"/>
      <c r="T1414" s="34"/>
      <c r="U1414" s="34"/>
      <c r="V1414" s="34"/>
      <c r="W1414" s="34"/>
      <c r="X1414" s="34"/>
      <c r="Y1414" s="34"/>
      <c r="Z1414" s="34"/>
      <c r="AA1414" s="34"/>
      <c r="AB1414" s="34"/>
      <c r="AC1414" s="34"/>
    </row>
    <row r="1415" spans="1:29">
      <c r="A1415" s="34"/>
      <c r="B1415" s="34"/>
      <c r="C1415" s="34"/>
      <c r="D1415" s="34"/>
      <c r="E1415" s="34"/>
      <c r="F1415" s="34"/>
      <c r="G1415" s="34"/>
      <c r="P1415" s="34"/>
      <c r="Q1415" s="34"/>
      <c r="R1415" s="34"/>
      <c r="S1415" s="34"/>
      <c r="T1415" s="34"/>
      <c r="U1415" s="34"/>
      <c r="V1415" s="34"/>
      <c r="W1415" s="34"/>
      <c r="X1415" s="34"/>
      <c r="Y1415" s="34"/>
      <c r="Z1415" s="34"/>
      <c r="AA1415" s="34"/>
      <c r="AB1415" s="34"/>
      <c r="AC1415" s="34"/>
    </row>
    <row r="1416" spans="1:29">
      <c r="A1416" s="34"/>
      <c r="B1416" s="34"/>
      <c r="C1416" s="34"/>
      <c r="D1416" s="34"/>
      <c r="E1416" s="34"/>
      <c r="F1416" s="34"/>
      <c r="G1416" s="34"/>
      <c r="P1416" s="34"/>
      <c r="Q1416" s="34"/>
      <c r="R1416" s="34"/>
      <c r="S1416" s="34"/>
      <c r="T1416" s="34"/>
      <c r="U1416" s="34"/>
      <c r="V1416" s="34"/>
      <c r="W1416" s="34"/>
      <c r="X1416" s="34"/>
      <c r="Y1416" s="34"/>
      <c r="Z1416" s="34"/>
      <c r="AA1416" s="34"/>
      <c r="AB1416" s="34"/>
      <c r="AC1416" s="34"/>
    </row>
    <row r="1417" spans="1:29">
      <c r="A1417" s="34"/>
      <c r="B1417" s="34"/>
      <c r="C1417" s="34"/>
      <c r="D1417" s="34"/>
      <c r="E1417" s="34"/>
      <c r="F1417" s="34"/>
      <c r="G1417" s="34"/>
      <c r="P1417" s="34"/>
      <c r="Q1417" s="34"/>
      <c r="R1417" s="34"/>
      <c r="S1417" s="34"/>
      <c r="T1417" s="34"/>
      <c r="U1417" s="34"/>
      <c r="V1417" s="34"/>
      <c r="W1417" s="34"/>
      <c r="X1417" s="34"/>
      <c r="Y1417" s="34"/>
      <c r="Z1417" s="34"/>
      <c r="AA1417" s="34"/>
      <c r="AB1417" s="34"/>
      <c r="AC1417" s="34"/>
    </row>
    <row r="1418" spans="1:29">
      <c r="A1418" s="34"/>
      <c r="B1418" s="34"/>
      <c r="C1418" s="34"/>
      <c r="D1418" s="34"/>
      <c r="E1418" s="34"/>
      <c r="F1418" s="34"/>
      <c r="G1418" s="34"/>
      <c r="P1418" s="34"/>
      <c r="Q1418" s="34"/>
      <c r="R1418" s="34"/>
      <c r="S1418" s="34"/>
      <c r="T1418" s="34"/>
      <c r="U1418" s="34"/>
      <c r="V1418" s="34"/>
      <c r="W1418" s="34"/>
      <c r="X1418" s="34"/>
      <c r="Y1418" s="34"/>
      <c r="Z1418" s="34"/>
      <c r="AA1418" s="34"/>
      <c r="AB1418" s="34"/>
      <c r="AC1418" s="34"/>
    </row>
    <row r="1419" spans="1:29">
      <c r="A1419" s="34"/>
      <c r="B1419" s="34"/>
      <c r="C1419" s="34"/>
      <c r="D1419" s="34"/>
      <c r="E1419" s="34"/>
      <c r="F1419" s="34"/>
      <c r="G1419" s="34"/>
      <c r="P1419" s="34"/>
      <c r="Q1419" s="34"/>
      <c r="R1419" s="34"/>
      <c r="S1419" s="34"/>
      <c r="T1419" s="34"/>
      <c r="U1419" s="34"/>
      <c r="V1419" s="34"/>
      <c r="W1419" s="34"/>
      <c r="X1419" s="34"/>
      <c r="Y1419" s="34"/>
      <c r="Z1419" s="34"/>
      <c r="AA1419" s="34"/>
      <c r="AB1419" s="34"/>
      <c r="AC1419" s="34"/>
    </row>
    <row r="1420" spans="1:29">
      <c r="A1420" s="34"/>
      <c r="B1420" s="34"/>
      <c r="C1420" s="34"/>
      <c r="D1420" s="34"/>
      <c r="E1420" s="34"/>
      <c r="F1420" s="34"/>
      <c r="G1420" s="34"/>
      <c r="P1420" s="34"/>
      <c r="Q1420" s="34"/>
      <c r="R1420" s="34"/>
      <c r="S1420" s="34"/>
      <c r="T1420" s="34"/>
      <c r="U1420" s="34"/>
      <c r="V1420" s="34"/>
      <c r="W1420" s="34"/>
      <c r="X1420" s="34"/>
      <c r="Y1420" s="34"/>
      <c r="Z1420" s="34"/>
      <c r="AA1420" s="34"/>
      <c r="AB1420" s="34"/>
      <c r="AC1420" s="34"/>
    </row>
    <row r="1421" spans="1:29">
      <c r="A1421" s="34"/>
      <c r="B1421" s="34"/>
      <c r="C1421" s="34"/>
      <c r="D1421" s="34"/>
      <c r="E1421" s="34"/>
      <c r="F1421" s="34"/>
      <c r="G1421" s="34"/>
      <c r="P1421" s="34"/>
      <c r="Q1421" s="34"/>
      <c r="R1421" s="34"/>
      <c r="S1421" s="34"/>
      <c r="T1421" s="34"/>
      <c r="U1421" s="34"/>
      <c r="V1421" s="34"/>
      <c r="W1421" s="34"/>
      <c r="X1421" s="34"/>
      <c r="Y1421" s="34"/>
      <c r="Z1421" s="34"/>
      <c r="AA1421" s="34"/>
      <c r="AB1421" s="34"/>
      <c r="AC1421" s="34"/>
    </row>
    <row r="1422" spans="1:29">
      <c r="A1422" s="34"/>
      <c r="B1422" s="34"/>
      <c r="C1422" s="34"/>
      <c r="D1422" s="34"/>
      <c r="E1422" s="34"/>
      <c r="F1422" s="34"/>
      <c r="G1422" s="34"/>
      <c r="P1422" s="34"/>
      <c r="Q1422" s="34"/>
      <c r="R1422" s="34"/>
      <c r="S1422" s="34"/>
      <c r="T1422" s="34"/>
      <c r="U1422" s="34"/>
      <c r="V1422" s="34"/>
      <c r="W1422" s="34"/>
      <c r="X1422" s="34"/>
      <c r="Y1422" s="34"/>
      <c r="Z1422" s="34"/>
      <c r="AA1422" s="34"/>
      <c r="AB1422" s="34"/>
      <c r="AC1422" s="34"/>
    </row>
    <row r="1423" spans="1:29">
      <c r="A1423" s="34"/>
      <c r="B1423" s="34"/>
      <c r="C1423" s="34"/>
      <c r="D1423" s="34"/>
      <c r="E1423" s="34"/>
      <c r="F1423" s="34"/>
      <c r="G1423" s="34"/>
      <c r="P1423" s="34"/>
      <c r="Q1423" s="34"/>
      <c r="R1423" s="34"/>
      <c r="S1423" s="34"/>
      <c r="T1423" s="34"/>
      <c r="U1423" s="34"/>
      <c r="V1423" s="34"/>
      <c r="W1423" s="34"/>
      <c r="X1423" s="34"/>
      <c r="Y1423" s="34"/>
      <c r="Z1423" s="34"/>
      <c r="AA1423" s="34"/>
      <c r="AB1423" s="34"/>
      <c r="AC1423" s="34"/>
    </row>
    <row r="1424" spans="1:29">
      <c r="A1424" s="34"/>
      <c r="B1424" s="34"/>
      <c r="C1424" s="34"/>
      <c r="D1424" s="34"/>
      <c r="E1424" s="34"/>
      <c r="F1424" s="34"/>
      <c r="G1424" s="34"/>
      <c r="P1424" s="34"/>
      <c r="Q1424" s="34"/>
      <c r="R1424" s="34"/>
      <c r="S1424" s="34"/>
      <c r="T1424" s="34"/>
      <c r="U1424" s="34"/>
      <c r="V1424" s="34"/>
      <c r="W1424" s="34"/>
      <c r="X1424" s="34"/>
      <c r="Y1424" s="34"/>
      <c r="Z1424" s="34"/>
      <c r="AA1424" s="34"/>
      <c r="AB1424" s="34"/>
      <c r="AC1424" s="34"/>
    </row>
    <row r="1425" spans="1:29">
      <c r="A1425" s="34"/>
      <c r="B1425" s="34"/>
      <c r="C1425" s="34"/>
      <c r="D1425" s="34"/>
      <c r="E1425" s="34"/>
      <c r="F1425" s="34"/>
      <c r="G1425" s="34"/>
      <c r="P1425" s="34"/>
      <c r="Q1425" s="34"/>
      <c r="R1425" s="34"/>
      <c r="S1425" s="34"/>
      <c r="T1425" s="34"/>
      <c r="U1425" s="34"/>
      <c r="V1425" s="34"/>
      <c r="W1425" s="34"/>
      <c r="X1425" s="34"/>
      <c r="Y1425" s="34"/>
      <c r="Z1425" s="34"/>
      <c r="AA1425" s="34"/>
      <c r="AB1425" s="34"/>
      <c r="AC1425" s="34"/>
    </row>
    <row r="1426" spans="1:29">
      <c r="A1426" s="34"/>
      <c r="B1426" s="34"/>
      <c r="C1426" s="34"/>
      <c r="D1426" s="34"/>
      <c r="E1426" s="34"/>
      <c r="F1426" s="34"/>
      <c r="G1426" s="34"/>
      <c r="P1426" s="34"/>
      <c r="Q1426" s="34"/>
      <c r="R1426" s="34"/>
      <c r="S1426" s="34"/>
      <c r="T1426" s="34"/>
      <c r="U1426" s="34"/>
      <c r="V1426" s="34"/>
      <c r="W1426" s="34"/>
      <c r="X1426" s="34"/>
      <c r="Y1426" s="34"/>
      <c r="Z1426" s="34"/>
      <c r="AA1426" s="34"/>
      <c r="AB1426" s="34"/>
      <c r="AC1426" s="34"/>
    </row>
    <row r="1427" spans="1:29">
      <c r="A1427" s="34"/>
      <c r="B1427" s="34"/>
      <c r="C1427" s="34"/>
      <c r="D1427" s="34"/>
      <c r="E1427" s="34"/>
      <c r="F1427" s="34"/>
      <c r="G1427" s="34"/>
      <c r="P1427" s="34"/>
      <c r="Q1427" s="34"/>
      <c r="R1427" s="34"/>
      <c r="S1427" s="34"/>
      <c r="T1427" s="34"/>
      <c r="U1427" s="34"/>
      <c r="V1427" s="34"/>
      <c r="W1427" s="34"/>
      <c r="X1427" s="34"/>
      <c r="Y1427" s="34"/>
      <c r="Z1427" s="34"/>
      <c r="AA1427" s="34"/>
      <c r="AB1427" s="34"/>
      <c r="AC1427" s="34"/>
    </row>
    <row r="1428" spans="1:29">
      <c r="A1428" s="34"/>
      <c r="B1428" s="34"/>
      <c r="C1428" s="34"/>
      <c r="D1428" s="34"/>
      <c r="E1428" s="34"/>
      <c r="F1428" s="34"/>
      <c r="G1428" s="34"/>
      <c r="P1428" s="34"/>
      <c r="Q1428" s="34"/>
      <c r="R1428" s="34"/>
      <c r="S1428" s="34"/>
      <c r="T1428" s="34"/>
      <c r="U1428" s="34"/>
      <c r="V1428" s="34"/>
      <c r="W1428" s="34"/>
      <c r="X1428" s="34"/>
      <c r="Y1428" s="34"/>
      <c r="Z1428" s="34"/>
      <c r="AA1428" s="34"/>
      <c r="AB1428" s="34"/>
      <c r="AC1428" s="34"/>
    </row>
    <row r="1429" spans="1:29">
      <c r="A1429" s="34"/>
      <c r="B1429" s="34"/>
      <c r="C1429" s="34"/>
      <c r="D1429" s="34"/>
      <c r="E1429" s="34"/>
      <c r="F1429" s="34"/>
      <c r="G1429" s="34"/>
      <c r="P1429" s="34"/>
      <c r="Q1429" s="34"/>
      <c r="R1429" s="34"/>
      <c r="S1429" s="34"/>
      <c r="T1429" s="34"/>
      <c r="U1429" s="34"/>
      <c r="V1429" s="34"/>
      <c r="W1429" s="34"/>
      <c r="X1429" s="34"/>
      <c r="Y1429" s="34"/>
      <c r="Z1429" s="34"/>
      <c r="AA1429" s="34"/>
      <c r="AB1429" s="34"/>
      <c r="AC1429" s="34"/>
    </row>
    <row r="1430" spans="1:29">
      <c r="A1430" s="34"/>
      <c r="B1430" s="34"/>
      <c r="C1430" s="34"/>
      <c r="D1430" s="34"/>
      <c r="E1430" s="34"/>
      <c r="F1430" s="34"/>
      <c r="G1430" s="34"/>
      <c r="P1430" s="34"/>
      <c r="Q1430" s="34"/>
      <c r="R1430" s="34"/>
      <c r="S1430" s="34"/>
      <c r="T1430" s="34"/>
      <c r="U1430" s="34"/>
      <c r="V1430" s="34"/>
      <c r="W1430" s="34"/>
      <c r="X1430" s="34"/>
      <c r="Y1430" s="34"/>
      <c r="Z1430" s="34"/>
      <c r="AA1430" s="34"/>
      <c r="AB1430" s="34"/>
      <c r="AC1430" s="34"/>
    </row>
    <row r="1431" spans="1:29">
      <c r="A1431" s="34"/>
      <c r="B1431" s="34"/>
      <c r="C1431" s="34"/>
      <c r="D1431" s="34"/>
      <c r="E1431" s="34"/>
      <c r="F1431" s="34"/>
      <c r="G1431" s="34"/>
      <c r="P1431" s="34"/>
      <c r="Q1431" s="34"/>
      <c r="R1431" s="34"/>
      <c r="S1431" s="34"/>
      <c r="T1431" s="34"/>
      <c r="U1431" s="34"/>
      <c r="V1431" s="34"/>
      <c r="W1431" s="34"/>
      <c r="X1431" s="34"/>
      <c r="Y1431" s="34"/>
      <c r="Z1431" s="34"/>
      <c r="AA1431" s="34"/>
      <c r="AB1431" s="34"/>
      <c r="AC1431" s="34"/>
    </row>
    <row r="1432" spans="1:29">
      <c r="A1432" s="34"/>
      <c r="B1432" s="34"/>
      <c r="C1432" s="34"/>
      <c r="D1432" s="34"/>
      <c r="E1432" s="34"/>
      <c r="F1432" s="34"/>
      <c r="G1432" s="34"/>
      <c r="P1432" s="34"/>
      <c r="Q1432" s="34"/>
      <c r="R1432" s="34"/>
      <c r="S1432" s="34"/>
      <c r="T1432" s="34"/>
      <c r="U1432" s="34"/>
      <c r="V1432" s="34"/>
      <c r="W1432" s="34"/>
      <c r="X1432" s="34"/>
      <c r="Y1432" s="34"/>
      <c r="Z1432" s="34"/>
      <c r="AA1432" s="34"/>
      <c r="AB1432" s="34"/>
      <c r="AC1432" s="34"/>
    </row>
    <row r="1433" spans="1:29">
      <c r="A1433" s="34"/>
      <c r="B1433" s="34"/>
      <c r="C1433" s="34"/>
      <c r="D1433" s="34"/>
      <c r="E1433" s="34"/>
      <c r="F1433" s="34"/>
      <c r="G1433" s="34"/>
      <c r="P1433" s="34"/>
      <c r="Q1433" s="34"/>
      <c r="R1433" s="34"/>
      <c r="S1433" s="34"/>
      <c r="T1433" s="34"/>
      <c r="U1433" s="34"/>
      <c r="V1433" s="34"/>
      <c r="W1433" s="34"/>
      <c r="X1433" s="34"/>
      <c r="Y1433" s="34"/>
      <c r="Z1433" s="34"/>
      <c r="AA1433" s="34"/>
      <c r="AB1433" s="34"/>
      <c r="AC1433" s="34"/>
    </row>
    <row r="1434" spans="1:29">
      <c r="A1434" s="34"/>
      <c r="B1434" s="34"/>
      <c r="C1434" s="34"/>
      <c r="D1434" s="34"/>
      <c r="E1434" s="34"/>
      <c r="F1434" s="34"/>
      <c r="G1434" s="34"/>
      <c r="P1434" s="34"/>
      <c r="Q1434" s="34"/>
      <c r="R1434" s="34"/>
      <c r="S1434" s="34"/>
      <c r="T1434" s="34"/>
      <c r="U1434" s="34"/>
      <c r="V1434" s="34"/>
      <c r="W1434" s="34"/>
      <c r="X1434" s="34"/>
      <c r="Y1434" s="34"/>
      <c r="Z1434" s="34"/>
      <c r="AA1434" s="34"/>
      <c r="AB1434" s="34"/>
      <c r="AC1434" s="34"/>
    </row>
    <row r="1435" spans="1:29">
      <c r="A1435" s="34"/>
      <c r="B1435" s="34"/>
      <c r="C1435" s="34"/>
      <c r="D1435" s="34"/>
      <c r="E1435" s="34"/>
      <c r="F1435" s="34"/>
      <c r="G1435" s="34"/>
      <c r="P1435" s="34"/>
      <c r="Q1435" s="34"/>
      <c r="R1435" s="34"/>
      <c r="S1435" s="34"/>
      <c r="T1435" s="34"/>
      <c r="U1435" s="34"/>
      <c r="V1435" s="34"/>
      <c r="W1435" s="34"/>
      <c r="X1435" s="34"/>
      <c r="Y1435" s="34"/>
      <c r="Z1435" s="34"/>
      <c r="AA1435" s="34"/>
      <c r="AB1435" s="34"/>
      <c r="AC1435" s="34"/>
    </row>
    <row r="1436" spans="1:29">
      <c r="A1436" s="34"/>
      <c r="B1436" s="34"/>
      <c r="C1436" s="34"/>
      <c r="D1436" s="34"/>
      <c r="E1436" s="34"/>
      <c r="F1436" s="34"/>
      <c r="G1436" s="34"/>
      <c r="P1436" s="34"/>
      <c r="Q1436" s="34"/>
      <c r="R1436" s="34"/>
      <c r="S1436" s="34"/>
      <c r="T1436" s="34"/>
      <c r="U1436" s="34"/>
      <c r="V1436" s="34"/>
      <c r="W1436" s="34"/>
      <c r="X1436" s="34"/>
      <c r="Y1436" s="34"/>
      <c r="Z1436" s="34"/>
      <c r="AA1436" s="34"/>
      <c r="AB1436" s="34"/>
      <c r="AC1436" s="34"/>
    </row>
    <row r="1437" spans="1:29">
      <c r="A1437" s="34"/>
      <c r="B1437" s="34"/>
      <c r="C1437" s="34"/>
      <c r="D1437" s="34"/>
      <c r="E1437" s="34"/>
      <c r="F1437" s="34"/>
      <c r="G1437" s="34"/>
      <c r="P1437" s="34"/>
      <c r="Q1437" s="34"/>
      <c r="R1437" s="34"/>
      <c r="S1437" s="34"/>
      <c r="T1437" s="34"/>
      <c r="U1437" s="34"/>
      <c r="V1437" s="34"/>
      <c r="W1437" s="34"/>
      <c r="X1437" s="34"/>
      <c r="Y1437" s="34"/>
      <c r="Z1437" s="34"/>
      <c r="AA1437" s="34"/>
      <c r="AB1437" s="34"/>
      <c r="AC1437" s="34"/>
    </row>
    <row r="1438" spans="1:29">
      <c r="A1438" s="34"/>
      <c r="B1438" s="34"/>
      <c r="C1438" s="34"/>
      <c r="D1438" s="34"/>
      <c r="E1438" s="34"/>
      <c r="F1438" s="34"/>
      <c r="G1438" s="34"/>
      <c r="P1438" s="34"/>
      <c r="Q1438" s="34"/>
      <c r="R1438" s="34"/>
      <c r="S1438" s="34"/>
      <c r="T1438" s="34"/>
      <c r="U1438" s="34"/>
      <c r="V1438" s="34"/>
      <c r="W1438" s="34"/>
      <c r="X1438" s="34"/>
      <c r="Y1438" s="34"/>
      <c r="Z1438" s="34"/>
      <c r="AA1438" s="34"/>
      <c r="AB1438" s="34"/>
      <c r="AC1438" s="34"/>
    </row>
    <row r="1439" spans="1:29">
      <c r="A1439" s="34"/>
      <c r="B1439" s="34"/>
      <c r="C1439" s="34"/>
      <c r="D1439" s="34"/>
      <c r="E1439" s="34"/>
      <c r="F1439" s="34"/>
      <c r="G1439" s="34"/>
      <c r="P1439" s="34"/>
      <c r="Q1439" s="34"/>
      <c r="R1439" s="34"/>
      <c r="S1439" s="34"/>
      <c r="T1439" s="34"/>
      <c r="U1439" s="34"/>
      <c r="V1439" s="34"/>
      <c r="W1439" s="34"/>
      <c r="X1439" s="34"/>
      <c r="Y1439" s="34"/>
      <c r="Z1439" s="34"/>
      <c r="AA1439" s="34"/>
      <c r="AB1439" s="34"/>
      <c r="AC1439" s="34"/>
    </row>
    <row r="1440" spans="1:29">
      <c r="A1440" s="34"/>
      <c r="B1440" s="34"/>
      <c r="C1440" s="34"/>
      <c r="D1440" s="34"/>
      <c r="E1440" s="34"/>
      <c r="F1440" s="34"/>
      <c r="G1440" s="34"/>
      <c r="P1440" s="34"/>
      <c r="Q1440" s="34"/>
      <c r="R1440" s="34"/>
      <c r="S1440" s="34"/>
      <c r="T1440" s="34"/>
      <c r="U1440" s="34"/>
      <c r="V1440" s="34"/>
      <c r="W1440" s="34"/>
      <c r="X1440" s="34"/>
      <c r="Y1440" s="34"/>
      <c r="Z1440" s="34"/>
      <c r="AA1440" s="34"/>
      <c r="AB1440" s="34"/>
      <c r="AC1440" s="34"/>
    </row>
    <row r="1441" spans="1:29">
      <c r="A1441" s="34"/>
      <c r="B1441" s="34"/>
      <c r="C1441" s="34"/>
      <c r="D1441" s="34"/>
      <c r="E1441" s="34"/>
      <c r="F1441" s="34"/>
      <c r="G1441" s="34"/>
      <c r="P1441" s="34"/>
      <c r="Q1441" s="34"/>
      <c r="R1441" s="34"/>
      <c r="S1441" s="34"/>
      <c r="T1441" s="34"/>
      <c r="U1441" s="34"/>
      <c r="V1441" s="34"/>
      <c r="W1441" s="34"/>
      <c r="X1441" s="34"/>
      <c r="Y1441" s="34"/>
      <c r="Z1441" s="34"/>
      <c r="AA1441" s="34"/>
      <c r="AB1441" s="34"/>
      <c r="AC1441" s="34"/>
    </row>
    <row r="1442" spans="1:29">
      <c r="A1442" s="34"/>
      <c r="B1442" s="34"/>
      <c r="C1442" s="34"/>
      <c r="D1442" s="34"/>
      <c r="E1442" s="34"/>
      <c r="F1442" s="34"/>
      <c r="G1442" s="34"/>
      <c r="P1442" s="34"/>
      <c r="Q1442" s="34"/>
      <c r="R1442" s="34"/>
      <c r="S1442" s="34"/>
      <c r="T1442" s="34"/>
      <c r="U1442" s="34"/>
      <c r="V1442" s="34"/>
      <c r="W1442" s="34"/>
      <c r="X1442" s="34"/>
      <c r="Y1442" s="34"/>
      <c r="Z1442" s="34"/>
      <c r="AA1442" s="34"/>
      <c r="AB1442" s="34"/>
      <c r="AC1442" s="34"/>
    </row>
    <row r="1443" spans="1:29">
      <c r="A1443" s="34"/>
      <c r="B1443" s="34"/>
      <c r="C1443" s="34"/>
      <c r="D1443" s="34"/>
      <c r="E1443" s="34"/>
      <c r="F1443" s="34"/>
      <c r="G1443" s="34"/>
      <c r="P1443" s="34"/>
      <c r="Q1443" s="34"/>
      <c r="R1443" s="34"/>
      <c r="S1443" s="34"/>
      <c r="T1443" s="34"/>
      <c r="U1443" s="34"/>
      <c r="V1443" s="34"/>
      <c r="W1443" s="34"/>
      <c r="X1443" s="34"/>
      <c r="Y1443" s="34"/>
      <c r="Z1443" s="34"/>
      <c r="AA1443" s="34"/>
      <c r="AB1443" s="34"/>
      <c r="AC1443" s="34"/>
    </row>
    <row r="1444" spans="1:29">
      <c r="A1444" s="34"/>
      <c r="B1444" s="34"/>
      <c r="C1444" s="34"/>
      <c r="D1444" s="34"/>
      <c r="E1444" s="34"/>
      <c r="F1444" s="34"/>
      <c r="G1444" s="34"/>
      <c r="P1444" s="34"/>
      <c r="Q1444" s="34"/>
      <c r="R1444" s="34"/>
      <c r="S1444" s="34"/>
      <c r="T1444" s="34"/>
      <c r="U1444" s="34"/>
      <c r="V1444" s="34"/>
      <c r="W1444" s="34"/>
      <c r="X1444" s="34"/>
      <c r="Y1444" s="34"/>
      <c r="Z1444" s="34"/>
      <c r="AA1444" s="34"/>
      <c r="AB1444" s="34"/>
      <c r="AC1444" s="34"/>
    </row>
    <row r="1445" spans="1:29">
      <c r="A1445" s="34"/>
      <c r="B1445" s="34"/>
      <c r="C1445" s="34"/>
      <c r="D1445" s="34"/>
      <c r="E1445" s="34"/>
      <c r="F1445" s="34"/>
      <c r="G1445" s="34"/>
      <c r="P1445" s="34"/>
      <c r="Q1445" s="34"/>
      <c r="R1445" s="34"/>
      <c r="S1445" s="34"/>
      <c r="T1445" s="34"/>
      <c r="U1445" s="34"/>
      <c r="V1445" s="34"/>
      <c r="W1445" s="34"/>
      <c r="X1445" s="34"/>
      <c r="Y1445" s="34"/>
      <c r="Z1445" s="34"/>
      <c r="AA1445" s="34"/>
      <c r="AB1445" s="34"/>
      <c r="AC1445" s="34"/>
    </row>
    <row r="1446" spans="1:29">
      <c r="A1446" s="34"/>
      <c r="B1446" s="34"/>
      <c r="C1446" s="34"/>
      <c r="D1446" s="34"/>
      <c r="E1446" s="34"/>
      <c r="F1446" s="34"/>
      <c r="G1446" s="34"/>
      <c r="P1446" s="34"/>
      <c r="Q1446" s="34"/>
      <c r="R1446" s="34"/>
      <c r="S1446" s="34"/>
      <c r="T1446" s="34"/>
      <c r="U1446" s="34"/>
      <c r="V1446" s="34"/>
      <c r="W1446" s="34"/>
      <c r="X1446" s="34"/>
      <c r="Y1446" s="34"/>
      <c r="Z1446" s="34"/>
      <c r="AA1446" s="34"/>
      <c r="AB1446" s="34"/>
      <c r="AC1446" s="34"/>
    </row>
    <row r="1447" spans="1:29">
      <c r="A1447" s="34"/>
      <c r="B1447" s="34"/>
      <c r="C1447" s="34"/>
      <c r="D1447" s="34"/>
      <c r="E1447" s="34"/>
      <c r="F1447" s="34"/>
      <c r="G1447" s="34"/>
      <c r="P1447" s="34"/>
      <c r="Q1447" s="34"/>
      <c r="R1447" s="34"/>
      <c r="S1447" s="34"/>
      <c r="T1447" s="34"/>
      <c r="U1447" s="34"/>
      <c r="V1447" s="34"/>
      <c r="W1447" s="34"/>
      <c r="X1447" s="34"/>
      <c r="Y1447" s="34"/>
      <c r="Z1447" s="34"/>
      <c r="AA1447" s="34"/>
      <c r="AB1447" s="34"/>
      <c r="AC1447" s="34"/>
    </row>
    <row r="1448" spans="1:29">
      <c r="A1448" s="34"/>
      <c r="B1448" s="34"/>
      <c r="C1448" s="34"/>
      <c r="D1448" s="34"/>
      <c r="E1448" s="34"/>
      <c r="F1448" s="34"/>
      <c r="G1448" s="34"/>
      <c r="P1448" s="34"/>
      <c r="Q1448" s="34"/>
      <c r="R1448" s="34"/>
      <c r="S1448" s="34"/>
      <c r="T1448" s="34"/>
      <c r="U1448" s="34"/>
      <c r="V1448" s="34"/>
      <c r="W1448" s="34"/>
      <c r="X1448" s="34"/>
      <c r="Y1448" s="34"/>
      <c r="Z1448" s="34"/>
      <c r="AA1448" s="34"/>
      <c r="AB1448" s="34"/>
      <c r="AC1448" s="34"/>
    </row>
    <row r="1449" spans="1:29">
      <c r="A1449" s="34"/>
      <c r="B1449" s="34"/>
      <c r="C1449" s="34"/>
      <c r="D1449" s="34"/>
      <c r="E1449" s="34"/>
      <c r="F1449" s="34"/>
      <c r="G1449" s="34"/>
      <c r="P1449" s="34"/>
      <c r="Q1449" s="34"/>
      <c r="R1449" s="34"/>
      <c r="S1449" s="34"/>
      <c r="T1449" s="34"/>
      <c r="U1449" s="34"/>
      <c r="V1449" s="34"/>
      <c r="W1449" s="34"/>
      <c r="X1449" s="34"/>
      <c r="Y1449" s="34"/>
      <c r="Z1449" s="34"/>
      <c r="AA1449" s="34"/>
      <c r="AB1449" s="34"/>
      <c r="AC1449" s="34"/>
    </row>
    <row r="1450" spans="1:29">
      <c r="A1450" s="34"/>
      <c r="B1450" s="34"/>
      <c r="C1450" s="34"/>
      <c r="D1450" s="34"/>
      <c r="E1450" s="34"/>
      <c r="F1450" s="34"/>
      <c r="G1450" s="34"/>
      <c r="P1450" s="34"/>
      <c r="Q1450" s="34"/>
      <c r="R1450" s="34"/>
      <c r="S1450" s="34"/>
      <c r="T1450" s="34"/>
      <c r="U1450" s="34"/>
      <c r="V1450" s="34"/>
      <c r="W1450" s="34"/>
      <c r="X1450" s="34"/>
      <c r="Y1450" s="34"/>
      <c r="Z1450" s="34"/>
      <c r="AA1450" s="34"/>
      <c r="AB1450" s="34"/>
      <c r="AC1450" s="34"/>
    </row>
    <row r="1451" spans="1:29">
      <c r="A1451" s="34"/>
      <c r="B1451" s="34"/>
      <c r="C1451" s="34"/>
      <c r="D1451" s="34"/>
      <c r="E1451" s="34"/>
      <c r="F1451" s="34"/>
      <c r="G1451" s="34"/>
      <c r="P1451" s="34"/>
      <c r="Q1451" s="34"/>
      <c r="R1451" s="34"/>
      <c r="S1451" s="34"/>
      <c r="T1451" s="34"/>
      <c r="U1451" s="34"/>
      <c r="V1451" s="34"/>
      <c r="W1451" s="34"/>
      <c r="X1451" s="34"/>
      <c r="Y1451" s="34"/>
      <c r="Z1451" s="34"/>
      <c r="AA1451" s="34"/>
      <c r="AB1451" s="34"/>
      <c r="AC1451" s="34"/>
    </row>
    <row r="1452" spans="1:29">
      <c r="A1452" s="34"/>
      <c r="B1452" s="34"/>
      <c r="C1452" s="34"/>
      <c r="D1452" s="34"/>
      <c r="E1452" s="34"/>
      <c r="F1452" s="34"/>
      <c r="G1452" s="34"/>
      <c r="P1452" s="34"/>
      <c r="Q1452" s="34"/>
      <c r="R1452" s="34"/>
      <c r="S1452" s="34"/>
      <c r="T1452" s="34"/>
      <c r="U1452" s="34"/>
      <c r="V1452" s="34"/>
      <c r="W1452" s="34"/>
      <c r="X1452" s="34"/>
      <c r="Y1452" s="34"/>
      <c r="Z1452" s="34"/>
      <c r="AA1452" s="34"/>
      <c r="AB1452" s="34"/>
      <c r="AC1452" s="34"/>
    </row>
    <row r="1453" spans="1:29">
      <c r="A1453" s="34"/>
      <c r="B1453" s="34"/>
      <c r="C1453" s="34"/>
      <c r="D1453" s="34"/>
      <c r="E1453" s="34"/>
      <c r="F1453" s="34"/>
      <c r="G1453" s="34"/>
      <c r="P1453" s="34"/>
      <c r="Q1453" s="34"/>
      <c r="R1453" s="34"/>
      <c r="S1453" s="34"/>
      <c r="T1453" s="34"/>
      <c r="U1453" s="34"/>
      <c r="V1453" s="34"/>
      <c r="W1453" s="34"/>
      <c r="X1453" s="34"/>
      <c r="Y1453" s="34"/>
      <c r="Z1453" s="34"/>
      <c r="AA1453" s="34"/>
      <c r="AB1453" s="34"/>
      <c r="AC1453" s="34"/>
    </row>
    <row r="1454" spans="1:29">
      <c r="A1454" s="34"/>
      <c r="B1454" s="34"/>
      <c r="C1454" s="34"/>
      <c r="D1454" s="34"/>
      <c r="E1454" s="34"/>
      <c r="F1454" s="34"/>
      <c r="G1454" s="34"/>
      <c r="P1454" s="34"/>
      <c r="Q1454" s="34"/>
      <c r="R1454" s="34"/>
      <c r="S1454" s="34"/>
      <c r="T1454" s="34"/>
      <c r="U1454" s="34"/>
      <c r="V1454" s="34"/>
      <c r="W1454" s="34"/>
      <c r="X1454" s="34"/>
      <c r="Y1454" s="34"/>
      <c r="Z1454" s="34"/>
      <c r="AA1454" s="34"/>
      <c r="AB1454" s="34"/>
      <c r="AC1454" s="34"/>
    </row>
    <row r="1455" spans="1:29">
      <c r="A1455" s="34"/>
      <c r="B1455" s="34"/>
      <c r="C1455" s="34"/>
      <c r="D1455" s="34"/>
      <c r="E1455" s="34"/>
      <c r="F1455" s="34"/>
      <c r="G1455" s="34"/>
      <c r="P1455" s="34"/>
      <c r="Q1455" s="34"/>
      <c r="R1455" s="34"/>
      <c r="S1455" s="34"/>
      <c r="T1455" s="34"/>
      <c r="U1455" s="34"/>
      <c r="V1455" s="34"/>
      <c r="W1455" s="34"/>
      <c r="X1455" s="34"/>
      <c r="Y1455" s="34"/>
      <c r="Z1455" s="34"/>
      <c r="AA1455" s="34"/>
      <c r="AB1455" s="34"/>
      <c r="AC1455" s="34"/>
    </row>
    <row r="1456" spans="1:29">
      <c r="A1456" s="34"/>
      <c r="B1456" s="34"/>
      <c r="C1456" s="34"/>
      <c r="D1456" s="34"/>
      <c r="E1456" s="34"/>
      <c r="F1456" s="34"/>
      <c r="G1456" s="34"/>
      <c r="P1456" s="34"/>
      <c r="Q1456" s="34"/>
      <c r="R1456" s="34"/>
      <c r="S1456" s="34"/>
      <c r="T1456" s="34"/>
      <c r="U1456" s="34"/>
      <c r="V1456" s="34"/>
      <c r="W1456" s="34"/>
      <c r="X1456" s="34"/>
      <c r="Y1456" s="34"/>
      <c r="Z1456" s="34"/>
      <c r="AA1456" s="34"/>
      <c r="AB1456" s="34"/>
      <c r="AC1456" s="34"/>
    </row>
    <row r="1457" spans="1:29">
      <c r="A1457" s="34"/>
      <c r="B1457" s="34"/>
      <c r="C1457" s="34"/>
      <c r="D1457" s="34"/>
      <c r="E1457" s="34"/>
      <c r="F1457" s="34"/>
      <c r="G1457" s="34"/>
      <c r="P1457" s="34"/>
      <c r="Q1457" s="34"/>
      <c r="R1457" s="34"/>
      <c r="S1457" s="34"/>
      <c r="T1457" s="34"/>
      <c r="U1457" s="34"/>
      <c r="V1457" s="34"/>
      <c r="W1457" s="34"/>
      <c r="X1457" s="34"/>
      <c r="Y1457" s="34"/>
      <c r="Z1457" s="34"/>
      <c r="AA1457" s="34"/>
      <c r="AB1457" s="34"/>
      <c r="AC1457" s="34"/>
    </row>
    <row r="1458" spans="1:29">
      <c r="A1458" s="34"/>
      <c r="B1458" s="34"/>
      <c r="C1458" s="34"/>
      <c r="D1458" s="34"/>
      <c r="E1458" s="34"/>
      <c r="F1458" s="34"/>
      <c r="G1458" s="34"/>
      <c r="P1458" s="34"/>
      <c r="Q1458" s="34"/>
      <c r="R1458" s="34"/>
      <c r="S1458" s="34"/>
      <c r="T1458" s="34"/>
      <c r="U1458" s="34"/>
      <c r="V1458" s="34"/>
      <c r="W1458" s="34"/>
      <c r="X1458" s="34"/>
      <c r="Y1458" s="34"/>
      <c r="Z1458" s="34"/>
      <c r="AA1458" s="34"/>
      <c r="AB1458" s="34"/>
      <c r="AC1458" s="34"/>
    </row>
    <row r="1459" spans="1:29">
      <c r="A1459" s="34"/>
      <c r="B1459" s="34"/>
      <c r="C1459" s="34"/>
      <c r="D1459" s="34"/>
      <c r="E1459" s="34"/>
      <c r="F1459" s="34"/>
      <c r="G1459" s="34"/>
      <c r="P1459" s="34"/>
      <c r="Q1459" s="34"/>
      <c r="R1459" s="34"/>
      <c r="S1459" s="34"/>
      <c r="T1459" s="34"/>
      <c r="U1459" s="34"/>
      <c r="V1459" s="34"/>
      <c r="W1459" s="34"/>
      <c r="X1459" s="34"/>
      <c r="Y1459" s="34"/>
      <c r="Z1459" s="34"/>
      <c r="AA1459" s="34"/>
      <c r="AB1459" s="34"/>
      <c r="AC1459" s="34"/>
    </row>
    <row r="1460" spans="1:29">
      <c r="A1460" s="34"/>
      <c r="B1460" s="34"/>
      <c r="C1460" s="34"/>
      <c r="D1460" s="34"/>
      <c r="E1460" s="34"/>
      <c r="F1460" s="34"/>
      <c r="G1460" s="34"/>
      <c r="P1460" s="34"/>
      <c r="Q1460" s="34"/>
      <c r="R1460" s="34"/>
      <c r="S1460" s="34"/>
      <c r="T1460" s="34"/>
      <c r="U1460" s="34"/>
      <c r="V1460" s="34"/>
      <c r="W1460" s="34"/>
      <c r="X1460" s="34"/>
      <c r="Y1460" s="34"/>
      <c r="Z1460" s="34"/>
      <c r="AA1460" s="34"/>
      <c r="AB1460" s="34"/>
      <c r="AC1460" s="34"/>
    </row>
    <row r="1461" spans="1:29">
      <c r="A1461" s="34"/>
      <c r="B1461" s="34"/>
      <c r="C1461" s="34"/>
      <c r="D1461" s="34"/>
      <c r="E1461" s="34"/>
      <c r="F1461" s="34"/>
      <c r="G1461" s="34"/>
      <c r="P1461" s="34"/>
      <c r="Q1461" s="34"/>
      <c r="R1461" s="34"/>
      <c r="S1461" s="34"/>
      <c r="T1461" s="34"/>
      <c r="U1461" s="34"/>
      <c r="V1461" s="34"/>
      <c r="W1461" s="34"/>
      <c r="X1461" s="34"/>
      <c r="Y1461" s="34"/>
      <c r="Z1461" s="34"/>
      <c r="AA1461" s="34"/>
      <c r="AB1461" s="34"/>
      <c r="AC1461" s="34"/>
    </row>
    <row r="1462" spans="1:29">
      <c r="A1462" s="34"/>
      <c r="B1462" s="34"/>
      <c r="C1462" s="34"/>
      <c r="D1462" s="34"/>
      <c r="E1462" s="34"/>
      <c r="F1462" s="34"/>
      <c r="G1462" s="34"/>
      <c r="P1462" s="34"/>
      <c r="Q1462" s="34"/>
      <c r="R1462" s="34"/>
      <c r="S1462" s="34"/>
      <c r="T1462" s="34"/>
      <c r="U1462" s="34"/>
      <c r="V1462" s="34"/>
      <c r="W1462" s="34"/>
      <c r="X1462" s="34"/>
      <c r="Y1462" s="34"/>
      <c r="Z1462" s="34"/>
      <c r="AA1462" s="34"/>
      <c r="AB1462" s="34"/>
      <c r="AC1462" s="34"/>
    </row>
    <row r="1463" spans="1:29">
      <c r="A1463" s="34"/>
      <c r="B1463" s="34"/>
      <c r="C1463" s="34"/>
      <c r="D1463" s="34"/>
      <c r="E1463" s="34"/>
      <c r="F1463" s="34"/>
      <c r="G1463" s="34"/>
      <c r="P1463" s="34"/>
      <c r="Q1463" s="34"/>
      <c r="R1463" s="34"/>
      <c r="S1463" s="34"/>
      <c r="T1463" s="34"/>
      <c r="U1463" s="34"/>
      <c r="V1463" s="34"/>
      <c r="W1463" s="34"/>
      <c r="X1463" s="34"/>
      <c r="Y1463" s="34"/>
      <c r="Z1463" s="34"/>
      <c r="AA1463" s="34"/>
      <c r="AB1463" s="34"/>
      <c r="AC1463" s="34"/>
    </row>
    <row r="1464" spans="1:29">
      <c r="A1464" s="34"/>
      <c r="B1464" s="34"/>
      <c r="C1464" s="34"/>
      <c r="D1464" s="34"/>
      <c r="E1464" s="34"/>
      <c r="F1464" s="34"/>
      <c r="G1464" s="34"/>
      <c r="P1464" s="34"/>
      <c r="Q1464" s="34"/>
      <c r="R1464" s="34"/>
      <c r="S1464" s="34"/>
      <c r="T1464" s="34"/>
      <c r="U1464" s="34"/>
      <c r="V1464" s="34"/>
      <c r="W1464" s="34"/>
      <c r="X1464" s="34"/>
      <c r="Y1464" s="34"/>
      <c r="Z1464" s="34"/>
      <c r="AA1464" s="34"/>
      <c r="AB1464" s="34"/>
      <c r="AC1464" s="34"/>
    </row>
    <row r="1465" spans="1:29">
      <c r="A1465" s="34"/>
      <c r="B1465" s="34"/>
      <c r="C1465" s="34"/>
      <c r="D1465" s="34"/>
      <c r="E1465" s="34"/>
      <c r="F1465" s="34"/>
      <c r="G1465" s="34"/>
      <c r="P1465" s="34"/>
      <c r="Q1465" s="34"/>
      <c r="R1465" s="34"/>
      <c r="S1465" s="34"/>
      <c r="T1465" s="34"/>
      <c r="U1465" s="34"/>
      <c r="V1465" s="34"/>
      <c r="W1465" s="34"/>
      <c r="X1465" s="34"/>
      <c r="Y1465" s="34"/>
      <c r="Z1465" s="34"/>
      <c r="AA1465" s="34"/>
      <c r="AB1465" s="34"/>
      <c r="AC1465" s="34"/>
    </row>
    <row r="1466" spans="1:29">
      <c r="A1466" s="34"/>
      <c r="B1466" s="34"/>
      <c r="C1466" s="34"/>
      <c r="D1466" s="34"/>
      <c r="E1466" s="34"/>
      <c r="F1466" s="34"/>
      <c r="G1466" s="34"/>
      <c r="P1466" s="34"/>
      <c r="Q1466" s="34"/>
      <c r="R1466" s="34"/>
      <c r="S1466" s="34"/>
      <c r="T1466" s="34"/>
      <c r="U1466" s="34"/>
      <c r="V1466" s="34"/>
      <c r="W1466" s="34"/>
      <c r="X1466" s="34"/>
      <c r="Y1466" s="34"/>
      <c r="Z1466" s="34"/>
      <c r="AA1466" s="34"/>
      <c r="AB1466" s="34"/>
      <c r="AC1466" s="34"/>
    </row>
    <row r="1467" spans="1:29">
      <c r="A1467" s="34"/>
      <c r="B1467" s="34"/>
      <c r="C1467" s="34"/>
      <c r="D1467" s="34"/>
      <c r="E1467" s="34"/>
      <c r="F1467" s="34"/>
      <c r="G1467" s="34"/>
      <c r="P1467" s="34"/>
      <c r="Q1467" s="34"/>
      <c r="R1467" s="34"/>
      <c r="S1467" s="34"/>
      <c r="T1467" s="34"/>
      <c r="U1467" s="34"/>
      <c r="V1467" s="34"/>
      <c r="W1467" s="34"/>
      <c r="X1467" s="34"/>
      <c r="Y1467" s="34"/>
      <c r="Z1467" s="34"/>
      <c r="AA1467" s="34"/>
      <c r="AB1467" s="34"/>
      <c r="AC1467" s="34"/>
    </row>
    <row r="1468" spans="1:29">
      <c r="A1468" s="34"/>
      <c r="B1468" s="34"/>
      <c r="C1468" s="34"/>
      <c r="D1468" s="34"/>
      <c r="E1468" s="34"/>
      <c r="F1468" s="34"/>
      <c r="G1468" s="34"/>
      <c r="P1468" s="34"/>
      <c r="Q1468" s="34"/>
      <c r="R1468" s="34"/>
      <c r="S1468" s="34"/>
      <c r="T1468" s="34"/>
      <c r="U1468" s="34"/>
      <c r="V1468" s="34"/>
      <c r="W1468" s="34"/>
      <c r="X1468" s="34"/>
      <c r="Y1468" s="34"/>
      <c r="Z1468" s="34"/>
      <c r="AA1468" s="34"/>
      <c r="AB1468" s="34"/>
      <c r="AC1468" s="34"/>
    </row>
    <row r="1469" spans="1:29">
      <c r="A1469" s="34"/>
      <c r="B1469" s="34"/>
      <c r="C1469" s="34"/>
      <c r="D1469" s="34"/>
      <c r="E1469" s="34"/>
      <c r="F1469" s="34"/>
      <c r="G1469" s="34"/>
      <c r="P1469" s="34"/>
      <c r="Q1469" s="34"/>
      <c r="R1469" s="34"/>
      <c r="S1469" s="34"/>
      <c r="T1469" s="34"/>
      <c r="U1469" s="34"/>
      <c r="V1469" s="34"/>
      <c r="W1469" s="34"/>
      <c r="X1469" s="34"/>
      <c r="Y1469" s="34"/>
      <c r="Z1469" s="34"/>
      <c r="AA1469" s="34"/>
      <c r="AB1469" s="34"/>
      <c r="AC1469" s="34"/>
    </row>
    <row r="1470" spans="1:29">
      <c r="A1470" s="34"/>
      <c r="B1470" s="34"/>
      <c r="C1470" s="34"/>
      <c r="D1470" s="34"/>
      <c r="E1470" s="34"/>
      <c r="F1470" s="34"/>
      <c r="G1470" s="34"/>
      <c r="P1470" s="34"/>
      <c r="Q1470" s="34"/>
      <c r="R1470" s="34"/>
      <c r="S1470" s="34"/>
      <c r="T1470" s="34"/>
      <c r="U1470" s="34"/>
      <c r="V1470" s="34"/>
      <c r="W1470" s="34"/>
      <c r="X1470" s="34"/>
      <c r="Y1470" s="34"/>
      <c r="Z1470" s="34"/>
      <c r="AA1470" s="34"/>
      <c r="AB1470" s="34"/>
      <c r="AC1470" s="34"/>
    </row>
    <row r="1471" spans="1:29">
      <c r="A1471" s="34"/>
      <c r="B1471" s="34"/>
      <c r="C1471" s="34"/>
      <c r="D1471" s="34"/>
      <c r="E1471" s="34"/>
      <c r="F1471" s="34"/>
      <c r="G1471" s="34"/>
      <c r="P1471" s="34"/>
      <c r="Q1471" s="34"/>
      <c r="R1471" s="34"/>
      <c r="S1471" s="34"/>
      <c r="T1471" s="34"/>
      <c r="U1471" s="34"/>
      <c r="V1471" s="34"/>
      <c r="W1471" s="34"/>
      <c r="X1471" s="34"/>
      <c r="Y1471" s="34"/>
      <c r="Z1471" s="34"/>
      <c r="AA1471" s="34"/>
      <c r="AB1471" s="34"/>
      <c r="AC1471" s="34"/>
    </row>
    <row r="1472" spans="1:29">
      <c r="A1472" s="34"/>
      <c r="B1472" s="34"/>
      <c r="C1472" s="34"/>
      <c r="D1472" s="34"/>
      <c r="E1472" s="34"/>
      <c r="F1472" s="34"/>
      <c r="G1472" s="34"/>
      <c r="P1472" s="34"/>
      <c r="Q1472" s="34"/>
      <c r="R1472" s="34"/>
      <c r="S1472" s="34"/>
      <c r="T1472" s="34"/>
      <c r="U1472" s="34"/>
      <c r="V1472" s="34"/>
      <c r="W1472" s="34"/>
      <c r="X1472" s="34"/>
      <c r="Y1472" s="34"/>
      <c r="Z1472" s="34"/>
      <c r="AA1472" s="34"/>
      <c r="AB1472" s="34"/>
      <c r="AC1472" s="34"/>
    </row>
    <row r="1473" spans="1:29">
      <c r="A1473" s="34"/>
      <c r="B1473" s="34"/>
      <c r="C1473" s="34"/>
      <c r="D1473" s="34"/>
      <c r="E1473" s="34"/>
      <c r="F1473" s="34"/>
      <c r="G1473" s="34"/>
      <c r="P1473" s="34"/>
      <c r="Q1473" s="34"/>
      <c r="R1473" s="34"/>
      <c r="S1473" s="34"/>
      <c r="T1473" s="34"/>
      <c r="U1473" s="34"/>
      <c r="V1473" s="34"/>
      <c r="W1473" s="34"/>
      <c r="X1473" s="34"/>
      <c r="Y1473" s="34"/>
      <c r="Z1473" s="34"/>
      <c r="AA1473" s="34"/>
      <c r="AB1473" s="34"/>
      <c r="AC1473" s="34"/>
    </row>
    <row r="1474" spans="1:29">
      <c r="A1474" s="34"/>
      <c r="B1474" s="34"/>
      <c r="C1474" s="34"/>
      <c r="D1474" s="34"/>
      <c r="E1474" s="34"/>
      <c r="F1474" s="34"/>
      <c r="G1474" s="34"/>
      <c r="P1474" s="34"/>
      <c r="Q1474" s="34"/>
      <c r="R1474" s="34"/>
      <c r="S1474" s="34"/>
      <c r="T1474" s="34"/>
      <c r="U1474" s="34"/>
      <c r="V1474" s="34"/>
      <c r="W1474" s="34"/>
      <c r="X1474" s="34"/>
      <c r="Y1474" s="34"/>
      <c r="Z1474" s="34"/>
      <c r="AA1474" s="34"/>
      <c r="AB1474" s="34"/>
      <c r="AC1474" s="34"/>
    </row>
    <row r="1475" spans="1:29">
      <c r="A1475" s="34"/>
      <c r="B1475" s="34"/>
      <c r="C1475" s="34"/>
      <c r="D1475" s="34"/>
      <c r="E1475" s="34"/>
      <c r="F1475" s="34"/>
      <c r="G1475" s="34"/>
      <c r="P1475" s="34"/>
      <c r="Q1475" s="34"/>
      <c r="R1475" s="34"/>
      <c r="S1475" s="34"/>
      <c r="T1475" s="34"/>
      <c r="U1475" s="34"/>
      <c r="V1475" s="34"/>
      <c r="W1475" s="34"/>
      <c r="X1475" s="34"/>
      <c r="Y1475" s="34"/>
      <c r="Z1475" s="34"/>
      <c r="AA1475" s="34"/>
      <c r="AB1475" s="34"/>
      <c r="AC1475" s="34"/>
    </row>
    <row r="1476" spans="1:29">
      <c r="A1476" s="34"/>
      <c r="B1476" s="34"/>
      <c r="C1476" s="34"/>
      <c r="D1476" s="34"/>
      <c r="E1476" s="34"/>
      <c r="F1476" s="34"/>
      <c r="G1476" s="34"/>
      <c r="P1476" s="34"/>
      <c r="Q1476" s="34"/>
      <c r="R1476" s="34"/>
      <c r="S1476" s="34"/>
      <c r="T1476" s="34"/>
      <c r="U1476" s="34"/>
      <c r="V1476" s="34"/>
      <c r="W1476" s="34"/>
      <c r="X1476" s="34"/>
      <c r="Y1476" s="34"/>
      <c r="Z1476" s="34"/>
      <c r="AA1476" s="34"/>
      <c r="AB1476" s="34"/>
      <c r="AC1476" s="34"/>
    </row>
    <row r="1477" spans="1:29">
      <c r="A1477" s="34"/>
      <c r="B1477" s="34"/>
      <c r="C1477" s="34"/>
      <c r="D1477" s="34"/>
      <c r="E1477" s="34"/>
      <c r="F1477" s="34"/>
      <c r="G1477" s="34"/>
      <c r="P1477" s="34"/>
      <c r="Q1477" s="34"/>
      <c r="R1477" s="34"/>
      <c r="S1477" s="34"/>
      <c r="T1477" s="34"/>
      <c r="U1477" s="34"/>
      <c r="V1477" s="34"/>
      <c r="W1477" s="34"/>
      <c r="X1477" s="34"/>
      <c r="Y1477" s="34"/>
      <c r="Z1477" s="34"/>
      <c r="AA1477" s="34"/>
      <c r="AB1477" s="34"/>
      <c r="AC1477" s="34"/>
    </row>
    <row r="1478" spans="1:29">
      <c r="A1478" s="34"/>
      <c r="B1478" s="34"/>
      <c r="C1478" s="34"/>
      <c r="D1478" s="34"/>
      <c r="E1478" s="34"/>
      <c r="F1478" s="34"/>
      <c r="G1478" s="34"/>
      <c r="P1478" s="34"/>
      <c r="Q1478" s="34"/>
      <c r="R1478" s="34"/>
      <c r="S1478" s="34"/>
      <c r="T1478" s="34"/>
      <c r="U1478" s="34"/>
      <c r="V1478" s="34"/>
      <c r="W1478" s="34"/>
      <c r="X1478" s="34"/>
      <c r="Y1478" s="34"/>
      <c r="Z1478" s="34"/>
      <c r="AA1478" s="34"/>
      <c r="AB1478" s="34"/>
      <c r="AC1478" s="34"/>
    </row>
    <row r="1479" spans="1:29">
      <c r="A1479" s="34"/>
      <c r="B1479" s="34"/>
      <c r="C1479" s="34"/>
      <c r="D1479" s="34"/>
      <c r="E1479" s="34"/>
      <c r="F1479" s="34"/>
      <c r="G1479" s="34"/>
      <c r="P1479" s="34"/>
      <c r="Q1479" s="34"/>
      <c r="R1479" s="34"/>
      <c r="S1479" s="34"/>
      <c r="T1479" s="34"/>
      <c r="U1479" s="34"/>
      <c r="V1479" s="34"/>
      <c r="W1479" s="34"/>
      <c r="X1479" s="34"/>
      <c r="Y1479" s="34"/>
      <c r="Z1479" s="34"/>
      <c r="AA1479" s="34"/>
      <c r="AB1479" s="34"/>
      <c r="AC1479" s="34"/>
    </row>
    <row r="1480" spans="1:29">
      <c r="A1480" s="34"/>
      <c r="B1480" s="34"/>
      <c r="C1480" s="34"/>
      <c r="D1480" s="34"/>
      <c r="E1480" s="34"/>
      <c r="F1480" s="34"/>
      <c r="G1480" s="34"/>
      <c r="P1480" s="34"/>
      <c r="Q1480" s="34"/>
      <c r="R1480" s="34"/>
      <c r="S1480" s="34"/>
      <c r="T1480" s="34"/>
      <c r="U1480" s="34"/>
      <c r="V1480" s="34"/>
      <c r="W1480" s="34"/>
      <c r="X1480" s="34"/>
      <c r="Y1480" s="34"/>
      <c r="Z1480" s="34"/>
      <c r="AA1480" s="34"/>
      <c r="AB1480" s="34"/>
      <c r="AC1480" s="34"/>
    </row>
    <row r="1481" spans="1:29">
      <c r="A1481" s="34"/>
      <c r="B1481" s="34"/>
      <c r="C1481" s="34"/>
      <c r="D1481" s="34"/>
      <c r="E1481" s="34"/>
      <c r="F1481" s="34"/>
      <c r="G1481" s="34"/>
      <c r="P1481" s="34"/>
      <c r="Q1481" s="34"/>
      <c r="R1481" s="34"/>
      <c r="S1481" s="34"/>
      <c r="T1481" s="34"/>
      <c r="U1481" s="34"/>
      <c r="V1481" s="34"/>
      <c r="W1481" s="34"/>
      <c r="X1481" s="34"/>
      <c r="Y1481" s="34"/>
      <c r="Z1481" s="34"/>
      <c r="AA1481" s="34"/>
      <c r="AB1481" s="34"/>
      <c r="AC1481" s="34"/>
    </row>
    <row r="1482" spans="1:29">
      <c r="A1482" s="34"/>
      <c r="B1482" s="34"/>
      <c r="C1482" s="34"/>
      <c r="D1482" s="34"/>
      <c r="E1482" s="34"/>
      <c r="F1482" s="34"/>
      <c r="G1482" s="34"/>
      <c r="P1482" s="34"/>
      <c r="Q1482" s="34"/>
      <c r="R1482" s="34"/>
      <c r="S1482" s="34"/>
      <c r="T1482" s="34"/>
      <c r="U1482" s="34"/>
      <c r="V1482" s="34"/>
      <c r="W1482" s="34"/>
      <c r="X1482" s="34"/>
      <c r="Y1482" s="34"/>
      <c r="Z1482" s="34"/>
      <c r="AA1482" s="34"/>
      <c r="AB1482" s="34"/>
      <c r="AC1482" s="34"/>
    </row>
    <row r="1483" spans="1:29">
      <c r="A1483" s="34"/>
      <c r="B1483" s="34"/>
      <c r="C1483" s="34"/>
      <c r="D1483" s="34"/>
      <c r="E1483" s="34"/>
      <c r="F1483" s="34"/>
      <c r="G1483" s="34"/>
      <c r="P1483" s="34"/>
      <c r="Q1483" s="34"/>
      <c r="R1483" s="34"/>
      <c r="S1483" s="34"/>
      <c r="T1483" s="34"/>
      <c r="U1483" s="34"/>
      <c r="V1483" s="34"/>
      <c r="W1483" s="34"/>
      <c r="X1483" s="34"/>
      <c r="Y1483" s="34"/>
      <c r="Z1483" s="34"/>
      <c r="AA1483" s="34"/>
      <c r="AB1483" s="34"/>
      <c r="AC1483" s="34"/>
    </row>
    <row r="1484" spans="1:29">
      <c r="A1484" s="34"/>
      <c r="B1484" s="34"/>
      <c r="C1484" s="34"/>
      <c r="D1484" s="34"/>
      <c r="E1484" s="34"/>
      <c r="F1484" s="34"/>
      <c r="G1484" s="34"/>
      <c r="P1484" s="34"/>
      <c r="Q1484" s="34"/>
      <c r="R1484" s="34"/>
      <c r="S1484" s="34"/>
      <c r="T1484" s="34"/>
      <c r="U1484" s="34"/>
      <c r="V1484" s="34"/>
      <c r="W1484" s="34"/>
      <c r="X1484" s="34"/>
      <c r="Y1484" s="34"/>
      <c r="Z1484" s="34"/>
      <c r="AA1484" s="34"/>
      <c r="AB1484" s="34"/>
      <c r="AC1484" s="34"/>
    </row>
    <row r="1485" spans="1:29">
      <c r="A1485" s="34"/>
      <c r="B1485" s="34"/>
      <c r="C1485" s="34"/>
      <c r="D1485" s="34"/>
      <c r="E1485" s="34"/>
      <c r="F1485" s="34"/>
      <c r="G1485" s="34"/>
      <c r="P1485" s="34"/>
      <c r="Q1485" s="34"/>
      <c r="R1485" s="34"/>
      <c r="S1485" s="34"/>
      <c r="T1485" s="34"/>
      <c r="U1485" s="34"/>
      <c r="V1485" s="34"/>
      <c r="W1485" s="34"/>
      <c r="X1485" s="34"/>
      <c r="Y1485" s="34"/>
      <c r="Z1485" s="34"/>
      <c r="AA1485" s="34"/>
      <c r="AB1485" s="34"/>
      <c r="AC1485" s="34"/>
    </row>
    <row r="1486" spans="1:29">
      <c r="A1486" s="34"/>
      <c r="B1486" s="34"/>
      <c r="C1486" s="34"/>
      <c r="D1486" s="34"/>
      <c r="E1486" s="34"/>
      <c r="F1486" s="34"/>
      <c r="G1486" s="34"/>
      <c r="P1486" s="34"/>
      <c r="Q1486" s="34"/>
      <c r="R1486" s="34"/>
      <c r="S1486" s="34"/>
      <c r="T1486" s="34"/>
      <c r="U1486" s="34"/>
      <c r="V1486" s="34"/>
      <c r="W1486" s="34"/>
      <c r="X1486" s="34"/>
      <c r="Y1486" s="34"/>
      <c r="Z1486" s="34"/>
      <c r="AA1486" s="34"/>
      <c r="AB1486" s="34"/>
      <c r="AC1486" s="34"/>
    </row>
    <row r="1487" spans="1:29">
      <c r="A1487" s="34"/>
      <c r="B1487" s="34"/>
      <c r="C1487" s="34"/>
      <c r="D1487" s="34"/>
      <c r="E1487" s="34"/>
      <c r="F1487" s="34"/>
      <c r="G1487" s="34"/>
      <c r="P1487" s="34"/>
      <c r="Q1487" s="34"/>
      <c r="R1487" s="34"/>
      <c r="S1487" s="34"/>
      <c r="T1487" s="34"/>
      <c r="U1487" s="34"/>
      <c r="V1487" s="34"/>
      <c r="W1487" s="34"/>
      <c r="X1487" s="34"/>
      <c r="Y1487" s="34"/>
      <c r="Z1487" s="34"/>
      <c r="AA1487" s="34"/>
      <c r="AB1487" s="34"/>
      <c r="AC1487" s="34"/>
    </row>
    <row r="1488" spans="1:29">
      <c r="A1488" s="34"/>
      <c r="B1488" s="34"/>
      <c r="C1488" s="34"/>
      <c r="D1488" s="34"/>
      <c r="E1488" s="34"/>
      <c r="F1488" s="34"/>
      <c r="G1488" s="34"/>
      <c r="P1488" s="34"/>
      <c r="Q1488" s="34"/>
      <c r="R1488" s="34"/>
      <c r="S1488" s="34"/>
      <c r="T1488" s="34"/>
      <c r="U1488" s="34"/>
      <c r="V1488" s="34"/>
      <c r="W1488" s="34"/>
      <c r="X1488" s="34"/>
      <c r="Y1488" s="34"/>
      <c r="Z1488" s="34"/>
      <c r="AA1488" s="34"/>
      <c r="AB1488" s="34"/>
      <c r="AC1488" s="34"/>
    </row>
    <row r="1489" spans="1:29">
      <c r="A1489" s="34"/>
      <c r="B1489" s="34"/>
      <c r="C1489" s="34"/>
      <c r="D1489" s="34"/>
      <c r="E1489" s="34"/>
      <c r="F1489" s="34"/>
      <c r="G1489" s="34"/>
      <c r="P1489" s="34"/>
      <c r="Q1489" s="34"/>
      <c r="R1489" s="34"/>
      <c r="S1489" s="34"/>
      <c r="T1489" s="34"/>
      <c r="U1489" s="34"/>
      <c r="V1489" s="34"/>
      <c r="W1489" s="34"/>
      <c r="X1489" s="34"/>
      <c r="Y1489" s="34"/>
      <c r="Z1489" s="34"/>
      <c r="AA1489" s="34"/>
      <c r="AB1489" s="34"/>
      <c r="AC1489" s="34"/>
    </row>
    <row r="1490" spans="1:29">
      <c r="A1490" s="34"/>
      <c r="B1490" s="34"/>
      <c r="C1490" s="34"/>
      <c r="D1490" s="34"/>
      <c r="E1490" s="34"/>
      <c r="F1490" s="34"/>
      <c r="G1490" s="34"/>
      <c r="P1490" s="34"/>
      <c r="Q1490" s="34"/>
      <c r="R1490" s="34"/>
      <c r="S1490" s="34"/>
      <c r="T1490" s="34"/>
      <c r="U1490" s="34"/>
      <c r="V1490" s="34"/>
      <c r="W1490" s="34"/>
      <c r="X1490" s="34"/>
      <c r="Y1490" s="34"/>
      <c r="Z1490" s="34"/>
      <c r="AA1490" s="34"/>
      <c r="AB1490" s="34"/>
      <c r="AC1490" s="34"/>
    </row>
    <row r="1491" spans="1:29">
      <c r="A1491" s="34"/>
      <c r="B1491" s="34"/>
      <c r="C1491" s="34"/>
      <c r="D1491" s="34"/>
      <c r="E1491" s="34"/>
      <c r="F1491" s="34"/>
      <c r="G1491" s="34"/>
      <c r="P1491" s="34"/>
      <c r="Q1491" s="34"/>
      <c r="R1491" s="34"/>
      <c r="S1491" s="34"/>
      <c r="T1491" s="34"/>
      <c r="U1491" s="34"/>
      <c r="V1491" s="34"/>
      <c r="W1491" s="34"/>
      <c r="X1491" s="34"/>
      <c r="Y1491" s="34"/>
      <c r="Z1491" s="34"/>
      <c r="AA1491" s="34"/>
      <c r="AB1491" s="34"/>
      <c r="AC1491" s="34"/>
    </row>
    <row r="1492" spans="1:29">
      <c r="A1492" s="34"/>
      <c r="B1492" s="34"/>
      <c r="C1492" s="34"/>
      <c r="D1492" s="34"/>
      <c r="E1492" s="34"/>
      <c r="F1492" s="34"/>
      <c r="G1492" s="34"/>
      <c r="P1492" s="34"/>
      <c r="Q1492" s="34"/>
      <c r="R1492" s="34"/>
      <c r="S1492" s="34"/>
      <c r="T1492" s="34"/>
      <c r="U1492" s="34"/>
      <c r="V1492" s="34"/>
      <c r="W1492" s="34"/>
      <c r="X1492" s="34"/>
      <c r="Y1492" s="34"/>
      <c r="Z1492" s="34"/>
      <c r="AA1492" s="34"/>
      <c r="AB1492" s="34"/>
      <c r="AC1492" s="34"/>
    </row>
    <row r="1493" spans="1:29">
      <c r="A1493" s="34"/>
      <c r="B1493" s="34"/>
      <c r="C1493" s="34"/>
      <c r="D1493" s="34"/>
      <c r="E1493" s="34"/>
      <c r="F1493" s="34"/>
      <c r="G1493" s="34"/>
      <c r="P1493" s="34"/>
      <c r="Q1493" s="34"/>
      <c r="R1493" s="34"/>
      <c r="S1493" s="34"/>
      <c r="T1493" s="34"/>
      <c r="U1493" s="34"/>
      <c r="V1493" s="34"/>
      <c r="W1493" s="34"/>
      <c r="X1493" s="34"/>
      <c r="Y1493" s="34"/>
      <c r="Z1493" s="34"/>
      <c r="AA1493" s="34"/>
      <c r="AB1493" s="34"/>
      <c r="AC1493" s="34"/>
    </row>
    <row r="1494" spans="1:29">
      <c r="A1494" s="34"/>
      <c r="B1494" s="34"/>
      <c r="C1494" s="34"/>
      <c r="D1494" s="34"/>
      <c r="E1494" s="34"/>
      <c r="F1494" s="34"/>
      <c r="G1494" s="34"/>
      <c r="P1494" s="34"/>
      <c r="Q1494" s="34"/>
      <c r="R1494" s="34"/>
      <c r="S1494" s="34"/>
      <c r="T1494" s="34"/>
      <c r="U1494" s="34"/>
      <c r="V1494" s="34"/>
      <c r="W1494" s="34"/>
      <c r="X1494" s="34"/>
      <c r="Y1494" s="34"/>
      <c r="Z1494" s="34"/>
      <c r="AA1494" s="34"/>
      <c r="AB1494" s="34"/>
      <c r="AC1494" s="34"/>
    </row>
    <row r="1495" spans="1:29">
      <c r="A1495" s="34"/>
      <c r="B1495" s="34"/>
      <c r="C1495" s="34"/>
      <c r="D1495" s="34"/>
      <c r="E1495" s="34"/>
      <c r="F1495" s="34"/>
      <c r="G1495" s="34"/>
      <c r="P1495" s="34"/>
      <c r="Q1495" s="34"/>
      <c r="R1495" s="34"/>
      <c r="S1495" s="34"/>
      <c r="T1495" s="34"/>
      <c r="U1495" s="34"/>
      <c r="V1495" s="34"/>
      <c r="W1495" s="34"/>
      <c r="X1495" s="34"/>
      <c r="Y1495" s="34"/>
      <c r="Z1495" s="34"/>
      <c r="AA1495" s="34"/>
      <c r="AB1495" s="34"/>
      <c r="AC1495" s="34"/>
    </row>
    <row r="1496" spans="1:29">
      <c r="A1496" s="34"/>
      <c r="B1496" s="34"/>
      <c r="C1496" s="34"/>
      <c r="D1496" s="34"/>
      <c r="E1496" s="34"/>
      <c r="F1496" s="34"/>
      <c r="G1496" s="34"/>
      <c r="P1496" s="34"/>
      <c r="Q1496" s="34"/>
      <c r="R1496" s="34"/>
      <c r="S1496" s="34"/>
      <c r="T1496" s="34"/>
      <c r="U1496" s="34"/>
      <c r="V1496" s="34"/>
      <c r="W1496" s="34"/>
      <c r="X1496" s="34"/>
      <c r="Y1496" s="34"/>
      <c r="Z1496" s="34"/>
      <c r="AA1496" s="34"/>
      <c r="AB1496" s="34"/>
      <c r="AC1496" s="34"/>
    </row>
    <row r="1497" spans="1:29">
      <c r="A1497" s="34"/>
      <c r="B1497" s="34"/>
      <c r="C1497" s="34"/>
      <c r="D1497" s="34"/>
      <c r="E1497" s="34"/>
      <c r="F1497" s="34"/>
      <c r="G1497" s="34"/>
      <c r="P1497" s="34"/>
      <c r="Q1497" s="34"/>
      <c r="R1497" s="34"/>
      <c r="S1497" s="34"/>
      <c r="T1497" s="34"/>
      <c r="U1497" s="34"/>
      <c r="V1497" s="34"/>
      <c r="W1497" s="34"/>
      <c r="X1497" s="34"/>
      <c r="Y1497" s="34"/>
      <c r="Z1497" s="34"/>
      <c r="AA1497" s="34"/>
      <c r="AB1497" s="34"/>
      <c r="AC1497" s="34"/>
    </row>
    <row r="1498" spans="1:29">
      <c r="A1498" s="34"/>
      <c r="B1498" s="34"/>
      <c r="C1498" s="34"/>
      <c r="D1498" s="34"/>
      <c r="E1498" s="34"/>
      <c r="F1498" s="34"/>
      <c r="G1498" s="34"/>
      <c r="P1498" s="34"/>
      <c r="Q1498" s="34"/>
      <c r="R1498" s="34"/>
      <c r="S1498" s="34"/>
      <c r="T1498" s="34"/>
      <c r="U1498" s="34"/>
      <c r="V1498" s="34"/>
      <c r="W1498" s="34"/>
      <c r="X1498" s="34"/>
      <c r="Y1498" s="34"/>
      <c r="Z1498" s="34"/>
      <c r="AA1498" s="34"/>
      <c r="AB1498" s="34"/>
      <c r="AC1498" s="34"/>
    </row>
    <row r="1499" spans="1:29">
      <c r="A1499" s="34"/>
      <c r="B1499" s="34"/>
      <c r="C1499" s="34"/>
      <c r="D1499" s="34"/>
      <c r="E1499" s="34"/>
      <c r="F1499" s="34"/>
      <c r="G1499" s="34"/>
      <c r="P1499" s="34"/>
      <c r="Q1499" s="34"/>
      <c r="R1499" s="34"/>
      <c r="S1499" s="34"/>
      <c r="T1499" s="34"/>
      <c r="U1499" s="34"/>
      <c r="V1499" s="34"/>
      <c r="W1499" s="34"/>
      <c r="X1499" s="34"/>
      <c r="Y1499" s="34"/>
      <c r="Z1499" s="34"/>
      <c r="AA1499" s="34"/>
      <c r="AB1499" s="34"/>
      <c r="AC1499" s="34"/>
    </row>
    <row r="1500" spans="1:29">
      <c r="A1500" s="34"/>
      <c r="B1500" s="34"/>
      <c r="C1500" s="34"/>
      <c r="D1500" s="34"/>
      <c r="E1500" s="34"/>
      <c r="F1500" s="34"/>
      <c r="G1500" s="34"/>
      <c r="P1500" s="34"/>
      <c r="Q1500" s="34"/>
      <c r="R1500" s="34"/>
      <c r="S1500" s="34"/>
      <c r="T1500" s="34"/>
      <c r="U1500" s="34"/>
      <c r="V1500" s="34"/>
      <c r="W1500" s="34"/>
      <c r="X1500" s="34"/>
      <c r="Y1500" s="34"/>
      <c r="Z1500" s="34"/>
      <c r="AA1500" s="34"/>
      <c r="AB1500" s="34"/>
      <c r="AC1500" s="34"/>
    </row>
    <row r="1501" spans="1:29">
      <c r="A1501" s="34"/>
      <c r="B1501" s="34"/>
      <c r="C1501" s="34"/>
      <c r="D1501" s="34"/>
      <c r="E1501" s="34"/>
      <c r="F1501" s="34"/>
      <c r="G1501" s="34"/>
      <c r="P1501" s="34"/>
      <c r="Q1501" s="34"/>
      <c r="R1501" s="34"/>
      <c r="S1501" s="34"/>
      <c r="T1501" s="34"/>
      <c r="U1501" s="34"/>
      <c r="V1501" s="34"/>
      <c r="W1501" s="34"/>
      <c r="X1501" s="34"/>
      <c r="Y1501" s="34"/>
      <c r="Z1501" s="34"/>
      <c r="AA1501" s="34"/>
      <c r="AB1501" s="34"/>
      <c r="AC1501" s="34"/>
    </row>
    <row r="1502" spans="1:29">
      <c r="A1502" s="34"/>
      <c r="B1502" s="34"/>
      <c r="C1502" s="34"/>
      <c r="D1502" s="34"/>
      <c r="E1502" s="34"/>
      <c r="F1502" s="34"/>
      <c r="G1502" s="34"/>
      <c r="P1502" s="34"/>
      <c r="Q1502" s="34"/>
      <c r="R1502" s="34"/>
      <c r="S1502" s="34"/>
      <c r="T1502" s="34"/>
      <c r="U1502" s="34"/>
      <c r="V1502" s="34"/>
      <c r="W1502" s="34"/>
      <c r="X1502" s="34"/>
      <c r="Y1502" s="34"/>
      <c r="Z1502" s="34"/>
      <c r="AA1502" s="34"/>
      <c r="AB1502" s="34"/>
      <c r="AC1502" s="34"/>
    </row>
    <row r="1503" spans="1:29">
      <c r="A1503" s="34"/>
      <c r="B1503" s="34"/>
      <c r="C1503" s="34"/>
      <c r="D1503" s="34"/>
      <c r="E1503" s="34"/>
      <c r="F1503" s="34"/>
      <c r="G1503" s="34"/>
      <c r="P1503" s="34"/>
      <c r="Q1503" s="34"/>
      <c r="R1503" s="34"/>
      <c r="S1503" s="34"/>
      <c r="T1503" s="34"/>
      <c r="U1503" s="34"/>
      <c r="V1503" s="34"/>
      <c r="W1503" s="34"/>
      <c r="X1503" s="34"/>
      <c r="Y1503" s="34"/>
      <c r="Z1503" s="34"/>
      <c r="AA1503" s="34"/>
      <c r="AB1503" s="34"/>
      <c r="AC1503" s="34"/>
    </row>
    <row r="1504" spans="1:29">
      <c r="A1504" s="34"/>
      <c r="B1504" s="34"/>
      <c r="C1504" s="34"/>
      <c r="D1504" s="34"/>
      <c r="E1504" s="34"/>
      <c r="F1504" s="34"/>
      <c r="G1504" s="34"/>
      <c r="P1504" s="34"/>
      <c r="Q1504" s="34"/>
      <c r="R1504" s="34"/>
      <c r="S1504" s="34"/>
      <c r="T1504" s="34"/>
      <c r="U1504" s="34"/>
      <c r="V1504" s="34"/>
      <c r="W1504" s="34"/>
      <c r="X1504" s="34"/>
      <c r="Y1504" s="34"/>
      <c r="Z1504" s="34"/>
      <c r="AA1504" s="34"/>
      <c r="AB1504" s="34"/>
      <c r="AC1504" s="34"/>
    </row>
    <row r="1505" spans="1:29">
      <c r="A1505" s="34"/>
      <c r="B1505" s="34"/>
      <c r="C1505" s="34"/>
      <c r="D1505" s="34"/>
      <c r="E1505" s="34"/>
      <c r="F1505" s="34"/>
      <c r="G1505" s="34"/>
      <c r="P1505" s="34"/>
      <c r="Q1505" s="34"/>
      <c r="R1505" s="34"/>
      <c r="S1505" s="34"/>
      <c r="T1505" s="34"/>
      <c r="U1505" s="34"/>
      <c r="V1505" s="34"/>
      <c r="W1505" s="34"/>
      <c r="X1505" s="34"/>
      <c r="Y1505" s="34"/>
      <c r="Z1505" s="34"/>
      <c r="AA1505" s="34"/>
      <c r="AB1505" s="34"/>
      <c r="AC1505" s="34"/>
    </row>
    <row r="1506" spans="1:29">
      <c r="A1506" s="34"/>
      <c r="B1506" s="34"/>
      <c r="C1506" s="34"/>
      <c r="D1506" s="34"/>
      <c r="E1506" s="34"/>
      <c r="F1506" s="34"/>
      <c r="G1506" s="34"/>
      <c r="P1506" s="34"/>
      <c r="Q1506" s="34"/>
      <c r="R1506" s="34"/>
      <c r="S1506" s="34"/>
      <c r="T1506" s="34"/>
      <c r="U1506" s="34"/>
      <c r="V1506" s="34"/>
      <c r="W1506" s="34"/>
      <c r="X1506" s="34"/>
      <c r="Y1506" s="34"/>
      <c r="Z1506" s="34"/>
      <c r="AA1506" s="34"/>
      <c r="AB1506" s="34"/>
      <c r="AC1506" s="34"/>
    </row>
    <row r="1507" spans="1:29">
      <c r="A1507" s="34"/>
      <c r="B1507" s="34"/>
      <c r="C1507" s="34"/>
      <c r="D1507" s="34"/>
      <c r="E1507" s="34"/>
      <c r="F1507" s="34"/>
      <c r="G1507" s="34"/>
      <c r="P1507" s="34"/>
      <c r="Q1507" s="34"/>
      <c r="R1507" s="34"/>
      <c r="S1507" s="34"/>
      <c r="T1507" s="34"/>
      <c r="U1507" s="34"/>
      <c r="V1507" s="34"/>
      <c r="W1507" s="34"/>
      <c r="X1507" s="34"/>
      <c r="Y1507" s="34"/>
      <c r="Z1507" s="34"/>
      <c r="AA1507" s="34"/>
      <c r="AB1507" s="34"/>
      <c r="AC1507" s="34"/>
    </row>
    <row r="1508" spans="1:29">
      <c r="A1508" s="34"/>
      <c r="B1508" s="34"/>
      <c r="C1508" s="34"/>
      <c r="D1508" s="34"/>
      <c r="E1508" s="34"/>
      <c r="F1508" s="34"/>
      <c r="G1508" s="34"/>
      <c r="P1508" s="34"/>
      <c r="Q1508" s="34"/>
      <c r="R1508" s="34"/>
      <c r="S1508" s="34"/>
      <c r="T1508" s="34"/>
      <c r="U1508" s="34"/>
      <c r="V1508" s="34"/>
      <c r="W1508" s="34"/>
      <c r="X1508" s="34"/>
      <c r="Y1508" s="34"/>
      <c r="Z1508" s="34"/>
      <c r="AA1508" s="34"/>
      <c r="AB1508" s="34"/>
      <c r="AC1508" s="34"/>
    </row>
    <row r="1509" spans="1:29">
      <c r="A1509" s="34"/>
      <c r="B1509" s="34"/>
      <c r="C1509" s="34"/>
      <c r="D1509" s="34"/>
      <c r="E1509" s="34"/>
      <c r="F1509" s="34"/>
      <c r="G1509" s="34"/>
      <c r="P1509" s="34"/>
      <c r="Q1509" s="34"/>
      <c r="R1509" s="34"/>
      <c r="S1509" s="34"/>
      <c r="T1509" s="34"/>
      <c r="U1509" s="34"/>
      <c r="V1509" s="34"/>
      <c r="W1509" s="34"/>
      <c r="X1509" s="34"/>
      <c r="Y1509" s="34"/>
      <c r="Z1509" s="34"/>
      <c r="AA1509" s="34"/>
      <c r="AB1509" s="34"/>
      <c r="AC1509" s="34"/>
    </row>
    <row r="1510" spans="1:29">
      <c r="A1510" s="34"/>
      <c r="B1510" s="34"/>
      <c r="C1510" s="34"/>
      <c r="D1510" s="34"/>
      <c r="E1510" s="34"/>
      <c r="F1510" s="34"/>
      <c r="G1510" s="34"/>
      <c r="P1510" s="34"/>
      <c r="Q1510" s="34"/>
      <c r="R1510" s="34"/>
      <c r="S1510" s="34"/>
      <c r="T1510" s="34"/>
      <c r="U1510" s="34"/>
      <c r="V1510" s="34"/>
      <c r="W1510" s="34"/>
      <c r="X1510" s="34"/>
      <c r="Y1510" s="34"/>
      <c r="Z1510" s="34"/>
      <c r="AA1510" s="34"/>
      <c r="AB1510" s="34"/>
      <c r="AC1510" s="34"/>
    </row>
    <row r="1511" spans="1:29">
      <c r="A1511" s="34"/>
      <c r="B1511" s="34"/>
      <c r="C1511" s="34"/>
      <c r="D1511" s="34"/>
      <c r="E1511" s="34"/>
      <c r="F1511" s="34"/>
      <c r="G1511" s="34"/>
      <c r="P1511" s="34"/>
      <c r="Q1511" s="34"/>
      <c r="R1511" s="34"/>
      <c r="S1511" s="34"/>
      <c r="T1511" s="34"/>
      <c r="U1511" s="34"/>
      <c r="V1511" s="34"/>
      <c r="W1511" s="34"/>
      <c r="X1511" s="34"/>
      <c r="Y1511" s="34"/>
      <c r="Z1511" s="34"/>
      <c r="AA1511" s="34"/>
      <c r="AB1511" s="34"/>
      <c r="AC1511" s="34"/>
    </row>
    <row r="1512" spans="1:29">
      <c r="A1512" s="34"/>
      <c r="B1512" s="34"/>
      <c r="C1512" s="34"/>
      <c r="D1512" s="34"/>
      <c r="E1512" s="34"/>
      <c r="F1512" s="34"/>
      <c r="G1512" s="34"/>
      <c r="P1512" s="34"/>
      <c r="Q1512" s="34"/>
      <c r="R1512" s="34"/>
      <c r="S1512" s="34"/>
      <c r="T1512" s="34"/>
      <c r="U1512" s="34"/>
      <c r="V1512" s="34"/>
      <c r="W1512" s="34"/>
      <c r="X1512" s="34"/>
      <c r="Y1512" s="34"/>
      <c r="Z1512" s="34"/>
      <c r="AA1512" s="34"/>
      <c r="AB1512" s="34"/>
      <c r="AC1512" s="34"/>
    </row>
    <row r="1513" spans="1:29">
      <c r="A1513" s="34"/>
      <c r="B1513" s="34"/>
      <c r="C1513" s="34"/>
      <c r="D1513" s="34"/>
      <c r="E1513" s="34"/>
      <c r="F1513" s="34"/>
      <c r="G1513" s="34"/>
      <c r="P1513" s="34"/>
      <c r="Q1513" s="34"/>
      <c r="R1513" s="34"/>
      <c r="S1513" s="34"/>
      <c r="T1513" s="34"/>
      <c r="U1513" s="34"/>
      <c r="V1513" s="34"/>
      <c r="W1513" s="34"/>
      <c r="X1513" s="34"/>
      <c r="Y1513" s="34"/>
      <c r="Z1513" s="34"/>
      <c r="AA1513" s="34"/>
      <c r="AB1513" s="34"/>
      <c r="AC1513" s="34"/>
    </row>
    <row r="1514" spans="1:29">
      <c r="A1514" s="34"/>
      <c r="B1514" s="34"/>
      <c r="C1514" s="34"/>
      <c r="D1514" s="34"/>
      <c r="E1514" s="34"/>
      <c r="F1514" s="34"/>
      <c r="G1514" s="34"/>
      <c r="P1514" s="34"/>
      <c r="Q1514" s="34"/>
      <c r="R1514" s="34"/>
      <c r="S1514" s="34"/>
      <c r="T1514" s="34"/>
      <c r="U1514" s="34"/>
      <c r="V1514" s="34"/>
      <c r="W1514" s="34"/>
      <c r="X1514" s="34"/>
      <c r="Y1514" s="34"/>
      <c r="Z1514" s="34"/>
      <c r="AA1514" s="34"/>
      <c r="AB1514" s="34"/>
      <c r="AC1514" s="34"/>
    </row>
    <row r="1515" spans="1:29">
      <c r="A1515" s="34"/>
      <c r="B1515" s="34"/>
      <c r="C1515" s="34"/>
      <c r="D1515" s="34"/>
      <c r="E1515" s="34"/>
      <c r="F1515" s="34"/>
      <c r="G1515" s="34"/>
      <c r="P1515" s="34"/>
      <c r="Q1515" s="34"/>
      <c r="R1515" s="34"/>
      <c r="S1515" s="34"/>
      <c r="T1515" s="34"/>
      <c r="U1515" s="34"/>
      <c r="V1515" s="34"/>
      <c r="W1515" s="34"/>
      <c r="X1515" s="34"/>
      <c r="Y1515" s="34"/>
      <c r="Z1515" s="34"/>
      <c r="AA1515" s="34"/>
      <c r="AB1515" s="34"/>
      <c r="AC1515" s="34"/>
    </row>
    <row r="1516" spans="1:29">
      <c r="A1516" s="34"/>
      <c r="B1516" s="34"/>
      <c r="C1516" s="34"/>
      <c r="D1516" s="34"/>
      <c r="E1516" s="34"/>
      <c r="F1516" s="34"/>
      <c r="G1516" s="34"/>
      <c r="P1516" s="34"/>
      <c r="Q1516" s="34"/>
      <c r="R1516" s="34"/>
      <c r="S1516" s="34"/>
      <c r="T1516" s="34"/>
      <c r="U1516" s="34"/>
      <c r="V1516" s="34"/>
      <c r="W1516" s="34"/>
      <c r="X1516" s="34"/>
      <c r="Y1516" s="34"/>
      <c r="Z1516" s="34"/>
      <c r="AA1516" s="34"/>
      <c r="AB1516" s="34"/>
      <c r="AC1516" s="34"/>
    </row>
    <row r="1517" spans="1:29">
      <c r="A1517" s="34"/>
      <c r="B1517" s="34"/>
      <c r="C1517" s="34"/>
      <c r="D1517" s="34"/>
      <c r="E1517" s="34"/>
      <c r="F1517" s="34"/>
      <c r="G1517" s="34"/>
      <c r="P1517" s="34"/>
      <c r="Q1517" s="34"/>
      <c r="R1517" s="34"/>
      <c r="S1517" s="34"/>
      <c r="T1517" s="34"/>
      <c r="U1517" s="34"/>
      <c r="V1517" s="34"/>
      <c r="W1517" s="34"/>
      <c r="X1517" s="34"/>
      <c r="Y1517" s="34"/>
      <c r="Z1517" s="34"/>
      <c r="AA1517" s="34"/>
      <c r="AB1517" s="34"/>
      <c r="AC1517" s="34"/>
    </row>
    <row r="1518" spans="1:29">
      <c r="A1518" s="34"/>
      <c r="B1518" s="34"/>
      <c r="C1518" s="34"/>
      <c r="D1518" s="34"/>
      <c r="E1518" s="34"/>
      <c r="F1518" s="34"/>
      <c r="G1518" s="34"/>
      <c r="P1518" s="34"/>
      <c r="Q1518" s="34"/>
      <c r="R1518" s="34"/>
      <c r="S1518" s="34"/>
      <c r="T1518" s="34"/>
      <c r="U1518" s="34"/>
      <c r="V1518" s="34"/>
      <c r="W1518" s="34"/>
      <c r="X1518" s="34"/>
      <c r="Y1518" s="34"/>
      <c r="Z1518" s="34"/>
      <c r="AA1518" s="34"/>
      <c r="AB1518" s="34"/>
      <c r="AC1518" s="34"/>
    </row>
    <row r="1519" spans="1:29">
      <c r="A1519" s="34"/>
      <c r="B1519" s="34"/>
      <c r="C1519" s="34"/>
      <c r="D1519" s="34"/>
      <c r="E1519" s="34"/>
      <c r="F1519" s="34"/>
      <c r="G1519" s="34"/>
      <c r="P1519" s="34"/>
      <c r="Q1519" s="34"/>
      <c r="R1519" s="34"/>
      <c r="S1519" s="34"/>
      <c r="T1519" s="34"/>
      <c r="U1519" s="34"/>
      <c r="V1519" s="34"/>
      <c r="W1519" s="34"/>
      <c r="X1519" s="34"/>
      <c r="Y1519" s="34"/>
      <c r="Z1519" s="34"/>
      <c r="AA1519" s="34"/>
      <c r="AB1519" s="34"/>
      <c r="AC1519" s="34"/>
    </row>
    <row r="1520" spans="1:29">
      <c r="A1520" s="34"/>
      <c r="B1520" s="34"/>
      <c r="C1520" s="34"/>
      <c r="D1520" s="34"/>
      <c r="E1520" s="34"/>
      <c r="F1520" s="34"/>
      <c r="G1520" s="34"/>
      <c r="P1520" s="34"/>
      <c r="Q1520" s="34"/>
      <c r="R1520" s="34"/>
      <c r="S1520" s="34"/>
      <c r="T1520" s="34"/>
      <c r="U1520" s="34"/>
      <c r="V1520" s="34"/>
      <c r="W1520" s="34"/>
      <c r="X1520" s="34"/>
      <c r="Y1520" s="34"/>
      <c r="Z1520" s="34"/>
      <c r="AA1520" s="34"/>
      <c r="AB1520" s="34"/>
      <c r="AC1520" s="34"/>
    </row>
    <row r="1521" spans="1:29">
      <c r="A1521" s="34"/>
      <c r="B1521" s="34"/>
      <c r="C1521" s="34"/>
      <c r="D1521" s="34"/>
      <c r="E1521" s="34"/>
      <c r="F1521" s="34"/>
      <c r="G1521" s="34"/>
      <c r="P1521" s="34"/>
      <c r="Q1521" s="34"/>
      <c r="R1521" s="34"/>
      <c r="S1521" s="34"/>
      <c r="T1521" s="34"/>
      <c r="U1521" s="34"/>
      <c r="V1521" s="34"/>
      <c r="W1521" s="34"/>
      <c r="X1521" s="34"/>
      <c r="Y1521" s="34"/>
      <c r="Z1521" s="34"/>
      <c r="AA1521" s="34"/>
      <c r="AB1521" s="34"/>
      <c r="AC1521" s="34"/>
    </row>
    <row r="1522" spans="1:29">
      <c r="A1522" s="34"/>
      <c r="B1522" s="34"/>
      <c r="C1522" s="34"/>
      <c r="D1522" s="34"/>
      <c r="E1522" s="34"/>
      <c r="F1522" s="34"/>
      <c r="G1522" s="34"/>
      <c r="P1522" s="34"/>
      <c r="Q1522" s="34"/>
      <c r="R1522" s="34"/>
      <c r="S1522" s="34"/>
      <c r="T1522" s="34"/>
      <c r="U1522" s="34"/>
      <c r="V1522" s="34"/>
      <c r="W1522" s="34"/>
      <c r="X1522" s="34"/>
      <c r="Y1522" s="34"/>
      <c r="Z1522" s="34"/>
      <c r="AA1522" s="34"/>
      <c r="AB1522" s="34"/>
      <c r="AC1522" s="34"/>
    </row>
    <row r="1523" spans="1:29">
      <c r="A1523" s="34"/>
      <c r="B1523" s="34"/>
      <c r="C1523" s="34"/>
      <c r="D1523" s="34"/>
      <c r="E1523" s="34"/>
      <c r="F1523" s="34"/>
      <c r="G1523" s="34"/>
      <c r="P1523" s="34"/>
      <c r="Q1523" s="34"/>
      <c r="R1523" s="34"/>
      <c r="S1523" s="34"/>
      <c r="T1523" s="34"/>
      <c r="U1523" s="34"/>
      <c r="V1523" s="34"/>
      <c r="W1523" s="34"/>
      <c r="X1523" s="34"/>
      <c r="Y1523" s="34"/>
      <c r="Z1523" s="34"/>
      <c r="AA1523" s="34"/>
      <c r="AB1523" s="34"/>
      <c r="AC1523" s="34"/>
    </row>
    <row r="1524" spans="1:29">
      <c r="A1524" s="34"/>
      <c r="B1524" s="34"/>
      <c r="C1524" s="34"/>
      <c r="D1524" s="34"/>
      <c r="E1524" s="34"/>
      <c r="F1524" s="34"/>
      <c r="G1524" s="34"/>
      <c r="P1524" s="34"/>
      <c r="Q1524" s="34"/>
      <c r="R1524" s="34"/>
      <c r="S1524" s="34"/>
      <c r="T1524" s="34"/>
      <c r="U1524" s="34"/>
      <c r="V1524" s="34"/>
      <c r="W1524" s="34"/>
      <c r="X1524" s="34"/>
      <c r="Y1524" s="34"/>
      <c r="Z1524" s="34"/>
      <c r="AA1524" s="34"/>
      <c r="AB1524" s="34"/>
      <c r="AC1524" s="34"/>
    </row>
    <row r="1525" spans="1:29">
      <c r="A1525" s="34"/>
      <c r="B1525" s="34"/>
      <c r="C1525" s="34"/>
      <c r="D1525" s="34"/>
      <c r="E1525" s="34"/>
      <c r="F1525" s="34"/>
      <c r="G1525" s="34"/>
      <c r="P1525" s="34"/>
      <c r="Q1525" s="34"/>
      <c r="R1525" s="34"/>
      <c r="S1525" s="34"/>
      <c r="T1525" s="34"/>
      <c r="U1525" s="34"/>
      <c r="V1525" s="34"/>
      <c r="W1525" s="34"/>
      <c r="X1525" s="34"/>
      <c r="Y1525" s="34"/>
      <c r="Z1525" s="34"/>
      <c r="AA1525" s="34"/>
      <c r="AB1525" s="34"/>
      <c r="AC1525" s="34"/>
    </row>
    <row r="1526" spans="1:29">
      <c r="A1526" s="34"/>
      <c r="B1526" s="34"/>
      <c r="C1526" s="34"/>
      <c r="D1526" s="34"/>
      <c r="E1526" s="34"/>
      <c r="F1526" s="34"/>
      <c r="G1526" s="34"/>
      <c r="P1526" s="34"/>
      <c r="Q1526" s="34"/>
      <c r="R1526" s="34"/>
      <c r="S1526" s="34"/>
      <c r="T1526" s="34"/>
      <c r="U1526" s="34"/>
      <c r="V1526" s="34"/>
      <c r="W1526" s="34"/>
      <c r="X1526" s="34"/>
      <c r="Y1526" s="34"/>
      <c r="Z1526" s="34"/>
      <c r="AA1526" s="34"/>
      <c r="AB1526" s="34"/>
      <c r="AC1526" s="34"/>
    </row>
    <row r="1527" spans="1:29">
      <c r="A1527" s="34"/>
      <c r="B1527" s="34"/>
      <c r="C1527" s="34"/>
      <c r="D1527" s="34"/>
      <c r="E1527" s="34"/>
      <c r="F1527" s="34"/>
      <c r="G1527" s="34"/>
      <c r="P1527" s="34"/>
      <c r="Q1527" s="34"/>
      <c r="R1527" s="34"/>
      <c r="S1527" s="34"/>
      <c r="T1527" s="34"/>
      <c r="U1527" s="34"/>
      <c r="V1527" s="34"/>
      <c r="W1527" s="34"/>
      <c r="X1527" s="34"/>
      <c r="Y1527" s="34"/>
      <c r="Z1527" s="34"/>
      <c r="AA1527" s="34"/>
      <c r="AB1527" s="34"/>
      <c r="AC1527" s="34"/>
    </row>
    <row r="1528" spans="1:29">
      <c r="A1528" s="34"/>
      <c r="B1528" s="34"/>
      <c r="C1528" s="34"/>
      <c r="D1528" s="34"/>
      <c r="E1528" s="34"/>
      <c r="F1528" s="34"/>
      <c r="G1528" s="34"/>
      <c r="P1528" s="34"/>
      <c r="Q1528" s="34"/>
      <c r="R1528" s="34"/>
      <c r="S1528" s="34"/>
      <c r="T1528" s="34"/>
      <c r="U1528" s="34"/>
      <c r="V1528" s="34"/>
      <c r="W1528" s="34"/>
      <c r="X1528" s="34"/>
      <c r="Y1528" s="34"/>
      <c r="Z1528" s="34"/>
      <c r="AA1528" s="34"/>
      <c r="AB1528" s="34"/>
      <c r="AC1528" s="34"/>
    </row>
    <row r="1529" spans="1:29">
      <c r="A1529" s="34"/>
      <c r="B1529" s="34"/>
      <c r="C1529" s="34"/>
      <c r="D1529" s="34"/>
      <c r="E1529" s="34"/>
      <c r="F1529" s="34"/>
      <c r="G1529" s="34"/>
      <c r="P1529" s="34"/>
      <c r="Q1529" s="34"/>
      <c r="R1529" s="34"/>
      <c r="S1529" s="34"/>
      <c r="T1529" s="34"/>
      <c r="U1529" s="34"/>
      <c r="V1529" s="34"/>
      <c r="W1529" s="34"/>
      <c r="X1529" s="34"/>
      <c r="Y1529" s="34"/>
      <c r="Z1529" s="34"/>
      <c r="AA1529" s="34"/>
      <c r="AB1529" s="34"/>
      <c r="AC1529" s="34"/>
    </row>
    <row r="1530" spans="1:29">
      <c r="A1530" s="34"/>
      <c r="B1530" s="34"/>
      <c r="C1530" s="34"/>
      <c r="D1530" s="34"/>
      <c r="E1530" s="34"/>
      <c r="F1530" s="34"/>
      <c r="G1530" s="34"/>
      <c r="P1530" s="34"/>
      <c r="Q1530" s="34"/>
      <c r="R1530" s="34"/>
      <c r="S1530" s="34"/>
      <c r="T1530" s="34"/>
      <c r="U1530" s="34"/>
      <c r="V1530" s="34"/>
      <c r="W1530" s="34"/>
      <c r="X1530" s="34"/>
      <c r="Y1530" s="34"/>
      <c r="Z1530" s="34"/>
      <c r="AA1530" s="34"/>
      <c r="AB1530" s="34"/>
      <c r="AC1530" s="34"/>
    </row>
    <row r="1531" spans="1:29">
      <c r="A1531" s="34"/>
      <c r="B1531" s="34"/>
      <c r="C1531" s="34"/>
      <c r="D1531" s="34"/>
      <c r="E1531" s="34"/>
      <c r="F1531" s="34"/>
      <c r="G1531" s="34"/>
      <c r="P1531" s="34"/>
      <c r="Q1531" s="34"/>
      <c r="R1531" s="34"/>
      <c r="S1531" s="34"/>
      <c r="T1531" s="34"/>
      <c r="U1531" s="34"/>
      <c r="V1531" s="34"/>
      <c r="W1531" s="34"/>
      <c r="X1531" s="34"/>
      <c r="Y1531" s="34"/>
      <c r="Z1531" s="34"/>
      <c r="AA1531" s="34"/>
      <c r="AB1531" s="34"/>
      <c r="AC1531" s="34"/>
    </row>
    <row r="1532" spans="1:29">
      <c r="A1532" s="34"/>
      <c r="B1532" s="34"/>
      <c r="C1532" s="34"/>
      <c r="D1532" s="34"/>
      <c r="E1532" s="34"/>
      <c r="F1532" s="34"/>
      <c r="G1532" s="34"/>
      <c r="P1532" s="34"/>
      <c r="Q1532" s="34"/>
      <c r="R1532" s="34"/>
      <c r="S1532" s="34"/>
      <c r="T1532" s="34"/>
      <c r="U1532" s="34"/>
      <c r="V1532" s="34"/>
      <c r="W1532" s="34"/>
      <c r="X1532" s="34"/>
      <c r="Y1532" s="34"/>
      <c r="Z1532" s="34"/>
      <c r="AA1532" s="34"/>
      <c r="AB1532" s="34"/>
      <c r="AC1532" s="34"/>
    </row>
    <row r="1533" spans="1:29">
      <c r="A1533" s="34"/>
      <c r="B1533" s="34"/>
      <c r="C1533" s="34"/>
      <c r="D1533" s="34"/>
      <c r="E1533" s="34"/>
      <c r="F1533" s="34"/>
      <c r="G1533" s="34"/>
      <c r="P1533" s="34"/>
      <c r="Q1533" s="34"/>
      <c r="R1533" s="34"/>
      <c r="S1533" s="34"/>
      <c r="T1533" s="34"/>
      <c r="U1533" s="34"/>
      <c r="V1533" s="34"/>
      <c r="W1533" s="34"/>
      <c r="X1533" s="34"/>
      <c r="Y1533" s="34"/>
      <c r="Z1533" s="34"/>
      <c r="AA1533" s="34"/>
      <c r="AB1533" s="34"/>
      <c r="AC1533" s="34"/>
    </row>
    <row r="1534" spans="1:29">
      <c r="A1534" s="34"/>
      <c r="B1534" s="34"/>
      <c r="C1534" s="34"/>
      <c r="D1534" s="34"/>
      <c r="E1534" s="34"/>
      <c r="F1534" s="34"/>
      <c r="G1534" s="34"/>
      <c r="P1534" s="34"/>
      <c r="Q1534" s="34"/>
      <c r="R1534" s="34"/>
      <c r="S1534" s="34"/>
      <c r="T1534" s="34"/>
      <c r="U1534" s="34"/>
      <c r="V1534" s="34"/>
      <c r="W1534" s="34"/>
      <c r="X1534" s="34"/>
      <c r="Y1534" s="34"/>
      <c r="Z1534" s="34"/>
      <c r="AA1534" s="34"/>
      <c r="AB1534" s="34"/>
      <c r="AC1534" s="34"/>
    </row>
    <row r="1535" spans="1:29">
      <c r="A1535" s="34"/>
      <c r="B1535" s="34"/>
      <c r="C1535" s="34"/>
      <c r="D1535" s="34"/>
      <c r="E1535" s="34"/>
      <c r="F1535" s="34"/>
      <c r="G1535" s="34"/>
      <c r="P1535" s="34"/>
      <c r="Q1535" s="34"/>
      <c r="R1535" s="34"/>
      <c r="S1535" s="34"/>
      <c r="T1535" s="34"/>
      <c r="U1535" s="34"/>
      <c r="V1535" s="34"/>
      <c r="W1535" s="34"/>
      <c r="X1535" s="34"/>
      <c r="Y1535" s="34"/>
      <c r="Z1535" s="34"/>
      <c r="AA1535" s="34"/>
      <c r="AB1535" s="34"/>
      <c r="AC1535" s="34"/>
    </row>
    <row r="1536" spans="1:29">
      <c r="A1536" s="34"/>
      <c r="B1536" s="34"/>
      <c r="C1536" s="34"/>
      <c r="D1536" s="34"/>
      <c r="E1536" s="34"/>
      <c r="F1536" s="34"/>
      <c r="G1536" s="34"/>
      <c r="P1536" s="34"/>
      <c r="Q1536" s="34"/>
      <c r="R1536" s="34"/>
      <c r="S1536" s="34"/>
      <c r="T1536" s="34"/>
      <c r="U1536" s="34"/>
      <c r="V1536" s="34"/>
      <c r="W1536" s="34"/>
      <c r="X1536" s="34"/>
      <c r="Y1536" s="34"/>
      <c r="Z1536" s="34"/>
      <c r="AA1536" s="34"/>
      <c r="AB1536" s="34"/>
      <c r="AC1536" s="34"/>
    </row>
    <row r="1537" spans="1:29">
      <c r="A1537" s="34"/>
      <c r="B1537" s="34"/>
      <c r="C1537" s="34"/>
      <c r="D1537" s="34"/>
      <c r="E1537" s="34"/>
      <c r="F1537" s="34"/>
      <c r="G1537" s="34"/>
      <c r="P1537" s="34"/>
      <c r="Q1537" s="34"/>
      <c r="R1537" s="34"/>
      <c r="S1537" s="34"/>
      <c r="T1537" s="34"/>
      <c r="U1537" s="34"/>
      <c r="V1537" s="34"/>
      <c r="W1537" s="34"/>
      <c r="X1537" s="34"/>
      <c r="Y1537" s="34"/>
      <c r="Z1537" s="34"/>
      <c r="AA1537" s="34"/>
      <c r="AB1537" s="34"/>
      <c r="AC1537" s="34"/>
    </row>
    <row r="1538" spans="1:29">
      <c r="A1538" s="34"/>
      <c r="B1538" s="34"/>
      <c r="C1538" s="34"/>
      <c r="D1538" s="34"/>
      <c r="E1538" s="34"/>
      <c r="F1538" s="34"/>
      <c r="G1538" s="34"/>
      <c r="P1538" s="34"/>
      <c r="Q1538" s="34"/>
      <c r="R1538" s="34"/>
      <c r="S1538" s="34"/>
      <c r="T1538" s="34"/>
      <c r="U1538" s="34"/>
      <c r="V1538" s="34"/>
      <c r="W1538" s="34"/>
      <c r="X1538" s="34"/>
      <c r="Y1538" s="34"/>
      <c r="Z1538" s="34"/>
      <c r="AA1538" s="34"/>
      <c r="AB1538" s="34"/>
      <c r="AC1538" s="34"/>
    </row>
    <row r="1539" spans="1:29">
      <c r="A1539" s="34"/>
      <c r="B1539" s="34"/>
      <c r="C1539" s="34"/>
      <c r="D1539" s="34"/>
      <c r="E1539" s="34"/>
      <c r="F1539" s="34"/>
      <c r="G1539" s="34"/>
      <c r="P1539" s="34"/>
      <c r="Q1539" s="34"/>
      <c r="R1539" s="34"/>
      <c r="S1539" s="34"/>
      <c r="T1539" s="34"/>
      <c r="U1539" s="34"/>
      <c r="V1539" s="34"/>
      <c r="W1539" s="34"/>
      <c r="X1539" s="34"/>
      <c r="Y1539" s="34"/>
      <c r="Z1539" s="34"/>
      <c r="AA1539" s="34"/>
      <c r="AB1539" s="34"/>
      <c r="AC1539" s="34"/>
    </row>
    <row r="1540" spans="1:29">
      <c r="A1540" s="34"/>
      <c r="B1540" s="34"/>
      <c r="C1540" s="34"/>
      <c r="D1540" s="34"/>
      <c r="E1540" s="34"/>
      <c r="F1540" s="34"/>
      <c r="G1540" s="34"/>
      <c r="P1540" s="34"/>
      <c r="Q1540" s="34"/>
      <c r="R1540" s="34"/>
      <c r="S1540" s="34"/>
      <c r="T1540" s="34"/>
      <c r="U1540" s="34"/>
      <c r="V1540" s="34"/>
      <c r="W1540" s="34"/>
      <c r="X1540" s="34"/>
      <c r="Y1540" s="34"/>
      <c r="Z1540" s="34"/>
      <c r="AA1540" s="34"/>
      <c r="AB1540" s="34"/>
      <c r="AC1540" s="34"/>
    </row>
    <row r="1541" spans="1:29">
      <c r="A1541" s="34"/>
      <c r="B1541" s="34"/>
      <c r="C1541" s="34"/>
      <c r="D1541" s="34"/>
      <c r="E1541" s="34"/>
      <c r="F1541" s="34"/>
      <c r="G1541" s="34"/>
      <c r="P1541" s="34"/>
      <c r="Q1541" s="34"/>
      <c r="R1541" s="34"/>
      <c r="S1541" s="34"/>
      <c r="T1541" s="34"/>
      <c r="U1541" s="34"/>
      <c r="V1541" s="34"/>
      <c r="W1541" s="34"/>
      <c r="X1541" s="34"/>
      <c r="Y1541" s="34"/>
      <c r="Z1541" s="34"/>
      <c r="AA1541" s="34"/>
      <c r="AB1541" s="34"/>
      <c r="AC1541" s="34"/>
    </row>
    <row r="1542" spans="1:29">
      <c r="A1542" s="34"/>
      <c r="B1542" s="34"/>
      <c r="C1542" s="34"/>
      <c r="D1542" s="34"/>
      <c r="E1542" s="34"/>
      <c r="F1542" s="34"/>
      <c r="G1542" s="34"/>
      <c r="P1542" s="34"/>
      <c r="Q1542" s="34"/>
      <c r="R1542" s="34"/>
      <c r="S1542" s="34"/>
      <c r="T1542" s="34"/>
      <c r="U1542" s="34"/>
      <c r="V1542" s="34"/>
      <c r="W1542" s="34"/>
      <c r="X1542" s="34"/>
      <c r="Y1542" s="34"/>
      <c r="Z1542" s="34"/>
      <c r="AA1542" s="34"/>
      <c r="AB1542" s="34"/>
      <c r="AC1542" s="34"/>
    </row>
    <row r="1543" spans="1:29">
      <c r="A1543" s="34"/>
      <c r="B1543" s="34"/>
      <c r="C1543" s="34"/>
      <c r="D1543" s="34"/>
      <c r="E1543" s="34"/>
      <c r="F1543" s="34"/>
      <c r="G1543" s="34"/>
      <c r="P1543" s="34"/>
      <c r="Q1543" s="34"/>
      <c r="R1543" s="34"/>
      <c r="S1543" s="34"/>
      <c r="T1543" s="34"/>
      <c r="U1543" s="34"/>
      <c r="V1543" s="34"/>
      <c r="W1543" s="34"/>
      <c r="X1543" s="34"/>
      <c r="Y1543" s="34"/>
      <c r="Z1543" s="34"/>
      <c r="AA1543" s="34"/>
      <c r="AB1543" s="34"/>
      <c r="AC1543" s="34"/>
    </row>
    <row r="1544" spans="1:29">
      <c r="A1544" s="34"/>
      <c r="B1544" s="34"/>
      <c r="C1544" s="34"/>
      <c r="D1544" s="34"/>
      <c r="E1544" s="34"/>
      <c r="F1544" s="34"/>
      <c r="G1544" s="34"/>
      <c r="P1544" s="34"/>
      <c r="Q1544" s="34"/>
      <c r="R1544" s="34"/>
      <c r="S1544" s="34"/>
      <c r="T1544" s="34"/>
      <c r="U1544" s="34"/>
      <c r="V1544" s="34"/>
      <c r="W1544" s="34"/>
      <c r="X1544" s="34"/>
      <c r="Y1544" s="34"/>
      <c r="Z1544" s="34"/>
      <c r="AA1544" s="34"/>
      <c r="AB1544" s="34"/>
      <c r="AC1544" s="34"/>
    </row>
    <row r="1545" spans="1:29">
      <c r="A1545" s="34"/>
      <c r="B1545" s="34"/>
      <c r="C1545" s="34"/>
      <c r="D1545" s="34"/>
      <c r="E1545" s="34"/>
      <c r="F1545" s="34"/>
      <c r="G1545" s="34"/>
      <c r="P1545" s="34"/>
      <c r="Q1545" s="34"/>
      <c r="R1545" s="34"/>
      <c r="S1545" s="34"/>
      <c r="T1545" s="34"/>
      <c r="U1545" s="34"/>
      <c r="V1545" s="34"/>
      <c r="W1545" s="34"/>
      <c r="X1545" s="34"/>
      <c r="Y1545" s="34"/>
      <c r="Z1545" s="34"/>
      <c r="AA1545" s="34"/>
      <c r="AB1545" s="34"/>
      <c r="AC1545" s="34"/>
    </row>
    <row r="1546" spans="1:29">
      <c r="A1546" s="34"/>
      <c r="B1546" s="34"/>
      <c r="C1546" s="34"/>
      <c r="D1546" s="34"/>
      <c r="E1546" s="34"/>
      <c r="F1546" s="34"/>
      <c r="G1546" s="34"/>
      <c r="P1546" s="34"/>
      <c r="Q1546" s="34"/>
      <c r="R1546" s="34"/>
      <c r="S1546" s="34"/>
      <c r="T1546" s="34"/>
      <c r="U1546" s="34"/>
      <c r="V1546" s="34"/>
      <c r="W1546" s="34"/>
      <c r="X1546" s="34"/>
      <c r="Y1546" s="34"/>
      <c r="Z1546" s="34"/>
      <c r="AA1546" s="34"/>
      <c r="AB1546" s="34"/>
      <c r="AC1546" s="34"/>
    </row>
    <row r="1547" spans="1:29">
      <c r="A1547" s="34"/>
      <c r="B1547" s="34"/>
      <c r="C1547" s="34"/>
      <c r="D1547" s="34"/>
      <c r="E1547" s="34"/>
      <c r="F1547" s="34"/>
      <c r="G1547" s="34"/>
      <c r="P1547" s="34"/>
      <c r="Q1547" s="34"/>
      <c r="R1547" s="34"/>
      <c r="S1547" s="34"/>
      <c r="T1547" s="34"/>
      <c r="U1547" s="34"/>
      <c r="V1547" s="34"/>
      <c r="W1547" s="34"/>
      <c r="X1547" s="34"/>
      <c r="Y1547" s="34"/>
      <c r="Z1547" s="34"/>
      <c r="AA1547" s="34"/>
      <c r="AB1547" s="34"/>
      <c r="AC1547" s="34"/>
    </row>
    <row r="1548" spans="1:29">
      <c r="A1548" s="34"/>
      <c r="B1548" s="34"/>
      <c r="C1548" s="34"/>
      <c r="D1548" s="34"/>
      <c r="E1548" s="34"/>
      <c r="F1548" s="34"/>
      <c r="G1548" s="34"/>
      <c r="P1548" s="34"/>
      <c r="Q1548" s="34"/>
      <c r="R1548" s="34"/>
      <c r="S1548" s="34"/>
      <c r="T1548" s="34"/>
      <c r="U1548" s="34"/>
      <c r="V1548" s="34"/>
      <c r="W1548" s="34"/>
      <c r="X1548" s="34"/>
      <c r="Y1548" s="34"/>
      <c r="Z1548" s="34"/>
      <c r="AA1548" s="34"/>
      <c r="AB1548" s="34"/>
      <c r="AC1548" s="34"/>
    </row>
    <row r="1549" spans="1:29">
      <c r="A1549" s="34"/>
      <c r="B1549" s="34"/>
      <c r="C1549" s="34"/>
      <c r="D1549" s="34"/>
      <c r="E1549" s="34"/>
      <c r="F1549" s="34"/>
      <c r="G1549" s="34"/>
      <c r="P1549" s="34"/>
      <c r="Q1549" s="34"/>
      <c r="R1549" s="34"/>
      <c r="S1549" s="34"/>
      <c r="T1549" s="34"/>
      <c r="U1549" s="34"/>
      <c r="V1549" s="34"/>
      <c r="W1549" s="34"/>
      <c r="X1549" s="34"/>
      <c r="Y1549" s="34"/>
      <c r="Z1549" s="34"/>
      <c r="AA1549" s="34"/>
      <c r="AB1549" s="34"/>
      <c r="AC1549" s="34"/>
    </row>
    <row r="1550" spans="1:29">
      <c r="A1550" s="34"/>
      <c r="B1550" s="34"/>
      <c r="C1550" s="34"/>
      <c r="D1550" s="34"/>
      <c r="E1550" s="34"/>
      <c r="F1550" s="34"/>
      <c r="G1550" s="34"/>
      <c r="P1550" s="34"/>
      <c r="Q1550" s="34"/>
      <c r="R1550" s="34"/>
      <c r="S1550" s="34"/>
      <c r="T1550" s="34"/>
      <c r="U1550" s="34"/>
      <c r="V1550" s="34"/>
      <c r="W1550" s="34"/>
      <c r="X1550" s="34"/>
      <c r="Y1550" s="34"/>
      <c r="Z1550" s="34"/>
      <c r="AA1550" s="34"/>
      <c r="AB1550" s="34"/>
      <c r="AC1550" s="34"/>
    </row>
    <row r="1551" spans="1:29">
      <c r="A1551" s="34"/>
      <c r="B1551" s="34"/>
      <c r="C1551" s="34"/>
      <c r="D1551" s="34"/>
      <c r="E1551" s="34"/>
      <c r="F1551" s="34"/>
      <c r="G1551" s="34"/>
      <c r="P1551" s="34"/>
      <c r="Q1551" s="34"/>
      <c r="R1551" s="34"/>
      <c r="S1551" s="34"/>
      <c r="T1551" s="34"/>
      <c r="U1551" s="34"/>
      <c r="V1551" s="34"/>
      <c r="W1551" s="34"/>
      <c r="X1551" s="34"/>
      <c r="Y1551" s="34"/>
      <c r="Z1551" s="34"/>
      <c r="AA1551" s="34"/>
      <c r="AB1551" s="34"/>
      <c r="AC1551" s="34"/>
    </row>
    <row r="1552" spans="1:29">
      <c r="A1552" s="34"/>
      <c r="B1552" s="34"/>
      <c r="C1552" s="34"/>
      <c r="D1552" s="34"/>
      <c r="E1552" s="34"/>
      <c r="F1552" s="34"/>
      <c r="G1552" s="34"/>
      <c r="P1552" s="34"/>
      <c r="Q1552" s="34"/>
      <c r="R1552" s="34"/>
      <c r="S1552" s="34"/>
      <c r="T1552" s="34"/>
      <c r="U1552" s="34"/>
      <c r="V1552" s="34"/>
      <c r="W1552" s="34"/>
      <c r="X1552" s="34"/>
      <c r="Y1552" s="34"/>
      <c r="Z1552" s="34"/>
      <c r="AA1552" s="34"/>
      <c r="AB1552" s="34"/>
      <c r="AC1552" s="34"/>
    </row>
    <row r="1553" spans="1:29">
      <c r="A1553" s="34"/>
      <c r="B1553" s="34"/>
      <c r="C1553" s="34"/>
      <c r="D1553" s="34"/>
      <c r="E1553" s="34"/>
      <c r="F1553" s="34"/>
      <c r="G1553" s="34"/>
      <c r="P1553" s="34"/>
      <c r="Q1553" s="34"/>
      <c r="R1553" s="34"/>
      <c r="S1553" s="34"/>
      <c r="T1553" s="34"/>
      <c r="U1553" s="34"/>
      <c r="V1553" s="34"/>
      <c r="W1553" s="34"/>
      <c r="X1553" s="34"/>
      <c r="Y1553" s="34"/>
      <c r="Z1553" s="34"/>
      <c r="AA1553" s="34"/>
      <c r="AB1553" s="34"/>
      <c r="AC1553" s="34"/>
    </row>
    <row r="1554" spans="1:29">
      <c r="A1554" s="34"/>
      <c r="B1554" s="34"/>
      <c r="C1554" s="34"/>
      <c r="D1554" s="34"/>
      <c r="E1554" s="34"/>
      <c r="F1554" s="34"/>
      <c r="G1554" s="34"/>
      <c r="P1554" s="34"/>
      <c r="Q1554" s="34"/>
      <c r="R1554" s="34"/>
      <c r="S1554" s="34"/>
      <c r="T1554" s="34"/>
      <c r="U1554" s="34"/>
      <c r="V1554" s="34"/>
      <c r="W1554" s="34"/>
      <c r="X1554" s="34"/>
      <c r="Y1554" s="34"/>
      <c r="Z1554" s="34"/>
      <c r="AA1554" s="34"/>
      <c r="AB1554" s="34"/>
      <c r="AC1554" s="34"/>
    </row>
    <row r="1555" spans="1:29">
      <c r="A1555" s="34"/>
      <c r="B1555" s="34"/>
      <c r="C1555" s="34"/>
      <c r="D1555" s="34"/>
      <c r="E1555" s="34"/>
      <c r="F1555" s="34"/>
      <c r="G1555" s="34"/>
      <c r="P1555" s="34"/>
      <c r="Q1555" s="34"/>
      <c r="R1555" s="34"/>
      <c r="S1555" s="34"/>
      <c r="T1555" s="34"/>
      <c r="U1555" s="34"/>
      <c r="V1555" s="34"/>
      <c r="W1555" s="34"/>
      <c r="X1555" s="34"/>
      <c r="Y1555" s="34"/>
      <c r="Z1555" s="34"/>
      <c r="AA1555" s="34"/>
      <c r="AB1555" s="34"/>
      <c r="AC1555" s="34"/>
    </row>
    <row r="1556" spans="1:29">
      <c r="A1556" s="34"/>
      <c r="B1556" s="34"/>
      <c r="C1556" s="34"/>
      <c r="D1556" s="34"/>
      <c r="E1556" s="34"/>
      <c r="F1556" s="34"/>
      <c r="G1556" s="34"/>
      <c r="P1556" s="34"/>
      <c r="Q1556" s="34"/>
      <c r="R1556" s="34"/>
      <c r="S1556" s="34"/>
      <c r="T1556" s="34"/>
      <c r="U1556" s="34"/>
      <c r="V1556" s="34"/>
      <c r="W1556" s="34"/>
      <c r="X1556" s="34"/>
      <c r="Y1556" s="34"/>
      <c r="Z1556" s="34"/>
      <c r="AA1556" s="34"/>
      <c r="AB1556" s="34"/>
      <c r="AC1556" s="34"/>
    </row>
    <row r="1557" spans="1:29">
      <c r="A1557" s="34"/>
      <c r="B1557" s="34"/>
      <c r="C1557" s="34"/>
      <c r="D1557" s="34"/>
      <c r="E1557" s="34"/>
      <c r="F1557" s="34"/>
      <c r="G1557" s="34"/>
      <c r="P1557" s="34"/>
      <c r="Q1557" s="34"/>
      <c r="R1557" s="34"/>
      <c r="S1557" s="34"/>
      <c r="T1557" s="34"/>
      <c r="U1557" s="34"/>
      <c r="V1557" s="34"/>
      <c r="W1557" s="34"/>
      <c r="X1557" s="34"/>
      <c r="Y1557" s="34"/>
      <c r="Z1557" s="34"/>
      <c r="AA1557" s="34"/>
      <c r="AB1557" s="34"/>
      <c r="AC1557" s="34"/>
    </row>
    <row r="1558" spans="1:29">
      <c r="A1558" s="34"/>
      <c r="B1558" s="34"/>
      <c r="C1558" s="34"/>
      <c r="D1558" s="34"/>
      <c r="E1558" s="34"/>
      <c r="F1558" s="34"/>
      <c r="G1558" s="34"/>
      <c r="P1558" s="34"/>
      <c r="Q1558" s="34"/>
      <c r="R1558" s="34"/>
      <c r="S1558" s="34"/>
      <c r="T1558" s="34"/>
      <c r="U1558" s="34"/>
      <c r="V1558" s="34"/>
      <c r="W1558" s="34"/>
      <c r="X1558" s="34"/>
      <c r="Y1558" s="34"/>
      <c r="Z1558" s="34"/>
      <c r="AA1558" s="34"/>
      <c r="AB1558" s="34"/>
      <c r="AC1558" s="34"/>
    </row>
    <row r="1559" spans="1:29">
      <c r="A1559" s="34"/>
      <c r="B1559" s="34"/>
      <c r="C1559" s="34"/>
      <c r="D1559" s="34"/>
      <c r="E1559" s="34"/>
      <c r="F1559" s="34"/>
      <c r="G1559" s="34"/>
      <c r="P1559" s="34"/>
      <c r="Q1559" s="34"/>
      <c r="R1559" s="34"/>
      <c r="S1559" s="34"/>
      <c r="T1559" s="34"/>
      <c r="U1559" s="34"/>
      <c r="V1559" s="34"/>
      <c r="W1559" s="34"/>
      <c r="X1559" s="34"/>
      <c r="Y1559" s="34"/>
      <c r="Z1559" s="34"/>
      <c r="AA1559" s="34"/>
      <c r="AB1559" s="34"/>
      <c r="AC1559" s="34"/>
    </row>
    <row r="1560" spans="1:29">
      <c r="A1560" s="34"/>
      <c r="B1560" s="34"/>
      <c r="C1560" s="34"/>
      <c r="D1560" s="34"/>
      <c r="E1560" s="34"/>
      <c r="F1560" s="34"/>
      <c r="G1560" s="34"/>
      <c r="P1560" s="34"/>
      <c r="Q1560" s="34"/>
      <c r="R1560" s="34"/>
      <c r="S1560" s="34"/>
      <c r="T1560" s="34"/>
      <c r="U1560" s="34"/>
      <c r="V1560" s="34"/>
      <c r="W1560" s="34"/>
      <c r="X1560" s="34"/>
      <c r="Y1560" s="34"/>
      <c r="Z1560" s="34"/>
      <c r="AA1560" s="34"/>
      <c r="AB1560" s="34"/>
      <c r="AC1560" s="34"/>
    </row>
    <row r="1561" spans="1:29">
      <c r="A1561" s="34"/>
      <c r="B1561" s="34"/>
      <c r="C1561" s="34"/>
      <c r="D1561" s="34"/>
      <c r="E1561" s="34"/>
      <c r="F1561" s="34"/>
      <c r="G1561" s="34"/>
      <c r="P1561" s="34"/>
      <c r="Q1561" s="34"/>
      <c r="R1561" s="34"/>
      <c r="S1561" s="34"/>
      <c r="T1561" s="34"/>
      <c r="U1561" s="34"/>
      <c r="V1561" s="34"/>
      <c r="W1561" s="34"/>
      <c r="X1561" s="34"/>
      <c r="Y1561" s="34"/>
      <c r="Z1561" s="34"/>
      <c r="AA1561" s="34"/>
      <c r="AB1561" s="34"/>
      <c r="AC1561" s="34"/>
    </row>
    <row r="1562" spans="1:29">
      <c r="A1562" s="34"/>
      <c r="B1562" s="34"/>
      <c r="C1562" s="34"/>
      <c r="D1562" s="34"/>
      <c r="E1562" s="34"/>
      <c r="F1562" s="34"/>
      <c r="G1562" s="34"/>
      <c r="P1562" s="34"/>
      <c r="Q1562" s="34"/>
      <c r="R1562" s="34"/>
      <c r="S1562" s="34"/>
      <c r="T1562" s="34"/>
      <c r="U1562" s="34"/>
      <c r="V1562" s="34"/>
      <c r="W1562" s="34"/>
      <c r="X1562" s="34"/>
      <c r="Y1562" s="34"/>
      <c r="Z1562" s="34"/>
      <c r="AA1562" s="34"/>
      <c r="AB1562" s="34"/>
      <c r="AC1562" s="34"/>
    </row>
    <row r="1563" spans="1:29">
      <c r="A1563" s="34"/>
      <c r="B1563" s="34"/>
      <c r="C1563" s="34"/>
      <c r="D1563" s="34"/>
      <c r="E1563" s="34"/>
      <c r="F1563" s="34"/>
      <c r="G1563" s="34"/>
      <c r="P1563" s="34"/>
      <c r="Q1563" s="34"/>
      <c r="R1563" s="34"/>
      <c r="S1563" s="34"/>
      <c r="T1563" s="34"/>
      <c r="U1563" s="34"/>
      <c r="V1563" s="34"/>
      <c r="W1563" s="34"/>
      <c r="X1563" s="34"/>
      <c r="Y1563" s="34"/>
      <c r="Z1563" s="34"/>
      <c r="AA1563" s="34"/>
      <c r="AB1563" s="34"/>
      <c r="AC1563" s="34"/>
    </row>
    <row r="1564" spans="1:29">
      <c r="A1564" s="34"/>
      <c r="B1564" s="34"/>
      <c r="C1564" s="34"/>
      <c r="D1564" s="34"/>
      <c r="E1564" s="34"/>
      <c r="F1564" s="34"/>
      <c r="G1564" s="34"/>
      <c r="P1564" s="34"/>
      <c r="Q1564" s="34"/>
      <c r="R1564" s="34"/>
      <c r="S1564" s="34"/>
      <c r="T1564" s="34"/>
      <c r="U1564" s="34"/>
      <c r="V1564" s="34"/>
      <c r="W1564" s="34"/>
      <c r="X1564" s="34"/>
      <c r="Y1564" s="34"/>
      <c r="Z1564" s="34"/>
      <c r="AA1564" s="34"/>
      <c r="AB1564" s="34"/>
      <c r="AC1564" s="34"/>
    </row>
    <row r="1565" spans="1:29">
      <c r="A1565" s="34"/>
      <c r="B1565" s="34"/>
      <c r="C1565" s="34"/>
      <c r="D1565" s="34"/>
      <c r="E1565" s="34"/>
      <c r="F1565" s="34"/>
      <c r="G1565" s="34"/>
      <c r="P1565" s="34"/>
      <c r="Q1565" s="34"/>
      <c r="R1565" s="34"/>
      <c r="S1565" s="34"/>
      <c r="T1565" s="34"/>
      <c r="U1565" s="34"/>
      <c r="V1565" s="34"/>
      <c r="W1565" s="34"/>
      <c r="X1565" s="34"/>
      <c r="Y1565" s="34"/>
      <c r="Z1565" s="34"/>
      <c r="AA1565" s="34"/>
      <c r="AB1565" s="34"/>
      <c r="AC1565" s="34"/>
    </row>
    <row r="1566" spans="1:29">
      <c r="A1566" s="34"/>
      <c r="B1566" s="34"/>
      <c r="C1566" s="34"/>
      <c r="D1566" s="34"/>
      <c r="E1566" s="34"/>
      <c r="F1566" s="34"/>
      <c r="G1566" s="34"/>
      <c r="P1566" s="34"/>
      <c r="Q1566" s="34"/>
      <c r="R1566" s="34"/>
      <c r="S1566" s="34"/>
      <c r="T1566" s="34"/>
      <c r="U1566" s="34"/>
      <c r="V1566" s="34"/>
      <c r="W1566" s="34"/>
      <c r="X1566" s="34"/>
      <c r="Y1566" s="34"/>
      <c r="Z1566" s="34"/>
      <c r="AA1566" s="34"/>
      <c r="AB1566" s="34"/>
      <c r="AC1566" s="34"/>
    </row>
    <row r="1567" spans="1:29">
      <c r="A1567" s="34"/>
      <c r="B1567" s="34"/>
      <c r="C1567" s="34"/>
      <c r="D1567" s="34"/>
      <c r="E1567" s="34"/>
      <c r="F1567" s="34"/>
      <c r="G1567" s="34"/>
      <c r="P1567" s="34"/>
      <c r="Q1567" s="34"/>
      <c r="R1567" s="34"/>
      <c r="S1567" s="34"/>
      <c r="T1567" s="34"/>
      <c r="U1567" s="34"/>
      <c r="V1567" s="34"/>
      <c r="W1567" s="34"/>
      <c r="X1567" s="34"/>
      <c r="Y1567" s="34"/>
      <c r="Z1567" s="34"/>
      <c r="AA1567" s="34"/>
      <c r="AB1567" s="34"/>
      <c r="AC1567" s="34"/>
    </row>
    <row r="1568" spans="1:29">
      <c r="A1568" s="34"/>
      <c r="B1568" s="34"/>
      <c r="C1568" s="34"/>
      <c r="D1568" s="34"/>
      <c r="E1568" s="34"/>
      <c r="F1568" s="34"/>
      <c r="G1568" s="34"/>
      <c r="P1568" s="34"/>
      <c r="Q1568" s="34"/>
      <c r="R1568" s="34"/>
      <c r="S1568" s="34"/>
      <c r="T1568" s="34"/>
      <c r="U1568" s="34"/>
      <c r="V1568" s="34"/>
      <c r="W1568" s="34"/>
      <c r="X1568" s="34"/>
      <c r="Y1568" s="34"/>
      <c r="Z1568" s="34"/>
      <c r="AA1568" s="34"/>
      <c r="AB1568" s="34"/>
      <c r="AC1568" s="34"/>
    </row>
    <row r="1569" spans="1:29">
      <c r="A1569" s="34"/>
      <c r="B1569" s="34"/>
      <c r="C1569" s="34"/>
      <c r="D1569" s="34"/>
      <c r="E1569" s="34"/>
      <c r="F1569" s="34"/>
      <c r="G1569" s="34"/>
      <c r="P1569" s="34"/>
      <c r="Q1569" s="34"/>
      <c r="R1569" s="34"/>
      <c r="S1569" s="34"/>
      <c r="T1569" s="34"/>
      <c r="U1569" s="34"/>
      <c r="V1569" s="34"/>
      <c r="W1569" s="34"/>
      <c r="X1569" s="34"/>
      <c r="Y1569" s="34"/>
      <c r="Z1569" s="34"/>
      <c r="AA1569" s="34"/>
      <c r="AB1569" s="34"/>
      <c r="AC1569" s="34"/>
    </row>
    <row r="1570" spans="1:29">
      <c r="A1570" s="34"/>
      <c r="B1570" s="34"/>
      <c r="C1570" s="34"/>
      <c r="D1570" s="34"/>
      <c r="E1570" s="34"/>
      <c r="F1570" s="34"/>
      <c r="G1570" s="34"/>
      <c r="P1570" s="34"/>
      <c r="Q1570" s="34"/>
      <c r="R1570" s="34"/>
      <c r="S1570" s="34"/>
      <c r="T1570" s="34"/>
      <c r="U1570" s="34"/>
      <c r="V1570" s="34"/>
      <c r="W1570" s="34"/>
      <c r="X1570" s="34"/>
      <c r="Y1570" s="34"/>
      <c r="Z1570" s="34"/>
      <c r="AA1570" s="34"/>
      <c r="AB1570" s="34"/>
      <c r="AC1570" s="34"/>
    </row>
    <row r="1571" spans="1:29">
      <c r="A1571" s="34"/>
      <c r="B1571" s="34"/>
      <c r="C1571" s="34"/>
      <c r="D1571" s="34"/>
      <c r="E1571" s="34"/>
      <c r="F1571" s="34"/>
      <c r="G1571" s="34"/>
      <c r="P1571" s="34"/>
      <c r="Q1571" s="34"/>
      <c r="R1571" s="34"/>
      <c r="S1571" s="34"/>
      <c r="T1571" s="34"/>
      <c r="U1571" s="34"/>
      <c r="V1571" s="34"/>
      <c r="W1571" s="34"/>
      <c r="X1571" s="34"/>
      <c r="Y1571" s="34"/>
      <c r="Z1571" s="34"/>
      <c r="AA1571" s="34"/>
      <c r="AB1571" s="34"/>
      <c r="AC1571" s="34"/>
    </row>
    <row r="1572" spans="1:29">
      <c r="A1572" s="34"/>
      <c r="B1572" s="34"/>
      <c r="C1572" s="34"/>
      <c r="D1572" s="34"/>
      <c r="E1572" s="34"/>
      <c r="F1572" s="34"/>
      <c r="G1572" s="34"/>
      <c r="P1572" s="34"/>
      <c r="Q1572" s="34"/>
      <c r="R1572" s="34"/>
      <c r="S1572" s="34"/>
      <c r="T1572" s="34"/>
      <c r="U1572" s="34"/>
      <c r="V1572" s="34"/>
      <c r="W1572" s="34"/>
      <c r="X1572" s="34"/>
      <c r="Y1572" s="34"/>
      <c r="Z1572" s="34"/>
      <c r="AA1572" s="34"/>
      <c r="AB1572" s="34"/>
      <c r="AC1572" s="34"/>
    </row>
    <row r="1573" spans="1:29">
      <c r="A1573" s="34"/>
      <c r="B1573" s="34"/>
      <c r="C1573" s="34"/>
      <c r="D1573" s="34"/>
      <c r="E1573" s="34"/>
      <c r="F1573" s="34"/>
      <c r="G1573" s="34"/>
      <c r="P1573" s="34"/>
      <c r="Q1573" s="34"/>
      <c r="R1573" s="34"/>
      <c r="S1573" s="34"/>
      <c r="T1573" s="34"/>
      <c r="U1573" s="34"/>
      <c r="V1573" s="34"/>
      <c r="W1573" s="34"/>
      <c r="X1573" s="34"/>
      <c r="Y1573" s="34"/>
      <c r="Z1573" s="34"/>
      <c r="AA1573" s="34"/>
      <c r="AB1573" s="34"/>
      <c r="AC1573" s="34"/>
    </row>
    <row r="1574" spans="1:29">
      <c r="A1574" s="34"/>
      <c r="B1574" s="34"/>
      <c r="C1574" s="34"/>
      <c r="D1574" s="34"/>
      <c r="E1574" s="34"/>
      <c r="F1574" s="34"/>
      <c r="G1574" s="34"/>
      <c r="P1574" s="34"/>
      <c r="Q1574" s="34"/>
      <c r="R1574" s="34"/>
      <c r="S1574" s="34"/>
      <c r="T1574" s="34"/>
      <c r="U1574" s="34"/>
      <c r="V1574" s="34"/>
      <c r="W1574" s="34"/>
      <c r="X1574" s="34"/>
      <c r="Y1574" s="34"/>
      <c r="Z1574" s="34"/>
      <c r="AA1574" s="34"/>
      <c r="AB1574" s="34"/>
      <c r="AC1574" s="34"/>
    </row>
    <row r="1575" spans="1:29">
      <c r="A1575" s="34"/>
      <c r="B1575" s="34"/>
      <c r="C1575" s="34"/>
      <c r="D1575" s="34"/>
      <c r="E1575" s="34"/>
      <c r="F1575" s="34"/>
      <c r="G1575" s="34"/>
      <c r="P1575" s="34"/>
      <c r="Q1575" s="34"/>
      <c r="R1575" s="34"/>
      <c r="S1575" s="34"/>
      <c r="T1575" s="34"/>
      <c r="U1575" s="34"/>
      <c r="V1575" s="34"/>
      <c r="W1575" s="34"/>
      <c r="X1575" s="34"/>
      <c r="Y1575" s="34"/>
      <c r="Z1575" s="34"/>
      <c r="AA1575" s="34"/>
      <c r="AB1575" s="34"/>
      <c r="AC1575" s="34"/>
    </row>
    <row r="1576" spans="1:29">
      <c r="A1576" s="34"/>
      <c r="B1576" s="34"/>
      <c r="C1576" s="34"/>
      <c r="D1576" s="34"/>
      <c r="E1576" s="34"/>
      <c r="F1576" s="34"/>
      <c r="G1576" s="34"/>
      <c r="P1576" s="34"/>
      <c r="Q1576" s="34"/>
      <c r="R1576" s="34"/>
      <c r="S1576" s="34"/>
      <c r="T1576" s="34"/>
      <c r="U1576" s="34"/>
      <c r="V1576" s="34"/>
      <c r="W1576" s="34"/>
      <c r="X1576" s="34"/>
      <c r="Y1576" s="34"/>
      <c r="Z1576" s="34"/>
      <c r="AA1576" s="34"/>
      <c r="AB1576" s="34"/>
      <c r="AC1576" s="34"/>
    </row>
    <row r="1577" spans="1:29">
      <c r="A1577" s="34"/>
      <c r="B1577" s="34"/>
      <c r="C1577" s="34"/>
      <c r="D1577" s="34"/>
      <c r="E1577" s="34"/>
      <c r="F1577" s="34"/>
      <c r="G1577" s="34"/>
      <c r="P1577" s="34"/>
      <c r="Q1577" s="34"/>
      <c r="R1577" s="34"/>
      <c r="S1577" s="34"/>
      <c r="T1577" s="34"/>
      <c r="U1577" s="34"/>
      <c r="V1577" s="34"/>
      <c r="W1577" s="34"/>
      <c r="X1577" s="34"/>
      <c r="Y1577" s="34"/>
      <c r="Z1577" s="34"/>
      <c r="AA1577" s="34"/>
      <c r="AB1577" s="34"/>
      <c r="AC1577" s="34"/>
    </row>
    <row r="1578" spans="1:29">
      <c r="A1578" s="34"/>
      <c r="B1578" s="34"/>
      <c r="C1578" s="34"/>
      <c r="D1578" s="34"/>
      <c r="E1578" s="34"/>
      <c r="F1578" s="34"/>
      <c r="G1578" s="34"/>
      <c r="P1578" s="34"/>
      <c r="Q1578" s="34"/>
      <c r="R1578" s="34"/>
      <c r="S1578" s="34"/>
      <c r="T1578" s="34"/>
      <c r="U1578" s="34"/>
      <c r="V1578" s="34"/>
      <c r="W1578" s="34"/>
      <c r="X1578" s="34"/>
      <c r="Y1578" s="34"/>
      <c r="Z1578" s="34"/>
      <c r="AA1578" s="34"/>
      <c r="AB1578" s="34"/>
      <c r="AC1578" s="34"/>
    </row>
    <row r="1579" spans="1:29">
      <c r="A1579" s="34"/>
      <c r="B1579" s="34"/>
      <c r="C1579" s="34"/>
      <c r="D1579" s="34"/>
      <c r="E1579" s="34"/>
      <c r="F1579" s="34"/>
      <c r="G1579" s="34"/>
      <c r="P1579" s="34"/>
      <c r="Q1579" s="34"/>
      <c r="R1579" s="34"/>
      <c r="S1579" s="34"/>
      <c r="T1579" s="34"/>
      <c r="U1579" s="34"/>
      <c r="V1579" s="34"/>
      <c r="W1579" s="34"/>
      <c r="X1579" s="34"/>
      <c r="Y1579" s="34"/>
      <c r="Z1579" s="34"/>
      <c r="AA1579" s="34"/>
      <c r="AB1579" s="34"/>
      <c r="AC1579" s="34"/>
    </row>
    <row r="1580" spans="1:29">
      <c r="A1580" s="34"/>
      <c r="B1580" s="34"/>
      <c r="C1580" s="34"/>
      <c r="D1580" s="34"/>
      <c r="E1580" s="34"/>
      <c r="F1580" s="34"/>
      <c r="G1580" s="34"/>
      <c r="P1580" s="34"/>
      <c r="Q1580" s="34"/>
      <c r="R1580" s="34"/>
      <c r="S1580" s="34"/>
      <c r="T1580" s="34"/>
      <c r="U1580" s="34"/>
      <c r="V1580" s="34"/>
      <c r="W1580" s="34"/>
      <c r="X1580" s="34"/>
      <c r="Y1580" s="34"/>
      <c r="Z1580" s="34"/>
      <c r="AA1580" s="34"/>
      <c r="AB1580" s="34"/>
      <c r="AC1580" s="34"/>
    </row>
    <row r="1581" spans="1:29">
      <c r="A1581" s="34"/>
      <c r="B1581" s="34"/>
      <c r="C1581" s="34"/>
      <c r="D1581" s="34"/>
      <c r="E1581" s="34"/>
      <c r="F1581" s="34"/>
      <c r="G1581" s="34"/>
      <c r="P1581" s="34"/>
      <c r="Q1581" s="34"/>
      <c r="R1581" s="34"/>
      <c r="S1581" s="34"/>
      <c r="T1581" s="34"/>
      <c r="U1581" s="34"/>
      <c r="V1581" s="34"/>
      <c r="W1581" s="34"/>
      <c r="X1581" s="34"/>
      <c r="Y1581" s="34"/>
      <c r="Z1581" s="34"/>
      <c r="AA1581" s="34"/>
      <c r="AB1581" s="34"/>
      <c r="AC1581" s="34"/>
    </row>
    <row r="1582" spans="1:29">
      <c r="A1582" s="34"/>
      <c r="B1582" s="34"/>
      <c r="C1582" s="34"/>
      <c r="D1582" s="34"/>
      <c r="E1582" s="34"/>
      <c r="F1582" s="34"/>
      <c r="G1582" s="34"/>
      <c r="P1582" s="34"/>
      <c r="Q1582" s="34"/>
      <c r="R1582" s="34"/>
      <c r="S1582" s="34"/>
      <c r="T1582" s="34"/>
      <c r="U1582" s="34"/>
      <c r="V1582" s="34"/>
      <c r="W1582" s="34"/>
      <c r="X1582" s="34"/>
      <c r="Y1582" s="34"/>
      <c r="Z1582" s="34"/>
      <c r="AA1582" s="34"/>
      <c r="AB1582" s="34"/>
      <c r="AC1582" s="34"/>
    </row>
    <row r="1583" spans="1:29">
      <c r="A1583" s="34"/>
      <c r="B1583" s="34"/>
      <c r="C1583" s="34"/>
      <c r="D1583" s="34"/>
      <c r="E1583" s="34"/>
      <c r="F1583" s="34"/>
      <c r="G1583" s="34"/>
      <c r="P1583" s="34"/>
      <c r="Q1583" s="34"/>
      <c r="R1583" s="34"/>
      <c r="S1583" s="34"/>
      <c r="T1583" s="34"/>
      <c r="U1583" s="34"/>
      <c r="V1583" s="34"/>
      <c r="W1583" s="34"/>
      <c r="X1583" s="34"/>
      <c r="Y1583" s="34"/>
      <c r="Z1583" s="34"/>
      <c r="AA1583" s="34"/>
      <c r="AB1583" s="34"/>
      <c r="AC1583" s="34"/>
    </row>
    <row r="1584" spans="1:29">
      <c r="A1584" s="34"/>
      <c r="B1584" s="34"/>
      <c r="C1584" s="34"/>
      <c r="D1584" s="34"/>
      <c r="E1584" s="34"/>
      <c r="F1584" s="34"/>
      <c r="G1584" s="34"/>
      <c r="P1584" s="34"/>
      <c r="Q1584" s="34"/>
      <c r="R1584" s="34"/>
      <c r="S1584" s="34"/>
      <c r="T1584" s="34"/>
      <c r="U1584" s="34"/>
      <c r="V1584" s="34"/>
      <c r="W1584" s="34"/>
      <c r="X1584" s="34"/>
      <c r="Y1584" s="34"/>
      <c r="Z1584" s="34"/>
      <c r="AA1584" s="34"/>
      <c r="AB1584" s="34"/>
      <c r="AC1584" s="34"/>
    </row>
    <row r="1585" spans="1:29">
      <c r="A1585" s="34"/>
      <c r="B1585" s="34"/>
      <c r="C1585" s="34"/>
      <c r="D1585" s="34"/>
      <c r="E1585" s="34"/>
      <c r="F1585" s="34"/>
      <c r="G1585" s="34"/>
      <c r="P1585" s="34"/>
      <c r="Q1585" s="34"/>
      <c r="R1585" s="34"/>
      <c r="S1585" s="34"/>
      <c r="T1585" s="34"/>
      <c r="U1585" s="34"/>
      <c r="V1585" s="34"/>
      <c r="W1585" s="34"/>
      <c r="X1585" s="34"/>
      <c r="Y1585" s="34"/>
      <c r="Z1585" s="34"/>
      <c r="AA1585" s="34"/>
      <c r="AB1585" s="34"/>
      <c r="AC1585" s="34"/>
    </row>
    <row r="1586" spans="1:29">
      <c r="A1586" s="34"/>
      <c r="B1586" s="34"/>
      <c r="C1586" s="34"/>
      <c r="D1586" s="34"/>
      <c r="E1586" s="34"/>
      <c r="F1586" s="34"/>
      <c r="G1586" s="34"/>
      <c r="P1586" s="34"/>
      <c r="Q1586" s="34"/>
      <c r="R1586" s="34"/>
      <c r="S1586" s="34"/>
      <c r="T1586" s="34"/>
      <c r="U1586" s="34"/>
      <c r="V1586" s="34"/>
      <c r="W1586" s="34"/>
      <c r="X1586" s="34"/>
      <c r="Y1586" s="34"/>
      <c r="Z1586" s="34"/>
      <c r="AA1586" s="34"/>
      <c r="AB1586" s="34"/>
      <c r="AC1586" s="34"/>
    </row>
    <row r="1587" spans="1:29">
      <c r="A1587" s="34"/>
      <c r="B1587" s="34"/>
      <c r="C1587" s="34"/>
      <c r="D1587" s="34"/>
      <c r="E1587" s="34"/>
      <c r="F1587" s="34"/>
      <c r="G1587" s="34"/>
      <c r="P1587" s="34"/>
      <c r="Q1587" s="34"/>
      <c r="R1587" s="34"/>
      <c r="S1587" s="34"/>
      <c r="T1587" s="34"/>
      <c r="U1587" s="34"/>
      <c r="V1587" s="34"/>
      <c r="W1587" s="34"/>
      <c r="X1587" s="34"/>
      <c r="Y1587" s="34"/>
      <c r="Z1587" s="34"/>
      <c r="AA1587" s="34"/>
      <c r="AB1587" s="34"/>
      <c r="AC1587" s="34"/>
    </row>
    <row r="1588" spans="1:29">
      <c r="A1588" s="34"/>
      <c r="B1588" s="34"/>
      <c r="C1588" s="34"/>
      <c r="D1588" s="34"/>
      <c r="E1588" s="34"/>
      <c r="F1588" s="34"/>
      <c r="G1588" s="34"/>
      <c r="P1588" s="34"/>
      <c r="Q1588" s="34"/>
      <c r="R1588" s="34"/>
      <c r="S1588" s="34"/>
      <c r="T1588" s="34"/>
      <c r="U1588" s="34"/>
      <c r="V1588" s="34"/>
      <c r="W1588" s="34"/>
      <c r="X1588" s="34"/>
      <c r="Y1588" s="34"/>
      <c r="Z1588" s="34"/>
      <c r="AA1588" s="34"/>
      <c r="AB1588" s="34"/>
      <c r="AC1588" s="34"/>
    </row>
    <row r="1589" spans="1:29">
      <c r="A1589" s="34"/>
      <c r="B1589" s="34"/>
      <c r="C1589" s="34"/>
      <c r="D1589" s="34"/>
      <c r="E1589" s="34"/>
      <c r="F1589" s="34"/>
      <c r="G1589" s="34"/>
      <c r="P1589" s="34"/>
      <c r="Q1589" s="34"/>
      <c r="R1589" s="34"/>
      <c r="S1589" s="34"/>
      <c r="T1589" s="34"/>
      <c r="U1589" s="34"/>
      <c r="V1589" s="34"/>
      <c r="W1589" s="34"/>
      <c r="X1589" s="34"/>
      <c r="Y1589" s="34"/>
      <c r="Z1589" s="34"/>
      <c r="AA1589" s="34"/>
      <c r="AB1589" s="34"/>
      <c r="AC1589" s="34"/>
    </row>
    <row r="1590" spans="1:29">
      <c r="A1590" s="34"/>
      <c r="B1590" s="34"/>
      <c r="C1590" s="34"/>
      <c r="D1590" s="34"/>
      <c r="E1590" s="34"/>
      <c r="F1590" s="34"/>
      <c r="G1590" s="34"/>
      <c r="P1590" s="34"/>
      <c r="Q1590" s="34"/>
      <c r="R1590" s="34"/>
      <c r="S1590" s="34"/>
      <c r="T1590" s="34"/>
      <c r="U1590" s="34"/>
      <c r="V1590" s="34"/>
      <c r="W1590" s="34"/>
      <c r="X1590" s="34"/>
      <c r="Y1590" s="34"/>
      <c r="Z1590" s="34"/>
      <c r="AA1590" s="34"/>
      <c r="AB1590" s="34"/>
      <c r="AC1590" s="34"/>
    </row>
    <row r="1591" spans="1:29">
      <c r="A1591" s="34"/>
      <c r="B1591" s="34"/>
      <c r="C1591" s="34"/>
      <c r="D1591" s="34"/>
      <c r="E1591" s="34"/>
      <c r="F1591" s="34"/>
      <c r="G1591" s="34"/>
      <c r="P1591" s="34"/>
      <c r="Q1591" s="34"/>
      <c r="R1591" s="34"/>
      <c r="S1591" s="34"/>
      <c r="T1591" s="34"/>
      <c r="U1591" s="34"/>
      <c r="V1591" s="34"/>
      <c r="W1591" s="34"/>
      <c r="X1591" s="34"/>
      <c r="Y1591" s="34"/>
      <c r="Z1591" s="34"/>
      <c r="AA1591" s="34"/>
      <c r="AB1591" s="34"/>
      <c r="AC1591" s="34"/>
    </row>
    <row r="1592" spans="1:29">
      <c r="A1592" s="34"/>
      <c r="B1592" s="34"/>
      <c r="C1592" s="34"/>
      <c r="D1592" s="34"/>
      <c r="E1592" s="34"/>
      <c r="F1592" s="34"/>
      <c r="G1592" s="34"/>
      <c r="P1592" s="34"/>
      <c r="Q1592" s="34"/>
      <c r="R1592" s="34"/>
      <c r="S1592" s="34"/>
      <c r="T1592" s="34"/>
      <c r="U1592" s="34"/>
      <c r="V1592" s="34"/>
      <c r="W1592" s="34"/>
      <c r="X1592" s="34"/>
      <c r="Y1592" s="34"/>
      <c r="Z1592" s="34"/>
      <c r="AA1592" s="34"/>
      <c r="AB1592" s="34"/>
      <c r="AC1592" s="34"/>
    </row>
    <row r="1593" spans="1:29">
      <c r="A1593" s="34"/>
      <c r="B1593" s="34"/>
      <c r="C1593" s="34"/>
      <c r="D1593" s="34"/>
      <c r="E1593" s="34"/>
      <c r="F1593" s="34"/>
      <c r="G1593" s="34"/>
      <c r="P1593" s="34"/>
      <c r="Q1593" s="34"/>
      <c r="R1593" s="34"/>
      <c r="S1593" s="34"/>
      <c r="T1593" s="34"/>
      <c r="U1593" s="34"/>
      <c r="V1593" s="34"/>
      <c r="W1593" s="34"/>
      <c r="X1593" s="34"/>
      <c r="Y1593" s="34"/>
      <c r="Z1593" s="34"/>
      <c r="AA1593" s="34"/>
      <c r="AB1593" s="34"/>
      <c r="AC1593" s="34"/>
    </row>
    <row r="1594" spans="1:29">
      <c r="A1594" s="34"/>
      <c r="B1594" s="34"/>
      <c r="C1594" s="34"/>
      <c r="D1594" s="34"/>
      <c r="E1594" s="34"/>
      <c r="F1594" s="34"/>
      <c r="G1594" s="34"/>
      <c r="P1594" s="34"/>
      <c r="Q1594" s="34"/>
      <c r="R1594" s="34"/>
      <c r="S1594" s="34"/>
      <c r="T1594" s="34"/>
      <c r="U1594" s="34"/>
      <c r="V1594" s="34"/>
      <c r="W1594" s="34"/>
      <c r="X1594" s="34"/>
      <c r="Y1594" s="34"/>
      <c r="Z1594" s="34"/>
      <c r="AA1594" s="34"/>
      <c r="AB1594" s="34"/>
      <c r="AC1594" s="34"/>
    </row>
    <row r="1595" spans="1:29">
      <c r="A1595" s="34"/>
      <c r="B1595" s="34"/>
      <c r="C1595" s="34"/>
      <c r="D1595" s="34"/>
      <c r="E1595" s="34"/>
      <c r="F1595" s="34"/>
      <c r="G1595" s="34"/>
      <c r="P1595" s="34"/>
      <c r="Q1595" s="34"/>
      <c r="R1595" s="34"/>
      <c r="S1595" s="34"/>
      <c r="T1595" s="34"/>
      <c r="U1595" s="34"/>
      <c r="V1595" s="34"/>
      <c r="W1595" s="34"/>
      <c r="X1595" s="34"/>
      <c r="Y1595" s="34"/>
      <c r="Z1595" s="34"/>
      <c r="AA1595" s="34"/>
      <c r="AB1595" s="34"/>
      <c r="AC1595" s="34"/>
    </row>
    <row r="1596" spans="1:29">
      <c r="A1596" s="34"/>
      <c r="B1596" s="34"/>
      <c r="C1596" s="34"/>
      <c r="D1596" s="34"/>
      <c r="E1596" s="34"/>
      <c r="F1596" s="34"/>
      <c r="G1596" s="34"/>
      <c r="P1596" s="34"/>
      <c r="Q1596" s="34"/>
      <c r="R1596" s="34"/>
      <c r="S1596" s="34"/>
      <c r="T1596" s="34"/>
      <c r="U1596" s="34"/>
      <c r="V1596" s="34"/>
      <c r="W1596" s="34"/>
      <c r="X1596" s="34"/>
      <c r="Y1596" s="34"/>
      <c r="Z1596" s="34"/>
      <c r="AA1596" s="34"/>
      <c r="AB1596" s="34"/>
      <c r="AC1596" s="34"/>
    </row>
    <row r="1597" spans="1:29">
      <c r="A1597" s="34"/>
      <c r="B1597" s="34"/>
      <c r="C1597" s="34"/>
      <c r="D1597" s="34"/>
      <c r="E1597" s="34"/>
      <c r="F1597" s="34"/>
      <c r="G1597" s="34"/>
      <c r="P1597" s="34"/>
      <c r="Q1597" s="34"/>
      <c r="R1597" s="34"/>
      <c r="S1597" s="34"/>
      <c r="T1597" s="34"/>
      <c r="U1597" s="34"/>
      <c r="V1597" s="34"/>
      <c r="W1597" s="34"/>
      <c r="X1597" s="34"/>
      <c r="Y1597" s="34"/>
      <c r="Z1597" s="34"/>
      <c r="AA1597" s="34"/>
      <c r="AB1597" s="34"/>
      <c r="AC1597" s="34"/>
    </row>
    <row r="1598" spans="1:29">
      <c r="A1598" s="34"/>
      <c r="B1598" s="34"/>
      <c r="C1598" s="34"/>
      <c r="D1598" s="34"/>
      <c r="E1598" s="34"/>
      <c r="F1598" s="34"/>
      <c r="G1598" s="34"/>
      <c r="P1598" s="34"/>
      <c r="Q1598" s="34"/>
      <c r="R1598" s="34"/>
      <c r="S1598" s="34"/>
      <c r="T1598" s="34"/>
      <c r="U1598" s="34"/>
      <c r="V1598" s="34"/>
      <c r="W1598" s="34"/>
      <c r="X1598" s="34"/>
      <c r="Y1598" s="34"/>
      <c r="Z1598" s="34"/>
      <c r="AA1598" s="34"/>
      <c r="AB1598" s="34"/>
      <c r="AC1598" s="34"/>
    </row>
    <row r="1599" spans="1:29">
      <c r="A1599" s="34"/>
      <c r="B1599" s="34"/>
      <c r="C1599" s="34"/>
      <c r="D1599" s="34"/>
      <c r="E1599" s="34"/>
      <c r="F1599" s="34"/>
      <c r="G1599" s="34"/>
      <c r="P1599" s="34"/>
      <c r="Q1599" s="34"/>
      <c r="R1599" s="34"/>
      <c r="S1599" s="34"/>
      <c r="T1599" s="34"/>
      <c r="U1599" s="34"/>
      <c r="V1599" s="34"/>
      <c r="W1599" s="34"/>
      <c r="X1599" s="34"/>
      <c r="Y1599" s="34"/>
      <c r="Z1599" s="34"/>
      <c r="AA1599" s="34"/>
      <c r="AB1599" s="34"/>
      <c r="AC1599" s="34"/>
    </row>
    <row r="1600" spans="1:29">
      <c r="A1600" s="34"/>
      <c r="B1600" s="34"/>
      <c r="C1600" s="34"/>
      <c r="D1600" s="34"/>
      <c r="E1600" s="34"/>
      <c r="F1600" s="34"/>
      <c r="G1600" s="34"/>
      <c r="P1600" s="34"/>
      <c r="Q1600" s="34"/>
      <c r="R1600" s="34"/>
      <c r="S1600" s="34"/>
      <c r="T1600" s="34"/>
      <c r="U1600" s="34"/>
      <c r="V1600" s="34"/>
      <c r="W1600" s="34"/>
      <c r="X1600" s="34"/>
      <c r="Y1600" s="34"/>
      <c r="Z1600" s="34"/>
      <c r="AA1600" s="34"/>
      <c r="AB1600" s="34"/>
      <c r="AC1600" s="34"/>
    </row>
    <row r="1601" spans="1:29">
      <c r="A1601" s="34"/>
      <c r="B1601" s="34"/>
      <c r="C1601" s="34"/>
      <c r="D1601" s="34"/>
      <c r="E1601" s="34"/>
      <c r="F1601" s="34"/>
      <c r="G1601" s="34"/>
      <c r="P1601" s="34"/>
      <c r="Q1601" s="34"/>
      <c r="R1601" s="34"/>
      <c r="S1601" s="34"/>
      <c r="T1601" s="34"/>
      <c r="U1601" s="34"/>
      <c r="V1601" s="34"/>
      <c r="W1601" s="34"/>
      <c r="X1601" s="34"/>
      <c r="Y1601" s="34"/>
      <c r="Z1601" s="34"/>
      <c r="AA1601" s="34"/>
      <c r="AB1601" s="34"/>
      <c r="AC1601" s="34"/>
    </row>
    <row r="1602" spans="1:29">
      <c r="A1602" s="34"/>
      <c r="B1602" s="34"/>
      <c r="C1602" s="34"/>
      <c r="D1602" s="34"/>
      <c r="E1602" s="34"/>
      <c r="F1602" s="34"/>
      <c r="G1602" s="34"/>
      <c r="P1602" s="34"/>
      <c r="Q1602" s="34"/>
      <c r="R1602" s="34"/>
      <c r="S1602" s="34"/>
      <c r="T1602" s="34"/>
      <c r="U1602" s="34"/>
      <c r="V1602" s="34"/>
      <c r="W1602" s="34"/>
      <c r="X1602" s="34"/>
      <c r="Y1602" s="34"/>
      <c r="Z1602" s="34"/>
      <c r="AA1602" s="34"/>
      <c r="AB1602" s="34"/>
      <c r="AC1602" s="34"/>
    </row>
    <row r="1603" spans="1:29">
      <c r="A1603" s="34"/>
      <c r="B1603" s="34"/>
      <c r="C1603" s="34"/>
      <c r="D1603" s="34"/>
      <c r="E1603" s="34"/>
      <c r="F1603" s="34"/>
      <c r="G1603" s="34"/>
      <c r="P1603" s="34"/>
      <c r="Q1603" s="34"/>
      <c r="R1603" s="34"/>
      <c r="S1603" s="34"/>
      <c r="T1603" s="34"/>
      <c r="U1603" s="34"/>
      <c r="V1603" s="34"/>
      <c r="W1603" s="34"/>
      <c r="X1603" s="34"/>
      <c r="Y1603" s="34"/>
      <c r="Z1603" s="34"/>
      <c r="AA1603" s="34"/>
      <c r="AB1603" s="34"/>
      <c r="AC1603" s="34"/>
    </row>
    <row r="1604" spans="1:29">
      <c r="A1604" s="34"/>
      <c r="B1604" s="34"/>
      <c r="C1604" s="34"/>
      <c r="D1604" s="34"/>
      <c r="E1604" s="34"/>
      <c r="F1604" s="34"/>
      <c r="G1604" s="34"/>
      <c r="P1604" s="34"/>
      <c r="Q1604" s="34"/>
      <c r="R1604" s="34"/>
      <c r="S1604" s="34"/>
      <c r="T1604" s="34"/>
      <c r="U1604" s="34"/>
      <c r="V1604" s="34"/>
      <c r="W1604" s="34"/>
      <c r="X1604" s="34"/>
      <c r="Y1604" s="34"/>
      <c r="Z1604" s="34"/>
      <c r="AA1604" s="34"/>
      <c r="AB1604" s="34"/>
      <c r="AC1604" s="34"/>
    </row>
    <row r="1605" spans="1:29">
      <c r="A1605" s="34"/>
      <c r="B1605" s="34"/>
      <c r="C1605" s="34"/>
      <c r="D1605" s="34"/>
      <c r="E1605" s="34"/>
      <c r="F1605" s="34"/>
      <c r="G1605" s="34"/>
      <c r="P1605" s="34"/>
      <c r="Q1605" s="34"/>
      <c r="R1605" s="34"/>
      <c r="S1605" s="34"/>
      <c r="T1605" s="34"/>
      <c r="U1605" s="34"/>
      <c r="V1605" s="34"/>
      <c r="W1605" s="34"/>
      <c r="X1605" s="34"/>
      <c r="Y1605" s="34"/>
      <c r="Z1605" s="34"/>
      <c r="AA1605" s="34"/>
      <c r="AB1605" s="34"/>
      <c r="AC1605" s="34"/>
    </row>
    <row r="1606" spans="1:29">
      <c r="A1606" s="34"/>
      <c r="B1606" s="34"/>
      <c r="C1606" s="34"/>
      <c r="D1606" s="34"/>
      <c r="E1606" s="34"/>
      <c r="F1606" s="34"/>
      <c r="G1606" s="34"/>
      <c r="P1606" s="34"/>
      <c r="Q1606" s="34"/>
      <c r="R1606" s="34"/>
      <c r="S1606" s="34"/>
      <c r="T1606" s="34"/>
      <c r="U1606" s="34"/>
      <c r="V1606" s="34"/>
      <c r="W1606" s="34"/>
      <c r="X1606" s="34"/>
      <c r="Y1606" s="34"/>
      <c r="Z1606" s="34"/>
      <c r="AA1606" s="34"/>
      <c r="AB1606" s="34"/>
      <c r="AC1606" s="34"/>
    </row>
    <row r="1607" spans="1:29">
      <c r="A1607" s="34"/>
      <c r="B1607" s="34"/>
      <c r="C1607" s="34"/>
      <c r="D1607" s="34"/>
      <c r="E1607" s="34"/>
      <c r="F1607" s="34"/>
      <c r="G1607" s="34"/>
      <c r="P1607" s="34"/>
      <c r="Q1607" s="34"/>
      <c r="R1607" s="34"/>
      <c r="S1607" s="34"/>
      <c r="T1607" s="34"/>
      <c r="U1607" s="34"/>
      <c r="V1607" s="34"/>
      <c r="W1607" s="34"/>
      <c r="X1607" s="34"/>
      <c r="Y1607" s="34"/>
      <c r="Z1607" s="34"/>
      <c r="AA1607" s="34"/>
      <c r="AB1607" s="34"/>
      <c r="AC1607" s="34"/>
    </row>
    <row r="1608" spans="1:29">
      <c r="A1608" s="34"/>
      <c r="B1608" s="34"/>
      <c r="C1608" s="34"/>
      <c r="D1608" s="34"/>
      <c r="E1608" s="34"/>
      <c r="F1608" s="34"/>
      <c r="G1608" s="34"/>
      <c r="P1608" s="34"/>
      <c r="Q1608" s="34"/>
      <c r="R1608" s="34"/>
      <c r="S1608" s="34"/>
      <c r="T1608" s="34"/>
      <c r="U1608" s="34"/>
      <c r="V1608" s="34"/>
      <c r="W1608" s="34"/>
      <c r="X1608" s="34"/>
      <c r="Y1608" s="34"/>
      <c r="Z1608" s="34"/>
      <c r="AA1608" s="34"/>
      <c r="AB1608" s="34"/>
      <c r="AC1608" s="34"/>
    </row>
    <row r="1609" spans="1:29">
      <c r="A1609" s="34"/>
      <c r="B1609" s="34"/>
      <c r="C1609" s="34"/>
      <c r="D1609" s="34"/>
      <c r="E1609" s="34"/>
      <c r="F1609" s="34"/>
      <c r="G1609" s="34"/>
      <c r="P1609" s="34"/>
      <c r="Q1609" s="34"/>
      <c r="R1609" s="34"/>
      <c r="S1609" s="34"/>
      <c r="T1609" s="34"/>
      <c r="U1609" s="34"/>
      <c r="V1609" s="34"/>
      <c r="W1609" s="34"/>
      <c r="X1609" s="34"/>
      <c r="Y1609" s="34"/>
      <c r="Z1609" s="34"/>
      <c r="AA1609" s="34"/>
      <c r="AB1609" s="34"/>
      <c r="AC1609" s="34"/>
    </row>
    <row r="1610" spans="1:29">
      <c r="A1610" s="34"/>
      <c r="B1610" s="34"/>
      <c r="C1610" s="34"/>
      <c r="D1610" s="34"/>
      <c r="E1610" s="34"/>
      <c r="F1610" s="34"/>
      <c r="G1610" s="34"/>
      <c r="P1610" s="34"/>
      <c r="Q1610" s="34"/>
      <c r="R1610" s="34"/>
      <c r="S1610" s="34"/>
      <c r="T1610" s="34"/>
      <c r="U1610" s="34"/>
      <c r="V1610" s="34"/>
      <c r="W1610" s="34"/>
      <c r="X1610" s="34"/>
      <c r="Y1610" s="34"/>
      <c r="Z1610" s="34"/>
      <c r="AA1610" s="34"/>
      <c r="AB1610" s="34"/>
      <c r="AC1610" s="34"/>
    </row>
    <row r="1611" spans="1:29">
      <c r="A1611" s="34"/>
      <c r="B1611" s="34"/>
      <c r="C1611" s="34"/>
      <c r="D1611" s="34"/>
      <c r="E1611" s="34"/>
      <c r="F1611" s="34"/>
      <c r="G1611" s="34"/>
      <c r="P1611" s="34"/>
      <c r="Q1611" s="34"/>
      <c r="R1611" s="34"/>
      <c r="S1611" s="34"/>
      <c r="T1611" s="34"/>
      <c r="U1611" s="34"/>
      <c r="V1611" s="34"/>
      <c r="W1611" s="34"/>
      <c r="X1611" s="34"/>
      <c r="Y1611" s="34"/>
      <c r="Z1611" s="34"/>
      <c r="AA1611" s="34"/>
      <c r="AB1611" s="34"/>
      <c r="AC1611" s="34"/>
    </row>
    <row r="1612" spans="1:29">
      <c r="A1612" s="34"/>
      <c r="B1612" s="34"/>
      <c r="C1612" s="34"/>
      <c r="D1612" s="34"/>
      <c r="E1612" s="34"/>
      <c r="F1612" s="34"/>
      <c r="G1612" s="34"/>
      <c r="P1612" s="34"/>
      <c r="Q1612" s="34"/>
      <c r="R1612" s="34"/>
      <c r="S1612" s="34"/>
      <c r="T1612" s="34"/>
      <c r="U1612" s="34"/>
      <c r="V1612" s="34"/>
      <c r="W1612" s="34"/>
      <c r="X1612" s="34"/>
      <c r="Y1612" s="34"/>
      <c r="Z1612" s="34"/>
      <c r="AA1612" s="34"/>
      <c r="AB1612" s="34"/>
      <c r="AC1612" s="34"/>
    </row>
    <row r="1613" spans="1:29">
      <c r="A1613" s="34"/>
      <c r="B1613" s="34"/>
      <c r="C1613" s="34"/>
      <c r="D1613" s="34"/>
      <c r="E1613" s="34"/>
      <c r="F1613" s="34"/>
      <c r="G1613" s="34"/>
      <c r="P1613" s="34"/>
      <c r="Q1613" s="34"/>
      <c r="R1613" s="34"/>
      <c r="S1613" s="34"/>
      <c r="T1613" s="34"/>
      <c r="U1613" s="34"/>
      <c r="V1613" s="34"/>
      <c r="W1613" s="34"/>
      <c r="X1613" s="34"/>
      <c r="Y1613" s="34"/>
      <c r="Z1613" s="34"/>
      <c r="AA1613" s="34"/>
      <c r="AB1613" s="34"/>
      <c r="AC1613" s="34"/>
    </row>
    <row r="1614" spans="1:29">
      <c r="A1614" s="34"/>
      <c r="B1614" s="34"/>
      <c r="C1614" s="34"/>
      <c r="D1614" s="34"/>
      <c r="E1614" s="34"/>
      <c r="F1614" s="34"/>
      <c r="G1614" s="34"/>
      <c r="P1614" s="34"/>
      <c r="Q1614" s="34"/>
      <c r="R1614" s="34"/>
      <c r="S1614" s="34"/>
      <c r="T1614" s="34"/>
      <c r="U1614" s="34"/>
      <c r="V1614" s="34"/>
      <c r="W1614" s="34"/>
      <c r="X1614" s="34"/>
      <c r="Y1614" s="34"/>
      <c r="Z1614" s="34"/>
      <c r="AA1614" s="34"/>
      <c r="AB1614" s="34"/>
      <c r="AC1614" s="34"/>
    </row>
    <row r="1615" spans="1:29">
      <c r="A1615" s="34"/>
      <c r="B1615" s="34"/>
      <c r="C1615" s="34"/>
      <c r="D1615" s="34"/>
      <c r="E1615" s="34"/>
      <c r="F1615" s="34"/>
      <c r="G1615" s="34"/>
      <c r="P1615" s="34"/>
      <c r="Q1615" s="34"/>
      <c r="R1615" s="34"/>
      <c r="S1615" s="34"/>
      <c r="T1615" s="34"/>
      <c r="U1615" s="34"/>
      <c r="V1615" s="34"/>
      <c r="W1615" s="34"/>
      <c r="X1615" s="34"/>
      <c r="Y1615" s="34"/>
      <c r="Z1615" s="34"/>
      <c r="AA1615" s="34"/>
      <c r="AB1615" s="34"/>
      <c r="AC1615" s="34"/>
    </row>
    <row r="1616" spans="1:29">
      <c r="A1616" s="34"/>
      <c r="B1616" s="34"/>
      <c r="C1616" s="34"/>
      <c r="D1616" s="34"/>
      <c r="E1616" s="34"/>
      <c r="F1616" s="34"/>
      <c r="G1616" s="34"/>
      <c r="P1616" s="34"/>
      <c r="Q1616" s="34"/>
      <c r="R1616" s="34"/>
      <c r="S1616" s="34"/>
      <c r="T1616" s="34"/>
      <c r="U1616" s="34"/>
      <c r="V1616" s="34"/>
      <c r="W1616" s="34"/>
      <c r="X1616" s="34"/>
      <c r="Y1616" s="34"/>
      <c r="Z1616" s="34"/>
      <c r="AA1616" s="34"/>
      <c r="AB1616" s="34"/>
      <c r="AC1616" s="34"/>
    </row>
    <row r="1617" spans="1:29">
      <c r="A1617" s="34"/>
      <c r="B1617" s="34"/>
      <c r="C1617" s="34"/>
      <c r="D1617" s="34"/>
      <c r="E1617" s="34"/>
      <c r="F1617" s="34"/>
      <c r="G1617" s="34"/>
      <c r="P1617" s="34"/>
      <c r="Q1617" s="34"/>
      <c r="R1617" s="34"/>
      <c r="S1617" s="34"/>
      <c r="T1617" s="34"/>
      <c r="U1617" s="34"/>
      <c r="V1617" s="34"/>
      <c r="W1617" s="34"/>
      <c r="X1617" s="34"/>
      <c r="Y1617" s="34"/>
      <c r="Z1617" s="34"/>
      <c r="AA1617" s="34"/>
      <c r="AB1617" s="34"/>
      <c r="AC1617" s="34"/>
    </row>
    <row r="1618" spans="1:29">
      <c r="A1618" s="34"/>
      <c r="B1618" s="34"/>
      <c r="C1618" s="34"/>
      <c r="D1618" s="34"/>
      <c r="E1618" s="34"/>
      <c r="F1618" s="34"/>
      <c r="G1618" s="34"/>
      <c r="P1618" s="34"/>
      <c r="Q1618" s="34"/>
      <c r="R1618" s="34"/>
      <c r="S1618" s="34"/>
      <c r="T1618" s="34"/>
      <c r="U1618" s="34"/>
      <c r="V1618" s="34"/>
      <c r="W1618" s="34"/>
      <c r="X1618" s="34"/>
      <c r="Y1618" s="34"/>
      <c r="Z1618" s="34"/>
      <c r="AA1618" s="34"/>
      <c r="AB1618" s="34"/>
      <c r="AC1618" s="34"/>
    </row>
    <row r="1619" spans="1:29">
      <c r="A1619" s="34"/>
      <c r="B1619" s="34"/>
      <c r="C1619" s="34"/>
      <c r="D1619" s="34"/>
      <c r="E1619" s="34"/>
      <c r="F1619" s="34"/>
      <c r="G1619" s="34"/>
      <c r="P1619" s="34"/>
      <c r="Q1619" s="34"/>
      <c r="R1619" s="34"/>
      <c r="S1619" s="34"/>
      <c r="T1619" s="34"/>
      <c r="U1619" s="34"/>
      <c r="V1619" s="34"/>
      <c r="W1619" s="34"/>
      <c r="X1619" s="34"/>
      <c r="Y1619" s="34"/>
      <c r="Z1619" s="34"/>
      <c r="AA1619" s="34"/>
      <c r="AB1619" s="34"/>
      <c r="AC1619" s="34"/>
    </row>
    <row r="1620" spans="1:29">
      <c r="A1620" s="34"/>
      <c r="B1620" s="34"/>
      <c r="C1620" s="34"/>
      <c r="D1620" s="34"/>
      <c r="E1620" s="34"/>
      <c r="F1620" s="34"/>
      <c r="G1620" s="34"/>
      <c r="P1620" s="34"/>
      <c r="Q1620" s="34"/>
      <c r="R1620" s="34"/>
      <c r="S1620" s="34"/>
      <c r="T1620" s="34"/>
      <c r="U1620" s="34"/>
      <c r="V1620" s="34"/>
      <c r="W1620" s="34"/>
      <c r="X1620" s="34"/>
      <c r="Y1620" s="34"/>
      <c r="Z1620" s="34"/>
      <c r="AA1620" s="34"/>
      <c r="AB1620" s="34"/>
      <c r="AC1620" s="34"/>
    </row>
    <row r="1621" spans="1:29">
      <c r="A1621" s="34"/>
      <c r="B1621" s="34"/>
      <c r="C1621" s="34"/>
      <c r="D1621" s="34"/>
      <c r="E1621" s="34"/>
      <c r="F1621" s="34"/>
      <c r="G1621" s="34"/>
      <c r="P1621" s="34"/>
      <c r="Q1621" s="34"/>
      <c r="R1621" s="34"/>
      <c r="S1621" s="34"/>
      <c r="T1621" s="34"/>
      <c r="U1621" s="34"/>
      <c r="V1621" s="34"/>
      <c r="W1621" s="34"/>
      <c r="X1621" s="34"/>
      <c r="Y1621" s="34"/>
      <c r="Z1621" s="34"/>
      <c r="AA1621" s="34"/>
      <c r="AB1621" s="34"/>
      <c r="AC1621" s="34"/>
    </row>
    <row r="1622" spans="1:29">
      <c r="A1622" s="34"/>
      <c r="B1622" s="34"/>
      <c r="C1622" s="34"/>
      <c r="D1622" s="34"/>
      <c r="E1622" s="34"/>
      <c r="F1622" s="34"/>
      <c r="G1622" s="34"/>
      <c r="P1622" s="34"/>
      <c r="Q1622" s="34"/>
      <c r="R1622" s="34"/>
      <c r="S1622" s="34"/>
      <c r="T1622" s="34"/>
      <c r="U1622" s="34"/>
      <c r="V1622" s="34"/>
      <c r="W1622" s="34"/>
      <c r="X1622" s="34"/>
      <c r="Y1622" s="34"/>
      <c r="Z1622" s="34"/>
      <c r="AA1622" s="34"/>
      <c r="AB1622" s="34"/>
      <c r="AC1622" s="34"/>
    </row>
    <row r="1623" spans="1:29">
      <c r="A1623" s="34"/>
      <c r="B1623" s="34"/>
      <c r="C1623" s="34"/>
      <c r="D1623" s="34"/>
      <c r="E1623" s="34"/>
      <c r="F1623" s="34"/>
      <c r="G1623" s="34"/>
      <c r="P1623" s="34"/>
      <c r="Q1623" s="34"/>
      <c r="R1623" s="34"/>
      <c r="S1623" s="34"/>
      <c r="T1623" s="34"/>
      <c r="U1623" s="34"/>
      <c r="V1623" s="34"/>
      <c r="W1623" s="34"/>
      <c r="X1623" s="34"/>
      <c r="Y1623" s="34"/>
      <c r="Z1623" s="34"/>
      <c r="AA1623" s="34"/>
      <c r="AB1623" s="34"/>
      <c r="AC1623" s="34"/>
    </row>
    <row r="1624" spans="1:29">
      <c r="A1624" s="34"/>
      <c r="B1624" s="34"/>
      <c r="C1624" s="34"/>
      <c r="D1624" s="34"/>
      <c r="E1624" s="34"/>
      <c r="F1624" s="34"/>
      <c r="G1624" s="34"/>
      <c r="P1624" s="34"/>
      <c r="Q1624" s="34"/>
      <c r="R1624" s="34"/>
      <c r="S1624" s="34"/>
      <c r="T1624" s="34"/>
      <c r="U1624" s="34"/>
      <c r="V1624" s="34"/>
      <c r="W1624" s="34"/>
      <c r="X1624" s="34"/>
      <c r="Y1624" s="34"/>
      <c r="Z1624" s="34"/>
      <c r="AA1624" s="34"/>
      <c r="AB1624" s="34"/>
      <c r="AC1624" s="34"/>
    </row>
    <row r="1625" spans="1:29">
      <c r="A1625" s="34"/>
      <c r="B1625" s="34"/>
      <c r="C1625" s="34"/>
      <c r="D1625" s="34"/>
      <c r="E1625" s="34"/>
      <c r="F1625" s="34"/>
      <c r="G1625" s="34"/>
      <c r="P1625" s="34"/>
      <c r="Q1625" s="34"/>
      <c r="R1625" s="34"/>
      <c r="S1625" s="34"/>
      <c r="T1625" s="34"/>
      <c r="U1625" s="34"/>
      <c r="V1625" s="34"/>
      <c r="W1625" s="34"/>
      <c r="X1625" s="34"/>
      <c r="Y1625" s="34"/>
      <c r="Z1625" s="34"/>
      <c r="AA1625" s="34"/>
      <c r="AB1625" s="34"/>
      <c r="AC1625" s="34"/>
    </row>
    <row r="1626" spans="1:29">
      <c r="A1626" s="34"/>
      <c r="B1626" s="34"/>
      <c r="C1626" s="34"/>
      <c r="D1626" s="34"/>
      <c r="E1626" s="34"/>
      <c r="F1626" s="34"/>
      <c r="G1626" s="34"/>
      <c r="P1626" s="34"/>
      <c r="Q1626" s="34"/>
      <c r="R1626" s="34"/>
      <c r="S1626" s="34"/>
      <c r="T1626" s="34"/>
      <c r="U1626" s="34"/>
      <c r="V1626" s="34"/>
      <c r="W1626" s="34"/>
      <c r="X1626" s="34"/>
      <c r="Y1626" s="34"/>
      <c r="Z1626" s="34"/>
      <c r="AA1626" s="34"/>
      <c r="AB1626" s="34"/>
      <c r="AC1626" s="34"/>
    </row>
    <row r="1627" spans="1:29">
      <c r="A1627" s="34"/>
      <c r="B1627" s="34"/>
      <c r="C1627" s="34"/>
      <c r="D1627" s="34"/>
      <c r="E1627" s="34"/>
      <c r="F1627" s="34"/>
      <c r="G1627" s="34"/>
      <c r="P1627" s="34"/>
      <c r="Q1627" s="34"/>
      <c r="R1627" s="34"/>
      <c r="S1627" s="34"/>
      <c r="T1627" s="34"/>
      <c r="U1627" s="34"/>
      <c r="V1627" s="34"/>
      <c r="W1627" s="34"/>
      <c r="X1627" s="34"/>
      <c r="Y1627" s="34"/>
      <c r="Z1627" s="34"/>
      <c r="AA1627" s="34"/>
      <c r="AB1627" s="34"/>
      <c r="AC1627" s="34"/>
    </row>
    <row r="1628" spans="1:29">
      <c r="A1628" s="34"/>
      <c r="B1628" s="34"/>
      <c r="C1628" s="34"/>
      <c r="D1628" s="34"/>
      <c r="E1628" s="34"/>
      <c r="F1628" s="34"/>
      <c r="G1628" s="34"/>
      <c r="P1628" s="34"/>
      <c r="Q1628" s="34"/>
      <c r="R1628" s="34"/>
      <c r="S1628" s="34"/>
      <c r="T1628" s="34"/>
      <c r="U1628" s="34"/>
      <c r="V1628" s="34"/>
      <c r="W1628" s="34"/>
      <c r="X1628" s="34"/>
      <c r="Y1628" s="34"/>
      <c r="Z1628" s="34"/>
      <c r="AA1628" s="34"/>
      <c r="AB1628" s="34"/>
      <c r="AC1628" s="34"/>
    </row>
    <row r="1629" spans="1:29">
      <c r="A1629" s="34"/>
      <c r="B1629" s="34"/>
      <c r="C1629" s="34"/>
      <c r="D1629" s="34"/>
      <c r="E1629" s="34"/>
      <c r="F1629" s="34"/>
      <c r="G1629" s="34"/>
      <c r="P1629" s="34"/>
      <c r="Q1629" s="34"/>
      <c r="R1629" s="34"/>
      <c r="S1629" s="34"/>
      <c r="T1629" s="34"/>
      <c r="U1629" s="34"/>
      <c r="V1629" s="34"/>
      <c r="W1629" s="34"/>
      <c r="X1629" s="34"/>
      <c r="Y1629" s="34"/>
      <c r="Z1629" s="34"/>
      <c r="AA1629" s="34"/>
      <c r="AB1629" s="34"/>
      <c r="AC1629" s="34"/>
    </row>
    <row r="1630" spans="1:29">
      <c r="A1630" s="34"/>
      <c r="B1630" s="34"/>
      <c r="C1630" s="34"/>
      <c r="D1630" s="34"/>
      <c r="E1630" s="34"/>
      <c r="F1630" s="34"/>
      <c r="G1630" s="34"/>
      <c r="P1630" s="34"/>
      <c r="Q1630" s="34"/>
      <c r="R1630" s="34"/>
      <c r="S1630" s="34"/>
      <c r="T1630" s="34"/>
      <c r="U1630" s="34"/>
      <c r="V1630" s="34"/>
      <c r="W1630" s="34"/>
      <c r="X1630" s="34"/>
      <c r="Y1630" s="34"/>
      <c r="Z1630" s="34"/>
      <c r="AA1630" s="34"/>
      <c r="AB1630" s="34"/>
      <c r="AC1630" s="34"/>
    </row>
    <row r="1631" spans="1:29">
      <c r="A1631" s="34"/>
      <c r="B1631" s="34"/>
      <c r="C1631" s="34"/>
      <c r="D1631" s="34"/>
      <c r="E1631" s="34"/>
      <c r="F1631" s="34"/>
      <c r="G1631" s="34"/>
      <c r="P1631" s="34"/>
      <c r="Q1631" s="34"/>
      <c r="R1631" s="34"/>
      <c r="S1631" s="34"/>
      <c r="T1631" s="34"/>
      <c r="U1631" s="34"/>
      <c r="V1631" s="34"/>
      <c r="W1631" s="34"/>
      <c r="X1631" s="34"/>
      <c r="Y1631" s="34"/>
      <c r="Z1631" s="34"/>
      <c r="AA1631" s="34"/>
      <c r="AB1631" s="34"/>
      <c r="AC1631" s="34"/>
    </row>
    <row r="1632" spans="1:29">
      <c r="A1632" s="34"/>
      <c r="B1632" s="34"/>
      <c r="C1632" s="34"/>
      <c r="D1632" s="34"/>
      <c r="E1632" s="34"/>
      <c r="F1632" s="34"/>
      <c r="G1632" s="34"/>
      <c r="P1632" s="34"/>
      <c r="Q1632" s="34"/>
      <c r="R1632" s="34"/>
      <c r="S1632" s="34"/>
      <c r="T1632" s="34"/>
      <c r="U1632" s="34"/>
      <c r="V1632" s="34"/>
      <c r="W1632" s="34"/>
      <c r="X1632" s="34"/>
      <c r="Y1632" s="34"/>
      <c r="Z1632" s="34"/>
      <c r="AA1632" s="34"/>
      <c r="AB1632" s="34"/>
      <c r="AC1632" s="34"/>
    </row>
    <row r="1633" spans="1:29">
      <c r="A1633" s="34"/>
      <c r="B1633" s="34"/>
      <c r="C1633" s="34"/>
      <c r="D1633" s="34"/>
      <c r="E1633" s="34"/>
      <c r="F1633" s="34"/>
      <c r="G1633" s="34"/>
      <c r="P1633" s="34"/>
      <c r="Q1633" s="34"/>
      <c r="R1633" s="34"/>
      <c r="S1633" s="34"/>
      <c r="T1633" s="34"/>
      <c r="U1633" s="34"/>
      <c r="V1633" s="34"/>
      <c r="W1633" s="34"/>
      <c r="X1633" s="34"/>
      <c r="Y1633" s="34"/>
      <c r="Z1633" s="34"/>
      <c r="AA1633" s="34"/>
      <c r="AB1633" s="34"/>
      <c r="AC1633" s="34"/>
    </row>
    <row r="1634" spans="1:29">
      <c r="A1634" s="34"/>
      <c r="B1634" s="34"/>
      <c r="C1634" s="34"/>
      <c r="D1634" s="34"/>
      <c r="E1634" s="34"/>
      <c r="F1634" s="34"/>
      <c r="G1634" s="34"/>
      <c r="P1634" s="34"/>
      <c r="Q1634" s="34"/>
      <c r="R1634" s="34"/>
      <c r="S1634" s="34"/>
      <c r="T1634" s="34"/>
      <c r="U1634" s="34"/>
      <c r="V1634" s="34"/>
      <c r="W1634" s="34"/>
      <c r="X1634" s="34"/>
      <c r="Y1634" s="34"/>
      <c r="Z1634" s="34"/>
      <c r="AA1634" s="34"/>
      <c r="AB1634" s="34"/>
      <c r="AC1634" s="34"/>
    </row>
    <row r="1635" spans="1:29">
      <c r="A1635" s="34"/>
      <c r="B1635" s="34"/>
      <c r="C1635" s="34"/>
      <c r="D1635" s="34"/>
      <c r="E1635" s="34"/>
      <c r="F1635" s="34"/>
      <c r="G1635" s="34"/>
      <c r="P1635" s="34"/>
      <c r="Q1635" s="34"/>
      <c r="R1635" s="34"/>
      <c r="S1635" s="34"/>
      <c r="T1635" s="34"/>
      <c r="U1635" s="34"/>
      <c r="V1635" s="34"/>
      <c r="W1635" s="34"/>
      <c r="X1635" s="34"/>
      <c r="Y1635" s="34"/>
      <c r="Z1635" s="34"/>
      <c r="AA1635" s="34"/>
      <c r="AB1635" s="34"/>
      <c r="AC1635" s="34"/>
    </row>
    <row r="1636" spans="1:29">
      <c r="A1636" s="34"/>
      <c r="B1636" s="34"/>
      <c r="C1636" s="34"/>
      <c r="D1636" s="34"/>
      <c r="E1636" s="34"/>
      <c r="F1636" s="34"/>
      <c r="G1636" s="34"/>
      <c r="P1636" s="34"/>
      <c r="Q1636" s="34"/>
      <c r="R1636" s="34"/>
      <c r="S1636" s="34"/>
      <c r="T1636" s="34"/>
      <c r="U1636" s="34"/>
      <c r="V1636" s="34"/>
      <c r="W1636" s="34"/>
      <c r="X1636" s="34"/>
      <c r="Y1636" s="34"/>
      <c r="Z1636" s="34"/>
      <c r="AA1636" s="34"/>
      <c r="AB1636" s="34"/>
      <c r="AC1636" s="34"/>
    </row>
    <row r="1637" spans="1:29">
      <c r="A1637" s="34"/>
      <c r="B1637" s="34"/>
      <c r="C1637" s="34"/>
      <c r="D1637" s="34"/>
      <c r="E1637" s="34"/>
      <c r="F1637" s="34"/>
      <c r="G1637" s="34"/>
      <c r="P1637" s="34"/>
      <c r="Q1637" s="34"/>
      <c r="R1637" s="34"/>
      <c r="S1637" s="34"/>
      <c r="T1637" s="34"/>
      <c r="U1637" s="34"/>
      <c r="V1637" s="34"/>
      <c r="W1637" s="34"/>
      <c r="X1637" s="34"/>
      <c r="Y1637" s="34"/>
      <c r="Z1637" s="34"/>
      <c r="AA1637" s="34"/>
      <c r="AB1637" s="34"/>
      <c r="AC1637" s="34"/>
    </row>
    <row r="1638" spans="1:29">
      <c r="A1638" s="34"/>
      <c r="B1638" s="34"/>
      <c r="C1638" s="34"/>
      <c r="D1638" s="34"/>
      <c r="E1638" s="34"/>
      <c r="F1638" s="34"/>
      <c r="G1638" s="34"/>
      <c r="P1638" s="34"/>
      <c r="Q1638" s="34"/>
      <c r="R1638" s="34"/>
      <c r="S1638" s="34"/>
      <c r="T1638" s="34"/>
      <c r="U1638" s="34"/>
      <c r="V1638" s="34"/>
      <c r="W1638" s="34"/>
      <c r="X1638" s="34"/>
      <c r="Y1638" s="34"/>
      <c r="Z1638" s="34"/>
      <c r="AA1638" s="34"/>
      <c r="AB1638" s="34"/>
      <c r="AC1638" s="34"/>
    </row>
    <row r="1639" spans="1:29">
      <c r="A1639" s="34"/>
      <c r="B1639" s="34"/>
      <c r="C1639" s="34"/>
      <c r="D1639" s="34"/>
      <c r="E1639" s="34"/>
      <c r="F1639" s="34"/>
      <c r="G1639" s="34"/>
      <c r="P1639" s="34"/>
      <c r="Q1639" s="34"/>
      <c r="R1639" s="34"/>
      <c r="S1639" s="34"/>
      <c r="T1639" s="34"/>
      <c r="U1639" s="34"/>
      <c r="V1639" s="34"/>
      <c r="W1639" s="34"/>
      <c r="X1639" s="34"/>
      <c r="Y1639" s="34"/>
      <c r="Z1639" s="34"/>
      <c r="AA1639" s="34"/>
      <c r="AB1639" s="34"/>
      <c r="AC1639" s="34"/>
    </row>
    <row r="1640" spans="1:29">
      <c r="A1640" s="34"/>
      <c r="B1640" s="34"/>
      <c r="C1640" s="34"/>
      <c r="D1640" s="34"/>
      <c r="E1640" s="34"/>
      <c r="F1640" s="34"/>
      <c r="G1640" s="34"/>
      <c r="P1640" s="34"/>
      <c r="Q1640" s="34"/>
      <c r="R1640" s="34"/>
      <c r="S1640" s="34"/>
      <c r="T1640" s="34"/>
      <c r="U1640" s="34"/>
      <c r="V1640" s="34"/>
      <c r="W1640" s="34"/>
      <c r="X1640" s="34"/>
      <c r="Y1640" s="34"/>
      <c r="Z1640" s="34"/>
      <c r="AA1640" s="34"/>
      <c r="AB1640" s="34"/>
      <c r="AC1640" s="34"/>
    </row>
    <row r="1641" spans="1:29">
      <c r="A1641" s="34"/>
      <c r="B1641" s="34"/>
      <c r="C1641" s="34"/>
      <c r="D1641" s="34"/>
      <c r="E1641" s="34"/>
      <c r="F1641" s="34"/>
      <c r="G1641" s="34"/>
      <c r="P1641" s="34"/>
      <c r="Q1641" s="34"/>
      <c r="R1641" s="34"/>
      <c r="S1641" s="34"/>
      <c r="T1641" s="34"/>
      <c r="U1641" s="34"/>
      <c r="V1641" s="34"/>
      <c r="W1641" s="34"/>
      <c r="X1641" s="34"/>
      <c r="Y1641" s="34"/>
      <c r="Z1641" s="34"/>
      <c r="AA1641" s="34"/>
      <c r="AB1641" s="34"/>
      <c r="AC1641" s="34"/>
    </row>
    <row r="1642" spans="1:29">
      <c r="A1642" s="34"/>
      <c r="B1642" s="34"/>
      <c r="C1642" s="34"/>
      <c r="D1642" s="34"/>
      <c r="E1642" s="34"/>
      <c r="F1642" s="34"/>
      <c r="G1642" s="34"/>
      <c r="P1642" s="34"/>
      <c r="Q1642" s="34"/>
      <c r="R1642" s="34"/>
      <c r="S1642" s="34"/>
      <c r="T1642" s="34"/>
      <c r="U1642" s="34"/>
      <c r="V1642" s="34"/>
      <c r="W1642" s="34"/>
      <c r="X1642" s="34"/>
      <c r="Y1642" s="34"/>
      <c r="Z1642" s="34"/>
      <c r="AA1642" s="34"/>
      <c r="AB1642" s="34"/>
      <c r="AC1642" s="34"/>
    </row>
    <row r="1643" spans="1:29">
      <c r="A1643" s="34"/>
      <c r="B1643" s="34"/>
      <c r="C1643" s="34"/>
      <c r="D1643" s="34"/>
      <c r="E1643" s="34"/>
      <c r="F1643" s="34"/>
      <c r="G1643" s="34"/>
      <c r="P1643" s="34"/>
      <c r="Q1643" s="34"/>
      <c r="R1643" s="34"/>
      <c r="S1643" s="34"/>
      <c r="T1643" s="34"/>
      <c r="U1643" s="34"/>
      <c r="V1643" s="34"/>
      <c r="W1643" s="34"/>
      <c r="X1643" s="34"/>
      <c r="Y1643" s="34"/>
      <c r="Z1643" s="34"/>
      <c r="AA1643" s="34"/>
      <c r="AB1643" s="34"/>
      <c r="AC1643" s="34"/>
    </row>
    <row r="1644" spans="1:29">
      <c r="A1644" s="34"/>
      <c r="B1644" s="34"/>
      <c r="C1644" s="34"/>
      <c r="D1644" s="34"/>
      <c r="E1644" s="34"/>
      <c r="F1644" s="34"/>
      <c r="G1644" s="34"/>
      <c r="P1644" s="34"/>
      <c r="Q1644" s="34"/>
      <c r="R1644" s="34"/>
      <c r="S1644" s="34"/>
      <c r="T1644" s="34"/>
      <c r="U1644" s="34"/>
      <c r="V1644" s="34"/>
      <c r="W1644" s="34"/>
      <c r="X1644" s="34"/>
      <c r="Y1644" s="34"/>
      <c r="Z1644" s="34"/>
      <c r="AA1644" s="34"/>
      <c r="AB1644" s="34"/>
      <c r="AC1644" s="34"/>
    </row>
    <row r="1645" spans="1:29">
      <c r="A1645" s="34"/>
      <c r="B1645" s="34"/>
      <c r="C1645" s="34"/>
      <c r="D1645" s="34"/>
      <c r="E1645" s="34"/>
      <c r="F1645" s="34"/>
      <c r="G1645" s="34"/>
      <c r="P1645" s="34"/>
      <c r="Q1645" s="34"/>
      <c r="R1645" s="34"/>
      <c r="S1645" s="34"/>
      <c r="T1645" s="34"/>
      <c r="U1645" s="34"/>
      <c r="V1645" s="34"/>
      <c r="W1645" s="34"/>
      <c r="X1645" s="34"/>
      <c r="Y1645" s="34"/>
      <c r="Z1645" s="34"/>
      <c r="AA1645" s="34"/>
      <c r="AB1645" s="34"/>
      <c r="AC1645" s="34"/>
    </row>
    <row r="1646" spans="1:29">
      <c r="A1646" s="34"/>
      <c r="B1646" s="34"/>
      <c r="C1646" s="34"/>
      <c r="D1646" s="34"/>
      <c r="E1646" s="34"/>
      <c r="F1646" s="34"/>
      <c r="G1646" s="34"/>
      <c r="P1646" s="34"/>
      <c r="Q1646" s="34"/>
      <c r="R1646" s="34"/>
      <c r="S1646" s="34"/>
      <c r="T1646" s="34"/>
      <c r="U1646" s="34"/>
      <c r="V1646" s="34"/>
      <c r="W1646" s="34"/>
      <c r="X1646" s="34"/>
      <c r="Y1646" s="34"/>
      <c r="Z1646" s="34"/>
      <c r="AA1646" s="34"/>
      <c r="AB1646" s="34"/>
      <c r="AC1646" s="34"/>
    </row>
    <row r="1647" spans="1:29">
      <c r="A1647" s="34"/>
      <c r="B1647" s="34"/>
      <c r="C1647" s="34"/>
      <c r="D1647" s="34"/>
      <c r="E1647" s="34"/>
      <c r="F1647" s="34"/>
      <c r="G1647" s="34"/>
      <c r="P1647" s="34"/>
      <c r="Q1647" s="34"/>
      <c r="R1647" s="34"/>
      <c r="S1647" s="34"/>
      <c r="T1647" s="34"/>
      <c r="U1647" s="34"/>
      <c r="V1647" s="34"/>
      <c r="W1647" s="34"/>
      <c r="X1647" s="34"/>
      <c r="Y1647" s="34"/>
      <c r="Z1647" s="34"/>
      <c r="AA1647" s="34"/>
      <c r="AB1647" s="34"/>
      <c r="AC1647" s="34"/>
    </row>
    <row r="1648" spans="1:29">
      <c r="A1648" s="34"/>
      <c r="B1648" s="34"/>
      <c r="C1648" s="34"/>
      <c r="D1648" s="34"/>
      <c r="E1648" s="34"/>
      <c r="F1648" s="34"/>
      <c r="G1648" s="34"/>
      <c r="P1648" s="34"/>
      <c r="Q1648" s="34"/>
      <c r="R1648" s="34"/>
      <c r="S1648" s="34"/>
      <c r="T1648" s="34"/>
      <c r="U1648" s="34"/>
      <c r="V1648" s="34"/>
      <c r="W1648" s="34"/>
      <c r="X1648" s="34"/>
      <c r="Y1648" s="34"/>
      <c r="Z1648" s="34"/>
      <c r="AA1648" s="34"/>
      <c r="AB1648" s="34"/>
      <c r="AC1648" s="34"/>
    </row>
    <row r="1649" spans="1:29">
      <c r="A1649" s="34"/>
      <c r="B1649" s="34"/>
      <c r="C1649" s="34"/>
      <c r="D1649" s="34"/>
      <c r="E1649" s="34"/>
      <c r="F1649" s="34"/>
      <c r="G1649" s="34"/>
      <c r="P1649" s="34"/>
      <c r="Q1649" s="34"/>
      <c r="R1649" s="34"/>
      <c r="S1649" s="34"/>
      <c r="T1649" s="34"/>
      <c r="U1649" s="34"/>
      <c r="V1649" s="34"/>
      <c r="W1649" s="34"/>
      <c r="X1649" s="34"/>
      <c r="Y1649" s="34"/>
      <c r="Z1649" s="34"/>
      <c r="AA1649" s="34"/>
      <c r="AB1649" s="34"/>
      <c r="AC1649" s="34"/>
    </row>
    <row r="1650" spans="1:29">
      <c r="A1650" s="34"/>
      <c r="B1650" s="34"/>
      <c r="C1650" s="34"/>
      <c r="D1650" s="34"/>
      <c r="E1650" s="34"/>
      <c r="F1650" s="34"/>
      <c r="G1650" s="34"/>
      <c r="P1650" s="34"/>
      <c r="Q1650" s="34"/>
      <c r="R1650" s="34"/>
      <c r="S1650" s="34"/>
      <c r="T1650" s="34"/>
      <c r="U1650" s="34"/>
      <c r="V1650" s="34"/>
      <c r="W1650" s="34"/>
      <c r="X1650" s="34"/>
      <c r="Y1650" s="34"/>
      <c r="Z1650" s="34"/>
      <c r="AA1650" s="34"/>
      <c r="AB1650" s="34"/>
      <c r="AC1650" s="34"/>
    </row>
    <row r="1651" spans="1:29">
      <c r="A1651" s="34"/>
      <c r="B1651" s="34"/>
      <c r="C1651" s="34"/>
      <c r="D1651" s="34"/>
      <c r="E1651" s="34"/>
      <c r="F1651" s="34"/>
      <c r="G1651" s="34"/>
      <c r="P1651" s="34"/>
      <c r="Q1651" s="34"/>
      <c r="R1651" s="34"/>
      <c r="S1651" s="34"/>
      <c r="T1651" s="34"/>
      <c r="U1651" s="34"/>
      <c r="V1651" s="34"/>
      <c r="W1651" s="34"/>
      <c r="X1651" s="34"/>
      <c r="Y1651" s="34"/>
      <c r="Z1651" s="34"/>
      <c r="AA1651" s="34"/>
      <c r="AB1651" s="34"/>
      <c r="AC1651" s="34"/>
    </row>
    <row r="1652" spans="1:29">
      <c r="A1652" s="34"/>
      <c r="B1652" s="34"/>
      <c r="C1652" s="34"/>
      <c r="D1652" s="34"/>
      <c r="E1652" s="34"/>
      <c r="F1652" s="34"/>
      <c r="G1652" s="34"/>
      <c r="P1652" s="34"/>
      <c r="Q1652" s="34"/>
      <c r="R1652" s="34"/>
      <c r="S1652" s="34"/>
      <c r="T1652" s="34"/>
      <c r="U1652" s="34"/>
      <c r="V1652" s="34"/>
      <c r="W1652" s="34"/>
      <c r="X1652" s="34"/>
      <c r="Y1652" s="34"/>
      <c r="Z1652" s="34"/>
      <c r="AA1652" s="34"/>
      <c r="AB1652" s="34"/>
      <c r="AC1652" s="34"/>
    </row>
    <row r="1653" spans="1:29">
      <c r="A1653" s="34"/>
      <c r="B1653" s="34"/>
      <c r="C1653" s="34"/>
      <c r="D1653" s="34"/>
      <c r="E1653" s="34"/>
      <c r="F1653" s="34"/>
      <c r="G1653" s="34"/>
      <c r="P1653" s="34"/>
      <c r="Q1653" s="34"/>
      <c r="R1653" s="34"/>
      <c r="S1653" s="34"/>
      <c r="T1653" s="34"/>
      <c r="U1653" s="34"/>
      <c r="V1653" s="34"/>
      <c r="W1653" s="34"/>
      <c r="X1653" s="34"/>
      <c r="Y1653" s="34"/>
      <c r="Z1653" s="34"/>
      <c r="AA1653" s="34"/>
      <c r="AB1653" s="34"/>
      <c r="AC1653" s="34"/>
    </row>
    <row r="1654" spans="1:29">
      <c r="A1654" s="34"/>
      <c r="B1654" s="34"/>
      <c r="C1654" s="34"/>
      <c r="D1654" s="34"/>
      <c r="E1654" s="34"/>
      <c r="F1654" s="34"/>
      <c r="G1654" s="34"/>
      <c r="P1654" s="34"/>
      <c r="Q1654" s="34"/>
      <c r="R1654" s="34"/>
      <c r="S1654" s="34"/>
      <c r="T1654" s="34"/>
      <c r="U1654" s="34"/>
      <c r="V1654" s="34"/>
      <c r="W1654" s="34"/>
      <c r="X1654" s="34"/>
      <c r="Y1654" s="34"/>
      <c r="Z1654" s="34"/>
      <c r="AA1654" s="34"/>
      <c r="AB1654" s="34"/>
      <c r="AC1654" s="34"/>
    </row>
    <row r="1655" spans="1:29">
      <c r="A1655" s="34"/>
      <c r="B1655" s="34"/>
      <c r="C1655" s="34"/>
      <c r="D1655" s="34"/>
      <c r="E1655" s="34"/>
      <c r="F1655" s="34"/>
      <c r="G1655" s="34"/>
      <c r="P1655" s="34"/>
      <c r="Q1655" s="34"/>
      <c r="R1655" s="34"/>
      <c r="S1655" s="34"/>
      <c r="T1655" s="34"/>
      <c r="U1655" s="34"/>
      <c r="V1655" s="34"/>
      <c r="W1655" s="34"/>
      <c r="X1655" s="34"/>
      <c r="Y1655" s="34"/>
      <c r="Z1655" s="34"/>
      <c r="AA1655" s="34"/>
      <c r="AB1655" s="34"/>
      <c r="AC1655" s="34"/>
    </row>
    <row r="1656" spans="1:29">
      <c r="A1656" s="34"/>
      <c r="B1656" s="34"/>
      <c r="C1656" s="34"/>
      <c r="D1656" s="34"/>
      <c r="E1656" s="34"/>
      <c r="F1656" s="34"/>
      <c r="G1656" s="34"/>
      <c r="P1656" s="34"/>
      <c r="Q1656" s="34"/>
      <c r="R1656" s="34"/>
      <c r="S1656" s="34"/>
      <c r="T1656" s="34"/>
      <c r="U1656" s="34"/>
      <c r="V1656" s="34"/>
      <c r="W1656" s="34"/>
      <c r="X1656" s="34"/>
      <c r="Y1656" s="34"/>
      <c r="Z1656" s="34"/>
      <c r="AA1656" s="34"/>
      <c r="AB1656" s="34"/>
      <c r="AC1656" s="34"/>
    </row>
    <row r="1657" spans="1:29">
      <c r="A1657" s="34"/>
      <c r="B1657" s="34"/>
      <c r="C1657" s="34"/>
      <c r="D1657" s="34"/>
      <c r="E1657" s="34"/>
      <c r="F1657" s="34"/>
      <c r="G1657" s="34"/>
      <c r="P1657" s="34"/>
      <c r="Q1657" s="34"/>
      <c r="R1657" s="34"/>
      <c r="S1657" s="34"/>
      <c r="T1657" s="34"/>
      <c r="U1657" s="34"/>
      <c r="V1657" s="34"/>
      <c r="W1657" s="34"/>
      <c r="X1657" s="34"/>
      <c r="Y1657" s="34"/>
      <c r="Z1657" s="34"/>
      <c r="AA1657" s="34"/>
      <c r="AB1657" s="34"/>
      <c r="AC1657" s="34"/>
    </row>
    <row r="1658" spans="1:29">
      <c r="A1658" s="34"/>
      <c r="B1658" s="34"/>
      <c r="C1658" s="34"/>
      <c r="D1658" s="34"/>
      <c r="E1658" s="34"/>
      <c r="F1658" s="34"/>
      <c r="G1658" s="34"/>
      <c r="P1658" s="34"/>
      <c r="Q1658" s="34"/>
      <c r="R1658" s="34"/>
      <c r="S1658" s="34"/>
      <c r="T1658" s="34"/>
      <c r="U1658" s="34"/>
      <c r="V1658" s="34"/>
      <c r="W1658" s="34"/>
      <c r="X1658" s="34"/>
      <c r="Y1658" s="34"/>
      <c r="Z1658" s="34"/>
      <c r="AA1658" s="34"/>
      <c r="AB1658" s="34"/>
      <c r="AC1658" s="34"/>
    </row>
    <row r="1659" spans="1:29">
      <c r="A1659" s="34"/>
      <c r="B1659" s="34"/>
      <c r="C1659" s="34"/>
      <c r="D1659" s="34"/>
      <c r="E1659" s="34"/>
      <c r="F1659" s="34"/>
      <c r="G1659" s="34"/>
      <c r="P1659" s="34"/>
      <c r="Q1659" s="34"/>
      <c r="R1659" s="34"/>
      <c r="S1659" s="34"/>
      <c r="T1659" s="34"/>
      <c r="U1659" s="34"/>
      <c r="V1659" s="34"/>
      <c r="W1659" s="34"/>
      <c r="X1659" s="34"/>
      <c r="Y1659" s="34"/>
      <c r="Z1659" s="34"/>
      <c r="AA1659" s="34"/>
      <c r="AB1659" s="34"/>
      <c r="AC1659" s="34"/>
    </row>
    <row r="1660" spans="1:29">
      <c r="A1660" s="34"/>
      <c r="B1660" s="34"/>
      <c r="C1660" s="34"/>
      <c r="D1660" s="34"/>
      <c r="E1660" s="34"/>
      <c r="F1660" s="34"/>
      <c r="G1660" s="34"/>
      <c r="P1660" s="34"/>
      <c r="Q1660" s="34"/>
      <c r="R1660" s="34"/>
      <c r="S1660" s="34"/>
      <c r="T1660" s="34"/>
      <c r="U1660" s="34"/>
      <c r="V1660" s="34"/>
      <c r="W1660" s="34"/>
      <c r="X1660" s="34"/>
      <c r="Y1660" s="34"/>
      <c r="Z1660" s="34"/>
      <c r="AA1660" s="34"/>
      <c r="AB1660" s="34"/>
      <c r="AC1660" s="34"/>
    </row>
    <row r="1661" spans="1:29">
      <c r="A1661" s="34"/>
      <c r="B1661" s="34"/>
      <c r="C1661" s="34"/>
      <c r="D1661" s="34"/>
      <c r="E1661" s="34"/>
      <c r="F1661" s="34"/>
      <c r="G1661" s="34"/>
      <c r="P1661" s="34"/>
      <c r="Q1661" s="34"/>
      <c r="R1661" s="34"/>
      <c r="S1661" s="34"/>
      <c r="T1661" s="34"/>
      <c r="U1661" s="34"/>
      <c r="V1661" s="34"/>
      <c r="W1661" s="34"/>
      <c r="X1661" s="34"/>
      <c r="Y1661" s="34"/>
      <c r="Z1661" s="34"/>
      <c r="AA1661" s="34"/>
      <c r="AB1661" s="34"/>
      <c r="AC1661" s="34"/>
    </row>
    <row r="1662" spans="1:29">
      <c r="A1662" s="34"/>
      <c r="B1662" s="34"/>
      <c r="C1662" s="34"/>
      <c r="D1662" s="34"/>
      <c r="E1662" s="34"/>
      <c r="F1662" s="34"/>
      <c r="G1662" s="34"/>
      <c r="P1662" s="34"/>
      <c r="Q1662" s="34"/>
      <c r="R1662" s="34"/>
      <c r="S1662" s="34"/>
      <c r="T1662" s="34"/>
      <c r="U1662" s="34"/>
      <c r="V1662" s="34"/>
      <c r="W1662" s="34"/>
      <c r="X1662" s="34"/>
      <c r="Y1662" s="34"/>
      <c r="Z1662" s="34"/>
      <c r="AA1662" s="34"/>
      <c r="AB1662" s="34"/>
      <c r="AC1662" s="34"/>
    </row>
    <row r="1663" spans="1:29">
      <c r="A1663" s="34"/>
      <c r="B1663" s="34"/>
      <c r="C1663" s="34"/>
      <c r="D1663" s="34"/>
      <c r="E1663" s="34"/>
      <c r="F1663" s="34"/>
      <c r="G1663" s="34"/>
      <c r="P1663" s="34"/>
      <c r="Q1663" s="34"/>
      <c r="R1663" s="34"/>
      <c r="S1663" s="34"/>
      <c r="T1663" s="34"/>
      <c r="U1663" s="34"/>
      <c r="V1663" s="34"/>
      <c r="W1663" s="34"/>
      <c r="X1663" s="34"/>
      <c r="Y1663" s="34"/>
      <c r="Z1663" s="34"/>
      <c r="AA1663" s="34"/>
      <c r="AB1663" s="34"/>
      <c r="AC1663" s="34"/>
    </row>
    <row r="1664" spans="1:29">
      <c r="A1664" s="34"/>
      <c r="B1664" s="34"/>
      <c r="C1664" s="34"/>
      <c r="D1664" s="34"/>
      <c r="E1664" s="34"/>
      <c r="F1664" s="34"/>
      <c r="G1664" s="34"/>
      <c r="P1664" s="34"/>
      <c r="Q1664" s="34"/>
      <c r="R1664" s="34"/>
      <c r="S1664" s="34"/>
      <c r="T1664" s="34"/>
      <c r="U1664" s="34"/>
      <c r="V1664" s="34"/>
      <c r="W1664" s="34"/>
      <c r="X1664" s="34"/>
      <c r="Y1664" s="34"/>
      <c r="Z1664" s="34"/>
      <c r="AA1664" s="34"/>
      <c r="AB1664" s="34"/>
      <c r="AC1664" s="34"/>
    </row>
    <row r="1665" spans="1:29">
      <c r="A1665" s="34"/>
      <c r="B1665" s="34"/>
      <c r="C1665" s="34"/>
      <c r="D1665" s="34"/>
      <c r="E1665" s="34"/>
      <c r="F1665" s="34"/>
      <c r="G1665" s="34"/>
      <c r="P1665" s="34"/>
      <c r="Q1665" s="34"/>
      <c r="R1665" s="34"/>
      <c r="S1665" s="34"/>
      <c r="T1665" s="34"/>
      <c r="U1665" s="34"/>
      <c r="V1665" s="34"/>
      <c r="W1665" s="34"/>
      <c r="X1665" s="34"/>
      <c r="Y1665" s="34"/>
      <c r="Z1665" s="34"/>
      <c r="AA1665" s="34"/>
      <c r="AB1665" s="34"/>
      <c r="AC1665" s="34"/>
    </row>
    <row r="1666" spans="1:29">
      <c r="A1666" s="34"/>
      <c r="B1666" s="34"/>
      <c r="C1666" s="34"/>
      <c r="D1666" s="34"/>
      <c r="E1666" s="34"/>
      <c r="F1666" s="34"/>
      <c r="G1666" s="34"/>
      <c r="P1666" s="34"/>
      <c r="Q1666" s="34"/>
      <c r="R1666" s="34"/>
      <c r="S1666" s="34"/>
      <c r="T1666" s="34"/>
      <c r="U1666" s="34"/>
      <c r="V1666" s="34"/>
      <c r="W1666" s="34"/>
      <c r="X1666" s="34"/>
      <c r="Y1666" s="34"/>
      <c r="Z1666" s="34"/>
      <c r="AA1666" s="34"/>
      <c r="AB1666" s="34"/>
      <c r="AC1666" s="34"/>
    </row>
    <row r="1667" spans="1:29">
      <c r="A1667" s="34"/>
      <c r="B1667" s="34"/>
      <c r="C1667" s="34"/>
      <c r="D1667" s="34"/>
      <c r="E1667" s="34"/>
      <c r="F1667" s="34"/>
      <c r="G1667" s="34"/>
      <c r="P1667" s="34"/>
      <c r="Q1667" s="34"/>
      <c r="R1667" s="34"/>
      <c r="S1667" s="34"/>
      <c r="T1667" s="34"/>
      <c r="U1667" s="34"/>
      <c r="V1667" s="34"/>
      <c r="W1667" s="34"/>
      <c r="X1667" s="34"/>
      <c r="Y1667" s="34"/>
      <c r="Z1667" s="34"/>
      <c r="AA1667" s="34"/>
      <c r="AB1667" s="34"/>
      <c r="AC1667" s="34"/>
    </row>
    <row r="1668" spans="1:29">
      <c r="A1668" s="34"/>
      <c r="B1668" s="34"/>
      <c r="C1668" s="34"/>
      <c r="D1668" s="34"/>
      <c r="E1668" s="34"/>
      <c r="F1668" s="34"/>
      <c r="G1668" s="34"/>
      <c r="P1668" s="34"/>
      <c r="Q1668" s="34"/>
      <c r="R1668" s="34"/>
      <c r="S1668" s="34"/>
      <c r="T1668" s="34"/>
      <c r="U1668" s="34"/>
      <c r="V1668" s="34"/>
      <c r="W1668" s="34"/>
      <c r="X1668" s="34"/>
      <c r="Y1668" s="34"/>
      <c r="Z1668" s="34"/>
      <c r="AA1668" s="34"/>
      <c r="AB1668" s="34"/>
      <c r="AC1668" s="34"/>
    </row>
    <row r="1669" spans="1:29">
      <c r="A1669" s="34"/>
      <c r="B1669" s="34"/>
      <c r="C1669" s="34"/>
      <c r="D1669" s="34"/>
      <c r="E1669" s="34"/>
      <c r="F1669" s="34"/>
      <c r="G1669" s="34"/>
      <c r="P1669" s="34"/>
      <c r="Q1669" s="34"/>
      <c r="R1669" s="34"/>
      <c r="S1669" s="34"/>
      <c r="T1669" s="34"/>
      <c r="U1669" s="34"/>
      <c r="V1669" s="34"/>
      <c r="W1669" s="34"/>
      <c r="X1669" s="34"/>
      <c r="Y1669" s="34"/>
      <c r="Z1669" s="34"/>
      <c r="AA1669" s="34"/>
      <c r="AB1669" s="34"/>
      <c r="AC1669" s="34"/>
    </row>
    <row r="1670" spans="1:29">
      <c r="A1670" s="34"/>
      <c r="B1670" s="34"/>
      <c r="C1670" s="34"/>
      <c r="D1670" s="34"/>
      <c r="E1670" s="34"/>
      <c r="F1670" s="34"/>
      <c r="G1670" s="34"/>
      <c r="P1670" s="34"/>
      <c r="Q1670" s="34"/>
      <c r="R1670" s="34"/>
      <c r="S1670" s="34"/>
      <c r="T1670" s="34"/>
      <c r="U1670" s="34"/>
      <c r="V1670" s="34"/>
      <c r="W1670" s="34"/>
      <c r="X1670" s="34"/>
      <c r="Y1670" s="34"/>
      <c r="Z1670" s="34"/>
      <c r="AA1670" s="34"/>
      <c r="AB1670" s="34"/>
      <c r="AC1670" s="34"/>
    </row>
    <row r="1671" spans="1:29">
      <c r="A1671" s="34"/>
      <c r="B1671" s="34"/>
      <c r="C1671" s="34"/>
      <c r="D1671" s="34"/>
      <c r="E1671" s="34"/>
      <c r="F1671" s="34"/>
      <c r="G1671" s="34"/>
      <c r="P1671" s="34"/>
      <c r="Q1671" s="34"/>
      <c r="R1671" s="34"/>
      <c r="S1671" s="34"/>
      <c r="T1671" s="34"/>
      <c r="U1671" s="34"/>
      <c r="V1671" s="34"/>
      <c r="W1671" s="34"/>
      <c r="X1671" s="34"/>
      <c r="Y1671" s="34"/>
      <c r="Z1671" s="34"/>
      <c r="AA1671" s="34"/>
      <c r="AB1671" s="34"/>
      <c r="AC1671" s="34"/>
    </row>
    <row r="1672" spans="1:29">
      <c r="A1672" s="34"/>
      <c r="B1672" s="34"/>
      <c r="C1672" s="34"/>
      <c r="D1672" s="34"/>
      <c r="E1672" s="34"/>
      <c r="F1672" s="34"/>
      <c r="G1672" s="34"/>
      <c r="P1672" s="34"/>
      <c r="Q1672" s="34"/>
      <c r="R1672" s="34"/>
      <c r="S1672" s="34"/>
      <c r="T1672" s="34"/>
      <c r="U1672" s="34"/>
      <c r="V1672" s="34"/>
      <c r="W1672" s="34"/>
      <c r="X1672" s="34"/>
      <c r="Y1672" s="34"/>
      <c r="Z1672" s="34"/>
      <c r="AA1672" s="34"/>
      <c r="AB1672" s="34"/>
      <c r="AC1672" s="34"/>
    </row>
    <row r="1673" spans="1:29">
      <c r="A1673" s="34"/>
      <c r="B1673" s="34"/>
      <c r="C1673" s="34"/>
      <c r="D1673" s="34"/>
      <c r="E1673" s="34"/>
      <c r="F1673" s="34"/>
      <c r="G1673" s="34"/>
      <c r="P1673" s="34"/>
      <c r="Q1673" s="34"/>
      <c r="R1673" s="34"/>
      <c r="S1673" s="34"/>
      <c r="T1673" s="34"/>
      <c r="U1673" s="34"/>
      <c r="V1673" s="34"/>
      <c r="W1673" s="34"/>
      <c r="X1673" s="34"/>
      <c r="Y1673" s="34"/>
      <c r="Z1673" s="34"/>
      <c r="AA1673" s="34"/>
      <c r="AB1673" s="34"/>
      <c r="AC1673" s="34"/>
    </row>
    <row r="1674" spans="1:29">
      <c r="A1674" s="34"/>
      <c r="B1674" s="34"/>
      <c r="C1674" s="34"/>
      <c r="D1674" s="34"/>
      <c r="E1674" s="34"/>
      <c r="F1674" s="34"/>
      <c r="G1674" s="34"/>
      <c r="P1674" s="34"/>
      <c r="Q1674" s="34"/>
      <c r="R1674" s="34"/>
      <c r="S1674" s="34"/>
      <c r="T1674" s="34"/>
      <c r="U1674" s="34"/>
      <c r="V1674" s="34"/>
      <c r="W1674" s="34"/>
      <c r="X1674" s="34"/>
      <c r="Y1674" s="34"/>
      <c r="Z1674" s="34"/>
      <c r="AA1674" s="34"/>
      <c r="AB1674" s="34"/>
      <c r="AC1674" s="34"/>
    </row>
    <row r="1675" spans="1:29">
      <c r="A1675" s="34"/>
      <c r="B1675" s="34"/>
      <c r="C1675" s="34"/>
      <c r="D1675" s="34"/>
      <c r="E1675" s="34"/>
      <c r="F1675" s="34"/>
      <c r="G1675" s="34"/>
      <c r="P1675" s="34"/>
      <c r="Q1675" s="34"/>
      <c r="R1675" s="34"/>
      <c r="S1675" s="34"/>
      <c r="T1675" s="34"/>
      <c r="U1675" s="34"/>
      <c r="V1675" s="34"/>
      <c r="W1675" s="34"/>
      <c r="X1675" s="34"/>
      <c r="Y1675" s="34"/>
      <c r="Z1675" s="34"/>
      <c r="AA1675" s="34"/>
      <c r="AB1675" s="34"/>
      <c r="AC1675" s="34"/>
    </row>
    <row r="1676" spans="1:29">
      <c r="A1676" s="34"/>
      <c r="B1676" s="34"/>
      <c r="C1676" s="34"/>
      <c r="D1676" s="34"/>
      <c r="E1676" s="34"/>
      <c r="F1676" s="34"/>
      <c r="G1676" s="34"/>
      <c r="P1676" s="34"/>
      <c r="Q1676" s="34"/>
      <c r="R1676" s="34"/>
      <c r="S1676" s="34"/>
      <c r="T1676" s="34"/>
      <c r="U1676" s="34"/>
      <c r="V1676" s="34"/>
      <c r="W1676" s="34"/>
      <c r="X1676" s="34"/>
      <c r="Y1676" s="34"/>
      <c r="Z1676" s="34"/>
      <c r="AA1676" s="34"/>
      <c r="AB1676" s="34"/>
      <c r="AC1676" s="34"/>
    </row>
    <row r="1677" spans="1:29">
      <c r="A1677" s="34"/>
      <c r="B1677" s="34"/>
      <c r="C1677" s="34"/>
      <c r="D1677" s="34"/>
      <c r="E1677" s="34"/>
      <c r="F1677" s="34"/>
      <c r="G1677" s="34"/>
      <c r="P1677" s="34"/>
      <c r="Q1677" s="34"/>
      <c r="R1677" s="34"/>
      <c r="S1677" s="34"/>
      <c r="T1677" s="34"/>
      <c r="U1677" s="34"/>
      <c r="V1677" s="34"/>
      <c r="W1677" s="34"/>
      <c r="X1677" s="34"/>
      <c r="Y1677" s="34"/>
      <c r="Z1677" s="34"/>
      <c r="AA1677" s="34"/>
      <c r="AB1677" s="34"/>
      <c r="AC1677" s="34"/>
    </row>
    <row r="1678" spans="1:29">
      <c r="A1678" s="34"/>
      <c r="B1678" s="34"/>
      <c r="C1678" s="34"/>
      <c r="D1678" s="34"/>
      <c r="E1678" s="34"/>
      <c r="F1678" s="34"/>
      <c r="G1678" s="34"/>
      <c r="P1678" s="34"/>
      <c r="Q1678" s="34"/>
      <c r="R1678" s="34"/>
      <c r="S1678" s="34"/>
      <c r="T1678" s="34"/>
      <c r="U1678" s="34"/>
      <c r="V1678" s="34"/>
      <c r="W1678" s="34"/>
      <c r="X1678" s="34"/>
      <c r="Y1678" s="34"/>
      <c r="Z1678" s="34"/>
      <c r="AA1678" s="34"/>
      <c r="AB1678" s="34"/>
      <c r="AC1678" s="34"/>
    </row>
    <row r="1679" spans="1:29">
      <c r="A1679" s="34"/>
      <c r="B1679" s="34"/>
      <c r="C1679" s="34"/>
      <c r="D1679" s="34"/>
      <c r="E1679" s="34"/>
      <c r="F1679" s="34"/>
      <c r="G1679" s="34"/>
      <c r="P1679" s="34"/>
      <c r="Q1679" s="34"/>
      <c r="R1679" s="34"/>
      <c r="S1679" s="34"/>
      <c r="T1679" s="34"/>
      <c r="U1679" s="34"/>
      <c r="V1679" s="34"/>
      <c r="W1679" s="34"/>
      <c r="X1679" s="34"/>
      <c r="Y1679" s="34"/>
      <c r="Z1679" s="34"/>
      <c r="AA1679" s="34"/>
      <c r="AB1679" s="34"/>
      <c r="AC1679" s="34"/>
    </row>
    <row r="1680" spans="1:29">
      <c r="A1680" s="34"/>
      <c r="B1680" s="34"/>
      <c r="C1680" s="34"/>
      <c r="D1680" s="34"/>
      <c r="E1680" s="34"/>
      <c r="F1680" s="34"/>
      <c r="G1680" s="34"/>
      <c r="P1680" s="34"/>
      <c r="Q1680" s="34"/>
      <c r="R1680" s="34"/>
      <c r="S1680" s="34"/>
      <c r="T1680" s="34"/>
      <c r="U1680" s="34"/>
      <c r="V1680" s="34"/>
      <c r="W1680" s="34"/>
      <c r="X1680" s="34"/>
      <c r="Y1680" s="34"/>
      <c r="Z1680" s="34"/>
      <c r="AA1680" s="34"/>
      <c r="AB1680" s="34"/>
      <c r="AC1680" s="34"/>
    </row>
    <row r="1681" spans="1:29">
      <c r="A1681" s="34"/>
      <c r="B1681" s="34"/>
      <c r="C1681" s="34"/>
      <c r="D1681" s="34"/>
      <c r="E1681" s="34"/>
      <c r="F1681" s="34"/>
      <c r="G1681" s="34"/>
      <c r="P1681" s="34"/>
      <c r="Q1681" s="34"/>
      <c r="R1681" s="34"/>
      <c r="S1681" s="34"/>
      <c r="T1681" s="34"/>
      <c r="U1681" s="34"/>
      <c r="V1681" s="34"/>
      <c r="W1681" s="34"/>
      <c r="X1681" s="34"/>
      <c r="Y1681" s="34"/>
      <c r="Z1681" s="34"/>
      <c r="AA1681" s="34"/>
      <c r="AB1681" s="34"/>
      <c r="AC1681" s="34"/>
    </row>
    <row r="1682" spans="1:29">
      <c r="A1682" s="34"/>
      <c r="B1682" s="34"/>
      <c r="C1682" s="34"/>
      <c r="D1682" s="34"/>
      <c r="E1682" s="34"/>
      <c r="F1682" s="34"/>
      <c r="G1682" s="34"/>
      <c r="P1682" s="34"/>
      <c r="Q1682" s="34"/>
      <c r="R1682" s="34"/>
      <c r="S1682" s="34"/>
      <c r="T1682" s="34"/>
      <c r="U1682" s="34"/>
      <c r="V1682" s="34"/>
      <c r="W1682" s="34"/>
      <c r="X1682" s="34"/>
      <c r="Y1682" s="34"/>
      <c r="Z1682" s="34"/>
      <c r="AA1682" s="34"/>
      <c r="AB1682" s="34"/>
      <c r="AC1682" s="34"/>
    </row>
    <row r="1683" spans="1:29">
      <c r="A1683" s="34"/>
      <c r="B1683" s="34"/>
      <c r="C1683" s="34"/>
      <c r="D1683" s="34"/>
      <c r="E1683" s="34"/>
      <c r="F1683" s="34"/>
      <c r="G1683" s="34"/>
      <c r="P1683" s="34"/>
      <c r="Q1683" s="34"/>
      <c r="R1683" s="34"/>
      <c r="S1683" s="34"/>
      <c r="T1683" s="34"/>
      <c r="U1683" s="34"/>
      <c r="V1683" s="34"/>
      <c r="W1683" s="34"/>
      <c r="X1683" s="34"/>
      <c r="Y1683" s="34"/>
      <c r="Z1683" s="34"/>
      <c r="AA1683" s="34"/>
      <c r="AB1683" s="34"/>
      <c r="AC1683" s="34"/>
    </row>
    <row r="1684" spans="1:29">
      <c r="A1684" s="34"/>
      <c r="B1684" s="34"/>
      <c r="C1684" s="34"/>
      <c r="D1684" s="34"/>
      <c r="E1684" s="34"/>
      <c r="F1684" s="34"/>
      <c r="G1684" s="34"/>
      <c r="P1684" s="34"/>
      <c r="Q1684" s="34"/>
      <c r="R1684" s="34"/>
      <c r="S1684" s="34"/>
      <c r="T1684" s="34"/>
      <c r="U1684" s="34"/>
      <c r="V1684" s="34"/>
      <c r="W1684" s="34"/>
      <c r="X1684" s="34"/>
      <c r="Y1684" s="34"/>
      <c r="Z1684" s="34"/>
      <c r="AA1684" s="34"/>
      <c r="AB1684" s="34"/>
      <c r="AC1684" s="34"/>
    </row>
    <row r="1685" spans="1:29">
      <c r="A1685" s="34"/>
      <c r="B1685" s="34"/>
      <c r="C1685" s="34"/>
      <c r="D1685" s="34"/>
      <c r="E1685" s="34"/>
      <c r="F1685" s="34"/>
      <c r="G1685" s="34"/>
      <c r="P1685" s="34"/>
      <c r="Q1685" s="34"/>
      <c r="R1685" s="34"/>
      <c r="S1685" s="34"/>
      <c r="T1685" s="34"/>
      <c r="U1685" s="34"/>
      <c r="V1685" s="34"/>
      <c r="W1685" s="34"/>
      <c r="X1685" s="34"/>
      <c r="Y1685" s="34"/>
      <c r="Z1685" s="34"/>
      <c r="AA1685" s="34"/>
      <c r="AB1685" s="34"/>
      <c r="AC1685" s="34"/>
    </row>
    <row r="1686" spans="1:29">
      <c r="A1686" s="34"/>
      <c r="B1686" s="34"/>
      <c r="C1686" s="34"/>
      <c r="D1686" s="34"/>
      <c r="E1686" s="34"/>
      <c r="F1686" s="34"/>
      <c r="G1686" s="34"/>
      <c r="P1686" s="34"/>
      <c r="Q1686" s="34"/>
      <c r="R1686" s="34"/>
      <c r="S1686" s="34"/>
      <c r="T1686" s="34"/>
      <c r="U1686" s="34"/>
      <c r="V1686" s="34"/>
      <c r="W1686" s="34"/>
      <c r="X1686" s="34"/>
      <c r="Y1686" s="34"/>
      <c r="Z1686" s="34"/>
      <c r="AA1686" s="34"/>
      <c r="AB1686" s="34"/>
      <c r="AC1686" s="34"/>
    </row>
    <row r="1687" spans="1:29">
      <c r="A1687" s="34"/>
      <c r="B1687" s="34"/>
      <c r="C1687" s="34"/>
      <c r="D1687" s="34"/>
      <c r="E1687" s="34"/>
      <c r="F1687" s="34"/>
      <c r="G1687" s="34"/>
      <c r="P1687" s="34"/>
      <c r="Q1687" s="34"/>
      <c r="R1687" s="34"/>
      <c r="S1687" s="34"/>
      <c r="T1687" s="34"/>
      <c r="U1687" s="34"/>
      <c r="V1687" s="34"/>
      <c r="W1687" s="34"/>
      <c r="X1687" s="34"/>
      <c r="Y1687" s="34"/>
      <c r="Z1687" s="34"/>
      <c r="AA1687" s="34"/>
      <c r="AB1687" s="34"/>
      <c r="AC1687" s="34"/>
    </row>
    <row r="1688" spans="1:29">
      <c r="A1688" s="34"/>
      <c r="B1688" s="34"/>
      <c r="C1688" s="34"/>
      <c r="D1688" s="34"/>
      <c r="E1688" s="34"/>
      <c r="F1688" s="34"/>
      <c r="G1688" s="34"/>
      <c r="P1688" s="34"/>
      <c r="Q1688" s="34"/>
      <c r="R1688" s="34"/>
      <c r="S1688" s="34"/>
      <c r="T1688" s="34"/>
      <c r="U1688" s="34"/>
      <c r="V1688" s="34"/>
      <c r="W1688" s="34"/>
      <c r="X1688" s="34"/>
      <c r="Y1688" s="34"/>
      <c r="Z1688" s="34"/>
      <c r="AA1688" s="34"/>
      <c r="AB1688" s="34"/>
      <c r="AC1688" s="34"/>
    </row>
    <row r="1689" spans="1:29">
      <c r="A1689" s="34"/>
      <c r="B1689" s="34"/>
      <c r="C1689" s="34"/>
      <c r="D1689" s="34"/>
      <c r="E1689" s="34"/>
      <c r="F1689" s="34"/>
      <c r="G1689" s="34"/>
      <c r="P1689" s="34"/>
      <c r="Q1689" s="34"/>
      <c r="R1689" s="34"/>
      <c r="S1689" s="34"/>
      <c r="T1689" s="34"/>
      <c r="U1689" s="34"/>
      <c r="V1689" s="34"/>
      <c r="W1689" s="34"/>
      <c r="X1689" s="34"/>
      <c r="Y1689" s="34"/>
      <c r="Z1689" s="34"/>
      <c r="AA1689" s="34"/>
      <c r="AB1689" s="34"/>
      <c r="AC1689" s="34"/>
    </row>
    <row r="1690" spans="1:29">
      <c r="A1690" s="34"/>
      <c r="B1690" s="34"/>
      <c r="C1690" s="34"/>
      <c r="D1690" s="34"/>
      <c r="E1690" s="34"/>
      <c r="F1690" s="34"/>
      <c r="G1690" s="34"/>
      <c r="P1690" s="34"/>
      <c r="Q1690" s="34"/>
      <c r="R1690" s="34"/>
      <c r="S1690" s="34"/>
      <c r="T1690" s="34"/>
      <c r="U1690" s="34"/>
      <c r="V1690" s="34"/>
      <c r="W1690" s="34"/>
      <c r="X1690" s="34"/>
      <c r="Y1690" s="34"/>
      <c r="Z1690" s="34"/>
      <c r="AA1690" s="34"/>
      <c r="AB1690" s="34"/>
      <c r="AC1690" s="34"/>
    </row>
    <row r="1691" spans="1:29">
      <c r="A1691" s="34"/>
      <c r="B1691" s="34"/>
      <c r="C1691" s="34"/>
      <c r="D1691" s="34"/>
      <c r="E1691" s="34"/>
      <c r="F1691" s="34"/>
      <c r="G1691" s="34"/>
      <c r="P1691" s="34"/>
      <c r="Q1691" s="34"/>
      <c r="R1691" s="34"/>
      <c r="S1691" s="34"/>
      <c r="T1691" s="34"/>
      <c r="U1691" s="34"/>
      <c r="V1691" s="34"/>
      <c r="W1691" s="34"/>
      <c r="X1691" s="34"/>
      <c r="Y1691" s="34"/>
      <c r="Z1691" s="34"/>
      <c r="AA1691" s="34"/>
      <c r="AB1691" s="34"/>
      <c r="AC1691" s="34"/>
    </row>
    <row r="1692" spans="1:29">
      <c r="A1692" s="34"/>
      <c r="B1692" s="34"/>
      <c r="C1692" s="34"/>
      <c r="D1692" s="34"/>
      <c r="E1692" s="34"/>
      <c r="F1692" s="34"/>
      <c r="G1692" s="34"/>
      <c r="P1692" s="34"/>
      <c r="Q1692" s="34"/>
      <c r="R1692" s="34"/>
      <c r="S1692" s="34"/>
      <c r="T1692" s="34"/>
      <c r="U1692" s="34"/>
      <c r="V1692" s="34"/>
      <c r="W1692" s="34"/>
      <c r="X1692" s="34"/>
      <c r="Y1692" s="34"/>
      <c r="Z1692" s="34"/>
      <c r="AA1692" s="34"/>
      <c r="AB1692" s="34"/>
      <c r="AC1692" s="34"/>
    </row>
    <row r="1693" spans="1:29">
      <c r="A1693" s="34"/>
      <c r="B1693" s="34"/>
      <c r="C1693" s="34"/>
      <c r="D1693" s="34"/>
      <c r="E1693" s="34"/>
      <c r="F1693" s="34"/>
      <c r="G1693" s="34"/>
      <c r="P1693" s="34"/>
      <c r="Q1693" s="34"/>
      <c r="R1693" s="34"/>
      <c r="S1693" s="34"/>
      <c r="T1693" s="34"/>
      <c r="U1693" s="34"/>
      <c r="V1693" s="34"/>
      <c r="W1693" s="34"/>
      <c r="X1693" s="34"/>
      <c r="Y1693" s="34"/>
      <c r="Z1693" s="34"/>
      <c r="AA1693" s="34"/>
      <c r="AB1693" s="34"/>
      <c r="AC1693" s="34"/>
    </row>
    <row r="1694" spans="1:29">
      <c r="A1694" s="34"/>
      <c r="B1694" s="34"/>
      <c r="C1694" s="34"/>
      <c r="D1694" s="34"/>
      <c r="E1694" s="34"/>
      <c r="F1694" s="34"/>
      <c r="G1694" s="34"/>
      <c r="P1694" s="34"/>
      <c r="Q1694" s="34"/>
      <c r="R1694" s="34"/>
      <c r="S1694" s="34"/>
      <c r="T1694" s="34"/>
      <c r="U1694" s="34"/>
      <c r="V1694" s="34"/>
      <c r="W1694" s="34"/>
      <c r="X1694" s="34"/>
      <c r="Y1694" s="34"/>
      <c r="Z1694" s="34"/>
      <c r="AA1694" s="34"/>
      <c r="AB1694" s="34"/>
      <c r="AC1694" s="34"/>
    </row>
    <row r="1695" spans="1:29">
      <c r="A1695" s="34"/>
      <c r="B1695" s="34"/>
      <c r="C1695" s="34"/>
      <c r="D1695" s="34"/>
      <c r="E1695" s="34"/>
      <c r="F1695" s="34"/>
      <c r="G1695" s="34"/>
      <c r="P1695" s="34"/>
      <c r="Q1695" s="34"/>
      <c r="R1695" s="34"/>
      <c r="S1695" s="34"/>
      <c r="T1695" s="34"/>
      <c r="U1695" s="34"/>
      <c r="V1695" s="34"/>
      <c r="W1695" s="34"/>
      <c r="X1695" s="34"/>
      <c r="Y1695" s="34"/>
      <c r="Z1695" s="34"/>
      <c r="AA1695" s="34"/>
      <c r="AB1695" s="34"/>
      <c r="AC1695" s="34"/>
    </row>
    <row r="1696" spans="1:29">
      <c r="A1696" s="34"/>
      <c r="B1696" s="34"/>
      <c r="C1696" s="34"/>
      <c r="D1696" s="34"/>
      <c r="E1696" s="34"/>
      <c r="F1696" s="34"/>
      <c r="G1696" s="34"/>
      <c r="P1696" s="34"/>
      <c r="Q1696" s="34"/>
      <c r="R1696" s="34"/>
      <c r="S1696" s="34"/>
      <c r="T1696" s="34"/>
      <c r="U1696" s="34"/>
      <c r="V1696" s="34"/>
      <c r="W1696" s="34"/>
      <c r="X1696" s="34"/>
      <c r="Y1696" s="34"/>
      <c r="Z1696" s="34"/>
      <c r="AA1696" s="34"/>
      <c r="AB1696" s="34"/>
      <c r="AC1696" s="34"/>
    </row>
    <row r="1697" spans="1:29">
      <c r="A1697" s="34"/>
      <c r="B1697" s="34"/>
      <c r="C1697" s="34"/>
      <c r="D1697" s="34"/>
      <c r="E1697" s="34"/>
      <c r="F1697" s="34"/>
      <c r="G1697" s="34"/>
      <c r="P1697" s="34"/>
      <c r="Q1697" s="34"/>
      <c r="R1697" s="34"/>
      <c r="S1697" s="34"/>
      <c r="T1697" s="34"/>
      <c r="U1697" s="34"/>
      <c r="V1697" s="34"/>
      <c r="W1697" s="34"/>
      <c r="X1697" s="34"/>
      <c r="Y1697" s="34"/>
      <c r="Z1697" s="34"/>
      <c r="AA1697" s="34"/>
      <c r="AB1697" s="34"/>
      <c r="AC1697" s="34"/>
    </row>
    <row r="1698" spans="1:29">
      <c r="A1698" s="34"/>
      <c r="B1698" s="34"/>
      <c r="C1698" s="34"/>
      <c r="D1698" s="34"/>
      <c r="E1698" s="34"/>
      <c r="F1698" s="34"/>
      <c r="G1698" s="34"/>
      <c r="P1698" s="34"/>
      <c r="Q1698" s="34"/>
      <c r="R1698" s="34"/>
      <c r="S1698" s="34"/>
      <c r="T1698" s="34"/>
      <c r="U1698" s="34"/>
      <c r="V1698" s="34"/>
      <c r="W1698" s="34"/>
      <c r="X1698" s="34"/>
      <c r="Y1698" s="34"/>
      <c r="Z1698" s="34"/>
      <c r="AA1698" s="34"/>
      <c r="AB1698" s="34"/>
      <c r="AC1698" s="34"/>
    </row>
    <row r="1699" spans="1:29">
      <c r="A1699" s="34"/>
      <c r="B1699" s="34"/>
      <c r="C1699" s="34"/>
      <c r="D1699" s="34"/>
      <c r="E1699" s="34"/>
      <c r="F1699" s="34"/>
      <c r="G1699" s="34"/>
      <c r="P1699" s="34"/>
      <c r="Q1699" s="34"/>
      <c r="R1699" s="34"/>
      <c r="S1699" s="34"/>
      <c r="T1699" s="34"/>
      <c r="U1699" s="34"/>
      <c r="V1699" s="34"/>
      <c r="W1699" s="34"/>
      <c r="X1699" s="34"/>
      <c r="Y1699" s="34"/>
      <c r="Z1699" s="34"/>
      <c r="AA1699" s="34"/>
      <c r="AB1699" s="34"/>
      <c r="AC1699" s="34"/>
    </row>
    <row r="1700" spans="1:29">
      <c r="A1700" s="34"/>
      <c r="B1700" s="34"/>
      <c r="C1700" s="34"/>
      <c r="D1700" s="34"/>
      <c r="E1700" s="34"/>
      <c r="F1700" s="34"/>
      <c r="G1700" s="34"/>
      <c r="P1700" s="34"/>
      <c r="Q1700" s="34"/>
      <c r="R1700" s="34"/>
      <c r="S1700" s="34"/>
      <c r="T1700" s="34"/>
      <c r="U1700" s="34"/>
      <c r="V1700" s="34"/>
      <c r="W1700" s="34"/>
      <c r="X1700" s="34"/>
      <c r="Y1700" s="34"/>
      <c r="Z1700" s="34"/>
      <c r="AA1700" s="34"/>
      <c r="AB1700" s="34"/>
      <c r="AC1700" s="34"/>
    </row>
    <row r="1701" spans="1:29">
      <c r="A1701" s="34"/>
      <c r="B1701" s="34"/>
      <c r="C1701" s="34"/>
      <c r="D1701" s="34"/>
      <c r="E1701" s="34"/>
      <c r="F1701" s="34"/>
      <c r="G1701" s="34"/>
      <c r="P1701" s="34"/>
      <c r="Q1701" s="34"/>
      <c r="R1701" s="34"/>
      <c r="S1701" s="34"/>
      <c r="T1701" s="34"/>
      <c r="U1701" s="34"/>
      <c r="V1701" s="34"/>
      <c r="W1701" s="34"/>
      <c r="X1701" s="34"/>
      <c r="Y1701" s="34"/>
      <c r="Z1701" s="34"/>
      <c r="AA1701" s="34"/>
      <c r="AB1701" s="34"/>
      <c r="AC1701" s="34"/>
    </row>
    <row r="1702" spans="1:29">
      <c r="A1702" s="34"/>
      <c r="B1702" s="34"/>
      <c r="C1702" s="34"/>
      <c r="D1702" s="34"/>
      <c r="E1702" s="34"/>
      <c r="F1702" s="34"/>
      <c r="G1702" s="34"/>
      <c r="P1702" s="34"/>
      <c r="Q1702" s="34"/>
      <c r="R1702" s="34"/>
      <c r="S1702" s="34"/>
      <c r="T1702" s="34"/>
      <c r="U1702" s="34"/>
      <c r="V1702" s="34"/>
      <c r="W1702" s="34"/>
      <c r="X1702" s="34"/>
      <c r="Y1702" s="34"/>
      <c r="Z1702" s="34"/>
      <c r="AA1702" s="34"/>
      <c r="AB1702" s="34"/>
      <c r="AC1702" s="34"/>
    </row>
    <row r="1703" spans="1:29">
      <c r="A1703" s="34"/>
      <c r="B1703" s="34"/>
      <c r="C1703" s="34"/>
      <c r="D1703" s="34"/>
      <c r="E1703" s="34"/>
      <c r="F1703" s="34"/>
      <c r="G1703" s="34"/>
      <c r="P1703" s="34"/>
      <c r="Q1703" s="34"/>
      <c r="R1703" s="34"/>
      <c r="S1703" s="34"/>
      <c r="T1703" s="34"/>
      <c r="U1703" s="34"/>
      <c r="V1703" s="34"/>
      <c r="W1703" s="34"/>
      <c r="X1703" s="34"/>
      <c r="Y1703" s="34"/>
      <c r="Z1703" s="34"/>
      <c r="AA1703" s="34"/>
      <c r="AB1703" s="34"/>
      <c r="AC1703" s="34"/>
    </row>
    <row r="1704" spans="1:29">
      <c r="A1704" s="34"/>
      <c r="B1704" s="34"/>
      <c r="C1704" s="34"/>
      <c r="D1704" s="34"/>
      <c r="E1704" s="34"/>
      <c r="F1704" s="34"/>
      <c r="G1704" s="34"/>
      <c r="P1704" s="34"/>
      <c r="Q1704" s="34"/>
      <c r="R1704" s="34"/>
      <c r="S1704" s="34"/>
      <c r="T1704" s="34"/>
      <c r="U1704" s="34"/>
      <c r="V1704" s="34"/>
      <c r="W1704" s="34"/>
      <c r="X1704" s="34"/>
      <c r="Y1704" s="34"/>
      <c r="Z1704" s="34"/>
      <c r="AA1704" s="34"/>
      <c r="AB1704" s="34"/>
      <c r="AC1704" s="34"/>
    </row>
    <row r="1705" spans="1:29">
      <c r="A1705" s="34"/>
      <c r="B1705" s="34"/>
      <c r="C1705" s="34"/>
      <c r="D1705" s="34"/>
      <c r="E1705" s="34"/>
      <c r="F1705" s="34"/>
      <c r="G1705" s="34"/>
      <c r="P1705" s="34"/>
      <c r="Q1705" s="34"/>
      <c r="R1705" s="34"/>
      <c r="S1705" s="34"/>
      <c r="T1705" s="34"/>
      <c r="U1705" s="34"/>
      <c r="V1705" s="34"/>
      <c r="W1705" s="34"/>
      <c r="X1705" s="34"/>
      <c r="Y1705" s="34"/>
      <c r="Z1705" s="34"/>
      <c r="AA1705" s="34"/>
      <c r="AB1705" s="34"/>
      <c r="AC1705" s="34"/>
    </row>
    <row r="1706" spans="1:29">
      <c r="A1706" s="34"/>
      <c r="B1706" s="34"/>
      <c r="C1706" s="34"/>
      <c r="D1706" s="34"/>
      <c r="E1706" s="34"/>
      <c r="F1706" s="34"/>
      <c r="G1706" s="34"/>
      <c r="P1706" s="34"/>
      <c r="Q1706" s="34"/>
      <c r="R1706" s="34"/>
      <c r="S1706" s="34"/>
      <c r="T1706" s="34"/>
      <c r="U1706" s="34"/>
      <c r="V1706" s="34"/>
      <c r="W1706" s="34"/>
      <c r="X1706" s="34"/>
      <c r="Y1706" s="34"/>
      <c r="Z1706" s="34"/>
      <c r="AA1706" s="34"/>
      <c r="AB1706" s="34"/>
      <c r="AC1706" s="34"/>
    </row>
    <row r="1707" spans="1:29">
      <c r="A1707" s="34"/>
      <c r="B1707" s="34"/>
      <c r="C1707" s="34"/>
      <c r="D1707" s="34"/>
      <c r="E1707" s="34"/>
      <c r="F1707" s="34"/>
      <c r="G1707" s="34"/>
      <c r="P1707" s="34"/>
      <c r="Q1707" s="34"/>
      <c r="R1707" s="34"/>
      <c r="S1707" s="34"/>
      <c r="T1707" s="34"/>
      <c r="U1707" s="34"/>
      <c r="V1707" s="34"/>
      <c r="W1707" s="34"/>
      <c r="X1707" s="34"/>
      <c r="Y1707" s="34"/>
      <c r="Z1707" s="34"/>
      <c r="AA1707" s="34"/>
      <c r="AB1707" s="34"/>
      <c r="AC1707" s="34"/>
    </row>
    <row r="1708" spans="1:29">
      <c r="A1708" s="34"/>
      <c r="B1708" s="34"/>
      <c r="C1708" s="34"/>
      <c r="D1708" s="34"/>
      <c r="E1708" s="34"/>
      <c r="F1708" s="34"/>
      <c r="G1708" s="34"/>
      <c r="P1708" s="34"/>
      <c r="Q1708" s="34"/>
      <c r="R1708" s="34"/>
      <c r="S1708" s="34"/>
      <c r="T1708" s="34"/>
      <c r="U1708" s="34"/>
      <c r="V1708" s="34"/>
      <c r="W1708" s="34"/>
      <c r="X1708" s="34"/>
      <c r="Y1708" s="34"/>
      <c r="Z1708" s="34"/>
      <c r="AA1708" s="34"/>
      <c r="AB1708" s="34"/>
      <c r="AC1708" s="34"/>
    </row>
    <row r="1709" spans="1:29">
      <c r="A1709" s="34"/>
      <c r="B1709" s="34"/>
      <c r="C1709" s="34"/>
      <c r="D1709" s="34"/>
      <c r="E1709" s="34"/>
      <c r="F1709" s="34"/>
      <c r="G1709" s="34"/>
      <c r="P1709" s="34"/>
      <c r="Q1709" s="34"/>
      <c r="R1709" s="34"/>
      <c r="S1709" s="34"/>
      <c r="T1709" s="34"/>
      <c r="U1709" s="34"/>
      <c r="V1709" s="34"/>
      <c r="W1709" s="34"/>
      <c r="X1709" s="34"/>
      <c r="Y1709" s="34"/>
      <c r="Z1709" s="34"/>
      <c r="AA1709" s="34"/>
      <c r="AB1709" s="34"/>
      <c r="AC1709" s="34"/>
    </row>
    <row r="1710" spans="1:29">
      <c r="A1710" s="34"/>
      <c r="B1710" s="34"/>
      <c r="C1710" s="34"/>
      <c r="D1710" s="34"/>
      <c r="E1710" s="34"/>
      <c r="F1710" s="34"/>
      <c r="G1710" s="34"/>
      <c r="P1710" s="34"/>
      <c r="Q1710" s="34"/>
      <c r="R1710" s="34"/>
      <c r="S1710" s="34"/>
      <c r="T1710" s="34"/>
      <c r="U1710" s="34"/>
      <c r="V1710" s="34"/>
      <c r="W1710" s="34"/>
      <c r="X1710" s="34"/>
      <c r="Y1710" s="34"/>
      <c r="Z1710" s="34"/>
      <c r="AA1710" s="34"/>
      <c r="AB1710" s="34"/>
      <c r="AC1710" s="34"/>
    </row>
    <row r="1711" spans="1:29">
      <c r="A1711" s="34"/>
      <c r="B1711" s="34"/>
      <c r="C1711" s="34"/>
      <c r="D1711" s="34"/>
      <c r="E1711" s="34"/>
      <c r="F1711" s="34"/>
      <c r="G1711" s="34"/>
      <c r="P1711" s="34"/>
      <c r="Q1711" s="34"/>
      <c r="R1711" s="34"/>
      <c r="S1711" s="34"/>
      <c r="T1711" s="34"/>
      <c r="U1711" s="34"/>
      <c r="V1711" s="34"/>
      <c r="W1711" s="34"/>
      <c r="X1711" s="34"/>
      <c r="Y1711" s="34"/>
      <c r="Z1711" s="34"/>
      <c r="AA1711" s="34"/>
      <c r="AB1711" s="34"/>
      <c r="AC1711" s="34"/>
    </row>
    <row r="1712" spans="1:29">
      <c r="A1712" s="34"/>
      <c r="B1712" s="34"/>
      <c r="C1712" s="34"/>
      <c r="D1712" s="34"/>
      <c r="E1712" s="34"/>
      <c r="F1712" s="34"/>
      <c r="G1712" s="34"/>
      <c r="P1712" s="34"/>
      <c r="Q1712" s="34"/>
      <c r="R1712" s="34"/>
      <c r="S1712" s="34"/>
      <c r="T1712" s="34"/>
      <c r="U1712" s="34"/>
      <c r="V1712" s="34"/>
      <c r="W1712" s="34"/>
      <c r="X1712" s="34"/>
      <c r="Y1712" s="34"/>
      <c r="Z1712" s="34"/>
      <c r="AA1712" s="34"/>
      <c r="AB1712" s="34"/>
      <c r="AC1712" s="34"/>
    </row>
    <row r="1713" spans="1:29">
      <c r="A1713" s="34"/>
      <c r="B1713" s="34"/>
      <c r="C1713" s="34"/>
      <c r="D1713" s="34"/>
      <c r="E1713" s="34"/>
      <c r="F1713" s="34"/>
      <c r="G1713" s="34"/>
      <c r="P1713" s="34"/>
      <c r="Q1713" s="34"/>
      <c r="R1713" s="34"/>
      <c r="S1713" s="34"/>
      <c r="T1713" s="34"/>
      <c r="U1713" s="34"/>
      <c r="V1713" s="34"/>
      <c r="W1713" s="34"/>
      <c r="X1713" s="34"/>
      <c r="Y1713" s="34"/>
      <c r="Z1713" s="34"/>
      <c r="AA1713" s="34"/>
      <c r="AB1713" s="34"/>
      <c r="AC1713" s="34"/>
    </row>
    <row r="1714" spans="1:29">
      <c r="A1714" s="34"/>
      <c r="B1714" s="34"/>
      <c r="C1714" s="34"/>
      <c r="D1714" s="34"/>
      <c r="E1714" s="34"/>
      <c r="F1714" s="34"/>
      <c r="G1714" s="34"/>
      <c r="P1714" s="34"/>
      <c r="Q1714" s="34"/>
      <c r="R1714" s="34"/>
      <c r="S1714" s="34"/>
      <c r="T1714" s="34"/>
      <c r="U1714" s="34"/>
      <c r="V1714" s="34"/>
      <c r="W1714" s="34"/>
      <c r="X1714" s="34"/>
      <c r="Y1714" s="34"/>
      <c r="Z1714" s="34"/>
      <c r="AA1714" s="34"/>
      <c r="AB1714" s="34"/>
      <c r="AC1714" s="34"/>
    </row>
    <row r="1715" spans="1:29">
      <c r="A1715" s="34"/>
      <c r="B1715" s="34"/>
      <c r="C1715" s="34"/>
      <c r="D1715" s="34"/>
      <c r="E1715" s="34"/>
      <c r="F1715" s="34"/>
      <c r="G1715" s="34"/>
      <c r="P1715" s="34"/>
      <c r="Q1715" s="34"/>
      <c r="R1715" s="34"/>
      <c r="S1715" s="34"/>
      <c r="T1715" s="34"/>
      <c r="U1715" s="34"/>
      <c r="V1715" s="34"/>
      <c r="W1715" s="34"/>
      <c r="X1715" s="34"/>
      <c r="Y1715" s="34"/>
      <c r="Z1715" s="34"/>
      <c r="AA1715" s="34"/>
      <c r="AB1715" s="34"/>
      <c r="AC1715" s="34"/>
    </row>
    <row r="1716" spans="1:29">
      <c r="A1716" s="34"/>
      <c r="B1716" s="34"/>
      <c r="C1716" s="34"/>
      <c r="D1716" s="34"/>
      <c r="E1716" s="34"/>
      <c r="F1716" s="34"/>
      <c r="G1716" s="34"/>
      <c r="P1716" s="34"/>
      <c r="Q1716" s="34"/>
      <c r="R1716" s="34"/>
      <c r="S1716" s="34"/>
      <c r="T1716" s="34"/>
      <c r="U1716" s="34"/>
      <c r="V1716" s="34"/>
      <c r="W1716" s="34"/>
      <c r="X1716" s="34"/>
      <c r="Y1716" s="34"/>
      <c r="Z1716" s="34"/>
      <c r="AA1716" s="34"/>
      <c r="AB1716" s="34"/>
      <c r="AC1716" s="34"/>
    </row>
    <row r="1717" spans="1:29">
      <c r="A1717" s="34"/>
      <c r="B1717" s="34"/>
      <c r="C1717" s="34"/>
      <c r="D1717" s="34"/>
      <c r="E1717" s="34"/>
      <c r="F1717" s="34"/>
      <c r="G1717" s="34"/>
      <c r="P1717" s="34"/>
      <c r="Q1717" s="34"/>
      <c r="R1717" s="34"/>
      <c r="S1717" s="34"/>
      <c r="T1717" s="34"/>
      <c r="U1717" s="34"/>
      <c r="V1717" s="34"/>
      <c r="W1717" s="34"/>
      <c r="X1717" s="34"/>
      <c r="Y1717" s="34"/>
      <c r="Z1717" s="34"/>
      <c r="AA1717" s="34"/>
      <c r="AB1717" s="34"/>
      <c r="AC1717" s="34"/>
    </row>
    <row r="1718" spans="1:29">
      <c r="A1718" s="34"/>
      <c r="B1718" s="34"/>
      <c r="C1718" s="34"/>
      <c r="D1718" s="34"/>
      <c r="E1718" s="34"/>
      <c r="F1718" s="34"/>
      <c r="G1718" s="34"/>
      <c r="P1718" s="34"/>
      <c r="Q1718" s="34"/>
      <c r="R1718" s="34"/>
      <c r="S1718" s="34"/>
      <c r="T1718" s="34"/>
      <c r="U1718" s="34"/>
      <c r="V1718" s="34"/>
      <c r="W1718" s="34"/>
      <c r="X1718" s="34"/>
      <c r="Y1718" s="34"/>
      <c r="Z1718" s="34"/>
      <c r="AA1718" s="34"/>
      <c r="AB1718" s="34"/>
      <c r="AC1718" s="34"/>
    </row>
    <row r="1719" spans="1:29">
      <c r="A1719" s="34"/>
      <c r="B1719" s="34"/>
      <c r="C1719" s="34"/>
      <c r="D1719" s="34"/>
      <c r="E1719" s="34"/>
      <c r="F1719" s="34"/>
      <c r="G1719" s="34"/>
      <c r="P1719" s="34"/>
      <c r="Q1719" s="34"/>
      <c r="R1719" s="34"/>
      <c r="S1719" s="34"/>
      <c r="T1719" s="34"/>
      <c r="U1719" s="34"/>
      <c r="V1719" s="34"/>
      <c r="W1719" s="34"/>
      <c r="X1719" s="34"/>
      <c r="Y1719" s="34"/>
      <c r="Z1719" s="34"/>
      <c r="AA1719" s="34"/>
      <c r="AB1719" s="34"/>
      <c r="AC1719" s="34"/>
    </row>
    <row r="1720" spans="1:29">
      <c r="A1720" s="34"/>
      <c r="B1720" s="34"/>
      <c r="C1720" s="34"/>
      <c r="D1720" s="34"/>
      <c r="E1720" s="34"/>
      <c r="F1720" s="34"/>
      <c r="G1720" s="34"/>
      <c r="P1720" s="34"/>
      <c r="Q1720" s="34"/>
      <c r="R1720" s="34"/>
      <c r="S1720" s="34"/>
      <c r="T1720" s="34"/>
      <c r="U1720" s="34"/>
      <c r="V1720" s="34"/>
      <c r="W1720" s="34"/>
      <c r="X1720" s="34"/>
      <c r="Y1720" s="34"/>
      <c r="Z1720" s="34"/>
      <c r="AA1720" s="34"/>
      <c r="AB1720" s="34"/>
      <c r="AC1720" s="34"/>
    </row>
    <row r="1721" spans="1:29">
      <c r="A1721" s="34"/>
      <c r="B1721" s="34"/>
      <c r="C1721" s="34"/>
      <c r="D1721" s="34"/>
      <c r="E1721" s="34"/>
      <c r="F1721" s="34"/>
      <c r="G1721" s="34"/>
      <c r="P1721" s="34"/>
      <c r="Q1721" s="34"/>
      <c r="R1721" s="34"/>
      <c r="S1721" s="34"/>
      <c r="T1721" s="34"/>
      <c r="U1721" s="34"/>
      <c r="V1721" s="34"/>
      <c r="W1721" s="34"/>
      <c r="X1721" s="34"/>
      <c r="Y1721" s="34"/>
      <c r="Z1721" s="34"/>
      <c r="AA1721" s="34"/>
      <c r="AB1721" s="34"/>
      <c r="AC1721" s="34"/>
    </row>
    <row r="1722" spans="1:29">
      <c r="A1722" s="34"/>
      <c r="B1722" s="34"/>
      <c r="C1722" s="34"/>
      <c r="D1722" s="34"/>
      <c r="E1722" s="34"/>
      <c r="F1722" s="34"/>
      <c r="G1722" s="34"/>
      <c r="P1722" s="34"/>
      <c r="Q1722" s="34"/>
      <c r="R1722" s="34"/>
      <c r="S1722" s="34"/>
      <c r="T1722" s="34"/>
      <c r="U1722" s="34"/>
      <c r="V1722" s="34"/>
      <c r="W1722" s="34"/>
      <c r="X1722" s="34"/>
      <c r="Y1722" s="34"/>
      <c r="Z1722" s="34"/>
      <c r="AA1722" s="34"/>
      <c r="AB1722" s="34"/>
      <c r="AC1722" s="34"/>
    </row>
    <row r="1723" spans="1:29">
      <c r="A1723" s="34"/>
      <c r="B1723" s="34"/>
      <c r="C1723" s="34"/>
      <c r="D1723" s="34"/>
      <c r="E1723" s="34"/>
      <c r="F1723" s="34"/>
      <c r="G1723" s="34"/>
      <c r="P1723" s="34"/>
      <c r="Q1723" s="34"/>
      <c r="R1723" s="34"/>
      <c r="S1723" s="34"/>
      <c r="T1723" s="34"/>
      <c r="U1723" s="34"/>
      <c r="V1723" s="34"/>
      <c r="W1723" s="34"/>
      <c r="X1723" s="34"/>
      <c r="Y1723" s="34"/>
      <c r="Z1723" s="34"/>
      <c r="AA1723" s="34"/>
      <c r="AB1723" s="34"/>
      <c r="AC1723" s="34"/>
    </row>
    <row r="1724" spans="1:29">
      <c r="A1724" s="34"/>
      <c r="B1724" s="34"/>
      <c r="C1724" s="34"/>
      <c r="D1724" s="34"/>
      <c r="E1724" s="34"/>
      <c r="F1724" s="34"/>
      <c r="G1724" s="34"/>
      <c r="P1724" s="34"/>
      <c r="Q1724" s="34"/>
      <c r="R1724" s="34"/>
      <c r="S1724" s="34"/>
      <c r="T1724" s="34"/>
      <c r="U1724" s="34"/>
      <c r="V1724" s="34"/>
      <c r="W1724" s="34"/>
      <c r="X1724" s="34"/>
      <c r="Y1724" s="34"/>
      <c r="Z1724" s="34"/>
      <c r="AA1724" s="34"/>
      <c r="AB1724" s="34"/>
      <c r="AC1724" s="34"/>
    </row>
    <row r="1725" spans="1:29">
      <c r="A1725" s="34"/>
      <c r="B1725" s="34"/>
      <c r="C1725" s="34"/>
      <c r="D1725" s="34"/>
      <c r="E1725" s="34"/>
      <c r="F1725" s="34"/>
      <c r="G1725" s="34"/>
      <c r="P1725" s="34"/>
      <c r="Q1725" s="34"/>
      <c r="R1725" s="34"/>
      <c r="S1725" s="34"/>
      <c r="T1725" s="34"/>
      <c r="U1725" s="34"/>
      <c r="V1725" s="34"/>
      <c r="W1725" s="34"/>
      <c r="X1725" s="34"/>
      <c r="Y1725" s="34"/>
      <c r="Z1725" s="34"/>
      <c r="AA1725" s="34"/>
      <c r="AB1725" s="34"/>
      <c r="AC1725" s="34"/>
    </row>
    <row r="1726" spans="1:29">
      <c r="A1726" s="34"/>
      <c r="B1726" s="34"/>
      <c r="C1726" s="34"/>
      <c r="D1726" s="34"/>
      <c r="E1726" s="34"/>
      <c r="F1726" s="34"/>
      <c r="G1726" s="34"/>
      <c r="P1726" s="34"/>
      <c r="Q1726" s="34"/>
      <c r="R1726" s="34"/>
      <c r="S1726" s="34"/>
      <c r="T1726" s="34"/>
      <c r="U1726" s="34"/>
      <c r="V1726" s="34"/>
      <c r="W1726" s="34"/>
      <c r="X1726" s="34"/>
      <c r="Y1726" s="34"/>
      <c r="Z1726" s="34"/>
      <c r="AA1726" s="34"/>
      <c r="AB1726" s="34"/>
      <c r="AC1726" s="34"/>
    </row>
    <row r="1727" spans="1:29">
      <c r="A1727" s="34"/>
      <c r="B1727" s="34"/>
      <c r="C1727" s="34"/>
      <c r="D1727" s="34"/>
      <c r="E1727" s="34"/>
      <c r="F1727" s="34"/>
      <c r="G1727" s="34"/>
      <c r="P1727" s="34"/>
      <c r="Q1727" s="34"/>
      <c r="R1727" s="34"/>
      <c r="S1727" s="34"/>
      <c r="T1727" s="34"/>
      <c r="U1727" s="34"/>
      <c r="V1727" s="34"/>
      <c r="W1727" s="34"/>
      <c r="X1727" s="34"/>
      <c r="Y1727" s="34"/>
      <c r="Z1727" s="34"/>
      <c r="AA1727" s="34"/>
      <c r="AB1727" s="34"/>
      <c r="AC1727" s="34"/>
    </row>
    <row r="1728" spans="1:29">
      <c r="A1728" s="34"/>
      <c r="B1728" s="34"/>
      <c r="C1728" s="34"/>
      <c r="D1728" s="34"/>
      <c r="E1728" s="34"/>
      <c r="F1728" s="34"/>
      <c r="G1728" s="34"/>
      <c r="P1728" s="34"/>
      <c r="Q1728" s="34"/>
      <c r="R1728" s="34"/>
      <c r="S1728" s="34"/>
      <c r="T1728" s="34"/>
      <c r="U1728" s="34"/>
      <c r="V1728" s="34"/>
      <c r="W1728" s="34"/>
      <c r="X1728" s="34"/>
      <c r="Y1728" s="34"/>
      <c r="Z1728" s="34"/>
      <c r="AA1728" s="34"/>
      <c r="AB1728" s="34"/>
      <c r="AC1728" s="34"/>
    </row>
    <row r="1729" spans="1:29">
      <c r="A1729" s="34"/>
      <c r="B1729" s="34"/>
      <c r="C1729" s="34"/>
      <c r="D1729" s="34"/>
      <c r="E1729" s="34"/>
      <c r="F1729" s="34"/>
      <c r="G1729" s="34"/>
      <c r="P1729" s="34"/>
      <c r="Q1729" s="34"/>
      <c r="R1729" s="34"/>
      <c r="S1729" s="34"/>
      <c r="T1729" s="34"/>
      <c r="U1729" s="34"/>
      <c r="V1729" s="34"/>
      <c r="W1729" s="34"/>
      <c r="X1729" s="34"/>
      <c r="Y1729" s="34"/>
      <c r="Z1729" s="34"/>
      <c r="AA1729" s="34"/>
      <c r="AB1729" s="34"/>
      <c r="AC1729" s="34"/>
    </row>
    <row r="1730" spans="1:29">
      <c r="A1730" s="34"/>
      <c r="B1730" s="34"/>
      <c r="C1730" s="34"/>
      <c r="D1730" s="34"/>
      <c r="E1730" s="34"/>
      <c r="F1730" s="34"/>
      <c r="G1730" s="34"/>
      <c r="P1730" s="34"/>
      <c r="Q1730" s="34"/>
      <c r="R1730" s="34"/>
      <c r="S1730" s="34"/>
      <c r="T1730" s="34"/>
      <c r="U1730" s="34"/>
      <c r="V1730" s="34"/>
      <c r="W1730" s="34"/>
      <c r="X1730" s="34"/>
      <c r="Y1730" s="34"/>
      <c r="Z1730" s="34"/>
      <c r="AA1730" s="34"/>
      <c r="AB1730" s="34"/>
      <c r="AC1730" s="34"/>
    </row>
    <row r="1731" spans="1:29">
      <c r="A1731" s="34"/>
      <c r="B1731" s="34"/>
      <c r="C1731" s="34"/>
      <c r="D1731" s="34"/>
      <c r="E1731" s="34"/>
      <c r="F1731" s="34"/>
      <c r="G1731" s="34"/>
      <c r="P1731" s="34"/>
      <c r="Q1731" s="34"/>
      <c r="R1731" s="34"/>
      <c r="S1731" s="34"/>
      <c r="T1731" s="34"/>
      <c r="U1731" s="34"/>
      <c r="V1731" s="34"/>
      <c r="W1731" s="34"/>
      <c r="X1731" s="34"/>
      <c r="Y1731" s="34"/>
      <c r="Z1731" s="34"/>
      <c r="AA1731" s="34"/>
      <c r="AB1731" s="34"/>
      <c r="AC1731" s="34"/>
    </row>
    <row r="1732" spans="1:29">
      <c r="A1732" s="34"/>
      <c r="B1732" s="34"/>
      <c r="C1732" s="34"/>
      <c r="D1732" s="34"/>
      <c r="E1732" s="34"/>
      <c r="F1732" s="34"/>
      <c r="G1732" s="34"/>
      <c r="P1732" s="34"/>
      <c r="Q1732" s="34"/>
      <c r="R1732" s="34"/>
      <c r="S1732" s="34"/>
      <c r="T1732" s="34"/>
      <c r="U1732" s="34"/>
      <c r="V1732" s="34"/>
      <c r="W1732" s="34"/>
      <c r="X1732" s="34"/>
      <c r="Y1732" s="34"/>
      <c r="Z1732" s="34"/>
      <c r="AA1732" s="34"/>
      <c r="AB1732" s="34"/>
      <c r="AC1732" s="34"/>
    </row>
    <row r="1733" spans="1:29">
      <c r="A1733" s="34"/>
      <c r="B1733" s="34"/>
      <c r="C1733" s="34"/>
      <c r="D1733" s="34"/>
      <c r="E1733" s="34"/>
      <c r="F1733" s="34"/>
      <c r="G1733" s="34"/>
      <c r="P1733" s="34"/>
      <c r="Q1733" s="34"/>
      <c r="R1733" s="34"/>
      <c r="S1733" s="34"/>
      <c r="T1733" s="34"/>
      <c r="U1733" s="34"/>
      <c r="V1733" s="34"/>
      <c r="W1733" s="34"/>
      <c r="X1733" s="34"/>
      <c r="Y1733" s="34"/>
      <c r="Z1733" s="34"/>
      <c r="AA1733" s="34"/>
      <c r="AB1733" s="34"/>
      <c r="AC1733" s="34"/>
    </row>
    <row r="1734" spans="1:29">
      <c r="A1734" s="34"/>
      <c r="B1734" s="34"/>
      <c r="C1734" s="34"/>
      <c r="D1734" s="34"/>
      <c r="E1734" s="34"/>
      <c r="F1734" s="34"/>
      <c r="G1734" s="34"/>
      <c r="P1734" s="34"/>
      <c r="Q1734" s="34"/>
      <c r="R1734" s="34"/>
      <c r="S1734" s="34"/>
      <c r="T1734" s="34"/>
      <c r="U1734" s="34"/>
      <c r="V1734" s="34"/>
      <c r="W1734" s="34"/>
      <c r="X1734" s="34"/>
      <c r="Y1734" s="34"/>
      <c r="Z1734" s="34"/>
      <c r="AA1734" s="34"/>
      <c r="AB1734" s="34"/>
      <c r="AC1734" s="34"/>
    </row>
    <row r="1735" spans="1:29">
      <c r="A1735" s="34"/>
      <c r="B1735" s="34"/>
      <c r="C1735" s="34"/>
      <c r="D1735" s="34"/>
      <c r="E1735" s="34"/>
      <c r="F1735" s="34"/>
      <c r="G1735" s="34"/>
      <c r="P1735" s="34"/>
      <c r="Q1735" s="34"/>
      <c r="R1735" s="34"/>
      <c r="S1735" s="34"/>
      <c r="T1735" s="34"/>
      <c r="U1735" s="34"/>
      <c r="V1735" s="34"/>
      <c r="W1735" s="34"/>
      <c r="X1735" s="34"/>
      <c r="Y1735" s="34"/>
      <c r="Z1735" s="34"/>
      <c r="AA1735" s="34"/>
      <c r="AB1735" s="34"/>
      <c r="AC1735" s="34"/>
    </row>
    <row r="1736" spans="1:29">
      <c r="A1736" s="34"/>
      <c r="B1736" s="34"/>
      <c r="C1736" s="34"/>
      <c r="D1736" s="34"/>
      <c r="E1736" s="34"/>
      <c r="F1736" s="34"/>
      <c r="G1736" s="34"/>
      <c r="P1736" s="34"/>
      <c r="Q1736" s="34"/>
      <c r="R1736" s="34"/>
      <c r="S1736" s="34"/>
      <c r="T1736" s="34"/>
      <c r="U1736" s="34"/>
      <c r="V1736" s="34"/>
      <c r="W1736" s="34"/>
      <c r="X1736" s="34"/>
      <c r="Y1736" s="34"/>
      <c r="Z1736" s="34"/>
      <c r="AA1736" s="34"/>
      <c r="AB1736" s="34"/>
      <c r="AC1736" s="34"/>
    </row>
    <row r="1737" spans="1:29">
      <c r="A1737" s="34"/>
      <c r="B1737" s="34"/>
      <c r="C1737" s="34"/>
      <c r="D1737" s="34"/>
      <c r="E1737" s="34"/>
      <c r="F1737" s="34"/>
      <c r="G1737" s="34"/>
      <c r="P1737" s="34"/>
      <c r="Q1737" s="34"/>
      <c r="R1737" s="34"/>
      <c r="S1737" s="34"/>
      <c r="T1737" s="34"/>
      <c r="U1737" s="34"/>
      <c r="V1737" s="34"/>
      <c r="W1737" s="34"/>
      <c r="X1737" s="34"/>
      <c r="Y1737" s="34"/>
      <c r="Z1737" s="34"/>
      <c r="AA1737" s="34"/>
      <c r="AB1737" s="34"/>
      <c r="AC1737" s="34"/>
    </row>
    <row r="1738" spans="1:29">
      <c r="A1738" s="34"/>
      <c r="B1738" s="34"/>
      <c r="C1738" s="34"/>
      <c r="D1738" s="34"/>
      <c r="E1738" s="34"/>
      <c r="F1738" s="34"/>
      <c r="G1738" s="34"/>
      <c r="P1738" s="34"/>
      <c r="Q1738" s="34"/>
      <c r="R1738" s="34"/>
      <c r="S1738" s="34"/>
      <c r="T1738" s="34"/>
      <c r="U1738" s="34"/>
      <c r="V1738" s="34"/>
      <c r="W1738" s="34"/>
      <c r="X1738" s="34"/>
      <c r="Y1738" s="34"/>
      <c r="Z1738" s="34"/>
      <c r="AA1738" s="34"/>
      <c r="AB1738" s="34"/>
      <c r="AC1738" s="34"/>
    </row>
    <row r="1739" spans="1:29">
      <c r="A1739" s="34"/>
      <c r="B1739" s="34"/>
      <c r="C1739" s="34"/>
      <c r="D1739" s="34"/>
      <c r="E1739" s="34"/>
      <c r="F1739" s="34"/>
      <c r="G1739" s="34"/>
      <c r="P1739" s="34"/>
      <c r="Q1739" s="34"/>
      <c r="R1739" s="34"/>
      <c r="S1739" s="34"/>
      <c r="T1739" s="34"/>
      <c r="U1739" s="34"/>
      <c r="V1739" s="34"/>
      <c r="W1739" s="34"/>
      <c r="X1739" s="34"/>
      <c r="Y1739" s="34"/>
      <c r="Z1739" s="34"/>
      <c r="AA1739" s="34"/>
      <c r="AB1739" s="34"/>
      <c r="AC1739" s="34"/>
    </row>
    <row r="1740" spans="1:29">
      <c r="A1740" s="34"/>
      <c r="B1740" s="34"/>
      <c r="C1740" s="34"/>
      <c r="D1740" s="34"/>
      <c r="E1740" s="34"/>
      <c r="F1740" s="34"/>
      <c r="G1740" s="34"/>
      <c r="P1740" s="34"/>
      <c r="Q1740" s="34"/>
      <c r="R1740" s="34"/>
      <c r="S1740" s="34"/>
      <c r="T1740" s="34"/>
      <c r="U1740" s="34"/>
      <c r="V1740" s="34"/>
      <c r="W1740" s="34"/>
      <c r="X1740" s="34"/>
      <c r="Y1740" s="34"/>
      <c r="Z1740" s="34"/>
      <c r="AA1740" s="34"/>
      <c r="AB1740" s="34"/>
      <c r="AC1740" s="34"/>
    </row>
    <row r="1741" spans="1:29">
      <c r="A1741" s="34"/>
      <c r="B1741" s="34"/>
      <c r="C1741" s="34"/>
      <c r="D1741" s="34"/>
      <c r="E1741" s="34"/>
      <c r="F1741" s="34"/>
      <c r="G1741" s="34"/>
      <c r="P1741" s="34"/>
      <c r="Q1741" s="34"/>
      <c r="R1741" s="34"/>
      <c r="S1741" s="34"/>
      <c r="T1741" s="34"/>
      <c r="U1741" s="34"/>
      <c r="V1741" s="34"/>
      <c r="W1741" s="34"/>
      <c r="X1741" s="34"/>
      <c r="Y1741" s="34"/>
      <c r="Z1741" s="34"/>
      <c r="AA1741" s="34"/>
      <c r="AB1741" s="34"/>
      <c r="AC1741" s="34"/>
    </row>
    <row r="1742" spans="1:29">
      <c r="A1742" s="34"/>
      <c r="B1742" s="34"/>
      <c r="C1742" s="34"/>
      <c r="D1742" s="34"/>
      <c r="E1742" s="34"/>
      <c r="F1742" s="34"/>
      <c r="G1742" s="34"/>
      <c r="P1742" s="34"/>
      <c r="Q1742" s="34"/>
      <c r="R1742" s="34"/>
      <c r="S1742" s="34"/>
      <c r="T1742" s="34"/>
      <c r="U1742" s="34"/>
      <c r="V1742" s="34"/>
      <c r="W1742" s="34"/>
      <c r="X1742" s="34"/>
      <c r="Y1742" s="34"/>
      <c r="Z1742" s="34"/>
      <c r="AA1742" s="34"/>
      <c r="AB1742" s="34"/>
      <c r="AC1742" s="34"/>
    </row>
    <row r="1743" spans="1:29">
      <c r="A1743" s="34"/>
      <c r="B1743" s="34"/>
      <c r="C1743" s="34"/>
      <c r="D1743" s="34"/>
      <c r="E1743" s="34"/>
      <c r="F1743" s="34"/>
      <c r="G1743" s="34"/>
      <c r="P1743" s="34"/>
      <c r="Q1743" s="34"/>
      <c r="R1743" s="34"/>
      <c r="S1743" s="34"/>
      <c r="T1743" s="34"/>
      <c r="U1743" s="34"/>
      <c r="V1743" s="34"/>
      <c r="W1743" s="34"/>
      <c r="X1743" s="34"/>
      <c r="Y1743" s="34"/>
      <c r="Z1743" s="34"/>
      <c r="AA1743" s="34"/>
      <c r="AB1743" s="34"/>
      <c r="AC1743" s="34"/>
    </row>
    <row r="1744" spans="1:29">
      <c r="A1744" s="34"/>
      <c r="B1744" s="34"/>
      <c r="C1744" s="34"/>
      <c r="D1744" s="34"/>
      <c r="E1744" s="34"/>
      <c r="F1744" s="34"/>
      <c r="G1744" s="34"/>
      <c r="P1744" s="34"/>
      <c r="Q1744" s="34"/>
      <c r="R1744" s="34"/>
      <c r="S1744" s="34"/>
      <c r="T1744" s="34"/>
      <c r="U1744" s="34"/>
      <c r="V1744" s="34"/>
      <c r="W1744" s="34"/>
      <c r="X1744" s="34"/>
      <c r="Y1744" s="34"/>
      <c r="Z1744" s="34"/>
      <c r="AA1744" s="34"/>
      <c r="AB1744" s="34"/>
      <c r="AC1744" s="34"/>
    </row>
    <row r="1745" spans="1:29">
      <c r="A1745" s="34"/>
      <c r="B1745" s="34"/>
      <c r="C1745" s="34"/>
      <c r="D1745" s="34"/>
      <c r="E1745" s="34"/>
      <c r="F1745" s="34"/>
      <c r="G1745" s="34"/>
      <c r="P1745" s="34"/>
      <c r="Q1745" s="34"/>
      <c r="R1745" s="34"/>
      <c r="S1745" s="34"/>
      <c r="T1745" s="34"/>
      <c r="U1745" s="34"/>
      <c r="V1745" s="34"/>
      <c r="W1745" s="34"/>
      <c r="X1745" s="34"/>
      <c r="Y1745" s="34"/>
      <c r="Z1745" s="34"/>
      <c r="AA1745" s="34"/>
      <c r="AB1745" s="34"/>
      <c r="AC1745" s="34"/>
    </row>
    <row r="1746" spans="1:29">
      <c r="A1746" s="34"/>
      <c r="B1746" s="34"/>
      <c r="C1746" s="34"/>
      <c r="D1746" s="34"/>
      <c r="E1746" s="34"/>
      <c r="F1746" s="34"/>
      <c r="G1746" s="34"/>
      <c r="P1746" s="34"/>
      <c r="Q1746" s="34"/>
      <c r="R1746" s="34"/>
      <c r="S1746" s="34"/>
      <c r="T1746" s="34"/>
      <c r="U1746" s="34"/>
      <c r="V1746" s="34"/>
      <c r="W1746" s="34"/>
      <c r="X1746" s="34"/>
      <c r="Y1746" s="34"/>
      <c r="Z1746" s="34"/>
      <c r="AA1746" s="34"/>
      <c r="AB1746" s="34"/>
      <c r="AC1746" s="34"/>
    </row>
    <row r="1747" spans="1:29">
      <c r="A1747" s="34"/>
      <c r="B1747" s="34"/>
      <c r="C1747" s="34"/>
      <c r="D1747" s="34"/>
      <c r="E1747" s="34"/>
      <c r="F1747" s="34"/>
      <c r="G1747" s="34"/>
      <c r="P1747" s="34"/>
      <c r="Q1747" s="34"/>
      <c r="R1747" s="34"/>
      <c r="S1747" s="34"/>
      <c r="T1747" s="34"/>
      <c r="U1747" s="34"/>
      <c r="V1747" s="34"/>
      <c r="W1747" s="34"/>
      <c r="X1747" s="34"/>
      <c r="Y1747" s="34"/>
      <c r="Z1747" s="34"/>
      <c r="AA1747" s="34"/>
      <c r="AB1747" s="34"/>
      <c r="AC1747" s="34"/>
    </row>
    <row r="1748" spans="1:29">
      <c r="A1748" s="34"/>
      <c r="B1748" s="34"/>
      <c r="C1748" s="34"/>
      <c r="D1748" s="34"/>
      <c r="E1748" s="34"/>
      <c r="F1748" s="34"/>
      <c r="G1748" s="34"/>
      <c r="P1748" s="34"/>
      <c r="Q1748" s="34"/>
      <c r="R1748" s="34"/>
      <c r="S1748" s="34"/>
      <c r="T1748" s="34"/>
      <c r="U1748" s="34"/>
      <c r="V1748" s="34"/>
      <c r="W1748" s="34"/>
      <c r="X1748" s="34"/>
      <c r="Y1748" s="34"/>
      <c r="Z1748" s="34"/>
      <c r="AA1748" s="34"/>
      <c r="AB1748" s="34"/>
      <c r="AC1748" s="34"/>
    </row>
    <row r="1749" spans="1:29">
      <c r="A1749" s="34"/>
      <c r="B1749" s="34"/>
      <c r="C1749" s="34"/>
      <c r="D1749" s="34"/>
      <c r="E1749" s="34"/>
      <c r="F1749" s="34"/>
      <c r="G1749" s="34"/>
      <c r="P1749" s="34"/>
      <c r="Q1749" s="34"/>
      <c r="R1749" s="34"/>
      <c r="S1749" s="34"/>
      <c r="T1749" s="34"/>
      <c r="U1749" s="34"/>
      <c r="V1749" s="34"/>
      <c r="W1749" s="34"/>
      <c r="X1749" s="34"/>
      <c r="Y1749" s="34"/>
      <c r="Z1749" s="34"/>
      <c r="AA1749" s="34"/>
      <c r="AB1749" s="34"/>
      <c r="AC1749" s="34"/>
    </row>
    <row r="1750" spans="1:29">
      <c r="A1750" s="34"/>
      <c r="B1750" s="34"/>
      <c r="C1750" s="34"/>
      <c r="D1750" s="34"/>
      <c r="E1750" s="34"/>
      <c r="F1750" s="34"/>
      <c r="G1750" s="34"/>
      <c r="P1750" s="34"/>
      <c r="Q1750" s="34"/>
      <c r="R1750" s="34"/>
      <c r="S1750" s="34"/>
      <c r="T1750" s="34"/>
      <c r="U1750" s="34"/>
      <c r="V1750" s="34"/>
      <c r="W1750" s="34"/>
      <c r="X1750" s="34"/>
      <c r="Y1750" s="34"/>
      <c r="Z1750" s="34"/>
      <c r="AA1750" s="34"/>
      <c r="AB1750" s="34"/>
      <c r="AC1750" s="34"/>
    </row>
    <row r="1751" spans="1:29">
      <c r="A1751" s="34"/>
      <c r="B1751" s="34"/>
      <c r="C1751" s="34"/>
      <c r="D1751" s="34"/>
      <c r="E1751" s="34"/>
      <c r="F1751" s="34"/>
      <c r="G1751" s="34"/>
      <c r="P1751" s="34"/>
      <c r="Q1751" s="34"/>
      <c r="R1751" s="34"/>
      <c r="S1751" s="34"/>
      <c r="T1751" s="34"/>
      <c r="U1751" s="34"/>
      <c r="V1751" s="34"/>
      <c r="W1751" s="34"/>
      <c r="X1751" s="34"/>
      <c r="Y1751" s="34"/>
      <c r="Z1751" s="34"/>
      <c r="AA1751" s="34"/>
      <c r="AB1751" s="34"/>
      <c r="AC1751" s="34"/>
    </row>
    <row r="1752" spans="1:29">
      <c r="A1752" s="34"/>
      <c r="B1752" s="34"/>
      <c r="C1752" s="34"/>
      <c r="D1752" s="34"/>
      <c r="E1752" s="34"/>
      <c r="F1752" s="34"/>
      <c r="G1752" s="34"/>
      <c r="P1752" s="34"/>
      <c r="Q1752" s="34"/>
      <c r="R1752" s="34"/>
      <c r="S1752" s="34"/>
      <c r="T1752" s="34"/>
      <c r="U1752" s="34"/>
      <c r="V1752" s="34"/>
      <c r="W1752" s="34"/>
      <c r="X1752" s="34"/>
      <c r="Y1752" s="34"/>
      <c r="Z1752" s="34"/>
      <c r="AA1752" s="34"/>
      <c r="AB1752" s="34"/>
      <c r="AC1752" s="34"/>
    </row>
    <row r="1753" spans="1:29">
      <c r="A1753" s="34"/>
      <c r="B1753" s="34"/>
      <c r="C1753" s="34"/>
      <c r="D1753" s="34"/>
      <c r="E1753" s="34"/>
      <c r="F1753" s="34"/>
      <c r="G1753" s="34"/>
      <c r="P1753" s="34"/>
      <c r="Q1753" s="34"/>
      <c r="R1753" s="34"/>
      <c r="S1753" s="34"/>
      <c r="T1753" s="34"/>
      <c r="U1753" s="34"/>
      <c r="V1753" s="34"/>
      <c r="W1753" s="34"/>
      <c r="X1753" s="34"/>
      <c r="Y1753" s="34"/>
      <c r="Z1753" s="34"/>
      <c r="AA1753" s="34"/>
      <c r="AB1753" s="34"/>
      <c r="AC1753" s="34"/>
    </row>
    <row r="1754" spans="1:29">
      <c r="A1754" s="34"/>
      <c r="B1754" s="34"/>
      <c r="C1754" s="34"/>
      <c r="D1754" s="34"/>
      <c r="E1754" s="34"/>
      <c r="F1754" s="34"/>
      <c r="G1754" s="34"/>
      <c r="P1754" s="34"/>
      <c r="Q1754" s="34"/>
      <c r="R1754" s="34"/>
      <c r="S1754" s="34"/>
      <c r="T1754" s="34"/>
      <c r="U1754" s="34"/>
      <c r="V1754" s="34"/>
      <c r="W1754" s="34"/>
      <c r="X1754" s="34"/>
      <c r="Y1754" s="34"/>
      <c r="Z1754" s="34"/>
      <c r="AA1754" s="34"/>
      <c r="AB1754" s="34"/>
      <c r="AC1754" s="34"/>
    </row>
    <row r="1755" spans="1:29">
      <c r="A1755" s="34"/>
      <c r="B1755" s="34"/>
      <c r="C1755" s="34"/>
      <c r="D1755" s="34"/>
      <c r="E1755" s="34"/>
      <c r="F1755" s="34"/>
      <c r="G1755" s="34"/>
      <c r="P1755" s="34"/>
      <c r="Q1755" s="34"/>
      <c r="R1755" s="34"/>
      <c r="S1755" s="34"/>
      <c r="T1755" s="34"/>
      <c r="U1755" s="34"/>
      <c r="V1755" s="34"/>
      <c r="W1755" s="34"/>
      <c r="X1755" s="34"/>
      <c r="Y1755" s="34"/>
      <c r="Z1755" s="34"/>
      <c r="AA1755" s="34"/>
      <c r="AB1755" s="34"/>
      <c r="AC1755" s="34"/>
    </row>
    <row r="1756" spans="1:29">
      <c r="A1756" s="34"/>
      <c r="B1756" s="34"/>
      <c r="C1756" s="34"/>
      <c r="D1756" s="34"/>
      <c r="E1756" s="34"/>
      <c r="F1756" s="34"/>
      <c r="G1756" s="34"/>
      <c r="P1756" s="34"/>
      <c r="Q1756" s="34"/>
      <c r="R1756" s="34"/>
      <c r="S1756" s="34"/>
      <c r="T1756" s="34"/>
      <c r="U1756" s="34"/>
      <c r="V1756" s="34"/>
      <c r="W1756" s="34"/>
      <c r="X1756" s="34"/>
      <c r="Y1756" s="34"/>
      <c r="Z1756" s="34"/>
      <c r="AA1756" s="34"/>
      <c r="AB1756" s="34"/>
      <c r="AC1756" s="34"/>
    </row>
    <row r="1757" spans="1:29">
      <c r="A1757" s="34"/>
      <c r="B1757" s="34"/>
      <c r="C1757" s="34"/>
      <c r="D1757" s="34"/>
      <c r="E1757" s="34"/>
      <c r="F1757" s="34"/>
      <c r="G1757" s="34"/>
      <c r="P1757" s="34"/>
      <c r="Q1757" s="34"/>
      <c r="R1757" s="34"/>
      <c r="S1757" s="34"/>
      <c r="T1757" s="34"/>
      <c r="U1757" s="34"/>
      <c r="V1757" s="34"/>
      <c r="W1757" s="34"/>
      <c r="X1757" s="34"/>
      <c r="Y1757" s="34"/>
      <c r="Z1757" s="34"/>
      <c r="AA1757" s="34"/>
      <c r="AB1757" s="34"/>
      <c r="AC1757" s="34"/>
    </row>
    <row r="1758" spans="1:29">
      <c r="A1758" s="34"/>
      <c r="B1758" s="34"/>
      <c r="C1758" s="34"/>
      <c r="D1758" s="34"/>
      <c r="E1758" s="34"/>
      <c r="F1758" s="34"/>
      <c r="G1758" s="34"/>
      <c r="P1758" s="34"/>
      <c r="Q1758" s="34"/>
      <c r="R1758" s="34"/>
      <c r="S1758" s="34"/>
      <c r="T1758" s="34"/>
      <c r="U1758" s="34"/>
      <c r="V1758" s="34"/>
      <c r="W1758" s="34"/>
      <c r="X1758" s="34"/>
      <c r="Y1758" s="34"/>
      <c r="Z1758" s="34"/>
      <c r="AA1758" s="34"/>
      <c r="AB1758" s="34"/>
      <c r="AC1758" s="34"/>
    </row>
    <row r="1759" spans="1:29">
      <c r="A1759" s="34"/>
      <c r="B1759" s="34"/>
      <c r="C1759" s="34"/>
      <c r="D1759" s="34"/>
      <c r="E1759" s="34"/>
      <c r="F1759" s="34"/>
      <c r="G1759" s="34"/>
      <c r="P1759" s="34"/>
      <c r="Q1759" s="34"/>
      <c r="R1759" s="34"/>
      <c r="S1759" s="34"/>
      <c r="T1759" s="34"/>
      <c r="U1759" s="34"/>
      <c r="V1759" s="34"/>
      <c r="W1759" s="34"/>
      <c r="X1759" s="34"/>
      <c r="Y1759" s="34"/>
      <c r="Z1759" s="34"/>
      <c r="AA1759" s="34"/>
      <c r="AB1759" s="34"/>
      <c r="AC1759" s="34"/>
    </row>
    <row r="1760" spans="1:29">
      <c r="A1760" s="34"/>
      <c r="B1760" s="34"/>
      <c r="C1760" s="34"/>
      <c r="D1760" s="34"/>
      <c r="E1760" s="34"/>
      <c r="F1760" s="34"/>
      <c r="G1760" s="34"/>
      <c r="P1760" s="34"/>
      <c r="Q1760" s="34"/>
      <c r="R1760" s="34"/>
      <c r="S1760" s="34"/>
      <c r="T1760" s="34"/>
      <c r="U1760" s="34"/>
      <c r="V1760" s="34"/>
      <c r="W1760" s="34"/>
      <c r="X1760" s="34"/>
      <c r="Y1760" s="34"/>
      <c r="Z1760" s="34"/>
      <c r="AA1760" s="34"/>
      <c r="AB1760" s="34"/>
      <c r="AC1760" s="34"/>
    </row>
    <row r="1761" spans="1:29">
      <c r="A1761" s="34"/>
      <c r="B1761" s="34"/>
      <c r="C1761" s="34"/>
      <c r="D1761" s="34"/>
      <c r="E1761" s="34"/>
      <c r="F1761" s="34"/>
      <c r="G1761" s="34"/>
      <c r="P1761" s="34"/>
      <c r="Q1761" s="34"/>
      <c r="R1761" s="34"/>
      <c r="S1761" s="34"/>
      <c r="T1761" s="34"/>
      <c r="U1761" s="34"/>
      <c r="V1761" s="34"/>
      <c r="W1761" s="34"/>
      <c r="X1761" s="34"/>
      <c r="Y1761" s="34"/>
      <c r="Z1761" s="34"/>
      <c r="AA1761" s="34"/>
      <c r="AB1761" s="34"/>
      <c r="AC1761" s="34"/>
    </row>
    <row r="1762" spans="1:29">
      <c r="A1762" s="34"/>
      <c r="B1762" s="34"/>
      <c r="C1762" s="34"/>
      <c r="D1762" s="34"/>
      <c r="E1762" s="34"/>
      <c r="F1762" s="34"/>
      <c r="G1762" s="34"/>
      <c r="P1762" s="34"/>
      <c r="Q1762" s="34"/>
      <c r="R1762" s="34"/>
      <c r="S1762" s="34"/>
      <c r="T1762" s="34"/>
      <c r="U1762" s="34"/>
      <c r="V1762" s="34"/>
      <c r="W1762" s="34"/>
      <c r="X1762" s="34"/>
      <c r="Y1762" s="34"/>
      <c r="Z1762" s="34"/>
      <c r="AA1762" s="34"/>
      <c r="AB1762" s="34"/>
      <c r="AC1762" s="34"/>
    </row>
    <row r="1763" spans="1:29">
      <c r="A1763" s="34"/>
      <c r="B1763" s="34"/>
      <c r="C1763" s="34"/>
      <c r="D1763" s="34"/>
      <c r="E1763" s="34"/>
      <c r="F1763" s="34"/>
      <c r="G1763" s="34"/>
      <c r="P1763" s="34"/>
      <c r="Q1763" s="34"/>
      <c r="R1763" s="34"/>
      <c r="S1763" s="34"/>
      <c r="T1763" s="34"/>
      <c r="U1763" s="34"/>
      <c r="V1763" s="34"/>
      <c r="W1763" s="34"/>
      <c r="X1763" s="34"/>
      <c r="Y1763" s="34"/>
      <c r="Z1763" s="34"/>
      <c r="AA1763" s="34"/>
      <c r="AB1763" s="34"/>
      <c r="AC1763" s="34"/>
    </row>
    <row r="1764" spans="1:29">
      <c r="A1764" s="34"/>
      <c r="B1764" s="34"/>
      <c r="C1764" s="34"/>
      <c r="D1764" s="34"/>
      <c r="E1764" s="34"/>
      <c r="F1764" s="34"/>
      <c r="G1764" s="34"/>
      <c r="P1764" s="34"/>
      <c r="Q1764" s="34"/>
      <c r="R1764" s="34"/>
      <c r="S1764" s="34"/>
      <c r="T1764" s="34"/>
      <c r="U1764" s="34"/>
      <c r="V1764" s="34"/>
      <c r="W1764" s="34"/>
      <c r="X1764" s="34"/>
      <c r="Y1764" s="34"/>
      <c r="Z1764" s="34"/>
      <c r="AA1764" s="34"/>
      <c r="AB1764" s="34"/>
      <c r="AC1764" s="34"/>
    </row>
    <row r="1765" spans="1:29">
      <c r="A1765" s="34"/>
      <c r="B1765" s="34"/>
      <c r="C1765" s="34"/>
      <c r="D1765" s="34"/>
      <c r="E1765" s="34"/>
      <c r="F1765" s="34"/>
      <c r="G1765" s="34"/>
      <c r="P1765" s="34"/>
      <c r="Q1765" s="34"/>
      <c r="R1765" s="34"/>
      <c r="S1765" s="34"/>
      <c r="T1765" s="34"/>
      <c r="U1765" s="34"/>
      <c r="V1765" s="34"/>
      <c r="W1765" s="34"/>
      <c r="X1765" s="34"/>
      <c r="Y1765" s="34"/>
      <c r="Z1765" s="34"/>
      <c r="AA1765" s="34"/>
      <c r="AB1765" s="34"/>
      <c r="AC1765" s="34"/>
    </row>
    <row r="1766" spans="1:29">
      <c r="A1766" s="34"/>
      <c r="B1766" s="34"/>
      <c r="C1766" s="34"/>
      <c r="D1766" s="34"/>
      <c r="E1766" s="34"/>
      <c r="F1766" s="34"/>
      <c r="G1766" s="34"/>
      <c r="P1766" s="34"/>
      <c r="Q1766" s="34"/>
      <c r="R1766" s="34"/>
      <c r="S1766" s="34"/>
      <c r="T1766" s="34"/>
      <c r="U1766" s="34"/>
      <c r="V1766" s="34"/>
      <c r="W1766" s="34"/>
      <c r="X1766" s="34"/>
      <c r="Y1766" s="34"/>
      <c r="Z1766" s="34"/>
      <c r="AA1766" s="34"/>
      <c r="AB1766" s="34"/>
      <c r="AC1766" s="34"/>
    </row>
    <row r="1767" spans="1:29">
      <c r="A1767" s="34"/>
      <c r="B1767" s="34"/>
      <c r="C1767" s="34"/>
      <c r="D1767" s="34"/>
      <c r="E1767" s="34"/>
      <c r="F1767" s="34"/>
      <c r="G1767" s="34"/>
      <c r="P1767" s="34"/>
      <c r="Q1767" s="34"/>
      <c r="R1767" s="34"/>
      <c r="S1767" s="34"/>
      <c r="T1767" s="34"/>
      <c r="U1767" s="34"/>
      <c r="V1767" s="34"/>
      <c r="W1767" s="34"/>
      <c r="X1767" s="34"/>
      <c r="Y1767" s="34"/>
      <c r="Z1767" s="34"/>
      <c r="AA1767" s="34"/>
      <c r="AB1767" s="34"/>
      <c r="AC1767" s="34"/>
    </row>
    <row r="1768" spans="1:29">
      <c r="A1768" s="34"/>
      <c r="B1768" s="34"/>
      <c r="C1768" s="34"/>
      <c r="D1768" s="34"/>
      <c r="E1768" s="34"/>
      <c r="F1768" s="34"/>
      <c r="G1768" s="34"/>
      <c r="P1768" s="34"/>
      <c r="Q1768" s="34"/>
      <c r="R1768" s="34"/>
      <c r="S1768" s="34"/>
      <c r="T1768" s="34"/>
      <c r="U1768" s="34"/>
      <c r="V1768" s="34"/>
      <c r="W1768" s="34"/>
      <c r="X1768" s="34"/>
      <c r="Y1768" s="34"/>
      <c r="Z1768" s="34"/>
      <c r="AA1768" s="34"/>
      <c r="AB1768" s="34"/>
      <c r="AC1768" s="34"/>
    </row>
    <row r="1769" spans="1:29">
      <c r="A1769" s="34"/>
      <c r="B1769" s="34"/>
      <c r="C1769" s="34"/>
      <c r="D1769" s="34"/>
      <c r="E1769" s="34"/>
      <c r="F1769" s="34"/>
      <c r="G1769" s="34"/>
      <c r="P1769" s="34"/>
      <c r="Q1769" s="34"/>
      <c r="R1769" s="34"/>
      <c r="S1769" s="34"/>
      <c r="T1769" s="34"/>
      <c r="U1769" s="34"/>
      <c r="V1769" s="34"/>
      <c r="W1769" s="34"/>
      <c r="X1769" s="34"/>
      <c r="Y1769" s="34"/>
      <c r="Z1769" s="34"/>
      <c r="AA1769" s="34"/>
      <c r="AB1769" s="34"/>
      <c r="AC1769" s="34"/>
    </row>
    <row r="1770" spans="1:29">
      <c r="A1770" s="34"/>
      <c r="B1770" s="34"/>
      <c r="C1770" s="34"/>
      <c r="D1770" s="34"/>
      <c r="E1770" s="34"/>
      <c r="F1770" s="34"/>
      <c r="G1770" s="34"/>
      <c r="P1770" s="34"/>
      <c r="Q1770" s="34"/>
      <c r="R1770" s="34"/>
      <c r="S1770" s="34"/>
      <c r="T1770" s="34"/>
      <c r="U1770" s="34"/>
      <c r="V1770" s="34"/>
      <c r="W1770" s="34"/>
      <c r="X1770" s="34"/>
      <c r="Y1770" s="34"/>
      <c r="Z1770" s="34"/>
      <c r="AA1770" s="34"/>
      <c r="AB1770" s="34"/>
      <c r="AC1770" s="34"/>
    </row>
    <row r="1771" spans="1:29">
      <c r="A1771" s="34"/>
      <c r="B1771" s="34"/>
      <c r="C1771" s="34"/>
      <c r="D1771" s="34"/>
      <c r="E1771" s="34"/>
      <c r="F1771" s="34"/>
      <c r="G1771" s="34"/>
      <c r="P1771" s="34"/>
      <c r="Q1771" s="34"/>
      <c r="R1771" s="34"/>
      <c r="S1771" s="34"/>
      <c r="T1771" s="34"/>
      <c r="U1771" s="34"/>
      <c r="V1771" s="34"/>
      <c r="W1771" s="34"/>
      <c r="X1771" s="34"/>
      <c r="Y1771" s="34"/>
      <c r="Z1771" s="34"/>
      <c r="AA1771" s="34"/>
      <c r="AB1771" s="34"/>
      <c r="AC1771" s="34"/>
    </row>
    <row r="1772" spans="1:29">
      <c r="A1772" s="34"/>
      <c r="B1772" s="34"/>
      <c r="C1772" s="34"/>
      <c r="D1772" s="34"/>
      <c r="E1772" s="34"/>
      <c r="F1772" s="34"/>
      <c r="G1772" s="34"/>
      <c r="P1772" s="34"/>
      <c r="Q1772" s="34"/>
      <c r="R1772" s="34"/>
      <c r="S1772" s="34"/>
      <c r="T1772" s="34"/>
      <c r="U1772" s="34"/>
      <c r="V1772" s="34"/>
      <c r="W1772" s="34"/>
      <c r="X1772" s="34"/>
      <c r="Y1772" s="34"/>
      <c r="Z1772" s="34"/>
      <c r="AA1772" s="34"/>
      <c r="AB1772" s="34"/>
      <c r="AC1772" s="34"/>
    </row>
    <row r="1773" spans="1:29">
      <c r="A1773" s="34"/>
      <c r="B1773" s="34"/>
      <c r="C1773" s="34"/>
      <c r="D1773" s="34"/>
      <c r="E1773" s="34"/>
      <c r="F1773" s="34"/>
      <c r="G1773" s="34"/>
      <c r="P1773" s="34"/>
      <c r="Q1773" s="34"/>
      <c r="R1773" s="34"/>
      <c r="S1773" s="34"/>
      <c r="T1773" s="34"/>
      <c r="U1773" s="34"/>
      <c r="V1773" s="34"/>
      <c r="W1773" s="34"/>
      <c r="X1773" s="34"/>
      <c r="Y1773" s="34"/>
      <c r="Z1773" s="34"/>
      <c r="AA1773" s="34"/>
      <c r="AB1773" s="34"/>
      <c r="AC1773" s="34"/>
    </row>
    <row r="1774" spans="1:29">
      <c r="A1774" s="34"/>
      <c r="B1774" s="34"/>
      <c r="C1774" s="34"/>
      <c r="D1774" s="34"/>
      <c r="E1774" s="34"/>
      <c r="F1774" s="34"/>
      <c r="G1774" s="34"/>
      <c r="P1774" s="34"/>
      <c r="Q1774" s="34"/>
      <c r="R1774" s="34"/>
      <c r="S1774" s="34"/>
      <c r="T1774" s="34"/>
      <c r="U1774" s="34"/>
      <c r="V1774" s="34"/>
      <c r="W1774" s="34"/>
      <c r="X1774" s="34"/>
      <c r="Y1774" s="34"/>
      <c r="Z1774" s="34"/>
      <c r="AA1774" s="34"/>
      <c r="AB1774" s="34"/>
      <c r="AC1774" s="34"/>
    </row>
    <row r="1775" spans="1:29">
      <c r="A1775" s="34"/>
      <c r="B1775" s="34"/>
      <c r="C1775" s="34"/>
      <c r="D1775" s="34"/>
      <c r="E1775" s="34"/>
      <c r="F1775" s="34"/>
      <c r="G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row>
    <row r="1776" spans="1:29">
      <c r="A1776" s="34"/>
      <c r="B1776" s="34"/>
      <c r="C1776" s="34"/>
      <c r="D1776" s="34"/>
      <c r="E1776" s="34"/>
      <c r="F1776" s="34"/>
      <c r="G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row>
    <row r="1777" spans="1:29">
      <c r="A1777" s="34"/>
      <c r="B1777" s="34"/>
      <c r="C1777" s="34"/>
      <c r="D1777" s="34"/>
      <c r="E1777" s="34"/>
      <c r="F1777" s="34"/>
      <c r="G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row>
    <row r="1778" spans="1:29">
      <c r="A1778" s="34"/>
      <c r="B1778" s="34"/>
      <c r="C1778" s="34"/>
      <c r="D1778" s="34"/>
      <c r="E1778" s="34"/>
      <c r="F1778" s="34"/>
      <c r="G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row>
    <row r="1779" spans="1:29">
      <c r="A1779" s="34"/>
      <c r="B1779" s="34"/>
      <c r="C1779" s="34"/>
      <c r="D1779" s="34"/>
      <c r="E1779" s="34"/>
      <c r="F1779" s="34"/>
      <c r="G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row>
    <row r="1780" spans="1:29">
      <c r="A1780" s="34"/>
      <c r="B1780" s="34"/>
      <c r="C1780" s="34"/>
      <c r="D1780" s="34"/>
      <c r="E1780" s="34"/>
      <c r="F1780" s="34"/>
      <c r="G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row>
    <row r="1781" spans="1:29">
      <c r="A1781" s="34"/>
      <c r="B1781" s="34"/>
      <c r="C1781" s="34"/>
      <c r="D1781" s="34"/>
      <c r="E1781" s="34"/>
      <c r="F1781" s="34"/>
      <c r="G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row>
    <row r="1782" spans="1:29">
      <c r="A1782" s="34"/>
      <c r="B1782" s="34"/>
      <c r="C1782" s="34"/>
      <c r="D1782" s="34"/>
      <c r="E1782" s="34"/>
      <c r="F1782" s="34"/>
      <c r="G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row>
    <row r="1783" spans="1:29">
      <c r="A1783" s="34"/>
      <c r="B1783" s="34"/>
      <c r="C1783" s="34"/>
      <c r="D1783" s="34"/>
      <c r="E1783" s="34"/>
      <c r="F1783" s="34"/>
      <c r="G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row>
    <row r="1784" spans="1:29">
      <c r="A1784" s="34"/>
      <c r="B1784" s="34"/>
      <c r="C1784" s="34"/>
      <c r="D1784" s="34"/>
      <c r="E1784" s="34"/>
      <c r="F1784" s="34"/>
      <c r="G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row>
    <row r="1785" spans="1:29">
      <c r="A1785" s="34"/>
      <c r="B1785" s="34"/>
      <c r="C1785" s="34"/>
      <c r="D1785" s="34"/>
      <c r="E1785" s="34"/>
      <c r="F1785" s="34"/>
      <c r="G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row>
    <row r="1786" spans="1:29">
      <c r="A1786" s="34"/>
      <c r="B1786" s="34"/>
      <c r="C1786" s="34"/>
      <c r="D1786" s="34"/>
      <c r="E1786" s="34"/>
      <c r="F1786" s="34"/>
      <c r="G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row>
    <row r="1787" spans="1:29">
      <c r="A1787" s="34"/>
      <c r="B1787" s="34"/>
      <c r="C1787" s="34"/>
      <c r="D1787" s="34"/>
      <c r="E1787" s="34"/>
      <c r="F1787" s="34"/>
      <c r="G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row>
    <row r="1788" spans="1:29">
      <c r="A1788" s="34"/>
      <c r="B1788" s="34"/>
      <c r="C1788" s="34"/>
      <c r="D1788" s="34"/>
      <c r="E1788" s="34"/>
      <c r="F1788" s="34"/>
      <c r="G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row>
    <row r="1789" spans="1:29">
      <c r="A1789" s="34"/>
      <c r="B1789" s="34"/>
      <c r="C1789" s="34"/>
      <c r="D1789" s="34"/>
      <c r="E1789" s="34"/>
      <c r="F1789" s="34"/>
      <c r="G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row>
    <row r="1790" spans="1:29">
      <c r="A1790" s="34"/>
      <c r="B1790" s="34"/>
      <c r="C1790" s="34"/>
      <c r="D1790" s="34"/>
      <c r="E1790" s="34"/>
      <c r="F1790" s="34"/>
      <c r="G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row>
    <row r="1791" spans="1:29">
      <c r="A1791" s="34"/>
      <c r="B1791" s="34"/>
      <c r="C1791" s="34"/>
      <c r="D1791" s="34"/>
      <c r="E1791" s="34"/>
      <c r="F1791" s="34"/>
      <c r="G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row>
    <row r="1792" spans="1:29">
      <c r="A1792" s="34"/>
      <c r="B1792" s="34"/>
      <c r="C1792" s="34"/>
      <c r="D1792" s="34"/>
      <c r="E1792" s="34"/>
      <c r="F1792" s="34"/>
      <c r="G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row>
    <row r="1793" spans="1:29">
      <c r="A1793" s="34"/>
      <c r="B1793" s="34"/>
      <c r="C1793" s="34"/>
      <c r="D1793" s="34"/>
      <c r="E1793" s="34"/>
      <c r="F1793" s="34"/>
      <c r="G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row>
    <row r="1794" spans="1:29">
      <c r="A1794" s="34"/>
      <c r="B1794" s="34"/>
      <c r="C1794" s="34"/>
      <c r="D1794" s="34"/>
      <c r="E1794" s="34"/>
      <c r="F1794" s="34"/>
      <c r="G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row>
    <row r="1795" spans="1:29">
      <c r="A1795" s="34"/>
      <c r="B1795" s="34"/>
      <c r="C1795" s="34"/>
      <c r="D1795" s="34"/>
      <c r="E1795" s="34"/>
      <c r="F1795" s="34"/>
      <c r="G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row>
    <row r="1796" spans="1:29">
      <c r="A1796" s="34"/>
      <c r="B1796" s="34"/>
      <c r="C1796" s="34"/>
      <c r="D1796" s="34"/>
      <c r="E1796" s="34"/>
      <c r="F1796" s="34"/>
      <c r="G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row>
    <row r="1797" spans="1:29">
      <c r="A1797" s="34"/>
      <c r="B1797" s="34"/>
      <c r="C1797" s="34"/>
      <c r="D1797" s="34"/>
      <c r="E1797" s="34"/>
      <c r="F1797" s="34"/>
      <c r="G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row>
    <row r="1798" spans="1:29">
      <c r="A1798" s="34"/>
      <c r="B1798" s="34"/>
      <c r="C1798" s="34"/>
      <c r="D1798" s="34"/>
      <c r="E1798" s="34"/>
      <c r="F1798" s="34"/>
      <c r="G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row>
    <row r="1799" spans="1:29">
      <c r="A1799" s="34"/>
      <c r="B1799" s="34"/>
      <c r="C1799" s="34"/>
      <c r="D1799" s="34"/>
      <c r="E1799" s="34"/>
      <c r="F1799" s="34"/>
      <c r="G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row>
    <row r="1800" spans="1:29">
      <c r="A1800" s="34"/>
      <c r="B1800" s="34"/>
      <c r="C1800" s="34"/>
      <c r="D1800" s="34"/>
      <c r="E1800" s="34"/>
      <c r="F1800" s="34"/>
      <c r="G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row>
    <row r="1801" spans="1:29">
      <c r="A1801" s="34"/>
      <c r="B1801" s="34"/>
      <c r="C1801" s="34"/>
      <c r="D1801" s="34"/>
      <c r="E1801" s="34"/>
      <c r="F1801" s="34"/>
      <c r="G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row>
    <row r="1802" spans="1:29">
      <c r="A1802" s="34"/>
      <c r="B1802" s="34"/>
      <c r="C1802" s="34"/>
      <c r="D1802" s="34"/>
      <c r="E1802" s="34"/>
      <c r="F1802" s="34"/>
      <c r="G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row>
    <row r="1803" spans="1:29">
      <c r="A1803" s="34"/>
      <c r="B1803" s="34"/>
      <c r="C1803" s="34"/>
      <c r="D1803" s="34"/>
      <c r="E1803" s="34"/>
      <c r="F1803" s="34"/>
      <c r="G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row>
    <row r="1804" spans="1:29">
      <c r="A1804" s="34"/>
      <c r="B1804" s="34"/>
      <c r="C1804" s="34"/>
      <c r="D1804" s="34"/>
      <c r="E1804" s="34"/>
      <c r="F1804" s="34"/>
      <c r="G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row>
    <row r="1805" spans="1:29">
      <c r="A1805" s="34"/>
      <c r="B1805" s="34"/>
      <c r="C1805" s="34"/>
      <c r="D1805" s="34"/>
      <c r="E1805" s="34"/>
      <c r="F1805" s="34"/>
      <c r="G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row>
    <row r="1806" spans="1:29">
      <c r="A1806" s="34"/>
      <c r="B1806" s="34"/>
      <c r="C1806" s="34"/>
      <c r="D1806" s="34"/>
      <c r="E1806" s="34"/>
      <c r="F1806" s="34"/>
      <c r="G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row>
    <row r="1807" spans="1:29">
      <c r="A1807" s="34"/>
      <c r="B1807" s="34"/>
      <c r="C1807" s="34"/>
      <c r="D1807" s="34"/>
      <c r="E1807" s="34"/>
      <c r="F1807" s="34"/>
      <c r="G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row>
    <row r="1808" spans="1:29">
      <c r="A1808" s="34"/>
      <c r="B1808" s="34"/>
      <c r="C1808" s="34"/>
      <c r="D1808" s="34"/>
      <c r="E1808" s="34"/>
      <c r="F1808" s="34"/>
      <c r="G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row>
    <row r="1809" spans="1:29">
      <c r="A1809" s="34"/>
      <c r="B1809" s="34"/>
      <c r="C1809" s="34"/>
      <c r="D1809" s="34"/>
      <c r="E1809" s="34"/>
      <c r="F1809" s="34"/>
      <c r="G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row>
    <row r="1810" spans="1:29">
      <c r="A1810" s="34"/>
      <c r="B1810" s="34"/>
      <c r="C1810" s="34"/>
      <c r="D1810" s="34"/>
      <c r="E1810" s="34"/>
      <c r="F1810" s="34"/>
      <c r="G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row>
    <row r="1811" spans="1:29">
      <c r="A1811" s="34"/>
      <c r="B1811" s="34"/>
      <c r="C1811" s="34"/>
      <c r="D1811" s="34"/>
      <c r="E1811" s="34"/>
      <c r="F1811" s="34"/>
      <c r="G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row>
    <row r="1812" spans="1:29">
      <c r="A1812" s="34"/>
      <c r="B1812" s="34"/>
      <c r="C1812" s="34"/>
      <c r="D1812" s="34"/>
      <c r="E1812" s="34"/>
      <c r="F1812" s="34"/>
      <c r="G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row>
    <row r="1813" spans="1:29">
      <c r="A1813" s="34"/>
      <c r="B1813" s="34"/>
      <c r="C1813" s="34"/>
      <c r="D1813" s="34"/>
      <c r="E1813" s="34"/>
      <c r="F1813" s="34"/>
      <c r="G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row>
    <row r="1814" spans="1:29">
      <c r="A1814" s="34"/>
      <c r="B1814" s="34"/>
      <c r="C1814" s="34"/>
      <c r="D1814" s="34"/>
      <c r="E1814" s="34"/>
      <c r="F1814" s="34"/>
      <c r="G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row>
    <row r="1815" spans="1:29">
      <c r="A1815" s="34"/>
      <c r="B1815" s="34"/>
      <c r="C1815" s="34"/>
      <c r="D1815" s="34"/>
      <c r="E1815" s="34"/>
      <c r="F1815" s="34"/>
      <c r="G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row>
    <row r="1816" spans="1:29">
      <c r="A1816" s="34"/>
      <c r="B1816" s="34"/>
      <c r="C1816" s="34"/>
      <c r="D1816" s="34"/>
      <c r="E1816" s="34"/>
      <c r="F1816" s="34"/>
      <c r="G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row>
    <row r="1817" spans="1:29">
      <c r="A1817" s="34"/>
      <c r="B1817" s="34"/>
      <c r="C1817" s="34"/>
      <c r="D1817" s="34"/>
      <c r="E1817" s="34"/>
      <c r="F1817" s="34"/>
      <c r="G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row>
    <row r="1818" spans="1:29">
      <c r="A1818" s="34"/>
      <c r="B1818" s="34"/>
      <c r="C1818" s="34"/>
      <c r="D1818" s="34"/>
      <c r="E1818" s="34"/>
      <c r="F1818" s="34"/>
      <c r="G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row>
    <row r="1819" spans="1:29">
      <c r="A1819" s="34"/>
      <c r="B1819" s="34"/>
      <c r="C1819" s="34"/>
      <c r="D1819" s="34"/>
      <c r="E1819" s="34"/>
      <c r="F1819" s="34"/>
      <c r="G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row>
    <row r="1820" spans="1:29">
      <c r="A1820" s="34"/>
      <c r="B1820" s="34"/>
      <c r="C1820" s="34"/>
      <c r="D1820" s="34"/>
      <c r="E1820" s="34"/>
      <c r="F1820" s="34"/>
      <c r="G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row>
    <row r="1821" spans="1:29">
      <c r="A1821" s="34"/>
      <c r="B1821" s="34"/>
      <c r="C1821" s="34"/>
      <c r="D1821" s="34"/>
      <c r="E1821" s="34"/>
      <c r="F1821" s="34"/>
      <c r="G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row>
    <row r="1822" spans="1:29">
      <c r="A1822" s="34"/>
      <c r="B1822" s="34"/>
      <c r="C1822" s="34"/>
      <c r="D1822" s="34"/>
      <c r="E1822" s="34"/>
      <c r="F1822" s="34"/>
      <c r="G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row>
    <row r="1823" spans="1:29">
      <c r="A1823" s="34"/>
      <c r="B1823" s="34"/>
      <c r="C1823" s="34"/>
      <c r="D1823" s="34"/>
      <c r="E1823" s="34"/>
      <c r="F1823" s="34"/>
      <c r="G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row>
    <row r="1824" spans="1:29">
      <c r="A1824" s="34"/>
      <c r="B1824" s="34"/>
      <c r="C1824" s="34"/>
      <c r="D1824" s="34"/>
      <c r="E1824" s="34"/>
      <c r="F1824" s="34"/>
      <c r="G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row>
    <row r="1825" spans="1:29">
      <c r="A1825" s="34"/>
      <c r="B1825" s="34"/>
      <c r="C1825" s="34"/>
      <c r="D1825" s="34"/>
      <c r="E1825" s="34"/>
      <c r="F1825" s="34"/>
      <c r="G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row>
    <row r="1826" spans="1:29">
      <c r="A1826" s="34"/>
      <c r="B1826" s="34"/>
      <c r="C1826" s="34"/>
      <c r="D1826" s="34"/>
      <c r="E1826" s="34"/>
      <c r="F1826" s="34"/>
      <c r="G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row>
    <row r="1827" spans="1:29">
      <c r="A1827" s="34"/>
      <c r="B1827" s="34"/>
      <c r="C1827" s="34"/>
      <c r="D1827" s="34"/>
      <c r="E1827" s="34"/>
      <c r="F1827" s="34"/>
      <c r="G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row>
    <row r="1828" spans="1:29">
      <c r="A1828" s="34"/>
      <c r="B1828" s="34"/>
      <c r="C1828" s="34"/>
      <c r="D1828" s="34"/>
      <c r="E1828" s="34"/>
      <c r="F1828" s="34"/>
      <c r="G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row>
    <row r="1829" spans="1:29">
      <c r="A1829" s="34"/>
      <c r="B1829" s="34"/>
      <c r="C1829" s="34"/>
      <c r="D1829" s="34"/>
      <c r="E1829" s="34"/>
      <c r="F1829" s="34"/>
      <c r="G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row>
    <row r="1830" spans="1:29">
      <c r="A1830" s="34"/>
      <c r="B1830" s="34"/>
      <c r="C1830" s="34"/>
      <c r="D1830" s="34"/>
      <c r="E1830" s="34"/>
      <c r="F1830" s="34"/>
      <c r="G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row>
    <row r="1831" spans="1:29">
      <c r="A1831" s="34"/>
      <c r="B1831" s="34"/>
      <c r="C1831" s="34"/>
      <c r="D1831" s="34"/>
      <c r="E1831" s="34"/>
      <c r="F1831" s="34"/>
      <c r="G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row>
    <row r="1832" spans="1:29">
      <c r="A1832" s="34"/>
      <c r="B1832" s="34"/>
      <c r="C1832" s="34"/>
      <c r="D1832" s="34"/>
      <c r="E1832" s="34"/>
      <c r="F1832" s="34"/>
      <c r="G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row>
    <row r="1833" spans="1:29">
      <c r="A1833" s="34"/>
      <c r="B1833" s="34"/>
      <c r="C1833" s="34"/>
      <c r="D1833" s="34"/>
      <c r="E1833" s="34"/>
      <c r="F1833" s="34"/>
      <c r="G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row>
    <row r="1834" spans="1:29">
      <c r="A1834" s="34"/>
      <c r="B1834" s="34"/>
      <c r="C1834" s="34"/>
      <c r="D1834" s="34"/>
      <c r="E1834" s="34"/>
      <c r="F1834" s="34"/>
      <c r="G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row>
    <row r="1835" spans="1:29">
      <c r="A1835" s="34"/>
      <c r="B1835" s="34"/>
      <c r="C1835" s="34"/>
      <c r="D1835" s="34"/>
      <c r="E1835" s="34"/>
      <c r="F1835" s="34"/>
      <c r="G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row>
    <row r="1836" spans="1:29">
      <c r="A1836" s="34"/>
      <c r="B1836" s="34"/>
      <c r="C1836" s="34"/>
      <c r="D1836" s="34"/>
      <c r="E1836" s="34"/>
      <c r="F1836" s="34"/>
      <c r="G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row>
    <row r="1837" spans="1:29">
      <c r="A1837" s="34"/>
      <c r="B1837" s="34"/>
      <c r="C1837" s="34"/>
      <c r="D1837" s="34"/>
      <c r="E1837" s="34"/>
      <c r="F1837" s="34"/>
      <c r="G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row>
    <row r="1838" spans="1:29">
      <c r="A1838" s="34"/>
      <c r="B1838" s="34"/>
      <c r="C1838" s="34"/>
      <c r="D1838" s="34"/>
      <c r="E1838" s="34"/>
      <c r="F1838" s="34"/>
      <c r="G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row>
    <row r="1839" spans="1:29">
      <c r="A1839" s="34"/>
      <c r="B1839" s="34"/>
      <c r="C1839" s="34"/>
      <c r="D1839" s="34"/>
      <c r="E1839" s="34"/>
      <c r="F1839" s="34"/>
      <c r="G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row>
    <row r="1840" spans="1:29">
      <c r="A1840" s="34"/>
      <c r="B1840" s="34"/>
      <c r="C1840" s="34"/>
      <c r="D1840" s="34"/>
      <c r="E1840" s="34"/>
      <c r="F1840" s="34"/>
      <c r="G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row>
    <row r="1841" spans="1:29">
      <c r="A1841" s="34"/>
      <c r="B1841" s="34"/>
      <c r="C1841" s="34"/>
      <c r="D1841" s="34"/>
      <c r="E1841" s="34"/>
      <c r="F1841" s="34"/>
      <c r="G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row>
    <row r="1842" spans="1:29">
      <c r="A1842" s="34"/>
      <c r="B1842" s="34"/>
      <c r="C1842" s="34"/>
      <c r="D1842" s="34"/>
      <c r="E1842" s="34"/>
      <c r="F1842" s="34"/>
      <c r="G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row>
    <row r="1843" spans="1:29">
      <c r="A1843" s="34"/>
      <c r="B1843" s="34"/>
      <c r="C1843" s="34"/>
      <c r="D1843" s="34"/>
      <c r="E1843" s="34"/>
      <c r="F1843" s="34"/>
      <c r="G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row>
    <row r="1844" spans="1:29">
      <c r="A1844" s="34"/>
      <c r="B1844" s="34"/>
      <c r="C1844" s="34"/>
      <c r="D1844" s="34"/>
      <c r="E1844" s="34"/>
      <c r="F1844" s="34"/>
      <c r="G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row>
    <row r="1845" spans="1:29">
      <c r="A1845" s="34"/>
      <c r="B1845" s="34"/>
      <c r="C1845" s="34"/>
      <c r="D1845" s="34"/>
      <c r="E1845" s="34"/>
      <c r="F1845" s="34"/>
      <c r="G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row>
    <row r="1846" spans="1:29">
      <c r="A1846" s="34"/>
      <c r="B1846" s="34"/>
      <c r="C1846" s="34"/>
      <c r="D1846" s="34"/>
      <c r="E1846" s="34"/>
      <c r="F1846" s="34"/>
      <c r="G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row>
    <row r="1847" spans="1:29">
      <c r="A1847" s="34"/>
      <c r="B1847" s="34"/>
      <c r="C1847" s="34"/>
      <c r="D1847" s="34"/>
      <c r="E1847" s="34"/>
      <c r="F1847" s="34"/>
      <c r="G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row>
    <row r="1848" spans="1:29">
      <c r="A1848" s="34"/>
      <c r="B1848" s="34"/>
      <c r="C1848" s="34"/>
      <c r="D1848" s="34"/>
      <c r="E1848" s="34"/>
      <c r="F1848" s="34"/>
      <c r="G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row>
    <row r="1849" spans="1:29">
      <c r="A1849" s="34"/>
      <c r="B1849" s="34"/>
      <c r="C1849" s="34"/>
      <c r="D1849" s="34"/>
      <c r="E1849" s="34"/>
      <c r="F1849" s="34"/>
      <c r="G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row>
    <row r="1850" spans="1:29">
      <c r="A1850" s="34"/>
      <c r="B1850" s="34"/>
      <c r="C1850" s="34"/>
      <c r="D1850" s="34"/>
      <c r="E1850" s="34"/>
      <c r="F1850" s="34"/>
      <c r="G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row>
    <row r="1851" spans="1:29">
      <c r="A1851" s="34"/>
      <c r="B1851" s="34"/>
      <c r="C1851" s="34"/>
      <c r="D1851" s="34"/>
      <c r="E1851" s="34"/>
      <c r="F1851" s="34"/>
      <c r="G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row>
    <row r="1852" spans="1:29">
      <c r="A1852" s="34"/>
      <c r="B1852" s="34"/>
      <c r="C1852" s="34"/>
      <c r="D1852" s="34"/>
      <c r="E1852" s="34"/>
      <c r="F1852" s="34"/>
      <c r="G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row>
    <row r="1853" spans="1:29">
      <c r="A1853" s="34"/>
      <c r="B1853" s="34"/>
      <c r="C1853" s="34"/>
      <c r="D1853" s="34"/>
      <c r="E1853" s="34"/>
      <c r="F1853" s="34"/>
      <c r="G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row>
    <row r="1854" spans="1:29">
      <c r="A1854" s="34"/>
      <c r="B1854" s="34"/>
      <c r="C1854" s="34"/>
      <c r="D1854" s="34"/>
      <c r="E1854" s="34"/>
      <c r="F1854" s="34"/>
      <c r="G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row>
    <row r="1855" spans="1:29">
      <c r="A1855" s="34"/>
      <c r="B1855" s="34"/>
      <c r="C1855" s="34"/>
      <c r="D1855" s="34"/>
      <c r="E1855" s="34"/>
      <c r="F1855" s="34"/>
      <c r="G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row>
    <row r="1856" spans="1:29">
      <c r="A1856" s="34"/>
      <c r="B1856" s="34"/>
      <c r="C1856" s="34"/>
      <c r="D1856" s="34"/>
      <c r="E1856" s="34"/>
      <c r="F1856" s="34"/>
      <c r="G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row>
    <row r="1857" spans="1:29">
      <c r="A1857" s="34"/>
      <c r="B1857" s="34"/>
      <c r="C1857" s="34"/>
      <c r="D1857" s="34"/>
      <c r="E1857" s="34"/>
      <c r="F1857" s="34"/>
      <c r="G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row>
    <row r="1858" spans="1:29">
      <c r="A1858" s="34"/>
      <c r="B1858" s="34"/>
      <c r="C1858" s="34"/>
      <c r="D1858" s="34"/>
      <c r="E1858" s="34"/>
      <c r="F1858" s="34"/>
      <c r="G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row>
    <row r="1859" spans="1:29">
      <c r="A1859" s="34"/>
      <c r="B1859" s="34"/>
      <c r="C1859" s="34"/>
      <c r="D1859" s="34"/>
      <c r="E1859" s="34"/>
      <c r="F1859" s="34"/>
      <c r="G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row>
    <row r="1860" spans="1:29">
      <c r="A1860" s="34"/>
      <c r="B1860" s="34"/>
      <c r="C1860" s="34"/>
      <c r="D1860" s="34"/>
      <c r="E1860" s="34"/>
      <c r="F1860" s="34"/>
      <c r="G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row>
    <row r="1861" spans="1:29">
      <c r="A1861" s="34"/>
      <c r="B1861" s="34"/>
      <c r="C1861" s="34"/>
      <c r="D1861" s="34"/>
      <c r="E1861" s="34"/>
      <c r="F1861" s="34"/>
      <c r="G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row>
    <row r="1862" spans="1:29">
      <c r="A1862" s="34"/>
      <c r="B1862" s="34"/>
      <c r="C1862" s="34"/>
      <c r="D1862" s="34"/>
      <c r="E1862" s="34"/>
      <c r="F1862" s="34"/>
      <c r="G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row>
    <row r="1863" spans="1:29">
      <c r="A1863" s="34"/>
      <c r="B1863" s="34"/>
      <c r="C1863" s="34"/>
      <c r="D1863" s="34"/>
      <c r="E1863" s="34"/>
      <c r="F1863" s="34"/>
      <c r="G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row>
    <row r="1864" spans="1:29">
      <c r="A1864" s="34"/>
      <c r="B1864" s="34"/>
      <c r="C1864" s="34"/>
      <c r="D1864" s="34"/>
      <c r="E1864" s="34"/>
      <c r="F1864" s="34"/>
      <c r="G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row>
    <row r="1865" spans="1:29">
      <c r="A1865" s="34"/>
      <c r="B1865" s="34"/>
      <c r="C1865" s="34"/>
      <c r="D1865" s="34"/>
      <c r="E1865" s="34"/>
      <c r="F1865" s="34"/>
      <c r="G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row>
    <row r="1866" spans="1:29">
      <c r="A1866" s="34"/>
      <c r="B1866" s="34"/>
      <c r="C1866" s="34"/>
      <c r="D1866" s="34"/>
      <c r="E1866" s="34"/>
      <c r="F1866" s="34"/>
      <c r="G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row>
    <row r="1867" spans="1:29">
      <c r="A1867" s="34"/>
      <c r="B1867" s="34"/>
      <c r="C1867" s="34"/>
      <c r="D1867" s="34"/>
      <c r="E1867" s="34"/>
      <c r="F1867" s="34"/>
      <c r="G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row>
    <row r="1868" spans="1:29">
      <c r="A1868" s="34"/>
      <c r="B1868" s="34"/>
      <c r="C1868" s="34"/>
      <c r="D1868" s="34"/>
      <c r="E1868" s="34"/>
      <c r="F1868" s="34"/>
      <c r="G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row>
    <row r="1869" spans="1:29">
      <c r="A1869" s="34"/>
      <c r="B1869" s="34"/>
      <c r="C1869" s="34"/>
      <c r="D1869" s="34"/>
      <c r="E1869" s="34"/>
      <c r="F1869" s="34"/>
      <c r="G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row>
    <row r="1870" spans="1:29">
      <c r="A1870" s="34"/>
      <c r="B1870" s="34"/>
      <c r="C1870" s="34"/>
      <c r="D1870" s="34"/>
      <c r="E1870" s="34"/>
      <c r="F1870" s="34"/>
      <c r="G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row>
    <row r="1871" spans="1:29">
      <c r="A1871" s="34"/>
      <c r="B1871" s="34"/>
      <c r="C1871" s="34"/>
      <c r="D1871" s="34"/>
      <c r="E1871" s="34"/>
      <c r="F1871" s="34"/>
      <c r="G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row>
    <row r="1872" spans="1:29">
      <c r="A1872" s="34"/>
      <c r="B1872" s="34"/>
      <c r="C1872" s="34"/>
      <c r="D1872" s="34"/>
      <c r="E1872" s="34"/>
      <c r="F1872" s="34"/>
      <c r="G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row>
    <row r="1873" spans="1:29">
      <c r="A1873" s="34"/>
      <c r="B1873" s="34"/>
      <c r="C1873" s="34"/>
      <c r="D1873" s="34"/>
      <c r="E1873" s="34"/>
      <c r="F1873" s="34"/>
      <c r="G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row>
    <row r="1874" spans="1:29">
      <c r="A1874" s="34"/>
      <c r="B1874" s="34"/>
      <c r="C1874" s="34"/>
      <c r="D1874" s="34"/>
      <c r="E1874" s="34"/>
      <c r="F1874" s="34"/>
      <c r="G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row>
    <row r="1875" spans="1:29">
      <c r="A1875" s="34"/>
      <c r="B1875" s="34"/>
      <c r="C1875" s="34"/>
      <c r="D1875" s="34"/>
      <c r="E1875" s="34"/>
      <c r="F1875" s="34"/>
      <c r="G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row>
    <row r="1876" spans="1:29">
      <c r="A1876" s="34"/>
      <c r="B1876" s="34"/>
      <c r="C1876" s="34"/>
      <c r="D1876" s="34"/>
      <c r="E1876" s="34"/>
      <c r="F1876" s="34"/>
      <c r="G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row>
    <row r="1877" spans="1:29">
      <c r="A1877" s="34"/>
      <c r="B1877" s="34"/>
      <c r="C1877" s="34"/>
      <c r="D1877" s="34"/>
      <c r="E1877" s="34"/>
      <c r="F1877" s="34"/>
      <c r="G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row>
    <row r="1878" spans="1:29">
      <c r="A1878" s="34"/>
      <c r="B1878" s="34"/>
      <c r="C1878" s="34"/>
      <c r="D1878" s="34"/>
      <c r="E1878" s="34"/>
      <c r="F1878" s="34"/>
      <c r="G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row>
    <row r="1879" spans="1:29">
      <c r="A1879" s="34"/>
      <c r="B1879" s="34"/>
      <c r="C1879" s="34"/>
      <c r="D1879" s="34"/>
      <c r="E1879" s="34"/>
      <c r="F1879" s="34"/>
      <c r="G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row>
    <row r="1880" spans="1:29">
      <c r="A1880" s="34"/>
      <c r="B1880" s="34"/>
      <c r="C1880" s="34"/>
      <c r="D1880" s="34"/>
      <c r="E1880" s="34"/>
      <c r="F1880" s="34"/>
      <c r="G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row>
    <row r="1881" spans="1:29">
      <c r="A1881" s="34"/>
      <c r="B1881" s="34"/>
      <c r="C1881" s="34"/>
      <c r="D1881" s="34"/>
      <c r="E1881" s="34"/>
      <c r="F1881" s="34"/>
      <c r="G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row>
    <row r="1882" spans="1:29">
      <c r="A1882" s="34"/>
      <c r="B1882" s="34"/>
      <c r="C1882" s="34"/>
      <c r="D1882" s="34"/>
      <c r="E1882" s="34"/>
      <c r="F1882" s="34"/>
      <c r="G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row>
    <row r="1883" spans="1:29">
      <c r="A1883" s="34"/>
      <c r="B1883" s="34"/>
      <c r="C1883" s="34"/>
      <c r="D1883" s="34"/>
      <c r="E1883" s="34"/>
      <c r="F1883" s="34"/>
      <c r="G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row>
    <row r="1884" spans="1:29">
      <c r="A1884" s="34"/>
      <c r="B1884" s="34"/>
      <c r="C1884" s="34"/>
      <c r="D1884" s="34"/>
      <c r="E1884" s="34"/>
      <c r="F1884" s="34"/>
      <c r="G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row>
    <row r="1885" spans="1:29">
      <c r="A1885" s="34"/>
      <c r="B1885" s="34"/>
      <c r="C1885" s="34"/>
      <c r="D1885" s="34"/>
      <c r="E1885" s="34"/>
      <c r="F1885" s="34"/>
      <c r="G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row>
    <row r="1886" spans="1:29">
      <c r="A1886" s="34"/>
      <c r="B1886" s="34"/>
      <c r="C1886" s="34"/>
      <c r="D1886" s="34"/>
      <c r="E1886" s="34"/>
      <c r="F1886" s="34"/>
      <c r="G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row>
    <row r="1887" spans="1:29">
      <c r="A1887" s="34"/>
      <c r="B1887" s="34"/>
      <c r="C1887" s="34"/>
      <c r="D1887" s="34"/>
      <c r="E1887" s="34"/>
      <c r="F1887" s="34"/>
      <c r="G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row>
    <row r="1888" spans="1:29">
      <c r="A1888" s="34"/>
      <c r="B1888" s="34"/>
      <c r="C1888" s="34"/>
      <c r="D1888" s="34"/>
      <c r="E1888" s="34"/>
      <c r="F1888" s="34"/>
      <c r="G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row>
    <row r="1889" spans="1:29">
      <c r="A1889" s="34"/>
      <c r="B1889" s="34"/>
      <c r="C1889" s="34"/>
      <c r="D1889" s="34"/>
      <c r="E1889" s="34"/>
      <c r="F1889" s="34"/>
      <c r="G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row>
    <row r="1890" spans="1:29">
      <c r="A1890" s="34"/>
      <c r="B1890" s="34"/>
      <c r="C1890" s="34"/>
      <c r="D1890" s="34"/>
      <c r="E1890" s="34"/>
      <c r="F1890" s="34"/>
      <c r="G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row>
    <row r="1891" spans="1:29">
      <c r="A1891" s="34"/>
      <c r="B1891" s="34"/>
      <c r="C1891" s="34"/>
      <c r="D1891" s="34"/>
      <c r="E1891" s="34"/>
      <c r="F1891" s="34"/>
      <c r="G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row>
    <row r="1892" spans="1:29">
      <c r="A1892" s="34"/>
      <c r="B1892" s="34"/>
      <c r="C1892" s="34"/>
      <c r="D1892" s="34"/>
      <c r="E1892" s="34"/>
      <c r="F1892" s="34"/>
      <c r="G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row>
    <row r="1893" spans="1:29">
      <c r="A1893" s="34"/>
      <c r="B1893" s="34"/>
      <c r="C1893" s="34"/>
      <c r="D1893" s="34"/>
      <c r="E1893" s="34"/>
      <c r="F1893" s="34"/>
      <c r="G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row>
    <row r="1894" spans="1:29">
      <c r="A1894" s="34"/>
      <c r="B1894" s="34"/>
      <c r="C1894" s="34"/>
      <c r="D1894" s="34"/>
      <c r="E1894" s="34"/>
      <c r="F1894" s="34"/>
      <c r="G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row>
    <row r="1895" spans="1:29">
      <c r="A1895" s="34"/>
      <c r="B1895" s="34"/>
      <c r="C1895" s="34"/>
      <c r="D1895" s="34"/>
      <c r="E1895" s="34"/>
      <c r="F1895" s="34"/>
      <c r="G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row>
    <row r="1896" spans="1:29">
      <c r="A1896" s="34"/>
      <c r="B1896" s="34"/>
      <c r="C1896" s="34"/>
      <c r="D1896" s="34"/>
      <c r="E1896" s="34"/>
      <c r="F1896" s="34"/>
      <c r="G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row>
    <row r="1897" spans="1:29">
      <c r="A1897" s="34"/>
      <c r="B1897" s="34"/>
      <c r="C1897" s="34"/>
      <c r="D1897" s="34"/>
      <c r="E1897" s="34"/>
      <c r="F1897" s="34"/>
      <c r="G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row>
    <row r="1898" spans="1:29">
      <c r="A1898" s="34"/>
      <c r="B1898" s="34"/>
      <c r="C1898" s="34"/>
      <c r="D1898" s="34"/>
      <c r="E1898" s="34"/>
      <c r="F1898" s="34"/>
      <c r="G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row>
    <row r="1899" spans="1:29">
      <c r="A1899" s="34"/>
      <c r="B1899" s="34"/>
      <c r="C1899" s="34"/>
      <c r="D1899" s="34"/>
      <c r="E1899" s="34"/>
      <c r="F1899" s="34"/>
      <c r="G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row>
    <row r="1900" spans="1:29">
      <c r="A1900" s="34"/>
      <c r="B1900" s="34"/>
      <c r="C1900" s="34"/>
      <c r="D1900" s="34"/>
      <c r="E1900" s="34"/>
      <c r="F1900" s="34"/>
      <c r="G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row>
    <row r="1901" spans="1:29">
      <c r="A1901" s="34"/>
      <c r="B1901" s="34"/>
      <c r="C1901" s="34"/>
      <c r="D1901" s="34"/>
      <c r="E1901" s="34"/>
      <c r="F1901" s="34"/>
      <c r="G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row>
    <row r="1902" spans="1:29">
      <c r="A1902" s="34"/>
      <c r="B1902" s="34"/>
      <c r="C1902" s="34"/>
      <c r="D1902" s="34"/>
      <c r="E1902" s="34"/>
      <c r="F1902" s="34"/>
      <c r="G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row>
    <row r="1903" spans="1:29">
      <c r="A1903" s="34"/>
      <c r="B1903" s="34"/>
      <c r="C1903" s="34"/>
      <c r="D1903" s="34"/>
      <c r="E1903" s="34"/>
      <c r="F1903" s="34"/>
      <c r="G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row>
    <row r="1904" spans="1:29">
      <c r="A1904" s="34"/>
      <c r="B1904" s="34"/>
      <c r="C1904" s="34"/>
      <c r="D1904" s="34"/>
      <c r="E1904" s="34"/>
      <c r="F1904" s="34"/>
      <c r="G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row>
    <row r="1905" spans="1:29">
      <c r="A1905" s="34"/>
      <c r="B1905" s="34"/>
      <c r="C1905" s="34"/>
      <c r="D1905" s="34"/>
      <c r="E1905" s="34"/>
      <c r="F1905" s="34"/>
      <c r="G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row>
    <row r="1906" spans="1:29">
      <c r="A1906" s="34"/>
      <c r="B1906" s="34"/>
      <c r="C1906" s="34"/>
      <c r="D1906" s="34"/>
      <c r="E1906" s="34"/>
      <c r="F1906" s="34"/>
      <c r="G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row>
    <row r="1907" spans="1:29">
      <c r="A1907" s="34"/>
      <c r="B1907" s="34"/>
      <c r="C1907" s="34"/>
      <c r="D1907" s="34"/>
      <c r="E1907" s="34"/>
      <c r="F1907" s="34"/>
      <c r="G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row>
    <row r="1908" spans="1:29">
      <c r="A1908" s="34"/>
      <c r="B1908" s="34"/>
      <c r="C1908" s="34"/>
      <c r="D1908" s="34"/>
      <c r="E1908" s="34"/>
      <c r="F1908" s="34"/>
      <c r="G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row>
    <row r="1909" spans="1:29">
      <c r="A1909" s="34"/>
      <c r="B1909" s="34"/>
      <c r="C1909" s="34"/>
      <c r="D1909" s="34"/>
      <c r="E1909" s="34"/>
      <c r="F1909" s="34"/>
      <c r="G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row>
    <row r="1910" spans="1:29">
      <c r="A1910" s="34"/>
      <c r="B1910" s="34"/>
      <c r="C1910" s="34"/>
      <c r="D1910" s="34"/>
      <c r="E1910" s="34"/>
      <c r="F1910" s="34"/>
      <c r="G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row>
    <row r="1911" spans="1:29">
      <c r="A1911" s="34"/>
      <c r="B1911" s="34"/>
      <c r="C1911" s="34"/>
      <c r="D1911" s="34"/>
      <c r="E1911" s="34"/>
      <c r="F1911" s="34"/>
      <c r="G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row>
    <row r="1912" spans="1:29">
      <c r="A1912" s="34"/>
      <c r="B1912" s="34"/>
      <c r="C1912" s="34"/>
      <c r="D1912" s="34"/>
      <c r="E1912" s="34"/>
      <c r="F1912" s="34"/>
      <c r="G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row>
    <row r="1913" spans="1:29">
      <c r="A1913" s="34"/>
      <c r="B1913" s="34"/>
      <c r="C1913" s="34"/>
      <c r="D1913" s="34"/>
      <c r="E1913" s="34"/>
      <c r="F1913" s="34"/>
      <c r="G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row>
    <row r="1914" spans="1:29">
      <c r="A1914" s="34"/>
      <c r="B1914" s="34"/>
      <c r="C1914" s="34"/>
      <c r="D1914" s="34"/>
      <c r="E1914" s="34"/>
      <c r="F1914" s="34"/>
      <c r="G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row>
    <row r="1915" spans="1:29">
      <c r="A1915" s="34"/>
      <c r="B1915" s="34"/>
      <c r="C1915" s="34"/>
      <c r="D1915" s="34"/>
      <c r="E1915" s="34"/>
      <c r="F1915" s="34"/>
      <c r="G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row>
    <row r="1916" spans="1:29">
      <c r="A1916" s="34"/>
      <c r="B1916" s="34"/>
      <c r="C1916" s="34"/>
      <c r="D1916" s="34"/>
      <c r="E1916" s="34"/>
      <c r="F1916" s="34"/>
      <c r="G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row>
    <row r="1917" spans="1:29">
      <c r="A1917" s="34"/>
      <c r="B1917" s="34"/>
      <c r="C1917" s="34"/>
      <c r="D1917" s="34"/>
      <c r="E1917" s="34"/>
      <c r="F1917" s="34"/>
      <c r="G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row>
    <row r="1918" spans="1:29">
      <c r="A1918" s="34"/>
      <c r="B1918" s="34"/>
      <c r="C1918" s="34"/>
      <c r="D1918" s="34"/>
      <c r="E1918" s="34"/>
      <c r="F1918" s="34"/>
      <c r="G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row>
    <row r="1919" spans="1:29">
      <c r="A1919" s="34"/>
      <c r="B1919" s="34"/>
      <c r="C1919" s="34"/>
      <c r="D1919" s="34"/>
      <c r="E1919" s="34"/>
      <c r="F1919" s="34"/>
      <c r="G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row>
    <row r="1920" spans="1:29">
      <c r="A1920" s="34"/>
      <c r="B1920" s="34"/>
      <c r="C1920" s="34"/>
      <c r="D1920" s="34"/>
      <c r="E1920" s="34"/>
      <c r="F1920" s="34"/>
      <c r="G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row>
    <row r="1921" spans="1:29">
      <c r="A1921" s="34"/>
      <c r="B1921" s="34"/>
      <c r="C1921" s="34"/>
      <c r="D1921" s="34"/>
      <c r="E1921" s="34"/>
      <c r="F1921" s="34"/>
      <c r="G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row>
    <row r="1922" spans="1:29">
      <c r="A1922" s="34"/>
      <c r="B1922" s="34"/>
      <c r="C1922" s="34"/>
      <c r="D1922" s="34"/>
      <c r="E1922" s="34"/>
      <c r="F1922" s="34"/>
      <c r="G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row>
    <row r="1923" spans="1:29">
      <c r="A1923" s="34"/>
      <c r="B1923" s="34"/>
      <c r="C1923" s="34"/>
      <c r="D1923" s="34"/>
      <c r="E1923" s="34"/>
      <c r="F1923" s="34"/>
      <c r="G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row>
    <row r="1924" spans="1:29">
      <c r="A1924" s="34"/>
      <c r="B1924" s="34"/>
      <c r="C1924" s="34"/>
      <c r="D1924" s="34"/>
      <c r="E1924" s="34"/>
      <c r="F1924" s="34"/>
      <c r="G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row>
    <row r="1925" spans="1:29">
      <c r="A1925" s="34"/>
      <c r="B1925" s="34"/>
      <c r="C1925" s="34"/>
      <c r="D1925" s="34"/>
      <c r="E1925" s="34"/>
      <c r="F1925" s="34"/>
      <c r="G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row>
    <row r="1926" spans="1:29">
      <c r="A1926" s="34"/>
      <c r="B1926" s="34"/>
      <c r="C1926" s="34"/>
      <c r="D1926" s="34"/>
      <c r="E1926" s="34"/>
      <c r="F1926" s="34"/>
      <c r="G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row>
    <row r="1927" spans="1:29">
      <c r="A1927" s="34"/>
      <c r="B1927" s="34"/>
      <c r="C1927" s="34"/>
      <c r="D1927" s="34"/>
      <c r="E1927" s="34"/>
      <c r="F1927" s="34"/>
      <c r="G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row>
    <row r="1928" spans="1:29">
      <c r="A1928" s="34"/>
      <c r="B1928" s="34"/>
      <c r="C1928" s="34"/>
      <c r="D1928" s="34"/>
      <c r="E1928" s="34"/>
      <c r="F1928" s="34"/>
      <c r="G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row>
    <row r="1929" spans="1:29">
      <c r="A1929" s="34"/>
      <c r="B1929" s="34"/>
      <c r="C1929" s="34"/>
      <c r="D1929" s="34"/>
      <c r="E1929" s="34"/>
      <c r="F1929" s="34"/>
      <c r="G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row>
    <row r="1930" spans="1:29">
      <c r="A1930" s="34"/>
      <c r="B1930" s="34"/>
      <c r="C1930" s="34"/>
      <c r="D1930" s="34"/>
      <c r="E1930" s="34"/>
      <c r="F1930" s="34"/>
      <c r="G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row>
    <row r="1931" spans="1:29">
      <c r="A1931" s="34"/>
      <c r="B1931" s="34"/>
      <c r="C1931" s="34"/>
      <c r="D1931" s="34"/>
      <c r="E1931" s="34"/>
      <c r="F1931" s="34"/>
      <c r="G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row>
    <row r="1932" spans="1:29">
      <c r="A1932" s="34"/>
      <c r="B1932" s="34"/>
      <c r="C1932" s="34"/>
      <c r="D1932" s="34"/>
      <c r="E1932" s="34"/>
      <c r="F1932" s="34"/>
      <c r="G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row>
    <row r="1933" spans="1:29">
      <c r="A1933" s="34"/>
      <c r="B1933" s="34"/>
      <c r="C1933" s="34"/>
      <c r="D1933" s="34"/>
      <c r="E1933" s="34"/>
      <c r="F1933" s="34"/>
      <c r="G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row>
    <row r="1934" spans="1:29">
      <c r="A1934" s="34"/>
      <c r="B1934" s="34"/>
      <c r="C1934" s="34"/>
      <c r="D1934" s="34"/>
      <c r="E1934" s="34"/>
      <c r="F1934" s="34"/>
      <c r="G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row>
    <row r="1935" spans="1:29">
      <c r="A1935" s="34"/>
      <c r="B1935" s="34"/>
      <c r="C1935" s="34"/>
      <c r="D1935" s="34"/>
      <c r="E1935" s="34"/>
      <c r="F1935" s="34"/>
      <c r="G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row>
    <row r="1936" spans="1:29">
      <c r="A1936" s="34"/>
      <c r="B1936" s="34"/>
      <c r="C1936" s="34"/>
      <c r="D1936" s="34"/>
      <c r="E1936" s="34"/>
      <c r="F1936" s="34"/>
      <c r="G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row>
    <row r="1937" spans="1:29">
      <c r="A1937" s="34"/>
      <c r="B1937" s="34"/>
      <c r="C1937" s="34"/>
      <c r="D1937" s="34"/>
      <c r="E1937" s="34"/>
      <c r="F1937" s="34"/>
      <c r="G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row>
    <row r="1938" spans="1:29">
      <c r="A1938" s="34"/>
      <c r="B1938" s="34"/>
      <c r="C1938" s="34"/>
      <c r="D1938" s="34"/>
      <c r="E1938" s="34"/>
      <c r="F1938" s="34"/>
      <c r="G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row>
    <row r="1939" spans="1:29">
      <c r="A1939" s="34"/>
      <c r="B1939" s="34"/>
      <c r="C1939" s="34"/>
      <c r="D1939" s="34"/>
      <c r="E1939" s="34"/>
      <c r="F1939" s="34"/>
      <c r="G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row>
    <row r="1940" spans="1:29">
      <c r="A1940" s="34"/>
      <c r="B1940" s="34"/>
      <c r="C1940" s="34"/>
      <c r="D1940" s="34"/>
      <c r="E1940" s="34"/>
      <c r="F1940" s="34"/>
      <c r="G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row>
    <row r="1941" spans="1:29">
      <c r="A1941" s="34"/>
      <c r="B1941" s="34"/>
      <c r="C1941" s="34"/>
      <c r="D1941" s="34"/>
      <c r="E1941" s="34"/>
      <c r="F1941" s="34"/>
      <c r="G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row>
    <row r="1942" spans="1:29">
      <c r="A1942" s="34"/>
      <c r="B1942" s="34"/>
      <c r="C1942" s="34"/>
      <c r="D1942" s="34"/>
      <c r="E1942" s="34"/>
      <c r="F1942" s="34"/>
      <c r="G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row>
    <row r="1943" spans="1:29">
      <c r="A1943" s="34"/>
      <c r="B1943" s="34"/>
      <c r="C1943" s="34"/>
      <c r="D1943" s="34"/>
      <c r="E1943" s="34"/>
      <c r="F1943" s="34"/>
      <c r="G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row>
    <row r="1944" spans="1:29">
      <c r="A1944" s="34"/>
      <c r="B1944" s="34"/>
      <c r="C1944" s="34"/>
      <c r="D1944" s="34"/>
      <c r="E1944" s="34"/>
      <c r="F1944" s="34"/>
      <c r="G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row>
    <row r="1945" spans="1:29">
      <c r="A1945" s="34"/>
      <c r="B1945" s="34"/>
      <c r="C1945" s="34"/>
      <c r="D1945" s="34"/>
      <c r="E1945" s="34"/>
      <c r="F1945" s="34"/>
      <c r="G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row>
    <row r="1946" spans="1:29">
      <c r="A1946" s="34"/>
      <c r="B1946" s="34"/>
      <c r="C1946" s="34"/>
      <c r="D1946" s="34"/>
      <c r="E1946" s="34"/>
      <c r="F1946" s="34"/>
      <c r="G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row>
    <row r="1947" spans="1:29">
      <c r="A1947" s="34"/>
      <c r="B1947" s="34"/>
      <c r="C1947" s="34"/>
      <c r="D1947" s="34"/>
      <c r="E1947" s="34"/>
      <c r="F1947" s="34"/>
      <c r="G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row>
    <row r="1948" spans="1:29">
      <c r="A1948" s="34"/>
      <c r="B1948" s="34"/>
      <c r="C1948" s="34"/>
      <c r="D1948" s="34"/>
      <c r="E1948" s="34"/>
      <c r="F1948" s="34"/>
      <c r="G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row>
    <row r="1949" spans="1:29">
      <c r="A1949" s="34"/>
      <c r="B1949" s="34"/>
      <c r="C1949" s="34"/>
      <c r="D1949" s="34"/>
      <c r="E1949" s="34"/>
      <c r="F1949" s="34"/>
      <c r="G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row>
    <row r="1950" spans="1:29">
      <c r="A1950" s="34"/>
      <c r="B1950" s="34"/>
      <c r="C1950" s="34"/>
      <c r="D1950" s="34"/>
      <c r="E1950" s="34"/>
      <c r="F1950" s="34"/>
      <c r="G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row>
    <row r="1951" spans="1:29">
      <c r="A1951" s="34"/>
      <c r="B1951" s="34"/>
      <c r="C1951" s="34"/>
      <c r="D1951" s="34"/>
      <c r="E1951" s="34"/>
      <c r="F1951" s="34"/>
      <c r="G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row>
    <row r="1952" spans="1:29">
      <c r="A1952" s="34"/>
      <c r="B1952" s="34"/>
      <c r="C1952" s="34"/>
      <c r="D1952" s="34"/>
      <c r="E1952" s="34"/>
      <c r="F1952" s="34"/>
      <c r="G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row>
    <row r="1953" spans="1:29">
      <c r="A1953" s="34"/>
      <c r="B1953" s="34"/>
      <c r="C1953" s="34"/>
      <c r="D1953" s="34"/>
      <c r="E1953" s="34"/>
      <c r="F1953" s="34"/>
      <c r="G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row>
    <row r="1954" spans="1:29">
      <c r="A1954" s="34"/>
      <c r="B1954" s="34"/>
      <c r="C1954" s="34"/>
      <c r="D1954" s="34"/>
      <c r="E1954" s="34"/>
      <c r="F1954" s="34"/>
      <c r="G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row>
    <row r="1955" spans="1:29">
      <c r="A1955" s="34"/>
      <c r="B1955" s="34"/>
      <c r="C1955" s="34"/>
      <c r="D1955" s="34"/>
      <c r="E1955" s="34"/>
      <c r="F1955" s="34"/>
      <c r="G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row>
    <row r="1956" spans="1:29">
      <c r="A1956" s="34"/>
      <c r="B1956" s="34"/>
      <c r="C1956" s="34"/>
      <c r="D1956" s="34"/>
      <c r="E1956" s="34"/>
      <c r="F1956" s="34"/>
      <c r="G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row>
    <row r="1957" spans="1:29">
      <c r="A1957" s="34"/>
      <c r="B1957" s="34"/>
      <c r="C1957" s="34"/>
      <c r="D1957" s="34"/>
      <c r="E1957" s="34"/>
      <c r="F1957" s="34"/>
      <c r="G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row>
    <row r="1958" spans="1:29">
      <c r="A1958" s="34"/>
      <c r="B1958" s="34"/>
      <c r="C1958" s="34"/>
      <c r="D1958" s="34"/>
      <c r="E1958" s="34"/>
      <c r="F1958" s="34"/>
      <c r="G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row>
    <row r="1959" spans="1:29">
      <c r="A1959" s="34"/>
      <c r="B1959" s="34"/>
      <c r="C1959" s="34"/>
      <c r="D1959" s="34"/>
      <c r="E1959" s="34"/>
      <c r="F1959" s="34"/>
      <c r="G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row>
    <row r="1960" spans="1:29">
      <c r="A1960" s="34"/>
      <c r="B1960" s="34"/>
      <c r="C1960" s="34"/>
      <c r="D1960" s="34"/>
      <c r="E1960" s="34"/>
      <c r="F1960" s="34"/>
      <c r="G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row>
    <row r="1961" spans="1:29">
      <c r="A1961" s="34"/>
      <c r="B1961" s="34"/>
      <c r="C1961" s="34"/>
      <c r="D1961" s="34"/>
      <c r="E1961" s="34"/>
      <c r="F1961" s="34"/>
      <c r="G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row>
    <row r="1962" spans="1:29">
      <c r="A1962" s="34"/>
      <c r="B1962" s="34"/>
      <c r="C1962" s="34"/>
      <c r="D1962" s="34"/>
      <c r="E1962" s="34"/>
      <c r="F1962" s="34"/>
      <c r="G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row>
    <row r="1963" spans="1:29">
      <c r="A1963" s="34"/>
      <c r="B1963" s="34"/>
      <c r="C1963" s="34"/>
      <c r="D1963" s="34"/>
      <c r="E1963" s="34"/>
      <c r="F1963" s="34"/>
      <c r="G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row>
    <row r="1964" spans="1:29">
      <c r="A1964" s="34"/>
      <c r="B1964" s="34"/>
      <c r="C1964" s="34"/>
      <c r="D1964" s="34"/>
      <c r="E1964" s="34"/>
      <c r="F1964" s="34"/>
      <c r="G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row>
    <row r="1965" spans="1:29">
      <c r="A1965" s="34"/>
      <c r="B1965" s="34"/>
      <c r="C1965" s="34"/>
      <c r="D1965" s="34"/>
      <c r="E1965" s="34"/>
      <c r="F1965" s="34"/>
      <c r="G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row>
    <row r="1966" spans="1:29">
      <c r="A1966" s="34"/>
      <c r="B1966" s="34"/>
      <c r="C1966" s="34"/>
      <c r="D1966" s="34"/>
      <c r="E1966" s="34"/>
      <c r="F1966" s="34"/>
      <c r="G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row>
    <row r="1967" spans="1:29">
      <c r="A1967" s="34"/>
      <c r="B1967" s="34"/>
      <c r="C1967" s="34"/>
      <c r="D1967" s="34"/>
      <c r="E1967" s="34"/>
      <c r="F1967" s="34"/>
      <c r="G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row>
    <row r="1968" spans="1:29">
      <c r="A1968" s="34"/>
      <c r="B1968" s="34"/>
      <c r="C1968" s="34"/>
      <c r="D1968" s="34"/>
      <c r="E1968" s="34"/>
      <c r="F1968" s="34"/>
      <c r="G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row>
    <row r="1969" spans="1:29">
      <c r="A1969" s="34"/>
      <c r="B1969" s="34"/>
      <c r="C1969" s="34"/>
      <c r="D1969" s="34"/>
      <c r="E1969" s="34"/>
      <c r="F1969" s="34"/>
      <c r="G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row>
    <row r="1970" spans="1:29">
      <c r="A1970" s="34"/>
      <c r="B1970" s="34"/>
      <c r="C1970" s="34"/>
      <c r="D1970" s="34"/>
      <c r="E1970" s="34"/>
      <c r="F1970" s="34"/>
      <c r="G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row>
    <row r="1971" spans="1:29">
      <c r="A1971" s="34"/>
      <c r="B1971" s="34"/>
      <c r="C1971" s="34"/>
      <c r="D1971" s="34"/>
      <c r="E1971" s="34"/>
      <c r="F1971" s="34"/>
      <c r="G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row>
    <row r="1972" spans="1:29">
      <c r="A1972" s="34"/>
      <c r="B1972" s="34"/>
      <c r="C1972" s="34"/>
      <c r="D1972" s="34"/>
      <c r="E1972" s="34"/>
      <c r="F1972" s="34"/>
      <c r="G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row>
    <row r="1973" spans="1:29">
      <c r="A1973" s="34"/>
      <c r="B1973" s="34"/>
      <c r="C1973" s="34"/>
      <c r="D1973" s="34"/>
      <c r="E1973" s="34"/>
      <c r="F1973" s="34"/>
      <c r="G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row>
    <row r="1974" spans="1:29">
      <c r="A1974" s="34"/>
      <c r="B1974" s="34"/>
      <c r="C1974" s="34"/>
      <c r="D1974" s="34"/>
      <c r="E1974" s="34"/>
      <c r="F1974" s="34"/>
      <c r="G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row>
    <row r="1975" spans="1:29">
      <c r="A1975" s="34"/>
      <c r="B1975" s="34"/>
      <c r="C1975" s="34"/>
      <c r="D1975" s="34"/>
      <c r="E1975" s="34"/>
      <c r="F1975" s="34"/>
      <c r="G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row>
    <row r="1976" spans="1:29">
      <c r="A1976" s="34"/>
      <c r="B1976" s="34"/>
      <c r="C1976" s="34"/>
      <c r="D1976" s="34"/>
      <c r="E1976" s="34"/>
      <c r="F1976" s="34"/>
      <c r="G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row>
    <row r="1977" spans="1:29">
      <c r="A1977" s="34"/>
      <c r="B1977" s="34"/>
      <c r="C1977" s="34"/>
      <c r="D1977" s="34"/>
      <c r="E1977" s="34"/>
      <c r="F1977" s="34"/>
      <c r="G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row>
    <row r="1978" spans="1:29">
      <c r="A1978" s="34"/>
      <c r="B1978" s="34"/>
      <c r="C1978" s="34"/>
      <c r="D1978" s="34"/>
      <c r="E1978" s="34"/>
      <c r="F1978" s="34"/>
      <c r="G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row>
    <row r="1979" spans="1:29">
      <c r="A1979" s="34"/>
      <c r="B1979" s="34"/>
      <c r="C1979" s="34"/>
      <c r="D1979" s="34"/>
      <c r="E1979" s="34"/>
      <c r="F1979" s="34"/>
      <c r="G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row>
    <row r="1980" spans="1:29">
      <c r="A1980" s="34"/>
      <c r="B1980" s="34"/>
      <c r="C1980" s="34"/>
      <c r="D1980" s="34"/>
      <c r="E1980" s="34"/>
      <c r="F1980" s="34"/>
      <c r="G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row>
    <row r="1981" spans="1:29">
      <c r="A1981" s="34"/>
      <c r="B1981" s="34"/>
      <c r="C1981" s="34"/>
      <c r="D1981" s="34"/>
      <c r="E1981" s="34"/>
      <c r="F1981" s="34"/>
      <c r="G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row>
    <row r="1982" spans="1:29">
      <c r="A1982" s="34"/>
      <c r="B1982" s="34"/>
      <c r="C1982" s="34"/>
      <c r="D1982" s="34"/>
      <c r="E1982" s="34"/>
      <c r="F1982" s="34"/>
      <c r="G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row>
    <row r="1983" spans="1:29">
      <c r="A1983" s="34"/>
      <c r="B1983" s="34"/>
      <c r="C1983" s="34"/>
      <c r="D1983" s="34"/>
      <c r="E1983" s="34"/>
      <c r="F1983" s="34"/>
      <c r="G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row>
    <row r="1984" spans="1:29">
      <c r="A1984" s="34"/>
      <c r="B1984" s="34"/>
      <c r="C1984" s="34"/>
      <c r="D1984" s="34"/>
      <c r="E1984" s="34"/>
      <c r="F1984" s="34"/>
      <c r="G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row>
    <row r="1985" spans="1:29">
      <c r="A1985" s="34"/>
      <c r="B1985" s="34"/>
      <c r="C1985" s="34"/>
      <c r="D1985" s="34"/>
      <c r="E1985" s="34"/>
      <c r="F1985" s="34"/>
      <c r="G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row>
    <row r="1986" spans="1:29">
      <c r="A1986" s="34"/>
      <c r="B1986" s="34"/>
      <c r="C1986" s="34"/>
      <c r="D1986" s="34"/>
      <c r="E1986" s="34"/>
      <c r="F1986" s="34"/>
      <c r="G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row>
    <row r="1987" spans="1:29">
      <c r="A1987" s="34"/>
      <c r="B1987" s="34"/>
      <c r="C1987" s="34"/>
      <c r="D1987" s="34"/>
      <c r="E1987" s="34"/>
      <c r="F1987" s="34"/>
      <c r="G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row>
    <row r="1988" spans="1:29">
      <c r="A1988" s="34"/>
      <c r="B1988" s="34"/>
      <c r="C1988" s="34"/>
      <c r="D1988" s="34"/>
      <c r="E1988" s="34"/>
      <c r="F1988" s="34"/>
      <c r="G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row>
    <row r="1989" spans="1:29">
      <c r="A1989" s="34"/>
      <c r="B1989" s="34"/>
      <c r="C1989" s="34"/>
      <c r="D1989" s="34"/>
      <c r="E1989" s="34"/>
      <c r="F1989" s="34"/>
      <c r="G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row>
    <row r="1990" spans="1:29">
      <c r="A1990" s="34"/>
      <c r="B1990" s="34"/>
      <c r="C1990" s="34"/>
      <c r="D1990" s="34"/>
      <c r="E1990" s="34"/>
      <c r="F1990" s="34"/>
      <c r="G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row>
    <row r="1991" spans="1:29">
      <c r="A1991" s="34"/>
      <c r="B1991" s="34"/>
      <c r="C1991" s="34"/>
      <c r="D1991" s="34"/>
      <c r="E1991" s="34"/>
      <c r="F1991" s="34"/>
      <c r="G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row>
    <row r="1992" spans="1:29">
      <c r="A1992" s="34"/>
      <c r="B1992" s="34"/>
      <c r="C1992" s="34"/>
      <c r="D1992" s="34"/>
      <c r="E1992" s="34"/>
      <c r="F1992" s="34"/>
      <c r="G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row>
    <row r="1993" spans="1:29">
      <c r="A1993" s="34"/>
      <c r="B1993" s="34"/>
      <c r="C1993" s="34"/>
      <c r="D1993" s="34"/>
      <c r="E1993" s="34"/>
      <c r="F1993" s="34"/>
      <c r="G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row>
    <row r="1994" spans="1:29">
      <c r="A1994" s="34"/>
      <c r="B1994" s="34"/>
      <c r="C1994" s="34"/>
      <c r="D1994" s="34"/>
      <c r="E1994" s="34"/>
      <c r="F1994" s="34"/>
      <c r="G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row>
    <row r="1995" spans="1:29">
      <c r="A1995" s="34"/>
      <c r="B1995" s="34"/>
      <c r="C1995" s="34"/>
      <c r="D1995" s="34"/>
      <c r="E1995" s="34"/>
      <c r="F1995" s="34"/>
      <c r="G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row>
    <row r="1996" spans="1:29">
      <c r="A1996" s="34"/>
      <c r="B1996" s="34"/>
      <c r="C1996" s="34"/>
      <c r="D1996" s="34"/>
      <c r="E1996" s="34"/>
      <c r="F1996" s="34"/>
      <c r="G1996" s="34"/>
      <c r="I1996" s="34"/>
      <c r="J1996" s="34"/>
      <c r="K1996" s="34"/>
      <c r="L1996" s="34"/>
      <c r="M1996" s="34"/>
      <c r="N1996" s="34"/>
      <c r="O1996" s="34"/>
      <c r="P1996" s="34"/>
      <c r="Q1996" s="34"/>
      <c r="R1996" s="34"/>
      <c r="S1996" s="34"/>
      <c r="T1996" s="34"/>
      <c r="U1996" s="34"/>
      <c r="V1996" s="34"/>
      <c r="X1996" s="34"/>
      <c r="Y1996" s="34"/>
      <c r="Z1996" s="34"/>
      <c r="AA1996" s="34"/>
      <c r="AB1996" s="34"/>
      <c r="AC1996" s="34"/>
    </row>
    <row r="1997" spans="1:29">
      <c r="A1997" s="34"/>
      <c r="B1997" s="34"/>
      <c r="C1997" s="34"/>
      <c r="D1997" s="34"/>
      <c r="E1997" s="34"/>
      <c r="F1997" s="34"/>
      <c r="G1997" s="34"/>
      <c r="I1997" s="34"/>
      <c r="J1997" s="34"/>
      <c r="K1997" s="34"/>
      <c r="L1997" s="34"/>
      <c r="M1997" s="34"/>
      <c r="N1997" s="34"/>
      <c r="O1997" s="34"/>
      <c r="P1997" s="34"/>
      <c r="Q1997" s="34"/>
      <c r="R1997" s="34"/>
      <c r="S1997" s="34"/>
      <c r="T1997" s="34"/>
      <c r="U1997" s="34"/>
      <c r="V1997" s="34"/>
      <c r="X1997" s="34"/>
      <c r="Y1997" s="34"/>
      <c r="Z1997" s="34"/>
      <c r="AA1997" s="34"/>
      <c r="AB1997" s="34"/>
      <c r="AC1997" s="34"/>
    </row>
    <row r="1998" spans="1:29">
      <c r="A1998" s="34"/>
      <c r="B1998" s="34"/>
      <c r="C1998" s="34"/>
      <c r="D1998" s="34"/>
      <c r="E1998" s="34"/>
      <c r="F1998" s="34"/>
      <c r="G1998" s="34"/>
      <c r="I1998" s="34"/>
      <c r="J1998" s="34"/>
      <c r="K1998" s="34"/>
      <c r="L1998" s="34"/>
      <c r="M1998" s="34"/>
      <c r="N1998" s="34"/>
      <c r="O1998" s="34"/>
      <c r="P1998" s="34"/>
      <c r="Q1998" s="34"/>
      <c r="R1998" s="34"/>
      <c r="S1998" s="34"/>
      <c r="T1998" s="34"/>
      <c r="U1998" s="34"/>
      <c r="V1998" s="34"/>
      <c r="X1998" s="34"/>
      <c r="Y1998" s="34"/>
      <c r="Z1998" s="34"/>
      <c r="AA1998" s="34"/>
      <c r="AB1998" s="34"/>
      <c r="AC1998" s="34"/>
    </row>
    <row r="1999" spans="1:29">
      <c r="A1999" s="34"/>
      <c r="B1999" s="34"/>
      <c r="C1999" s="34"/>
      <c r="D1999" s="34"/>
      <c r="E1999" s="34"/>
      <c r="F1999" s="34"/>
      <c r="G1999" s="34"/>
      <c r="I1999" s="34"/>
      <c r="J1999" s="34"/>
      <c r="K1999" s="34"/>
      <c r="L1999" s="34"/>
      <c r="M1999" s="34"/>
      <c r="N1999" s="34"/>
      <c r="O1999" s="34"/>
      <c r="P1999" s="34"/>
      <c r="Q1999" s="34"/>
      <c r="R1999" s="34"/>
      <c r="S1999" s="34"/>
      <c r="T1999" s="34"/>
      <c r="U1999" s="34"/>
      <c r="V1999" s="34"/>
      <c r="X1999" s="34"/>
      <c r="Y1999" s="34"/>
      <c r="Z1999" s="34"/>
      <c r="AA1999" s="34"/>
      <c r="AB1999" s="34"/>
      <c r="AC1999" s="34"/>
    </row>
    <row r="2000" spans="1:29">
      <c r="A2000" s="34"/>
      <c r="B2000" s="34"/>
      <c r="C2000" s="34"/>
      <c r="D2000" s="34"/>
      <c r="E2000" s="34"/>
      <c r="F2000" s="34"/>
      <c r="G2000" s="34"/>
      <c r="I2000" s="34"/>
      <c r="J2000" s="34"/>
      <c r="K2000" s="34"/>
      <c r="L2000" s="34"/>
      <c r="M2000" s="34"/>
      <c r="N2000" s="34"/>
      <c r="O2000" s="34"/>
      <c r="P2000" s="34"/>
      <c r="Q2000" s="34"/>
      <c r="R2000" s="34"/>
      <c r="S2000" s="34"/>
      <c r="T2000" s="34"/>
      <c r="U2000" s="34"/>
      <c r="V2000" s="34"/>
      <c r="X2000" s="34"/>
      <c r="Y2000" s="34"/>
      <c r="Z2000" s="34"/>
      <c r="AA2000" s="34"/>
      <c r="AB2000" s="34"/>
      <c r="AC2000" s="34"/>
    </row>
    <row r="2001" spans="1:29">
      <c r="A2001" s="34"/>
      <c r="B2001" s="34"/>
      <c r="C2001" s="34"/>
      <c r="D2001" s="34"/>
      <c r="E2001" s="34"/>
      <c r="F2001" s="34"/>
      <c r="G2001" s="34"/>
      <c r="I2001" s="34"/>
      <c r="J2001" s="34"/>
      <c r="K2001" s="34"/>
      <c r="L2001" s="34"/>
      <c r="M2001" s="34"/>
      <c r="N2001" s="34"/>
      <c r="O2001" s="34"/>
      <c r="P2001" s="34"/>
      <c r="Q2001" s="34"/>
      <c r="R2001" s="34"/>
      <c r="S2001" s="34"/>
      <c r="T2001" s="34"/>
      <c r="U2001" s="34"/>
      <c r="V2001" s="34"/>
      <c r="X2001" s="34"/>
      <c r="Y2001" s="34"/>
      <c r="Z2001" s="34"/>
      <c r="AA2001" s="34"/>
      <c r="AB2001" s="34"/>
      <c r="AC2001" s="34"/>
    </row>
    <row r="2002" spans="1:29">
      <c r="A2002" s="34"/>
      <c r="B2002" s="34"/>
      <c r="C2002" s="34"/>
      <c r="D2002" s="34"/>
      <c r="E2002" s="34"/>
      <c r="F2002" s="34"/>
      <c r="G2002" s="34"/>
      <c r="I2002" s="34"/>
      <c r="J2002" s="34"/>
      <c r="K2002" s="34"/>
      <c r="L2002" s="34"/>
      <c r="M2002" s="34"/>
      <c r="N2002" s="34"/>
      <c r="O2002" s="34"/>
      <c r="P2002" s="34"/>
      <c r="Q2002" s="34"/>
      <c r="R2002" s="34"/>
      <c r="S2002" s="34"/>
      <c r="T2002" s="34"/>
      <c r="U2002" s="34"/>
      <c r="V2002" s="34"/>
      <c r="X2002" s="34"/>
      <c r="Y2002" s="34"/>
      <c r="Z2002" s="34"/>
      <c r="AA2002" s="34"/>
      <c r="AB2002" s="34"/>
      <c r="AC2002" s="34"/>
    </row>
    <row r="2003" spans="1:29">
      <c r="A2003" s="34"/>
      <c r="B2003" s="34"/>
      <c r="C2003" s="34"/>
      <c r="D2003" s="34"/>
      <c r="E2003" s="34"/>
      <c r="F2003" s="34"/>
      <c r="G2003" s="34"/>
      <c r="I2003" s="34"/>
      <c r="J2003" s="34"/>
      <c r="K2003" s="34"/>
      <c r="L2003" s="34"/>
      <c r="M2003" s="34"/>
      <c r="N2003" s="34"/>
      <c r="O2003" s="34"/>
      <c r="P2003" s="34"/>
      <c r="Q2003" s="34"/>
      <c r="R2003" s="34"/>
      <c r="S2003" s="34"/>
      <c r="T2003" s="34"/>
      <c r="U2003" s="34"/>
      <c r="V2003" s="34"/>
      <c r="X2003" s="34"/>
      <c r="Y2003" s="34"/>
      <c r="Z2003" s="34"/>
      <c r="AA2003" s="34"/>
      <c r="AB2003" s="34"/>
      <c r="AC2003" s="34"/>
    </row>
    <row r="2004" spans="1:29">
      <c r="A2004" s="34"/>
      <c r="B2004" s="34"/>
      <c r="C2004" s="34"/>
      <c r="D2004" s="34"/>
      <c r="E2004" s="34"/>
      <c r="F2004" s="34"/>
      <c r="G2004" s="34"/>
      <c r="I2004" s="34"/>
      <c r="J2004" s="34"/>
      <c r="K2004" s="34"/>
      <c r="L2004" s="34"/>
      <c r="M2004" s="34"/>
      <c r="N2004" s="34"/>
      <c r="O2004" s="34"/>
      <c r="P2004" s="34"/>
      <c r="Q2004" s="34"/>
      <c r="R2004" s="34"/>
      <c r="S2004" s="34"/>
      <c r="T2004" s="34"/>
      <c r="U2004" s="34"/>
      <c r="V2004" s="34"/>
      <c r="X2004" s="34"/>
      <c r="Y2004" s="34"/>
      <c r="Z2004" s="34"/>
      <c r="AA2004" s="34"/>
      <c r="AB2004" s="34"/>
      <c r="AC2004" s="34"/>
    </row>
    <row r="2005" spans="1:29">
      <c r="A2005" s="34"/>
      <c r="B2005" s="34"/>
      <c r="C2005" s="34"/>
      <c r="D2005" s="34"/>
      <c r="E2005" s="34"/>
      <c r="F2005" s="34"/>
      <c r="G2005" s="34"/>
      <c r="I2005" s="34"/>
      <c r="J2005" s="34"/>
      <c r="K2005" s="34"/>
      <c r="L2005" s="34"/>
      <c r="M2005" s="34"/>
      <c r="N2005" s="34"/>
      <c r="O2005" s="34"/>
      <c r="P2005" s="34"/>
      <c r="Q2005" s="34"/>
      <c r="R2005" s="34"/>
      <c r="S2005" s="34"/>
      <c r="T2005" s="34"/>
      <c r="U2005" s="34"/>
      <c r="V2005" s="34"/>
      <c r="X2005" s="34"/>
      <c r="Y2005" s="34"/>
      <c r="Z2005" s="34"/>
      <c r="AA2005" s="34"/>
      <c r="AB2005" s="34"/>
      <c r="AC2005" s="34"/>
    </row>
    <row r="2006" spans="1:29">
      <c r="A2006" s="34"/>
      <c r="B2006" s="34"/>
      <c r="C2006" s="34"/>
      <c r="D2006" s="34"/>
      <c r="E2006" s="34"/>
      <c r="F2006" s="34"/>
      <c r="G2006" s="34"/>
      <c r="I2006" s="34"/>
      <c r="J2006" s="34"/>
      <c r="K2006" s="34"/>
      <c r="L2006" s="34"/>
      <c r="M2006" s="34"/>
      <c r="N2006" s="34"/>
      <c r="O2006" s="34"/>
      <c r="P2006" s="34"/>
      <c r="Q2006" s="34"/>
      <c r="R2006" s="34"/>
      <c r="S2006" s="34"/>
      <c r="T2006" s="34"/>
      <c r="U2006" s="34"/>
      <c r="V2006" s="34"/>
      <c r="X2006" s="34"/>
      <c r="Y2006" s="34"/>
      <c r="Z2006" s="34"/>
      <c r="AA2006" s="34"/>
      <c r="AB2006" s="34"/>
      <c r="AC2006" s="34"/>
    </row>
    <row r="2007" spans="1:29">
      <c r="A2007" s="34"/>
      <c r="B2007" s="34"/>
      <c r="C2007" s="34"/>
      <c r="D2007" s="34"/>
      <c r="E2007" s="34"/>
      <c r="F2007" s="34"/>
      <c r="G2007" s="34"/>
      <c r="I2007" s="34"/>
      <c r="J2007" s="34"/>
      <c r="K2007" s="34"/>
      <c r="L2007" s="34"/>
      <c r="M2007" s="34"/>
      <c r="N2007" s="34"/>
      <c r="O2007" s="34"/>
      <c r="P2007" s="34"/>
      <c r="Q2007" s="34"/>
      <c r="R2007" s="34"/>
      <c r="S2007" s="34"/>
      <c r="T2007" s="34"/>
      <c r="U2007" s="34"/>
      <c r="V2007" s="34"/>
      <c r="X2007" s="34"/>
      <c r="Y2007" s="34"/>
      <c r="Z2007" s="34"/>
      <c r="AA2007" s="34"/>
      <c r="AB2007" s="34"/>
      <c r="AC2007" s="34"/>
    </row>
    <row r="2008" spans="1:29">
      <c r="A2008" s="34"/>
      <c r="B2008" s="34"/>
      <c r="C2008" s="34"/>
      <c r="D2008" s="34"/>
      <c r="E2008" s="34"/>
      <c r="F2008" s="34"/>
      <c r="G2008" s="34"/>
      <c r="I2008" s="34"/>
      <c r="J2008" s="34"/>
      <c r="K2008" s="34"/>
      <c r="L2008" s="34"/>
      <c r="M2008" s="34"/>
      <c r="N2008" s="34"/>
      <c r="O2008" s="34"/>
      <c r="P2008" s="34"/>
      <c r="Q2008" s="34"/>
      <c r="R2008" s="34"/>
      <c r="S2008" s="34"/>
      <c r="T2008" s="34"/>
      <c r="U2008" s="34"/>
      <c r="V2008" s="34"/>
      <c r="X2008" s="34"/>
      <c r="Y2008" s="34"/>
      <c r="Z2008" s="34"/>
      <c r="AA2008" s="34"/>
      <c r="AB2008" s="34"/>
      <c r="AC2008" s="34"/>
    </row>
    <row r="2009" spans="1:29">
      <c r="A2009" s="34"/>
      <c r="B2009" s="34"/>
      <c r="C2009" s="34"/>
      <c r="D2009" s="34"/>
      <c r="E2009" s="34"/>
      <c r="F2009" s="34"/>
      <c r="G2009" s="34"/>
      <c r="I2009" s="34"/>
      <c r="J2009" s="34"/>
      <c r="K2009" s="34"/>
      <c r="L2009" s="34"/>
      <c r="M2009" s="34"/>
      <c r="N2009" s="34"/>
      <c r="O2009" s="34"/>
      <c r="P2009" s="34"/>
      <c r="Q2009" s="34"/>
      <c r="R2009" s="34"/>
      <c r="S2009" s="34"/>
      <c r="T2009" s="34"/>
      <c r="U2009" s="34"/>
      <c r="V2009" s="34"/>
      <c r="X2009" s="34"/>
      <c r="Y2009" s="34"/>
      <c r="Z2009" s="34"/>
      <c r="AA2009" s="34"/>
      <c r="AB2009" s="34"/>
      <c r="AC2009" s="34"/>
    </row>
    <row r="2010" spans="1:29">
      <c r="A2010" s="34"/>
      <c r="B2010" s="34"/>
      <c r="C2010" s="34"/>
      <c r="D2010" s="34"/>
      <c r="E2010" s="34"/>
      <c r="F2010" s="34"/>
      <c r="G2010" s="34"/>
      <c r="I2010" s="34"/>
      <c r="J2010" s="34"/>
      <c r="K2010" s="34"/>
      <c r="L2010" s="34"/>
      <c r="M2010" s="34"/>
      <c r="N2010" s="34"/>
      <c r="O2010" s="34"/>
      <c r="P2010" s="34"/>
      <c r="Q2010" s="34"/>
      <c r="R2010" s="34"/>
      <c r="S2010" s="34"/>
      <c r="T2010" s="34"/>
      <c r="U2010" s="34"/>
      <c r="V2010" s="34"/>
      <c r="X2010" s="34"/>
      <c r="Y2010" s="34"/>
      <c r="Z2010" s="34"/>
      <c r="AA2010" s="34"/>
      <c r="AB2010" s="34"/>
      <c r="AC2010" s="34"/>
    </row>
    <row r="2011" spans="1:29">
      <c r="A2011" s="34"/>
      <c r="B2011" s="34"/>
      <c r="C2011" s="34"/>
      <c r="D2011" s="34"/>
      <c r="E2011" s="34"/>
      <c r="F2011" s="34"/>
      <c r="G2011" s="34"/>
      <c r="I2011" s="34"/>
      <c r="J2011" s="34"/>
      <c r="K2011" s="34"/>
      <c r="L2011" s="34"/>
      <c r="M2011" s="34"/>
      <c r="N2011" s="34"/>
      <c r="O2011" s="34"/>
      <c r="P2011" s="34"/>
      <c r="Q2011" s="34"/>
      <c r="R2011" s="34"/>
      <c r="S2011" s="34"/>
      <c r="T2011" s="34"/>
      <c r="U2011" s="34"/>
      <c r="V2011" s="34"/>
      <c r="X2011" s="34"/>
      <c r="Y2011" s="34"/>
      <c r="Z2011" s="34"/>
      <c r="AA2011" s="34"/>
      <c r="AB2011" s="34"/>
      <c r="AC2011" s="34"/>
    </row>
    <row r="2012" spans="1:29">
      <c r="A2012" s="34"/>
      <c r="B2012" s="34"/>
      <c r="C2012" s="34"/>
      <c r="D2012" s="34"/>
      <c r="E2012" s="34"/>
      <c r="F2012" s="34"/>
      <c r="G2012" s="34"/>
      <c r="I2012" s="34"/>
      <c r="J2012" s="34"/>
      <c r="K2012" s="34"/>
      <c r="L2012" s="34"/>
      <c r="M2012" s="34"/>
      <c r="N2012" s="34"/>
      <c r="O2012" s="34"/>
      <c r="P2012" s="34"/>
      <c r="Q2012" s="34"/>
      <c r="R2012" s="34"/>
      <c r="S2012" s="34"/>
      <c r="T2012" s="34"/>
      <c r="U2012" s="34"/>
      <c r="V2012" s="34"/>
      <c r="X2012" s="34"/>
      <c r="Y2012" s="34"/>
      <c r="Z2012" s="34"/>
      <c r="AA2012" s="34"/>
      <c r="AB2012" s="34"/>
      <c r="AC2012" s="34"/>
    </row>
    <row r="2013" spans="1:29">
      <c r="A2013" s="34"/>
      <c r="B2013" s="34"/>
      <c r="C2013" s="34"/>
      <c r="D2013" s="34"/>
      <c r="E2013" s="34"/>
      <c r="F2013" s="34"/>
      <c r="G2013" s="34"/>
      <c r="I2013" s="34"/>
      <c r="J2013" s="34"/>
      <c r="K2013" s="34"/>
      <c r="L2013" s="34"/>
      <c r="M2013" s="34"/>
      <c r="N2013" s="34"/>
      <c r="O2013" s="34"/>
      <c r="P2013" s="34"/>
      <c r="Q2013" s="34"/>
      <c r="R2013" s="34"/>
      <c r="S2013" s="34"/>
      <c r="T2013" s="34"/>
      <c r="U2013" s="34"/>
      <c r="V2013" s="34"/>
      <c r="X2013" s="34"/>
      <c r="Y2013" s="34"/>
      <c r="Z2013" s="34"/>
      <c r="AA2013" s="34"/>
      <c r="AB2013" s="34"/>
      <c r="AC2013" s="34"/>
    </row>
    <row r="2014" spans="1:29">
      <c r="A2014" s="34"/>
      <c r="B2014" s="34"/>
      <c r="C2014" s="34"/>
      <c r="D2014" s="34"/>
      <c r="E2014" s="34"/>
      <c r="F2014" s="34"/>
      <c r="G2014" s="34"/>
      <c r="I2014" s="34"/>
      <c r="J2014" s="34"/>
      <c r="K2014" s="34"/>
      <c r="L2014" s="34"/>
      <c r="M2014" s="34"/>
      <c r="N2014" s="34"/>
      <c r="O2014" s="34"/>
      <c r="P2014" s="34"/>
      <c r="Q2014" s="34"/>
      <c r="R2014" s="34"/>
      <c r="S2014" s="34"/>
      <c r="T2014" s="34"/>
      <c r="U2014" s="34"/>
      <c r="V2014" s="34"/>
      <c r="X2014" s="34"/>
      <c r="Y2014" s="34"/>
      <c r="Z2014" s="34"/>
      <c r="AA2014" s="34"/>
      <c r="AB2014" s="34"/>
      <c r="AC2014" s="34"/>
    </row>
    <row r="2015" spans="1:29">
      <c r="A2015" s="34"/>
      <c r="B2015" s="34"/>
      <c r="C2015" s="34"/>
      <c r="D2015" s="34"/>
      <c r="E2015" s="34"/>
      <c r="F2015" s="34"/>
      <c r="G2015" s="34"/>
      <c r="I2015" s="34"/>
      <c r="J2015" s="34"/>
      <c r="K2015" s="34"/>
      <c r="L2015" s="34"/>
      <c r="M2015" s="34"/>
      <c r="N2015" s="34"/>
      <c r="O2015" s="34"/>
      <c r="P2015" s="34"/>
      <c r="Q2015" s="34"/>
      <c r="R2015" s="34"/>
      <c r="S2015" s="34"/>
      <c r="T2015" s="34"/>
      <c r="U2015" s="34"/>
      <c r="V2015" s="34"/>
      <c r="X2015" s="34"/>
      <c r="Y2015" s="34"/>
      <c r="Z2015" s="34"/>
      <c r="AA2015" s="34"/>
      <c r="AB2015" s="34"/>
      <c r="AC2015" s="34"/>
    </row>
    <row r="2016" spans="1:29">
      <c r="A2016" s="34"/>
      <c r="B2016" s="34"/>
      <c r="C2016" s="34"/>
      <c r="D2016" s="34"/>
      <c r="E2016" s="34"/>
      <c r="F2016" s="34"/>
      <c r="G2016" s="34"/>
      <c r="I2016" s="34"/>
      <c r="J2016" s="34"/>
      <c r="K2016" s="34"/>
      <c r="L2016" s="34"/>
      <c r="M2016" s="34"/>
      <c r="N2016" s="34"/>
      <c r="O2016" s="34"/>
      <c r="P2016" s="34"/>
      <c r="Q2016" s="34"/>
      <c r="R2016" s="34"/>
      <c r="S2016" s="34"/>
      <c r="T2016" s="34"/>
      <c r="U2016" s="34"/>
      <c r="V2016" s="34"/>
      <c r="X2016" s="34"/>
      <c r="Y2016" s="34"/>
      <c r="Z2016" s="34"/>
      <c r="AA2016" s="34"/>
      <c r="AB2016" s="34"/>
      <c r="AC2016" s="34"/>
    </row>
    <row r="2017" spans="1:29">
      <c r="A2017" s="34"/>
      <c r="B2017" s="34"/>
      <c r="C2017" s="34"/>
      <c r="D2017" s="34"/>
      <c r="E2017" s="34"/>
      <c r="F2017" s="34"/>
      <c r="G2017" s="34"/>
      <c r="I2017" s="34"/>
      <c r="J2017" s="34"/>
      <c r="K2017" s="34"/>
      <c r="L2017" s="34"/>
      <c r="M2017" s="34"/>
      <c r="N2017" s="34"/>
      <c r="O2017" s="34"/>
      <c r="P2017" s="34"/>
      <c r="Q2017" s="34"/>
      <c r="R2017" s="34"/>
      <c r="S2017" s="34"/>
      <c r="T2017" s="34"/>
      <c r="U2017" s="34"/>
      <c r="V2017" s="34"/>
      <c r="X2017" s="34"/>
      <c r="Y2017" s="34"/>
      <c r="Z2017" s="34"/>
      <c r="AA2017" s="34"/>
      <c r="AB2017" s="34"/>
      <c r="AC2017" s="34"/>
    </row>
    <row r="2018" spans="1:29">
      <c r="A2018" s="34"/>
      <c r="B2018" s="34"/>
      <c r="C2018" s="34"/>
      <c r="D2018" s="34"/>
      <c r="E2018" s="34"/>
      <c r="F2018" s="34"/>
      <c r="G2018" s="34"/>
      <c r="I2018" s="34"/>
      <c r="J2018" s="34"/>
      <c r="K2018" s="34"/>
      <c r="L2018" s="34"/>
      <c r="M2018" s="34"/>
      <c r="N2018" s="34"/>
      <c r="O2018" s="34"/>
      <c r="P2018" s="34"/>
      <c r="Q2018" s="34"/>
      <c r="R2018" s="34"/>
      <c r="S2018" s="34"/>
      <c r="T2018" s="34"/>
      <c r="U2018" s="34"/>
      <c r="V2018" s="34"/>
      <c r="X2018" s="34"/>
      <c r="Y2018" s="34"/>
      <c r="Z2018" s="34"/>
      <c r="AA2018" s="34"/>
      <c r="AB2018" s="34"/>
      <c r="AC2018" s="34"/>
    </row>
    <row r="2019" spans="1:29">
      <c r="A2019" s="34"/>
      <c r="B2019" s="34"/>
      <c r="C2019" s="34"/>
      <c r="D2019" s="34"/>
      <c r="E2019" s="34"/>
      <c r="F2019" s="34"/>
      <c r="G2019" s="34"/>
      <c r="I2019" s="34"/>
      <c r="J2019" s="34"/>
      <c r="K2019" s="34"/>
      <c r="L2019" s="34"/>
      <c r="M2019" s="34"/>
      <c r="N2019" s="34"/>
      <c r="O2019" s="34"/>
      <c r="P2019" s="34"/>
      <c r="Q2019" s="34"/>
      <c r="R2019" s="34"/>
      <c r="S2019" s="34"/>
      <c r="T2019" s="34"/>
      <c r="U2019" s="34"/>
      <c r="V2019" s="34"/>
      <c r="X2019" s="34"/>
      <c r="Y2019" s="34"/>
      <c r="Z2019" s="34"/>
      <c r="AA2019" s="34"/>
      <c r="AB2019" s="34"/>
      <c r="AC2019" s="34"/>
    </row>
    <row r="2020" spans="1:29">
      <c r="A2020" s="34"/>
      <c r="B2020" s="34"/>
      <c r="C2020" s="34"/>
      <c r="D2020" s="34"/>
      <c r="E2020" s="34"/>
      <c r="F2020" s="34"/>
      <c r="G2020" s="34"/>
      <c r="I2020" s="34"/>
      <c r="J2020" s="34"/>
      <c r="K2020" s="34"/>
      <c r="L2020" s="34"/>
      <c r="M2020" s="34"/>
      <c r="N2020" s="34"/>
      <c r="O2020" s="34"/>
      <c r="P2020" s="34"/>
      <c r="Q2020" s="34"/>
      <c r="R2020" s="34"/>
      <c r="S2020" s="34"/>
      <c r="T2020" s="34"/>
      <c r="U2020" s="34"/>
      <c r="V2020" s="34"/>
      <c r="X2020" s="34"/>
      <c r="Y2020" s="34"/>
      <c r="Z2020" s="34"/>
      <c r="AA2020" s="34"/>
      <c r="AB2020" s="34"/>
      <c r="AC2020" s="34"/>
    </row>
    <row r="2021" spans="1:29">
      <c r="A2021" s="34"/>
      <c r="B2021" s="34"/>
      <c r="C2021" s="34"/>
      <c r="D2021" s="34"/>
      <c r="E2021" s="34"/>
      <c r="F2021" s="34"/>
      <c r="G2021" s="34"/>
      <c r="I2021" s="34"/>
      <c r="J2021" s="34"/>
      <c r="K2021" s="34"/>
      <c r="L2021" s="34"/>
      <c r="M2021" s="34"/>
      <c r="N2021" s="34"/>
      <c r="O2021" s="34"/>
      <c r="P2021" s="34"/>
      <c r="Q2021" s="34"/>
      <c r="R2021" s="34"/>
      <c r="S2021" s="34"/>
      <c r="T2021" s="34"/>
      <c r="U2021" s="34"/>
      <c r="V2021" s="34"/>
      <c r="X2021" s="34"/>
      <c r="Y2021" s="34"/>
      <c r="Z2021" s="34"/>
      <c r="AA2021" s="34"/>
      <c r="AB2021" s="34"/>
      <c r="AC2021" s="34"/>
    </row>
    <row r="2022" spans="1:29">
      <c r="A2022" s="34"/>
      <c r="B2022" s="34"/>
      <c r="C2022" s="34"/>
      <c r="D2022" s="34"/>
      <c r="E2022" s="34"/>
      <c r="F2022" s="34"/>
      <c r="G2022" s="34"/>
      <c r="I2022" s="34"/>
      <c r="J2022" s="34"/>
      <c r="K2022" s="34"/>
      <c r="L2022" s="34"/>
      <c r="M2022" s="34"/>
      <c r="N2022" s="34"/>
      <c r="O2022" s="34"/>
      <c r="P2022" s="34"/>
      <c r="Q2022" s="34"/>
      <c r="R2022" s="34"/>
      <c r="S2022" s="34"/>
      <c r="T2022" s="34"/>
      <c r="U2022" s="34"/>
      <c r="V2022" s="34"/>
      <c r="X2022" s="34"/>
      <c r="Y2022" s="34"/>
      <c r="Z2022" s="34"/>
      <c r="AA2022" s="34"/>
      <c r="AB2022" s="34"/>
      <c r="AC2022" s="34"/>
    </row>
    <row r="2023" spans="1:29">
      <c r="A2023" s="34"/>
      <c r="B2023" s="34"/>
      <c r="C2023" s="34"/>
      <c r="D2023" s="34"/>
      <c r="E2023" s="34"/>
      <c r="F2023" s="34"/>
      <c r="G2023" s="34"/>
      <c r="I2023" s="34"/>
      <c r="J2023" s="34"/>
      <c r="K2023" s="34"/>
      <c r="L2023" s="34"/>
      <c r="M2023" s="34"/>
      <c r="N2023" s="34"/>
      <c r="O2023" s="34"/>
      <c r="P2023" s="34"/>
      <c r="Q2023" s="34"/>
      <c r="R2023" s="34"/>
      <c r="S2023" s="34"/>
      <c r="T2023" s="34"/>
      <c r="U2023" s="34"/>
      <c r="V2023" s="34"/>
      <c r="X2023" s="34"/>
      <c r="Y2023" s="34"/>
      <c r="Z2023" s="34"/>
      <c r="AA2023" s="34"/>
      <c r="AB2023" s="34"/>
      <c r="AC2023" s="34"/>
    </row>
    <row r="2024" spans="1:29">
      <c r="A2024" s="34"/>
      <c r="B2024" s="34"/>
      <c r="C2024" s="34"/>
      <c r="D2024" s="34"/>
      <c r="E2024" s="34"/>
      <c r="F2024" s="34"/>
      <c r="G2024" s="34"/>
      <c r="I2024" s="34"/>
      <c r="J2024" s="34"/>
      <c r="K2024" s="34"/>
      <c r="L2024" s="34"/>
      <c r="M2024" s="34"/>
      <c r="N2024" s="34"/>
      <c r="O2024" s="34"/>
      <c r="P2024" s="34"/>
      <c r="Q2024" s="34"/>
      <c r="R2024" s="34"/>
      <c r="S2024" s="34"/>
      <c r="T2024" s="34"/>
      <c r="U2024" s="34"/>
      <c r="V2024" s="34"/>
      <c r="X2024" s="34"/>
      <c r="Y2024" s="34"/>
      <c r="Z2024" s="34"/>
      <c r="AA2024" s="34"/>
      <c r="AB2024" s="34"/>
      <c r="AC2024" s="34"/>
    </row>
    <row r="2025" spans="1:29">
      <c r="A2025" s="34"/>
      <c r="B2025" s="34"/>
      <c r="C2025" s="34"/>
      <c r="D2025" s="34"/>
      <c r="E2025" s="34"/>
      <c r="F2025" s="34"/>
      <c r="G2025" s="34"/>
      <c r="I2025" s="34"/>
      <c r="J2025" s="34"/>
      <c r="K2025" s="34"/>
      <c r="L2025" s="34"/>
      <c r="M2025" s="34"/>
      <c r="N2025" s="34"/>
      <c r="O2025" s="34"/>
      <c r="P2025" s="34"/>
      <c r="Q2025" s="34"/>
      <c r="R2025" s="34"/>
      <c r="S2025" s="34"/>
      <c r="T2025" s="34"/>
      <c r="U2025" s="34"/>
      <c r="V2025" s="34"/>
      <c r="X2025" s="34"/>
      <c r="Y2025" s="34"/>
      <c r="Z2025" s="34"/>
      <c r="AA2025" s="34"/>
      <c r="AB2025" s="34"/>
      <c r="AC2025" s="34"/>
    </row>
    <row r="2026" spans="1:29">
      <c r="A2026" s="34"/>
      <c r="B2026" s="34"/>
      <c r="C2026" s="34"/>
      <c r="D2026" s="34"/>
      <c r="E2026" s="34"/>
      <c r="F2026" s="34"/>
      <c r="G2026" s="34"/>
      <c r="I2026" s="34"/>
      <c r="J2026" s="34"/>
      <c r="K2026" s="34"/>
      <c r="L2026" s="34"/>
      <c r="M2026" s="34"/>
      <c r="N2026" s="34"/>
      <c r="O2026" s="34"/>
      <c r="P2026" s="34"/>
      <c r="Q2026" s="34"/>
      <c r="R2026" s="34"/>
      <c r="S2026" s="34"/>
      <c r="T2026" s="34"/>
      <c r="U2026" s="34"/>
      <c r="V2026" s="34"/>
      <c r="X2026" s="34"/>
      <c r="Y2026" s="34"/>
      <c r="Z2026" s="34"/>
      <c r="AA2026" s="34"/>
      <c r="AB2026" s="34"/>
      <c r="AC2026" s="34"/>
    </row>
    <row r="2027" spans="1:29">
      <c r="A2027" s="34"/>
      <c r="B2027" s="34"/>
      <c r="C2027" s="34"/>
      <c r="D2027" s="34"/>
      <c r="E2027" s="34"/>
      <c r="F2027" s="34"/>
      <c r="G2027" s="34"/>
      <c r="I2027" s="34"/>
      <c r="J2027" s="34"/>
      <c r="K2027" s="34"/>
      <c r="L2027" s="34"/>
      <c r="M2027" s="34"/>
      <c r="N2027" s="34"/>
      <c r="O2027" s="34"/>
      <c r="P2027" s="34"/>
      <c r="Q2027" s="34"/>
      <c r="R2027" s="34"/>
      <c r="S2027" s="34"/>
      <c r="T2027" s="34"/>
      <c r="U2027" s="34"/>
      <c r="V2027" s="34"/>
      <c r="X2027" s="34"/>
      <c r="Y2027" s="34"/>
      <c r="Z2027" s="34"/>
      <c r="AA2027" s="34"/>
      <c r="AB2027" s="34"/>
      <c r="AC2027" s="34"/>
    </row>
    <row r="2028" spans="1:29">
      <c r="A2028" s="34"/>
      <c r="B2028" s="34"/>
      <c r="C2028" s="34"/>
      <c r="D2028" s="34"/>
      <c r="E2028" s="34"/>
      <c r="F2028" s="34"/>
      <c r="G2028" s="34"/>
      <c r="I2028" s="34"/>
      <c r="J2028" s="34"/>
      <c r="K2028" s="34"/>
      <c r="L2028" s="34"/>
      <c r="M2028" s="34"/>
      <c r="N2028" s="34"/>
      <c r="O2028" s="34"/>
      <c r="P2028" s="34"/>
      <c r="Q2028" s="34"/>
      <c r="R2028" s="34"/>
      <c r="S2028" s="34"/>
      <c r="T2028" s="34"/>
      <c r="U2028" s="34"/>
      <c r="V2028" s="34"/>
      <c r="X2028" s="34"/>
      <c r="Y2028" s="34"/>
      <c r="Z2028" s="34"/>
      <c r="AA2028" s="34"/>
      <c r="AB2028" s="34"/>
      <c r="AC2028" s="34"/>
    </row>
    <row r="2029" spans="1:29">
      <c r="A2029" s="34"/>
      <c r="B2029" s="34"/>
      <c r="C2029" s="34"/>
      <c r="D2029" s="34"/>
      <c r="E2029" s="34"/>
      <c r="F2029" s="34"/>
      <c r="G2029" s="34"/>
      <c r="I2029" s="34"/>
      <c r="J2029" s="34"/>
      <c r="K2029" s="34"/>
      <c r="L2029" s="34"/>
      <c r="M2029" s="34"/>
      <c r="N2029" s="34"/>
      <c r="O2029" s="34"/>
      <c r="P2029" s="34"/>
      <c r="Q2029" s="34"/>
      <c r="R2029" s="34"/>
      <c r="S2029" s="34"/>
      <c r="T2029" s="34"/>
      <c r="U2029" s="34"/>
      <c r="V2029" s="34"/>
      <c r="X2029" s="34"/>
      <c r="Y2029" s="34"/>
      <c r="Z2029" s="34"/>
      <c r="AA2029" s="34"/>
      <c r="AB2029" s="34"/>
      <c r="AC2029" s="34"/>
    </row>
    <row r="2030" spans="1:29">
      <c r="A2030" s="34"/>
      <c r="B2030" s="34"/>
      <c r="C2030" s="34"/>
      <c r="D2030" s="34"/>
      <c r="E2030" s="34"/>
      <c r="F2030" s="34"/>
      <c r="G2030" s="34"/>
      <c r="I2030" s="34"/>
      <c r="J2030" s="34"/>
      <c r="K2030" s="34"/>
      <c r="L2030" s="34"/>
      <c r="M2030" s="34"/>
      <c r="N2030" s="34"/>
      <c r="O2030" s="34"/>
      <c r="P2030" s="34"/>
      <c r="Q2030" s="34"/>
      <c r="R2030" s="34"/>
      <c r="S2030" s="34"/>
      <c r="T2030" s="34"/>
      <c r="U2030" s="34"/>
      <c r="V2030" s="34"/>
      <c r="X2030" s="34"/>
      <c r="Y2030" s="34"/>
      <c r="Z2030" s="34"/>
      <c r="AA2030" s="34"/>
      <c r="AB2030" s="34"/>
      <c r="AC2030" s="34"/>
    </row>
    <row r="2031" spans="1:29">
      <c r="A2031" s="34"/>
      <c r="B2031" s="34"/>
      <c r="C2031" s="34"/>
      <c r="D2031" s="34"/>
      <c r="E2031" s="34"/>
      <c r="F2031" s="34"/>
      <c r="G2031" s="34"/>
      <c r="I2031" s="34"/>
      <c r="J2031" s="34"/>
      <c r="K2031" s="34"/>
      <c r="L2031" s="34"/>
      <c r="M2031" s="34"/>
      <c r="N2031" s="34"/>
      <c r="O2031" s="34"/>
      <c r="P2031" s="34"/>
      <c r="Q2031" s="34"/>
      <c r="R2031" s="34"/>
      <c r="S2031" s="34"/>
      <c r="T2031" s="34"/>
      <c r="U2031" s="34"/>
      <c r="V2031" s="34"/>
      <c r="X2031" s="34"/>
      <c r="Y2031" s="34"/>
      <c r="Z2031" s="34"/>
      <c r="AA2031" s="34"/>
      <c r="AB2031" s="34"/>
      <c r="AC2031" s="34"/>
    </row>
    <row r="2032" spans="1:29">
      <c r="A2032" s="34"/>
      <c r="B2032" s="34"/>
      <c r="C2032" s="34"/>
      <c r="D2032" s="34"/>
      <c r="E2032" s="34"/>
      <c r="F2032" s="34"/>
      <c r="G2032" s="34"/>
      <c r="I2032" s="34"/>
      <c r="J2032" s="34"/>
      <c r="K2032" s="34"/>
      <c r="L2032" s="34"/>
      <c r="M2032" s="34"/>
      <c r="N2032" s="34"/>
      <c r="O2032" s="34"/>
      <c r="P2032" s="34"/>
      <c r="Q2032" s="34"/>
      <c r="R2032" s="34"/>
      <c r="S2032" s="34"/>
      <c r="T2032" s="34"/>
      <c r="U2032" s="34"/>
      <c r="V2032" s="34"/>
      <c r="X2032" s="34"/>
      <c r="Y2032" s="34"/>
      <c r="Z2032" s="34"/>
      <c r="AA2032" s="34"/>
      <c r="AB2032" s="34"/>
      <c r="AC2032" s="34"/>
    </row>
    <row r="2033" spans="1:29">
      <c r="A2033" s="34"/>
      <c r="B2033" s="34"/>
      <c r="C2033" s="34"/>
      <c r="D2033" s="34"/>
      <c r="E2033" s="34"/>
      <c r="F2033" s="34"/>
      <c r="G2033" s="34"/>
      <c r="I2033" s="34"/>
      <c r="J2033" s="34"/>
      <c r="K2033" s="34"/>
      <c r="L2033" s="34"/>
      <c r="M2033" s="34"/>
      <c r="N2033" s="34"/>
      <c r="O2033" s="34"/>
      <c r="P2033" s="34"/>
      <c r="Q2033" s="34"/>
      <c r="R2033" s="34"/>
      <c r="S2033" s="34"/>
      <c r="T2033" s="34"/>
      <c r="U2033" s="34"/>
      <c r="V2033" s="34"/>
      <c r="X2033" s="34"/>
      <c r="Y2033" s="34"/>
      <c r="Z2033" s="34"/>
      <c r="AA2033" s="34"/>
      <c r="AB2033" s="34"/>
      <c r="AC2033" s="34"/>
    </row>
    <row r="2034" spans="1:29">
      <c r="A2034" s="34"/>
      <c r="B2034" s="34"/>
      <c r="C2034" s="34"/>
      <c r="D2034" s="34"/>
      <c r="E2034" s="34"/>
      <c r="F2034" s="34"/>
      <c r="G2034" s="34"/>
      <c r="I2034" s="34"/>
      <c r="J2034" s="34"/>
      <c r="K2034" s="34"/>
      <c r="L2034" s="34"/>
      <c r="M2034" s="34"/>
      <c r="N2034" s="34"/>
      <c r="O2034" s="34"/>
      <c r="P2034" s="34"/>
      <c r="Q2034" s="34"/>
      <c r="R2034" s="34"/>
      <c r="S2034" s="34"/>
      <c r="T2034" s="34"/>
      <c r="U2034" s="34"/>
      <c r="V2034" s="34"/>
      <c r="X2034" s="34"/>
      <c r="Y2034" s="34"/>
      <c r="Z2034" s="34"/>
      <c r="AA2034" s="34"/>
      <c r="AB2034" s="34"/>
      <c r="AC2034" s="34"/>
    </row>
    <row r="2035" spans="1:29">
      <c r="A2035" s="34"/>
      <c r="B2035" s="34"/>
      <c r="C2035" s="34"/>
      <c r="D2035" s="34"/>
      <c r="E2035" s="34"/>
      <c r="F2035" s="34"/>
      <c r="G2035" s="34"/>
      <c r="I2035" s="34"/>
      <c r="J2035" s="34"/>
      <c r="K2035" s="34"/>
      <c r="L2035" s="34"/>
      <c r="M2035" s="34"/>
      <c r="N2035" s="34"/>
      <c r="O2035" s="34"/>
      <c r="P2035" s="34"/>
      <c r="Q2035" s="34"/>
      <c r="R2035" s="34"/>
      <c r="S2035" s="34"/>
      <c r="T2035" s="34"/>
      <c r="U2035" s="34"/>
      <c r="V2035" s="34"/>
      <c r="X2035" s="34"/>
      <c r="Y2035" s="34"/>
      <c r="Z2035" s="34"/>
      <c r="AA2035" s="34"/>
      <c r="AB2035" s="34"/>
      <c r="AC2035" s="34"/>
    </row>
    <row r="2036" spans="1:29">
      <c r="A2036" s="34"/>
      <c r="B2036" s="34"/>
      <c r="C2036" s="34"/>
      <c r="D2036" s="34"/>
      <c r="E2036" s="34"/>
      <c r="F2036" s="34"/>
      <c r="G2036" s="34"/>
      <c r="I2036" s="34"/>
      <c r="J2036" s="34"/>
      <c r="K2036" s="34"/>
      <c r="L2036" s="34"/>
      <c r="M2036" s="34"/>
      <c r="N2036" s="34"/>
      <c r="O2036" s="34"/>
      <c r="P2036" s="34"/>
      <c r="Q2036" s="34"/>
      <c r="R2036" s="34"/>
      <c r="S2036" s="34"/>
      <c r="T2036" s="34"/>
      <c r="U2036" s="34"/>
      <c r="V2036" s="34"/>
      <c r="X2036" s="34"/>
      <c r="Y2036" s="34"/>
      <c r="Z2036" s="34"/>
      <c r="AA2036" s="34"/>
      <c r="AB2036" s="34"/>
      <c r="AC2036" s="34"/>
    </row>
    <row r="2037" spans="1:29">
      <c r="A2037" s="34"/>
      <c r="B2037" s="34"/>
      <c r="C2037" s="34"/>
      <c r="D2037" s="34"/>
      <c r="E2037" s="34"/>
      <c r="F2037" s="34"/>
      <c r="G2037" s="34"/>
      <c r="I2037" s="34"/>
      <c r="J2037" s="34"/>
      <c r="K2037" s="34"/>
      <c r="L2037" s="34"/>
      <c r="M2037" s="34"/>
      <c r="N2037" s="34"/>
      <c r="O2037" s="34"/>
      <c r="P2037" s="34"/>
      <c r="Q2037" s="34"/>
      <c r="R2037" s="34"/>
      <c r="S2037" s="34"/>
      <c r="T2037" s="34"/>
      <c r="U2037" s="34"/>
      <c r="V2037" s="34"/>
      <c r="X2037" s="34"/>
      <c r="Y2037" s="34"/>
      <c r="Z2037" s="34"/>
      <c r="AA2037" s="34"/>
      <c r="AB2037" s="34"/>
      <c r="AC2037" s="34"/>
    </row>
    <row r="2038" spans="1:29">
      <c r="A2038" s="34"/>
      <c r="B2038" s="34"/>
      <c r="C2038" s="34"/>
      <c r="D2038" s="34"/>
      <c r="E2038" s="34"/>
      <c r="F2038" s="34"/>
      <c r="G2038" s="34"/>
      <c r="I2038" s="34"/>
      <c r="J2038" s="34"/>
      <c r="K2038" s="34"/>
      <c r="L2038" s="34"/>
      <c r="M2038" s="34"/>
      <c r="N2038" s="34"/>
      <c r="O2038" s="34"/>
      <c r="P2038" s="34"/>
      <c r="Q2038" s="34"/>
      <c r="R2038" s="34"/>
      <c r="S2038" s="34"/>
      <c r="T2038" s="34"/>
      <c r="U2038" s="34"/>
      <c r="V2038" s="34"/>
      <c r="X2038" s="34"/>
      <c r="Y2038" s="34"/>
      <c r="Z2038" s="34"/>
      <c r="AA2038" s="34"/>
      <c r="AB2038" s="34"/>
      <c r="AC2038" s="34"/>
    </row>
    <row r="2039" spans="1:29">
      <c r="A2039" s="34"/>
      <c r="B2039" s="34"/>
      <c r="C2039" s="34"/>
      <c r="D2039" s="34"/>
      <c r="E2039" s="34"/>
      <c r="F2039" s="34"/>
      <c r="G2039" s="34"/>
      <c r="I2039" s="34"/>
      <c r="J2039" s="34"/>
      <c r="K2039" s="34"/>
      <c r="L2039" s="34"/>
      <c r="M2039" s="34"/>
      <c r="N2039" s="34"/>
      <c r="O2039" s="34"/>
      <c r="P2039" s="34"/>
      <c r="Q2039" s="34"/>
      <c r="R2039" s="34"/>
      <c r="S2039" s="34"/>
      <c r="T2039" s="34"/>
      <c r="U2039" s="34"/>
      <c r="V2039" s="34"/>
      <c r="X2039" s="34"/>
      <c r="Y2039" s="34"/>
      <c r="Z2039" s="34"/>
      <c r="AA2039" s="34"/>
      <c r="AB2039" s="34"/>
      <c r="AC2039" s="34"/>
    </row>
    <row r="2040" spans="1:29">
      <c r="A2040" s="34"/>
      <c r="B2040" s="34"/>
      <c r="C2040" s="34"/>
      <c r="D2040" s="34"/>
      <c r="E2040" s="34"/>
      <c r="F2040" s="34"/>
      <c r="G2040" s="34"/>
      <c r="I2040" s="34"/>
      <c r="J2040" s="34"/>
      <c r="K2040" s="34"/>
      <c r="L2040" s="34"/>
      <c r="M2040" s="34"/>
      <c r="N2040" s="34"/>
      <c r="O2040" s="34"/>
      <c r="P2040" s="34"/>
      <c r="Q2040" s="34"/>
      <c r="R2040" s="34"/>
      <c r="S2040" s="34"/>
      <c r="T2040" s="34"/>
      <c r="U2040" s="34"/>
      <c r="V2040" s="34"/>
      <c r="X2040" s="34"/>
      <c r="Y2040" s="34"/>
      <c r="Z2040" s="34"/>
      <c r="AA2040" s="34"/>
      <c r="AB2040" s="34"/>
      <c r="AC2040" s="34"/>
    </row>
    <row r="2041" spans="1:29">
      <c r="A2041" s="34"/>
      <c r="B2041" s="34"/>
      <c r="C2041" s="34"/>
      <c r="D2041" s="34"/>
      <c r="E2041" s="34"/>
      <c r="F2041" s="34"/>
      <c r="G2041" s="34"/>
      <c r="I2041" s="34"/>
      <c r="J2041" s="34"/>
      <c r="K2041" s="34"/>
      <c r="L2041" s="34"/>
      <c r="M2041" s="34"/>
      <c r="N2041" s="34"/>
      <c r="O2041" s="34"/>
      <c r="P2041" s="34"/>
      <c r="Q2041" s="34"/>
      <c r="R2041" s="34"/>
      <c r="S2041" s="34"/>
      <c r="T2041" s="34"/>
      <c r="U2041" s="34"/>
      <c r="V2041" s="34"/>
      <c r="X2041" s="34"/>
      <c r="Y2041" s="34"/>
      <c r="Z2041" s="34"/>
      <c r="AA2041" s="34"/>
      <c r="AB2041" s="34"/>
      <c r="AC2041" s="34"/>
    </row>
    <row r="2042" spans="1:29">
      <c r="A2042" s="34"/>
      <c r="B2042" s="34"/>
      <c r="C2042" s="34"/>
      <c r="D2042" s="34"/>
      <c r="E2042" s="34"/>
      <c r="F2042" s="34"/>
      <c r="G2042" s="34"/>
      <c r="I2042" s="34"/>
      <c r="J2042" s="34"/>
      <c r="K2042" s="34"/>
      <c r="L2042" s="34"/>
      <c r="M2042" s="34"/>
      <c r="N2042" s="34"/>
      <c r="O2042" s="34"/>
      <c r="P2042" s="34"/>
      <c r="Q2042" s="34"/>
      <c r="R2042" s="34"/>
      <c r="S2042" s="34"/>
      <c r="T2042" s="34"/>
      <c r="U2042" s="34"/>
      <c r="V2042" s="34"/>
      <c r="X2042" s="34"/>
      <c r="Y2042" s="34"/>
      <c r="Z2042" s="34"/>
      <c r="AA2042" s="34"/>
      <c r="AB2042" s="34"/>
      <c r="AC2042" s="34"/>
    </row>
    <row r="2043" spans="1:29">
      <c r="A2043" s="34"/>
      <c r="B2043" s="34"/>
      <c r="C2043" s="34"/>
      <c r="D2043" s="34"/>
      <c r="E2043" s="34"/>
      <c r="F2043" s="34"/>
      <c r="G2043" s="34"/>
      <c r="I2043" s="34"/>
      <c r="J2043" s="34"/>
      <c r="K2043" s="34"/>
      <c r="L2043" s="34"/>
      <c r="M2043" s="34"/>
      <c r="N2043" s="34"/>
      <c r="O2043" s="34"/>
      <c r="P2043" s="34"/>
      <c r="Q2043" s="34"/>
      <c r="R2043" s="34"/>
      <c r="S2043" s="34"/>
      <c r="T2043" s="34"/>
      <c r="U2043" s="34"/>
      <c r="V2043" s="34"/>
      <c r="X2043" s="34"/>
      <c r="Y2043" s="34"/>
      <c r="Z2043" s="34"/>
      <c r="AA2043" s="34"/>
      <c r="AB2043" s="34"/>
      <c r="AC2043" s="34"/>
    </row>
    <row r="2044" spans="1:29">
      <c r="A2044" s="34"/>
      <c r="B2044" s="34"/>
      <c r="C2044" s="34"/>
      <c r="D2044" s="34"/>
      <c r="E2044" s="34"/>
      <c r="F2044" s="34"/>
      <c r="G2044" s="34"/>
      <c r="I2044" s="34"/>
      <c r="J2044" s="34"/>
      <c r="K2044" s="34"/>
      <c r="L2044" s="34"/>
      <c r="M2044" s="34"/>
      <c r="N2044" s="34"/>
      <c r="O2044" s="34"/>
      <c r="P2044" s="34"/>
      <c r="Q2044" s="34"/>
      <c r="R2044" s="34"/>
      <c r="S2044" s="34"/>
      <c r="T2044" s="34"/>
      <c r="U2044" s="34"/>
      <c r="V2044" s="34"/>
      <c r="X2044" s="34"/>
      <c r="Y2044" s="34"/>
      <c r="Z2044" s="34"/>
      <c r="AA2044" s="34"/>
      <c r="AB2044" s="34"/>
      <c r="AC2044" s="34"/>
    </row>
    <row r="2045" spans="1:29">
      <c r="A2045" s="34"/>
      <c r="B2045" s="34"/>
      <c r="C2045" s="34"/>
      <c r="D2045" s="34"/>
      <c r="E2045" s="34"/>
      <c r="F2045" s="34"/>
      <c r="G2045" s="34"/>
      <c r="I2045" s="34"/>
      <c r="J2045" s="34"/>
      <c r="K2045" s="34"/>
      <c r="L2045" s="34"/>
      <c r="M2045" s="34"/>
      <c r="N2045" s="34"/>
      <c r="O2045" s="34"/>
      <c r="P2045" s="34"/>
      <c r="Q2045" s="34"/>
      <c r="R2045" s="34"/>
      <c r="S2045" s="34"/>
      <c r="T2045" s="34"/>
      <c r="U2045" s="34"/>
      <c r="V2045" s="34"/>
      <c r="X2045" s="34"/>
      <c r="Y2045" s="34"/>
      <c r="Z2045" s="34"/>
      <c r="AA2045" s="34"/>
      <c r="AB2045" s="34"/>
      <c r="AC2045" s="34"/>
    </row>
    <row r="2046" spans="1:29">
      <c r="A2046" s="34"/>
      <c r="B2046" s="34"/>
      <c r="C2046" s="34"/>
      <c r="D2046" s="34"/>
      <c r="E2046" s="34"/>
      <c r="F2046" s="34"/>
      <c r="G2046" s="34"/>
      <c r="I2046" s="34"/>
      <c r="J2046" s="34"/>
      <c r="K2046" s="34"/>
      <c r="L2046" s="34"/>
      <c r="M2046" s="34"/>
      <c r="N2046" s="34"/>
      <c r="O2046" s="34"/>
      <c r="P2046" s="34"/>
      <c r="Q2046" s="34"/>
      <c r="R2046" s="34"/>
      <c r="S2046" s="34"/>
      <c r="T2046" s="34"/>
      <c r="U2046" s="34"/>
      <c r="V2046" s="34"/>
      <c r="X2046" s="34"/>
      <c r="Y2046" s="34"/>
      <c r="Z2046" s="34"/>
      <c r="AA2046" s="34"/>
      <c r="AB2046" s="34"/>
      <c r="AC2046" s="34"/>
    </row>
    <row r="2047" spans="1:29">
      <c r="A2047" s="34"/>
      <c r="B2047" s="34"/>
      <c r="C2047" s="34"/>
      <c r="D2047" s="34"/>
      <c r="E2047" s="34"/>
      <c r="F2047" s="34"/>
      <c r="G2047" s="34"/>
      <c r="I2047" s="34"/>
      <c r="J2047" s="34"/>
      <c r="K2047" s="34"/>
      <c r="L2047" s="34"/>
      <c r="M2047" s="34"/>
      <c r="N2047" s="34"/>
      <c r="O2047" s="34"/>
      <c r="P2047" s="34"/>
      <c r="Q2047" s="34"/>
      <c r="R2047" s="34"/>
      <c r="S2047" s="34"/>
      <c r="T2047" s="34"/>
      <c r="U2047" s="34"/>
      <c r="V2047" s="34"/>
      <c r="X2047" s="34"/>
      <c r="Y2047" s="34"/>
      <c r="Z2047" s="34"/>
      <c r="AA2047" s="34"/>
      <c r="AB2047" s="34"/>
      <c r="AC2047" s="34"/>
    </row>
    <row r="2048" spans="1:29">
      <c r="A2048" s="34"/>
      <c r="B2048" s="34"/>
      <c r="C2048" s="34"/>
      <c r="D2048" s="34"/>
      <c r="E2048" s="34"/>
      <c r="F2048" s="34"/>
      <c r="G2048" s="34"/>
      <c r="I2048" s="34"/>
      <c r="J2048" s="34"/>
      <c r="K2048" s="34"/>
      <c r="L2048" s="34"/>
      <c r="M2048" s="34"/>
      <c r="N2048" s="34"/>
      <c r="O2048" s="34"/>
      <c r="P2048" s="34"/>
      <c r="Q2048" s="34"/>
      <c r="R2048" s="34"/>
      <c r="S2048" s="34"/>
      <c r="T2048" s="34"/>
      <c r="U2048" s="34"/>
      <c r="V2048" s="34"/>
      <c r="X2048" s="34"/>
      <c r="Y2048" s="34"/>
      <c r="Z2048" s="34"/>
      <c r="AA2048" s="34"/>
      <c r="AB2048" s="34"/>
      <c r="AC2048" s="34"/>
    </row>
    <row r="2049" spans="1:29">
      <c r="A2049" s="34"/>
      <c r="B2049" s="34"/>
      <c r="C2049" s="34"/>
      <c r="D2049" s="34"/>
      <c r="E2049" s="34"/>
      <c r="F2049" s="34"/>
      <c r="G2049" s="34"/>
      <c r="I2049" s="34"/>
      <c r="J2049" s="34"/>
      <c r="K2049" s="34"/>
      <c r="L2049" s="34"/>
      <c r="M2049" s="34"/>
      <c r="N2049" s="34"/>
      <c r="O2049" s="34"/>
      <c r="P2049" s="34"/>
      <c r="Q2049" s="34"/>
      <c r="R2049" s="34"/>
      <c r="S2049" s="34"/>
      <c r="T2049" s="34"/>
      <c r="U2049" s="34"/>
      <c r="V2049" s="34"/>
      <c r="X2049" s="34"/>
      <c r="Y2049" s="34"/>
      <c r="Z2049" s="34"/>
      <c r="AA2049" s="34"/>
      <c r="AB2049" s="34"/>
      <c r="AC2049" s="34"/>
    </row>
    <row r="2050" spans="1:29">
      <c r="A2050" s="34"/>
      <c r="B2050" s="34"/>
      <c r="C2050" s="34"/>
      <c r="D2050" s="34"/>
      <c r="E2050" s="34"/>
      <c r="F2050" s="34"/>
      <c r="G2050" s="34"/>
      <c r="I2050" s="34"/>
      <c r="J2050" s="34"/>
      <c r="K2050" s="34"/>
      <c r="L2050" s="34"/>
      <c r="M2050" s="34"/>
      <c r="N2050" s="34"/>
      <c r="O2050" s="34"/>
      <c r="P2050" s="34"/>
      <c r="Q2050" s="34"/>
      <c r="R2050" s="34"/>
      <c r="S2050" s="34"/>
      <c r="T2050" s="34"/>
      <c r="U2050" s="34"/>
      <c r="V2050" s="34"/>
      <c r="X2050" s="34"/>
      <c r="Y2050" s="34"/>
      <c r="Z2050" s="34"/>
      <c r="AA2050" s="34"/>
      <c r="AB2050" s="34"/>
      <c r="AC2050" s="34"/>
    </row>
    <row r="2051" spans="1:29">
      <c r="A2051" s="34"/>
      <c r="B2051" s="34"/>
      <c r="C2051" s="34"/>
      <c r="D2051" s="34"/>
      <c r="E2051" s="34"/>
      <c r="F2051" s="34"/>
      <c r="G2051" s="34"/>
      <c r="I2051" s="34"/>
      <c r="J2051" s="34"/>
      <c r="K2051" s="34"/>
      <c r="L2051" s="34"/>
      <c r="M2051" s="34"/>
      <c r="N2051" s="34"/>
      <c r="O2051" s="34"/>
      <c r="P2051" s="34"/>
      <c r="Q2051" s="34"/>
      <c r="R2051" s="34"/>
      <c r="S2051" s="34"/>
      <c r="T2051" s="34"/>
      <c r="U2051" s="34"/>
      <c r="V2051" s="34"/>
      <c r="X2051" s="34"/>
      <c r="Y2051" s="34"/>
      <c r="Z2051" s="34"/>
      <c r="AA2051" s="34"/>
      <c r="AB2051" s="34"/>
      <c r="AC2051" s="34"/>
    </row>
    <row r="2052" spans="1:29">
      <c r="A2052" s="34"/>
      <c r="B2052" s="34"/>
      <c r="C2052" s="34"/>
      <c r="D2052" s="34"/>
      <c r="E2052" s="34"/>
      <c r="F2052" s="34"/>
      <c r="G2052" s="34"/>
      <c r="I2052" s="34"/>
      <c r="J2052" s="34"/>
      <c r="K2052" s="34"/>
      <c r="L2052" s="34"/>
      <c r="M2052" s="34"/>
      <c r="N2052" s="34"/>
      <c r="O2052" s="34"/>
      <c r="P2052" s="34"/>
      <c r="Q2052" s="34"/>
      <c r="R2052" s="34"/>
      <c r="S2052" s="34"/>
      <c r="T2052" s="34"/>
      <c r="U2052" s="34"/>
      <c r="V2052" s="34"/>
      <c r="X2052" s="34"/>
      <c r="Y2052" s="34"/>
      <c r="Z2052" s="34"/>
      <c r="AA2052" s="34"/>
      <c r="AB2052" s="34"/>
      <c r="AC2052" s="34"/>
    </row>
    <row r="2053" spans="1:29">
      <c r="A2053" s="34"/>
      <c r="B2053" s="34"/>
      <c r="C2053" s="34"/>
      <c r="D2053" s="34"/>
      <c r="E2053" s="34"/>
      <c r="F2053" s="34"/>
      <c r="G2053" s="34"/>
      <c r="I2053" s="34"/>
      <c r="J2053" s="34"/>
      <c r="K2053" s="34"/>
      <c r="L2053" s="34"/>
      <c r="M2053" s="34"/>
      <c r="N2053" s="34"/>
      <c r="O2053" s="34"/>
      <c r="P2053" s="34"/>
      <c r="Q2053" s="34"/>
      <c r="R2053" s="34"/>
      <c r="S2053" s="34"/>
      <c r="T2053" s="34"/>
      <c r="U2053" s="34"/>
      <c r="V2053" s="34"/>
      <c r="X2053" s="34"/>
      <c r="Y2053" s="34"/>
      <c r="Z2053" s="34"/>
      <c r="AA2053" s="34"/>
      <c r="AB2053" s="34"/>
      <c r="AC2053" s="34"/>
    </row>
    <row r="2054" spans="1:29">
      <c r="A2054" s="34"/>
      <c r="B2054" s="34"/>
      <c r="C2054" s="34"/>
      <c r="D2054" s="34"/>
      <c r="E2054" s="34"/>
      <c r="F2054" s="34"/>
      <c r="G2054" s="34"/>
      <c r="I2054" s="34"/>
      <c r="J2054" s="34"/>
      <c r="K2054" s="34"/>
      <c r="L2054" s="34"/>
      <c r="M2054" s="34"/>
      <c r="N2054" s="34"/>
      <c r="O2054" s="34"/>
      <c r="P2054" s="34"/>
      <c r="Q2054" s="34"/>
      <c r="R2054" s="34"/>
      <c r="S2054" s="34"/>
      <c r="T2054" s="34"/>
      <c r="U2054" s="34"/>
      <c r="V2054" s="34"/>
      <c r="X2054" s="34"/>
      <c r="Y2054" s="34"/>
      <c r="Z2054" s="34"/>
      <c r="AA2054" s="34"/>
      <c r="AB2054" s="34"/>
      <c r="AC2054" s="34"/>
    </row>
    <row r="2055" spans="1:29">
      <c r="A2055" s="34"/>
      <c r="B2055" s="34"/>
      <c r="C2055" s="34"/>
      <c r="D2055" s="34"/>
      <c r="E2055" s="34"/>
      <c r="F2055" s="34"/>
      <c r="G2055" s="34"/>
      <c r="I2055" s="34"/>
      <c r="J2055" s="34"/>
      <c r="K2055" s="34"/>
      <c r="L2055" s="34"/>
      <c r="M2055" s="34"/>
      <c r="N2055" s="34"/>
      <c r="O2055" s="34"/>
      <c r="P2055" s="34"/>
      <c r="Q2055" s="34"/>
      <c r="R2055" s="34"/>
      <c r="S2055" s="34"/>
      <c r="T2055" s="34"/>
      <c r="U2055" s="34"/>
      <c r="V2055" s="34"/>
      <c r="X2055" s="34"/>
      <c r="Y2055" s="34"/>
      <c r="Z2055" s="34"/>
      <c r="AA2055" s="34"/>
      <c r="AB2055" s="34"/>
      <c r="AC2055" s="34"/>
    </row>
    <row r="2056" spans="1:29">
      <c r="A2056" s="34"/>
      <c r="B2056" s="34"/>
      <c r="C2056" s="34"/>
      <c r="D2056" s="34"/>
      <c r="E2056" s="34"/>
      <c r="F2056" s="34"/>
      <c r="G2056" s="34"/>
      <c r="I2056" s="34"/>
      <c r="J2056" s="34"/>
      <c r="K2056" s="34"/>
      <c r="L2056" s="34"/>
      <c r="M2056" s="34"/>
      <c r="N2056" s="34"/>
      <c r="O2056" s="34"/>
      <c r="P2056" s="34"/>
      <c r="Q2056" s="34"/>
      <c r="R2056" s="34"/>
      <c r="S2056" s="34"/>
      <c r="T2056" s="34"/>
      <c r="U2056" s="34"/>
      <c r="V2056" s="34"/>
      <c r="X2056" s="34"/>
      <c r="Y2056" s="34"/>
      <c r="Z2056" s="34"/>
      <c r="AA2056" s="34"/>
      <c r="AB2056" s="34"/>
      <c r="AC2056" s="34"/>
    </row>
    <row r="2057" spans="1:29">
      <c r="A2057" s="34"/>
      <c r="B2057" s="34"/>
      <c r="C2057" s="34"/>
      <c r="D2057" s="34"/>
      <c r="E2057" s="34"/>
      <c r="F2057" s="34"/>
      <c r="G2057" s="34"/>
      <c r="I2057" s="34"/>
      <c r="J2057" s="34"/>
      <c r="K2057" s="34"/>
      <c r="L2057" s="34"/>
      <c r="M2057" s="34"/>
      <c r="N2057" s="34"/>
      <c r="O2057" s="34"/>
      <c r="P2057" s="34"/>
      <c r="Q2057" s="34"/>
      <c r="R2057" s="34"/>
      <c r="S2057" s="34"/>
      <c r="T2057" s="34"/>
      <c r="U2057" s="34"/>
      <c r="V2057" s="34"/>
      <c r="X2057" s="34"/>
      <c r="Y2057" s="34"/>
      <c r="Z2057" s="34"/>
      <c r="AA2057" s="34"/>
      <c r="AB2057" s="34"/>
      <c r="AC2057" s="34"/>
    </row>
    <row r="2058" spans="1:29">
      <c r="A2058" s="34"/>
      <c r="B2058" s="34"/>
      <c r="C2058" s="34"/>
      <c r="D2058" s="34"/>
      <c r="E2058" s="34"/>
      <c r="F2058" s="34"/>
      <c r="G2058" s="34"/>
      <c r="I2058" s="34"/>
      <c r="J2058" s="34"/>
      <c r="K2058" s="34"/>
      <c r="L2058" s="34"/>
      <c r="M2058" s="34"/>
      <c r="N2058" s="34"/>
      <c r="O2058" s="34"/>
      <c r="P2058" s="34"/>
      <c r="Q2058" s="34"/>
      <c r="R2058" s="34"/>
      <c r="S2058" s="34"/>
      <c r="T2058" s="34"/>
      <c r="U2058" s="34"/>
      <c r="V2058" s="34"/>
      <c r="X2058" s="34"/>
      <c r="Y2058" s="34"/>
      <c r="Z2058" s="34"/>
      <c r="AA2058" s="34"/>
      <c r="AB2058" s="34"/>
      <c r="AC2058" s="34"/>
    </row>
    <row r="2059" spans="1:29">
      <c r="A2059" s="34"/>
      <c r="B2059" s="34"/>
      <c r="C2059" s="34"/>
      <c r="D2059" s="34"/>
      <c r="E2059" s="34"/>
      <c r="F2059" s="34"/>
      <c r="G2059" s="34"/>
      <c r="I2059" s="34"/>
      <c r="J2059" s="34"/>
      <c r="K2059" s="34"/>
      <c r="L2059" s="34"/>
      <c r="M2059" s="34"/>
      <c r="N2059" s="34"/>
      <c r="O2059" s="34"/>
      <c r="P2059" s="34"/>
      <c r="Q2059" s="34"/>
      <c r="R2059" s="34"/>
      <c r="S2059" s="34"/>
      <c r="T2059" s="34"/>
      <c r="U2059" s="34"/>
      <c r="V2059" s="34"/>
      <c r="X2059" s="34"/>
      <c r="Y2059" s="34"/>
      <c r="Z2059" s="34"/>
      <c r="AA2059" s="34"/>
      <c r="AB2059" s="34"/>
      <c r="AC2059" s="34"/>
    </row>
    <row r="2060" spans="1:29">
      <c r="A2060" s="34"/>
      <c r="B2060" s="34"/>
      <c r="C2060" s="34"/>
      <c r="D2060" s="34"/>
      <c r="E2060" s="34"/>
      <c r="F2060" s="34"/>
      <c r="G2060" s="34"/>
      <c r="I2060" s="34"/>
      <c r="J2060" s="34"/>
      <c r="K2060" s="34"/>
      <c r="L2060" s="34"/>
      <c r="M2060" s="34"/>
      <c r="N2060" s="34"/>
      <c r="O2060" s="34"/>
      <c r="P2060" s="34"/>
      <c r="Q2060" s="34"/>
      <c r="R2060" s="34"/>
      <c r="S2060" s="34"/>
      <c r="T2060" s="34"/>
      <c r="U2060" s="34"/>
      <c r="V2060" s="34"/>
      <c r="X2060" s="34"/>
      <c r="Y2060" s="34"/>
      <c r="Z2060" s="34"/>
      <c r="AA2060" s="34"/>
      <c r="AB2060" s="34"/>
      <c r="AC2060" s="34"/>
    </row>
    <row r="2061" spans="1:29">
      <c r="A2061" s="34"/>
      <c r="B2061" s="34"/>
      <c r="C2061" s="34"/>
      <c r="D2061" s="34"/>
      <c r="E2061" s="34"/>
      <c r="F2061" s="34"/>
      <c r="G2061" s="34"/>
      <c r="I2061" s="34"/>
      <c r="J2061" s="34"/>
      <c r="K2061" s="34"/>
      <c r="L2061" s="34"/>
      <c r="M2061" s="34"/>
      <c r="N2061" s="34"/>
      <c r="O2061" s="34"/>
      <c r="P2061" s="34"/>
      <c r="Q2061" s="34"/>
      <c r="R2061" s="34"/>
      <c r="S2061" s="34"/>
      <c r="T2061" s="34"/>
      <c r="U2061" s="34"/>
      <c r="V2061" s="34"/>
      <c r="X2061" s="34"/>
      <c r="Y2061" s="34"/>
      <c r="Z2061" s="34"/>
      <c r="AA2061" s="34"/>
      <c r="AB2061" s="34"/>
      <c r="AC2061" s="34"/>
    </row>
    <row r="2062" spans="1:29">
      <c r="A2062" s="34"/>
      <c r="B2062" s="34"/>
      <c r="C2062" s="34"/>
      <c r="D2062" s="34"/>
      <c r="E2062" s="34"/>
      <c r="F2062" s="34"/>
      <c r="G2062" s="34"/>
      <c r="I2062" s="34"/>
      <c r="J2062" s="34"/>
      <c r="K2062" s="34"/>
      <c r="L2062" s="34"/>
      <c r="M2062" s="34"/>
      <c r="N2062" s="34"/>
      <c r="O2062" s="34"/>
      <c r="P2062" s="34"/>
      <c r="Q2062" s="34"/>
      <c r="R2062" s="34"/>
      <c r="S2062" s="34"/>
      <c r="T2062" s="34"/>
      <c r="U2062" s="34"/>
      <c r="V2062" s="34"/>
      <c r="X2062" s="34"/>
      <c r="Y2062" s="34"/>
      <c r="Z2062" s="34"/>
      <c r="AA2062" s="34"/>
      <c r="AB2062" s="34"/>
      <c r="AC2062" s="34"/>
    </row>
    <row r="2063" spans="1:29">
      <c r="A2063" s="34"/>
      <c r="B2063" s="34"/>
      <c r="C2063" s="34"/>
      <c r="D2063" s="34"/>
      <c r="E2063" s="34"/>
      <c r="F2063" s="34"/>
      <c r="G2063" s="34"/>
      <c r="I2063" s="34"/>
      <c r="J2063" s="34"/>
      <c r="K2063" s="34"/>
      <c r="L2063" s="34"/>
      <c r="M2063" s="34"/>
      <c r="N2063" s="34"/>
      <c r="O2063" s="34"/>
      <c r="P2063" s="34"/>
      <c r="Q2063" s="34"/>
      <c r="R2063" s="34"/>
      <c r="S2063" s="34"/>
      <c r="T2063" s="34"/>
      <c r="U2063" s="34"/>
      <c r="V2063" s="34"/>
      <c r="X2063" s="34"/>
      <c r="Y2063" s="34"/>
      <c r="Z2063" s="34"/>
      <c r="AA2063" s="34"/>
      <c r="AB2063" s="34"/>
      <c r="AC2063" s="34"/>
    </row>
    <row r="2064" spans="1:29">
      <c r="A2064" s="34"/>
      <c r="B2064" s="34"/>
      <c r="C2064" s="34"/>
      <c r="D2064" s="34"/>
      <c r="E2064" s="34"/>
      <c r="F2064" s="34"/>
      <c r="G2064" s="34"/>
      <c r="I2064" s="34"/>
      <c r="J2064" s="34"/>
      <c r="K2064" s="34"/>
      <c r="L2064" s="34"/>
      <c r="M2064" s="34"/>
      <c r="N2064" s="34"/>
      <c r="O2064" s="34"/>
      <c r="P2064" s="34"/>
      <c r="Q2064" s="34"/>
      <c r="R2064" s="34"/>
      <c r="S2064" s="34"/>
      <c r="T2064" s="34"/>
      <c r="U2064" s="34"/>
      <c r="V2064" s="34"/>
      <c r="X2064" s="34"/>
      <c r="Y2064" s="34"/>
      <c r="Z2064" s="34"/>
      <c r="AA2064" s="34"/>
      <c r="AB2064" s="34"/>
      <c r="AC2064" s="34"/>
    </row>
    <row r="2065" spans="1:29">
      <c r="A2065" s="34"/>
      <c r="B2065" s="34"/>
      <c r="C2065" s="34"/>
      <c r="D2065" s="34"/>
      <c r="E2065" s="34"/>
      <c r="F2065" s="34"/>
      <c r="G2065" s="34"/>
      <c r="I2065" s="34"/>
      <c r="J2065" s="34"/>
      <c r="K2065" s="34"/>
      <c r="L2065" s="34"/>
      <c r="M2065" s="34"/>
      <c r="N2065" s="34"/>
      <c r="O2065" s="34"/>
      <c r="P2065" s="34"/>
      <c r="Q2065" s="34"/>
      <c r="R2065" s="34"/>
      <c r="S2065" s="34"/>
      <c r="T2065" s="34"/>
      <c r="U2065" s="34"/>
      <c r="V2065" s="34"/>
      <c r="X2065" s="34"/>
      <c r="Y2065" s="34"/>
      <c r="Z2065" s="34"/>
      <c r="AA2065" s="34"/>
      <c r="AB2065" s="34"/>
      <c r="AC2065" s="34"/>
    </row>
    <row r="2066" spans="1:29">
      <c r="A2066" s="34"/>
      <c r="B2066" s="34"/>
      <c r="C2066" s="34"/>
      <c r="D2066" s="34"/>
      <c r="E2066" s="34"/>
      <c r="F2066" s="34"/>
      <c r="G2066" s="34"/>
      <c r="I2066" s="34"/>
      <c r="J2066" s="34"/>
      <c r="K2066" s="34"/>
      <c r="L2066" s="34"/>
      <c r="M2066" s="34"/>
      <c r="N2066" s="34"/>
      <c r="O2066" s="34"/>
      <c r="P2066" s="34"/>
      <c r="Q2066" s="34"/>
      <c r="R2066" s="34"/>
      <c r="S2066" s="34"/>
      <c r="T2066" s="34"/>
      <c r="U2066" s="34"/>
      <c r="V2066" s="34"/>
      <c r="X2066" s="34"/>
      <c r="Y2066" s="34"/>
      <c r="Z2066" s="34"/>
      <c r="AA2066" s="34"/>
      <c r="AB2066" s="34"/>
      <c r="AC2066" s="34"/>
    </row>
    <row r="2067" spans="1:29">
      <c r="A2067" s="34"/>
      <c r="B2067" s="34"/>
      <c r="C2067" s="34"/>
      <c r="D2067" s="34"/>
      <c r="E2067" s="34"/>
      <c r="F2067" s="34"/>
      <c r="G2067" s="34"/>
      <c r="I2067" s="34"/>
      <c r="J2067" s="34"/>
      <c r="K2067" s="34"/>
      <c r="L2067" s="34"/>
      <c r="M2067" s="34"/>
      <c r="N2067" s="34"/>
      <c r="O2067" s="34"/>
      <c r="P2067" s="34"/>
      <c r="Q2067" s="34"/>
      <c r="R2067" s="34"/>
      <c r="S2067" s="34"/>
      <c r="T2067" s="34"/>
      <c r="U2067" s="34"/>
      <c r="V2067" s="34"/>
      <c r="X2067" s="34"/>
      <c r="Y2067" s="34"/>
      <c r="Z2067" s="34"/>
      <c r="AA2067" s="34"/>
      <c r="AB2067" s="34"/>
      <c r="AC2067" s="34"/>
    </row>
    <row r="2068" spans="1:29">
      <c r="A2068" s="34"/>
      <c r="B2068" s="34"/>
      <c r="C2068" s="34"/>
      <c r="D2068" s="34"/>
      <c r="E2068" s="34"/>
      <c r="F2068" s="34"/>
      <c r="G2068" s="34"/>
      <c r="I2068" s="34"/>
      <c r="J2068" s="34"/>
      <c r="K2068" s="34"/>
      <c r="L2068" s="34"/>
      <c r="M2068" s="34"/>
      <c r="N2068" s="34"/>
      <c r="O2068" s="34"/>
      <c r="P2068" s="34"/>
      <c r="Q2068" s="34"/>
      <c r="R2068" s="34"/>
      <c r="S2068" s="34"/>
      <c r="T2068" s="34"/>
      <c r="U2068" s="34"/>
      <c r="V2068" s="34"/>
      <c r="X2068" s="34"/>
      <c r="Y2068" s="34"/>
      <c r="Z2068" s="34"/>
      <c r="AA2068" s="34"/>
      <c r="AB2068" s="34"/>
      <c r="AC2068" s="34"/>
    </row>
    <row r="2069" spans="1:29">
      <c r="A2069" s="34"/>
      <c r="B2069" s="34"/>
      <c r="C2069" s="34"/>
      <c r="D2069" s="34"/>
      <c r="E2069" s="34"/>
      <c r="F2069" s="34"/>
      <c r="G2069" s="34"/>
      <c r="I2069" s="34"/>
      <c r="J2069" s="34"/>
      <c r="K2069" s="34"/>
      <c r="L2069" s="34"/>
      <c r="M2069" s="34"/>
      <c r="N2069" s="34"/>
      <c r="O2069" s="34"/>
      <c r="P2069" s="34"/>
      <c r="Q2069" s="34"/>
      <c r="R2069" s="34"/>
      <c r="S2069" s="34"/>
      <c r="T2069" s="34"/>
      <c r="U2069" s="34"/>
      <c r="V2069" s="34"/>
      <c r="X2069" s="34"/>
      <c r="Y2069" s="34"/>
      <c r="Z2069" s="34"/>
      <c r="AA2069" s="34"/>
      <c r="AB2069" s="34"/>
      <c r="AC2069" s="34"/>
    </row>
    <row r="2070" spans="1:29">
      <c r="A2070" s="34"/>
      <c r="B2070" s="34"/>
      <c r="C2070" s="34"/>
      <c r="D2070" s="34"/>
      <c r="E2070" s="34"/>
      <c r="F2070" s="34"/>
      <c r="G2070" s="34"/>
      <c r="I2070" s="34"/>
      <c r="J2070" s="34"/>
      <c r="K2070" s="34"/>
      <c r="L2070" s="34"/>
      <c r="M2070" s="34"/>
      <c r="N2070" s="34"/>
      <c r="O2070" s="34"/>
      <c r="P2070" s="34"/>
      <c r="Q2070" s="34"/>
      <c r="R2070" s="34"/>
      <c r="S2070" s="34"/>
      <c r="T2070" s="34"/>
      <c r="U2070" s="34"/>
      <c r="V2070" s="34"/>
      <c r="X2070" s="34"/>
      <c r="Y2070" s="34"/>
      <c r="Z2070" s="34"/>
      <c r="AA2070" s="34"/>
      <c r="AB2070" s="34"/>
      <c r="AC2070" s="34"/>
    </row>
    <row r="2071" spans="1:29">
      <c r="A2071" s="34"/>
      <c r="B2071" s="34"/>
      <c r="C2071" s="34"/>
      <c r="D2071" s="34"/>
      <c r="E2071" s="34"/>
      <c r="F2071" s="34"/>
      <c r="G2071" s="34"/>
      <c r="I2071" s="34"/>
      <c r="J2071" s="34"/>
      <c r="K2071" s="34"/>
      <c r="L2071" s="34"/>
      <c r="M2071" s="34"/>
      <c r="N2071" s="34"/>
      <c r="O2071" s="34"/>
      <c r="P2071" s="34"/>
      <c r="Q2071" s="34"/>
      <c r="R2071" s="34"/>
      <c r="S2071" s="34"/>
      <c r="T2071" s="34"/>
      <c r="U2071" s="34"/>
      <c r="V2071" s="34"/>
      <c r="X2071" s="34"/>
      <c r="Y2071" s="34"/>
      <c r="Z2071" s="34"/>
      <c r="AA2071" s="34"/>
      <c r="AB2071" s="34"/>
      <c r="AC2071" s="34"/>
    </row>
    <row r="2072" spans="1:29">
      <c r="A2072" s="34"/>
      <c r="B2072" s="34"/>
      <c r="C2072" s="34"/>
      <c r="D2072" s="34"/>
      <c r="E2072" s="34"/>
      <c r="F2072" s="34"/>
      <c r="G2072" s="34"/>
      <c r="I2072" s="34"/>
      <c r="J2072" s="34"/>
      <c r="K2072" s="34"/>
      <c r="L2072" s="34"/>
      <c r="M2072" s="34"/>
      <c r="N2072" s="34"/>
      <c r="O2072" s="34"/>
      <c r="P2072" s="34"/>
      <c r="Q2072" s="34"/>
      <c r="R2072" s="34"/>
      <c r="S2072" s="34"/>
      <c r="T2072" s="34"/>
      <c r="U2072" s="34"/>
      <c r="V2072" s="34"/>
      <c r="X2072" s="34"/>
      <c r="Y2072" s="34"/>
      <c r="Z2072" s="34"/>
      <c r="AA2072" s="34"/>
      <c r="AB2072" s="34"/>
      <c r="AC2072" s="34"/>
    </row>
    <row r="2073" spans="1:29">
      <c r="A2073" s="34"/>
      <c r="B2073" s="34"/>
      <c r="C2073" s="34"/>
      <c r="D2073" s="34"/>
      <c r="E2073" s="34"/>
      <c r="F2073" s="34"/>
      <c r="G2073" s="34"/>
      <c r="I2073" s="34"/>
      <c r="J2073" s="34"/>
      <c r="K2073" s="34"/>
      <c r="L2073" s="34"/>
      <c r="M2073" s="34"/>
      <c r="N2073" s="34"/>
      <c r="O2073" s="34"/>
      <c r="P2073" s="34"/>
      <c r="Q2073" s="34"/>
      <c r="R2073" s="34"/>
      <c r="S2073" s="34"/>
      <c r="T2073" s="34"/>
      <c r="U2073" s="34"/>
      <c r="V2073" s="34"/>
      <c r="X2073" s="34"/>
      <c r="Y2073" s="34"/>
      <c r="Z2073" s="34"/>
      <c r="AA2073" s="34"/>
      <c r="AB2073" s="34"/>
      <c r="AC2073" s="34"/>
    </row>
    <row r="2074" spans="1:29">
      <c r="A2074" s="34"/>
      <c r="B2074" s="34"/>
      <c r="C2074" s="34"/>
      <c r="D2074" s="34"/>
      <c r="E2074" s="34"/>
      <c r="F2074" s="34"/>
      <c r="G2074" s="34"/>
      <c r="I2074" s="34"/>
      <c r="J2074" s="34"/>
      <c r="K2074" s="34"/>
      <c r="L2074" s="34"/>
      <c r="M2074" s="34"/>
      <c r="N2074" s="34"/>
      <c r="O2074" s="34"/>
      <c r="P2074" s="34"/>
      <c r="Q2074" s="34"/>
      <c r="R2074" s="34"/>
      <c r="S2074" s="34"/>
      <c r="T2074" s="34"/>
      <c r="U2074" s="34"/>
      <c r="V2074" s="34"/>
      <c r="X2074" s="34"/>
      <c r="Y2074" s="34"/>
      <c r="Z2074" s="34"/>
      <c r="AA2074" s="34"/>
      <c r="AB2074" s="34"/>
      <c r="AC2074" s="34"/>
    </row>
    <row r="2075" spans="1:29">
      <c r="A2075" s="34"/>
      <c r="B2075" s="34"/>
      <c r="C2075" s="34"/>
      <c r="D2075" s="34"/>
      <c r="E2075" s="34"/>
      <c r="F2075" s="34"/>
      <c r="G2075" s="34"/>
      <c r="I2075" s="34"/>
      <c r="J2075" s="34"/>
      <c r="K2075" s="34"/>
      <c r="L2075" s="34"/>
      <c r="M2075" s="34"/>
      <c r="N2075" s="34"/>
      <c r="O2075" s="34"/>
      <c r="P2075" s="34"/>
      <c r="Q2075" s="34"/>
      <c r="R2075" s="34"/>
      <c r="S2075" s="34"/>
      <c r="T2075" s="34"/>
      <c r="U2075" s="34"/>
      <c r="V2075" s="34"/>
      <c r="X2075" s="34"/>
      <c r="Y2075" s="34"/>
      <c r="Z2075" s="34"/>
      <c r="AA2075" s="34"/>
      <c r="AB2075" s="34"/>
      <c r="AC2075" s="34"/>
    </row>
    <row r="2076" spans="1:29">
      <c r="A2076" s="34"/>
      <c r="B2076" s="34"/>
      <c r="C2076" s="34"/>
      <c r="D2076" s="34"/>
      <c r="E2076" s="34"/>
      <c r="F2076" s="34"/>
      <c r="G2076" s="34"/>
      <c r="I2076" s="34"/>
      <c r="J2076" s="34"/>
      <c r="K2076" s="34"/>
      <c r="L2076" s="34"/>
      <c r="M2076" s="34"/>
      <c r="N2076" s="34"/>
      <c r="O2076" s="34"/>
      <c r="P2076" s="34"/>
      <c r="Q2076" s="34"/>
      <c r="R2076" s="34"/>
      <c r="S2076" s="34"/>
      <c r="T2076" s="34"/>
      <c r="U2076" s="34"/>
      <c r="V2076" s="34"/>
      <c r="X2076" s="34"/>
      <c r="Y2076" s="34"/>
      <c r="Z2076" s="34"/>
      <c r="AA2076" s="34"/>
      <c r="AB2076" s="34"/>
      <c r="AC2076" s="34"/>
    </row>
    <row r="2077" spans="1:29">
      <c r="A2077" s="34"/>
      <c r="B2077" s="34"/>
      <c r="C2077" s="34"/>
      <c r="D2077" s="34"/>
      <c r="E2077" s="34"/>
      <c r="F2077" s="34"/>
      <c r="G2077" s="34"/>
      <c r="I2077" s="34"/>
      <c r="J2077" s="34"/>
      <c r="K2077" s="34"/>
      <c r="L2077" s="34"/>
      <c r="M2077" s="34"/>
      <c r="N2077" s="34"/>
      <c r="O2077" s="34"/>
      <c r="P2077" s="34"/>
      <c r="Q2077" s="34"/>
      <c r="R2077" s="34"/>
      <c r="S2077" s="34"/>
      <c r="T2077" s="34"/>
      <c r="U2077" s="34"/>
      <c r="V2077" s="34"/>
      <c r="X2077" s="34"/>
      <c r="Y2077" s="34"/>
      <c r="Z2077" s="34"/>
      <c r="AA2077" s="34"/>
      <c r="AB2077" s="34"/>
      <c r="AC2077" s="34"/>
    </row>
    <row r="2078" spans="1:29">
      <c r="A2078" s="34"/>
      <c r="B2078" s="34"/>
      <c r="C2078" s="34"/>
      <c r="D2078" s="34"/>
      <c r="E2078" s="34"/>
      <c r="F2078" s="34"/>
      <c r="G2078" s="34"/>
      <c r="I2078" s="34"/>
      <c r="J2078" s="34"/>
      <c r="K2078" s="34"/>
      <c r="L2078" s="34"/>
      <c r="M2078" s="34"/>
      <c r="N2078" s="34"/>
      <c r="O2078" s="34"/>
      <c r="P2078" s="34"/>
      <c r="Q2078" s="34"/>
      <c r="R2078" s="34"/>
      <c r="S2078" s="34"/>
      <c r="T2078" s="34"/>
      <c r="U2078" s="34"/>
      <c r="V2078" s="34"/>
      <c r="X2078" s="34"/>
      <c r="Y2078" s="34"/>
      <c r="Z2078" s="34"/>
      <c r="AA2078" s="34"/>
      <c r="AB2078" s="34"/>
      <c r="AC2078" s="34"/>
    </row>
    <row r="2079" spans="1:29">
      <c r="A2079" s="34"/>
      <c r="B2079" s="34"/>
      <c r="C2079" s="34"/>
      <c r="D2079" s="34"/>
      <c r="E2079" s="34"/>
      <c r="F2079" s="34"/>
      <c r="G2079" s="34"/>
      <c r="I2079" s="34"/>
      <c r="J2079" s="34"/>
      <c r="K2079" s="34"/>
      <c r="L2079" s="34"/>
      <c r="M2079" s="34"/>
      <c r="N2079" s="34"/>
      <c r="O2079" s="34"/>
      <c r="P2079" s="34"/>
      <c r="Q2079" s="34"/>
      <c r="R2079" s="34"/>
      <c r="S2079" s="34"/>
      <c r="T2079" s="34"/>
      <c r="U2079" s="34"/>
      <c r="V2079" s="34"/>
      <c r="X2079" s="34"/>
      <c r="Y2079" s="34"/>
      <c r="Z2079" s="34"/>
      <c r="AA2079" s="34"/>
      <c r="AB2079" s="34"/>
      <c r="AC2079" s="34"/>
    </row>
    <row r="2080" spans="1:29">
      <c r="A2080" s="34"/>
      <c r="B2080" s="34"/>
      <c r="C2080" s="34"/>
      <c r="D2080" s="34"/>
      <c r="E2080" s="34"/>
      <c r="F2080" s="34"/>
      <c r="G2080" s="34"/>
      <c r="I2080" s="34"/>
      <c r="J2080" s="34"/>
      <c r="K2080" s="34"/>
      <c r="L2080" s="34"/>
      <c r="M2080" s="34"/>
      <c r="N2080" s="34"/>
      <c r="O2080" s="34"/>
      <c r="P2080" s="34"/>
      <c r="Q2080" s="34"/>
      <c r="R2080" s="34"/>
      <c r="S2080" s="34"/>
      <c r="T2080" s="34"/>
      <c r="U2080" s="34"/>
      <c r="V2080" s="34"/>
      <c r="X2080" s="34"/>
      <c r="Y2080" s="34"/>
      <c r="Z2080" s="34"/>
      <c r="AA2080" s="34"/>
      <c r="AB2080" s="34"/>
      <c r="AC2080" s="34"/>
    </row>
    <row r="2081" spans="1:29">
      <c r="A2081" s="34"/>
      <c r="B2081" s="34"/>
      <c r="C2081" s="34"/>
      <c r="D2081" s="34"/>
      <c r="E2081" s="34"/>
      <c r="F2081" s="34"/>
      <c r="G2081" s="34"/>
      <c r="I2081" s="34"/>
      <c r="J2081" s="34"/>
      <c r="K2081" s="34"/>
      <c r="L2081" s="34"/>
      <c r="M2081" s="34"/>
      <c r="N2081" s="34"/>
      <c r="O2081" s="34"/>
      <c r="P2081" s="34"/>
      <c r="Q2081" s="34"/>
      <c r="R2081" s="34"/>
      <c r="S2081" s="34"/>
      <c r="T2081" s="34"/>
      <c r="U2081" s="34"/>
      <c r="V2081" s="34"/>
      <c r="X2081" s="34"/>
      <c r="Y2081" s="34"/>
      <c r="Z2081" s="34"/>
      <c r="AA2081" s="34"/>
      <c r="AB2081" s="34"/>
      <c r="AC2081" s="34"/>
    </row>
    <row r="2082" spans="1:29">
      <c r="A2082" s="34"/>
      <c r="B2082" s="34"/>
      <c r="C2082" s="34"/>
      <c r="D2082" s="34"/>
      <c r="E2082" s="34"/>
      <c r="F2082" s="34"/>
      <c r="G2082" s="34"/>
      <c r="I2082" s="34"/>
      <c r="J2082" s="34"/>
      <c r="K2082" s="34"/>
      <c r="L2082" s="34"/>
      <c r="M2082" s="34"/>
      <c r="N2082" s="34"/>
      <c r="O2082" s="34"/>
      <c r="P2082" s="34"/>
      <c r="Q2082" s="34"/>
      <c r="R2082" s="34"/>
      <c r="S2082" s="34"/>
      <c r="T2082" s="34"/>
      <c r="U2082" s="34"/>
      <c r="V2082" s="34"/>
      <c r="X2082" s="34"/>
      <c r="Y2082" s="34"/>
      <c r="Z2082" s="34"/>
      <c r="AA2082" s="34"/>
      <c r="AB2082" s="34"/>
      <c r="AC2082" s="34"/>
    </row>
    <row r="2083" spans="1:29">
      <c r="A2083" s="34"/>
      <c r="B2083" s="34"/>
      <c r="C2083" s="34"/>
      <c r="D2083" s="34"/>
      <c r="E2083" s="34"/>
      <c r="F2083" s="34"/>
      <c r="G2083" s="34"/>
      <c r="I2083" s="34"/>
      <c r="J2083" s="34"/>
      <c r="K2083" s="34"/>
      <c r="L2083" s="34"/>
      <c r="M2083" s="34"/>
      <c r="N2083" s="34"/>
      <c r="O2083" s="34"/>
      <c r="P2083" s="34"/>
      <c r="Q2083" s="34"/>
      <c r="R2083" s="34"/>
      <c r="S2083" s="34"/>
      <c r="T2083" s="34"/>
      <c r="U2083" s="34"/>
      <c r="V2083" s="34"/>
      <c r="X2083" s="34"/>
      <c r="Y2083" s="34"/>
      <c r="Z2083" s="34"/>
      <c r="AA2083" s="34"/>
      <c r="AB2083" s="34"/>
      <c r="AC2083" s="34"/>
    </row>
    <row r="2084" spans="1:29">
      <c r="A2084" s="34"/>
      <c r="B2084" s="34"/>
      <c r="C2084" s="34"/>
      <c r="D2084" s="34"/>
      <c r="E2084" s="34"/>
      <c r="F2084" s="34"/>
      <c r="G2084" s="34"/>
      <c r="I2084" s="34"/>
      <c r="J2084" s="34"/>
      <c r="K2084" s="34"/>
      <c r="L2084" s="34"/>
      <c r="M2084" s="34"/>
      <c r="N2084" s="34"/>
      <c r="O2084" s="34"/>
      <c r="P2084" s="34"/>
      <c r="Q2084" s="34"/>
      <c r="R2084" s="34"/>
      <c r="S2084" s="34"/>
      <c r="T2084" s="34"/>
      <c r="U2084" s="34"/>
      <c r="V2084" s="34"/>
      <c r="X2084" s="34"/>
      <c r="Y2084" s="34"/>
      <c r="Z2084" s="34"/>
      <c r="AA2084" s="34"/>
      <c r="AB2084" s="34"/>
      <c r="AC2084" s="34"/>
    </row>
    <row r="2085" spans="1:29">
      <c r="A2085" s="34"/>
      <c r="B2085" s="34"/>
      <c r="C2085" s="34"/>
      <c r="D2085" s="34"/>
      <c r="E2085" s="34"/>
      <c r="F2085" s="34"/>
      <c r="G2085" s="34"/>
      <c r="I2085" s="34"/>
      <c r="J2085" s="34"/>
      <c r="K2085" s="34"/>
      <c r="L2085" s="34"/>
      <c r="M2085" s="34"/>
      <c r="N2085" s="34"/>
      <c r="O2085" s="34"/>
      <c r="P2085" s="34"/>
      <c r="Q2085" s="34"/>
      <c r="R2085" s="34"/>
      <c r="S2085" s="34"/>
      <c r="T2085" s="34"/>
      <c r="U2085" s="34"/>
      <c r="V2085" s="34"/>
      <c r="X2085" s="34"/>
      <c r="Y2085" s="34"/>
      <c r="Z2085" s="34"/>
      <c r="AA2085" s="34"/>
      <c r="AB2085" s="34"/>
      <c r="AC2085" s="34"/>
    </row>
    <row r="2086" spans="1:29">
      <c r="A2086" s="34"/>
      <c r="B2086" s="34"/>
      <c r="C2086" s="34"/>
      <c r="D2086" s="34"/>
      <c r="E2086" s="34"/>
      <c r="F2086" s="34"/>
      <c r="G2086" s="34"/>
      <c r="I2086" s="34"/>
      <c r="J2086" s="34"/>
      <c r="K2086" s="34"/>
      <c r="L2086" s="34"/>
      <c r="M2086" s="34"/>
      <c r="N2086" s="34"/>
      <c r="O2086" s="34"/>
      <c r="P2086" s="34"/>
      <c r="Q2086" s="34"/>
      <c r="R2086" s="34"/>
      <c r="S2086" s="34"/>
      <c r="T2086" s="34"/>
      <c r="U2086" s="34"/>
      <c r="V2086" s="34"/>
      <c r="X2086" s="34"/>
      <c r="Y2086" s="34"/>
      <c r="Z2086" s="34"/>
      <c r="AA2086" s="34"/>
      <c r="AB2086" s="34"/>
      <c r="AC2086" s="34"/>
    </row>
    <row r="2087" spans="1:29">
      <c r="A2087" s="34"/>
      <c r="B2087" s="34"/>
      <c r="C2087" s="34"/>
      <c r="D2087" s="34"/>
      <c r="E2087" s="34"/>
      <c r="F2087" s="34"/>
      <c r="G2087" s="34"/>
      <c r="I2087" s="34"/>
      <c r="J2087" s="34"/>
      <c r="K2087" s="34"/>
      <c r="L2087" s="34"/>
      <c r="M2087" s="34"/>
      <c r="N2087" s="34"/>
      <c r="O2087" s="34"/>
      <c r="P2087" s="34"/>
      <c r="Q2087" s="34"/>
      <c r="R2087" s="34"/>
      <c r="S2087" s="34"/>
      <c r="T2087" s="34"/>
      <c r="U2087" s="34"/>
      <c r="V2087" s="34"/>
      <c r="X2087" s="34"/>
      <c r="Y2087" s="34"/>
      <c r="Z2087" s="34"/>
      <c r="AA2087" s="34"/>
      <c r="AB2087" s="34"/>
      <c r="AC2087" s="34"/>
    </row>
    <row r="2088" spans="1:29">
      <c r="A2088" s="34"/>
      <c r="B2088" s="34"/>
      <c r="C2088" s="34"/>
      <c r="D2088" s="34"/>
      <c r="E2088" s="34"/>
      <c r="F2088" s="34"/>
      <c r="G2088" s="34"/>
      <c r="I2088" s="34"/>
      <c r="J2088" s="34"/>
      <c r="K2088" s="34"/>
      <c r="L2088" s="34"/>
      <c r="M2088" s="34"/>
      <c r="N2088" s="34"/>
      <c r="O2088" s="34"/>
      <c r="P2088" s="34"/>
      <c r="Q2088" s="34"/>
      <c r="R2088" s="34"/>
      <c r="S2088" s="34"/>
      <c r="T2088" s="34"/>
      <c r="U2088" s="34"/>
      <c r="V2088" s="34"/>
      <c r="X2088" s="34"/>
      <c r="Y2088" s="34"/>
      <c r="Z2088" s="34"/>
      <c r="AA2088" s="34"/>
      <c r="AB2088" s="34"/>
      <c r="AC2088" s="34"/>
    </row>
    <row r="2089" spans="1:29">
      <c r="A2089" s="34"/>
      <c r="B2089" s="34"/>
      <c r="C2089" s="34"/>
      <c r="D2089" s="34"/>
      <c r="E2089" s="34"/>
      <c r="F2089" s="34"/>
      <c r="G2089" s="34"/>
      <c r="I2089" s="34"/>
      <c r="J2089" s="34"/>
      <c r="K2089" s="34"/>
      <c r="L2089" s="34"/>
      <c r="M2089" s="34"/>
      <c r="N2089" s="34"/>
      <c r="O2089" s="34"/>
      <c r="P2089" s="34"/>
      <c r="Q2089" s="34"/>
      <c r="R2089" s="34"/>
      <c r="S2089" s="34"/>
      <c r="T2089" s="34"/>
      <c r="U2089" s="34"/>
      <c r="V2089" s="34"/>
      <c r="X2089" s="34"/>
      <c r="Y2089" s="34"/>
      <c r="Z2089" s="34"/>
      <c r="AA2089" s="34"/>
      <c r="AB2089" s="34"/>
      <c r="AC2089" s="34"/>
    </row>
    <row r="2090" spans="1:29">
      <c r="A2090" s="34"/>
      <c r="B2090" s="34"/>
      <c r="C2090" s="34"/>
      <c r="D2090" s="34"/>
      <c r="E2090" s="34"/>
      <c r="F2090" s="34"/>
      <c r="G2090" s="34"/>
      <c r="I2090" s="34"/>
      <c r="J2090" s="34"/>
      <c r="K2090" s="34"/>
      <c r="L2090" s="34"/>
      <c r="M2090" s="34"/>
      <c r="N2090" s="34"/>
      <c r="O2090" s="34"/>
      <c r="P2090" s="34"/>
      <c r="Q2090" s="34"/>
      <c r="R2090" s="34"/>
      <c r="S2090" s="34"/>
      <c r="T2090" s="34"/>
      <c r="U2090" s="34"/>
      <c r="V2090" s="34"/>
      <c r="X2090" s="34"/>
      <c r="Y2090" s="34"/>
      <c r="Z2090" s="34"/>
      <c r="AA2090" s="34"/>
      <c r="AB2090" s="34"/>
      <c r="AC2090" s="34"/>
    </row>
    <row r="2091" spans="1:29">
      <c r="A2091" s="34"/>
      <c r="B2091" s="34"/>
      <c r="C2091" s="34"/>
      <c r="D2091" s="34"/>
      <c r="E2091" s="34"/>
      <c r="F2091" s="34"/>
      <c r="G2091" s="34"/>
      <c r="I2091" s="34"/>
      <c r="J2091" s="34"/>
      <c r="K2091" s="34"/>
      <c r="L2091" s="34"/>
      <c r="M2091" s="34"/>
      <c r="N2091" s="34"/>
      <c r="O2091" s="34"/>
      <c r="P2091" s="34"/>
      <c r="Q2091" s="34"/>
      <c r="R2091" s="34"/>
      <c r="S2091" s="34"/>
      <c r="T2091" s="34"/>
      <c r="U2091" s="34"/>
      <c r="V2091" s="34"/>
      <c r="X2091" s="34"/>
      <c r="Y2091" s="34"/>
      <c r="Z2091" s="34"/>
      <c r="AA2091" s="34"/>
      <c r="AB2091" s="34"/>
      <c r="AC2091" s="34"/>
    </row>
    <row r="2092" spans="1:29">
      <c r="A2092" s="34"/>
      <c r="B2092" s="34"/>
      <c r="C2092" s="34"/>
      <c r="D2092" s="34"/>
      <c r="E2092" s="34"/>
      <c r="F2092" s="34"/>
      <c r="G2092" s="34"/>
      <c r="I2092" s="34"/>
      <c r="J2092" s="34"/>
      <c r="K2092" s="34"/>
      <c r="L2092" s="34"/>
      <c r="M2092" s="34"/>
      <c r="N2092" s="34"/>
      <c r="O2092" s="34"/>
      <c r="P2092" s="34"/>
      <c r="Q2092" s="34"/>
      <c r="R2092" s="34"/>
      <c r="S2092" s="34"/>
      <c r="T2092" s="34"/>
      <c r="U2092" s="34"/>
      <c r="V2092" s="34"/>
      <c r="X2092" s="34"/>
      <c r="Y2092" s="34"/>
      <c r="Z2092" s="34"/>
      <c r="AA2092" s="34"/>
      <c r="AB2092" s="34"/>
      <c r="AC2092" s="34"/>
    </row>
    <row r="2093" spans="1:29">
      <c r="A2093" s="34"/>
      <c r="B2093" s="34"/>
      <c r="C2093" s="34"/>
      <c r="D2093" s="34"/>
      <c r="E2093" s="34"/>
      <c r="F2093" s="34"/>
      <c r="G2093" s="34"/>
      <c r="I2093" s="34"/>
      <c r="J2093" s="34"/>
      <c r="K2093" s="34"/>
      <c r="L2093" s="34"/>
      <c r="M2093" s="34"/>
      <c r="N2093" s="34"/>
      <c r="O2093" s="34"/>
      <c r="P2093" s="34"/>
      <c r="Q2093" s="34"/>
      <c r="R2093" s="34"/>
      <c r="S2093" s="34"/>
      <c r="T2093" s="34"/>
      <c r="U2093" s="34"/>
      <c r="V2093" s="34"/>
      <c r="X2093" s="34"/>
      <c r="Y2093" s="34"/>
      <c r="Z2093" s="34"/>
      <c r="AA2093" s="34"/>
      <c r="AB2093" s="34"/>
      <c r="AC2093" s="34"/>
    </row>
    <row r="2094" spans="1:29">
      <c r="A2094" s="34"/>
      <c r="B2094" s="34"/>
      <c r="C2094" s="34"/>
      <c r="D2094" s="34"/>
      <c r="E2094" s="34"/>
      <c r="F2094" s="34"/>
      <c r="G2094" s="34"/>
      <c r="I2094" s="34"/>
      <c r="J2094" s="34"/>
      <c r="K2094" s="34"/>
      <c r="L2094" s="34"/>
      <c r="M2094" s="34"/>
      <c r="N2094" s="34"/>
      <c r="O2094" s="34"/>
      <c r="P2094" s="34"/>
      <c r="Q2094" s="34"/>
      <c r="R2094" s="34"/>
      <c r="S2094" s="34"/>
      <c r="T2094" s="34"/>
      <c r="U2094" s="34"/>
      <c r="V2094" s="34"/>
      <c r="X2094" s="34"/>
      <c r="Y2094" s="34"/>
      <c r="Z2094" s="34"/>
      <c r="AA2094" s="34"/>
      <c r="AB2094" s="34"/>
      <c r="AC2094" s="34"/>
    </row>
    <row r="2095" spans="1:29">
      <c r="A2095" s="34"/>
      <c r="B2095" s="34"/>
      <c r="C2095" s="34"/>
      <c r="D2095" s="34"/>
      <c r="E2095" s="34"/>
      <c r="F2095" s="34"/>
      <c r="G2095" s="34"/>
      <c r="I2095" s="34"/>
      <c r="J2095" s="34"/>
      <c r="K2095" s="34"/>
      <c r="L2095" s="34"/>
      <c r="M2095" s="34"/>
      <c r="N2095" s="34"/>
      <c r="O2095" s="34"/>
      <c r="P2095" s="34"/>
      <c r="Q2095" s="34"/>
      <c r="R2095" s="34"/>
      <c r="S2095" s="34"/>
      <c r="T2095" s="34"/>
      <c r="U2095" s="34"/>
      <c r="V2095" s="34"/>
      <c r="X2095" s="34"/>
      <c r="Y2095" s="34"/>
      <c r="Z2095" s="34"/>
      <c r="AA2095" s="34"/>
      <c r="AB2095" s="34"/>
      <c r="AC2095" s="34"/>
    </row>
    <row r="2096" spans="1:29">
      <c r="A2096" s="34"/>
      <c r="B2096" s="34"/>
      <c r="C2096" s="34"/>
      <c r="D2096" s="34"/>
      <c r="E2096" s="34"/>
      <c r="F2096" s="34"/>
      <c r="G2096" s="34"/>
      <c r="I2096" s="34"/>
      <c r="J2096" s="34"/>
      <c r="K2096" s="34"/>
      <c r="L2096" s="34"/>
      <c r="M2096" s="34"/>
      <c r="N2096" s="34"/>
      <c r="O2096" s="34"/>
      <c r="P2096" s="34"/>
      <c r="Q2096" s="34"/>
      <c r="R2096" s="34"/>
      <c r="S2096" s="34"/>
      <c r="T2096" s="34"/>
      <c r="U2096" s="34"/>
      <c r="V2096" s="34"/>
      <c r="X2096" s="34"/>
      <c r="Y2096" s="34"/>
      <c r="Z2096" s="34"/>
      <c r="AA2096" s="34"/>
      <c r="AB2096" s="34"/>
      <c r="AC2096" s="34"/>
    </row>
    <row r="2097" spans="1:29">
      <c r="A2097" s="34"/>
      <c r="B2097" s="34"/>
      <c r="C2097" s="34"/>
      <c r="D2097" s="34"/>
      <c r="E2097" s="34"/>
      <c r="F2097" s="34"/>
      <c r="G2097" s="34"/>
      <c r="I2097" s="34"/>
      <c r="J2097" s="34"/>
      <c r="K2097" s="34"/>
      <c r="L2097" s="34"/>
      <c r="M2097" s="34"/>
      <c r="N2097" s="34"/>
      <c r="O2097" s="34"/>
      <c r="P2097" s="34"/>
      <c r="Q2097" s="34"/>
      <c r="R2097" s="34"/>
      <c r="S2097" s="34"/>
      <c r="T2097" s="34"/>
      <c r="U2097" s="34"/>
      <c r="V2097" s="34"/>
      <c r="X2097" s="34"/>
      <c r="Y2097" s="34"/>
      <c r="Z2097" s="34"/>
      <c r="AA2097" s="34"/>
      <c r="AB2097" s="34"/>
      <c r="AC2097" s="34"/>
    </row>
    <row r="2098" spans="1:29">
      <c r="A2098" s="34"/>
      <c r="B2098" s="34"/>
      <c r="C2098" s="34"/>
      <c r="D2098" s="34"/>
      <c r="E2098" s="34"/>
      <c r="F2098" s="34"/>
      <c r="G2098" s="34"/>
      <c r="I2098" s="34"/>
      <c r="J2098" s="34"/>
      <c r="K2098" s="34"/>
      <c r="L2098" s="34"/>
      <c r="M2098" s="34"/>
      <c r="N2098" s="34"/>
      <c r="O2098" s="34"/>
      <c r="P2098" s="34"/>
      <c r="Q2098" s="34"/>
      <c r="R2098" s="34"/>
      <c r="S2098" s="34"/>
      <c r="T2098" s="34"/>
      <c r="U2098" s="34"/>
      <c r="V2098" s="34"/>
      <c r="X2098" s="34"/>
      <c r="Y2098" s="34"/>
      <c r="Z2098" s="34"/>
      <c r="AA2098" s="34"/>
      <c r="AB2098" s="34"/>
      <c r="AC2098" s="34"/>
    </row>
    <row r="2099" spans="1:29">
      <c r="A2099" s="34"/>
      <c r="B2099" s="34"/>
      <c r="C2099" s="34"/>
      <c r="D2099" s="34"/>
      <c r="E2099" s="34"/>
      <c r="F2099" s="34"/>
      <c r="G2099" s="34"/>
      <c r="I2099" s="34"/>
      <c r="J2099" s="34"/>
      <c r="K2099" s="34"/>
      <c r="L2099" s="34"/>
      <c r="M2099" s="34"/>
      <c r="N2099" s="34"/>
      <c r="O2099" s="34"/>
      <c r="P2099" s="34"/>
      <c r="Q2099" s="34"/>
      <c r="R2099" s="34"/>
      <c r="S2099" s="34"/>
      <c r="T2099" s="34"/>
      <c r="U2099" s="34"/>
      <c r="V2099" s="34"/>
      <c r="X2099" s="34"/>
      <c r="Y2099" s="34"/>
      <c r="Z2099" s="34"/>
      <c r="AA2099" s="34"/>
      <c r="AB2099" s="34"/>
      <c r="AC2099" s="34"/>
    </row>
    <row r="2100" spans="1:29">
      <c r="A2100" s="34"/>
      <c r="B2100" s="34"/>
      <c r="C2100" s="34"/>
      <c r="D2100" s="34"/>
      <c r="E2100" s="34"/>
      <c r="F2100" s="34"/>
      <c r="G2100" s="34"/>
      <c r="I2100" s="34"/>
      <c r="J2100" s="34"/>
      <c r="K2100" s="34"/>
      <c r="L2100" s="34"/>
      <c r="M2100" s="34"/>
      <c r="N2100" s="34"/>
      <c r="O2100" s="34"/>
      <c r="P2100" s="34"/>
      <c r="Q2100" s="34"/>
      <c r="R2100" s="34"/>
      <c r="S2100" s="34"/>
      <c r="T2100" s="34"/>
      <c r="U2100" s="34"/>
      <c r="V2100" s="34"/>
      <c r="X2100" s="34"/>
      <c r="Y2100" s="34"/>
      <c r="Z2100" s="34"/>
      <c r="AA2100" s="34"/>
      <c r="AB2100" s="34"/>
      <c r="AC2100" s="34"/>
    </row>
    <row r="2101" spans="1:29">
      <c r="A2101" s="34"/>
      <c r="B2101" s="34"/>
      <c r="C2101" s="34"/>
      <c r="D2101" s="34"/>
      <c r="E2101" s="34"/>
      <c r="F2101" s="34"/>
      <c r="G2101" s="34"/>
      <c r="I2101" s="34"/>
      <c r="J2101" s="34"/>
      <c r="K2101" s="34"/>
      <c r="L2101" s="34"/>
      <c r="M2101" s="34"/>
      <c r="N2101" s="34"/>
      <c r="O2101" s="34"/>
      <c r="P2101" s="34"/>
      <c r="Q2101" s="34"/>
      <c r="R2101" s="34"/>
      <c r="S2101" s="34"/>
      <c r="T2101" s="34"/>
      <c r="U2101" s="34"/>
      <c r="V2101" s="34"/>
      <c r="X2101" s="34"/>
      <c r="Y2101" s="34"/>
      <c r="Z2101" s="34"/>
      <c r="AA2101" s="34"/>
      <c r="AB2101" s="34"/>
      <c r="AC2101" s="34"/>
    </row>
    <row r="2102" spans="1:29">
      <c r="A2102" s="34"/>
      <c r="B2102" s="34"/>
      <c r="C2102" s="34"/>
      <c r="D2102" s="34"/>
      <c r="E2102" s="34"/>
      <c r="F2102" s="34"/>
      <c r="G2102" s="34"/>
      <c r="I2102" s="34"/>
      <c r="J2102" s="34"/>
      <c r="K2102" s="34"/>
      <c r="L2102" s="34"/>
      <c r="M2102" s="34"/>
      <c r="N2102" s="34"/>
      <c r="O2102" s="34"/>
      <c r="P2102" s="34"/>
      <c r="Q2102" s="34"/>
      <c r="R2102" s="34"/>
      <c r="S2102" s="34"/>
      <c r="T2102" s="34"/>
      <c r="U2102" s="34"/>
      <c r="V2102" s="34"/>
      <c r="X2102" s="34"/>
      <c r="Y2102" s="34"/>
      <c r="Z2102" s="34"/>
      <c r="AA2102" s="34"/>
      <c r="AB2102" s="34"/>
      <c r="AC2102" s="34"/>
    </row>
    <row r="2103" spans="1:29">
      <c r="A2103" s="34"/>
      <c r="B2103" s="34"/>
      <c r="C2103" s="34"/>
      <c r="D2103" s="34"/>
      <c r="E2103" s="34"/>
      <c r="F2103" s="34"/>
      <c r="G2103" s="34"/>
      <c r="I2103" s="34"/>
      <c r="J2103" s="34"/>
      <c r="K2103" s="34"/>
      <c r="L2103" s="34"/>
      <c r="M2103" s="34"/>
      <c r="N2103" s="34"/>
      <c r="O2103" s="34"/>
      <c r="P2103" s="34"/>
      <c r="Q2103" s="34"/>
      <c r="R2103" s="34"/>
      <c r="S2103" s="34"/>
      <c r="T2103" s="34"/>
      <c r="U2103" s="34"/>
      <c r="V2103" s="34"/>
      <c r="X2103" s="34"/>
      <c r="Y2103" s="34"/>
      <c r="Z2103" s="34"/>
      <c r="AA2103" s="34"/>
      <c r="AB2103" s="34"/>
      <c r="AC2103" s="34"/>
    </row>
    <row r="2104" spans="1:29">
      <c r="A2104" s="34"/>
      <c r="B2104" s="34"/>
      <c r="C2104" s="34"/>
      <c r="D2104" s="34"/>
      <c r="E2104" s="34"/>
      <c r="F2104" s="34"/>
      <c r="G2104" s="34"/>
      <c r="I2104" s="34"/>
      <c r="J2104" s="34"/>
      <c r="K2104" s="34"/>
      <c r="L2104" s="34"/>
      <c r="M2104" s="34"/>
      <c r="N2104" s="34"/>
      <c r="O2104" s="34"/>
      <c r="P2104" s="34"/>
      <c r="Q2104" s="34"/>
      <c r="R2104" s="34"/>
      <c r="S2104" s="34"/>
      <c r="T2104" s="34"/>
      <c r="U2104" s="34"/>
      <c r="V2104" s="34"/>
      <c r="X2104" s="34"/>
      <c r="Y2104" s="34"/>
      <c r="Z2104" s="34"/>
      <c r="AA2104" s="34"/>
      <c r="AB2104" s="34"/>
      <c r="AC2104" s="34"/>
    </row>
    <row r="2105" spans="1:29">
      <c r="A2105" s="34"/>
      <c r="B2105" s="34"/>
      <c r="C2105" s="34"/>
      <c r="D2105" s="34"/>
      <c r="E2105" s="34"/>
      <c r="F2105" s="34"/>
      <c r="G2105" s="34"/>
      <c r="I2105" s="34"/>
      <c r="J2105" s="34"/>
      <c r="K2105" s="34"/>
      <c r="L2105" s="34"/>
      <c r="M2105" s="34"/>
      <c r="N2105" s="34"/>
      <c r="O2105" s="34"/>
      <c r="P2105" s="34"/>
      <c r="Q2105" s="34"/>
      <c r="R2105" s="34"/>
      <c r="S2105" s="34"/>
      <c r="T2105" s="34"/>
      <c r="U2105" s="34"/>
      <c r="V2105" s="34"/>
      <c r="X2105" s="34"/>
      <c r="Y2105" s="34"/>
      <c r="Z2105" s="34"/>
      <c r="AA2105" s="34"/>
      <c r="AB2105" s="34"/>
      <c r="AC2105" s="34"/>
    </row>
    <row r="2106" spans="1:29">
      <c r="A2106" s="34"/>
      <c r="B2106" s="34"/>
      <c r="C2106" s="34"/>
      <c r="D2106" s="34"/>
      <c r="E2106" s="34"/>
      <c r="F2106" s="34"/>
      <c r="G2106" s="34"/>
      <c r="I2106" s="34"/>
      <c r="J2106" s="34"/>
      <c r="K2106" s="34"/>
      <c r="L2106" s="34"/>
      <c r="M2106" s="34"/>
      <c r="N2106" s="34"/>
      <c r="O2106" s="34"/>
      <c r="P2106" s="34"/>
      <c r="Q2106" s="34"/>
      <c r="R2106" s="34"/>
      <c r="S2106" s="34"/>
      <c r="T2106" s="34"/>
      <c r="U2106" s="34"/>
      <c r="V2106" s="34"/>
      <c r="X2106" s="34"/>
      <c r="Y2106" s="34"/>
      <c r="Z2106" s="34"/>
      <c r="AA2106" s="34"/>
      <c r="AB2106" s="34"/>
      <c r="AC2106" s="34"/>
    </row>
    <row r="2107" spans="1:29">
      <c r="A2107" s="34"/>
      <c r="B2107" s="34"/>
      <c r="C2107" s="34"/>
      <c r="D2107" s="34"/>
      <c r="E2107" s="34"/>
      <c r="F2107" s="34"/>
      <c r="G2107" s="34"/>
      <c r="I2107" s="34"/>
      <c r="J2107" s="34"/>
      <c r="K2107" s="34"/>
      <c r="L2107" s="34"/>
      <c r="M2107" s="34"/>
      <c r="N2107" s="34"/>
      <c r="O2107" s="34"/>
      <c r="P2107" s="34"/>
      <c r="Q2107" s="34"/>
      <c r="R2107" s="34"/>
      <c r="S2107" s="34"/>
      <c r="T2107" s="34"/>
      <c r="U2107" s="34"/>
      <c r="V2107" s="34"/>
      <c r="X2107" s="34"/>
      <c r="Y2107" s="34"/>
      <c r="Z2107" s="34"/>
      <c r="AA2107" s="34"/>
      <c r="AB2107" s="34"/>
      <c r="AC2107" s="34"/>
    </row>
    <row r="2108" spans="1:29">
      <c r="A2108" s="34"/>
      <c r="B2108" s="34"/>
      <c r="C2108" s="34"/>
      <c r="D2108" s="34"/>
      <c r="E2108" s="34"/>
      <c r="F2108" s="34"/>
      <c r="G2108" s="34"/>
      <c r="I2108" s="34"/>
      <c r="J2108" s="34"/>
      <c r="K2108" s="34"/>
      <c r="L2108" s="34"/>
      <c r="M2108" s="34"/>
      <c r="N2108" s="34"/>
      <c r="O2108" s="34"/>
      <c r="P2108" s="34"/>
      <c r="Q2108" s="34"/>
      <c r="R2108" s="34"/>
      <c r="S2108" s="34"/>
      <c r="T2108" s="34"/>
      <c r="U2108" s="34"/>
      <c r="V2108" s="34"/>
      <c r="X2108" s="34"/>
      <c r="Y2108" s="34"/>
      <c r="Z2108" s="34"/>
      <c r="AA2108" s="34"/>
      <c r="AB2108" s="34"/>
      <c r="AC2108" s="34"/>
    </row>
    <row r="2109" spans="1:29">
      <c r="A2109" s="34"/>
      <c r="B2109" s="34"/>
      <c r="C2109" s="34"/>
      <c r="D2109" s="34"/>
      <c r="E2109" s="34"/>
      <c r="F2109" s="34"/>
      <c r="G2109" s="34"/>
      <c r="I2109" s="34"/>
      <c r="J2109" s="34"/>
      <c r="K2109" s="34"/>
      <c r="L2109" s="34"/>
      <c r="M2109" s="34"/>
      <c r="N2109" s="34"/>
      <c r="O2109" s="34"/>
      <c r="P2109" s="34"/>
      <c r="Q2109" s="34"/>
      <c r="R2109" s="34"/>
      <c r="S2109" s="34"/>
      <c r="T2109" s="34"/>
      <c r="U2109" s="34"/>
      <c r="V2109" s="34"/>
      <c r="X2109" s="34"/>
      <c r="Y2109" s="34"/>
      <c r="Z2109" s="34"/>
      <c r="AA2109" s="34"/>
      <c r="AB2109" s="34"/>
      <c r="AC2109" s="34"/>
    </row>
    <row r="2110" spans="1:29">
      <c r="A2110" s="34"/>
      <c r="B2110" s="34"/>
      <c r="C2110" s="34"/>
      <c r="D2110" s="34"/>
      <c r="E2110" s="34"/>
      <c r="F2110" s="34"/>
      <c r="G2110" s="34"/>
      <c r="I2110" s="34"/>
      <c r="J2110" s="34"/>
      <c r="K2110" s="34"/>
      <c r="L2110" s="34"/>
      <c r="M2110" s="34"/>
      <c r="N2110" s="34"/>
      <c r="O2110" s="34"/>
      <c r="P2110" s="34"/>
      <c r="Q2110" s="34"/>
      <c r="R2110" s="34"/>
      <c r="S2110" s="34"/>
      <c r="T2110" s="34"/>
      <c r="U2110" s="34"/>
      <c r="V2110" s="34"/>
      <c r="X2110" s="34"/>
      <c r="Y2110" s="34"/>
      <c r="Z2110" s="34"/>
      <c r="AA2110" s="34"/>
      <c r="AB2110" s="34"/>
      <c r="AC2110" s="34"/>
    </row>
    <row r="2111" spans="1:29">
      <c r="A2111" s="34"/>
      <c r="B2111" s="34"/>
      <c r="C2111" s="34"/>
      <c r="D2111" s="34"/>
      <c r="E2111" s="34"/>
      <c r="F2111" s="34"/>
      <c r="G2111" s="34"/>
      <c r="I2111" s="34"/>
      <c r="J2111" s="34"/>
      <c r="K2111" s="34"/>
      <c r="L2111" s="34"/>
      <c r="M2111" s="34"/>
      <c r="N2111" s="34"/>
      <c r="O2111" s="34"/>
      <c r="P2111" s="34"/>
      <c r="Q2111" s="34"/>
      <c r="R2111" s="34"/>
      <c r="S2111" s="34"/>
      <c r="T2111" s="34"/>
      <c r="U2111" s="34"/>
      <c r="V2111" s="34"/>
      <c r="X2111" s="34"/>
      <c r="Y2111" s="34"/>
      <c r="Z2111" s="34"/>
      <c r="AA2111" s="34"/>
      <c r="AB2111" s="34"/>
      <c r="AC2111" s="34"/>
    </row>
    <row r="2112" spans="1:29">
      <c r="A2112" s="34"/>
      <c r="B2112" s="34"/>
      <c r="C2112" s="34"/>
      <c r="D2112" s="34"/>
      <c r="E2112" s="34"/>
      <c r="F2112" s="34"/>
      <c r="G2112" s="34"/>
      <c r="I2112" s="34"/>
      <c r="J2112" s="34"/>
      <c r="K2112" s="34"/>
      <c r="L2112" s="34"/>
      <c r="M2112" s="34"/>
      <c r="N2112" s="34"/>
      <c r="O2112" s="34"/>
      <c r="P2112" s="34"/>
      <c r="Q2112" s="34"/>
      <c r="R2112" s="34"/>
      <c r="S2112" s="34"/>
      <c r="T2112" s="34"/>
      <c r="U2112" s="34"/>
      <c r="V2112" s="34"/>
      <c r="X2112" s="34"/>
      <c r="Y2112" s="34"/>
      <c r="Z2112" s="34"/>
      <c r="AA2112" s="34"/>
      <c r="AB2112" s="34"/>
      <c r="AC2112" s="34"/>
    </row>
    <row r="2113" spans="1:29">
      <c r="A2113" s="34"/>
      <c r="B2113" s="34"/>
      <c r="C2113" s="34"/>
      <c r="D2113" s="34"/>
      <c r="E2113" s="34"/>
      <c r="F2113" s="34"/>
      <c r="G2113" s="34"/>
      <c r="I2113" s="34"/>
      <c r="J2113" s="34"/>
      <c r="K2113" s="34"/>
      <c r="L2113" s="34"/>
      <c r="M2113" s="34"/>
      <c r="N2113" s="34"/>
      <c r="O2113" s="34"/>
      <c r="P2113" s="34"/>
      <c r="Q2113" s="34"/>
      <c r="R2113" s="34"/>
      <c r="S2113" s="34"/>
      <c r="T2113" s="34"/>
      <c r="U2113" s="34"/>
      <c r="V2113" s="34"/>
      <c r="X2113" s="34"/>
      <c r="Y2113" s="34"/>
      <c r="Z2113" s="34"/>
      <c r="AA2113" s="34"/>
      <c r="AB2113" s="34"/>
      <c r="AC2113" s="34"/>
    </row>
    <row r="2114" spans="1:29">
      <c r="A2114" s="34"/>
      <c r="B2114" s="34"/>
      <c r="C2114" s="34"/>
      <c r="D2114" s="34"/>
      <c r="E2114" s="34"/>
      <c r="F2114" s="34"/>
      <c r="G2114" s="34"/>
      <c r="I2114" s="34"/>
      <c r="J2114" s="34"/>
      <c r="K2114" s="34"/>
      <c r="L2114" s="34"/>
      <c r="M2114" s="34"/>
      <c r="N2114" s="34"/>
      <c r="O2114" s="34"/>
      <c r="P2114" s="34"/>
      <c r="Q2114" s="34"/>
      <c r="R2114" s="34"/>
      <c r="S2114" s="34"/>
      <c r="T2114" s="34"/>
      <c r="U2114" s="34"/>
      <c r="V2114" s="34"/>
      <c r="X2114" s="34"/>
      <c r="Y2114" s="34"/>
      <c r="Z2114" s="34"/>
      <c r="AA2114" s="34"/>
      <c r="AB2114" s="34"/>
      <c r="AC2114" s="34"/>
    </row>
    <row r="2115" spans="1:29">
      <c r="A2115" s="34"/>
      <c r="B2115" s="34"/>
      <c r="C2115" s="34"/>
      <c r="D2115" s="34"/>
      <c r="E2115" s="34"/>
      <c r="F2115" s="34"/>
      <c r="G2115" s="34"/>
      <c r="I2115" s="34"/>
      <c r="J2115" s="34"/>
      <c r="K2115" s="34"/>
      <c r="L2115" s="34"/>
      <c r="M2115" s="34"/>
      <c r="N2115" s="34"/>
      <c r="O2115" s="34"/>
      <c r="P2115" s="34"/>
      <c r="Q2115" s="34"/>
      <c r="R2115" s="34"/>
      <c r="S2115" s="34"/>
      <c r="T2115" s="34"/>
      <c r="U2115" s="34"/>
      <c r="V2115" s="34"/>
      <c r="X2115" s="34"/>
      <c r="Y2115" s="34"/>
      <c r="Z2115" s="34"/>
      <c r="AA2115" s="34"/>
      <c r="AB2115" s="34"/>
      <c r="AC2115" s="34"/>
    </row>
    <row r="2116" spans="1:29">
      <c r="A2116" s="34"/>
      <c r="B2116" s="34"/>
      <c r="C2116" s="34"/>
      <c r="D2116" s="34"/>
      <c r="E2116" s="34"/>
      <c r="F2116" s="34"/>
      <c r="G2116" s="34"/>
      <c r="I2116" s="34"/>
      <c r="J2116" s="34"/>
      <c r="K2116" s="34"/>
      <c r="L2116" s="34"/>
      <c r="M2116" s="34"/>
      <c r="N2116" s="34"/>
      <c r="O2116" s="34"/>
      <c r="P2116" s="34"/>
      <c r="Q2116" s="34"/>
      <c r="R2116" s="34"/>
      <c r="S2116" s="34"/>
      <c r="T2116" s="34"/>
      <c r="U2116" s="34"/>
      <c r="V2116" s="34"/>
      <c r="X2116" s="34"/>
      <c r="Y2116" s="34"/>
      <c r="Z2116" s="34"/>
      <c r="AA2116" s="34"/>
      <c r="AB2116" s="34"/>
      <c r="AC2116" s="34"/>
    </row>
    <row r="2117" spans="1:29">
      <c r="A2117" s="34"/>
      <c r="B2117" s="34"/>
      <c r="C2117" s="34"/>
      <c r="D2117" s="34"/>
      <c r="E2117" s="34"/>
      <c r="F2117" s="34"/>
      <c r="G2117" s="34"/>
      <c r="I2117" s="34"/>
      <c r="J2117" s="34"/>
      <c r="K2117" s="34"/>
      <c r="L2117" s="34"/>
      <c r="M2117" s="34"/>
      <c r="N2117" s="34"/>
      <c r="O2117" s="34"/>
      <c r="P2117" s="34"/>
      <c r="Q2117" s="34"/>
      <c r="R2117" s="34"/>
      <c r="S2117" s="34"/>
      <c r="T2117" s="34"/>
      <c r="U2117" s="34"/>
      <c r="V2117" s="34"/>
      <c r="X2117" s="34"/>
      <c r="Y2117" s="34"/>
      <c r="Z2117" s="34"/>
      <c r="AA2117" s="34"/>
      <c r="AB2117" s="34"/>
      <c r="AC2117" s="34"/>
    </row>
    <row r="2118" spans="1:29">
      <c r="A2118" s="34"/>
      <c r="B2118" s="34"/>
      <c r="C2118" s="34"/>
      <c r="D2118" s="34"/>
      <c r="E2118" s="34"/>
      <c r="F2118" s="34"/>
      <c r="G2118" s="34"/>
      <c r="I2118" s="34"/>
      <c r="J2118" s="34"/>
      <c r="K2118" s="34"/>
      <c r="L2118" s="34"/>
      <c r="M2118" s="34"/>
      <c r="N2118" s="34"/>
      <c r="O2118" s="34"/>
      <c r="P2118" s="34"/>
      <c r="Q2118" s="34"/>
      <c r="R2118" s="34"/>
      <c r="S2118" s="34"/>
      <c r="T2118" s="34"/>
      <c r="U2118" s="34"/>
      <c r="V2118" s="34"/>
      <c r="X2118" s="34"/>
      <c r="Y2118" s="34"/>
      <c r="Z2118" s="34"/>
      <c r="AA2118" s="34"/>
      <c r="AB2118" s="34"/>
      <c r="AC2118" s="34"/>
    </row>
    <row r="2119" spans="1:29">
      <c r="A2119" s="34"/>
      <c r="B2119" s="34"/>
      <c r="C2119" s="34"/>
      <c r="D2119" s="34"/>
      <c r="E2119" s="34"/>
      <c r="F2119" s="34"/>
      <c r="G2119" s="34"/>
      <c r="I2119" s="34"/>
      <c r="J2119" s="34"/>
      <c r="K2119" s="34"/>
      <c r="L2119" s="34"/>
      <c r="M2119" s="34"/>
      <c r="N2119" s="34"/>
      <c r="O2119" s="34"/>
      <c r="P2119" s="34"/>
      <c r="Q2119" s="34"/>
      <c r="R2119" s="34"/>
      <c r="S2119" s="34"/>
      <c r="T2119" s="34"/>
      <c r="U2119" s="34"/>
      <c r="V2119" s="34"/>
      <c r="X2119" s="34"/>
      <c r="Y2119" s="34"/>
      <c r="Z2119" s="34"/>
      <c r="AA2119" s="34"/>
      <c r="AB2119" s="34"/>
      <c r="AC2119" s="34"/>
    </row>
    <row r="2120" spans="1:29">
      <c r="A2120" s="34"/>
      <c r="B2120" s="34"/>
      <c r="C2120" s="34"/>
      <c r="D2120" s="34"/>
      <c r="E2120" s="34"/>
      <c r="F2120" s="34"/>
      <c r="G2120" s="34"/>
      <c r="I2120" s="34"/>
      <c r="J2120" s="34"/>
      <c r="K2120" s="34"/>
      <c r="L2120" s="34"/>
      <c r="M2120" s="34"/>
      <c r="N2120" s="34"/>
      <c r="O2120" s="34"/>
      <c r="P2120" s="34"/>
      <c r="Q2120" s="34"/>
      <c r="R2120" s="34"/>
      <c r="S2120" s="34"/>
      <c r="T2120" s="34"/>
      <c r="U2120" s="34"/>
      <c r="V2120" s="34"/>
      <c r="X2120" s="34"/>
      <c r="Y2120" s="34"/>
      <c r="Z2120" s="34"/>
      <c r="AA2120" s="34"/>
      <c r="AB2120" s="34"/>
      <c r="AC2120" s="34"/>
    </row>
    <row r="2121" spans="1:29">
      <c r="A2121" s="34"/>
      <c r="B2121" s="34"/>
      <c r="C2121" s="34"/>
      <c r="D2121" s="34"/>
      <c r="E2121" s="34"/>
      <c r="F2121" s="34"/>
      <c r="G2121" s="34"/>
      <c r="I2121" s="34"/>
      <c r="J2121" s="34"/>
      <c r="K2121" s="34"/>
      <c r="L2121" s="34"/>
      <c r="M2121" s="34"/>
      <c r="N2121" s="34"/>
      <c r="O2121" s="34"/>
      <c r="P2121" s="34"/>
      <c r="Q2121" s="34"/>
      <c r="R2121" s="34"/>
      <c r="S2121" s="34"/>
      <c r="T2121" s="34"/>
      <c r="U2121" s="34"/>
      <c r="V2121" s="34"/>
      <c r="X2121" s="34"/>
      <c r="Y2121" s="34"/>
      <c r="Z2121" s="34"/>
      <c r="AA2121" s="34"/>
      <c r="AB2121" s="34"/>
      <c r="AC2121" s="34"/>
    </row>
    <row r="2122" spans="1:29">
      <c r="A2122" s="34"/>
      <c r="B2122" s="34"/>
      <c r="C2122" s="34"/>
      <c r="D2122" s="34"/>
      <c r="E2122" s="34"/>
      <c r="F2122" s="34"/>
      <c r="G2122" s="34"/>
      <c r="I2122" s="34"/>
      <c r="J2122" s="34"/>
      <c r="K2122" s="34"/>
      <c r="L2122" s="34"/>
      <c r="M2122" s="34"/>
      <c r="N2122" s="34"/>
      <c r="O2122" s="34"/>
      <c r="P2122" s="34"/>
      <c r="Q2122" s="34"/>
      <c r="R2122" s="34"/>
      <c r="S2122" s="34"/>
      <c r="T2122" s="34"/>
      <c r="U2122" s="34"/>
      <c r="V2122" s="34"/>
      <c r="X2122" s="34"/>
      <c r="Y2122" s="34"/>
      <c r="Z2122" s="34"/>
      <c r="AA2122" s="34"/>
      <c r="AB2122" s="34"/>
      <c r="AC2122" s="34"/>
    </row>
    <row r="2123" spans="1:29">
      <c r="A2123" s="34"/>
      <c r="B2123" s="34"/>
      <c r="C2123" s="34"/>
      <c r="D2123" s="34"/>
      <c r="E2123" s="34"/>
      <c r="F2123" s="34"/>
      <c r="G2123" s="34"/>
      <c r="I2123" s="34"/>
      <c r="J2123" s="34"/>
      <c r="K2123" s="34"/>
      <c r="L2123" s="34"/>
      <c r="M2123" s="34"/>
      <c r="N2123" s="34"/>
      <c r="O2123" s="34"/>
      <c r="P2123" s="34"/>
      <c r="Q2123" s="34"/>
      <c r="R2123" s="34"/>
      <c r="S2123" s="34"/>
      <c r="T2123" s="34"/>
      <c r="U2123" s="34"/>
      <c r="V2123" s="34"/>
      <c r="X2123" s="34"/>
      <c r="Y2123" s="34"/>
      <c r="Z2123" s="34"/>
      <c r="AA2123" s="34"/>
      <c r="AB2123" s="34"/>
      <c r="AC2123" s="34"/>
    </row>
    <row r="2124" spans="1:29">
      <c r="A2124" s="34"/>
      <c r="B2124" s="34"/>
      <c r="C2124" s="34"/>
      <c r="D2124" s="34"/>
      <c r="E2124" s="34"/>
      <c r="F2124" s="34"/>
      <c r="G2124" s="34"/>
      <c r="I2124" s="34"/>
      <c r="J2124" s="34"/>
      <c r="K2124" s="34"/>
      <c r="L2124" s="34"/>
      <c r="M2124" s="34"/>
      <c r="N2124" s="34"/>
      <c r="O2124" s="34"/>
      <c r="P2124" s="34"/>
      <c r="Q2124" s="34"/>
      <c r="R2124" s="34"/>
      <c r="S2124" s="34"/>
      <c r="T2124" s="34"/>
      <c r="U2124" s="34"/>
      <c r="V2124" s="34"/>
      <c r="X2124" s="34"/>
      <c r="Y2124" s="34"/>
      <c r="Z2124" s="34"/>
      <c r="AA2124" s="34"/>
      <c r="AB2124" s="34"/>
      <c r="AC2124" s="34"/>
    </row>
    <row r="2125" spans="1:29">
      <c r="A2125" s="34"/>
      <c r="B2125" s="34"/>
      <c r="C2125" s="34"/>
      <c r="D2125" s="34"/>
      <c r="E2125" s="34"/>
      <c r="F2125" s="34"/>
      <c r="G2125" s="34"/>
      <c r="I2125" s="34"/>
      <c r="J2125" s="34"/>
      <c r="K2125" s="34"/>
      <c r="L2125" s="34"/>
      <c r="M2125" s="34"/>
      <c r="N2125" s="34"/>
      <c r="O2125" s="34"/>
      <c r="P2125" s="34"/>
      <c r="Q2125" s="34"/>
      <c r="R2125" s="34"/>
      <c r="S2125" s="34"/>
      <c r="T2125" s="34"/>
      <c r="U2125" s="34"/>
      <c r="V2125" s="34"/>
      <c r="X2125" s="34"/>
      <c r="Y2125" s="34"/>
      <c r="Z2125" s="34"/>
      <c r="AA2125" s="34"/>
      <c r="AB2125" s="34"/>
      <c r="AC2125" s="34"/>
    </row>
    <row r="2126" spans="1:29">
      <c r="A2126" s="34"/>
      <c r="B2126" s="34"/>
      <c r="C2126" s="34"/>
      <c r="D2126" s="34"/>
      <c r="E2126" s="34"/>
      <c r="F2126" s="34"/>
      <c r="G2126" s="34"/>
      <c r="I2126" s="34"/>
      <c r="J2126" s="34"/>
      <c r="K2126" s="34"/>
      <c r="L2126" s="34"/>
      <c r="M2126" s="34"/>
      <c r="N2126" s="34"/>
      <c r="O2126" s="34"/>
      <c r="P2126" s="34"/>
      <c r="Q2126" s="34"/>
      <c r="R2126" s="34"/>
      <c r="S2126" s="34"/>
      <c r="T2126" s="34"/>
      <c r="U2126" s="34"/>
      <c r="V2126" s="34"/>
      <c r="X2126" s="34"/>
      <c r="Y2126" s="34"/>
      <c r="Z2126" s="34"/>
      <c r="AA2126" s="34"/>
      <c r="AB2126" s="34"/>
      <c r="AC2126" s="34"/>
    </row>
    <row r="2127" spans="1:29">
      <c r="A2127" s="34"/>
      <c r="B2127" s="34"/>
      <c r="C2127" s="34"/>
      <c r="D2127" s="34"/>
      <c r="E2127" s="34"/>
      <c r="F2127" s="34"/>
      <c r="G2127" s="34"/>
      <c r="I2127" s="34"/>
      <c r="J2127" s="34"/>
      <c r="K2127" s="34"/>
      <c r="L2127" s="34"/>
      <c r="M2127" s="34"/>
      <c r="N2127" s="34"/>
      <c r="O2127" s="34"/>
      <c r="P2127" s="34"/>
      <c r="Q2127" s="34"/>
      <c r="R2127" s="34"/>
      <c r="S2127" s="34"/>
      <c r="T2127" s="34"/>
      <c r="U2127" s="34"/>
      <c r="V2127" s="34"/>
      <c r="X2127" s="34"/>
      <c r="Y2127" s="34"/>
      <c r="Z2127" s="34"/>
      <c r="AA2127" s="34"/>
      <c r="AB2127" s="34"/>
      <c r="AC2127" s="34"/>
    </row>
    <row r="2128" spans="1:29">
      <c r="A2128" s="34"/>
      <c r="B2128" s="34"/>
      <c r="C2128" s="34"/>
      <c r="D2128" s="34"/>
      <c r="E2128" s="34"/>
      <c r="F2128" s="34"/>
      <c r="G2128" s="34"/>
      <c r="I2128" s="34"/>
      <c r="J2128" s="34"/>
      <c r="K2128" s="34"/>
      <c r="L2128" s="34"/>
      <c r="M2128" s="34"/>
      <c r="N2128" s="34"/>
      <c r="O2128" s="34"/>
      <c r="P2128" s="34"/>
      <c r="Q2128" s="34"/>
      <c r="R2128" s="34"/>
      <c r="S2128" s="34"/>
      <c r="T2128" s="34"/>
      <c r="U2128" s="34"/>
      <c r="V2128" s="34"/>
      <c r="X2128" s="34"/>
      <c r="Y2128" s="34"/>
      <c r="Z2128" s="34"/>
      <c r="AA2128" s="34"/>
      <c r="AB2128" s="34"/>
      <c r="AC2128" s="34"/>
    </row>
    <row r="2129" spans="1:29">
      <c r="A2129" s="34"/>
      <c r="B2129" s="34"/>
      <c r="C2129" s="34"/>
      <c r="D2129" s="34"/>
      <c r="E2129" s="34"/>
      <c r="F2129" s="34"/>
      <c r="G2129" s="34"/>
      <c r="I2129" s="34"/>
      <c r="J2129" s="34"/>
      <c r="K2129" s="34"/>
      <c r="L2129" s="34"/>
      <c r="M2129" s="34"/>
      <c r="N2129" s="34"/>
      <c r="O2129" s="34"/>
      <c r="P2129" s="34"/>
      <c r="Q2129" s="34"/>
      <c r="R2129" s="34"/>
      <c r="S2129" s="34"/>
      <c r="T2129" s="34"/>
      <c r="U2129" s="34"/>
      <c r="V2129" s="34"/>
      <c r="X2129" s="34"/>
      <c r="Y2129" s="34"/>
      <c r="Z2129" s="34"/>
      <c r="AA2129" s="34"/>
      <c r="AB2129" s="34"/>
      <c r="AC2129" s="34"/>
    </row>
    <row r="2130" spans="1:29">
      <c r="A2130" s="34"/>
      <c r="B2130" s="34"/>
      <c r="C2130" s="34"/>
      <c r="D2130" s="34"/>
      <c r="E2130" s="34"/>
      <c r="F2130" s="34"/>
      <c r="G2130" s="34"/>
      <c r="I2130" s="34"/>
      <c r="J2130" s="34"/>
      <c r="K2130" s="34"/>
      <c r="L2130" s="34"/>
      <c r="M2130" s="34"/>
      <c r="N2130" s="34"/>
      <c r="O2130" s="34"/>
      <c r="P2130" s="34"/>
      <c r="Q2130" s="34"/>
      <c r="R2130" s="34"/>
      <c r="S2130" s="34"/>
      <c r="T2130" s="34"/>
      <c r="U2130" s="34"/>
      <c r="V2130" s="34"/>
      <c r="X2130" s="34"/>
      <c r="Y2130" s="34"/>
      <c r="Z2130" s="34"/>
      <c r="AA2130" s="34"/>
      <c r="AB2130" s="34"/>
      <c r="AC2130" s="34"/>
    </row>
    <row r="2131" spans="1:29">
      <c r="A2131" s="34"/>
      <c r="B2131" s="34"/>
      <c r="C2131" s="34"/>
      <c r="D2131" s="34"/>
      <c r="E2131" s="34"/>
      <c r="F2131" s="34"/>
      <c r="G2131" s="34"/>
      <c r="I2131" s="34"/>
      <c r="J2131" s="34"/>
      <c r="K2131" s="34"/>
      <c r="L2131" s="34"/>
      <c r="M2131" s="34"/>
      <c r="N2131" s="34"/>
      <c r="O2131" s="34"/>
      <c r="P2131" s="34"/>
      <c r="Q2131" s="34"/>
      <c r="R2131" s="34"/>
      <c r="S2131" s="34"/>
      <c r="T2131" s="34"/>
      <c r="U2131" s="34"/>
      <c r="V2131" s="34"/>
      <c r="X2131" s="34"/>
      <c r="Y2131" s="34"/>
      <c r="Z2131" s="34"/>
      <c r="AA2131" s="34"/>
      <c r="AB2131" s="34"/>
      <c r="AC2131" s="34"/>
    </row>
    <row r="2132" spans="1:29">
      <c r="A2132" s="34"/>
      <c r="B2132" s="34"/>
      <c r="C2132" s="34"/>
      <c r="D2132" s="34"/>
      <c r="E2132" s="34"/>
      <c r="F2132" s="34"/>
      <c r="G2132" s="34"/>
      <c r="I2132" s="34"/>
      <c r="J2132" s="34"/>
      <c r="K2132" s="34"/>
      <c r="L2132" s="34"/>
      <c r="M2132" s="34"/>
      <c r="N2132" s="34"/>
      <c r="O2132" s="34"/>
      <c r="P2132" s="34"/>
      <c r="Q2132" s="34"/>
      <c r="R2132" s="34"/>
      <c r="S2132" s="34"/>
      <c r="T2132" s="34"/>
      <c r="U2132" s="34"/>
      <c r="V2132" s="34"/>
      <c r="X2132" s="34"/>
      <c r="Y2132" s="34"/>
      <c r="Z2132" s="34"/>
      <c r="AA2132" s="34"/>
      <c r="AB2132" s="34"/>
      <c r="AC2132" s="34"/>
    </row>
    <row r="2133" spans="1:29">
      <c r="A2133" s="34"/>
      <c r="B2133" s="34"/>
      <c r="C2133" s="34"/>
      <c r="D2133" s="34"/>
      <c r="E2133" s="34"/>
      <c r="F2133" s="34"/>
      <c r="G2133" s="34"/>
      <c r="I2133" s="34"/>
      <c r="J2133" s="34"/>
      <c r="K2133" s="34"/>
      <c r="L2133" s="34"/>
      <c r="M2133" s="34"/>
      <c r="N2133" s="34"/>
      <c r="O2133" s="34"/>
      <c r="P2133" s="34"/>
      <c r="Q2133" s="34"/>
      <c r="R2133" s="34"/>
      <c r="S2133" s="34"/>
      <c r="T2133" s="34"/>
      <c r="U2133" s="34"/>
      <c r="V2133" s="34"/>
      <c r="X2133" s="34"/>
      <c r="Y2133" s="34"/>
      <c r="Z2133" s="34"/>
      <c r="AA2133" s="34"/>
      <c r="AB2133" s="34"/>
      <c r="AC2133" s="34"/>
    </row>
    <row r="2134" spans="1:29">
      <c r="A2134" s="34"/>
      <c r="B2134" s="34"/>
      <c r="C2134" s="34"/>
      <c r="D2134" s="34"/>
      <c r="E2134" s="34"/>
      <c r="F2134" s="34"/>
      <c r="G2134" s="34"/>
      <c r="I2134" s="34"/>
      <c r="J2134" s="34"/>
      <c r="K2134" s="34"/>
      <c r="L2134" s="34"/>
      <c r="M2134" s="34"/>
      <c r="N2134" s="34"/>
      <c r="O2134" s="34"/>
      <c r="P2134" s="34"/>
      <c r="Q2134" s="34"/>
      <c r="R2134" s="34"/>
      <c r="S2134" s="34"/>
      <c r="T2134" s="34"/>
      <c r="U2134" s="34"/>
      <c r="V2134" s="34"/>
      <c r="X2134" s="34"/>
      <c r="Y2134" s="34"/>
      <c r="Z2134" s="34"/>
      <c r="AA2134" s="34"/>
      <c r="AB2134" s="34"/>
      <c r="AC2134" s="34"/>
    </row>
    <row r="2135" spans="1:29">
      <c r="A2135" s="34"/>
      <c r="B2135" s="34"/>
      <c r="C2135" s="34"/>
      <c r="D2135" s="34"/>
      <c r="E2135" s="34"/>
      <c r="F2135" s="34"/>
      <c r="G2135" s="34"/>
      <c r="I2135" s="34"/>
      <c r="J2135" s="34"/>
      <c r="K2135" s="34"/>
      <c r="L2135" s="34"/>
      <c r="M2135" s="34"/>
      <c r="N2135" s="34"/>
      <c r="O2135" s="34"/>
      <c r="P2135" s="34"/>
      <c r="Q2135" s="34"/>
      <c r="R2135" s="34"/>
      <c r="S2135" s="34"/>
      <c r="T2135" s="34"/>
      <c r="U2135" s="34"/>
      <c r="V2135" s="34"/>
      <c r="X2135" s="34"/>
      <c r="Y2135" s="34"/>
      <c r="Z2135" s="34"/>
      <c r="AA2135" s="34"/>
      <c r="AB2135" s="34"/>
      <c r="AC2135" s="34"/>
    </row>
    <row r="2136" spans="1:29">
      <c r="A2136" s="34"/>
      <c r="B2136" s="34"/>
      <c r="C2136" s="34"/>
      <c r="D2136" s="34"/>
      <c r="E2136" s="34"/>
      <c r="F2136" s="34"/>
      <c r="G2136" s="34"/>
      <c r="I2136" s="34"/>
      <c r="J2136" s="34"/>
      <c r="K2136" s="34"/>
      <c r="L2136" s="34"/>
      <c r="M2136" s="34"/>
      <c r="N2136" s="34"/>
      <c r="O2136" s="34"/>
      <c r="P2136" s="34"/>
      <c r="Q2136" s="34"/>
      <c r="R2136" s="34"/>
      <c r="S2136" s="34"/>
      <c r="T2136" s="34"/>
      <c r="U2136" s="34"/>
      <c r="V2136" s="34"/>
      <c r="X2136" s="34"/>
      <c r="Y2136" s="34"/>
      <c r="Z2136" s="34"/>
      <c r="AA2136" s="34"/>
      <c r="AB2136" s="34"/>
      <c r="AC2136" s="34"/>
    </row>
    <row r="2137" spans="1:29">
      <c r="A2137" s="34"/>
      <c r="B2137" s="34"/>
      <c r="C2137" s="34"/>
      <c r="D2137" s="34"/>
      <c r="E2137" s="34"/>
      <c r="F2137" s="34"/>
      <c r="G2137" s="34"/>
      <c r="I2137" s="34"/>
      <c r="J2137" s="34"/>
      <c r="K2137" s="34"/>
      <c r="L2137" s="34"/>
      <c r="M2137" s="34"/>
      <c r="N2137" s="34"/>
      <c r="O2137" s="34"/>
      <c r="P2137" s="34"/>
      <c r="Q2137" s="34"/>
      <c r="R2137" s="34"/>
      <c r="S2137" s="34"/>
      <c r="T2137" s="34"/>
      <c r="U2137" s="34"/>
      <c r="V2137" s="34"/>
      <c r="X2137" s="34"/>
      <c r="Y2137" s="34"/>
      <c r="Z2137" s="34"/>
      <c r="AA2137" s="34"/>
      <c r="AB2137" s="34"/>
      <c r="AC2137" s="34"/>
    </row>
    <row r="2138" spans="1:29">
      <c r="A2138" s="34"/>
      <c r="B2138" s="34"/>
      <c r="C2138" s="34"/>
      <c r="D2138" s="34"/>
      <c r="E2138" s="34"/>
      <c r="F2138" s="34"/>
      <c r="G2138" s="34"/>
      <c r="I2138" s="34"/>
      <c r="J2138" s="34"/>
      <c r="K2138" s="34"/>
      <c r="L2138" s="34"/>
      <c r="M2138" s="34"/>
      <c r="N2138" s="34"/>
      <c r="O2138" s="34"/>
      <c r="P2138" s="34"/>
      <c r="Q2138" s="34"/>
      <c r="R2138" s="34"/>
      <c r="S2138" s="34"/>
      <c r="T2138" s="34"/>
      <c r="U2138" s="34"/>
      <c r="V2138" s="34"/>
      <c r="X2138" s="34"/>
      <c r="Y2138" s="34"/>
      <c r="Z2138" s="34"/>
      <c r="AA2138" s="34"/>
      <c r="AB2138" s="34"/>
      <c r="AC2138" s="34"/>
    </row>
    <row r="2139" spans="1:29">
      <c r="A2139" s="34"/>
      <c r="B2139" s="34"/>
      <c r="C2139" s="34"/>
      <c r="D2139" s="34"/>
      <c r="E2139" s="34"/>
      <c r="F2139" s="34"/>
      <c r="G2139" s="34"/>
      <c r="I2139" s="34"/>
      <c r="J2139" s="34"/>
      <c r="K2139" s="34"/>
      <c r="L2139" s="34"/>
      <c r="M2139" s="34"/>
      <c r="N2139" s="34"/>
      <c r="O2139" s="34"/>
      <c r="P2139" s="34"/>
      <c r="Q2139" s="34"/>
      <c r="R2139" s="34"/>
      <c r="S2139" s="34"/>
      <c r="T2139" s="34"/>
      <c r="U2139" s="34"/>
      <c r="V2139" s="34"/>
      <c r="X2139" s="34"/>
      <c r="Y2139" s="34"/>
      <c r="Z2139" s="34"/>
      <c r="AA2139" s="34"/>
      <c r="AB2139" s="34"/>
      <c r="AC2139" s="34"/>
    </row>
    <row r="2140" spans="1:29">
      <c r="A2140" s="34"/>
      <c r="B2140" s="34"/>
      <c r="C2140" s="34"/>
      <c r="D2140" s="34"/>
      <c r="E2140" s="34"/>
      <c r="F2140" s="34"/>
      <c r="G2140" s="34"/>
      <c r="I2140" s="34"/>
      <c r="J2140" s="34"/>
      <c r="K2140" s="34"/>
      <c r="L2140" s="34"/>
      <c r="M2140" s="34"/>
      <c r="N2140" s="34"/>
      <c r="O2140" s="34"/>
      <c r="P2140" s="34"/>
      <c r="Q2140" s="34"/>
      <c r="R2140" s="34"/>
      <c r="S2140" s="34"/>
      <c r="T2140" s="34"/>
      <c r="U2140" s="34"/>
      <c r="V2140" s="34"/>
      <c r="X2140" s="34"/>
      <c r="Y2140" s="34"/>
      <c r="Z2140" s="34"/>
      <c r="AA2140" s="34"/>
      <c r="AB2140" s="34"/>
      <c r="AC2140" s="34"/>
    </row>
    <row r="2141" spans="1:29">
      <c r="A2141" s="34"/>
      <c r="B2141" s="34"/>
      <c r="C2141" s="34"/>
      <c r="D2141" s="34"/>
      <c r="E2141" s="34"/>
      <c r="F2141" s="34"/>
      <c r="G2141" s="34"/>
      <c r="I2141" s="34"/>
      <c r="J2141" s="34"/>
      <c r="K2141" s="34"/>
      <c r="L2141" s="34"/>
      <c r="M2141" s="34"/>
      <c r="N2141" s="34"/>
      <c r="O2141" s="34"/>
      <c r="P2141" s="34"/>
      <c r="Q2141" s="34"/>
      <c r="R2141" s="34"/>
      <c r="S2141" s="34"/>
      <c r="T2141" s="34"/>
      <c r="U2141" s="34"/>
      <c r="V2141" s="34"/>
      <c r="X2141" s="34"/>
      <c r="Y2141" s="34"/>
      <c r="Z2141" s="34"/>
      <c r="AA2141" s="34"/>
      <c r="AB2141" s="34"/>
      <c r="AC2141" s="34"/>
    </row>
    <row r="2142" spans="1:29">
      <c r="A2142" s="34"/>
      <c r="B2142" s="34"/>
      <c r="C2142" s="34"/>
      <c r="D2142" s="34"/>
      <c r="E2142" s="34"/>
      <c r="F2142" s="34"/>
      <c r="G2142" s="34"/>
      <c r="I2142" s="34"/>
      <c r="J2142" s="34"/>
      <c r="K2142" s="34"/>
      <c r="L2142" s="34"/>
      <c r="M2142" s="34"/>
      <c r="N2142" s="34"/>
      <c r="O2142" s="34"/>
      <c r="P2142" s="34"/>
      <c r="Q2142" s="34"/>
      <c r="R2142" s="34"/>
      <c r="S2142" s="34"/>
      <c r="T2142" s="34"/>
      <c r="U2142" s="34"/>
      <c r="V2142" s="34"/>
      <c r="X2142" s="34"/>
      <c r="Y2142" s="34"/>
      <c r="Z2142" s="34"/>
      <c r="AA2142" s="34"/>
      <c r="AB2142" s="34"/>
      <c r="AC2142" s="34"/>
    </row>
    <row r="2143" spans="1:29">
      <c r="A2143" s="34"/>
      <c r="B2143" s="34"/>
      <c r="C2143" s="34"/>
      <c r="D2143" s="34"/>
      <c r="E2143" s="34"/>
      <c r="F2143" s="34"/>
      <c r="G2143" s="34"/>
      <c r="I2143" s="34"/>
      <c r="J2143" s="34"/>
      <c r="K2143" s="34"/>
      <c r="L2143" s="34"/>
      <c r="M2143" s="34"/>
      <c r="N2143" s="34"/>
      <c r="O2143" s="34"/>
      <c r="P2143" s="34"/>
      <c r="Q2143" s="34"/>
      <c r="R2143" s="34"/>
      <c r="S2143" s="34"/>
      <c r="T2143" s="34"/>
      <c r="U2143" s="34"/>
      <c r="V2143" s="34"/>
      <c r="X2143" s="34"/>
      <c r="Y2143" s="34"/>
      <c r="Z2143" s="34"/>
      <c r="AA2143" s="34"/>
      <c r="AB2143" s="34"/>
      <c r="AC2143" s="34"/>
    </row>
    <row r="2144" spans="1:29">
      <c r="A2144" s="34"/>
      <c r="B2144" s="34"/>
      <c r="C2144" s="34"/>
      <c r="D2144" s="34"/>
      <c r="E2144" s="34"/>
      <c r="F2144" s="34"/>
      <c r="G2144" s="34"/>
      <c r="I2144" s="34"/>
      <c r="J2144" s="34"/>
      <c r="K2144" s="34"/>
      <c r="L2144" s="34"/>
      <c r="M2144" s="34"/>
      <c r="N2144" s="34"/>
      <c r="O2144" s="34"/>
      <c r="P2144" s="34"/>
      <c r="Q2144" s="34"/>
      <c r="R2144" s="34"/>
      <c r="S2144" s="34"/>
      <c r="T2144" s="34"/>
      <c r="U2144" s="34"/>
      <c r="V2144" s="34"/>
      <c r="X2144" s="34"/>
      <c r="Y2144" s="34"/>
      <c r="Z2144" s="34"/>
      <c r="AA2144" s="34"/>
      <c r="AB2144" s="34"/>
      <c r="AC2144" s="34"/>
    </row>
    <row r="2145" spans="1:29">
      <c r="A2145" s="34"/>
      <c r="B2145" s="34"/>
      <c r="C2145" s="34"/>
      <c r="D2145" s="34"/>
      <c r="E2145" s="34"/>
      <c r="F2145" s="34"/>
      <c r="G2145" s="34"/>
      <c r="I2145" s="34"/>
      <c r="J2145" s="34"/>
      <c r="K2145" s="34"/>
      <c r="L2145" s="34"/>
      <c r="M2145" s="34"/>
      <c r="N2145" s="34"/>
      <c r="O2145" s="34"/>
      <c r="P2145" s="34"/>
      <c r="Q2145" s="34"/>
      <c r="R2145" s="34"/>
      <c r="S2145" s="34"/>
      <c r="T2145" s="34"/>
      <c r="U2145" s="34"/>
      <c r="V2145" s="34"/>
      <c r="X2145" s="34"/>
      <c r="Y2145" s="34"/>
      <c r="Z2145" s="34"/>
      <c r="AA2145" s="34"/>
      <c r="AB2145" s="34"/>
      <c r="AC2145" s="34"/>
    </row>
    <row r="2146" spans="1:29">
      <c r="A2146" s="34"/>
      <c r="B2146" s="34"/>
      <c r="C2146" s="34"/>
      <c r="D2146" s="34"/>
      <c r="E2146" s="34"/>
      <c r="F2146" s="34"/>
      <c r="G2146" s="34"/>
      <c r="I2146" s="34"/>
      <c r="J2146" s="34"/>
      <c r="K2146" s="34"/>
      <c r="L2146" s="34"/>
      <c r="M2146" s="34"/>
      <c r="N2146" s="34"/>
      <c r="O2146" s="34"/>
      <c r="P2146" s="34"/>
      <c r="Q2146" s="34"/>
      <c r="R2146" s="34"/>
      <c r="S2146" s="34"/>
      <c r="T2146" s="34"/>
      <c r="U2146" s="34"/>
      <c r="V2146" s="34"/>
      <c r="X2146" s="34"/>
      <c r="Y2146" s="34"/>
      <c r="Z2146" s="34"/>
      <c r="AA2146" s="34"/>
      <c r="AB2146" s="34"/>
      <c r="AC2146" s="34"/>
    </row>
    <row r="2147" spans="1:29">
      <c r="A2147" s="34"/>
      <c r="B2147" s="34"/>
      <c r="C2147" s="34"/>
      <c r="D2147" s="34"/>
      <c r="E2147" s="34"/>
      <c r="F2147" s="34"/>
      <c r="G2147" s="34"/>
      <c r="I2147" s="34"/>
      <c r="J2147" s="34"/>
      <c r="K2147" s="34"/>
      <c r="L2147" s="34"/>
      <c r="M2147" s="34"/>
      <c r="N2147" s="34"/>
      <c r="O2147" s="34"/>
      <c r="P2147" s="34"/>
      <c r="Q2147" s="34"/>
      <c r="R2147" s="34"/>
      <c r="S2147" s="34"/>
      <c r="T2147" s="34"/>
      <c r="U2147" s="34"/>
      <c r="V2147" s="34"/>
      <c r="X2147" s="34"/>
      <c r="Y2147" s="34"/>
      <c r="Z2147" s="34"/>
      <c r="AA2147" s="34"/>
      <c r="AB2147" s="34"/>
      <c r="AC2147" s="34"/>
    </row>
    <row r="2148" spans="1:29">
      <c r="A2148" s="34"/>
      <c r="B2148" s="34"/>
      <c r="C2148" s="34"/>
      <c r="D2148" s="34"/>
      <c r="E2148" s="34"/>
      <c r="F2148" s="34"/>
      <c r="G2148" s="34"/>
      <c r="I2148" s="34"/>
      <c r="J2148" s="34"/>
      <c r="K2148" s="34"/>
      <c r="L2148" s="34"/>
      <c r="M2148" s="34"/>
      <c r="N2148" s="34"/>
      <c r="O2148" s="34"/>
      <c r="P2148" s="34"/>
      <c r="Q2148" s="34"/>
      <c r="R2148" s="34"/>
      <c r="S2148" s="34"/>
      <c r="T2148" s="34"/>
      <c r="U2148" s="34"/>
      <c r="V2148" s="34"/>
      <c r="X2148" s="34"/>
      <c r="Y2148" s="34"/>
      <c r="Z2148" s="34"/>
      <c r="AA2148" s="34"/>
      <c r="AB2148" s="34"/>
      <c r="AC2148" s="34"/>
    </row>
    <row r="2149" spans="1:29">
      <c r="A2149" s="34"/>
      <c r="B2149" s="34"/>
      <c r="C2149" s="34"/>
      <c r="D2149" s="34"/>
      <c r="E2149" s="34"/>
      <c r="F2149" s="34"/>
      <c r="G2149" s="34"/>
      <c r="I2149" s="34"/>
      <c r="J2149" s="34"/>
      <c r="K2149" s="34"/>
      <c r="L2149" s="34"/>
      <c r="M2149" s="34"/>
      <c r="N2149" s="34"/>
      <c r="O2149" s="34"/>
      <c r="P2149" s="34"/>
      <c r="Q2149" s="34"/>
      <c r="R2149" s="34"/>
      <c r="S2149" s="34"/>
      <c r="T2149" s="34"/>
      <c r="U2149" s="34"/>
      <c r="V2149" s="34"/>
      <c r="X2149" s="34"/>
      <c r="Y2149" s="34"/>
      <c r="Z2149" s="34"/>
      <c r="AA2149" s="34"/>
      <c r="AB2149" s="34"/>
      <c r="AC2149" s="34"/>
    </row>
    <row r="2150" spans="1:29">
      <c r="A2150" s="34"/>
      <c r="B2150" s="34"/>
      <c r="C2150" s="34"/>
      <c r="D2150" s="34"/>
      <c r="E2150" s="34"/>
      <c r="F2150" s="34"/>
      <c r="G2150" s="34"/>
      <c r="I2150" s="34"/>
      <c r="J2150" s="34"/>
      <c r="K2150" s="34"/>
      <c r="L2150" s="34"/>
      <c r="M2150" s="34"/>
      <c r="N2150" s="34"/>
      <c r="O2150" s="34"/>
      <c r="P2150" s="34"/>
      <c r="Q2150" s="34"/>
      <c r="R2150" s="34"/>
      <c r="S2150" s="34"/>
      <c r="T2150" s="34"/>
      <c r="U2150" s="34"/>
      <c r="V2150" s="34"/>
      <c r="X2150" s="34"/>
      <c r="Y2150" s="34"/>
      <c r="Z2150" s="34"/>
      <c r="AA2150" s="34"/>
      <c r="AB2150" s="34"/>
      <c r="AC2150" s="34"/>
    </row>
    <row r="2151" spans="1:29">
      <c r="A2151" s="34"/>
      <c r="B2151" s="34"/>
      <c r="C2151" s="34"/>
      <c r="D2151" s="34"/>
      <c r="E2151" s="34"/>
      <c r="F2151" s="34"/>
      <c r="G2151" s="34"/>
      <c r="I2151" s="34"/>
      <c r="J2151" s="34"/>
      <c r="K2151" s="34"/>
      <c r="L2151" s="34"/>
      <c r="M2151" s="34"/>
      <c r="N2151" s="34"/>
      <c r="O2151" s="34"/>
      <c r="P2151" s="34"/>
      <c r="Q2151" s="34"/>
      <c r="R2151" s="34"/>
      <c r="S2151" s="34"/>
      <c r="T2151" s="34"/>
      <c r="U2151" s="34"/>
      <c r="V2151" s="34"/>
      <c r="X2151" s="34"/>
      <c r="Y2151" s="34"/>
      <c r="Z2151" s="34"/>
      <c r="AA2151" s="34"/>
      <c r="AB2151" s="34"/>
      <c r="AC2151" s="34"/>
    </row>
    <row r="2152" spans="1:29">
      <c r="A2152" s="34"/>
      <c r="B2152" s="34"/>
      <c r="C2152" s="34"/>
      <c r="D2152" s="34"/>
      <c r="E2152" s="34"/>
      <c r="F2152" s="34"/>
      <c r="G2152" s="34"/>
      <c r="I2152" s="34"/>
      <c r="J2152" s="34"/>
      <c r="K2152" s="34"/>
      <c r="L2152" s="34"/>
      <c r="M2152" s="34"/>
      <c r="N2152" s="34"/>
      <c r="O2152" s="34"/>
      <c r="P2152" s="34"/>
      <c r="Q2152" s="34"/>
      <c r="R2152" s="34"/>
      <c r="S2152" s="34"/>
      <c r="T2152" s="34"/>
      <c r="U2152" s="34"/>
      <c r="V2152" s="34"/>
      <c r="X2152" s="34"/>
      <c r="Y2152" s="34"/>
      <c r="Z2152" s="34"/>
      <c r="AA2152" s="34"/>
      <c r="AB2152" s="34"/>
      <c r="AC2152" s="34"/>
    </row>
    <row r="2153" spans="1:29">
      <c r="A2153" s="34"/>
      <c r="B2153" s="34"/>
      <c r="C2153" s="34"/>
      <c r="D2153" s="34"/>
      <c r="E2153" s="34"/>
      <c r="F2153" s="34"/>
      <c r="G2153" s="34"/>
      <c r="I2153" s="34"/>
      <c r="J2153" s="34"/>
      <c r="K2153" s="34"/>
      <c r="L2153" s="34"/>
      <c r="M2153" s="34"/>
      <c r="N2153" s="34"/>
      <c r="O2153" s="34"/>
      <c r="P2153" s="34"/>
      <c r="Q2153" s="34"/>
      <c r="R2153" s="34"/>
      <c r="S2153" s="34"/>
      <c r="T2153" s="34"/>
      <c r="U2153" s="34"/>
      <c r="V2153" s="34"/>
      <c r="X2153" s="34"/>
      <c r="Y2153" s="34"/>
      <c r="Z2153" s="34"/>
      <c r="AA2153" s="34"/>
      <c r="AB2153" s="34"/>
      <c r="AC2153" s="34"/>
    </row>
    <row r="2154" spans="1:29">
      <c r="A2154" s="34"/>
      <c r="B2154" s="34"/>
      <c r="C2154" s="34"/>
      <c r="D2154" s="34"/>
      <c r="E2154" s="34"/>
      <c r="F2154" s="34"/>
      <c r="G2154" s="34"/>
      <c r="I2154" s="34"/>
      <c r="J2154" s="34"/>
      <c r="K2154" s="34"/>
      <c r="L2154" s="34"/>
      <c r="M2154" s="34"/>
      <c r="N2154" s="34"/>
      <c r="O2154" s="34"/>
      <c r="P2154" s="34"/>
      <c r="Q2154" s="34"/>
      <c r="R2154" s="34"/>
      <c r="S2154" s="34"/>
      <c r="T2154" s="34"/>
      <c r="U2154" s="34"/>
      <c r="V2154" s="34"/>
      <c r="X2154" s="34"/>
      <c r="Y2154" s="34"/>
      <c r="Z2154" s="34"/>
      <c r="AA2154" s="34"/>
      <c r="AB2154" s="34"/>
      <c r="AC2154" s="34"/>
    </row>
    <row r="2155" spans="1:29">
      <c r="A2155" s="34"/>
      <c r="B2155" s="34"/>
      <c r="C2155" s="34"/>
      <c r="D2155" s="34"/>
      <c r="E2155" s="34"/>
      <c r="F2155" s="34"/>
      <c r="G2155" s="34"/>
      <c r="I2155" s="34"/>
      <c r="J2155" s="34"/>
      <c r="K2155" s="34"/>
      <c r="L2155" s="34"/>
      <c r="M2155" s="34"/>
      <c r="N2155" s="34"/>
      <c r="O2155" s="34"/>
      <c r="P2155" s="34"/>
      <c r="Q2155" s="34"/>
      <c r="R2155" s="34"/>
      <c r="S2155" s="34"/>
      <c r="T2155" s="34"/>
      <c r="U2155" s="34"/>
      <c r="V2155" s="34"/>
      <c r="X2155" s="34"/>
      <c r="Y2155" s="34"/>
      <c r="Z2155" s="34"/>
      <c r="AA2155" s="34"/>
      <c r="AB2155" s="34"/>
      <c r="AC2155" s="34"/>
    </row>
    <row r="2156" spans="1:29">
      <c r="A2156" s="34"/>
      <c r="B2156" s="34"/>
      <c r="C2156" s="34"/>
      <c r="D2156" s="34"/>
      <c r="E2156" s="34"/>
      <c r="F2156" s="34"/>
      <c r="G2156" s="34"/>
      <c r="I2156" s="34"/>
      <c r="J2156" s="34"/>
      <c r="K2156" s="34"/>
      <c r="L2156" s="34"/>
      <c r="M2156" s="34"/>
      <c r="N2156" s="34"/>
      <c r="O2156" s="34"/>
      <c r="P2156" s="34"/>
      <c r="Q2156" s="34"/>
      <c r="R2156" s="34"/>
      <c r="S2156" s="34"/>
      <c r="T2156" s="34"/>
      <c r="U2156" s="34"/>
      <c r="V2156" s="34"/>
      <c r="X2156" s="34"/>
      <c r="Y2156" s="34"/>
      <c r="Z2156" s="34"/>
      <c r="AA2156" s="34"/>
      <c r="AB2156" s="34"/>
      <c r="AC2156" s="34"/>
    </row>
    <row r="2157" spans="1:29">
      <c r="A2157" s="34"/>
      <c r="B2157" s="34"/>
      <c r="C2157" s="34"/>
      <c r="D2157" s="34"/>
      <c r="E2157" s="34"/>
      <c r="F2157" s="34"/>
      <c r="G2157" s="34"/>
      <c r="I2157" s="34"/>
      <c r="J2157" s="34"/>
      <c r="K2157" s="34"/>
      <c r="L2157" s="34"/>
      <c r="M2157" s="34"/>
      <c r="N2157" s="34"/>
      <c r="O2157" s="34"/>
      <c r="P2157" s="34"/>
      <c r="Q2157" s="34"/>
      <c r="R2157" s="34"/>
      <c r="S2157" s="34"/>
      <c r="T2157" s="34"/>
      <c r="U2157" s="34"/>
      <c r="V2157" s="34"/>
      <c r="X2157" s="34"/>
      <c r="Y2157" s="34"/>
      <c r="Z2157" s="34"/>
      <c r="AA2157" s="34"/>
      <c r="AB2157" s="34"/>
      <c r="AC2157" s="34"/>
    </row>
    <row r="2158" spans="1:29">
      <c r="A2158" s="34"/>
      <c r="B2158" s="34"/>
      <c r="C2158" s="34"/>
      <c r="D2158" s="34"/>
      <c r="E2158" s="34"/>
      <c r="F2158" s="34"/>
      <c r="G2158" s="34"/>
      <c r="I2158" s="34"/>
      <c r="J2158" s="34"/>
      <c r="K2158" s="34"/>
      <c r="L2158" s="34"/>
      <c r="M2158" s="34"/>
      <c r="N2158" s="34"/>
      <c r="O2158" s="34"/>
      <c r="P2158" s="34"/>
      <c r="Q2158" s="34"/>
      <c r="R2158" s="34"/>
      <c r="S2158" s="34"/>
      <c r="T2158" s="34"/>
      <c r="U2158" s="34"/>
      <c r="V2158" s="34"/>
      <c r="X2158" s="34"/>
      <c r="Y2158" s="34"/>
      <c r="Z2158" s="34"/>
      <c r="AA2158" s="34"/>
      <c r="AB2158" s="34"/>
      <c r="AC2158" s="34"/>
    </row>
    <row r="2159" spans="1:29">
      <c r="A2159" s="34"/>
      <c r="B2159" s="34"/>
      <c r="C2159" s="34"/>
      <c r="D2159" s="34"/>
      <c r="E2159" s="34"/>
      <c r="F2159" s="34"/>
      <c r="G2159" s="34"/>
      <c r="I2159" s="34"/>
      <c r="J2159" s="34"/>
      <c r="K2159" s="34"/>
      <c r="L2159" s="34"/>
      <c r="M2159" s="34"/>
      <c r="N2159" s="34"/>
      <c r="O2159" s="34"/>
      <c r="P2159" s="34"/>
      <c r="Q2159" s="34"/>
      <c r="R2159" s="34"/>
      <c r="S2159" s="34"/>
      <c r="T2159" s="34"/>
      <c r="U2159" s="34"/>
      <c r="V2159" s="34"/>
      <c r="X2159" s="34"/>
      <c r="Y2159" s="34"/>
      <c r="Z2159" s="34"/>
      <c r="AA2159" s="34"/>
      <c r="AB2159" s="34"/>
      <c r="AC2159" s="34"/>
    </row>
    <row r="2160" spans="1:29">
      <c r="A2160" s="34"/>
      <c r="B2160" s="34"/>
      <c r="C2160" s="34"/>
      <c r="D2160" s="34"/>
      <c r="E2160" s="34"/>
      <c r="F2160" s="34"/>
      <c r="G2160" s="34"/>
      <c r="I2160" s="34"/>
      <c r="J2160" s="34"/>
      <c r="K2160" s="34"/>
      <c r="L2160" s="34"/>
      <c r="M2160" s="34"/>
      <c r="N2160" s="34"/>
      <c r="O2160" s="34"/>
      <c r="P2160" s="34"/>
      <c r="Q2160" s="34"/>
      <c r="R2160" s="34"/>
      <c r="S2160" s="34"/>
      <c r="T2160" s="34"/>
      <c r="U2160" s="34"/>
      <c r="V2160" s="34"/>
      <c r="X2160" s="34"/>
      <c r="Y2160" s="34"/>
      <c r="Z2160" s="34"/>
      <c r="AA2160" s="34"/>
      <c r="AB2160" s="34"/>
      <c r="AC2160" s="34"/>
    </row>
    <row r="2161" spans="1:29">
      <c r="A2161" s="34"/>
      <c r="B2161" s="34"/>
      <c r="C2161" s="34"/>
      <c r="D2161" s="34"/>
      <c r="E2161" s="34"/>
      <c r="F2161" s="34"/>
      <c r="G2161" s="34"/>
      <c r="I2161" s="34"/>
      <c r="J2161" s="34"/>
      <c r="K2161" s="34"/>
      <c r="L2161" s="34"/>
      <c r="M2161" s="34"/>
      <c r="N2161" s="34"/>
      <c r="O2161" s="34"/>
      <c r="P2161" s="34"/>
      <c r="Q2161" s="34"/>
      <c r="R2161" s="34"/>
      <c r="S2161" s="34"/>
      <c r="T2161" s="34"/>
      <c r="U2161" s="34"/>
      <c r="V2161" s="34"/>
      <c r="X2161" s="34"/>
      <c r="Y2161" s="34"/>
      <c r="Z2161" s="34"/>
      <c r="AA2161" s="34"/>
      <c r="AB2161" s="34"/>
      <c r="AC2161" s="34"/>
    </row>
    <row r="2162" spans="1:29">
      <c r="A2162" s="34"/>
      <c r="B2162" s="34"/>
      <c r="C2162" s="34"/>
      <c r="D2162" s="34"/>
      <c r="E2162" s="34"/>
      <c r="F2162" s="34"/>
      <c r="G2162" s="34"/>
      <c r="I2162" s="34"/>
      <c r="J2162" s="34"/>
      <c r="K2162" s="34"/>
      <c r="L2162" s="34"/>
      <c r="M2162" s="34"/>
      <c r="N2162" s="34"/>
      <c r="O2162" s="34"/>
      <c r="P2162" s="34"/>
      <c r="Q2162" s="34"/>
      <c r="R2162" s="34"/>
      <c r="S2162" s="34"/>
      <c r="T2162" s="34"/>
      <c r="U2162" s="34"/>
      <c r="V2162" s="34"/>
      <c r="X2162" s="34"/>
      <c r="Y2162" s="34"/>
      <c r="Z2162" s="34"/>
      <c r="AA2162" s="34"/>
      <c r="AB2162" s="34"/>
      <c r="AC2162" s="34"/>
    </row>
    <row r="2163" spans="1:29">
      <c r="A2163" s="34"/>
      <c r="B2163" s="34"/>
      <c r="C2163" s="34"/>
      <c r="D2163" s="34"/>
      <c r="E2163" s="34"/>
      <c r="F2163" s="34"/>
      <c r="G2163" s="34"/>
      <c r="I2163" s="34"/>
      <c r="J2163" s="34"/>
      <c r="K2163" s="34"/>
      <c r="L2163" s="34"/>
      <c r="M2163" s="34"/>
      <c r="N2163" s="34"/>
      <c r="O2163" s="34"/>
      <c r="P2163" s="34"/>
      <c r="Q2163" s="34"/>
      <c r="R2163" s="34"/>
      <c r="S2163" s="34"/>
      <c r="T2163" s="34"/>
      <c r="U2163" s="34"/>
      <c r="V2163" s="34"/>
      <c r="X2163" s="34"/>
      <c r="Y2163" s="34"/>
      <c r="Z2163" s="34"/>
      <c r="AA2163" s="34"/>
      <c r="AB2163" s="34"/>
      <c r="AC2163" s="34"/>
    </row>
    <row r="2164" spans="1:29">
      <c r="A2164" s="34"/>
      <c r="B2164" s="34"/>
      <c r="C2164" s="34"/>
      <c r="D2164" s="34"/>
      <c r="E2164" s="34"/>
      <c r="F2164" s="34"/>
      <c r="G2164" s="34"/>
      <c r="I2164" s="34"/>
      <c r="J2164" s="34"/>
      <c r="K2164" s="34"/>
      <c r="L2164" s="34"/>
      <c r="M2164" s="34"/>
      <c r="N2164" s="34"/>
      <c r="O2164" s="34"/>
      <c r="P2164" s="34"/>
      <c r="Q2164" s="34"/>
      <c r="R2164" s="34"/>
      <c r="S2164" s="34"/>
      <c r="T2164" s="34"/>
      <c r="U2164" s="34"/>
      <c r="V2164" s="34"/>
      <c r="X2164" s="34"/>
      <c r="Y2164" s="34"/>
      <c r="Z2164" s="34"/>
      <c r="AA2164" s="34"/>
      <c r="AB2164" s="34"/>
      <c r="AC2164" s="34"/>
    </row>
    <row r="2165" spans="1:29">
      <c r="A2165" s="34"/>
      <c r="B2165" s="34"/>
      <c r="C2165" s="34"/>
      <c r="D2165" s="34"/>
      <c r="E2165" s="34"/>
      <c r="F2165" s="34"/>
      <c r="G2165" s="34"/>
      <c r="I2165" s="34"/>
      <c r="J2165" s="34"/>
      <c r="K2165" s="34"/>
      <c r="L2165" s="34"/>
      <c r="M2165" s="34"/>
      <c r="N2165" s="34"/>
      <c r="O2165" s="34"/>
      <c r="P2165" s="34"/>
      <c r="Q2165" s="34"/>
      <c r="R2165" s="34"/>
      <c r="S2165" s="34"/>
      <c r="T2165" s="34"/>
      <c r="U2165" s="34"/>
      <c r="V2165" s="34"/>
      <c r="X2165" s="34"/>
      <c r="Y2165" s="34"/>
      <c r="Z2165" s="34"/>
      <c r="AA2165" s="34"/>
      <c r="AB2165" s="34"/>
      <c r="AC2165" s="34"/>
    </row>
    <row r="2166" spans="1:29">
      <c r="A2166" s="34"/>
      <c r="B2166" s="34"/>
      <c r="C2166" s="34"/>
      <c r="D2166" s="34"/>
      <c r="E2166" s="34"/>
      <c r="F2166" s="34"/>
      <c r="G2166" s="34"/>
      <c r="I2166" s="34"/>
      <c r="J2166" s="34"/>
      <c r="K2166" s="34"/>
      <c r="L2166" s="34"/>
      <c r="M2166" s="34"/>
      <c r="N2166" s="34"/>
      <c r="O2166" s="34"/>
      <c r="P2166" s="34"/>
      <c r="Q2166" s="34"/>
      <c r="R2166" s="34"/>
      <c r="S2166" s="34"/>
      <c r="T2166" s="34"/>
      <c r="U2166" s="34"/>
      <c r="V2166" s="34"/>
      <c r="X2166" s="34"/>
      <c r="Y2166" s="34"/>
      <c r="Z2166" s="34"/>
      <c r="AA2166" s="34"/>
      <c r="AB2166" s="34"/>
      <c r="AC2166" s="34"/>
    </row>
    <row r="2167" spans="1:29">
      <c r="A2167" s="34"/>
      <c r="B2167" s="34"/>
      <c r="C2167" s="34"/>
      <c r="D2167" s="34"/>
      <c r="E2167" s="34"/>
      <c r="F2167" s="34"/>
      <c r="G2167" s="34"/>
      <c r="I2167" s="34"/>
      <c r="J2167" s="34"/>
      <c r="K2167" s="34"/>
      <c r="L2167" s="34"/>
      <c r="M2167" s="34"/>
      <c r="N2167" s="34"/>
      <c r="O2167" s="34"/>
      <c r="P2167" s="34"/>
      <c r="Q2167" s="34"/>
      <c r="R2167" s="34"/>
      <c r="S2167" s="34"/>
      <c r="T2167" s="34"/>
      <c r="U2167" s="34"/>
      <c r="V2167" s="34"/>
      <c r="X2167" s="34"/>
      <c r="Y2167" s="34"/>
      <c r="Z2167" s="34"/>
      <c r="AA2167" s="34"/>
      <c r="AB2167" s="34"/>
      <c r="AC2167" s="34"/>
    </row>
    <row r="2168" spans="1:29">
      <c r="A2168" s="34"/>
      <c r="B2168" s="34"/>
      <c r="C2168" s="34"/>
      <c r="D2168" s="34"/>
      <c r="E2168" s="34"/>
      <c r="F2168" s="34"/>
      <c r="G2168" s="34"/>
      <c r="I2168" s="34"/>
      <c r="J2168" s="34"/>
      <c r="K2168" s="34"/>
      <c r="L2168" s="34"/>
      <c r="M2168" s="34"/>
      <c r="N2168" s="34"/>
      <c r="O2168" s="34"/>
      <c r="P2168" s="34"/>
      <c r="Q2168" s="34"/>
      <c r="R2168" s="34"/>
      <c r="S2168" s="34"/>
      <c r="T2168" s="34"/>
      <c r="U2168" s="34"/>
      <c r="V2168" s="34"/>
      <c r="X2168" s="34"/>
      <c r="Y2168" s="34"/>
      <c r="Z2168" s="34"/>
      <c r="AA2168" s="34"/>
      <c r="AB2168" s="34"/>
      <c r="AC2168" s="34"/>
    </row>
    <row r="2169" spans="1:29">
      <c r="A2169" s="34"/>
      <c r="B2169" s="34"/>
      <c r="C2169" s="34"/>
      <c r="D2169" s="34"/>
      <c r="E2169" s="34"/>
      <c r="F2169" s="34"/>
      <c r="G2169" s="34"/>
      <c r="I2169" s="34"/>
      <c r="J2169" s="34"/>
      <c r="K2169" s="34"/>
      <c r="L2169" s="34"/>
      <c r="M2169" s="34"/>
      <c r="N2169" s="34"/>
      <c r="O2169" s="34"/>
      <c r="P2169" s="34"/>
      <c r="Q2169" s="34"/>
      <c r="R2169" s="34"/>
      <c r="S2169" s="34"/>
      <c r="T2169" s="34"/>
      <c r="U2169" s="34"/>
      <c r="V2169" s="34"/>
      <c r="X2169" s="34"/>
      <c r="Y2169" s="34"/>
      <c r="Z2169" s="34"/>
      <c r="AA2169" s="34"/>
      <c r="AB2169" s="34"/>
      <c r="AC2169" s="34"/>
    </row>
    <row r="2170" spans="1:29">
      <c r="A2170" s="34"/>
      <c r="B2170" s="34"/>
      <c r="C2170" s="34"/>
      <c r="D2170" s="34"/>
      <c r="E2170" s="34"/>
      <c r="F2170" s="34"/>
      <c r="G2170" s="34"/>
      <c r="I2170" s="34"/>
      <c r="J2170" s="34"/>
      <c r="K2170" s="34"/>
      <c r="L2170" s="34"/>
      <c r="M2170" s="34"/>
      <c r="N2170" s="34"/>
      <c r="O2170" s="34"/>
      <c r="P2170" s="34"/>
      <c r="Q2170" s="34"/>
      <c r="R2170" s="34"/>
      <c r="S2170" s="34"/>
      <c r="T2170" s="34"/>
      <c r="U2170" s="34"/>
      <c r="V2170" s="34"/>
      <c r="X2170" s="34"/>
      <c r="Y2170" s="34"/>
      <c r="Z2170" s="34"/>
      <c r="AA2170" s="34"/>
      <c r="AB2170" s="34"/>
      <c r="AC2170" s="34"/>
    </row>
    <row r="2171" spans="1:29">
      <c r="A2171" s="34"/>
      <c r="B2171" s="34"/>
      <c r="C2171" s="34"/>
      <c r="D2171" s="34"/>
      <c r="E2171" s="34"/>
      <c r="F2171" s="34"/>
      <c r="G2171" s="34"/>
      <c r="I2171" s="34"/>
      <c r="J2171" s="34"/>
      <c r="K2171" s="34"/>
      <c r="L2171" s="34"/>
      <c r="M2171" s="34"/>
      <c r="N2171" s="34"/>
      <c r="O2171" s="34"/>
      <c r="P2171" s="34"/>
      <c r="Q2171" s="34"/>
      <c r="R2171" s="34"/>
      <c r="S2171" s="34"/>
      <c r="T2171" s="34"/>
      <c r="U2171" s="34"/>
      <c r="V2171" s="34"/>
      <c r="X2171" s="34"/>
      <c r="Y2171" s="34"/>
      <c r="Z2171" s="34"/>
      <c r="AA2171" s="34"/>
      <c r="AB2171" s="34"/>
      <c r="AC2171" s="34"/>
    </row>
    <row r="2172" spans="1:29">
      <c r="A2172" s="34"/>
      <c r="B2172" s="34"/>
      <c r="C2172" s="34"/>
      <c r="D2172" s="34"/>
      <c r="E2172" s="34"/>
      <c r="F2172" s="34"/>
      <c r="G2172" s="34"/>
      <c r="I2172" s="34"/>
      <c r="J2172" s="34"/>
      <c r="K2172" s="34"/>
      <c r="L2172" s="34"/>
      <c r="M2172" s="34"/>
      <c r="N2172" s="34"/>
      <c r="O2172" s="34"/>
      <c r="P2172" s="34"/>
      <c r="Q2172" s="34"/>
      <c r="R2172" s="34"/>
      <c r="S2172" s="34"/>
      <c r="T2172" s="34"/>
      <c r="U2172" s="34"/>
      <c r="V2172" s="34"/>
      <c r="X2172" s="34"/>
      <c r="Y2172" s="34"/>
      <c r="Z2172" s="34"/>
      <c r="AA2172" s="34"/>
      <c r="AB2172" s="34"/>
      <c r="AC2172" s="34"/>
    </row>
    <row r="2173" spans="1:29">
      <c r="A2173" s="34"/>
      <c r="B2173" s="34"/>
      <c r="C2173" s="34"/>
      <c r="D2173" s="34"/>
      <c r="E2173" s="34"/>
      <c r="F2173" s="34"/>
      <c r="G2173" s="34"/>
      <c r="I2173" s="34"/>
      <c r="J2173" s="34"/>
      <c r="K2173" s="34"/>
      <c r="L2173" s="34"/>
      <c r="M2173" s="34"/>
      <c r="N2173" s="34"/>
      <c r="O2173" s="34"/>
      <c r="P2173" s="34"/>
      <c r="Q2173" s="34"/>
      <c r="R2173" s="34"/>
      <c r="S2173" s="34"/>
      <c r="T2173" s="34"/>
      <c r="U2173" s="34"/>
      <c r="V2173" s="34"/>
      <c r="X2173" s="34"/>
      <c r="Y2173" s="34"/>
      <c r="Z2173" s="34"/>
      <c r="AA2173" s="34"/>
      <c r="AB2173" s="34"/>
      <c r="AC2173" s="34"/>
    </row>
    <row r="2174" spans="1:29">
      <c r="A2174" s="34"/>
      <c r="B2174" s="34"/>
      <c r="C2174" s="34"/>
      <c r="D2174" s="34"/>
      <c r="E2174" s="34"/>
      <c r="F2174" s="34"/>
      <c r="G2174" s="34"/>
      <c r="I2174" s="34"/>
      <c r="J2174" s="34"/>
      <c r="K2174" s="34"/>
      <c r="L2174" s="34"/>
      <c r="M2174" s="34"/>
      <c r="N2174" s="34"/>
      <c r="O2174" s="34"/>
      <c r="P2174" s="34"/>
      <c r="Q2174" s="34"/>
      <c r="R2174" s="34"/>
      <c r="S2174" s="34"/>
      <c r="T2174" s="34"/>
      <c r="U2174" s="34"/>
      <c r="V2174" s="34"/>
      <c r="X2174" s="34"/>
      <c r="Y2174" s="34"/>
      <c r="Z2174" s="34"/>
      <c r="AA2174" s="34"/>
      <c r="AB2174" s="34"/>
      <c r="AC2174" s="34"/>
    </row>
    <row r="2175" spans="1:29">
      <c r="A2175" s="34"/>
      <c r="B2175" s="34"/>
      <c r="C2175" s="34"/>
      <c r="D2175" s="34"/>
      <c r="E2175" s="34"/>
      <c r="F2175" s="34"/>
      <c r="G2175" s="34"/>
      <c r="I2175" s="34"/>
      <c r="J2175" s="34"/>
      <c r="K2175" s="34"/>
      <c r="L2175" s="34"/>
      <c r="M2175" s="34"/>
      <c r="N2175" s="34"/>
      <c r="O2175" s="34"/>
      <c r="P2175" s="34"/>
      <c r="Q2175" s="34"/>
      <c r="R2175" s="34"/>
      <c r="S2175" s="34"/>
      <c r="T2175" s="34"/>
      <c r="U2175" s="34"/>
      <c r="V2175" s="34"/>
      <c r="X2175" s="34"/>
      <c r="Y2175" s="34"/>
      <c r="Z2175" s="34"/>
      <c r="AA2175" s="34"/>
      <c r="AB2175" s="34"/>
      <c r="AC2175" s="34"/>
    </row>
    <row r="2176" spans="1:29">
      <c r="A2176" s="34"/>
      <c r="B2176" s="34"/>
      <c r="C2176" s="34"/>
      <c r="D2176" s="34"/>
      <c r="E2176" s="34"/>
      <c r="F2176" s="34"/>
      <c r="G2176" s="34"/>
      <c r="I2176" s="34"/>
      <c r="J2176" s="34"/>
      <c r="K2176" s="34"/>
      <c r="L2176" s="34"/>
      <c r="M2176" s="34"/>
      <c r="N2176" s="34"/>
      <c r="O2176" s="34"/>
      <c r="P2176" s="34"/>
      <c r="Q2176" s="34"/>
      <c r="R2176" s="34"/>
      <c r="S2176" s="34"/>
      <c r="T2176" s="34"/>
      <c r="U2176" s="34"/>
      <c r="V2176" s="34"/>
      <c r="X2176" s="34"/>
      <c r="Y2176" s="34"/>
      <c r="Z2176" s="34"/>
      <c r="AA2176" s="34"/>
      <c r="AB2176" s="34"/>
      <c r="AC2176" s="34"/>
    </row>
    <row r="2177" spans="1:29">
      <c r="A2177" s="34"/>
      <c r="B2177" s="34"/>
      <c r="C2177" s="34"/>
      <c r="D2177" s="34"/>
      <c r="E2177" s="34"/>
      <c r="F2177" s="34"/>
      <c r="G2177" s="34"/>
      <c r="I2177" s="34"/>
      <c r="J2177" s="34"/>
      <c r="K2177" s="34"/>
      <c r="L2177" s="34"/>
      <c r="M2177" s="34"/>
      <c r="N2177" s="34"/>
      <c r="O2177" s="34"/>
      <c r="P2177" s="34"/>
      <c r="Q2177" s="34"/>
      <c r="R2177" s="34"/>
      <c r="S2177" s="34"/>
      <c r="T2177" s="34"/>
      <c r="U2177" s="34"/>
      <c r="V2177" s="34"/>
      <c r="X2177" s="34"/>
      <c r="Y2177" s="34"/>
      <c r="Z2177" s="34"/>
      <c r="AA2177" s="34"/>
      <c r="AB2177" s="34"/>
      <c r="AC2177" s="34"/>
    </row>
    <row r="2178" spans="1:29">
      <c r="A2178" s="34"/>
      <c r="B2178" s="34"/>
      <c r="C2178" s="34"/>
      <c r="D2178" s="34"/>
      <c r="E2178" s="34"/>
      <c r="F2178" s="34"/>
      <c r="G2178" s="34"/>
      <c r="I2178" s="34"/>
      <c r="J2178" s="34"/>
      <c r="K2178" s="34"/>
      <c r="L2178" s="34"/>
      <c r="M2178" s="34"/>
      <c r="N2178" s="34"/>
      <c r="O2178" s="34"/>
      <c r="P2178" s="34"/>
      <c r="Q2178" s="34"/>
      <c r="R2178" s="34"/>
      <c r="S2178" s="34"/>
      <c r="T2178" s="34"/>
      <c r="U2178" s="34"/>
      <c r="V2178" s="34"/>
      <c r="X2178" s="34"/>
      <c r="Y2178" s="34"/>
      <c r="Z2178" s="34"/>
      <c r="AA2178" s="34"/>
      <c r="AB2178" s="34"/>
      <c r="AC2178" s="34"/>
    </row>
    <row r="2179" spans="1:29">
      <c r="A2179" s="34"/>
      <c r="B2179" s="34"/>
      <c r="C2179" s="34"/>
      <c r="D2179" s="34"/>
      <c r="E2179" s="34"/>
      <c r="F2179" s="34"/>
      <c r="G2179" s="34"/>
      <c r="I2179" s="34"/>
      <c r="J2179" s="34"/>
      <c r="K2179" s="34"/>
      <c r="L2179" s="34"/>
      <c r="M2179" s="34"/>
      <c r="N2179" s="34"/>
      <c r="O2179" s="34"/>
      <c r="P2179" s="34"/>
      <c r="Q2179" s="34"/>
      <c r="R2179" s="34"/>
      <c r="S2179" s="34"/>
      <c r="T2179" s="34"/>
      <c r="U2179" s="34"/>
      <c r="V2179" s="34"/>
      <c r="X2179" s="34"/>
      <c r="Y2179" s="34"/>
      <c r="Z2179" s="34"/>
      <c r="AA2179" s="34"/>
      <c r="AB2179" s="34"/>
      <c r="AC2179" s="34"/>
    </row>
    <row r="2180" spans="1:29">
      <c r="A2180" s="34"/>
      <c r="B2180" s="34"/>
      <c r="C2180" s="34"/>
      <c r="D2180" s="34"/>
      <c r="E2180" s="34"/>
      <c r="F2180" s="34"/>
      <c r="G2180" s="34"/>
      <c r="I2180" s="34"/>
      <c r="J2180" s="34"/>
      <c r="K2180" s="34"/>
      <c r="L2180" s="34"/>
      <c r="M2180" s="34"/>
      <c r="N2180" s="34"/>
      <c r="O2180" s="34"/>
      <c r="P2180" s="34"/>
      <c r="Q2180" s="34"/>
      <c r="R2180" s="34"/>
      <c r="S2180" s="34"/>
      <c r="T2180" s="34"/>
      <c r="U2180" s="34"/>
      <c r="V2180" s="34"/>
      <c r="X2180" s="34"/>
      <c r="Y2180" s="34"/>
      <c r="Z2180" s="34"/>
      <c r="AA2180" s="34"/>
      <c r="AB2180" s="34"/>
      <c r="AC2180" s="34"/>
    </row>
    <row r="2181" spans="1:29">
      <c r="A2181" s="34"/>
      <c r="B2181" s="34"/>
      <c r="C2181" s="34"/>
      <c r="D2181" s="34"/>
      <c r="E2181" s="34"/>
      <c r="F2181" s="34"/>
      <c r="G2181" s="34"/>
      <c r="I2181" s="34"/>
      <c r="J2181" s="34"/>
      <c r="K2181" s="34"/>
      <c r="L2181" s="34"/>
      <c r="M2181" s="34"/>
      <c r="N2181" s="34"/>
      <c r="O2181" s="34"/>
      <c r="P2181" s="34"/>
      <c r="Q2181" s="34"/>
      <c r="R2181" s="34"/>
      <c r="S2181" s="34"/>
      <c r="T2181" s="34"/>
      <c r="U2181" s="34"/>
      <c r="V2181" s="34"/>
      <c r="X2181" s="34"/>
      <c r="Y2181" s="34"/>
      <c r="Z2181" s="34"/>
      <c r="AA2181" s="34"/>
      <c r="AB2181" s="34"/>
      <c r="AC2181" s="34"/>
    </row>
    <row r="2182" spans="1:29">
      <c r="A2182" s="34"/>
      <c r="B2182" s="34"/>
      <c r="C2182" s="34"/>
      <c r="D2182" s="34"/>
      <c r="E2182" s="34"/>
      <c r="F2182" s="34"/>
      <c r="G2182" s="34"/>
      <c r="I2182" s="34"/>
      <c r="J2182" s="34"/>
      <c r="K2182" s="34"/>
      <c r="L2182" s="34"/>
      <c r="M2182" s="34"/>
      <c r="N2182" s="34"/>
      <c r="O2182" s="34"/>
      <c r="P2182" s="34"/>
      <c r="Q2182" s="34"/>
      <c r="R2182" s="34"/>
      <c r="S2182" s="34"/>
      <c r="T2182" s="34"/>
      <c r="U2182" s="34"/>
      <c r="V2182" s="34"/>
      <c r="X2182" s="34"/>
      <c r="Y2182" s="34"/>
      <c r="Z2182" s="34"/>
      <c r="AA2182" s="34"/>
      <c r="AB2182" s="34"/>
      <c r="AC2182" s="34"/>
    </row>
    <row r="2183" spans="1:29">
      <c r="A2183" s="34"/>
      <c r="B2183" s="34"/>
      <c r="C2183" s="34"/>
      <c r="D2183" s="34"/>
      <c r="E2183" s="34"/>
      <c r="F2183" s="34"/>
      <c r="G2183" s="34"/>
      <c r="I2183" s="34"/>
      <c r="J2183" s="34"/>
      <c r="K2183" s="34"/>
      <c r="L2183" s="34"/>
      <c r="M2183" s="34"/>
      <c r="N2183" s="34"/>
      <c r="O2183" s="34"/>
      <c r="P2183" s="34"/>
      <c r="Q2183" s="34"/>
      <c r="R2183" s="34"/>
      <c r="S2183" s="34"/>
      <c r="T2183" s="34"/>
      <c r="U2183" s="34"/>
      <c r="V2183" s="34"/>
      <c r="X2183" s="34"/>
      <c r="Y2183" s="34"/>
      <c r="Z2183" s="34"/>
      <c r="AA2183" s="34"/>
      <c r="AB2183" s="34"/>
      <c r="AC2183" s="34"/>
    </row>
    <row r="2184" spans="1:29">
      <c r="A2184" s="34"/>
      <c r="B2184" s="34"/>
      <c r="C2184" s="34"/>
      <c r="D2184" s="34"/>
      <c r="E2184" s="34"/>
      <c r="F2184" s="34"/>
      <c r="G2184" s="34"/>
      <c r="I2184" s="34"/>
      <c r="J2184" s="34"/>
      <c r="K2184" s="34"/>
      <c r="L2184" s="34"/>
      <c r="M2184" s="34"/>
      <c r="N2184" s="34"/>
      <c r="O2184" s="34"/>
      <c r="P2184" s="34"/>
      <c r="Q2184" s="34"/>
      <c r="R2184" s="34"/>
      <c r="S2184" s="34"/>
      <c r="T2184" s="34"/>
      <c r="U2184" s="34"/>
      <c r="V2184" s="34"/>
      <c r="X2184" s="34"/>
      <c r="Y2184" s="34"/>
      <c r="Z2184" s="34"/>
      <c r="AA2184" s="34"/>
      <c r="AB2184" s="34"/>
      <c r="AC2184" s="34"/>
    </row>
    <row r="2185" spans="1:29">
      <c r="A2185" s="34"/>
      <c r="B2185" s="34"/>
      <c r="C2185" s="34"/>
      <c r="D2185" s="34"/>
      <c r="E2185" s="34"/>
      <c r="F2185" s="34"/>
      <c r="G2185" s="34"/>
      <c r="I2185" s="34"/>
      <c r="J2185" s="34"/>
      <c r="K2185" s="34"/>
      <c r="L2185" s="34"/>
      <c r="M2185" s="34"/>
      <c r="N2185" s="34"/>
      <c r="O2185" s="34"/>
      <c r="P2185" s="34"/>
      <c r="Q2185" s="34"/>
      <c r="R2185" s="34"/>
      <c r="S2185" s="34"/>
      <c r="T2185" s="34"/>
      <c r="U2185" s="34"/>
      <c r="V2185" s="34"/>
      <c r="X2185" s="34"/>
      <c r="Y2185" s="34"/>
      <c r="Z2185" s="34"/>
      <c r="AA2185" s="34"/>
      <c r="AB2185" s="34"/>
      <c r="AC2185" s="34"/>
    </row>
    <row r="2186" spans="1:29">
      <c r="A2186" s="34"/>
      <c r="B2186" s="34"/>
      <c r="C2186" s="34"/>
      <c r="D2186" s="34"/>
      <c r="E2186" s="34"/>
      <c r="F2186" s="34"/>
      <c r="G2186" s="34"/>
      <c r="I2186" s="34"/>
      <c r="J2186" s="34"/>
      <c r="K2186" s="34"/>
      <c r="L2186" s="34"/>
      <c r="M2186" s="34"/>
      <c r="N2186" s="34"/>
      <c r="O2186" s="34"/>
      <c r="P2186" s="34"/>
      <c r="Q2186" s="34"/>
      <c r="R2186" s="34"/>
      <c r="S2186" s="34"/>
      <c r="T2186" s="34"/>
      <c r="U2186" s="34"/>
      <c r="V2186" s="34"/>
      <c r="X2186" s="34"/>
      <c r="Y2186" s="34"/>
      <c r="Z2186" s="34"/>
      <c r="AA2186" s="34"/>
      <c r="AB2186" s="34"/>
      <c r="AC2186" s="34"/>
    </row>
    <row r="2187" spans="1:29">
      <c r="A2187" s="34"/>
      <c r="B2187" s="34"/>
      <c r="C2187" s="34"/>
      <c r="D2187" s="34"/>
      <c r="E2187" s="34"/>
      <c r="F2187" s="34"/>
      <c r="G2187" s="34"/>
      <c r="I2187" s="34"/>
      <c r="J2187" s="34"/>
      <c r="K2187" s="34"/>
      <c r="L2187" s="34"/>
      <c r="M2187" s="34"/>
      <c r="N2187" s="34"/>
      <c r="O2187" s="34"/>
      <c r="P2187" s="34"/>
      <c r="Q2187" s="34"/>
      <c r="R2187" s="34"/>
      <c r="S2187" s="34"/>
      <c r="T2187" s="34"/>
      <c r="U2187" s="34"/>
      <c r="V2187" s="34"/>
      <c r="X2187" s="34"/>
      <c r="Y2187" s="34"/>
      <c r="Z2187" s="34"/>
      <c r="AA2187" s="34"/>
      <c r="AB2187" s="34"/>
      <c r="AC2187" s="34"/>
    </row>
    <row r="2188" spans="1:29">
      <c r="A2188" s="34"/>
      <c r="B2188" s="34"/>
      <c r="C2188" s="34"/>
      <c r="D2188" s="34"/>
      <c r="E2188" s="34"/>
      <c r="F2188" s="34"/>
      <c r="G2188" s="34"/>
      <c r="I2188" s="34"/>
      <c r="J2188" s="34"/>
      <c r="K2188" s="34"/>
      <c r="L2188" s="34"/>
      <c r="M2188" s="34"/>
      <c r="N2188" s="34"/>
      <c r="O2188" s="34"/>
      <c r="P2188" s="34"/>
      <c r="Q2188" s="34"/>
      <c r="R2188" s="34"/>
      <c r="S2188" s="34"/>
      <c r="T2188" s="34"/>
      <c r="U2188" s="34"/>
      <c r="V2188" s="34"/>
      <c r="X2188" s="34"/>
      <c r="Y2188" s="34"/>
      <c r="Z2188" s="34"/>
      <c r="AA2188" s="34"/>
      <c r="AB2188" s="34"/>
      <c r="AC2188" s="34"/>
    </row>
    <row r="2189" spans="1:29">
      <c r="A2189" s="34"/>
      <c r="B2189" s="34"/>
      <c r="C2189" s="34"/>
      <c r="D2189" s="34"/>
      <c r="E2189" s="34"/>
      <c r="F2189" s="34"/>
      <c r="G2189" s="34"/>
      <c r="I2189" s="34"/>
      <c r="J2189" s="34"/>
      <c r="K2189" s="34"/>
      <c r="L2189" s="34"/>
      <c r="M2189" s="34"/>
      <c r="N2189" s="34"/>
      <c r="O2189" s="34"/>
      <c r="P2189" s="34"/>
      <c r="Q2189" s="34"/>
      <c r="R2189" s="34"/>
      <c r="S2189" s="34"/>
      <c r="T2189" s="34"/>
      <c r="U2189" s="34"/>
      <c r="V2189" s="34"/>
      <c r="X2189" s="34"/>
      <c r="Y2189" s="34"/>
      <c r="Z2189" s="34"/>
      <c r="AA2189" s="34"/>
      <c r="AB2189" s="34"/>
      <c r="AC2189" s="34"/>
    </row>
    <row r="2190" spans="1:29">
      <c r="A2190" s="34"/>
      <c r="B2190" s="34"/>
      <c r="C2190" s="34"/>
      <c r="D2190" s="34"/>
      <c r="E2190" s="34"/>
      <c r="F2190" s="34"/>
      <c r="G2190" s="34"/>
      <c r="I2190" s="34"/>
      <c r="J2190" s="34"/>
      <c r="K2190" s="34"/>
      <c r="L2190" s="34"/>
      <c r="M2190" s="34"/>
      <c r="N2190" s="34"/>
      <c r="O2190" s="34"/>
      <c r="P2190" s="34"/>
      <c r="Q2190" s="34"/>
      <c r="R2190" s="34"/>
      <c r="S2190" s="34"/>
      <c r="T2190" s="34"/>
      <c r="U2190" s="34"/>
      <c r="V2190" s="34"/>
      <c r="X2190" s="34"/>
      <c r="Y2190" s="34"/>
      <c r="Z2190" s="34"/>
      <c r="AA2190" s="34"/>
      <c r="AB2190" s="34"/>
      <c r="AC2190" s="34"/>
    </row>
    <row r="2191" spans="1:29">
      <c r="A2191" s="34"/>
      <c r="B2191" s="34"/>
      <c r="C2191" s="34"/>
      <c r="D2191" s="34"/>
      <c r="E2191" s="34"/>
      <c r="F2191" s="34"/>
      <c r="G2191" s="34"/>
      <c r="I2191" s="34"/>
      <c r="J2191" s="34"/>
      <c r="K2191" s="34"/>
      <c r="L2191" s="34"/>
      <c r="M2191" s="34"/>
      <c r="N2191" s="34"/>
      <c r="O2191" s="34"/>
      <c r="P2191" s="34"/>
      <c r="Q2191" s="34"/>
      <c r="R2191" s="34"/>
      <c r="S2191" s="34"/>
      <c r="T2191" s="34"/>
      <c r="U2191" s="34"/>
      <c r="V2191" s="34"/>
      <c r="X2191" s="34"/>
      <c r="Y2191" s="34"/>
      <c r="Z2191" s="34"/>
      <c r="AA2191" s="34"/>
      <c r="AB2191" s="34"/>
      <c r="AC2191" s="34"/>
    </row>
    <row r="2192" spans="1:29">
      <c r="A2192" s="34"/>
      <c r="B2192" s="34"/>
      <c r="C2192" s="34"/>
      <c r="D2192" s="34"/>
      <c r="E2192" s="34"/>
      <c r="F2192" s="34"/>
      <c r="G2192" s="34"/>
      <c r="I2192" s="34"/>
      <c r="J2192" s="34"/>
      <c r="K2192" s="34"/>
      <c r="L2192" s="34"/>
      <c r="M2192" s="34"/>
      <c r="N2192" s="34"/>
      <c r="O2192" s="34"/>
      <c r="P2192" s="34"/>
      <c r="Q2192" s="34"/>
      <c r="R2192" s="34"/>
      <c r="S2192" s="34"/>
      <c r="T2192" s="34"/>
      <c r="U2192" s="34"/>
      <c r="V2192" s="34"/>
      <c r="X2192" s="34"/>
      <c r="Y2192" s="34"/>
      <c r="Z2192" s="34"/>
      <c r="AA2192" s="34"/>
      <c r="AB2192" s="34"/>
      <c r="AC2192" s="34"/>
    </row>
    <row r="2193" spans="1:29">
      <c r="A2193" s="34"/>
      <c r="B2193" s="34"/>
      <c r="C2193" s="34"/>
      <c r="D2193" s="34"/>
      <c r="E2193" s="34"/>
      <c r="F2193" s="34"/>
      <c r="G2193" s="34"/>
      <c r="I2193" s="34"/>
      <c r="J2193" s="34"/>
      <c r="K2193" s="34"/>
      <c r="L2193" s="34"/>
      <c r="M2193" s="34"/>
      <c r="N2193" s="34"/>
      <c r="O2193" s="34"/>
      <c r="P2193" s="34"/>
      <c r="Q2193" s="34"/>
      <c r="R2193" s="34"/>
      <c r="S2193" s="34"/>
      <c r="T2193" s="34"/>
      <c r="U2193" s="34"/>
      <c r="V2193" s="34"/>
      <c r="X2193" s="34"/>
      <c r="Y2193" s="34"/>
      <c r="Z2193" s="34"/>
      <c r="AA2193" s="34"/>
      <c r="AB2193" s="34"/>
      <c r="AC2193" s="34"/>
    </row>
    <row r="2194" spans="1:29">
      <c r="A2194" s="34"/>
      <c r="B2194" s="34"/>
      <c r="C2194" s="34"/>
      <c r="D2194" s="34"/>
      <c r="E2194" s="34"/>
      <c r="F2194" s="34"/>
      <c r="G2194" s="34"/>
      <c r="I2194" s="34"/>
      <c r="J2194" s="34"/>
      <c r="K2194" s="34"/>
      <c r="L2194" s="34"/>
      <c r="M2194" s="34"/>
      <c r="N2194" s="34"/>
      <c r="O2194" s="34"/>
      <c r="P2194" s="34"/>
      <c r="Q2194" s="34"/>
      <c r="R2194" s="34"/>
      <c r="S2194" s="34"/>
      <c r="T2194" s="34"/>
      <c r="U2194" s="34"/>
      <c r="V2194" s="34"/>
      <c r="X2194" s="34"/>
      <c r="Y2194" s="34"/>
      <c r="Z2194" s="34"/>
      <c r="AA2194" s="34"/>
      <c r="AB2194" s="34"/>
      <c r="AC2194" s="34"/>
    </row>
    <row r="2195" spans="1:29">
      <c r="A2195" s="34"/>
      <c r="B2195" s="34"/>
      <c r="C2195" s="34"/>
      <c r="D2195" s="34"/>
      <c r="E2195" s="34"/>
      <c r="F2195" s="34"/>
      <c r="G2195" s="34"/>
      <c r="I2195" s="34"/>
      <c r="J2195" s="34"/>
      <c r="K2195" s="34"/>
      <c r="L2195" s="34"/>
      <c r="M2195" s="34"/>
      <c r="N2195" s="34"/>
      <c r="O2195" s="34"/>
      <c r="P2195" s="34"/>
      <c r="Q2195" s="34"/>
      <c r="R2195" s="34"/>
      <c r="S2195" s="34"/>
      <c r="T2195" s="34"/>
      <c r="U2195" s="34"/>
      <c r="V2195" s="34"/>
      <c r="X2195" s="34"/>
      <c r="Y2195" s="34"/>
      <c r="Z2195" s="34"/>
      <c r="AA2195" s="34"/>
      <c r="AB2195" s="34"/>
      <c r="AC2195" s="34"/>
    </row>
    <row r="2196" spans="1:29">
      <c r="A2196" s="34"/>
      <c r="B2196" s="34"/>
      <c r="C2196" s="34"/>
      <c r="D2196" s="34"/>
      <c r="E2196" s="34"/>
      <c r="F2196" s="34"/>
      <c r="G2196" s="34"/>
      <c r="I2196" s="34"/>
      <c r="J2196" s="34"/>
      <c r="K2196" s="34"/>
      <c r="L2196" s="34"/>
      <c r="M2196" s="34"/>
      <c r="N2196" s="34"/>
      <c r="O2196" s="34"/>
      <c r="P2196" s="34"/>
      <c r="Q2196" s="34"/>
      <c r="R2196" s="34"/>
      <c r="S2196" s="34"/>
      <c r="T2196" s="34"/>
      <c r="U2196" s="34"/>
      <c r="V2196" s="34"/>
      <c r="X2196" s="34"/>
      <c r="Y2196" s="34"/>
      <c r="Z2196" s="34"/>
      <c r="AA2196" s="34"/>
      <c r="AB2196" s="34"/>
      <c r="AC2196" s="34"/>
    </row>
    <row r="2197" spans="1:29">
      <c r="A2197" s="34"/>
      <c r="B2197" s="34"/>
      <c r="C2197" s="34"/>
      <c r="D2197" s="34"/>
      <c r="E2197" s="34"/>
      <c r="F2197" s="34"/>
      <c r="G2197" s="34"/>
      <c r="I2197" s="34"/>
      <c r="J2197" s="34"/>
      <c r="K2197" s="34"/>
      <c r="L2197" s="34"/>
      <c r="M2197" s="34"/>
      <c r="N2197" s="34"/>
      <c r="O2197" s="34"/>
      <c r="P2197" s="34"/>
      <c r="Q2197" s="34"/>
      <c r="R2197" s="34"/>
      <c r="S2197" s="34"/>
      <c r="T2197" s="34"/>
      <c r="U2197" s="34"/>
      <c r="V2197" s="34"/>
      <c r="X2197" s="34"/>
      <c r="Y2197" s="34"/>
      <c r="Z2197" s="34"/>
      <c r="AA2197" s="34"/>
      <c r="AB2197" s="34"/>
      <c r="AC2197" s="34"/>
    </row>
    <row r="2198" spans="1:29">
      <c r="A2198" s="34"/>
      <c r="B2198" s="34"/>
      <c r="C2198" s="34"/>
      <c r="D2198" s="34"/>
      <c r="E2198" s="34"/>
      <c r="F2198" s="34"/>
      <c r="G2198" s="34"/>
      <c r="I2198" s="34"/>
      <c r="J2198" s="34"/>
      <c r="K2198" s="34"/>
      <c r="L2198" s="34"/>
      <c r="M2198" s="34"/>
      <c r="N2198" s="34"/>
      <c r="O2198" s="34"/>
      <c r="P2198" s="34"/>
      <c r="Q2198" s="34"/>
      <c r="R2198" s="34"/>
      <c r="S2198" s="34"/>
      <c r="T2198" s="34"/>
      <c r="U2198" s="34"/>
      <c r="V2198" s="34"/>
      <c r="X2198" s="34"/>
      <c r="Y2198" s="34"/>
      <c r="Z2198" s="34"/>
      <c r="AA2198" s="34"/>
      <c r="AB2198" s="34"/>
      <c r="AC2198" s="34"/>
    </row>
    <row r="2199" spans="1:29">
      <c r="A2199" s="34"/>
      <c r="B2199" s="34"/>
      <c r="C2199" s="34"/>
      <c r="D2199" s="34"/>
      <c r="E2199" s="34"/>
      <c r="F2199" s="34"/>
      <c r="G2199" s="34"/>
      <c r="I2199" s="34"/>
      <c r="J2199" s="34"/>
      <c r="K2199" s="34"/>
      <c r="L2199" s="34"/>
      <c r="M2199" s="34"/>
      <c r="N2199" s="34"/>
      <c r="O2199" s="34"/>
      <c r="P2199" s="34"/>
      <c r="Q2199" s="34"/>
      <c r="R2199" s="34"/>
      <c r="S2199" s="34"/>
      <c r="T2199" s="34"/>
      <c r="U2199" s="34"/>
      <c r="V2199" s="34"/>
      <c r="X2199" s="34"/>
      <c r="Y2199" s="34"/>
      <c r="Z2199" s="34"/>
      <c r="AA2199" s="34"/>
      <c r="AB2199" s="34"/>
      <c r="AC2199" s="34"/>
    </row>
    <row r="2200" spans="1:29">
      <c r="A2200" s="34"/>
      <c r="B2200" s="34"/>
      <c r="C2200" s="34"/>
      <c r="D2200" s="34"/>
      <c r="E2200" s="34"/>
      <c r="F2200" s="34"/>
      <c r="G2200" s="34"/>
      <c r="I2200" s="34"/>
      <c r="J2200" s="34"/>
      <c r="K2200" s="34"/>
      <c r="L2200" s="34"/>
      <c r="M2200" s="34"/>
      <c r="N2200" s="34"/>
      <c r="O2200" s="34"/>
      <c r="P2200" s="34"/>
      <c r="Q2200" s="34"/>
      <c r="R2200" s="34"/>
      <c r="S2200" s="34"/>
      <c r="T2200" s="34"/>
      <c r="U2200" s="34"/>
      <c r="V2200" s="34"/>
      <c r="X2200" s="34"/>
      <c r="Y2200" s="34"/>
      <c r="Z2200" s="34"/>
      <c r="AA2200" s="34"/>
      <c r="AB2200" s="34"/>
      <c r="AC2200" s="34"/>
    </row>
    <row r="2201" spans="1:29">
      <c r="A2201" s="34"/>
      <c r="B2201" s="34"/>
      <c r="C2201" s="34"/>
      <c r="D2201" s="34"/>
      <c r="E2201" s="34"/>
      <c r="F2201" s="34"/>
      <c r="G2201" s="34"/>
      <c r="I2201" s="34"/>
      <c r="J2201" s="34"/>
      <c r="K2201" s="34"/>
      <c r="L2201" s="34"/>
      <c r="M2201" s="34"/>
      <c r="N2201" s="34"/>
      <c r="O2201" s="34"/>
      <c r="P2201" s="34"/>
      <c r="Q2201" s="34"/>
      <c r="R2201" s="34"/>
      <c r="S2201" s="34"/>
      <c r="T2201" s="34"/>
      <c r="U2201" s="34"/>
      <c r="V2201" s="34"/>
      <c r="X2201" s="34"/>
      <c r="Y2201" s="34"/>
      <c r="Z2201" s="34"/>
      <c r="AA2201" s="34"/>
      <c r="AB2201" s="34"/>
      <c r="AC2201" s="34"/>
    </row>
    <row r="2202" spans="1:29">
      <c r="A2202" s="34"/>
      <c r="B2202" s="34"/>
      <c r="C2202" s="34"/>
      <c r="D2202" s="34"/>
      <c r="E2202" s="34"/>
      <c r="F2202" s="34"/>
      <c r="G2202" s="34"/>
      <c r="I2202" s="34"/>
      <c r="J2202" s="34"/>
      <c r="K2202" s="34"/>
      <c r="L2202" s="34"/>
      <c r="M2202" s="34"/>
      <c r="N2202" s="34"/>
      <c r="O2202" s="34"/>
      <c r="P2202" s="34"/>
      <c r="Q2202" s="34"/>
      <c r="R2202" s="34"/>
      <c r="S2202" s="34"/>
      <c r="T2202" s="34"/>
      <c r="U2202" s="34"/>
      <c r="V2202" s="34"/>
      <c r="X2202" s="34"/>
      <c r="Y2202" s="34"/>
      <c r="Z2202" s="34"/>
      <c r="AA2202" s="34"/>
      <c r="AB2202" s="34"/>
      <c r="AC2202" s="34"/>
    </row>
    <row r="2203" spans="1:29">
      <c r="A2203" s="34"/>
      <c r="B2203" s="34"/>
      <c r="C2203" s="34"/>
      <c r="D2203" s="34"/>
      <c r="E2203" s="34"/>
      <c r="F2203" s="34"/>
      <c r="G2203" s="34"/>
      <c r="I2203" s="34"/>
      <c r="J2203" s="34"/>
      <c r="K2203" s="34"/>
      <c r="L2203" s="34"/>
      <c r="M2203" s="34"/>
      <c r="N2203" s="34"/>
      <c r="O2203" s="34"/>
      <c r="P2203" s="34"/>
      <c r="Q2203" s="34"/>
      <c r="R2203" s="34"/>
      <c r="S2203" s="34"/>
      <c r="T2203" s="34"/>
      <c r="U2203" s="34"/>
      <c r="V2203" s="34"/>
      <c r="X2203" s="34"/>
      <c r="Y2203" s="34"/>
      <c r="Z2203" s="34"/>
      <c r="AA2203" s="34"/>
      <c r="AB2203" s="34"/>
      <c r="AC2203" s="34"/>
    </row>
    <row r="2204" spans="1:29">
      <c r="A2204" s="34"/>
      <c r="B2204" s="34"/>
      <c r="C2204" s="34"/>
      <c r="D2204" s="34"/>
      <c r="E2204" s="34"/>
      <c r="F2204" s="34"/>
      <c r="G2204" s="34"/>
      <c r="I2204" s="34"/>
      <c r="J2204" s="34"/>
      <c r="K2204" s="34"/>
      <c r="L2204" s="34"/>
      <c r="M2204" s="34"/>
      <c r="N2204" s="34"/>
      <c r="O2204" s="34"/>
      <c r="P2204" s="34"/>
      <c r="Q2204" s="34"/>
      <c r="R2204" s="34"/>
      <c r="S2204" s="34"/>
      <c r="T2204" s="34"/>
      <c r="U2204" s="34"/>
      <c r="V2204" s="34"/>
      <c r="X2204" s="34"/>
      <c r="Y2204" s="34"/>
      <c r="Z2204" s="34"/>
      <c r="AA2204" s="34"/>
      <c r="AB2204" s="34"/>
      <c r="AC2204" s="34"/>
    </row>
    <row r="2205" spans="1:29">
      <c r="A2205" s="34"/>
      <c r="B2205" s="34"/>
      <c r="C2205" s="34"/>
      <c r="D2205" s="34"/>
      <c r="E2205" s="34"/>
      <c r="F2205" s="34"/>
      <c r="G2205" s="34"/>
      <c r="I2205" s="34"/>
      <c r="J2205" s="34"/>
      <c r="K2205" s="34"/>
      <c r="L2205" s="34"/>
      <c r="M2205" s="34"/>
      <c r="N2205" s="34"/>
      <c r="O2205" s="34"/>
      <c r="P2205" s="34"/>
      <c r="Q2205" s="34"/>
      <c r="R2205" s="34"/>
      <c r="S2205" s="34"/>
      <c r="T2205" s="34"/>
      <c r="U2205" s="34"/>
      <c r="V2205" s="34"/>
      <c r="X2205" s="34"/>
      <c r="Y2205" s="34"/>
      <c r="Z2205" s="34"/>
      <c r="AA2205" s="34"/>
      <c r="AB2205" s="34"/>
      <c r="AC2205" s="34"/>
    </row>
    <row r="2206" spans="1:29">
      <c r="A2206" s="34"/>
      <c r="B2206" s="34"/>
      <c r="C2206" s="34"/>
      <c r="D2206" s="34"/>
      <c r="E2206" s="34"/>
      <c r="F2206" s="34"/>
      <c r="G2206" s="34"/>
      <c r="I2206" s="34"/>
      <c r="J2206" s="34"/>
      <c r="K2206" s="34"/>
      <c r="L2206" s="34"/>
      <c r="M2206" s="34"/>
      <c r="N2206" s="34"/>
      <c r="O2206" s="34"/>
      <c r="P2206" s="34"/>
      <c r="Q2206" s="34"/>
      <c r="R2206" s="34"/>
      <c r="S2206" s="34"/>
      <c r="T2206" s="34"/>
      <c r="U2206" s="34"/>
      <c r="V2206" s="34"/>
      <c r="X2206" s="34"/>
      <c r="Y2206" s="34"/>
      <c r="Z2206" s="34"/>
      <c r="AA2206" s="34"/>
      <c r="AB2206" s="34"/>
      <c r="AC2206" s="34"/>
    </row>
    <row r="2207" spans="1:29">
      <c r="A2207" s="34"/>
      <c r="B2207" s="34"/>
      <c r="C2207" s="34"/>
      <c r="D2207" s="34"/>
      <c r="E2207" s="34"/>
      <c r="F2207" s="34"/>
      <c r="G2207" s="34"/>
      <c r="I2207" s="34"/>
      <c r="J2207" s="34"/>
      <c r="K2207" s="34"/>
      <c r="L2207" s="34"/>
      <c r="M2207" s="34"/>
      <c r="N2207" s="34"/>
      <c r="O2207" s="34"/>
      <c r="P2207" s="34"/>
      <c r="Q2207" s="34"/>
      <c r="R2207" s="34"/>
      <c r="S2207" s="34"/>
      <c r="T2207" s="34"/>
      <c r="U2207" s="34"/>
      <c r="V2207" s="34"/>
      <c r="X2207" s="34"/>
      <c r="Y2207" s="34"/>
      <c r="Z2207" s="34"/>
      <c r="AA2207" s="34"/>
      <c r="AB2207" s="34"/>
      <c r="AC2207" s="34"/>
    </row>
    <row r="2208" spans="1:29">
      <c r="A2208" s="34"/>
      <c r="B2208" s="34"/>
      <c r="C2208" s="34"/>
      <c r="D2208" s="34"/>
      <c r="E2208" s="34"/>
      <c r="F2208" s="34"/>
      <c r="G2208" s="34"/>
      <c r="I2208" s="34"/>
      <c r="J2208" s="34"/>
      <c r="K2208" s="34"/>
      <c r="L2208" s="34"/>
      <c r="M2208" s="34"/>
      <c r="N2208" s="34"/>
      <c r="O2208" s="34"/>
      <c r="P2208" s="34"/>
      <c r="Q2208" s="34"/>
      <c r="R2208" s="34"/>
      <c r="S2208" s="34"/>
      <c r="T2208" s="34"/>
      <c r="U2208" s="34"/>
      <c r="V2208" s="34"/>
      <c r="X2208" s="34"/>
      <c r="Y2208" s="34"/>
      <c r="Z2208" s="34"/>
      <c r="AA2208" s="34"/>
      <c r="AB2208" s="34"/>
      <c r="AC2208" s="34"/>
    </row>
    <row r="2209" spans="1:29">
      <c r="A2209" s="34"/>
      <c r="B2209" s="34"/>
      <c r="C2209" s="34"/>
      <c r="D2209" s="34"/>
      <c r="E2209" s="34"/>
      <c r="F2209" s="34"/>
      <c r="G2209" s="34"/>
      <c r="I2209" s="34"/>
      <c r="J2209" s="34"/>
      <c r="K2209" s="34"/>
      <c r="L2209" s="34"/>
      <c r="M2209" s="34"/>
      <c r="N2209" s="34"/>
      <c r="O2209" s="34"/>
      <c r="P2209" s="34"/>
      <c r="Q2209" s="34"/>
      <c r="R2209" s="34"/>
      <c r="S2209" s="34"/>
      <c r="T2209" s="34"/>
      <c r="U2209" s="34"/>
      <c r="V2209" s="34"/>
      <c r="X2209" s="34"/>
      <c r="Y2209" s="34"/>
      <c r="Z2209" s="34"/>
      <c r="AA2209" s="34"/>
      <c r="AB2209" s="34"/>
      <c r="AC2209" s="34"/>
    </row>
    <row r="2210" spans="1:29">
      <c r="A2210" s="34"/>
      <c r="B2210" s="34"/>
      <c r="C2210" s="34"/>
      <c r="D2210" s="34"/>
      <c r="E2210" s="34"/>
      <c r="F2210" s="34"/>
      <c r="G2210" s="34"/>
      <c r="I2210" s="34"/>
      <c r="J2210" s="34"/>
      <c r="K2210" s="34"/>
      <c r="L2210" s="34"/>
      <c r="M2210" s="34"/>
      <c r="N2210" s="34"/>
      <c r="O2210" s="34"/>
      <c r="P2210" s="34"/>
      <c r="Q2210" s="34"/>
      <c r="R2210" s="34"/>
      <c r="S2210" s="34"/>
      <c r="T2210" s="34"/>
      <c r="U2210" s="34"/>
      <c r="V2210" s="34"/>
      <c r="X2210" s="34"/>
      <c r="Y2210" s="34"/>
      <c r="Z2210" s="34"/>
      <c r="AA2210" s="34"/>
      <c r="AB2210" s="34"/>
      <c r="AC2210" s="34"/>
    </row>
    <row r="2211" spans="1:29">
      <c r="A2211" s="34"/>
      <c r="B2211" s="34"/>
      <c r="C2211" s="34"/>
      <c r="D2211" s="34"/>
      <c r="E2211" s="34"/>
      <c r="F2211" s="34"/>
      <c r="G2211" s="34"/>
      <c r="I2211" s="34"/>
      <c r="J2211" s="34"/>
      <c r="K2211" s="34"/>
      <c r="L2211" s="34"/>
      <c r="M2211" s="34"/>
      <c r="N2211" s="34"/>
      <c r="O2211" s="34"/>
      <c r="P2211" s="34"/>
      <c r="Q2211" s="34"/>
      <c r="R2211" s="34"/>
      <c r="S2211" s="34"/>
      <c r="T2211" s="34"/>
      <c r="U2211" s="34"/>
      <c r="V2211" s="34"/>
      <c r="X2211" s="34"/>
      <c r="Y2211" s="34"/>
      <c r="Z2211" s="34"/>
      <c r="AA2211" s="34"/>
      <c r="AB2211" s="34"/>
      <c r="AC2211" s="34"/>
    </row>
    <row r="2212" spans="1:29">
      <c r="A2212" s="34"/>
      <c r="B2212" s="34"/>
      <c r="C2212" s="34"/>
      <c r="D2212" s="34"/>
      <c r="E2212" s="34"/>
      <c r="F2212" s="34"/>
      <c r="G2212" s="34"/>
      <c r="I2212" s="34"/>
      <c r="J2212" s="34"/>
      <c r="K2212" s="34"/>
      <c r="L2212" s="34"/>
      <c r="M2212" s="34"/>
      <c r="N2212" s="34"/>
      <c r="O2212" s="34"/>
      <c r="P2212" s="34"/>
      <c r="Q2212" s="34"/>
      <c r="R2212" s="34"/>
      <c r="S2212" s="34"/>
      <c r="T2212" s="34"/>
      <c r="U2212" s="34"/>
      <c r="V2212" s="34"/>
      <c r="X2212" s="34"/>
      <c r="Y2212" s="34"/>
      <c r="Z2212" s="34"/>
      <c r="AA2212" s="34"/>
      <c r="AB2212" s="34"/>
      <c r="AC2212" s="34"/>
    </row>
    <row r="2213" spans="1:29">
      <c r="A2213" s="34"/>
      <c r="B2213" s="34"/>
      <c r="C2213" s="34"/>
      <c r="D2213" s="34"/>
      <c r="E2213" s="34"/>
      <c r="F2213" s="34"/>
      <c r="G2213" s="34"/>
      <c r="I2213" s="34"/>
      <c r="J2213" s="34"/>
      <c r="K2213" s="34"/>
      <c r="L2213" s="34"/>
      <c r="M2213" s="34"/>
      <c r="N2213" s="34"/>
      <c r="O2213" s="34"/>
      <c r="P2213" s="34"/>
      <c r="Q2213" s="34"/>
      <c r="R2213" s="34"/>
      <c r="S2213" s="34"/>
      <c r="T2213" s="34"/>
      <c r="U2213" s="34"/>
      <c r="V2213" s="34"/>
      <c r="X2213" s="34"/>
      <c r="Y2213" s="34"/>
      <c r="Z2213" s="34"/>
      <c r="AA2213" s="34"/>
      <c r="AB2213" s="34"/>
      <c r="AC2213" s="34"/>
    </row>
    <row r="2214" spans="1:29">
      <c r="A2214" s="34"/>
      <c r="B2214" s="34"/>
      <c r="C2214" s="34"/>
      <c r="D2214" s="34"/>
      <c r="E2214" s="34"/>
      <c r="F2214" s="34"/>
      <c r="G2214" s="34"/>
      <c r="I2214" s="34"/>
      <c r="J2214" s="34"/>
      <c r="K2214" s="34"/>
      <c r="L2214" s="34"/>
      <c r="M2214" s="34"/>
      <c r="N2214" s="34"/>
      <c r="O2214" s="34"/>
      <c r="P2214" s="34"/>
      <c r="Q2214" s="34"/>
      <c r="R2214" s="34"/>
      <c r="S2214" s="34"/>
      <c r="T2214" s="34"/>
      <c r="U2214" s="34"/>
      <c r="V2214" s="34"/>
      <c r="X2214" s="34"/>
      <c r="Y2214" s="34"/>
      <c r="Z2214" s="34"/>
      <c r="AA2214" s="34"/>
      <c r="AB2214" s="34"/>
      <c r="AC2214" s="34"/>
    </row>
    <row r="2215" spans="1:29">
      <c r="A2215" s="34"/>
      <c r="B2215" s="34"/>
      <c r="C2215" s="34"/>
      <c r="D2215" s="34"/>
      <c r="E2215" s="34"/>
      <c r="F2215" s="34"/>
      <c r="G2215" s="34"/>
      <c r="I2215" s="34"/>
      <c r="J2215" s="34"/>
      <c r="K2215" s="34"/>
      <c r="L2215" s="34"/>
      <c r="M2215" s="34"/>
      <c r="N2215" s="34"/>
      <c r="O2215" s="34"/>
      <c r="P2215" s="34"/>
      <c r="Q2215" s="34"/>
      <c r="R2215" s="34"/>
      <c r="S2215" s="34"/>
      <c r="T2215" s="34"/>
      <c r="U2215" s="34"/>
      <c r="V2215" s="34"/>
      <c r="X2215" s="34"/>
      <c r="Y2215" s="34"/>
      <c r="Z2215" s="34"/>
      <c r="AA2215" s="34"/>
      <c r="AB2215" s="34"/>
      <c r="AC2215" s="34"/>
    </row>
    <row r="2216" spans="1:29">
      <c r="A2216" s="34"/>
      <c r="B2216" s="34"/>
      <c r="C2216" s="34"/>
      <c r="D2216" s="34"/>
      <c r="E2216" s="34"/>
      <c r="F2216" s="34"/>
      <c r="G2216" s="34"/>
      <c r="I2216" s="34"/>
      <c r="J2216" s="34"/>
      <c r="K2216" s="34"/>
      <c r="L2216" s="34"/>
      <c r="M2216" s="34"/>
      <c r="N2216" s="34"/>
      <c r="O2216" s="34"/>
      <c r="P2216" s="34"/>
      <c r="Q2216" s="34"/>
      <c r="R2216" s="34"/>
      <c r="S2216" s="34"/>
      <c r="T2216" s="34"/>
      <c r="U2216" s="34"/>
      <c r="V2216" s="34"/>
      <c r="X2216" s="34"/>
      <c r="Y2216" s="34"/>
      <c r="Z2216" s="34"/>
      <c r="AA2216" s="34"/>
      <c r="AB2216" s="34"/>
      <c r="AC2216" s="34"/>
    </row>
    <row r="2217" spans="1:29">
      <c r="A2217" s="34"/>
      <c r="B2217" s="34"/>
      <c r="C2217" s="34"/>
      <c r="D2217" s="34"/>
      <c r="E2217" s="34"/>
      <c r="F2217" s="34"/>
      <c r="G2217" s="34"/>
      <c r="I2217" s="34"/>
      <c r="J2217" s="34"/>
      <c r="K2217" s="34"/>
      <c r="L2217" s="34"/>
      <c r="M2217" s="34"/>
      <c r="N2217" s="34"/>
      <c r="O2217" s="34"/>
      <c r="P2217" s="34"/>
      <c r="Q2217" s="34"/>
      <c r="R2217" s="34"/>
      <c r="S2217" s="34"/>
      <c r="T2217" s="34"/>
      <c r="U2217" s="34"/>
      <c r="V2217" s="34"/>
      <c r="X2217" s="34"/>
      <c r="Y2217" s="34"/>
      <c r="Z2217" s="34"/>
      <c r="AA2217" s="34"/>
      <c r="AB2217" s="34"/>
      <c r="AC2217" s="34"/>
    </row>
    <row r="2218" spans="1:29">
      <c r="A2218" s="34"/>
      <c r="B2218" s="34"/>
      <c r="C2218" s="34"/>
      <c r="D2218" s="34"/>
      <c r="E2218" s="34"/>
      <c r="F2218" s="34"/>
      <c r="G2218" s="34"/>
      <c r="I2218" s="34"/>
      <c r="J2218" s="34"/>
      <c r="K2218" s="34"/>
      <c r="L2218" s="34"/>
      <c r="M2218" s="34"/>
      <c r="N2218" s="34"/>
      <c r="O2218" s="34"/>
      <c r="P2218" s="34"/>
      <c r="Q2218" s="34"/>
      <c r="R2218" s="34"/>
      <c r="S2218" s="34"/>
      <c r="T2218" s="34"/>
      <c r="U2218" s="34"/>
      <c r="V2218" s="34"/>
      <c r="X2218" s="34"/>
      <c r="Y2218" s="34"/>
      <c r="Z2218" s="34"/>
      <c r="AA2218" s="34"/>
      <c r="AB2218" s="34"/>
      <c r="AC2218" s="34"/>
    </row>
    <row r="2219" spans="1:29">
      <c r="A2219" s="34"/>
      <c r="B2219" s="34"/>
      <c r="C2219" s="34"/>
      <c r="D2219" s="34"/>
      <c r="E2219" s="34"/>
      <c r="F2219" s="34"/>
      <c r="G2219" s="34"/>
      <c r="I2219" s="34"/>
      <c r="J2219" s="34"/>
      <c r="K2219" s="34"/>
      <c r="L2219" s="34"/>
      <c r="M2219" s="34"/>
      <c r="N2219" s="34"/>
      <c r="O2219" s="34"/>
      <c r="P2219" s="34"/>
      <c r="Q2219" s="34"/>
      <c r="R2219" s="34"/>
      <c r="S2219" s="34"/>
      <c r="T2219" s="34"/>
      <c r="U2219" s="34"/>
      <c r="V2219" s="34"/>
      <c r="X2219" s="34"/>
      <c r="Y2219" s="34"/>
      <c r="Z2219" s="34"/>
      <c r="AA2219" s="34"/>
      <c r="AB2219" s="34"/>
      <c r="AC2219" s="34"/>
    </row>
    <row r="2220" spans="1:29">
      <c r="A2220" s="34"/>
      <c r="B2220" s="34"/>
      <c r="C2220" s="34"/>
      <c r="D2220" s="34"/>
      <c r="E2220" s="34"/>
      <c r="F2220" s="34"/>
      <c r="G2220" s="34"/>
      <c r="I2220" s="34"/>
      <c r="J2220" s="34"/>
      <c r="K2220" s="34"/>
      <c r="L2220" s="34"/>
      <c r="M2220" s="34"/>
      <c r="N2220" s="34"/>
      <c r="O2220" s="34"/>
      <c r="P2220" s="34"/>
      <c r="Q2220" s="34"/>
      <c r="R2220" s="34"/>
      <c r="S2220" s="34"/>
      <c r="T2220" s="34"/>
      <c r="U2220" s="34"/>
      <c r="V2220" s="34"/>
      <c r="X2220" s="34"/>
      <c r="Y2220" s="34"/>
      <c r="Z2220" s="34"/>
      <c r="AA2220" s="34"/>
      <c r="AB2220" s="34"/>
      <c r="AC2220" s="34"/>
    </row>
    <row r="2221" spans="1:29">
      <c r="A2221" s="34"/>
      <c r="B2221" s="34"/>
      <c r="C2221" s="34"/>
      <c r="D2221" s="34"/>
      <c r="E2221" s="34"/>
      <c r="F2221" s="34"/>
      <c r="G2221" s="34"/>
      <c r="I2221" s="34"/>
      <c r="J2221" s="34"/>
      <c r="K2221" s="34"/>
      <c r="L2221" s="34"/>
      <c r="M2221" s="34"/>
      <c r="N2221" s="34"/>
      <c r="O2221" s="34"/>
      <c r="P2221" s="34"/>
      <c r="Q2221" s="34"/>
      <c r="R2221" s="34"/>
      <c r="S2221" s="34"/>
      <c r="T2221" s="34"/>
      <c r="U2221" s="34"/>
      <c r="V2221" s="34"/>
      <c r="X2221" s="34"/>
      <c r="Y2221" s="34"/>
      <c r="Z2221" s="34"/>
      <c r="AA2221" s="34"/>
      <c r="AB2221" s="34"/>
      <c r="AC2221" s="34"/>
    </row>
    <row r="2222" spans="1:29">
      <c r="A2222" s="34"/>
      <c r="B2222" s="34"/>
      <c r="C2222" s="34"/>
      <c r="D2222" s="34"/>
      <c r="E2222" s="34"/>
      <c r="F2222" s="34"/>
      <c r="G2222" s="34"/>
      <c r="I2222" s="34"/>
      <c r="J2222" s="34"/>
      <c r="K2222" s="34"/>
      <c r="L2222" s="34"/>
      <c r="M2222" s="34"/>
      <c r="N2222" s="34"/>
      <c r="O2222" s="34"/>
      <c r="P2222" s="34"/>
      <c r="Q2222" s="34"/>
      <c r="R2222" s="34"/>
      <c r="S2222" s="34"/>
      <c r="T2222" s="34"/>
      <c r="U2222" s="34"/>
      <c r="V2222" s="34"/>
      <c r="X2222" s="34"/>
      <c r="Y2222" s="34"/>
      <c r="Z2222" s="34"/>
      <c r="AA2222" s="34"/>
      <c r="AB2222" s="34"/>
      <c r="AC2222" s="34"/>
    </row>
    <row r="2223" spans="1:29">
      <c r="A2223" s="34"/>
      <c r="B2223" s="34"/>
      <c r="C2223" s="34"/>
      <c r="D2223" s="34"/>
      <c r="E2223" s="34"/>
      <c r="F2223" s="34"/>
      <c r="G2223" s="34"/>
      <c r="I2223" s="34"/>
      <c r="J2223" s="34"/>
      <c r="K2223" s="34"/>
      <c r="L2223" s="34"/>
      <c r="M2223" s="34"/>
      <c r="N2223" s="34"/>
      <c r="O2223" s="34"/>
      <c r="P2223" s="34"/>
      <c r="Q2223" s="34"/>
      <c r="R2223" s="34"/>
      <c r="S2223" s="34"/>
      <c r="T2223" s="34"/>
      <c r="U2223" s="34"/>
      <c r="V2223" s="34"/>
      <c r="X2223" s="34"/>
      <c r="Y2223" s="34"/>
      <c r="Z2223" s="34"/>
      <c r="AA2223" s="34"/>
      <c r="AB2223" s="34"/>
      <c r="AC2223" s="34"/>
    </row>
    <row r="2224" spans="1:29">
      <c r="A2224" s="34"/>
      <c r="B2224" s="34"/>
      <c r="C2224" s="34"/>
      <c r="D2224" s="34"/>
      <c r="E2224" s="34"/>
      <c r="F2224" s="34"/>
      <c r="G2224" s="34"/>
      <c r="I2224" s="34"/>
      <c r="J2224" s="34"/>
      <c r="K2224" s="34"/>
      <c r="L2224" s="34"/>
      <c r="M2224" s="34"/>
      <c r="N2224" s="34"/>
      <c r="O2224" s="34"/>
      <c r="P2224" s="34"/>
      <c r="Q2224" s="34"/>
      <c r="R2224" s="34"/>
      <c r="S2224" s="34"/>
      <c r="T2224" s="34"/>
      <c r="U2224" s="34"/>
      <c r="V2224" s="34"/>
      <c r="X2224" s="34"/>
      <c r="Y2224" s="34"/>
      <c r="Z2224" s="34"/>
      <c r="AA2224" s="34"/>
      <c r="AB2224" s="34"/>
      <c r="AC2224" s="34"/>
    </row>
    <row r="2225" spans="1:29">
      <c r="A2225" s="34"/>
      <c r="B2225" s="34"/>
      <c r="C2225" s="34"/>
      <c r="D2225" s="34"/>
      <c r="E2225" s="34"/>
      <c r="F2225" s="34"/>
      <c r="G2225" s="34"/>
      <c r="I2225" s="34"/>
      <c r="J2225" s="34"/>
      <c r="K2225" s="34"/>
      <c r="L2225" s="34"/>
      <c r="M2225" s="34"/>
      <c r="N2225" s="34"/>
      <c r="O2225" s="34"/>
      <c r="P2225" s="34"/>
      <c r="Q2225" s="34"/>
      <c r="R2225" s="34"/>
      <c r="S2225" s="34"/>
      <c r="T2225" s="34"/>
      <c r="U2225" s="34"/>
      <c r="V2225" s="34"/>
      <c r="X2225" s="34"/>
      <c r="Y2225" s="34"/>
      <c r="Z2225" s="34"/>
      <c r="AA2225" s="34"/>
      <c r="AB2225" s="34"/>
      <c r="AC2225" s="34"/>
    </row>
    <row r="2226" spans="1:29">
      <c r="A2226" s="34"/>
      <c r="B2226" s="34"/>
      <c r="C2226" s="34"/>
      <c r="D2226" s="34"/>
      <c r="E2226" s="34"/>
      <c r="F2226" s="34"/>
      <c r="G2226" s="34"/>
      <c r="I2226" s="34"/>
      <c r="J2226" s="34"/>
      <c r="K2226" s="34"/>
      <c r="L2226" s="34"/>
      <c r="M2226" s="34"/>
      <c r="N2226" s="34"/>
      <c r="O2226" s="34"/>
      <c r="P2226" s="34"/>
      <c r="Q2226" s="34"/>
      <c r="R2226" s="34"/>
      <c r="S2226" s="34"/>
      <c r="T2226" s="34"/>
      <c r="U2226" s="34"/>
      <c r="V2226" s="34"/>
      <c r="X2226" s="34"/>
      <c r="Y2226" s="34"/>
      <c r="Z2226" s="34"/>
      <c r="AA2226" s="34"/>
      <c r="AB2226" s="34"/>
      <c r="AC2226" s="34"/>
    </row>
    <row r="2227" spans="1:29">
      <c r="A2227" s="34"/>
      <c r="B2227" s="34"/>
      <c r="C2227" s="34"/>
      <c r="D2227" s="34"/>
      <c r="E2227" s="34"/>
      <c r="F2227" s="34"/>
      <c r="G2227" s="34"/>
      <c r="I2227" s="34"/>
      <c r="J2227" s="34"/>
      <c r="K2227" s="34"/>
      <c r="L2227" s="34"/>
      <c r="M2227" s="34"/>
      <c r="N2227" s="34"/>
      <c r="O2227" s="34"/>
      <c r="P2227" s="34"/>
      <c r="Q2227" s="34"/>
      <c r="R2227" s="34"/>
      <c r="S2227" s="34"/>
      <c r="T2227" s="34"/>
      <c r="U2227" s="34"/>
      <c r="V2227" s="34"/>
      <c r="X2227" s="34"/>
      <c r="Y2227" s="34"/>
      <c r="Z2227" s="34"/>
      <c r="AA2227" s="34"/>
      <c r="AB2227" s="34"/>
      <c r="AC2227" s="34"/>
    </row>
    <row r="2228" spans="1:29">
      <c r="A2228" s="34"/>
      <c r="B2228" s="34"/>
      <c r="C2228" s="34"/>
      <c r="D2228" s="34"/>
      <c r="E2228" s="34"/>
      <c r="F2228" s="34"/>
      <c r="G2228" s="34"/>
      <c r="I2228" s="34"/>
      <c r="J2228" s="34"/>
      <c r="K2228" s="34"/>
      <c r="L2228" s="34"/>
      <c r="M2228" s="34"/>
      <c r="N2228" s="34"/>
      <c r="O2228" s="34"/>
      <c r="P2228" s="34"/>
      <c r="Q2228" s="34"/>
      <c r="R2228" s="34"/>
      <c r="S2228" s="34"/>
      <c r="T2228" s="34"/>
      <c r="U2228" s="34"/>
      <c r="V2228" s="34"/>
      <c r="X2228" s="34"/>
      <c r="Y2228" s="34"/>
      <c r="Z2228" s="34"/>
      <c r="AA2228" s="34"/>
      <c r="AB2228" s="34"/>
      <c r="AC2228" s="34"/>
    </row>
    <row r="2229" spans="1:29">
      <c r="A2229" s="34"/>
      <c r="B2229" s="34"/>
      <c r="C2229" s="34"/>
      <c r="D2229" s="34"/>
      <c r="E2229" s="34"/>
      <c r="F2229" s="34"/>
      <c r="G2229" s="34"/>
      <c r="I2229" s="34"/>
      <c r="J2229" s="34"/>
      <c r="K2229" s="34"/>
      <c r="L2229" s="34"/>
      <c r="M2229" s="34"/>
      <c r="N2229" s="34"/>
      <c r="O2229" s="34"/>
      <c r="P2229" s="34"/>
      <c r="Q2229" s="34"/>
      <c r="R2229" s="34"/>
      <c r="S2229" s="34"/>
      <c r="T2229" s="34"/>
      <c r="U2229" s="34"/>
      <c r="V2229" s="34"/>
      <c r="X2229" s="34"/>
      <c r="Y2229" s="34"/>
      <c r="Z2229" s="34"/>
      <c r="AA2229" s="34"/>
      <c r="AB2229" s="34"/>
      <c r="AC2229" s="34"/>
    </row>
    <row r="2230" spans="1:29">
      <c r="A2230" s="34"/>
      <c r="B2230" s="34"/>
      <c r="C2230" s="34"/>
      <c r="D2230" s="34"/>
      <c r="E2230" s="34"/>
      <c r="F2230" s="34"/>
      <c r="G2230" s="34"/>
      <c r="I2230" s="34"/>
      <c r="J2230" s="34"/>
      <c r="K2230" s="34"/>
      <c r="L2230" s="34"/>
      <c r="M2230" s="34"/>
      <c r="N2230" s="34"/>
      <c r="O2230" s="34"/>
      <c r="P2230" s="34"/>
      <c r="Q2230" s="34"/>
      <c r="R2230" s="34"/>
      <c r="S2230" s="34"/>
      <c r="T2230" s="34"/>
      <c r="U2230" s="34"/>
      <c r="V2230" s="34"/>
      <c r="X2230" s="34"/>
      <c r="Y2230" s="34"/>
      <c r="Z2230" s="34"/>
      <c r="AA2230" s="34"/>
      <c r="AB2230" s="34"/>
      <c r="AC2230" s="34"/>
    </row>
    <row r="2231" spans="1:29">
      <c r="A2231" s="34"/>
      <c r="B2231" s="34"/>
      <c r="C2231" s="34"/>
      <c r="D2231" s="34"/>
      <c r="E2231" s="34"/>
      <c r="F2231" s="34"/>
      <c r="G2231" s="34"/>
      <c r="I2231" s="34"/>
      <c r="J2231" s="34"/>
      <c r="K2231" s="34"/>
      <c r="L2231" s="34"/>
      <c r="M2231" s="34"/>
      <c r="N2231" s="34"/>
      <c r="O2231" s="34"/>
      <c r="P2231" s="34"/>
      <c r="Q2231" s="34"/>
      <c r="R2231" s="34"/>
      <c r="S2231" s="34"/>
      <c r="T2231" s="34"/>
      <c r="U2231" s="34"/>
      <c r="V2231" s="34"/>
      <c r="X2231" s="34"/>
      <c r="Y2231" s="34"/>
      <c r="Z2231" s="34"/>
      <c r="AA2231" s="34"/>
      <c r="AB2231" s="34"/>
      <c r="AC2231" s="34"/>
    </row>
    <row r="2232" spans="1:29">
      <c r="A2232" s="34"/>
      <c r="B2232" s="34"/>
      <c r="C2232" s="34"/>
      <c r="D2232" s="34"/>
      <c r="E2232" s="34"/>
      <c r="F2232" s="34"/>
      <c r="G2232" s="34"/>
      <c r="I2232" s="34"/>
      <c r="J2232" s="34"/>
      <c r="K2232" s="34"/>
      <c r="L2232" s="34"/>
      <c r="M2232" s="34"/>
      <c r="N2232" s="34"/>
      <c r="O2232" s="34"/>
      <c r="P2232" s="34"/>
      <c r="Q2232" s="34"/>
      <c r="R2232" s="34"/>
      <c r="S2232" s="34"/>
      <c r="T2232" s="34"/>
      <c r="U2232" s="34"/>
      <c r="V2232" s="34"/>
      <c r="X2232" s="34"/>
      <c r="Y2232" s="34"/>
      <c r="Z2232" s="34"/>
      <c r="AA2232" s="34"/>
      <c r="AB2232" s="34"/>
      <c r="AC2232" s="34"/>
    </row>
    <row r="2233" spans="1:29">
      <c r="A2233" s="34"/>
      <c r="B2233" s="34"/>
      <c r="C2233" s="34"/>
      <c r="D2233" s="34"/>
      <c r="E2233" s="34"/>
      <c r="F2233" s="34"/>
      <c r="G2233" s="34"/>
      <c r="I2233" s="34"/>
      <c r="J2233" s="34"/>
      <c r="K2233" s="34"/>
      <c r="L2233" s="34"/>
      <c r="M2233" s="34"/>
      <c r="N2233" s="34"/>
      <c r="O2233" s="34"/>
      <c r="P2233" s="34"/>
      <c r="Q2233" s="34"/>
      <c r="R2233" s="34"/>
      <c r="S2233" s="34"/>
      <c r="T2233" s="34"/>
      <c r="U2233" s="34"/>
      <c r="V2233" s="34"/>
      <c r="X2233" s="34"/>
      <c r="Y2233" s="34"/>
      <c r="Z2233" s="34"/>
      <c r="AA2233" s="34"/>
      <c r="AB2233" s="34"/>
      <c r="AC2233" s="34"/>
    </row>
    <row r="2234" spans="1:29">
      <c r="A2234" s="34"/>
      <c r="B2234" s="34"/>
      <c r="C2234" s="34"/>
      <c r="D2234" s="34"/>
      <c r="E2234" s="34"/>
      <c r="F2234" s="34"/>
      <c r="G2234" s="34"/>
      <c r="I2234" s="34"/>
      <c r="J2234" s="34"/>
      <c r="K2234" s="34"/>
      <c r="L2234" s="34"/>
      <c r="M2234" s="34"/>
      <c r="N2234" s="34"/>
      <c r="O2234" s="34"/>
      <c r="P2234" s="34"/>
      <c r="Q2234" s="34"/>
      <c r="R2234" s="34"/>
      <c r="S2234" s="34"/>
      <c r="T2234" s="34"/>
      <c r="U2234" s="34"/>
      <c r="V2234" s="34"/>
      <c r="X2234" s="34"/>
      <c r="Y2234" s="34"/>
      <c r="Z2234" s="34"/>
      <c r="AA2234" s="34"/>
      <c r="AB2234" s="34"/>
      <c r="AC2234" s="34"/>
    </row>
    <row r="2235" spans="1:29">
      <c r="A2235" s="34"/>
      <c r="B2235" s="34"/>
      <c r="C2235" s="34"/>
      <c r="D2235" s="34"/>
      <c r="E2235" s="34"/>
      <c r="F2235" s="34"/>
      <c r="G2235" s="34"/>
      <c r="I2235" s="34"/>
      <c r="J2235" s="34"/>
      <c r="K2235" s="34"/>
      <c r="L2235" s="34"/>
      <c r="M2235" s="34"/>
      <c r="N2235" s="34"/>
      <c r="O2235" s="34"/>
      <c r="P2235" s="34"/>
      <c r="Q2235" s="34"/>
      <c r="R2235" s="34"/>
      <c r="S2235" s="34"/>
      <c r="T2235" s="34"/>
      <c r="U2235" s="34"/>
      <c r="V2235" s="34"/>
      <c r="X2235" s="34"/>
      <c r="Y2235" s="34"/>
      <c r="Z2235" s="34"/>
      <c r="AA2235" s="34"/>
      <c r="AB2235" s="34"/>
      <c r="AC2235" s="34"/>
    </row>
    <row r="2236" spans="1:29">
      <c r="A2236" s="34"/>
      <c r="B2236" s="34"/>
      <c r="C2236" s="34"/>
      <c r="D2236" s="34"/>
      <c r="E2236" s="34"/>
      <c r="F2236" s="34"/>
      <c r="G2236" s="34"/>
      <c r="I2236" s="34"/>
      <c r="J2236" s="34"/>
      <c r="K2236" s="34"/>
      <c r="L2236" s="34"/>
      <c r="M2236" s="34"/>
      <c r="N2236" s="34"/>
      <c r="O2236" s="34"/>
      <c r="P2236" s="34"/>
      <c r="Q2236" s="34"/>
      <c r="R2236" s="34"/>
      <c r="S2236" s="34"/>
      <c r="T2236" s="34"/>
      <c r="U2236" s="34"/>
      <c r="V2236" s="34"/>
      <c r="X2236" s="34"/>
      <c r="Y2236" s="34"/>
      <c r="Z2236" s="34"/>
      <c r="AA2236" s="34"/>
      <c r="AB2236" s="34"/>
      <c r="AC2236" s="34"/>
    </row>
    <row r="2237" spans="1:29">
      <c r="A2237" s="34"/>
      <c r="B2237" s="34"/>
      <c r="C2237" s="34"/>
      <c r="D2237" s="34"/>
      <c r="E2237" s="34"/>
      <c r="F2237" s="34"/>
      <c r="G2237" s="34"/>
      <c r="I2237" s="34"/>
      <c r="J2237" s="34"/>
      <c r="K2237" s="34"/>
      <c r="L2237" s="34"/>
      <c r="M2237" s="34"/>
      <c r="N2237" s="34"/>
      <c r="O2237" s="34"/>
      <c r="P2237" s="34"/>
      <c r="Q2237" s="34"/>
      <c r="R2237" s="34"/>
      <c r="S2237" s="34"/>
      <c r="T2237" s="34"/>
      <c r="U2237" s="34"/>
      <c r="V2237" s="34"/>
      <c r="X2237" s="34"/>
      <c r="Y2237" s="34"/>
      <c r="Z2237" s="34"/>
      <c r="AA2237" s="34"/>
      <c r="AB2237" s="34"/>
      <c r="AC2237" s="34"/>
    </row>
    <row r="2238" spans="1:29">
      <c r="A2238" s="34"/>
      <c r="B2238" s="34"/>
      <c r="C2238" s="34"/>
      <c r="D2238" s="34"/>
      <c r="E2238" s="34"/>
      <c r="F2238" s="34"/>
      <c r="G2238" s="34"/>
      <c r="I2238" s="34"/>
      <c r="J2238" s="34"/>
      <c r="K2238" s="34"/>
      <c r="L2238" s="34"/>
      <c r="M2238" s="34"/>
      <c r="N2238" s="34"/>
      <c r="O2238" s="34"/>
      <c r="P2238" s="34"/>
      <c r="Q2238" s="34"/>
      <c r="R2238" s="34"/>
      <c r="S2238" s="34"/>
      <c r="T2238" s="34"/>
      <c r="U2238" s="34"/>
      <c r="V2238" s="34"/>
      <c r="X2238" s="34"/>
      <c r="Y2238" s="34"/>
      <c r="Z2238" s="34"/>
      <c r="AA2238" s="34"/>
      <c r="AB2238" s="34"/>
      <c r="AC2238" s="34"/>
    </row>
    <row r="2239" spans="1:29">
      <c r="A2239" s="34"/>
      <c r="B2239" s="34"/>
      <c r="C2239" s="34"/>
      <c r="D2239" s="34"/>
      <c r="E2239" s="34"/>
      <c r="F2239" s="34"/>
      <c r="G2239" s="34"/>
      <c r="I2239" s="34"/>
      <c r="J2239" s="34"/>
      <c r="K2239" s="34"/>
      <c r="L2239" s="34"/>
      <c r="M2239" s="34"/>
      <c r="N2239" s="34"/>
      <c r="O2239" s="34"/>
      <c r="P2239" s="34"/>
      <c r="Q2239" s="34"/>
      <c r="R2239" s="34"/>
      <c r="S2239" s="34"/>
      <c r="T2239" s="34"/>
      <c r="U2239" s="34"/>
      <c r="V2239" s="34"/>
      <c r="X2239" s="34"/>
      <c r="Y2239" s="34"/>
      <c r="Z2239" s="34"/>
      <c r="AA2239" s="34"/>
      <c r="AB2239" s="34"/>
      <c r="AC2239" s="34"/>
    </row>
    <row r="2240" spans="1:29">
      <c r="A2240" s="34"/>
      <c r="B2240" s="34"/>
      <c r="C2240" s="34"/>
      <c r="D2240" s="34"/>
      <c r="E2240" s="34"/>
      <c r="F2240" s="34"/>
      <c r="G2240" s="34"/>
      <c r="I2240" s="34"/>
      <c r="J2240" s="34"/>
      <c r="K2240" s="34"/>
      <c r="L2240" s="34"/>
      <c r="M2240" s="34"/>
      <c r="N2240" s="34"/>
      <c r="O2240" s="34"/>
      <c r="P2240" s="34"/>
      <c r="Q2240" s="34"/>
      <c r="R2240" s="34"/>
      <c r="S2240" s="34"/>
      <c r="T2240" s="34"/>
      <c r="U2240" s="34"/>
      <c r="V2240" s="34"/>
      <c r="X2240" s="34"/>
      <c r="Y2240" s="34"/>
      <c r="Z2240" s="34"/>
      <c r="AA2240" s="34"/>
      <c r="AB2240" s="34"/>
      <c r="AC2240" s="34"/>
    </row>
    <row r="2241" spans="1:29">
      <c r="A2241" s="34"/>
      <c r="B2241" s="34"/>
      <c r="C2241" s="34"/>
      <c r="D2241" s="34"/>
      <c r="E2241" s="34"/>
      <c r="F2241" s="34"/>
      <c r="G2241" s="34"/>
      <c r="I2241" s="34"/>
      <c r="J2241" s="34"/>
      <c r="K2241" s="34"/>
      <c r="L2241" s="34"/>
      <c r="M2241" s="34"/>
      <c r="N2241" s="34"/>
      <c r="O2241" s="34"/>
      <c r="P2241" s="34"/>
      <c r="Q2241" s="34"/>
      <c r="R2241" s="34"/>
      <c r="S2241" s="34"/>
      <c r="T2241" s="34"/>
      <c r="U2241" s="34"/>
      <c r="V2241" s="34"/>
      <c r="X2241" s="34"/>
      <c r="Y2241" s="34"/>
      <c r="Z2241" s="34"/>
      <c r="AA2241" s="34"/>
      <c r="AB2241" s="34"/>
      <c r="AC2241" s="34"/>
    </row>
    <row r="2242" spans="1:29">
      <c r="A2242" s="34"/>
      <c r="B2242" s="34"/>
      <c r="C2242" s="34"/>
      <c r="D2242" s="34"/>
      <c r="E2242" s="34"/>
      <c r="F2242" s="34"/>
      <c r="G2242" s="34"/>
      <c r="I2242" s="34"/>
      <c r="J2242" s="34"/>
      <c r="K2242" s="34"/>
      <c r="L2242" s="34"/>
      <c r="M2242" s="34"/>
      <c r="N2242" s="34"/>
      <c r="O2242" s="34"/>
      <c r="P2242" s="34"/>
      <c r="Q2242" s="34"/>
      <c r="R2242" s="34"/>
      <c r="S2242" s="34"/>
      <c r="T2242" s="34"/>
      <c r="U2242" s="34"/>
      <c r="V2242" s="34"/>
      <c r="X2242" s="34"/>
      <c r="Y2242" s="34"/>
      <c r="Z2242" s="34"/>
      <c r="AA2242" s="34"/>
      <c r="AB2242" s="34"/>
      <c r="AC2242" s="34"/>
    </row>
    <row r="2243" spans="1:29">
      <c r="A2243" s="34"/>
      <c r="B2243" s="34"/>
      <c r="C2243" s="34"/>
      <c r="D2243" s="34"/>
      <c r="E2243" s="34"/>
      <c r="F2243" s="34"/>
      <c r="G2243" s="34"/>
      <c r="I2243" s="34"/>
      <c r="J2243" s="34"/>
      <c r="K2243" s="34"/>
      <c r="L2243" s="34"/>
      <c r="M2243" s="34"/>
      <c r="N2243" s="34"/>
      <c r="O2243" s="34"/>
      <c r="P2243" s="34"/>
      <c r="Q2243" s="34"/>
      <c r="R2243" s="34"/>
      <c r="S2243" s="34"/>
      <c r="T2243" s="34"/>
      <c r="U2243" s="34"/>
      <c r="V2243" s="34"/>
      <c r="X2243" s="34"/>
      <c r="Y2243" s="34"/>
      <c r="Z2243" s="34"/>
      <c r="AA2243" s="34"/>
      <c r="AB2243" s="34"/>
      <c r="AC2243" s="34"/>
    </row>
    <row r="2244" spans="1:29">
      <c r="A2244" s="34"/>
      <c r="B2244" s="34"/>
      <c r="C2244" s="34"/>
      <c r="D2244" s="34"/>
      <c r="E2244" s="34"/>
      <c r="F2244" s="34"/>
      <c r="G2244" s="34"/>
      <c r="I2244" s="34"/>
      <c r="J2244" s="34"/>
      <c r="K2244" s="34"/>
      <c r="L2244" s="34"/>
      <c r="M2244" s="34"/>
      <c r="N2244" s="34"/>
      <c r="O2244" s="34"/>
      <c r="P2244" s="34"/>
      <c r="Q2244" s="34"/>
      <c r="R2244" s="34"/>
      <c r="S2244" s="34"/>
      <c r="T2244" s="34"/>
      <c r="U2244" s="34"/>
      <c r="V2244" s="34"/>
      <c r="X2244" s="34"/>
      <c r="Y2244" s="34"/>
      <c r="Z2244" s="34"/>
      <c r="AA2244" s="34"/>
      <c r="AB2244" s="34"/>
      <c r="AC2244" s="34"/>
    </row>
    <row r="2245" spans="1:29">
      <c r="A2245" s="34"/>
      <c r="B2245" s="34"/>
      <c r="C2245" s="34"/>
      <c r="D2245" s="34"/>
      <c r="E2245" s="34"/>
      <c r="F2245" s="34"/>
      <c r="G2245" s="34"/>
      <c r="I2245" s="34"/>
      <c r="J2245" s="34"/>
      <c r="K2245" s="34"/>
      <c r="L2245" s="34"/>
      <c r="M2245" s="34"/>
      <c r="N2245" s="34"/>
      <c r="O2245" s="34"/>
      <c r="P2245" s="34"/>
      <c r="Q2245" s="34"/>
      <c r="R2245" s="34"/>
      <c r="S2245" s="34"/>
      <c r="T2245" s="34"/>
      <c r="U2245" s="34"/>
      <c r="V2245" s="34"/>
      <c r="X2245" s="34"/>
      <c r="Y2245" s="34"/>
      <c r="Z2245" s="34"/>
      <c r="AA2245" s="34"/>
      <c r="AB2245" s="34"/>
      <c r="AC2245" s="34"/>
    </row>
    <row r="2246" spans="1:29">
      <c r="A2246" s="34"/>
      <c r="B2246" s="34"/>
      <c r="C2246" s="34"/>
      <c r="D2246" s="34"/>
      <c r="E2246" s="34"/>
      <c r="F2246" s="34"/>
      <c r="G2246" s="34"/>
      <c r="I2246" s="34"/>
      <c r="J2246" s="34"/>
      <c r="K2246" s="34"/>
      <c r="L2246" s="34"/>
      <c r="M2246" s="34"/>
      <c r="N2246" s="34"/>
      <c r="O2246" s="34"/>
      <c r="P2246" s="34"/>
      <c r="Q2246" s="34"/>
      <c r="R2246" s="34"/>
      <c r="S2246" s="34"/>
      <c r="T2246" s="34"/>
      <c r="U2246" s="34"/>
      <c r="V2246" s="34"/>
      <c r="X2246" s="34"/>
      <c r="Y2246" s="34"/>
      <c r="Z2246" s="34"/>
      <c r="AA2246" s="34"/>
      <c r="AB2246" s="34"/>
      <c r="AC2246" s="34"/>
    </row>
    <row r="2247" spans="1:29">
      <c r="A2247" s="34"/>
      <c r="B2247" s="34"/>
      <c r="C2247" s="34"/>
      <c r="D2247" s="34"/>
      <c r="E2247" s="34"/>
      <c r="F2247" s="34"/>
      <c r="G2247" s="34"/>
      <c r="I2247" s="34"/>
      <c r="J2247" s="34"/>
      <c r="K2247" s="34"/>
      <c r="L2247" s="34"/>
      <c r="M2247" s="34"/>
      <c r="N2247" s="34"/>
      <c r="O2247" s="34"/>
      <c r="P2247" s="34"/>
      <c r="Q2247" s="34"/>
      <c r="R2247" s="34"/>
      <c r="S2247" s="34"/>
      <c r="T2247" s="34"/>
      <c r="U2247" s="34"/>
      <c r="V2247" s="34"/>
      <c r="X2247" s="34"/>
      <c r="Y2247" s="34"/>
      <c r="Z2247" s="34"/>
      <c r="AA2247" s="34"/>
      <c r="AB2247" s="34"/>
      <c r="AC2247" s="34"/>
    </row>
    <row r="2248" spans="1:29">
      <c r="A2248" s="34"/>
      <c r="B2248" s="34"/>
      <c r="C2248" s="34"/>
      <c r="D2248" s="34"/>
      <c r="E2248" s="34"/>
      <c r="F2248" s="34"/>
      <c r="G2248" s="34"/>
      <c r="I2248" s="34"/>
      <c r="J2248" s="34"/>
      <c r="K2248" s="34"/>
      <c r="L2248" s="34"/>
      <c r="M2248" s="34"/>
      <c r="N2248" s="34"/>
      <c r="O2248" s="34"/>
      <c r="P2248" s="34"/>
      <c r="Q2248" s="34"/>
      <c r="R2248" s="34"/>
      <c r="S2248" s="34"/>
      <c r="T2248" s="34"/>
      <c r="U2248" s="34"/>
      <c r="V2248" s="34"/>
      <c r="X2248" s="34"/>
      <c r="Y2248" s="34"/>
      <c r="Z2248" s="34"/>
      <c r="AA2248" s="34"/>
      <c r="AB2248" s="34"/>
      <c r="AC2248" s="34"/>
    </row>
    <row r="2249" spans="1:29">
      <c r="A2249" s="34"/>
      <c r="B2249" s="34"/>
      <c r="C2249" s="34"/>
      <c r="D2249" s="34"/>
      <c r="E2249" s="34"/>
      <c r="F2249" s="34"/>
      <c r="G2249" s="34"/>
      <c r="I2249" s="34"/>
      <c r="J2249" s="34"/>
      <c r="K2249" s="34"/>
      <c r="L2249" s="34"/>
      <c r="M2249" s="34"/>
      <c r="N2249" s="34"/>
      <c r="O2249" s="34"/>
      <c r="P2249" s="34"/>
      <c r="Q2249" s="34"/>
      <c r="R2249" s="34"/>
      <c r="S2249" s="34"/>
      <c r="T2249" s="34"/>
      <c r="U2249" s="34"/>
      <c r="V2249" s="34"/>
      <c r="X2249" s="34"/>
      <c r="Y2249" s="34"/>
      <c r="Z2249" s="34"/>
      <c r="AA2249" s="34"/>
      <c r="AB2249" s="34"/>
      <c r="AC2249" s="34"/>
    </row>
    <row r="2250" spans="1:29">
      <c r="A2250" s="34"/>
      <c r="B2250" s="34"/>
      <c r="C2250" s="34"/>
      <c r="D2250" s="34"/>
      <c r="E2250" s="34"/>
      <c r="F2250" s="34"/>
      <c r="G2250" s="34"/>
      <c r="I2250" s="34"/>
      <c r="J2250" s="34"/>
      <c r="K2250" s="34"/>
      <c r="L2250" s="34"/>
      <c r="M2250" s="34"/>
      <c r="N2250" s="34"/>
      <c r="O2250" s="34"/>
      <c r="P2250" s="34"/>
      <c r="Q2250" s="34"/>
      <c r="R2250" s="34"/>
      <c r="S2250" s="34"/>
      <c r="T2250" s="34"/>
      <c r="U2250" s="34"/>
      <c r="V2250" s="34"/>
      <c r="X2250" s="34"/>
      <c r="Y2250" s="34"/>
      <c r="Z2250" s="34"/>
      <c r="AA2250" s="34"/>
      <c r="AB2250" s="34"/>
      <c r="AC2250" s="34"/>
    </row>
    <row r="2251" spans="1:29">
      <c r="A2251" s="34"/>
      <c r="B2251" s="34"/>
      <c r="C2251" s="34"/>
      <c r="D2251" s="34"/>
      <c r="E2251" s="34"/>
      <c r="F2251" s="34"/>
      <c r="G2251" s="34"/>
      <c r="I2251" s="34"/>
      <c r="J2251" s="34"/>
      <c r="K2251" s="34"/>
      <c r="L2251" s="34"/>
      <c r="M2251" s="34"/>
      <c r="N2251" s="34"/>
      <c r="O2251" s="34"/>
      <c r="P2251" s="34"/>
      <c r="Q2251" s="34"/>
      <c r="R2251" s="34"/>
      <c r="S2251" s="34"/>
      <c r="T2251" s="34"/>
      <c r="U2251" s="34"/>
      <c r="V2251" s="34"/>
      <c r="X2251" s="34"/>
      <c r="Y2251" s="34"/>
      <c r="Z2251" s="34"/>
      <c r="AA2251" s="34"/>
      <c r="AB2251" s="34"/>
      <c r="AC2251" s="34"/>
    </row>
    <row r="2252" spans="1:29">
      <c r="A2252" s="34"/>
      <c r="B2252" s="34"/>
      <c r="C2252" s="34"/>
      <c r="D2252" s="34"/>
      <c r="E2252" s="34"/>
      <c r="F2252" s="34"/>
      <c r="G2252" s="34"/>
      <c r="I2252" s="34"/>
      <c r="J2252" s="34"/>
      <c r="K2252" s="34"/>
      <c r="L2252" s="34"/>
      <c r="M2252" s="34"/>
      <c r="N2252" s="34"/>
      <c r="O2252" s="34"/>
      <c r="P2252" s="34"/>
      <c r="Q2252" s="34"/>
      <c r="R2252" s="34"/>
      <c r="S2252" s="34"/>
      <c r="T2252" s="34"/>
      <c r="U2252" s="34"/>
      <c r="V2252" s="34"/>
      <c r="X2252" s="34"/>
      <c r="Y2252" s="34"/>
      <c r="Z2252" s="34"/>
      <c r="AA2252" s="34"/>
      <c r="AB2252" s="34"/>
      <c r="AC2252" s="34"/>
    </row>
    <row r="2253" spans="1:29">
      <c r="A2253" s="34"/>
      <c r="B2253" s="34"/>
      <c r="C2253" s="34"/>
      <c r="D2253" s="34"/>
      <c r="E2253" s="34"/>
      <c r="F2253" s="34"/>
      <c r="G2253" s="34"/>
      <c r="I2253" s="34"/>
      <c r="J2253" s="34"/>
      <c r="K2253" s="34"/>
      <c r="L2253" s="34"/>
      <c r="M2253" s="34"/>
      <c r="N2253" s="34"/>
      <c r="O2253" s="34"/>
      <c r="P2253" s="34"/>
      <c r="Q2253" s="34"/>
      <c r="R2253" s="34"/>
      <c r="S2253" s="34"/>
      <c r="T2253" s="34"/>
      <c r="U2253" s="34"/>
      <c r="V2253" s="34"/>
      <c r="X2253" s="34"/>
      <c r="Y2253" s="34"/>
      <c r="Z2253" s="34"/>
      <c r="AA2253" s="34"/>
      <c r="AB2253" s="34"/>
      <c r="AC2253" s="34"/>
    </row>
    <row r="2254" spans="1:29">
      <c r="A2254" s="34"/>
      <c r="B2254" s="34"/>
      <c r="C2254" s="34"/>
      <c r="D2254" s="34"/>
      <c r="E2254" s="34"/>
      <c r="F2254" s="34"/>
      <c r="G2254" s="34"/>
      <c r="I2254" s="34"/>
      <c r="J2254" s="34"/>
      <c r="K2254" s="34"/>
      <c r="L2254" s="34"/>
      <c r="M2254" s="34"/>
      <c r="N2254" s="34"/>
      <c r="O2254" s="34"/>
      <c r="P2254" s="34"/>
      <c r="Q2254" s="34"/>
      <c r="R2254" s="34"/>
      <c r="S2254" s="34"/>
      <c r="T2254" s="34"/>
      <c r="U2254" s="34"/>
      <c r="V2254" s="34"/>
      <c r="X2254" s="34"/>
      <c r="Y2254" s="34"/>
      <c r="Z2254" s="34"/>
      <c r="AA2254" s="34"/>
      <c r="AB2254" s="34"/>
      <c r="AC2254" s="34"/>
    </row>
    <row r="2255" spans="1:29">
      <c r="A2255" s="34"/>
      <c r="B2255" s="34"/>
      <c r="C2255" s="34"/>
      <c r="D2255" s="34"/>
      <c r="E2255" s="34"/>
      <c r="F2255" s="34"/>
      <c r="G2255" s="34"/>
      <c r="I2255" s="34"/>
      <c r="J2255" s="34"/>
      <c r="K2255" s="34"/>
      <c r="L2255" s="34"/>
      <c r="M2255" s="34"/>
      <c r="N2255" s="34"/>
      <c r="O2255" s="34"/>
      <c r="P2255" s="34"/>
      <c r="Q2255" s="34"/>
      <c r="R2255" s="34"/>
      <c r="S2255" s="34"/>
      <c r="T2255" s="34"/>
      <c r="U2255" s="34"/>
      <c r="V2255" s="34"/>
      <c r="X2255" s="34"/>
      <c r="Y2255" s="34"/>
      <c r="Z2255" s="34"/>
      <c r="AA2255" s="34"/>
      <c r="AB2255" s="34"/>
      <c r="AC2255" s="34"/>
    </row>
    <row r="2256" spans="1:29">
      <c r="A2256" s="34"/>
      <c r="B2256" s="34"/>
      <c r="C2256" s="34"/>
      <c r="D2256" s="34"/>
      <c r="E2256" s="34"/>
      <c r="F2256" s="34"/>
      <c r="G2256" s="34"/>
      <c r="I2256" s="34"/>
      <c r="J2256" s="34"/>
      <c r="K2256" s="34"/>
      <c r="L2256" s="34"/>
      <c r="M2256" s="34"/>
      <c r="N2256" s="34"/>
      <c r="O2256" s="34"/>
      <c r="P2256" s="34"/>
      <c r="Q2256" s="34"/>
      <c r="R2256" s="34"/>
      <c r="S2256" s="34"/>
      <c r="T2256" s="34"/>
      <c r="U2256" s="34"/>
      <c r="V2256" s="34"/>
      <c r="X2256" s="34"/>
      <c r="Y2256" s="34"/>
      <c r="Z2256" s="34"/>
      <c r="AA2256" s="34"/>
      <c r="AB2256" s="34"/>
      <c r="AC2256" s="34"/>
    </row>
    <row r="2257" spans="1:29">
      <c r="A2257" s="34"/>
      <c r="B2257" s="34"/>
      <c r="C2257" s="34"/>
      <c r="D2257" s="34"/>
      <c r="E2257" s="34"/>
      <c r="F2257" s="34"/>
      <c r="G2257" s="34"/>
      <c r="I2257" s="34"/>
      <c r="J2257" s="34"/>
      <c r="K2257" s="34"/>
      <c r="L2257" s="34"/>
      <c r="M2257" s="34"/>
      <c r="N2257" s="34"/>
      <c r="O2257" s="34"/>
      <c r="P2257" s="34"/>
      <c r="Q2257" s="34"/>
      <c r="R2257" s="34"/>
      <c r="S2257" s="34"/>
      <c r="T2257" s="34"/>
      <c r="U2257" s="34"/>
      <c r="V2257" s="34"/>
      <c r="X2257" s="34"/>
      <c r="Y2257" s="34"/>
      <c r="Z2257" s="34"/>
      <c r="AA2257" s="34"/>
      <c r="AB2257" s="34"/>
      <c r="AC2257" s="34"/>
    </row>
    <row r="2258" spans="1:29">
      <c r="A2258" s="34"/>
      <c r="B2258" s="34"/>
      <c r="C2258" s="34"/>
      <c r="D2258" s="34"/>
      <c r="E2258" s="34"/>
      <c r="F2258" s="34"/>
      <c r="G2258" s="34"/>
      <c r="I2258" s="34"/>
      <c r="J2258" s="34"/>
      <c r="K2258" s="34"/>
      <c r="L2258" s="34"/>
      <c r="M2258" s="34"/>
      <c r="N2258" s="34"/>
      <c r="O2258" s="34"/>
      <c r="P2258" s="34"/>
      <c r="Q2258" s="34"/>
      <c r="R2258" s="34"/>
      <c r="S2258" s="34"/>
      <c r="T2258" s="34"/>
      <c r="U2258" s="34"/>
      <c r="V2258" s="34"/>
      <c r="X2258" s="34"/>
      <c r="Y2258" s="34"/>
      <c r="Z2258" s="34"/>
      <c r="AA2258" s="34"/>
      <c r="AB2258" s="34"/>
      <c r="AC2258" s="34"/>
    </row>
    <row r="2259" spans="1:29">
      <c r="A2259" s="34"/>
      <c r="B2259" s="34"/>
      <c r="C2259" s="34"/>
      <c r="D2259" s="34"/>
      <c r="E2259" s="34"/>
      <c r="F2259" s="34"/>
      <c r="G2259" s="34"/>
      <c r="I2259" s="34"/>
      <c r="J2259" s="34"/>
      <c r="K2259" s="34"/>
      <c r="L2259" s="34"/>
      <c r="M2259" s="34"/>
      <c r="N2259" s="34"/>
      <c r="O2259" s="34"/>
      <c r="P2259" s="34"/>
      <c r="Q2259" s="34"/>
      <c r="R2259" s="34"/>
      <c r="S2259" s="34"/>
      <c r="T2259" s="34"/>
      <c r="U2259" s="34"/>
      <c r="V2259" s="34"/>
      <c r="X2259" s="34"/>
      <c r="Y2259" s="34"/>
      <c r="Z2259" s="34"/>
      <c r="AA2259" s="34"/>
      <c r="AB2259" s="34"/>
      <c r="AC2259" s="34"/>
    </row>
    <row r="2260" spans="1:29">
      <c r="A2260" s="34"/>
      <c r="B2260" s="34"/>
      <c r="C2260" s="34"/>
      <c r="D2260" s="34"/>
      <c r="E2260" s="34"/>
      <c r="F2260" s="34"/>
      <c r="G2260" s="34"/>
      <c r="I2260" s="34"/>
      <c r="J2260" s="34"/>
      <c r="K2260" s="34"/>
      <c r="L2260" s="34"/>
      <c r="M2260" s="34"/>
      <c r="N2260" s="34"/>
      <c r="O2260" s="34"/>
      <c r="P2260" s="34"/>
      <c r="Q2260" s="34"/>
      <c r="R2260" s="34"/>
      <c r="S2260" s="34"/>
      <c r="T2260" s="34"/>
      <c r="U2260" s="34"/>
      <c r="V2260" s="34"/>
      <c r="X2260" s="34"/>
      <c r="Y2260" s="34"/>
      <c r="Z2260" s="34"/>
      <c r="AA2260" s="34"/>
      <c r="AB2260" s="34"/>
      <c r="AC2260" s="34"/>
    </row>
    <row r="2261" spans="1:29">
      <c r="A2261" s="34"/>
      <c r="B2261" s="34"/>
      <c r="C2261" s="34"/>
      <c r="D2261" s="34"/>
      <c r="E2261" s="34"/>
      <c r="F2261" s="34"/>
      <c r="G2261" s="34"/>
      <c r="I2261" s="34"/>
      <c r="J2261" s="34"/>
      <c r="K2261" s="34"/>
      <c r="L2261" s="34"/>
      <c r="M2261" s="34"/>
      <c r="N2261" s="34"/>
      <c r="O2261" s="34"/>
      <c r="P2261" s="34"/>
      <c r="Q2261" s="34"/>
      <c r="R2261" s="34"/>
      <c r="S2261" s="34"/>
      <c r="T2261" s="34"/>
      <c r="U2261" s="34"/>
      <c r="V2261" s="34"/>
      <c r="X2261" s="34"/>
      <c r="Y2261" s="34"/>
      <c r="Z2261" s="34"/>
      <c r="AA2261" s="34"/>
      <c r="AB2261" s="34"/>
      <c r="AC2261" s="34"/>
    </row>
    <row r="2262" spans="1:29">
      <c r="A2262" s="34"/>
      <c r="B2262" s="34"/>
      <c r="C2262" s="34"/>
      <c r="D2262" s="34"/>
      <c r="E2262" s="34"/>
      <c r="F2262" s="34"/>
      <c r="G2262" s="34"/>
      <c r="I2262" s="34"/>
      <c r="J2262" s="34"/>
      <c r="K2262" s="34"/>
      <c r="L2262" s="34"/>
      <c r="M2262" s="34"/>
      <c r="N2262" s="34"/>
      <c r="O2262" s="34"/>
      <c r="P2262" s="34"/>
      <c r="Q2262" s="34"/>
      <c r="R2262" s="34"/>
      <c r="S2262" s="34"/>
      <c r="T2262" s="34"/>
      <c r="U2262" s="34"/>
      <c r="V2262" s="34"/>
      <c r="X2262" s="34"/>
      <c r="Y2262" s="34"/>
      <c r="Z2262" s="34"/>
      <c r="AA2262" s="34"/>
      <c r="AB2262" s="34"/>
      <c r="AC2262" s="34"/>
    </row>
    <row r="2263" spans="1:29">
      <c r="A2263" s="34"/>
      <c r="B2263" s="34"/>
      <c r="C2263" s="34"/>
      <c r="D2263" s="34"/>
      <c r="E2263" s="34"/>
      <c r="F2263" s="34"/>
      <c r="G2263" s="34"/>
      <c r="I2263" s="34"/>
      <c r="J2263" s="34"/>
      <c r="K2263" s="34"/>
      <c r="L2263" s="34"/>
      <c r="M2263" s="34"/>
      <c r="N2263" s="34"/>
      <c r="O2263" s="34"/>
      <c r="P2263" s="34"/>
      <c r="Q2263" s="34"/>
      <c r="R2263" s="34"/>
      <c r="S2263" s="34"/>
      <c r="T2263" s="34"/>
      <c r="U2263" s="34"/>
      <c r="V2263" s="34"/>
      <c r="X2263" s="34"/>
      <c r="Y2263" s="34"/>
      <c r="Z2263" s="34"/>
      <c r="AA2263" s="34"/>
      <c r="AB2263" s="34"/>
      <c r="AC2263" s="34"/>
    </row>
    <row r="2264" spans="1:29">
      <c r="A2264" s="34"/>
      <c r="B2264" s="34"/>
      <c r="C2264" s="34"/>
      <c r="D2264" s="34"/>
      <c r="E2264" s="34"/>
      <c r="F2264" s="34"/>
      <c r="G2264" s="34"/>
      <c r="I2264" s="34"/>
      <c r="J2264" s="34"/>
      <c r="K2264" s="34"/>
      <c r="L2264" s="34"/>
      <c r="M2264" s="34"/>
      <c r="N2264" s="34"/>
      <c r="O2264" s="34"/>
      <c r="P2264" s="34"/>
      <c r="Q2264" s="34"/>
      <c r="R2264" s="34"/>
      <c r="S2264" s="34"/>
      <c r="T2264" s="34"/>
      <c r="U2264" s="34"/>
      <c r="V2264" s="34"/>
      <c r="X2264" s="34"/>
      <c r="Y2264" s="34"/>
      <c r="Z2264" s="34"/>
      <c r="AA2264" s="34"/>
      <c r="AB2264" s="34"/>
      <c r="AC2264" s="34"/>
    </row>
    <row r="2265" spans="1:29">
      <c r="A2265" s="34"/>
      <c r="B2265" s="34"/>
      <c r="C2265" s="34"/>
      <c r="D2265" s="34"/>
      <c r="E2265" s="34"/>
      <c r="F2265" s="34"/>
      <c r="G2265" s="34"/>
      <c r="I2265" s="34"/>
      <c r="J2265" s="34"/>
      <c r="K2265" s="34"/>
      <c r="L2265" s="34"/>
      <c r="M2265" s="34"/>
      <c r="N2265" s="34"/>
      <c r="O2265" s="34"/>
      <c r="P2265" s="34"/>
      <c r="Q2265" s="34"/>
      <c r="R2265" s="34"/>
      <c r="S2265" s="34"/>
      <c r="T2265" s="34"/>
      <c r="U2265" s="34"/>
      <c r="V2265" s="34"/>
      <c r="X2265" s="34"/>
      <c r="Y2265" s="34"/>
      <c r="Z2265" s="34"/>
      <c r="AA2265" s="34"/>
      <c r="AB2265" s="34"/>
      <c r="AC2265" s="34"/>
    </row>
    <row r="2266" spans="1:29">
      <c r="A2266" s="34"/>
      <c r="B2266" s="34"/>
      <c r="C2266" s="34"/>
      <c r="D2266" s="34"/>
      <c r="E2266" s="34"/>
      <c r="F2266" s="34"/>
      <c r="G2266" s="34"/>
      <c r="I2266" s="34"/>
      <c r="J2266" s="34"/>
      <c r="K2266" s="34"/>
      <c r="L2266" s="34"/>
      <c r="M2266" s="34"/>
      <c r="N2266" s="34"/>
      <c r="O2266" s="34"/>
      <c r="P2266" s="34"/>
      <c r="Q2266" s="34"/>
      <c r="R2266" s="34"/>
      <c r="S2266" s="34"/>
      <c r="T2266" s="34"/>
      <c r="U2266" s="34"/>
      <c r="V2266" s="34"/>
      <c r="X2266" s="34"/>
      <c r="Y2266" s="34"/>
      <c r="Z2266" s="34"/>
      <c r="AA2266" s="34"/>
      <c r="AB2266" s="34"/>
      <c r="AC2266" s="34"/>
    </row>
    <row r="2267" spans="1:29">
      <c r="A2267" s="34"/>
      <c r="B2267" s="34"/>
      <c r="C2267" s="34"/>
      <c r="D2267" s="34"/>
      <c r="E2267" s="34"/>
      <c r="F2267" s="34"/>
      <c r="G2267" s="34"/>
      <c r="I2267" s="34"/>
      <c r="J2267" s="34"/>
      <c r="K2267" s="34"/>
      <c r="L2267" s="34"/>
      <c r="M2267" s="34"/>
      <c r="N2267" s="34"/>
      <c r="O2267" s="34"/>
      <c r="P2267" s="34"/>
      <c r="Q2267" s="34"/>
      <c r="R2267" s="34"/>
      <c r="S2267" s="34"/>
      <c r="T2267" s="34"/>
      <c r="U2267" s="34"/>
      <c r="V2267" s="34"/>
      <c r="X2267" s="34"/>
      <c r="Y2267" s="34"/>
      <c r="Z2267" s="34"/>
      <c r="AA2267" s="34"/>
      <c r="AB2267" s="34"/>
      <c r="AC2267" s="34"/>
    </row>
    <row r="2268" spans="1:29">
      <c r="A2268" s="34"/>
      <c r="B2268" s="34"/>
      <c r="C2268" s="34"/>
      <c r="D2268" s="34"/>
      <c r="E2268" s="34"/>
      <c r="F2268" s="34"/>
      <c r="G2268" s="34"/>
      <c r="I2268" s="34"/>
      <c r="J2268" s="34"/>
      <c r="K2268" s="34"/>
      <c r="L2268" s="34"/>
      <c r="M2268" s="34"/>
      <c r="N2268" s="34"/>
      <c r="O2268" s="34"/>
      <c r="P2268" s="34"/>
      <c r="Q2268" s="34"/>
      <c r="R2268" s="34"/>
      <c r="S2268" s="34"/>
      <c r="T2268" s="34"/>
      <c r="U2268" s="34"/>
      <c r="V2268" s="34"/>
      <c r="X2268" s="34"/>
      <c r="Y2268" s="34"/>
      <c r="Z2268" s="34"/>
      <c r="AA2268" s="34"/>
      <c r="AB2268" s="34"/>
      <c r="AC2268" s="34"/>
    </row>
    <row r="2269" spans="1:29">
      <c r="A2269" s="34"/>
      <c r="B2269" s="34"/>
      <c r="C2269" s="34"/>
      <c r="D2269" s="34"/>
      <c r="E2269" s="34"/>
      <c r="F2269" s="34"/>
      <c r="G2269" s="34"/>
      <c r="I2269" s="34"/>
      <c r="J2269" s="34"/>
      <c r="K2269" s="34"/>
      <c r="L2269" s="34"/>
      <c r="M2269" s="34"/>
      <c r="N2269" s="34"/>
      <c r="O2269" s="34"/>
      <c r="P2269" s="34"/>
      <c r="Q2269" s="34"/>
      <c r="R2269" s="34"/>
      <c r="S2269" s="34"/>
      <c r="T2269" s="34"/>
      <c r="U2269" s="34"/>
      <c r="V2269" s="34"/>
      <c r="X2269" s="34"/>
      <c r="Y2269" s="34"/>
      <c r="Z2269" s="34"/>
      <c r="AA2269" s="34"/>
      <c r="AB2269" s="34"/>
      <c r="AC2269" s="34"/>
    </row>
    <row r="2270" spans="1:29">
      <c r="A2270" s="34"/>
      <c r="B2270" s="34"/>
      <c r="C2270" s="34"/>
      <c r="D2270" s="34"/>
      <c r="E2270" s="34"/>
      <c r="F2270" s="34"/>
      <c r="G2270" s="34"/>
      <c r="I2270" s="34"/>
      <c r="J2270" s="34"/>
      <c r="K2270" s="34"/>
      <c r="L2270" s="34"/>
      <c r="M2270" s="34"/>
      <c r="N2270" s="34"/>
      <c r="O2270" s="34"/>
      <c r="P2270" s="34"/>
      <c r="Q2270" s="34"/>
      <c r="R2270" s="34"/>
      <c r="S2270" s="34"/>
      <c r="T2270" s="34"/>
      <c r="U2270" s="34"/>
      <c r="V2270" s="34"/>
      <c r="X2270" s="34"/>
      <c r="Y2270" s="34"/>
      <c r="Z2270" s="34"/>
      <c r="AA2270" s="34"/>
      <c r="AB2270" s="34"/>
      <c r="AC2270" s="34"/>
    </row>
    <row r="2271" spans="1:29">
      <c r="A2271" s="34"/>
      <c r="B2271" s="34"/>
      <c r="C2271" s="34"/>
      <c r="D2271" s="34"/>
      <c r="E2271" s="34"/>
      <c r="F2271" s="34"/>
      <c r="G2271" s="34"/>
      <c r="I2271" s="34"/>
      <c r="J2271" s="34"/>
      <c r="K2271" s="34"/>
      <c r="L2271" s="34"/>
      <c r="M2271" s="34"/>
      <c r="N2271" s="34"/>
      <c r="O2271" s="34"/>
      <c r="P2271" s="34"/>
      <c r="Q2271" s="34"/>
      <c r="R2271" s="34"/>
      <c r="S2271" s="34"/>
      <c r="T2271" s="34"/>
      <c r="U2271" s="34"/>
      <c r="V2271" s="34"/>
      <c r="X2271" s="34"/>
      <c r="Y2271" s="34"/>
      <c r="Z2271" s="34"/>
      <c r="AA2271" s="34"/>
      <c r="AB2271" s="34"/>
      <c r="AC2271" s="34"/>
    </row>
    <row r="2272" spans="1:29">
      <c r="A2272" s="34"/>
      <c r="B2272" s="34"/>
      <c r="C2272" s="34"/>
      <c r="D2272" s="34"/>
      <c r="E2272" s="34"/>
      <c r="F2272" s="34"/>
      <c r="G2272" s="34"/>
      <c r="I2272" s="34"/>
      <c r="J2272" s="34"/>
      <c r="K2272" s="34"/>
      <c r="L2272" s="34"/>
      <c r="M2272" s="34"/>
      <c r="N2272" s="34"/>
      <c r="O2272" s="34"/>
      <c r="P2272" s="34"/>
      <c r="Q2272" s="34"/>
      <c r="R2272" s="34"/>
      <c r="S2272" s="34"/>
      <c r="T2272" s="34"/>
      <c r="U2272" s="34"/>
      <c r="V2272" s="34"/>
      <c r="X2272" s="34"/>
      <c r="Y2272" s="34"/>
      <c r="Z2272" s="34"/>
      <c r="AA2272" s="34"/>
      <c r="AB2272" s="34"/>
      <c r="AC2272" s="34"/>
    </row>
    <row r="2273" spans="1:29">
      <c r="A2273" s="34"/>
      <c r="B2273" s="34"/>
      <c r="C2273" s="34"/>
      <c r="D2273" s="34"/>
      <c r="E2273" s="34"/>
      <c r="F2273" s="34"/>
      <c r="G2273" s="34"/>
      <c r="I2273" s="34"/>
      <c r="J2273" s="34"/>
      <c r="K2273" s="34"/>
      <c r="L2273" s="34"/>
      <c r="M2273" s="34"/>
      <c r="N2273" s="34"/>
      <c r="O2273" s="34"/>
      <c r="P2273" s="34"/>
      <c r="Q2273" s="34"/>
      <c r="R2273" s="34"/>
      <c r="S2273" s="34"/>
      <c r="T2273" s="34"/>
      <c r="U2273" s="34"/>
      <c r="V2273" s="34"/>
      <c r="X2273" s="34"/>
      <c r="Y2273" s="34"/>
      <c r="Z2273" s="34"/>
      <c r="AA2273" s="34"/>
      <c r="AB2273" s="34"/>
      <c r="AC2273" s="34"/>
    </row>
    <row r="2274" spans="1:29">
      <c r="A2274" s="34"/>
      <c r="B2274" s="34"/>
      <c r="C2274" s="34"/>
      <c r="D2274" s="34"/>
      <c r="E2274" s="34"/>
      <c r="F2274" s="34"/>
      <c r="G2274" s="34"/>
      <c r="I2274" s="34"/>
      <c r="J2274" s="34"/>
      <c r="K2274" s="34"/>
      <c r="L2274" s="34"/>
      <c r="M2274" s="34"/>
      <c r="N2274" s="34"/>
      <c r="O2274" s="34"/>
      <c r="P2274" s="34"/>
      <c r="Q2274" s="34"/>
      <c r="R2274" s="34"/>
      <c r="S2274" s="34"/>
      <c r="T2274" s="34"/>
      <c r="U2274" s="34"/>
      <c r="V2274" s="34"/>
      <c r="X2274" s="34"/>
      <c r="Y2274" s="34"/>
      <c r="Z2274" s="34"/>
      <c r="AA2274" s="34"/>
      <c r="AB2274" s="34"/>
      <c r="AC2274" s="34"/>
    </row>
    <row r="2275" spans="1:29">
      <c r="A2275" s="34"/>
      <c r="B2275" s="34"/>
      <c r="C2275" s="34"/>
      <c r="D2275" s="34"/>
      <c r="E2275" s="34"/>
      <c r="F2275" s="34"/>
      <c r="G2275" s="34"/>
      <c r="I2275" s="34"/>
      <c r="J2275" s="34"/>
      <c r="K2275" s="34"/>
      <c r="L2275" s="34"/>
      <c r="M2275" s="34"/>
      <c r="N2275" s="34"/>
      <c r="O2275" s="34"/>
      <c r="P2275" s="34"/>
      <c r="Q2275" s="34"/>
      <c r="R2275" s="34"/>
      <c r="S2275" s="34"/>
      <c r="T2275" s="34"/>
      <c r="U2275" s="34"/>
      <c r="V2275" s="34"/>
      <c r="X2275" s="34"/>
      <c r="Y2275" s="34"/>
      <c r="Z2275" s="34"/>
      <c r="AA2275" s="34"/>
      <c r="AB2275" s="34"/>
      <c r="AC2275" s="34"/>
    </row>
    <row r="2276" spans="1:29">
      <c r="A2276" s="34"/>
      <c r="B2276" s="34"/>
      <c r="C2276" s="34"/>
      <c r="D2276" s="34"/>
      <c r="E2276" s="34"/>
      <c r="F2276" s="34"/>
      <c r="G2276" s="34"/>
      <c r="I2276" s="34"/>
      <c r="J2276" s="34"/>
      <c r="K2276" s="34"/>
      <c r="L2276" s="34"/>
      <c r="M2276" s="34"/>
      <c r="N2276" s="34"/>
      <c r="O2276" s="34"/>
      <c r="P2276" s="34"/>
      <c r="Q2276" s="34"/>
      <c r="R2276" s="34"/>
      <c r="S2276" s="34"/>
      <c r="T2276" s="34"/>
      <c r="U2276" s="34"/>
      <c r="V2276" s="34"/>
      <c r="X2276" s="34"/>
      <c r="Y2276" s="34"/>
      <c r="Z2276" s="34"/>
      <c r="AA2276" s="34"/>
      <c r="AB2276" s="34"/>
      <c r="AC2276" s="34"/>
    </row>
    <row r="2277" spans="1:29">
      <c r="A2277" s="34"/>
      <c r="B2277" s="34"/>
      <c r="C2277" s="34"/>
      <c r="D2277" s="34"/>
      <c r="E2277" s="34"/>
      <c r="F2277" s="34"/>
      <c r="G2277" s="34"/>
      <c r="I2277" s="34"/>
      <c r="J2277" s="34"/>
      <c r="K2277" s="34"/>
      <c r="L2277" s="34"/>
      <c r="M2277" s="34"/>
      <c r="N2277" s="34"/>
      <c r="O2277" s="34"/>
      <c r="P2277" s="34"/>
      <c r="Q2277" s="34"/>
      <c r="R2277" s="34"/>
      <c r="S2277" s="34"/>
      <c r="T2277" s="34"/>
      <c r="U2277" s="34"/>
      <c r="V2277" s="34"/>
      <c r="X2277" s="34"/>
      <c r="Y2277" s="34"/>
      <c r="Z2277" s="34"/>
      <c r="AA2277" s="34"/>
      <c r="AB2277" s="34"/>
      <c r="AC2277" s="34"/>
    </row>
    <row r="2278" spans="1:29">
      <c r="A2278" s="34"/>
      <c r="B2278" s="34"/>
      <c r="C2278" s="34"/>
      <c r="D2278" s="34"/>
      <c r="E2278" s="34"/>
      <c r="F2278" s="34"/>
      <c r="G2278" s="34"/>
      <c r="I2278" s="34"/>
      <c r="J2278" s="34"/>
      <c r="K2278" s="34"/>
      <c r="L2278" s="34"/>
      <c r="M2278" s="34"/>
      <c r="N2278" s="34"/>
      <c r="O2278" s="34"/>
      <c r="P2278" s="34"/>
      <c r="Q2278" s="34"/>
      <c r="R2278" s="34"/>
      <c r="S2278" s="34"/>
      <c r="T2278" s="34"/>
      <c r="U2278" s="34"/>
      <c r="V2278" s="34"/>
      <c r="X2278" s="34"/>
      <c r="Y2278" s="34"/>
      <c r="Z2278" s="34"/>
      <c r="AA2278" s="34"/>
      <c r="AB2278" s="34"/>
      <c r="AC2278" s="34"/>
    </row>
    <row r="2279" spans="1:29">
      <c r="A2279" s="34"/>
      <c r="B2279" s="34"/>
      <c r="C2279" s="34"/>
      <c r="D2279" s="34"/>
      <c r="E2279" s="34"/>
      <c r="F2279" s="34"/>
      <c r="G2279" s="34"/>
      <c r="I2279" s="34"/>
      <c r="J2279" s="34"/>
      <c r="K2279" s="34"/>
      <c r="L2279" s="34"/>
      <c r="M2279" s="34"/>
      <c r="N2279" s="34"/>
      <c r="O2279" s="34"/>
      <c r="P2279" s="34"/>
      <c r="Q2279" s="34"/>
      <c r="R2279" s="34"/>
      <c r="S2279" s="34"/>
      <c r="T2279" s="34"/>
      <c r="U2279" s="34"/>
      <c r="V2279" s="34"/>
      <c r="X2279" s="34"/>
      <c r="Y2279" s="34"/>
      <c r="Z2279" s="34"/>
      <c r="AA2279" s="34"/>
      <c r="AB2279" s="34"/>
      <c r="AC2279" s="34"/>
    </row>
    <row r="2280" spans="1:29">
      <c r="A2280" s="34"/>
      <c r="B2280" s="34"/>
      <c r="C2280" s="34"/>
      <c r="D2280" s="34"/>
      <c r="E2280" s="34"/>
      <c r="F2280" s="34"/>
      <c r="G2280" s="34"/>
      <c r="I2280" s="34"/>
      <c r="J2280" s="34"/>
      <c r="K2280" s="34"/>
      <c r="L2280" s="34"/>
      <c r="M2280" s="34"/>
      <c r="N2280" s="34"/>
      <c r="O2280" s="34"/>
      <c r="P2280" s="34"/>
      <c r="Q2280" s="34"/>
      <c r="R2280" s="34"/>
      <c r="S2280" s="34"/>
      <c r="T2280" s="34"/>
      <c r="U2280" s="34"/>
      <c r="V2280" s="34"/>
      <c r="X2280" s="34"/>
      <c r="Y2280" s="34"/>
      <c r="Z2280" s="34"/>
      <c r="AA2280" s="34"/>
      <c r="AB2280" s="34"/>
      <c r="AC2280" s="34"/>
    </row>
    <row r="2281" spans="1:29">
      <c r="A2281" s="34"/>
      <c r="B2281" s="34"/>
      <c r="C2281" s="34"/>
      <c r="D2281" s="34"/>
      <c r="E2281" s="34"/>
      <c r="F2281" s="34"/>
      <c r="G2281" s="34"/>
      <c r="I2281" s="34"/>
      <c r="J2281" s="34"/>
      <c r="K2281" s="34"/>
      <c r="L2281" s="34"/>
      <c r="M2281" s="34"/>
      <c r="N2281" s="34"/>
      <c r="O2281" s="34"/>
      <c r="P2281" s="34"/>
      <c r="Q2281" s="34"/>
      <c r="R2281" s="34"/>
      <c r="S2281" s="34"/>
      <c r="T2281" s="34"/>
      <c r="U2281" s="34"/>
      <c r="V2281" s="34"/>
      <c r="X2281" s="34"/>
      <c r="Y2281" s="34"/>
      <c r="Z2281" s="34"/>
      <c r="AA2281" s="34"/>
      <c r="AB2281" s="34"/>
      <c r="AC2281" s="34"/>
    </row>
    <row r="2282" spans="1:29">
      <c r="A2282" s="34"/>
      <c r="B2282" s="34"/>
      <c r="C2282" s="34"/>
      <c r="D2282" s="34"/>
      <c r="E2282" s="34"/>
      <c r="F2282" s="34"/>
      <c r="G2282" s="34"/>
      <c r="I2282" s="34"/>
      <c r="J2282" s="34"/>
      <c r="K2282" s="34"/>
      <c r="L2282" s="34"/>
      <c r="M2282" s="34"/>
      <c r="N2282" s="34"/>
      <c r="O2282" s="34"/>
      <c r="P2282" s="34"/>
      <c r="Q2282" s="34"/>
      <c r="R2282" s="34"/>
      <c r="S2282" s="34"/>
      <c r="T2282" s="34"/>
      <c r="U2282" s="34"/>
      <c r="V2282" s="34"/>
      <c r="X2282" s="34"/>
      <c r="Y2282" s="34"/>
      <c r="Z2282" s="34"/>
      <c r="AA2282" s="34"/>
      <c r="AB2282" s="34"/>
      <c r="AC2282" s="34"/>
    </row>
    <row r="2283" spans="1:29">
      <c r="A2283" s="34"/>
      <c r="B2283" s="34"/>
      <c r="C2283" s="34"/>
      <c r="D2283" s="34"/>
      <c r="E2283" s="34"/>
      <c r="F2283" s="34"/>
      <c r="G2283" s="34"/>
      <c r="I2283" s="34"/>
      <c r="J2283" s="34"/>
      <c r="K2283" s="34"/>
      <c r="L2283" s="34"/>
      <c r="M2283" s="34"/>
      <c r="N2283" s="34"/>
      <c r="O2283" s="34"/>
      <c r="P2283" s="34"/>
      <c r="Q2283" s="34"/>
      <c r="R2283" s="34"/>
      <c r="S2283" s="34"/>
      <c r="T2283" s="34"/>
      <c r="U2283" s="34"/>
      <c r="V2283" s="34"/>
      <c r="X2283" s="34"/>
      <c r="Y2283" s="34"/>
      <c r="Z2283" s="34"/>
      <c r="AA2283" s="34"/>
      <c r="AB2283" s="34"/>
      <c r="AC2283" s="34"/>
    </row>
    <row r="2284" spans="1:29">
      <c r="A2284" s="34"/>
      <c r="B2284" s="34"/>
      <c r="C2284" s="34"/>
      <c r="D2284" s="34"/>
      <c r="E2284" s="34"/>
      <c r="F2284" s="34"/>
      <c r="G2284" s="34"/>
      <c r="I2284" s="34"/>
      <c r="J2284" s="34"/>
      <c r="K2284" s="34"/>
      <c r="L2284" s="34"/>
      <c r="M2284" s="34"/>
      <c r="N2284" s="34"/>
      <c r="O2284" s="34"/>
      <c r="P2284" s="34"/>
      <c r="Q2284" s="34"/>
      <c r="R2284" s="34"/>
      <c r="S2284" s="34"/>
      <c r="T2284" s="34"/>
      <c r="U2284" s="34"/>
      <c r="V2284" s="34"/>
      <c r="X2284" s="34"/>
      <c r="Y2284" s="34"/>
      <c r="Z2284" s="34"/>
      <c r="AA2284" s="34"/>
      <c r="AB2284" s="34"/>
      <c r="AC2284" s="34"/>
    </row>
    <row r="2285" spans="1:29">
      <c r="A2285" s="34"/>
      <c r="B2285" s="34"/>
      <c r="C2285" s="34"/>
      <c r="D2285" s="34"/>
      <c r="E2285" s="34"/>
      <c r="F2285" s="34"/>
      <c r="G2285" s="34"/>
      <c r="I2285" s="34"/>
      <c r="J2285" s="34"/>
      <c r="K2285" s="34"/>
      <c r="L2285" s="34"/>
      <c r="M2285" s="34"/>
      <c r="N2285" s="34"/>
      <c r="O2285" s="34"/>
      <c r="P2285" s="34"/>
      <c r="Q2285" s="34"/>
      <c r="R2285" s="34"/>
      <c r="S2285" s="34"/>
      <c r="T2285" s="34"/>
      <c r="U2285" s="34"/>
      <c r="V2285" s="34"/>
      <c r="X2285" s="34"/>
      <c r="Y2285" s="34"/>
      <c r="Z2285" s="34"/>
      <c r="AA2285" s="34"/>
      <c r="AB2285" s="34"/>
      <c r="AC2285" s="34"/>
    </row>
    <row r="2286" spans="1:29">
      <c r="A2286" s="34"/>
      <c r="B2286" s="34"/>
      <c r="C2286" s="34"/>
      <c r="D2286" s="34"/>
      <c r="E2286" s="34"/>
      <c r="F2286" s="34"/>
      <c r="G2286" s="34"/>
      <c r="I2286" s="34"/>
      <c r="J2286" s="34"/>
      <c r="K2286" s="34"/>
      <c r="L2286" s="34"/>
      <c r="M2286" s="34"/>
      <c r="N2286" s="34"/>
      <c r="O2286" s="34"/>
      <c r="P2286" s="34"/>
      <c r="Q2286" s="34"/>
      <c r="R2286" s="34"/>
      <c r="S2286" s="34"/>
      <c r="T2286" s="34"/>
      <c r="U2286" s="34"/>
      <c r="V2286" s="34"/>
      <c r="X2286" s="34"/>
      <c r="Y2286" s="34"/>
      <c r="Z2286" s="34"/>
      <c r="AA2286" s="34"/>
      <c r="AB2286" s="34"/>
      <c r="AC2286" s="34"/>
    </row>
    <row r="2287" spans="1:29">
      <c r="A2287" s="34"/>
      <c r="B2287" s="34"/>
      <c r="C2287" s="34"/>
      <c r="D2287" s="34"/>
      <c r="E2287" s="34"/>
      <c r="F2287" s="34"/>
      <c r="G2287" s="34"/>
      <c r="I2287" s="34"/>
      <c r="J2287" s="34"/>
      <c r="K2287" s="34"/>
      <c r="L2287" s="34"/>
      <c r="M2287" s="34"/>
      <c r="N2287" s="34"/>
      <c r="O2287" s="34"/>
      <c r="P2287" s="34"/>
      <c r="Q2287" s="34"/>
      <c r="R2287" s="34"/>
      <c r="S2287" s="34"/>
      <c r="T2287" s="34"/>
      <c r="U2287" s="34"/>
      <c r="V2287" s="34"/>
      <c r="X2287" s="34"/>
      <c r="Y2287" s="34"/>
      <c r="Z2287" s="34"/>
      <c r="AA2287" s="34"/>
      <c r="AB2287" s="34"/>
      <c r="AC2287" s="34"/>
    </row>
    <row r="2288" spans="1:29">
      <c r="A2288" s="34"/>
      <c r="B2288" s="34"/>
      <c r="C2288" s="34"/>
      <c r="D2288" s="34"/>
      <c r="E2288" s="34"/>
      <c r="F2288" s="34"/>
      <c r="G2288" s="34"/>
      <c r="I2288" s="34"/>
      <c r="J2288" s="34"/>
      <c r="K2288" s="34"/>
      <c r="L2288" s="34"/>
      <c r="M2288" s="34"/>
      <c r="N2288" s="34"/>
      <c r="O2288" s="34"/>
      <c r="P2288" s="34"/>
      <c r="Q2288" s="34"/>
      <c r="R2288" s="34"/>
      <c r="S2288" s="34"/>
      <c r="T2288" s="34"/>
      <c r="U2288" s="34"/>
      <c r="V2288" s="34"/>
      <c r="X2288" s="34"/>
      <c r="Y2288" s="34"/>
      <c r="Z2288" s="34"/>
      <c r="AA2288" s="34"/>
      <c r="AB2288" s="34"/>
      <c r="AC2288" s="34"/>
    </row>
    <row r="2289" spans="1:29">
      <c r="A2289" s="34"/>
      <c r="B2289" s="34"/>
      <c r="C2289" s="34"/>
      <c r="D2289" s="34"/>
      <c r="E2289" s="34"/>
      <c r="F2289" s="34"/>
      <c r="G2289" s="34"/>
      <c r="I2289" s="34"/>
      <c r="J2289" s="34"/>
      <c r="K2289" s="34"/>
      <c r="L2289" s="34"/>
      <c r="M2289" s="34"/>
      <c r="N2289" s="34"/>
      <c r="O2289" s="34"/>
      <c r="P2289" s="34"/>
      <c r="Q2289" s="34"/>
      <c r="R2289" s="34"/>
      <c r="S2289" s="34"/>
      <c r="T2289" s="34"/>
      <c r="U2289" s="34"/>
      <c r="V2289" s="34"/>
      <c r="X2289" s="34"/>
      <c r="Y2289" s="34"/>
      <c r="Z2289" s="34"/>
      <c r="AA2289" s="34"/>
      <c r="AB2289" s="34"/>
      <c r="AC2289" s="34"/>
    </row>
    <row r="2290" spans="1:29">
      <c r="A2290" s="34"/>
      <c r="B2290" s="34"/>
      <c r="C2290" s="34"/>
      <c r="D2290" s="34"/>
      <c r="E2290" s="34"/>
      <c r="F2290" s="34"/>
      <c r="G2290" s="34"/>
      <c r="I2290" s="34"/>
      <c r="J2290" s="34"/>
      <c r="K2290" s="34"/>
      <c r="L2290" s="34"/>
      <c r="M2290" s="34"/>
      <c r="N2290" s="34"/>
      <c r="O2290" s="34"/>
      <c r="P2290" s="34"/>
      <c r="Q2290" s="34"/>
      <c r="R2290" s="34"/>
      <c r="S2290" s="34"/>
      <c r="T2290" s="34"/>
      <c r="U2290" s="34"/>
      <c r="V2290" s="34"/>
      <c r="X2290" s="34"/>
      <c r="Y2290" s="34"/>
      <c r="Z2290" s="34"/>
      <c r="AA2290" s="34"/>
      <c r="AB2290" s="34"/>
      <c r="AC2290" s="34"/>
    </row>
    <row r="2291" spans="1:29">
      <c r="A2291" s="34"/>
      <c r="B2291" s="34"/>
      <c r="C2291" s="34"/>
      <c r="D2291" s="34"/>
      <c r="E2291" s="34"/>
      <c r="F2291" s="34"/>
      <c r="G2291" s="34"/>
      <c r="I2291" s="34"/>
      <c r="J2291" s="34"/>
      <c r="K2291" s="34"/>
      <c r="L2291" s="34"/>
      <c r="M2291" s="34"/>
      <c r="N2291" s="34"/>
      <c r="O2291" s="34"/>
      <c r="P2291" s="34"/>
      <c r="Q2291" s="34"/>
      <c r="R2291" s="34"/>
      <c r="S2291" s="34"/>
      <c r="T2291" s="34"/>
      <c r="U2291" s="34"/>
      <c r="V2291" s="34"/>
      <c r="X2291" s="34"/>
      <c r="Y2291" s="34"/>
      <c r="Z2291" s="34"/>
      <c r="AA2291" s="34"/>
      <c r="AB2291" s="34"/>
      <c r="AC2291" s="34"/>
    </row>
    <row r="2292" spans="1:29">
      <c r="A2292" s="34"/>
      <c r="B2292" s="34"/>
      <c r="C2292" s="34"/>
      <c r="D2292" s="34"/>
      <c r="E2292" s="34"/>
      <c r="F2292" s="34"/>
      <c r="G2292" s="34"/>
      <c r="I2292" s="34"/>
      <c r="J2292" s="34"/>
      <c r="K2292" s="34"/>
      <c r="L2292" s="34"/>
      <c r="M2292" s="34"/>
      <c r="N2292" s="34"/>
      <c r="O2292" s="34"/>
      <c r="P2292" s="34"/>
      <c r="Q2292" s="34"/>
      <c r="R2292" s="34"/>
      <c r="S2292" s="34"/>
      <c r="T2292" s="34"/>
      <c r="U2292" s="34"/>
      <c r="V2292" s="34"/>
      <c r="X2292" s="34"/>
      <c r="Y2292" s="34"/>
      <c r="Z2292" s="34"/>
      <c r="AA2292" s="34"/>
      <c r="AB2292" s="34"/>
      <c r="AC2292" s="34"/>
    </row>
    <row r="2293" spans="1:29">
      <c r="A2293" s="34"/>
      <c r="B2293" s="34"/>
      <c r="C2293" s="34"/>
      <c r="D2293" s="34"/>
      <c r="E2293" s="34"/>
      <c r="F2293" s="34"/>
      <c r="G2293" s="34"/>
      <c r="I2293" s="34"/>
      <c r="J2293" s="34"/>
      <c r="K2293" s="34"/>
      <c r="L2293" s="34"/>
      <c r="M2293" s="34"/>
      <c r="N2293" s="34"/>
      <c r="O2293" s="34"/>
      <c r="P2293" s="34"/>
      <c r="Q2293" s="34"/>
      <c r="R2293" s="34"/>
      <c r="S2293" s="34"/>
      <c r="T2293" s="34"/>
      <c r="U2293" s="34"/>
      <c r="V2293" s="34"/>
      <c r="X2293" s="34"/>
      <c r="Y2293" s="34"/>
      <c r="Z2293" s="34"/>
      <c r="AA2293" s="34"/>
      <c r="AB2293" s="34"/>
      <c r="AC2293" s="34"/>
    </row>
    <row r="2294" spans="1:29">
      <c r="A2294" s="34"/>
      <c r="B2294" s="34"/>
      <c r="C2294" s="34"/>
      <c r="D2294" s="34"/>
      <c r="E2294" s="34"/>
      <c r="F2294" s="34"/>
      <c r="G2294" s="34"/>
      <c r="I2294" s="34"/>
      <c r="J2294" s="34"/>
      <c r="K2294" s="34"/>
      <c r="L2294" s="34"/>
      <c r="M2294" s="34"/>
      <c r="N2294" s="34"/>
      <c r="O2294" s="34"/>
      <c r="P2294" s="34"/>
      <c r="Q2294" s="34"/>
      <c r="R2294" s="34"/>
      <c r="S2294" s="34"/>
      <c r="T2294" s="34"/>
      <c r="U2294" s="34"/>
      <c r="V2294" s="34"/>
      <c r="X2294" s="34"/>
      <c r="Y2294" s="34"/>
      <c r="Z2294" s="34"/>
      <c r="AA2294" s="34"/>
      <c r="AB2294" s="34"/>
      <c r="AC2294" s="34"/>
    </row>
    <row r="2295" spans="1:29">
      <c r="A2295" s="34"/>
      <c r="B2295" s="34"/>
      <c r="C2295" s="34"/>
      <c r="D2295" s="34"/>
      <c r="E2295" s="34"/>
      <c r="F2295" s="34"/>
      <c r="G2295" s="34"/>
      <c r="I2295" s="34"/>
      <c r="J2295" s="34"/>
      <c r="K2295" s="34"/>
      <c r="L2295" s="34"/>
      <c r="M2295" s="34"/>
      <c r="N2295" s="34"/>
      <c r="O2295" s="34"/>
      <c r="P2295" s="34"/>
      <c r="Q2295" s="34"/>
      <c r="R2295" s="34"/>
      <c r="S2295" s="34"/>
      <c r="T2295" s="34"/>
      <c r="U2295" s="34"/>
      <c r="V2295" s="34"/>
      <c r="X2295" s="34"/>
      <c r="Y2295" s="34"/>
      <c r="Z2295" s="34"/>
      <c r="AA2295" s="34"/>
      <c r="AB2295" s="34"/>
      <c r="AC2295" s="34"/>
    </row>
    <row r="2296" spans="1:29">
      <c r="A2296" s="34"/>
      <c r="B2296" s="34"/>
      <c r="C2296" s="34"/>
      <c r="D2296" s="34"/>
      <c r="E2296" s="34"/>
      <c r="F2296" s="34"/>
      <c r="G2296" s="34"/>
      <c r="I2296" s="34"/>
      <c r="J2296" s="34"/>
      <c r="K2296" s="34"/>
      <c r="L2296" s="34"/>
      <c r="M2296" s="34"/>
      <c r="N2296" s="34"/>
      <c r="O2296" s="34"/>
      <c r="P2296" s="34"/>
      <c r="Q2296" s="34"/>
      <c r="R2296" s="34"/>
      <c r="S2296" s="34"/>
      <c r="T2296" s="34"/>
      <c r="U2296" s="34"/>
      <c r="V2296" s="34"/>
      <c r="X2296" s="34"/>
      <c r="Y2296" s="34"/>
      <c r="Z2296" s="34"/>
      <c r="AA2296" s="34"/>
      <c r="AB2296" s="34"/>
      <c r="AC2296" s="34"/>
    </row>
    <row r="2297" spans="1:29">
      <c r="A2297" s="34"/>
      <c r="B2297" s="34"/>
      <c r="C2297" s="34"/>
      <c r="D2297" s="34"/>
      <c r="E2297" s="34"/>
      <c r="F2297" s="34"/>
      <c r="G2297" s="34"/>
      <c r="I2297" s="34"/>
      <c r="J2297" s="34"/>
      <c r="K2297" s="34"/>
      <c r="L2297" s="34"/>
      <c r="M2297" s="34"/>
      <c r="N2297" s="34"/>
      <c r="O2297" s="34"/>
      <c r="P2297" s="34"/>
      <c r="Q2297" s="34"/>
      <c r="R2297" s="34"/>
      <c r="S2297" s="34"/>
      <c r="T2297" s="34"/>
      <c r="U2297" s="34"/>
      <c r="V2297" s="34"/>
      <c r="X2297" s="34"/>
      <c r="Y2297" s="34"/>
      <c r="Z2297" s="34"/>
      <c r="AA2297" s="34"/>
      <c r="AB2297" s="34"/>
      <c r="AC2297" s="34"/>
    </row>
    <row r="2298" spans="1:29">
      <c r="A2298" s="34"/>
      <c r="B2298" s="34"/>
      <c r="C2298" s="34"/>
      <c r="D2298" s="34"/>
      <c r="E2298" s="34"/>
      <c r="F2298" s="34"/>
      <c r="G2298" s="34"/>
      <c r="I2298" s="34"/>
      <c r="J2298" s="34"/>
      <c r="K2298" s="34"/>
      <c r="L2298" s="34"/>
      <c r="M2298" s="34"/>
      <c r="N2298" s="34"/>
      <c r="O2298" s="34"/>
      <c r="P2298" s="34"/>
      <c r="Q2298" s="34"/>
      <c r="R2298" s="34"/>
      <c r="S2298" s="34"/>
      <c r="T2298" s="34"/>
      <c r="U2298" s="34"/>
      <c r="V2298" s="34"/>
      <c r="X2298" s="34"/>
      <c r="Y2298" s="34"/>
      <c r="Z2298" s="34"/>
      <c r="AA2298" s="34"/>
      <c r="AB2298" s="34"/>
      <c r="AC2298" s="34"/>
    </row>
    <row r="2299" spans="1:29">
      <c r="A2299" s="34"/>
      <c r="B2299" s="34"/>
      <c r="C2299" s="34"/>
      <c r="D2299" s="34"/>
      <c r="E2299" s="34"/>
      <c r="F2299" s="34"/>
      <c r="G2299" s="34"/>
      <c r="I2299" s="34"/>
      <c r="J2299" s="34"/>
      <c r="K2299" s="34"/>
      <c r="L2299" s="34"/>
      <c r="M2299" s="34"/>
      <c r="N2299" s="34"/>
      <c r="O2299" s="34"/>
      <c r="P2299" s="34"/>
      <c r="Q2299" s="34"/>
      <c r="R2299" s="34"/>
      <c r="S2299" s="34"/>
      <c r="T2299" s="34"/>
      <c r="U2299" s="34"/>
      <c r="V2299" s="34"/>
      <c r="X2299" s="34"/>
      <c r="Y2299" s="34"/>
      <c r="Z2299" s="34"/>
      <c r="AA2299" s="34"/>
      <c r="AB2299" s="34"/>
      <c r="AC2299" s="34"/>
    </row>
    <row r="2300" spans="1:29">
      <c r="A2300" s="34"/>
      <c r="B2300" s="34"/>
      <c r="C2300" s="34"/>
      <c r="D2300" s="34"/>
      <c r="E2300" s="34"/>
      <c r="F2300" s="34"/>
      <c r="G2300" s="34"/>
      <c r="I2300" s="34"/>
      <c r="J2300" s="34"/>
      <c r="K2300" s="34"/>
      <c r="L2300" s="34"/>
      <c r="M2300" s="34"/>
      <c r="N2300" s="34"/>
      <c r="O2300" s="34"/>
      <c r="P2300" s="34"/>
      <c r="Q2300" s="34"/>
      <c r="R2300" s="34"/>
      <c r="S2300" s="34"/>
      <c r="T2300" s="34"/>
      <c r="U2300" s="34"/>
      <c r="V2300" s="34"/>
      <c r="X2300" s="34"/>
      <c r="Y2300" s="34"/>
      <c r="Z2300" s="34"/>
      <c r="AA2300" s="34"/>
      <c r="AB2300" s="34"/>
      <c r="AC2300" s="34"/>
    </row>
    <row r="2301" spans="1:29">
      <c r="A2301" s="34"/>
      <c r="B2301" s="34"/>
      <c r="C2301" s="34"/>
      <c r="D2301" s="34"/>
      <c r="E2301" s="34"/>
      <c r="F2301" s="34"/>
      <c r="G2301" s="34"/>
      <c r="I2301" s="34"/>
      <c r="J2301" s="34"/>
      <c r="K2301" s="34"/>
      <c r="L2301" s="34"/>
      <c r="M2301" s="34"/>
      <c r="N2301" s="34"/>
      <c r="O2301" s="34"/>
      <c r="P2301" s="34"/>
      <c r="Q2301" s="34"/>
      <c r="R2301" s="34"/>
      <c r="S2301" s="34"/>
      <c r="T2301" s="34"/>
      <c r="U2301" s="34"/>
      <c r="V2301" s="34"/>
      <c r="X2301" s="34"/>
      <c r="Y2301" s="34"/>
      <c r="Z2301" s="34"/>
      <c r="AA2301" s="34"/>
      <c r="AB2301" s="34"/>
      <c r="AC2301" s="34"/>
    </row>
    <row r="2302" spans="1:29">
      <c r="A2302" s="34"/>
      <c r="B2302" s="34"/>
      <c r="C2302" s="34"/>
      <c r="D2302" s="34"/>
      <c r="E2302" s="34"/>
      <c r="F2302" s="34"/>
      <c r="G2302" s="34"/>
      <c r="I2302" s="34"/>
      <c r="J2302" s="34"/>
      <c r="K2302" s="34"/>
      <c r="L2302" s="34"/>
      <c r="M2302" s="34"/>
      <c r="N2302" s="34"/>
      <c r="O2302" s="34"/>
      <c r="P2302" s="34"/>
      <c r="Q2302" s="34"/>
      <c r="R2302" s="34"/>
      <c r="S2302" s="34"/>
      <c r="T2302" s="34"/>
      <c r="U2302" s="34"/>
      <c r="V2302" s="34"/>
      <c r="X2302" s="34"/>
      <c r="Y2302" s="34"/>
      <c r="Z2302" s="34"/>
      <c r="AA2302" s="34"/>
      <c r="AB2302" s="34"/>
      <c r="AC2302" s="34"/>
    </row>
    <row r="2303" spans="1:29">
      <c r="A2303" s="34"/>
      <c r="B2303" s="34"/>
      <c r="C2303" s="34"/>
      <c r="D2303" s="34"/>
      <c r="E2303" s="34"/>
      <c r="F2303" s="34"/>
      <c r="G2303" s="34"/>
      <c r="I2303" s="34"/>
      <c r="J2303" s="34"/>
      <c r="K2303" s="34"/>
      <c r="L2303" s="34"/>
      <c r="M2303" s="34"/>
      <c r="N2303" s="34"/>
      <c r="O2303" s="34"/>
      <c r="P2303" s="34"/>
      <c r="Q2303" s="34"/>
      <c r="R2303" s="34"/>
      <c r="S2303" s="34"/>
      <c r="T2303" s="34"/>
      <c r="U2303" s="34"/>
      <c r="V2303" s="34"/>
      <c r="X2303" s="34"/>
      <c r="Y2303" s="34"/>
      <c r="Z2303" s="34"/>
      <c r="AA2303" s="34"/>
      <c r="AB2303" s="34"/>
      <c r="AC2303" s="34"/>
    </row>
    <row r="2304" spans="1:29">
      <c r="A2304" s="34"/>
      <c r="B2304" s="34"/>
      <c r="C2304" s="34"/>
      <c r="D2304" s="34"/>
      <c r="E2304" s="34"/>
      <c r="F2304" s="34"/>
      <c r="G2304" s="34"/>
      <c r="I2304" s="34"/>
      <c r="J2304" s="34"/>
      <c r="K2304" s="34"/>
      <c r="L2304" s="34"/>
      <c r="M2304" s="34"/>
      <c r="N2304" s="34"/>
      <c r="O2304" s="34"/>
      <c r="P2304" s="34"/>
      <c r="Q2304" s="34"/>
      <c r="R2304" s="34"/>
      <c r="S2304" s="34"/>
      <c r="T2304" s="34"/>
      <c r="U2304" s="34"/>
      <c r="V2304" s="34"/>
      <c r="X2304" s="34"/>
      <c r="Y2304" s="34"/>
      <c r="Z2304" s="34"/>
      <c r="AA2304" s="34"/>
      <c r="AB2304" s="34"/>
      <c r="AC2304" s="34"/>
    </row>
    <row r="2305" spans="1:29">
      <c r="A2305" s="34"/>
      <c r="B2305" s="34"/>
      <c r="C2305" s="34"/>
      <c r="D2305" s="34"/>
      <c r="E2305" s="34"/>
      <c r="F2305" s="34"/>
      <c r="G2305" s="34"/>
      <c r="I2305" s="34"/>
      <c r="J2305" s="34"/>
      <c r="K2305" s="34"/>
      <c r="L2305" s="34"/>
      <c r="M2305" s="34"/>
      <c r="N2305" s="34"/>
      <c r="O2305" s="34"/>
      <c r="P2305" s="34"/>
      <c r="Q2305" s="34"/>
      <c r="R2305" s="34"/>
      <c r="S2305" s="34"/>
      <c r="T2305" s="34"/>
      <c r="U2305" s="34"/>
      <c r="V2305" s="34"/>
      <c r="X2305" s="34"/>
      <c r="Y2305" s="34"/>
      <c r="Z2305" s="34"/>
      <c r="AA2305" s="34"/>
      <c r="AB2305" s="34"/>
      <c r="AC2305" s="34"/>
    </row>
    <row r="2306" spans="1:29">
      <c r="A2306" s="34"/>
      <c r="B2306" s="34"/>
      <c r="C2306" s="34"/>
      <c r="D2306" s="34"/>
      <c r="E2306" s="34"/>
      <c r="F2306" s="34"/>
      <c r="G2306" s="34"/>
      <c r="I2306" s="34"/>
      <c r="J2306" s="34"/>
      <c r="K2306" s="34"/>
      <c r="L2306" s="34"/>
      <c r="M2306" s="34"/>
      <c r="N2306" s="34"/>
      <c r="O2306" s="34"/>
      <c r="P2306" s="34"/>
      <c r="Q2306" s="34"/>
      <c r="R2306" s="34"/>
      <c r="S2306" s="34"/>
      <c r="T2306" s="34"/>
      <c r="U2306" s="34"/>
      <c r="V2306" s="34"/>
      <c r="X2306" s="34"/>
      <c r="Y2306" s="34"/>
      <c r="Z2306" s="34"/>
      <c r="AA2306" s="34"/>
      <c r="AB2306" s="34"/>
      <c r="AC2306" s="34"/>
    </row>
    <row r="2307" spans="1:29">
      <c r="A2307" s="34"/>
      <c r="B2307" s="34"/>
      <c r="C2307" s="34"/>
      <c r="D2307" s="34"/>
      <c r="E2307" s="34"/>
      <c r="F2307" s="34"/>
      <c r="G2307" s="34"/>
      <c r="I2307" s="34"/>
      <c r="J2307" s="34"/>
      <c r="K2307" s="34"/>
      <c r="L2307" s="34"/>
      <c r="M2307" s="34"/>
      <c r="N2307" s="34"/>
      <c r="O2307" s="34"/>
      <c r="P2307" s="34"/>
      <c r="Q2307" s="34"/>
      <c r="R2307" s="34"/>
      <c r="S2307" s="34"/>
      <c r="T2307" s="34"/>
      <c r="U2307" s="34"/>
      <c r="V2307" s="34"/>
      <c r="X2307" s="34"/>
      <c r="Y2307" s="34"/>
      <c r="Z2307" s="34"/>
      <c r="AA2307" s="34"/>
      <c r="AB2307" s="34"/>
      <c r="AC2307" s="34"/>
    </row>
    <row r="2308" spans="1:29">
      <c r="A2308" s="34"/>
      <c r="B2308" s="34"/>
      <c r="C2308" s="34"/>
      <c r="D2308" s="34"/>
      <c r="E2308" s="34"/>
      <c r="F2308" s="34"/>
      <c r="G2308" s="34"/>
      <c r="I2308" s="34"/>
      <c r="J2308" s="34"/>
      <c r="K2308" s="34"/>
      <c r="L2308" s="34"/>
      <c r="M2308" s="34"/>
      <c r="N2308" s="34"/>
      <c r="O2308" s="34"/>
      <c r="P2308" s="34"/>
      <c r="Q2308" s="34"/>
      <c r="R2308" s="34"/>
      <c r="S2308" s="34"/>
      <c r="T2308" s="34"/>
      <c r="U2308" s="34"/>
      <c r="V2308" s="34"/>
      <c r="X2308" s="34"/>
      <c r="Y2308" s="34"/>
      <c r="Z2308" s="34"/>
      <c r="AA2308" s="34"/>
      <c r="AB2308" s="34"/>
      <c r="AC2308" s="34"/>
    </row>
    <row r="2309" spans="1:29">
      <c r="A2309" s="34"/>
      <c r="B2309" s="34"/>
      <c r="C2309" s="34"/>
      <c r="D2309" s="34"/>
      <c r="E2309" s="34"/>
      <c r="F2309" s="34"/>
      <c r="G2309" s="34"/>
      <c r="I2309" s="34"/>
      <c r="J2309" s="34"/>
      <c r="K2309" s="34"/>
      <c r="L2309" s="34"/>
      <c r="M2309" s="34"/>
      <c r="N2309" s="34"/>
      <c r="O2309" s="34"/>
      <c r="P2309" s="34"/>
      <c r="Q2309" s="34"/>
      <c r="R2309" s="34"/>
      <c r="S2309" s="34"/>
      <c r="T2309" s="34"/>
      <c r="U2309" s="34"/>
      <c r="V2309" s="34"/>
      <c r="X2309" s="34"/>
      <c r="Y2309" s="34"/>
      <c r="Z2309" s="34"/>
      <c r="AA2309" s="34"/>
      <c r="AB2309" s="34"/>
      <c r="AC2309" s="34"/>
    </row>
    <row r="2310" spans="1:29">
      <c r="A2310" s="34"/>
      <c r="B2310" s="34"/>
      <c r="C2310" s="34"/>
      <c r="D2310" s="34"/>
      <c r="E2310" s="34"/>
      <c r="F2310" s="34"/>
      <c r="G2310" s="34"/>
      <c r="I2310" s="34"/>
      <c r="J2310" s="34"/>
      <c r="K2310" s="34"/>
      <c r="L2310" s="34"/>
      <c r="M2310" s="34"/>
      <c r="N2310" s="34"/>
      <c r="O2310" s="34"/>
      <c r="P2310" s="34"/>
      <c r="Q2310" s="34"/>
      <c r="R2310" s="34"/>
      <c r="S2310" s="34"/>
      <c r="T2310" s="34"/>
      <c r="U2310" s="34"/>
      <c r="V2310" s="34"/>
      <c r="X2310" s="34"/>
      <c r="Y2310" s="34"/>
      <c r="Z2310" s="34"/>
      <c r="AA2310" s="34"/>
      <c r="AB2310" s="34"/>
      <c r="AC2310" s="34"/>
    </row>
    <row r="2311" spans="1:29">
      <c r="A2311" s="34"/>
      <c r="B2311" s="34"/>
      <c r="C2311" s="34"/>
      <c r="D2311" s="34"/>
      <c r="E2311" s="34"/>
      <c r="F2311" s="34"/>
      <c r="G2311" s="34"/>
      <c r="I2311" s="34"/>
      <c r="J2311" s="34"/>
      <c r="K2311" s="34"/>
      <c r="L2311" s="34"/>
      <c r="M2311" s="34"/>
      <c r="N2311" s="34"/>
      <c r="O2311" s="34"/>
      <c r="P2311" s="34"/>
      <c r="Q2311" s="34"/>
      <c r="R2311" s="34"/>
      <c r="S2311" s="34"/>
      <c r="T2311" s="34"/>
      <c r="U2311" s="34"/>
      <c r="V2311" s="34"/>
      <c r="X2311" s="34"/>
      <c r="Y2311" s="34"/>
      <c r="Z2311" s="34"/>
      <c r="AA2311" s="34"/>
      <c r="AB2311" s="34"/>
      <c r="AC2311" s="34"/>
    </row>
    <row r="2312" spans="1:29">
      <c r="A2312" s="34"/>
      <c r="B2312" s="34"/>
      <c r="C2312" s="34"/>
      <c r="D2312" s="34"/>
      <c r="E2312" s="34"/>
      <c r="F2312" s="34"/>
      <c r="G2312" s="34"/>
      <c r="I2312" s="34"/>
      <c r="J2312" s="34"/>
      <c r="K2312" s="34"/>
      <c r="L2312" s="34"/>
      <c r="M2312" s="34"/>
      <c r="N2312" s="34"/>
      <c r="O2312" s="34"/>
      <c r="P2312" s="34"/>
      <c r="Q2312" s="34"/>
      <c r="R2312" s="34"/>
      <c r="S2312" s="34"/>
      <c r="T2312" s="34"/>
      <c r="U2312" s="34"/>
      <c r="V2312" s="34"/>
      <c r="X2312" s="34"/>
      <c r="Y2312" s="34"/>
      <c r="Z2312" s="34"/>
      <c r="AA2312" s="34"/>
      <c r="AB2312" s="34"/>
      <c r="AC2312" s="34"/>
    </row>
    <row r="2313" spans="1:29">
      <c r="A2313" s="34"/>
      <c r="B2313" s="34"/>
      <c r="C2313" s="34"/>
      <c r="D2313" s="34"/>
      <c r="E2313" s="34"/>
      <c r="F2313" s="34"/>
      <c r="G2313" s="34"/>
      <c r="I2313" s="34"/>
      <c r="J2313" s="34"/>
      <c r="K2313" s="34"/>
      <c r="L2313" s="34"/>
      <c r="M2313" s="34"/>
      <c r="N2313" s="34"/>
      <c r="O2313" s="34"/>
      <c r="P2313" s="34"/>
      <c r="Q2313" s="34"/>
      <c r="R2313" s="34"/>
      <c r="S2313" s="34"/>
      <c r="T2313" s="34"/>
      <c r="U2313" s="34"/>
      <c r="V2313" s="34"/>
      <c r="X2313" s="34"/>
      <c r="Y2313" s="34"/>
      <c r="Z2313" s="34"/>
      <c r="AA2313" s="34"/>
      <c r="AB2313" s="34"/>
      <c r="AC2313" s="34"/>
    </row>
    <row r="2314" spans="1:29">
      <c r="A2314" s="34"/>
      <c r="B2314" s="34"/>
      <c r="C2314" s="34"/>
      <c r="D2314" s="34"/>
      <c r="E2314" s="34"/>
      <c r="F2314" s="34"/>
      <c r="G2314" s="34"/>
      <c r="I2314" s="34"/>
      <c r="J2314" s="34"/>
      <c r="K2314" s="34"/>
      <c r="L2314" s="34"/>
      <c r="M2314" s="34"/>
      <c r="N2314" s="34"/>
      <c r="O2314" s="34"/>
      <c r="P2314" s="34"/>
      <c r="Q2314" s="34"/>
      <c r="R2314" s="34"/>
      <c r="S2314" s="34"/>
      <c r="T2314" s="34"/>
      <c r="U2314" s="34"/>
      <c r="V2314" s="34"/>
      <c r="X2314" s="34"/>
      <c r="Y2314" s="34"/>
      <c r="Z2314" s="34"/>
      <c r="AA2314" s="34"/>
      <c r="AB2314" s="34"/>
      <c r="AC2314" s="34"/>
    </row>
    <row r="2315" spans="1:29">
      <c r="A2315" s="34"/>
      <c r="B2315" s="34"/>
      <c r="C2315" s="34"/>
      <c r="D2315" s="34"/>
      <c r="E2315" s="34"/>
      <c r="F2315" s="34"/>
      <c r="G2315" s="34"/>
      <c r="I2315" s="34"/>
      <c r="J2315" s="34"/>
      <c r="K2315" s="34"/>
      <c r="L2315" s="34"/>
      <c r="M2315" s="34"/>
      <c r="N2315" s="34"/>
      <c r="O2315" s="34"/>
      <c r="P2315" s="34"/>
      <c r="Q2315" s="34"/>
      <c r="R2315" s="34"/>
      <c r="S2315" s="34"/>
      <c r="T2315" s="34"/>
      <c r="U2315" s="34"/>
      <c r="V2315" s="34"/>
      <c r="X2315" s="34"/>
      <c r="Y2315" s="34"/>
      <c r="Z2315" s="34"/>
      <c r="AA2315" s="34"/>
      <c r="AB2315" s="34"/>
      <c r="AC2315" s="34"/>
    </row>
    <row r="2316" spans="1:29">
      <c r="A2316" s="34"/>
      <c r="B2316" s="34"/>
      <c r="C2316" s="34"/>
      <c r="D2316" s="34"/>
      <c r="E2316" s="34"/>
      <c r="F2316" s="34"/>
      <c r="G2316" s="34"/>
      <c r="I2316" s="34"/>
      <c r="J2316" s="34"/>
      <c r="K2316" s="34"/>
      <c r="L2316" s="34"/>
      <c r="M2316" s="34"/>
      <c r="N2316" s="34"/>
      <c r="O2316" s="34"/>
      <c r="P2316" s="34"/>
      <c r="Q2316" s="34"/>
      <c r="R2316" s="34"/>
      <c r="S2316" s="34"/>
      <c r="T2316" s="34"/>
      <c r="U2316" s="34"/>
      <c r="V2316" s="34"/>
      <c r="X2316" s="34"/>
      <c r="Y2316" s="34"/>
      <c r="Z2316" s="34"/>
      <c r="AA2316" s="34"/>
      <c r="AB2316" s="34"/>
      <c r="AC2316" s="34"/>
    </row>
    <row r="2317" spans="1:29">
      <c r="A2317" s="34"/>
      <c r="B2317" s="34"/>
      <c r="C2317" s="34"/>
      <c r="D2317" s="34"/>
      <c r="E2317" s="34"/>
      <c r="F2317" s="34"/>
      <c r="G2317" s="34"/>
      <c r="I2317" s="34"/>
      <c r="J2317" s="34"/>
      <c r="K2317" s="34"/>
      <c r="L2317" s="34"/>
      <c r="M2317" s="34"/>
      <c r="N2317" s="34"/>
      <c r="O2317" s="34"/>
      <c r="P2317" s="34"/>
      <c r="Q2317" s="34"/>
      <c r="R2317" s="34"/>
      <c r="S2317" s="34"/>
      <c r="T2317" s="34"/>
      <c r="U2317" s="34"/>
      <c r="V2317" s="34"/>
      <c r="X2317" s="34"/>
      <c r="Y2317" s="34"/>
      <c r="Z2317" s="34"/>
      <c r="AA2317" s="34"/>
      <c r="AB2317" s="34"/>
      <c r="AC2317" s="34"/>
    </row>
    <row r="2318" spans="1:29">
      <c r="A2318" s="34"/>
      <c r="B2318" s="34"/>
      <c r="C2318" s="34"/>
      <c r="D2318" s="34"/>
      <c r="E2318" s="34"/>
      <c r="F2318" s="34"/>
      <c r="G2318" s="34"/>
      <c r="I2318" s="34"/>
      <c r="J2318" s="34"/>
      <c r="K2318" s="34"/>
      <c r="L2318" s="34"/>
      <c r="M2318" s="34"/>
      <c r="N2318" s="34"/>
      <c r="O2318" s="34"/>
      <c r="P2318" s="34"/>
      <c r="Q2318" s="34"/>
      <c r="R2318" s="34"/>
      <c r="S2318" s="34"/>
      <c r="T2318" s="34"/>
      <c r="U2318" s="34"/>
      <c r="V2318" s="34"/>
      <c r="X2318" s="34"/>
      <c r="Y2318" s="34"/>
      <c r="Z2318" s="34"/>
      <c r="AA2318" s="34"/>
      <c r="AB2318" s="34"/>
      <c r="AC2318" s="34"/>
    </row>
    <row r="2319" spans="1:29">
      <c r="A2319" s="34"/>
      <c r="B2319" s="34"/>
      <c r="C2319" s="34"/>
      <c r="D2319" s="34"/>
      <c r="E2319" s="34"/>
      <c r="F2319" s="34"/>
      <c r="G2319" s="34"/>
      <c r="I2319" s="34"/>
      <c r="J2319" s="34"/>
      <c r="K2319" s="34"/>
      <c r="L2319" s="34"/>
      <c r="M2319" s="34"/>
      <c r="N2319" s="34"/>
      <c r="O2319" s="34"/>
      <c r="P2319" s="34"/>
      <c r="Q2319" s="34"/>
      <c r="R2319" s="34"/>
      <c r="S2319" s="34"/>
      <c r="T2319" s="34"/>
      <c r="U2319" s="34"/>
      <c r="V2319" s="34"/>
      <c r="X2319" s="34"/>
      <c r="Y2319" s="34"/>
      <c r="Z2319" s="34"/>
      <c r="AA2319" s="34"/>
      <c r="AB2319" s="34"/>
      <c r="AC2319" s="34"/>
    </row>
    <row r="2320" spans="1:29">
      <c r="A2320" s="34"/>
      <c r="B2320" s="34"/>
      <c r="C2320" s="34"/>
      <c r="D2320" s="34"/>
      <c r="E2320" s="34"/>
      <c r="F2320" s="34"/>
      <c r="G2320" s="34"/>
      <c r="I2320" s="34"/>
      <c r="J2320" s="34"/>
      <c r="K2320" s="34"/>
      <c r="L2320" s="34"/>
      <c r="M2320" s="34"/>
      <c r="N2320" s="34"/>
      <c r="O2320" s="34"/>
      <c r="P2320" s="34"/>
      <c r="Q2320" s="34"/>
      <c r="R2320" s="34"/>
      <c r="S2320" s="34"/>
      <c r="T2320" s="34"/>
      <c r="U2320" s="34"/>
      <c r="V2320" s="34"/>
      <c r="X2320" s="34"/>
      <c r="Y2320" s="34"/>
      <c r="Z2320" s="34"/>
      <c r="AA2320" s="34"/>
      <c r="AB2320" s="34"/>
      <c r="AC2320" s="34"/>
    </row>
    <row r="2321" spans="1:29">
      <c r="A2321" s="34"/>
      <c r="B2321" s="34"/>
      <c r="C2321" s="34"/>
      <c r="D2321" s="34"/>
      <c r="E2321" s="34"/>
      <c r="F2321" s="34"/>
      <c r="G2321" s="34"/>
      <c r="I2321" s="34"/>
      <c r="J2321" s="34"/>
      <c r="K2321" s="34"/>
      <c r="L2321" s="34"/>
      <c r="M2321" s="34"/>
      <c r="N2321" s="34"/>
      <c r="O2321" s="34"/>
      <c r="P2321" s="34"/>
      <c r="Q2321" s="34"/>
      <c r="R2321" s="34"/>
      <c r="S2321" s="34"/>
      <c r="T2321" s="34"/>
      <c r="U2321" s="34"/>
      <c r="V2321" s="34"/>
      <c r="X2321" s="34"/>
      <c r="Y2321" s="34"/>
      <c r="Z2321" s="34"/>
      <c r="AA2321" s="34"/>
      <c r="AB2321" s="34"/>
      <c r="AC2321" s="34"/>
    </row>
    <row r="2322" spans="1:29">
      <c r="A2322" s="34"/>
      <c r="B2322" s="34"/>
      <c r="C2322" s="34"/>
      <c r="D2322" s="34"/>
      <c r="E2322" s="34"/>
      <c r="F2322" s="34"/>
      <c r="G2322" s="34"/>
      <c r="I2322" s="34"/>
      <c r="J2322" s="34"/>
      <c r="K2322" s="34"/>
      <c r="L2322" s="34"/>
      <c r="M2322" s="34"/>
      <c r="N2322" s="34"/>
      <c r="O2322" s="34"/>
      <c r="P2322" s="34"/>
      <c r="Q2322" s="34"/>
      <c r="R2322" s="34"/>
      <c r="S2322" s="34"/>
      <c r="T2322" s="34"/>
      <c r="U2322" s="34"/>
      <c r="V2322" s="34"/>
      <c r="X2322" s="34"/>
      <c r="Y2322" s="34"/>
      <c r="Z2322" s="34"/>
      <c r="AA2322" s="34"/>
      <c r="AB2322" s="34"/>
      <c r="AC2322" s="34"/>
    </row>
    <row r="2323" spans="1:29">
      <c r="A2323" s="34"/>
      <c r="B2323" s="34"/>
      <c r="C2323" s="34"/>
      <c r="D2323" s="34"/>
      <c r="E2323" s="34"/>
      <c r="F2323" s="34"/>
      <c r="G2323" s="34"/>
      <c r="I2323" s="34"/>
      <c r="J2323" s="34"/>
      <c r="K2323" s="34"/>
      <c r="L2323" s="34"/>
      <c r="M2323" s="34"/>
      <c r="N2323" s="34"/>
      <c r="O2323" s="34"/>
      <c r="P2323" s="34"/>
      <c r="Q2323" s="34"/>
      <c r="R2323" s="34"/>
      <c r="S2323" s="34"/>
      <c r="T2323" s="34"/>
      <c r="U2323" s="34"/>
      <c r="V2323" s="34"/>
      <c r="X2323" s="34"/>
      <c r="Y2323" s="34"/>
      <c r="Z2323" s="34"/>
      <c r="AA2323" s="34"/>
      <c r="AB2323" s="34"/>
      <c r="AC2323" s="34"/>
    </row>
    <row r="2324" spans="1:29">
      <c r="A2324" s="34"/>
      <c r="B2324" s="34"/>
      <c r="C2324" s="34"/>
      <c r="D2324" s="34"/>
      <c r="E2324" s="34"/>
      <c r="F2324" s="34"/>
      <c r="G2324" s="34"/>
      <c r="I2324" s="34"/>
      <c r="J2324" s="34"/>
      <c r="K2324" s="34"/>
      <c r="L2324" s="34"/>
      <c r="M2324" s="34"/>
      <c r="N2324" s="34"/>
      <c r="O2324" s="34"/>
      <c r="P2324" s="34"/>
      <c r="Q2324" s="34"/>
      <c r="R2324" s="34"/>
      <c r="S2324" s="34"/>
      <c r="T2324" s="34"/>
      <c r="U2324" s="34"/>
      <c r="V2324" s="34"/>
      <c r="X2324" s="34"/>
      <c r="Y2324" s="34"/>
      <c r="Z2324" s="34"/>
      <c r="AA2324" s="34"/>
      <c r="AB2324" s="34"/>
      <c r="AC2324" s="34"/>
    </row>
    <row r="2325" spans="1:29">
      <c r="A2325" s="34"/>
      <c r="B2325" s="34"/>
      <c r="C2325" s="34"/>
      <c r="D2325" s="34"/>
      <c r="E2325" s="34"/>
      <c r="F2325" s="34"/>
      <c r="G2325" s="34"/>
      <c r="I2325" s="34"/>
      <c r="J2325" s="34"/>
      <c r="K2325" s="34"/>
      <c r="L2325" s="34"/>
      <c r="M2325" s="34"/>
      <c r="N2325" s="34"/>
      <c r="O2325" s="34"/>
      <c r="P2325" s="34"/>
      <c r="Q2325" s="34"/>
      <c r="R2325" s="34"/>
      <c r="S2325" s="34"/>
      <c r="T2325" s="34"/>
      <c r="U2325" s="34"/>
      <c r="V2325" s="34"/>
      <c r="X2325" s="34"/>
      <c r="Y2325" s="34"/>
      <c r="Z2325" s="34"/>
      <c r="AA2325" s="34"/>
      <c r="AB2325" s="34"/>
      <c r="AC2325" s="34"/>
    </row>
    <row r="2326" spans="1:29">
      <c r="A2326" s="34"/>
      <c r="B2326" s="34"/>
      <c r="C2326" s="34"/>
      <c r="D2326" s="34"/>
      <c r="E2326" s="34"/>
      <c r="F2326" s="34"/>
      <c r="G2326" s="34"/>
      <c r="I2326" s="34"/>
      <c r="J2326" s="34"/>
      <c r="K2326" s="34"/>
      <c r="L2326" s="34"/>
      <c r="M2326" s="34"/>
      <c r="N2326" s="34"/>
      <c r="O2326" s="34"/>
      <c r="P2326" s="34"/>
      <c r="Q2326" s="34"/>
      <c r="R2326" s="34"/>
      <c r="S2326" s="34"/>
      <c r="T2326" s="34"/>
      <c r="U2326" s="34"/>
      <c r="V2326" s="34"/>
      <c r="X2326" s="34"/>
      <c r="Y2326" s="34"/>
      <c r="Z2326" s="34"/>
      <c r="AA2326" s="34"/>
      <c r="AB2326" s="34"/>
      <c r="AC2326" s="34"/>
    </row>
    <row r="2327" spans="1:29">
      <c r="A2327" s="34"/>
      <c r="B2327" s="34"/>
      <c r="C2327" s="34"/>
      <c r="D2327" s="34"/>
      <c r="E2327" s="34"/>
      <c r="F2327" s="34"/>
      <c r="G2327" s="34"/>
      <c r="I2327" s="34"/>
      <c r="J2327" s="34"/>
      <c r="K2327" s="34"/>
      <c r="L2327" s="34"/>
      <c r="M2327" s="34"/>
      <c r="N2327" s="34"/>
      <c r="O2327" s="34"/>
      <c r="P2327" s="34"/>
      <c r="Q2327" s="34"/>
      <c r="R2327" s="34"/>
      <c r="S2327" s="34"/>
      <c r="T2327" s="34"/>
      <c r="U2327" s="34"/>
      <c r="V2327" s="34"/>
      <c r="X2327" s="34"/>
      <c r="Y2327" s="34"/>
      <c r="Z2327" s="34"/>
      <c r="AA2327" s="34"/>
      <c r="AB2327" s="34"/>
      <c r="AC2327" s="34"/>
    </row>
    <row r="2328" spans="1:29">
      <c r="A2328" s="34"/>
      <c r="B2328" s="34"/>
      <c r="C2328" s="34"/>
      <c r="D2328" s="34"/>
      <c r="E2328" s="34"/>
      <c r="F2328" s="34"/>
      <c r="G2328" s="34"/>
      <c r="I2328" s="34"/>
      <c r="J2328" s="34"/>
      <c r="K2328" s="34"/>
      <c r="L2328" s="34"/>
      <c r="M2328" s="34"/>
      <c r="N2328" s="34"/>
      <c r="O2328" s="34"/>
      <c r="P2328" s="34"/>
      <c r="Q2328" s="34"/>
      <c r="R2328" s="34"/>
      <c r="S2328" s="34"/>
      <c r="T2328" s="34"/>
      <c r="U2328" s="34"/>
      <c r="V2328" s="34"/>
      <c r="X2328" s="34"/>
      <c r="Y2328" s="34"/>
      <c r="Z2328" s="34"/>
      <c r="AA2328" s="34"/>
      <c r="AB2328" s="34"/>
      <c r="AC2328" s="34"/>
    </row>
    <row r="2329" spans="1:29">
      <c r="A2329" s="34"/>
      <c r="B2329" s="34"/>
      <c r="C2329" s="34"/>
      <c r="D2329" s="34"/>
      <c r="E2329" s="34"/>
      <c r="F2329" s="34"/>
      <c r="G2329" s="34"/>
      <c r="I2329" s="34"/>
      <c r="J2329" s="34"/>
      <c r="K2329" s="34"/>
      <c r="L2329" s="34"/>
      <c r="M2329" s="34"/>
      <c r="N2329" s="34"/>
      <c r="O2329" s="34"/>
      <c r="P2329" s="34"/>
      <c r="Q2329" s="34"/>
      <c r="R2329" s="34"/>
      <c r="S2329" s="34"/>
      <c r="T2329" s="34"/>
      <c r="U2329" s="34"/>
      <c r="V2329" s="34"/>
      <c r="X2329" s="34"/>
      <c r="Y2329" s="34"/>
      <c r="Z2329" s="34"/>
      <c r="AA2329" s="34"/>
      <c r="AB2329" s="34"/>
      <c r="AC2329" s="34"/>
    </row>
    <row r="2330" spans="1:29">
      <c r="A2330" s="34"/>
      <c r="B2330" s="34"/>
      <c r="C2330" s="34"/>
      <c r="D2330" s="34"/>
      <c r="E2330" s="34"/>
      <c r="F2330" s="34"/>
      <c r="G2330" s="34"/>
      <c r="I2330" s="34"/>
      <c r="J2330" s="34"/>
      <c r="K2330" s="34"/>
      <c r="L2330" s="34"/>
      <c r="M2330" s="34"/>
      <c r="N2330" s="34"/>
      <c r="O2330" s="34"/>
      <c r="P2330" s="34"/>
      <c r="Q2330" s="34"/>
      <c r="R2330" s="34"/>
      <c r="S2330" s="34"/>
      <c r="T2330" s="34"/>
      <c r="U2330" s="34"/>
      <c r="V2330" s="34"/>
      <c r="X2330" s="34"/>
      <c r="Y2330" s="34"/>
      <c r="Z2330" s="34"/>
      <c r="AA2330" s="34"/>
      <c r="AB2330" s="34"/>
      <c r="AC2330" s="34"/>
    </row>
    <row r="2331" spans="1:29">
      <c r="A2331" s="34"/>
      <c r="B2331" s="34"/>
      <c r="C2331" s="34"/>
      <c r="D2331" s="34"/>
      <c r="E2331" s="34"/>
      <c r="F2331" s="34"/>
      <c r="G2331" s="34"/>
      <c r="I2331" s="34"/>
      <c r="J2331" s="34"/>
      <c r="K2331" s="34"/>
      <c r="L2331" s="34"/>
      <c r="M2331" s="34"/>
      <c r="N2331" s="34"/>
      <c r="O2331" s="34"/>
      <c r="P2331" s="34"/>
      <c r="Q2331" s="34"/>
      <c r="R2331" s="34"/>
      <c r="S2331" s="34"/>
      <c r="T2331" s="34"/>
      <c r="U2331" s="34"/>
      <c r="V2331" s="34"/>
      <c r="X2331" s="34"/>
      <c r="Y2331" s="34"/>
      <c r="Z2331" s="34"/>
      <c r="AA2331" s="34"/>
      <c r="AB2331" s="34"/>
      <c r="AC2331" s="34"/>
    </row>
    <row r="2332" spans="1:29">
      <c r="A2332" s="34"/>
      <c r="B2332" s="34"/>
      <c r="C2332" s="34"/>
      <c r="D2332" s="34"/>
      <c r="E2332" s="34"/>
      <c r="F2332" s="34"/>
      <c r="G2332" s="34"/>
      <c r="I2332" s="34"/>
      <c r="J2332" s="34"/>
      <c r="K2332" s="34"/>
      <c r="L2332" s="34"/>
      <c r="M2332" s="34"/>
      <c r="N2332" s="34"/>
      <c r="O2332" s="34"/>
      <c r="P2332" s="34"/>
      <c r="Q2332" s="34"/>
      <c r="R2332" s="34"/>
      <c r="S2332" s="34"/>
      <c r="T2332" s="34"/>
      <c r="U2332" s="34"/>
      <c r="V2332" s="34"/>
      <c r="X2332" s="34"/>
      <c r="Y2332" s="34"/>
      <c r="Z2332" s="34"/>
      <c r="AA2332" s="34"/>
      <c r="AB2332" s="34"/>
      <c r="AC2332" s="34"/>
    </row>
    <row r="2333" spans="1:29">
      <c r="A2333" s="34"/>
      <c r="B2333" s="34"/>
      <c r="C2333" s="34"/>
      <c r="D2333" s="34"/>
      <c r="E2333" s="34"/>
      <c r="F2333" s="34"/>
      <c r="G2333" s="34"/>
      <c r="I2333" s="34"/>
      <c r="J2333" s="34"/>
      <c r="K2333" s="34"/>
      <c r="L2333" s="34"/>
      <c r="M2333" s="34"/>
      <c r="N2333" s="34"/>
      <c r="O2333" s="34"/>
      <c r="P2333" s="34"/>
      <c r="Q2333" s="34"/>
      <c r="R2333" s="34"/>
      <c r="S2333" s="34"/>
      <c r="T2333" s="34"/>
      <c r="U2333" s="34"/>
      <c r="V2333" s="34"/>
      <c r="X2333" s="34"/>
      <c r="Y2333" s="34"/>
      <c r="Z2333" s="34"/>
      <c r="AA2333" s="34"/>
      <c r="AB2333" s="34"/>
      <c r="AC2333" s="34"/>
    </row>
    <row r="2334" spans="1:29">
      <c r="A2334" s="34"/>
      <c r="B2334" s="34"/>
      <c r="C2334" s="34"/>
      <c r="D2334" s="34"/>
      <c r="E2334" s="34"/>
      <c r="F2334" s="34"/>
      <c r="G2334" s="34"/>
      <c r="I2334" s="34"/>
      <c r="J2334" s="34"/>
      <c r="K2334" s="34"/>
      <c r="L2334" s="34"/>
      <c r="M2334" s="34"/>
      <c r="N2334" s="34"/>
      <c r="O2334" s="34"/>
      <c r="P2334" s="34"/>
      <c r="Q2334" s="34"/>
      <c r="R2334" s="34"/>
      <c r="S2334" s="34"/>
      <c r="T2334" s="34"/>
      <c r="U2334" s="34"/>
      <c r="V2334" s="34"/>
      <c r="X2334" s="34"/>
      <c r="Y2334" s="34"/>
      <c r="Z2334" s="34"/>
      <c r="AA2334" s="34"/>
      <c r="AB2334" s="34"/>
      <c r="AC2334" s="34"/>
    </row>
    <row r="2335" spans="1:29">
      <c r="A2335" s="34"/>
      <c r="B2335" s="34"/>
      <c r="C2335" s="34"/>
      <c r="D2335" s="34"/>
      <c r="E2335" s="34"/>
      <c r="F2335" s="34"/>
      <c r="G2335" s="34"/>
      <c r="I2335" s="34"/>
      <c r="J2335" s="34"/>
      <c r="K2335" s="34"/>
      <c r="L2335" s="34"/>
      <c r="M2335" s="34"/>
      <c r="N2335" s="34"/>
      <c r="O2335" s="34"/>
      <c r="P2335" s="34"/>
      <c r="Q2335" s="34"/>
      <c r="R2335" s="34"/>
      <c r="S2335" s="34"/>
      <c r="T2335" s="34"/>
      <c r="U2335" s="34"/>
      <c r="V2335" s="34"/>
      <c r="X2335" s="34"/>
      <c r="Y2335" s="34"/>
      <c r="Z2335" s="34"/>
      <c r="AA2335" s="34"/>
      <c r="AB2335" s="34"/>
      <c r="AC2335" s="34"/>
    </row>
    <row r="2336" spans="1:29">
      <c r="A2336" s="34"/>
      <c r="B2336" s="34"/>
      <c r="C2336" s="34"/>
      <c r="D2336" s="34"/>
      <c r="E2336" s="34"/>
      <c r="F2336" s="34"/>
      <c r="G2336" s="34"/>
      <c r="I2336" s="34"/>
      <c r="J2336" s="34"/>
      <c r="K2336" s="34"/>
      <c r="L2336" s="34"/>
      <c r="M2336" s="34"/>
      <c r="N2336" s="34"/>
      <c r="O2336" s="34"/>
      <c r="P2336" s="34"/>
      <c r="Q2336" s="34"/>
      <c r="R2336" s="34"/>
      <c r="S2336" s="34"/>
      <c r="T2336" s="34"/>
      <c r="U2336" s="34"/>
      <c r="V2336" s="34"/>
      <c r="X2336" s="34"/>
      <c r="Y2336" s="34"/>
      <c r="Z2336" s="34"/>
      <c r="AA2336" s="34"/>
      <c r="AB2336" s="34"/>
      <c r="AC2336" s="34"/>
    </row>
    <row r="2337" spans="1:29">
      <c r="A2337" s="34"/>
      <c r="B2337" s="34"/>
      <c r="C2337" s="34"/>
      <c r="D2337" s="34"/>
      <c r="E2337" s="34"/>
      <c r="F2337" s="34"/>
      <c r="G2337" s="34"/>
      <c r="I2337" s="34"/>
      <c r="J2337" s="34"/>
      <c r="K2337" s="34"/>
      <c r="L2337" s="34"/>
      <c r="M2337" s="34"/>
      <c r="N2337" s="34"/>
      <c r="O2337" s="34"/>
      <c r="P2337" s="34"/>
      <c r="Q2337" s="34"/>
      <c r="R2337" s="34"/>
      <c r="S2337" s="34"/>
      <c r="T2337" s="34"/>
      <c r="U2337" s="34"/>
      <c r="V2337" s="34"/>
      <c r="X2337" s="34"/>
      <c r="Y2337" s="34"/>
      <c r="Z2337" s="34"/>
      <c r="AA2337" s="34"/>
      <c r="AB2337" s="34"/>
      <c r="AC2337" s="34"/>
    </row>
    <row r="2338" spans="1:29">
      <c r="A2338" s="34"/>
      <c r="B2338" s="34"/>
      <c r="C2338" s="34"/>
      <c r="D2338" s="34"/>
      <c r="E2338" s="34"/>
      <c r="F2338" s="34"/>
      <c r="G2338" s="34"/>
      <c r="I2338" s="34"/>
      <c r="J2338" s="34"/>
      <c r="K2338" s="34"/>
      <c r="L2338" s="34"/>
      <c r="M2338" s="34"/>
      <c r="N2338" s="34"/>
      <c r="O2338" s="34"/>
      <c r="P2338" s="34"/>
      <c r="Q2338" s="34"/>
      <c r="R2338" s="34"/>
      <c r="S2338" s="34"/>
      <c r="T2338" s="34"/>
      <c r="U2338" s="34"/>
      <c r="V2338" s="34"/>
      <c r="X2338" s="34"/>
      <c r="Y2338" s="34"/>
      <c r="Z2338" s="34"/>
      <c r="AA2338" s="34"/>
      <c r="AB2338" s="34"/>
      <c r="AC2338" s="34"/>
    </row>
    <row r="2339" spans="1:29">
      <c r="A2339" s="34"/>
      <c r="B2339" s="34"/>
      <c r="C2339" s="34"/>
      <c r="D2339" s="34"/>
      <c r="E2339" s="34"/>
      <c r="F2339" s="34"/>
      <c r="G2339" s="34"/>
      <c r="I2339" s="34"/>
      <c r="J2339" s="34"/>
      <c r="K2339" s="34"/>
      <c r="L2339" s="34"/>
      <c r="M2339" s="34"/>
      <c r="N2339" s="34"/>
      <c r="O2339" s="34"/>
      <c r="P2339" s="34"/>
      <c r="Q2339" s="34"/>
      <c r="R2339" s="34"/>
      <c r="S2339" s="34"/>
      <c r="T2339" s="34"/>
      <c r="U2339" s="34"/>
      <c r="V2339" s="34"/>
      <c r="X2339" s="34"/>
      <c r="Y2339" s="34"/>
      <c r="Z2339" s="34"/>
      <c r="AA2339" s="34"/>
      <c r="AB2339" s="34"/>
      <c r="AC2339" s="34"/>
    </row>
    <row r="2340" spans="1:29">
      <c r="A2340" s="34"/>
      <c r="B2340" s="34"/>
      <c r="C2340" s="34"/>
      <c r="D2340" s="34"/>
      <c r="E2340" s="34"/>
      <c r="F2340" s="34"/>
      <c r="G2340" s="34"/>
      <c r="I2340" s="34"/>
      <c r="J2340" s="34"/>
      <c r="K2340" s="34"/>
      <c r="L2340" s="34"/>
      <c r="M2340" s="34"/>
      <c r="N2340" s="34"/>
      <c r="O2340" s="34"/>
      <c r="P2340" s="34"/>
      <c r="Q2340" s="34"/>
      <c r="R2340" s="34"/>
      <c r="S2340" s="34"/>
      <c r="T2340" s="34"/>
      <c r="U2340" s="34"/>
      <c r="V2340" s="34"/>
      <c r="X2340" s="34"/>
      <c r="Y2340" s="34"/>
      <c r="Z2340" s="34"/>
      <c r="AA2340" s="34"/>
      <c r="AB2340" s="34"/>
      <c r="AC2340" s="34"/>
    </row>
    <row r="2341" spans="1:29">
      <c r="A2341" s="34"/>
      <c r="B2341" s="34"/>
      <c r="C2341" s="34"/>
      <c r="D2341" s="34"/>
      <c r="E2341" s="34"/>
      <c r="F2341" s="34"/>
      <c r="G2341" s="34"/>
      <c r="I2341" s="34"/>
      <c r="J2341" s="34"/>
      <c r="K2341" s="34"/>
      <c r="L2341" s="34"/>
      <c r="M2341" s="34"/>
      <c r="N2341" s="34"/>
      <c r="O2341" s="34"/>
      <c r="P2341" s="34"/>
      <c r="Q2341" s="34"/>
      <c r="R2341" s="34"/>
      <c r="S2341" s="34"/>
      <c r="T2341" s="34"/>
      <c r="U2341" s="34"/>
      <c r="V2341" s="34"/>
      <c r="X2341" s="34"/>
      <c r="Y2341" s="34"/>
      <c r="Z2341" s="34"/>
      <c r="AA2341" s="34"/>
      <c r="AB2341" s="34"/>
      <c r="AC2341" s="34"/>
    </row>
    <row r="2342" spans="1:29">
      <c r="A2342" s="34"/>
      <c r="B2342" s="34"/>
      <c r="C2342" s="34"/>
      <c r="D2342" s="34"/>
      <c r="E2342" s="34"/>
      <c r="F2342" s="34"/>
      <c r="G2342" s="34"/>
      <c r="I2342" s="34"/>
      <c r="J2342" s="34"/>
      <c r="K2342" s="34"/>
      <c r="L2342" s="34"/>
      <c r="M2342" s="34"/>
      <c r="N2342" s="34"/>
      <c r="O2342" s="34"/>
      <c r="P2342" s="34"/>
      <c r="Q2342" s="34"/>
      <c r="R2342" s="34"/>
      <c r="S2342" s="34"/>
      <c r="T2342" s="34"/>
      <c r="U2342" s="34"/>
      <c r="V2342" s="34"/>
      <c r="X2342" s="34"/>
      <c r="Y2342" s="34"/>
      <c r="Z2342" s="34"/>
      <c r="AA2342" s="34"/>
      <c r="AB2342" s="34"/>
      <c r="AC2342" s="34"/>
    </row>
    <row r="2343" spans="1:29">
      <c r="A2343" s="34"/>
      <c r="B2343" s="34"/>
      <c r="C2343" s="34"/>
      <c r="D2343" s="34"/>
      <c r="E2343" s="34"/>
      <c r="F2343" s="34"/>
      <c r="G2343" s="34"/>
      <c r="I2343" s="34"/>
      <c r="J2343" s="34"/>
      <c r="K2343" s="34"/>
      <c r="L2343" s="34"/>
      <c r="M2343" s="34"/>
      <c r="N2343" s="34"/>
      <c r="O2343" s="34"/>
      <c r="P2343" s="34"/>
      <c r="Q2343" s="34"/>
      <c r="R2343" s="34"/>
      <c r="S2343" s="34"/>
      <c r="T2343" s="34"/>
      <c r="U2343" s="34"/>
      <c r="V2343" s="34"/>
      <c r="X2343" s="34"/>
      <c r="Y2343" s="34"/>
      <c r="Z2343" s="34"/>
      <c r="AA2343" s="34"/>
      <c r="AB2343" s="34"/>
      <c r="AC2343" s="34"/>
    </row>
    <row r="2344" spans="1:29">
      <c r="A2344" s="34"/>
      <c r="B2344" s="34"/>
      <c r="C2344" s="34"/>
      <c r="D2344" s="34"/>
      <c r="E2344" s="34"/>
      <c r="F2344" s="34"/>
      <c r="G2344" s="34"/>
      <c r="I2344" s="34"/>
      <c r="J2344" s="34"/>
      <c r="K2344" s="34"/>
      <c r="L2344" s="34"/>
      <c r="M2344" s="34"/>
      <c r="N2344" s="34"/>
      <c r="O2344" s="34"/>
      <c r="P2344" s="34"/>
      <c r="Q2344" s="34"/>
      <c r="R2344" s="34"/>
      <c r="S2344" s="34"/>
      <c r="T2344" s="34"/>
      <c r="U2344" s="34"/>
      <c r="V2344" s="34"/>
      <c r="X2344" s="34"/>
      <c r="Y2344" s="34"/>
      <c r="Z2344" s="34"/>
      <c r="AA2344" s="34"/>
      <c r="AB2344" s="34"/>
      <c r="AC2344" s="34"/>
    </row>
    <row r="2345" spans="1:29">
      <c r="A2345" s="34"/>
      <c r="B2345" s="34"/>
      <c r="C2345" s="34"/>
      <c r="D2345" s="34"/>
      <c r="E2345" s="34"/>
      <c r="F2345" s="34"/>
      <c r="G2345" s="34"/>
      <c r="I2345" s="34"/>
      <c r="J2345" s="34"/>
      <c r="K2345" s="34"/>
      <c r="L2345" s="34"/>
      <c r="M2345" s="34"/>
      <c r="N2345" s="34"/>
      <c r="O2345" s="34"/>
      <c r="P2345" s="34"/>
      <c r="Q2345" s="34"/>
      <c r="R2345" s="34"/>
      <c r="S2345" s="34"/>
      <c r="T2345" s="34"/>
      <c r="U2345" s="34"/>
      <c r="V2345" s="34"/>
      <c r="X2345" s="34"/>
      <c r="Y2345" s="34"/>
      <c r="Z2345" s="34"/>
      <c r="AA2345" s="34"/>
      <c r="AB2345" s="34"/>
      <c r="AC2345" s="34"/>
    </row>
    <row r="2346" spans="1:29">
      <c r="A2346" s="34"/>
      <c r="B2346" s="34"/>
      <c r="C2346" s="34"/>
      <c r="D2346" s="34"/>
      <c r="E2346" s="34"/>
      <c r="F2346" s="34"/>
      <c r="G2346" s="34"/>
      <c r="I2346" s="34"/>
      <c r="J2346" s="34"/>
      <c r="K2346" s="34"/>
      <c r="L2346" s="34"/>
      <c r="M2346" s="34"/>
      <c r="N2346" s="34"/>
      <c r="O2346" s="34"/>
      <c r="P2346" s="34"/>
      <c r="Q2346" s="34"/>
      <c r="R2346" s="34"/>
      <c r="S2346" s="34"/>
      <c r="T2346" s="34"/>
      <c r="U2346" s="34"/>
      <c r="V2346" s="34"/>
      <c r="X2346" s="34"/>
      <c r="Y2346" s="34"/>
      <c r="Z2346" s="34"/>
      <c r="AA2346" s="34"/>
      <c r="AB2346" s="34"/>
      <c r="AC2346" s="34"/>
    </row>
    <row r="2347" spans="1:29">
      <c r="A2347" s="34"/>
      <c r="B2347" s="34"/>
      <c r="C2347" s="34"/>
      <c r="D2347" s="34"/>
      <c r="E2347" s="34"/>
      <c r="F2347" s="34"/>
      <c r="G2347" s="34"/>
      <c r="I2347" s="34"/>
      <c r="J2347" s="34"/>
      <c r="K2347" s="34"/>
      <c r="L2347" s="34"/>
      <c r="M2347" s="34"/>
      <c r="N2347" s="34"/>
      <c r="O2347" s="34"/>
      <c r="P2347" s="34"/>
      <c r="Q2347" s="34"/>
      <c r="R2347" s="34"/>
      <c r="S2347" s="34"/>
      <c r="T2347" s="34"/>
      <c r="U2347" s="34"/>
      <c r="V2347" s="34"/>
      <c r="X2347" s="34"/>
      <c r="Y2347" s="34"/>
      <c r="Z2347" s="34"/>
      <c r="AA2347" s="34"/>
      <c r="AB2347" s="34"/>
      <c r="AC2347" s="34"/>
    </row>
    <row r="2348" spans="1:29">
      <c r="A2348" s="34"/>
      <c r="B2348" s="34"/>
      <c r="C2348" s="34"/>
      <c r="D2348" s="34"/>
      <c r="E2348" s="34"/>
      <c r="F2348" s="34"/>
      <c r="G2348" s="34"/>
      <c r="I2348" s="34"/>
      <c r="J2348" s="34"/>
      <c r="K2348" s="34"/>
      <c r="L2348" s="34"/>
      <c r="M2348" s="34"/>
      <c r="N2348" s="34"/>
      <c r="O2348" s="34"/>
      <c r="P2348" s="34"/>
      <c r="Q2348" s="34"/>
      <c r="R2348" s="34"/>
      <c r="S2348" s="34"/>
      <c r="T2348" s="34"/>
      <c r="U2348" s="34"/>
      <c r="V2348" s="34"/>
      <c r="X2348" s="34"/>
      <c r="Y2348" s="34"/>
      <c r="Z2348" s="34"/>
      <c r="AA2348" s="34"/>
      <c r="AB2348" s="34"/>
      <c r="AC2348" s="34"/>
    </row>
    <row r="2349" spans="1:29">
      <c r="A2349" s="34"/>
      <c r="B2349" s="34"/>
      <c r="C2349" s="34"/>
      <c r="D2349" s="34"/>
      <c r="E2349" s="34"/>
      <c r="F2349" s="34"/>
      <c r="G2349" s="34"/>
      <c r="I2349" s="34"/>
      <c r="J2349" s="34"/>
      <c r="K2349" s="34"/>
      <c r="L2349" s="34"/>
      <c r="M2349" s="34"/>
      <c r="N2349" s="34"/>
      <c r="O2349" s="34"/>
      <c r="P2349" s="34"/>
      <c r="Q2349" s="34"/>
      <c r="R2349" s="34"/>
      <c r="S2349" s="34"/>
      <c r="T2349" s="34"/>
      <c r="U2349" s="34"/>
      <c r="V2349" s="34"/>
      <c r="X2349" s="34"/>
      <c r="Y2349" s="34"/>
      <c r="Z2349" s="34"/>
      <c r="AA2349" s="34"/>
      <c r="AB2349" s="34"/>
      <c r="AC2349" s="34"/>
    </row>
    <row r="2350" spans="1:29">
      <c r="A2350" s="34"/>
      <c r="B2350" s="34"/>
      <c r="C2350" s="34"/>
      <c r="D2350" s="34"/>
      <c r="E2350" s="34"/>
      <c r="F2350" s="34"/>
      <c r="G2350" s="34"/>
      <c r="I2350" s="34"/>
      <c r="J2350" s="34"/>
      <c r="K2350" s="34"/>
      <c r="L2350" s="34"/>
      <c r="M2350" s="34"/>
      <c r="N2350" s="34"/>
      <c r="O2350" s="34"/>
      <c r="P2350" s="34"/>
      <c r="Q2350" s="34"/>
      <c r="R2350" s="34"/>
      <c r="S2350" s="34"/>
      <c r="T2350" s="34"/>
      <c r="U2350" s="34"/>
      <c r="V2350" s="34"/>
      <c r="X2350" s="34"/>
      <c r="Y2350" s="34"/>
      <c r="Z2350" s="34"/>
      <c r="AA2350" s="34"/>
      <c r="AB2350" s="34"/>
      <c r="AC2350" s="34"/>
    </row>
    <row r="2351" spans="1:29">
      <c r="A2351" s="34"/>
      <c r="B2351" s="34"/>
      <c r="C2351" s="34"/>
      <c r="D2351" s="34"/>
      <c r="E2351" s="34"/>
      <c r="F2351" s="34"/>
      <c r="G2351" s="34"/>
      <c r="I2351" s="34"/>
      <c r="J2351" s="34"/>
      <c r="K2351" s="34"/>
      <c r="L2351" s="34"/>
      <c r="M2351" s="34"/>
      <c r="N2351" s="34"/>
      <c r="O2351" s="34"/>
      <c r="P2351" s="34"/>
      <c r="Q2351" s="34"/>
      <c r="R2351" s="34"/>
      <c r="S2351" s="34"/>
      <c r="T2351" s="34"/>
      <c r="U2351" s="34"/>
      <c r="V2351" s="34"/>
      <c r="X2351" s="34"/>
      <c r="Y2351" s="34"/>
      <c r="Z2351" s="34"/>
      <c r="AA2351" s="34"/>
      <c r="AB2351" s="34"/>
      <c r="AC2351" s="34"/>
    </row>
    <row r="2352" spans="1:29">
      <c r="A2352" s="34"/>
      <c r="B2352" s="34"/>
      <c r="C2352" s="34"/>
      <c r="D2352" s="34"/>
      <c r="E2352" s="34"/>
      <c r="F2352" s="34"/>
      <c r="G2352" s="34"/>
      <c r="I2352" s="34"/>
      <c r="J2352" s="34"/>
      <c r="K2352" s="34"/>
      <c r="L2352" s="34"/>
      <c r="M2352" s="34"/>
      <c r="N2352" s="34"/>
      <c r="O2352" s="34"/>
      <c r="P2352" s="34"/>
      <c r="Q2352" s="34"/>
      <c r="R2352" s="34"/>
      <c r="S2352" s="34"/>
      <c r="T2352" s="34"/>
      <c r="U2352" s="34"/>
      <c r="V2352" s="34"/>
      <c r="X2352" s="34"/>
      <c r="Y2352" s="34"/>
      <c r="Z2352" s="34"/>
      <c r="AA2352" s="34"/>
      <c r="AB2352" s="34"/>
      <c r="AC2352" s="34"/>
    </row>
    <row r="2353" spans="1:29">
      <c r="A2353" s="34"/>
      <c r="B2353" s="34"/>
      <c r="C2353" s="34"/>
      <c r="D2353" s="34"/>
      <c r="E2353" s="34"/>
      <c r="F2353" s="34"/>
      <c r="G2353" s="34"/>
      <c r="I2353" s="34"/>
      <c r="J2353" s="34"/>
      <c r="K2353" s="34"/>
      <c r="L2353" s="34"/>
      <c r="M2353" s="34"/>
      <c r="N2353" s="34"/>
      <c r="O2353" s="34"/>
      <c r="P2353" s="34"/>
      <c r="Q2353" s="34"/>
      <c r="R2353" s="34"/>
      <c r="S2353" s="34"/>
      <c r="T2353" s="34"/>
      <c r="U2353" s="34"/>
      <c r="V2353" s="34"/>
      <c r="X2353" s="34"/>
      <c r="Y2353" s="34"/>
      <c r="Z2353" s="34"/>
      <c r="AA2353" s="34"/>
      <c r="AB2353" s="34"/>
      <c r="AC2353" s="34"/>
    </row>
    <row r="2354" spans="1:29">
      <c r="A2354" s="34"/>
      <c r="B2354" s="34"/>
      <c r="C2354" s="34"/>
      <c r="D2354" s="34"/>
      <c r="E2354" s="34"/>
      <c r="F2354" s="34"/>
      <c r="G2354" s="34"/>
      <c r="I2354" s="34"/>
      <c r="J2354" s="34"/>
      <c r="K2354" s="34"/>
      <c r="L2354" s="34"/>
      <c r="M2354" s="34"/>
      <c r="N2354" s="34"/>
      <c r="O2354" s="34"/>
      <c r="P2354" s="34"/>
      <c r="Q2354" s="34"/>
      <c r="R2354" s="34"/>
      <c r="S2354" s="34"/>
      <c r="T2354" s="34"/>
      <c r="U2354" s="34"/>
      <c r="V2354" s="34"/>
      <c r="X2354" s="34"/>
      <c r="Y2354" s="34"/>
      <c r="Z2354" s="34"/>
      <c r="AA2354" s="34"/>
      <c r="AB2354" s="34"/>
      <c r="AC2354" s="34"/>
    </row>
    <row r="2355" spans="1:29">
      <c r="A2355" s="34"/>
      <c r="B2355" s="34"/>
      <c r="C2355" s="34"/>
      <c r="D2355" s="34"/>
      <c r="E2355" s="34"/>
      <c r="F2355" s="34"/>
      <c r="G2355" s="34"/>
      <c r="I2355" s="34"/>
      <c r="J2355" s="34"/>
      <c r="K2355" s="34"/>
      <c r="L2355" s="34"/>
      <c r="M2355" s="34"/>
      <c r="N2355" s="34"/>
      <c r="O2355" s="34"/>
      <c r="P2355" s="34"/>
      <c r="Q2355" s="34"/>
      <c r="R2355" s="34"/>
      <c r="S2355" s="34"/>
      <c r="T2355" s="34"/>
      <c r="U2355" s="34"/>
      <c r="V2355" s="34"/>
      <c r="X2355" s="34"/>
      <c r="Y2355" s="34"/>
      <c r="Z2355" s="34"/>
      <c r="AA2355" s="34"/>
      <c r="AB2355" s="34"/>
      <c r="AC2355" s="34"/>
    </row>
    <row r="2356" spans="1:29">
      <c r="A2356" s="34"/>
      <c r="B2356" s="34"/>
      <c r="C2356" s="34"/>
      <c r="D2356" s="34"/>
      <c r="E2356" s="34"/>
      <c r="F2356" s="34"/>
      <c r="G2356" s="34"/>
      <c r="I2356" s="34"/>
      <c r="J2356" s="34"/>
      <c r="K2356" s="34"/>
      <c r="L2356" s="34"/>
      <c r="M2356" s="34"/>
      <c r="N2356" s="34"/>
      <c r="O2356" s="34"/>
      <c r="P2356" s="34"/>
      <c r="Q2356" s="34"/>
      <c r="R2356" s="34"/>
      <c r="S2356" s="34"/>
      <c r="T2356" s="34"/>
      <c r="U2356" s="34"/>
      <c r="V2356" s="34"/>
      <c r="X2356" s="34"/>
      <c r="Y2356" s="34"/>
      <c r="Z2356" s="34"/>
      <c r="AA2356" s="34"/>
      <c r="AB2356" s="34"/>
      <c r="AC2356" s="34"/>
    </row>
    <row r="2357" spans="1:29">
      <c r="A2357" s="34"/>
      <c r="B2357" s="34"/>
      <c r="C2357" s="34"/>
      <c r="D2357" s="34"/>
      <c r="E2357" s="34"/>
      <c r="F2357" s="34"/>
      <c r="G2357" s="34"/>
      <c r="I2357" s="34"/>
      <c r="J2357" s="34"/>
      <c r="K2357" s="34"/>
      <c r="L2357" s="34"/>
      <c r="M2357" s="34"/>
      <c r="N2357" s="34"/>
      <c r="O2357" s="34"/>
      <c r="P2357" s="34"/>
      <c r="Q2357" s="34"/>
      <c r="R2357" s="34"/>
      <c r="S2357" s="34"/>
      <c r="T2357" s="34"/>
      <c r="U2357" s="34"/>
      <c r="V2357" s="34"/>
      <c r="X2357" s="34"/>
      <c r="Y2357" s="34"/>
      <c r="Z2357" s="34"/>
      <c r="AA2357" s="34"/>
      <c r="AB2357" s="34"/>
      <c r="AC2357" s="34"/>
    </row>
    <row r="2358" spans="1:29">
      <c r="A2358" s="34"/>
      <c r="B2358" s="34"/>
      <c r="C2358" s="34"/>
      <c r="D2358" s="34"/>
      <c r="E2358" s="34"/>
      <c r="F2358" s="34"/>
      <c r="G2358" s="34"/>
      <c r="I2358" s="34"/>
      <c r="J2358" s="34"/>
      <c r="K2358" s="34"/>
      <c r="L2358" s="34"/>
      <c r="M2358" s="34"/>
      <c r="N2358" s="34"/>
      <c r="O2358" s="34"/>
      <c r="P2358" s="34"/>
      <c r="Q2358" s="34"/>
      <c r="R2358" s="34"/>
      <c r="S2358" s="34"/>
      <c r="T2358" s="34"/>
      <c r="U2358" s="34"/>
      <c r="V2358" s="34"/>
      <c r="X2358" s="34"/>
      <c r="Y2358" s="34"/>
      <c r="Z2358" s="34"/>
      <c r="AA2358" s="34"/>
      <c r="AB2358" s="34"/>
      <c r="AC2358" s="34"/>
    </row>
    <row r="2359" spans="1:29">
      <c r="A2359" s="34"/>
      <c r="B2359" s="34"/>
      <c r="C2359" s="34"/>
      <c r="D2359" s="34"/>
      <c r="E2359" s="34"/>
      <c r="F2359" s="34"/>
      <c r="G2359" s="34"/>
      <c r="I2359" s="34"/>
      <c r="J2359" s="34"/>
      <c r="K2359" s="34"/>
      <c r="L2359" s="34"/>
      <c r="M2359" s="34"/>
      <c r="N2359" s="34"/>
      <c r="O2359" s="34"/>
      <c r="P2359" s="34"/>
      <c r="Q2359" s="34"/>
      <c r="R2359" s="34"/>
      <c r="S2359" s="34"/>
      <c r="T2359" s="34"/>
      <c r="U2359" s="34"/>
      <c r="V2359" s="34"/>
      <c r="X2359" s="34"/>
      <c r="Y2359" s="34"/>
      <c r="Z2359" s="34"/>
      <c r="AA2359" s="34"/>
      <c r="AB2359" s="34"/>
      <c r="AC2359" s="34"/>
    </row>
    <row r="2360" spans="1:29">
      <c r="A2360" s="34"/>
      <c r="B2360" s="34"/>
      <c r="C2360" s="34"/>
      <c r="D2360" s="34"/>
      <c r="E2360" s="34"/>
      <c r="F2360" s="34"/>
      <c r="G2360" s="34"/>
      <c r="I2360" s="34"/>
      <c r="J2360" s="34"/>
      <c r="K2360" s="34"/>
      <c r="L2360" s="34"/>
      <c r="M2360" s="34"/>
      <c r="N2360" s="34"/>
      <c r="O2360" s="34"/>
      <c r="P2360" s="34"/>
      <c r="Q2360" s="34"/>
      <c r="R2360" s="34"/>
      <c r="S2360" s="34"/>
      <c r="T2360" s="34"/>
      <c r="U2360" s="34"/>
      <c r="V2360" s="34"/>
      <c r="X2360" s="34"/>
      <c r="Y2360" s="34"/>
      <c r="Z2360" s="34"/>
      <c r="AA2360" s="34"/>
      <c r="AB2360" s="34"/>
      <c r="AC2360" s="34"/>
    </row>
    <row r="2361" spans="1:29">
      <c r="A2361" s="34"/>
      <c r="B2361" s="34"/>
      <c r="C2361" s="34"/>
      <c r="D2361" s="34"/>
      <c r="E2361" s="34"/>
      <c r="F2361" s="34"/>
      <c r="G2361" s="34"/>
      <c r="I2361" s="34"/>
      <c r="J2361" s="34"/>
      <c r="K2361" s="34"/>
      <c r="L2361" s="34"/>
      <c r="M2361" s="34"/>
      <c r="N2361" s="34"/>
      <c r="O2361" s="34"/>
      <c r="P2361" s="34"/>
      <c r="Q2361" s="34"/>
      <c r="R2361" s="34"/>
      <c r="S2361" s="34"/>
      <c r="T2361" s="34"/>
      <c r="U2361" s="34"/>
      <c r="V2361" s="34"/>
      <c r="X2361" s="34"/>
      <c r="Y2361" s="34"/>
      <c r="Z2361" s="34"/>
      <c r="AA2361" s="34"/>
      <c r="AB2361" s="34"/>
      <c r="AC2361" s="34"/>
    </row>
    <row r="2362" spans="1:29">
      <c r="A2362" s="34"/>
      <c r="B2362" s="34"/>
      <c r="C2362" s="34"/>
      <c r="D2362" s="34"/>
      <c r="E2362" s="34"/>
      <c r="F2362" s="34"/>
      <c r="G2362" s="34"/>
      <c r="I2362" s="34"/>
      <c r="J2362" s="34"/>
      <c r="K2362" s="34"/>
      <c r="L2362" s="34"/>
      <c r="M2362" s="34"/>
      <c r="N2362" s="34"/>
      <c r="O2362" s="34"/>
      <c r="P2362" s="34"/>
      <c r="Q2362" s="34"/>
      <c r="R2362" s="34"/>
      <c r="S2362" s="34"/>
      <c r="T2362" s="34"/>
      <c r="U2362" s="34"/>
      <c r="V2362" s="34"/>
      <c r="X2362" s="34"/>
      <c r="Y2362" s="34"/>
      <c r="Z2362" s="34"/>
      <c r="AA2362" s="34"/>
      <c r="AB2362" s="34"/>
      <c r="AC2362" s="34"/>
    </row>
    <row r="2363" spans="1:29">
      <c r="A2363" s="34"/>
      <c r="B2363" s="34"/>
      <c r="C2363" s="34"/>
      <c r="D2363" s="34"/>
      <c r="E2363" s="34"/>
      <c r="F2363" s="34"/>
      <c r="G2363" s="34"/>
      <c r="I2363" s="34"/>
      <c r="J2363" s="34"/>
      <c r="K2363" s="34"/>
      <c r="L2363" s="34"/>
      <c r="M2363" s="34"/>
      <c r="N2363" s="34"/>
      <c r="O2363" s="34"/>
      <c r="P2363" s="34"/>
      <c r="Q2363" s="34"/>
      <c r="R2363" s="34"/>
      <c r="S2363" s="34"/>
      <c r="T2363" s="34"/>
      <c r="U2363" s="34"/>
      <c r="V2363" s="34"/>
      <c r="X2363" s="34"/>
      <c r="Y2363" s="34"/>
      <c r="Z2363" s="34"/>
      <c r="AA2363" s="34"/>
      <c r="AB2363" s="34"/>
      <c r="AC2363" s="34"/>
    </row>
    <row r="2364" spans="1:29">
      <c r="A2364" s="34"/>
      <c r="B2364" s="34"/>
      <c r="C2364" s="34"/>
      <c r="D2364" s="34"/>
      <c r="E2364" s="34"/>
      <c r="F2364" s="34"/>
      <c r="G2364" s="34"/>
      <c r="I2364" s="34"/>
      <c r="J2364" s="34"/>
      <c r="K2364" s="34"/>
      <c r="L2364" s="34"/>
      <c r="M2364" s="34"/>
      <c r="N2364" s="34"/>
      <c r="O2364" s="34"/>
      <c r="P2364" s="34"/>
      <c r="Q2364" s="34"/>
      <c r="R2364" s="34"/>
      <c r="S2364" s="34"/>
      <c r="T2364" s="34"/>
      <c r="U2364" s="34"/>
      <c r="V2364" s="34"/>
      <c r="X2364" s="34"/>
      <c r="Y2364" s="34"/>
      <c r="Z2364" s="34"/>
      <c r="AA2364" s="34"/>
      <c r="AB2364" s="34"/>
      <c r="AC2364" s="34"/>
    </row>
    <row r="2365" spans="1:29">
      <c r="A2365" s="34"/>
      <c r="B2365" s="34"/>
      <c r="C2365" s="34"/>
      <c r="D2365" s="34"/>
      <c r="E2365" s="34"/>
      <c r="F2365" s="34"/>
      <c r="G2365" s="34"/>
      <c r="I2365" s="34"/>
      <c r="J2365" s="34"/>
      <c r="K2365" s="34"/>
      <c r="L2365" s="34"/>
      <c r="M2365" s="34"/>
      <c r="N2365" s="34"/>
      <c r="O2365" s="34"/>
      <c r="P2365" s="34"/>
      <c r="Q2365" s="34"/>
      <c r="R2365" s="34"/>
      <c r="S2365" s="34"/>
      <c r="T2365" s="34"/>
      <c r="U2365" s="34"/>
      <c r="V2365" s="34"/>
      <c r="X2365" s="34"/>
      <c r="Y2365" s="34"/>
      <c r="Z2365" s="34"/>
      <c r="AA2365" s="34"/>
      <c r="AB2365" s="34"/>
      <c r="AC2365" s="34"/>
    </row>
    <row r="2366" spans="1:29">
      <c r="A2366" s="34"/>
      <c r="B2366" s="34"/>
      <c r="C2366" s="34"/>
      <c r="D2366" s="34"/>
      <c r="E2366" s="34"/>
      <c r="F2366" s="34"/>
      <c r="G2366" s="34"/>
      <c r="I2366" s="34"/>
      <c r="J2366" s="34"/>
      <c r="K2366" s="34"/>
      <c r="L2366" s="34"/>
      <c r="M2366" s="34"/>
      <c r="N2366" s="34"/>
      <c r="O2366" s="34"/>
      <c r="P2366" s="34"/>
      <c r="Q2366" s="34"/>
      <c r="R2366" s="34"/>
      <c r="S2366" s="34"/>
      <c r="T2366" s="34"/>
      <c r="U2366" s="34"/>
      <c r="V2366" s="34"/>
      <c r="X2366" s="34"/>
      <c r="Y2366" s="34"/>
      <c r="Z2366" s="34"/>
      <c r="AA2366" s="34"/>
      <c r="AB2366" s="34"/>
      <c r="AC2366" s="34"/>
    </row>
    <row r="2367" spans="1:29">
      <c r="A2367" s="34"/>
      <c r="B2367" s="34"/>
      <c r="C2367" s="34"/>
      <c r="D2367" s="34"/>
      <c r="E2367" s="34"/>
      <c r="F2367" s="34"/>
      <c r="G2367" s="34"/>
      <c r="I2367" s="34"/>
      <c r="J2367" s="34"/>
      <c r="K2367" s="34"/>
      <c r="L2367" s="34"/>
      <c r="M2367" s="34"/>
      <c r="N2367" s="34"/>
      <c r="O2367" s="34"/>
      <c r="P2367" s="34"/>
      <c r="Q2367" s="34"/>
      <c r="R2367" s="34"/>
      <c r="S2367" s="34"/>
      <c r="T2367" s="34"/>
      <c r="U2367" s="34"/>
      <c r="V2367" s="34"/>
      <c r="X2367" s="34"/>
      <c r="Y2367" s="34"/>
      <c r="Z2367" s="34"/>
      <c r="AA2367" s="34"/>
      <c r="AB2367" s="34"/>
      <c r="AC2367" s="34"/>
    </row>
    <row r="2368" spans="1:29">
      <c r="A2368" s="34"/>
      <c r="B2368" s="34"/>
      <c r="C2368" s="34"/>
      <c r="D2368" s="34"/>
      <c r="E2368" s="34"/>
      <c r="F2368" s="34"/>
      <c r="G2368" s="34"/>
      <c r="I2368" s="34"/>
      <c r="J2368" s="34"/>
      <c r="K2368" s="34"/>
      <c r="L2368" s="34"/>
      <c r="M2368" s="34"/>
      <c r="N2368" s="34"/>
      <c r="O2368" s="34"/>
      <c r="P2368" s="34"/>
      <c r="Q2368" s="34"/>
      <c r="R2368" s="34"/>
      <c r="S2368" s="34"/>
      <c r="T2368" s="34"/>
      <c r="U2368" s="34"/>
      <c r="V2368" s="34"/>
      <c r="X2368" s="34"/>
      <c r="Y2368" s="34"/>
      <c r="Z2368" s="34"/>
      <c r="AA2368" s="34"/>
      <c r="AB2368" s="34"/>
      <c r="AC2368" s="34"/>
    </row>
    <row r="2369" spans="1:29">
      <c r="A2369" s="34"/>
      <c r="B2369" s="34"/>
      <c r="C2369" s="34"/>
      <c r="D2369" s="34"/>
      <c r="E2369" s="34"/>
      <c r="F2369" s="34"/>
      <c r="G2369" s="34"/>
      <c r="I2369" s="34"/>
      <c r="J2369" s="34"/>
      <c r="K2369" s="34"/>
      <c r="L2369" s="34"/>
      <c r="M2369" s="34"/>
      <c r="N2369" s="34"/>
      <c r="O2369" s="34"/>
      <c r="P2369" s="34"/>
      <c r="Q2369" s="34"/>
      <c r="R2369" s="34"/>
      <c r="S2369" s="34"/>
      <c r="T2369" s="34"/>
      <c r="U2369" s="34"/>
      <c r="V2369" s="34"/>
      <c r="X2369" s="34"/>
      <c r="Y2369" s="34"/>
      <c r="Z2369" s="34"/>
      <c r="AA2369" s="34"/>
      <c r="AB2369" s="34"/>
      <c r="AC2369" s="34"/>
    </row>
    <row r="2370" spans="1:29">
      <c r="A2370" s="34"/>
      <c r="B2370" s="34"/>
      <c r="C2370" s="34"/>
      <c r="D2370" s="34"/>
      <c r="E2370" s="34"/>
      <c r="F2370" s="34"/>
      <c r="G2370" s="34"/>
      <c r="I2370" s="34"/>
      <c r="J2370" s="34"/>
      <c r="K2370" s="34"/>
      <c r="L2370" s="34"/>
      <c r="M2370" s="34"/>
      <c r="N2370" s="34"/>
      <c r="O2370" s="34"/>
      <c r="P2370" s="34"/>
      <c r="Q2370" s="34"/>
      <c r="R2370" s="34"/>
      <c r="S2370" s="34"/>
      <c r="T2370" s="34"/>
      <c r="U2370" s="34"/>
      <c r="V2370" s="34"/>
      <c r="X2370" s="34"/>
      <c r="Y2370" s="34"/>
      <c r="Z2370" s="34"/>
      <c r="AA2370" s="34"/>
      <c r="AB2370" s="34"/>
      <c r="AC2370" s="34"/>
    </row>
    <row r="2371" spans="1:29">
      <c r="A2371" s="34"/>
      <c r="B2371" s="34"/>
      <c r="C2371" s="34"/>
      <c r="D2371" s="34"/>
      <c r="E2371" s="34"/>
      <c r="F2371" s="34"/>
      <c r="G2371" s="34"/>
      <c r="I2371" s="34"/>
      <c r="J2371" s="34"/>
      <c r="K2371" s="34"/>
      <c r="L2371" s="34"/>
      <c r="M2371" s="34"/>
      <c r="N2371" s="34"/>
      <c r="O2371" s="34"/>
      <c r="P2371" s="34"/>
      <c r="Q2371" s="34"/>
      <c r="R2371" s="34"/>
      <c r="S2371" s="34"/>
      <c r="T2371" s="34"/>
      <c r="U2371" s="34"/>
      <c r="V2371" s="34"/>
      <c r="X2371" s="34"/>
      <c r="Y2371" s="34"/>
      <c r="Z2371" s="34"/>
      <c r="AA2371" s="34"/>
      <c r="AB2371" s="34"/>
      <c r="AC2371" s="34"/>
    </row>
    <row r="2372" spans="1:29">
      <c r="A2372" s="34"/>
      <c r="B2372" s="34"/>
      <c r="C2372" s="34"/>
      <c r="D2372" s="34"/>
      <c r="E2372" s="34"/>
      <c r="F2372" s="34"/>
      <c r="G2372" s="34"/>
      <c r="I2372" s="34"/>
      <c r="J2372" s="34"/>
      <c r="K2372" s="34"/>
      <c r="L2372" s="34"/>
      <c r="M2372" s="34"/>
      <c r="N2372" s="34"/>
      <c r="O2372" s="34"/>
      <c r="P2372" s="34"/>
      <c r="Q2372" s="34"/>
      <c r="R2372" s="34"/>
      <c r="S2372" s="34"/>
      <c r="T2372" s="34"/>
      <c r="U2372" s="34"/>
      <c r="V2372" s="34"/>
      <c r="X2372" s="34"/>
      <c r="Y2372" s="34"/>
      <c r="Z2372" s="34"/>
      <c r="AA2372" s="34"/>
      <c r="AB2372" s="34"/>
      <c r="AC2372" s="34"/>
    </row>
    <row r="2373" spans="1:29">
      <c r="A2373" s="34"/>
      <c r="B2373" s="34"/>
      <c r="C2373" s="34"/>
      <c r="D2373" s="34"/>
      <c r="E2373" s="34"/>
      <c r="F2373" s="34"/>
      <c r="G2373" s="34"/>
      <c r="I2373" s="34"/>
      <c r="J2373" s="34"/>
      <c r="K2373" s="34"/>
      <c r="L2373" s="34"/>
      <c r="M2373" s="34"/>
      <c r="N2373" s="34"/>
      <c r="O2373" s="34"/>
      <c r="P2373" s="34"/>
      <c r="Q2373" s="34"/>
      <c r="R2373" s="34"/>
      <c r="S2373" s="34"/>
      <c r="T2373" s="34"/>
      <c r="U2373" s="34"/>
      <c r="V2373" s="34"/>
      <c r="X2373" s="34"/>
      <c r="Y2373" s="34"/>
      <c r="Z2373" s="34"/>
      <c r="AA2373" s="34"/>
      <c r="AB2373" s="34"/>
      <c r="AC2373" s="34"/>
    </row>
    <row r="2374" spans="1:29">
      <c r="A2374" s="34"/>
      <c r="B2374" s="34"/>
      <c r="C2374" s="34"/>
      <c r="D2374" s="34"/>
      <c r="E2374" s="34"/>
      <c r="F2374" s="34"/>
      <c r="G2374" s="34"/>
      <c r="I2374" s="34"/>
      <c r="J2374" s="34"/>
      <c r="K2374" s="34"/>
      <c r="L2374" s="34"/>
      <c r="M2374" s="34"/>
      <c r="N2374" s="34"/>
      <c r="O2374" s="34"/>
      <c r="P2374" s="34"/>
      <c r="Q2374" s="34"/>
      <c r="R2374" s="34"/>
      <c r="S2374" s="34"/>
      <c r="T2374" s="34"/>
      <c r="U2374" s="34"/>
      <c r="V2374" s="34"/>
      <c r="X2374" s="34"/>
      <c r="Y2374" s="34"/>
      <c r="Z2374" s="34"/>
      <c r="AA2374" s="34"/>
      <c r="AB2374" s="34"/>
      <c r="AC2374" s="34"/>
    </row>
    <row r="2375" spans="1:29">
      <c r="A2375" s="34"/>
      <c r="B2375" s="34"/>
      <c r="C2375" s="34"/>
      <c r="D2375" s="34"/>
      <c r="E2375" s="34"/>
      <c r="F2375" s="34"/>
      <c r="G2375" s="34"/>
      <c r="I2375" s="34"/>
      <c r="J2375" s="34"/>
      <c r="K2375" s="34"/>
      <c r="L2375" s="34"/>
      <c r="M2375" s="34"/>
      <c r="N2375" s="34"/>
      <c r="O2375" s="34"/>
      <c r="P2375" s="34"/>
      <c r="Q2375" s="34"/>
      <c r="R2375" s="34"/>
      <c r="S2375" s="34"/>
      <c r="T2375" s="34"/>
      <c r="U2375" s="34"/>
      <c r="V2375" s="34"/>
      <c r="X2375" s="34"/>
      <c r="Y2375" s="34"/>
      <c r="Z2375" s="34"/>
      <c r="AA2375" s="34"/>
      <c r="AB2375" s="34"/>
      <c r="AC2375" s="34"/>
    </row>
    <row r="2376" spans="1:29">
      <c r="A2376" s="34"/>
      <c r="B2376" s="34"/>
      <c r="C2376" s="34"/>
      <c r="D2376" s="34"/>
      <c r="E2376" s="34"/>
      <c r="F2376" s="34"/>
      <c r="G2376" s="34"/>
      <c r="I2376" s="34"/>
      <c r="J2376" s="34"/>
      <c r="K2376" s="34"/>
      <c r="L2376" s="34"/>
      <c r="M2376" s="34"/>
      <c r="N2376" s="34"/>
      <c r="O2376" s="34"/>
      <c r="P2376" s="34"/>
      <c r="Q2376" s="34"/>
      <c r="R2376" s="34"/>
      <c r="S2376" s="34"/>
      <c r="T2376" s="34"/>
      <c r="U2376" s="34"/>
      <c r="V2376" s="34"/>
      <c r="X2376" s="34"/>
      <c r="Y2376" s="34"/>
      <c r="Z2376" s="34"/>
      <c r="AA2376" s="34"/>
      <c r="AB2376" s="34"/>
      <c r="AC2376" s="34"/>
    </row>
    <row r="2377" spans="1:29">
      <c r="A2377" s="34"/>
      <c r="B2377" s="34"/>
      <c r="C2377" s="34"/>
      <c r="D2377" s="34"/>
      <c r="E2377" s="34"/>
      <c r="F2377" s="34"/>
      <c r="G2377" s="34"/>
      <c r="I2377" s="34"/>
      <c r="J2377" s="34"/>
      <c r="K2377" s="34"/>
      <c r="L2377" s="34"/>
      <c r="M2377" s="34"/>
      <c r="N2377" s="34"/>
      <c r="O2377" s="34"/>
      <c r="P2377" s="34"/>
      <c r="Q2377" s="34"/>
      <c r="R2377" s="34"/>
      <c r="S2377" s="34"/>
      <c r="T2377" s="34"/>
      <c r="U2377" s="34"/>
      <c r="V2377" s="34"/>
      <c r="X2377" s="34"/>
      <c r="Y2377" s="34"/>
      <c r="Z2377" s="34"/>
      <c r="AA2377" s="34"/>
      <c r="AB2377" s="34"/>
      <c r="AC2377" s="34"/>
    </row>
    <row r="2378" spans="1:29">
      <c r="A2378" s="34"/>
      <c r="B2378" s="34"/>
      <c r="C2378" s="34"/>
      <c r="D2378" s="34"/>
      <c r="E2378" s="34"/>
      <c r="F2378" s="34"/>
      <c r="G2378" s="34"/>
      <c r="I2378" s="34"/>
      <c r="J2378" s="34"/>
      <c r="K2378" s="34"/>
      <c r="L2378" s="34"/>
      <c r="M2378" s="34"/>
      <c r="N2378" s="34"/>
      <c r="O2378" s="34"/>
      <c r="P2378" s="34"/>
      <c r="Q2378" s="34"/>
      <c r="R2378" s="34"/>
      <c r="S2378" s="34"/>
      <c r="T2378" s="34"/>
      <c r="U2378" s="34"/>
      <c r="V2378" s="34"/>
      <c r="X2378" s="34"/>
      <c r="Y2378" s="34"/>
      <c r="Z2378" s="34"/>
      <c r="AA2378" s="34"/>
      <c r="AB2378" s="34"/>
      <c r="AC2378" s="34"/>
    </row>
    <row r="2379" spans="1:29">
      <c r="A2379" s="34"/>
      <c r="B2379" s="34"/>
      <c r="C2379" s="34"/>
      <c r="D2379" s="34"/>
      <c r="E2379" s="34"/>
      <c r="F2379" s="34"/>
      <c r="G2379" s="34"/>
      <c r="I2379" s="34"/>
      <c r="J2379" s="34"/>
      <c r="K2379" s="34"/>
      <c r="L2379" s="34"/>
      <c r="M2379" s="34"/>
      <c r="N2379" s="34"/>
      <c r="O2379" s="34"/>
      <c r="P2379" s="34"/>
      <c r="Q2379" s="34"/>
      <c r="R2379" s="34"/>
      <c r="S2379" s="34"/>
      <c r="T2379" s="34"/>
      <c r="U2379" s="34"/>
      <c r="V2379" s="34"/>
      <c r="X2379" s="34"/>
      <c r="Y2379" s="34"/>
      <c r="Z2379" s="34"/>
      <c r="AA2379" s="34"/>
      <c r="AB2379" s="34"/>
      <c r="AC2379" s="34"/>
    </row>
    <row r="2380" spans="1:29">
      <c r="A2380" s="34"/>
      <c r="B2380" s="34"/>
      <c r="C2380" s="34"/>
      <c r="D2380" s="34"/>
      <c r="E2380" s="34"/>
      <c r="F2380" s="34"/>
      <c r="G2380" s="34"/>
      <c r="I2380" s="34"/>
      <c r="J2380" s="34"/>
      <c r="K2380" s="34"/>
      <c r="L2380" s="34"/>
      <c r="M2380" s="34"/>
      <c r="N2380" s="34"/>
      <c r="O2380" s="34"/>
      <c r="P2380" s="34"/>
      <c r="Q2380" s="34"/>
      <c r="R2380" s="34"/>
      <c r="S2380" s="34"/>
      <c r="T2380" s="34"/>
      <c r="U2380" s="34"/>
      <c r="V2380" s="34"/>
      <c r="X2380" s="34"/>
      <c r="Y2380" s="34"/>
      <c r="Z2380" s="34"/>
      <c r="AA2380" s="34"/>
      <c r="AB2380" s="34"/>
      <c r="AC2380" s="34"/>
    </row>
    <row r="2381" spans="1:29">
      <c r="A2381" s="34"/>
      <c r="B2381" s="34"/>
      <c r="C2381" s="34"/>
      <c r="D2381" s="34"/>
      <c r="E2381" s="34"/>
      <c r="F2381" s="34"/>
      <c r="G2381" s="34"/>
      <c r="I2381" s="34"/>
      <c r="J2381" s="34"/>
      <c r="K2381" s="34"/>
      <c r="L2381" s="34"/>
      <c r="M2381" s="34"/>
      <c r="N2381" s="34"/>
      <c r="O2381" s="34"/>
      <c r="P2381" s="34"/>
      <c r="Q2381" s="34"/>
      <c r="R2381" s="34"/>
      <c r="S2381" s="34"/>
      <c r="T2381" s="34"/>
      <c r="U2381" s="34"/>
      <c r="V2381" s="34"/>
      <c r="X2381" s="34"/>
      <c r="Y2381" s="34"/>
      <c r="Z2381" s="34"/>
      <c r="AA2381" s="34"/>
      <c r="AB2381" s="34"/>
      <c r="AC2381" s="34"/>
    </row>
    <row r="2382" spans="1:29">
      <c r="A2382" s="34"/>
      <c r="B2382" s="34"/>
      <c r="C2382" s="34"/>
      <c r="D2382" s="34"/>
      <c r="E2382" s="34"/>
      <c r="F2382" s="34"/>
      <c r="G2382" s="34"/>
      <c r="I2382" s="34"/>
      <c r="J2382" s="34"/>
      <c r="K2382" s="34"/>
      <c r="L2382" s="34"/>
      <c r="M2382" s="34"/>
      <c r="N2382" s="34"/>
      <c r="O2382" s="34"/>
      <c r="P2382" s="34"/>
      <c r="Q2382" s="34"/>
      <c r="R2382" s="34"/>
      <c r="S2382" s="34"/>
      <c r="T2382" s="34"/>
      <c r="U2382" s="34"/>
      <c r="V2382" s="34"/>
      <c r="X2382" s="34"/>
      <c r="Y2382" s="34"/>
      <c r="Z2382" s="34"/>
      <c r="AA2382" s="34"/>
      <c r="AB2382" s="34"/>
      <c r="AC2382" s="34"/>
    </row>
    <row r="2383" spans="1:29">
      <c r="A2383" s="34"/>
      <c r="B2383" s="34"/>
      <c r="C2383" s="34"/>
      <c r="D2383" s="34"/>
      <c r="E2383" s="34"/>
      <c r="F2383" s="34"/>
      <c r="G2383" s="34"/>
      <c r="I2383" s="34"/>
      <c r="J2383" s="34"/>
      <c r="K2383" s="34"/>
      <c r="L2383" s="34"/>
      <c r="M2383" s="34"/>
      <c r="N2383" s="34"/>
      <c r="O2383" s="34"/>
      <c r="P2383" s="34"/>
      <c r="Q2383" s="34"/>
      <c r="R2383" s="34"/>
      <c r="S2383" s="34"/>
      <c r="T2383" s="34"/>
      <c r="U2383" s="34"/>
      <c r="V2383" s="34"/>
      <c r="X2383" s="34"/>
      <c r="Y2383" s="34"/>
      <c r="Z2383" s="34"/>
      <c r="AA2383" s="34"/>
      <c r="AB2383" s="34"/>
      <c r="AC2383" s="34"/>
    </row>
    <row r="2384" spans="1:29">
      <c r="A2384" s="34"/>
      <c r="B2384" s="34"/>
      <c r="C2384" s="34"/>
      <c r="D2384" s="34"/>
      <c r="E2384" s="34"/>
      <c r="F2384" s="34"/>
      <c r="G2384" s="34"/>
      <c r="I2384" s="34"/>
      <c r="J2384" s="34"/>
      <c r="K2384" s="34"/>
      <c r="L2384" s="34"/>
      <c r="M2384" s="34"/>
      <c r="N2384" s="34"/>
      <c r="O2384" s="34"/>
      <c r="P2384" s="34"/>
      <c r="Q2384" s="34"/>
      <c r="R2384" s="34"/>
      <c r="S2384" s="34"/>
      <c r="T2384" s="34"/>
      <c r="U2384" s="34"/>
      <c r="V2384" s="34"/>
      <c r="X2384" s="34"/>
      <c r="Y2384" s="34"/>
      <c r="Z2384" s="34"/>
      <c r="AA2384" s="34"/>
      <c r="AB2384" s="34"/>
      <c r="AC2384" s="34"/>
    </row>
    <row r="2385" spans="1:29">
      <c r="A2385" s="34"/>
      <c r="B2385" s="34"/>
      <c r="C2385" s="34"/>
      <c r="D2385" s="34"/>
      <c r="E2385" s="34"/>
      <c r="F2385" s="34"/>
      <c r="G2385" s="34"/>
      <c r="I2385" s="34"/>
      <c r="J2385" s="34"/>
      <c r="K2385" s="34"/>
      <c r="L2385" s="34"/>
      <c r="M2385" s="34"/>
      <c r="N2385" s="34"/>
      <c r="O2385" s="34"/>
      <c r="P2385" s="34"/>
      <c r="Q2385" s="34"/>
      <c r="R2385" s="34"/>
      <c r="S2385" s="34"/>
      <c r="T2385" s="34"/>
      <c r="U2385" s="34"/>
      <c r="V2385" s="34"/>
      <c r="X2385" s="34"/>
      <c r="Y2385" s="34"/>
      <c r="Z2385" s="34"/>
      <c r="AA2385" s="34"/>
      <c r="AB2385" s="34"/>
      <c r="AC2385" s="34"/>
    </row>
    <row r="2386" spans="1:29">
      <c r="A2386" s="34"/>
      <c r="B2386" s="34"/>
      <c r="C2386" s="34"/>
      <c r="D2386" s="34"/>
      <c r="E2386" s="34"/>
      <c r="F2386" s="34"/>
      <c r="G2386" s="34"/>
      <c r="I2386" s="34"/>
      <c r="J2386" s="34"/>
      <c r="K2386" s="34"/>
      <c r="L2386" s="34"/>
      <c r="M2386" s="34"/>
      <c r="N2386" s="34"/>
      <c r="O2386" s="34"/>
      <c r="P2386" s="34"/>
      <c r="Q2386" s="34"/>
      <c r="R2386" s="34"/>
      <c r="S2386" s="34"/>
      <c r="T2386" s="34"/>
      <c r="U2386" s="34"/>
      <c r="V2386" s="34"/>
      <c r="X2386" s="34"/>
      <c r="Y2386" s="34"/>
      <c r="Z2386" s="34"/>
      <c r="AA2386" s="34"/>
      <c r="AB2386" s="34"/>
      <c r="AC2386" s="34"/>
    </row>
    <row r="2387" spans="1:29">
      <c r="A2387" s="34"/>
      <c r="B2387" s="34"/>
      <c r="C2387" s="34"/>
      <c r="D2387" s="34"/>
      <c r="E2387" s="34"/>
      <c r="F2387" s="34"/>
      <c r="G2387" s="34"/>
      <c r="I2387" s="34"/>
      <c r="J2387" s="34"/>
      <c r="K2387" s="34"/>
      <c r="L2387" s="34"/>
      <c r="M2387" s="34"/>
      <c r="N2387" s="34"/>
      <c r="O2387" s="34"/>
      <c r="P2387" s="34"/>
      <c r="Q2387" s="34"/>
      <c r="R2387" s="34"/>
      <c r="S2387" s="34"/>
      <c r="T2387" s="34"/>
      <c r="U2387" s="34"/>
      <c r="V2387" s="34"/>
      <c r="X2387" s="34"/>
      <c r="Y2387" s="34"/>
      <c r="Z2387" s="34"/>
      <c r="AA2387" s="34"/>
      <c r="AB2387" s="34"/>
      <c r="AC2387" s="34"/>
    </row>
    <row r="2388" spans="1:29">
      <c r="A2388" s="34"/>
      <c r="B2388" s="34"/>
      <c r="C2388" s="34"/>
      <c r="D2388" s="34"/>
      <c r="E2388" s="34"/>
      <c r="F2388" s="34"/>
      <c r="G2388" s="34"/>
      <c r="I2388" s="34"/>
      <c r="J2388" s="34"/>
      <c r="K2388" s="34"/>
      <c r="L2388" s="34"/>
      <c r="M2388" s="34"/>
      <c r="N2388" s="34"/>
      <c r="O2388" s="34"/>
      <c r="P2388" s="34"/>
      <c r="Q2388" s="34"/>
      <c r="R2388" s="34"/>
      <c r="S2388" s="34"/>
      <c r="T2388" s="34"/>
      <c r="U2388" s="34"/>
      <c r="V2388" s="34"/>
      <c r="X2388" s="34"/>
      <c r="Y2388" s="34"/>
      <c r="Z2388" s="34"/>
      <c r="AA2388" s="34"/>
      <c r="AB2388" s="34"/>
      <c r="AC2388" s="34"/>
    </row>
    <row r="2389" spans="1:29">
      <c r="A2389" s="34"/>
      <c r="B2389" s="34"/>
      <c r="C2389" s="34"/>
      <c r="D2389" s="34"/>
      <c r="E2389" s="34"/>
      <c r="F2389" s="34"/>
      <c r="G2389" s="34"/>
      <c r="I2389" s="34"/>
      <c r="J2389" s="34"/>
      <c r="K2389" s="34"/>
      <c r="L2389" s="34"/>
      <c r="M2389" s="34"/>
      <c r="N2389" s="34"/>
      <c r="O2389" s="34"/>
      <c r="P2389" s="34"/>
      <c r="Q2389" s="34"/>
      <c r="R2389" s="34"/>
      <c r="S2389" s="34"/>
      <c r="T2389" s="34"/>
      <c r="U2389" s="34"/>
      <c r="V2389" s="34"/>
      <c r="X2389" s="34"/>
      <c r="Y2389" s="34"/>
      <c r="Z2389" s="34"/>
      <c r="AA2389" s="34"/>
      <c r="AB2389" s="34"/>
      <c r="AC2389" s="34"/>
    </row>
    <row r="2390" spans="1:29">
      <c r="A2390" s="34"/>
      <c r="B2390" s="34"/>
      <c r="C2390" s="34"/>
      <c r="D2390" s="34"/>
      <c r="E2390" s="34"/>
      <c r="F2390" s="34"/>
      <c r="G2390" s="34"/>
      <c r="I2390" s="34"/>
      <c r="J2390" s="34"/>
      <c r="K2390" s="34"/>
      <c r="L2390" s="34"/>
      <c r="M2390" s="34"/>
      <c r="N2390" s="34"/>
      <c r="O2390" s="34"/>
      <c r="P2390" s="34"/>
      <c r="Q2390" s="34"/>
      <c r="R2390" s="34"/>
      <c r="S2390" s="34"/>
      <c r="T2390" s="34"/>
      <c r="U2390" s="34"/>
      <c r="V2390" s="34"/>
      <c r="X2390" s="34"/>
      <c r="Y2390" s="34"/>
      <c r="Z2390" s="34"/>
      <c r="AA2390" s="34"/>
      <c r="AB2390" s="34"/>
      <c r="AC2390" s="34"/>
    </row>
    <row r="2391" spans="1:29">
      <c r="A2391" s="34"/>
      <c r="B2391" s="34"/>
      <c r="C2391" s="34"/>
      <c r="D2391" s="34"/>
      <c r="E2391" s="34"/>
      <c r="F2391" s="34"/>
      <c r="G2391" s="34"/>
      <c r="I2391" s="34"/>
      <c r="J2391" s="34"/>
      <c r="K2391" s="34"/>
      <c r="L2391" s="34"/>
      <c r="M2391" s="34"/>
      <c r="N2391" s="34"/>
      <c r="O2391" s="34"/>
      <c r="P2391" s="34"/>
      <c r="Q2391" s="34"/>
      <c r="R2391" s="34"/>
      <c r="S2391" s="34"/>
      <c r="T2391" s="34"/>
      <c r="U2391" s="34"/>
      <c r="V2391" s="34"/>
      <c r="X2391" s="34"/>
      <c r="Y2391" s="34"/>
      <c r="Z2391" s="34"/>
      <c r="AA2391" s="34"/>
      <c r="AB2391" s="34"/>
      <c r="AC2391" s="34"/>
    </row>
    <row r="2392" spans="1:29">
      <c r="A2392" s="34"/>
      <c r="B2392" s="34"/>
      <c r="C2392" s="34"/>
      <c r="D2392" s="34"/>
      <c r="E2392" s="34"/>
      <c r="F2392" s="34"/>
      <c r="G2392" s="34"/>
      <c r="I2392" s="34"/>
      <c r="J2392" s="34"/>
      <c r="K2392" s="34"/>
      <c r="L2392" s="34"/>
      <c r="M2392" s="34"/>
      <c r="N2392" s="34"/>
      <c r="O2392" s="34"/>
      <c r="P2392" s="34"/>
      <c r="Q2392" s="34"/>
      <c r="R2392" s="34"/>
      <c r="S2392" s="34"/>
      <c r="T2392" s="34"/>
      <c r="U2392" s="34"/>
      <c r="V2392" s="34"/>
      <c r="X2392" s="34"/>
      <c r="Y2392" s="34"/>
      <c r="Z2392" s="34"/>
      <c r="AA2392" s="34"/>
      <c r="AB2392" s="34"/>
      <c r="AC2392" s="34"/>
    </row>
    <row r="2393" spans="1:29">
      <c r="A2393" s="34"/>
      <c r="B2393" s="34"/>
      <c r="C2393" s="34"/>
      <c r="D2393" s="34"/>
      <c r="E2393" s="34"/>
      <c r="F2393" s="34"/>
      <c r="G2393" s="34"/>
      <c r="I2393" s="34"/>
      <c r="J2393" s="34"/>
      <c r="K2393" s="34"/>
      <c r="L2393" s="34"/>
      <c r="M2393" s="34"/>
      <c r="N2393" s="34"/>
      <c r="O2393" s="34"/>
      <c r="P2393" s="34"/>
      <c r="Q2393" s="34"/>
      <c r="R2393" s="34"/>
      <c r="S2393" s="34"/>
      <c r="T2393" s="34"/>
      <c r="U2393" s="34"/>
      <c r="V2393" s="34"/>
      <c r="X2393" s="34"/>
      <c r="Y2393" s="34"/>
      <c r="Z2393" s="34"/>
      <c r="AA2393" s="34"/>
      <c r="AB2393" s="34"/>
      <c r="AC2393" s="34"/>
    </row>
    <row r="2394" spans="1:29">
      <c r="A2394" s="34"/>
      <c r="B2394" s="34"/>
      <c r="C2394" s="34"/>
      <c r="D2394" s="34"/>
      <c r="E2394" s="34"/>
      <c r="F2394" s="34"/>
      <c r="G2394" s="34"/>
      <c r="I2394" s="34"/>
      <c r="J2394" s="34"/>
      <c r="K2394" s="34"/>
      <c r="L2394" s="34"/>
      <c r="M2394" s="34"/>
      <c r="N2394" s="34"/>
      <c r="O2394" s="34"/>
      <c r="P2394" s="34"/>
      <c r="Q2394" s="34"/>
      <c r="R2394" s="34"/>
      <c r="S2394" s="34"/>
      <c r="T2394" s="34"/>
      <c r="U2394" s="34"/>
      <c r="V2394" s="34"/>
      <c r="X2394" s="34"/>
      <c r="Y2394" s="34"/>
      <c r="Z2394" s="34"/>
      <c r="AA2394" s="34"/>
      <c r="AB2394" s="34"/>
      <c r="AC2394" s="34"/>
    </row>
    <row r="2395" spans="1:29">
      <c r="A2395" s="34"/>
      <c r="B2395" s="34"/>
      <c r="C2395" s="34"/>
      <c r="D2395" s="34"/>
      <c r="E2395" s="34"/>
      <c r="F2395" s="34"/>
      <c r="G2395" s="34"/>
      <c r="I2395" s="34"/>
      <c r="J2395" s="34"/>
      <c r="K2395" s="34"/>
      <c r="L2395" s="34"/>
      <c r="M2395" s="34"/>
      <c r="N2395" s="34"/>
      <c r="O2395" s="34"/>
      <c r="P2395" s="34"/>
      <c r="Q2395" s="34"/>
      <c r="R2395" s="34"/>
      <c r="S2395" s="34"/>
      <c r="T2395" s="34"/>
      <c r="U2395" s="34"/>
      <c r="V2395" s="34"/>
      <c r="X2395" s="34"/>
      <c r="Y2395" s="34"/>
      <c r="Z2395" s="34"/>
      <c r="AA2395" s="34"/>
      <c r="AB2395" s="34"/>
      <c r="AC2395" s="34"/>
    </row>
    <row r="2396" spans="1:29">
      <c r="A2396" s="34"/>
      <c r="B2396" s="34"/>
      <c r="C2396" s="34"/>
      <c r="D2396" s="34"/>
      <c r="E2396" s="34"/>
      <c r="F2396" s="34"/>
      <c r="G2396" s="34"/>
      <c r="I2396" s="34"/>
      <c r="J2396" s="34"/>
      <c r="K2396" s="34"/>
      <c r="L2396" s="34"/>
      <c r="M2396" s="34"/>
      <c r="N2396" s="34"/>
      <c r="O2396" s="34"/>
      <c r="P2396" s="34"/>
      <c r="Q2396" s="34"/>
      <c r="R2396" s="34"/>
      <c r="S2396" s="34"/>
      <c r="T2396" s="34"/>
      <c r="U2396" s="34"/>
      <c r="V2396" s="34"/>
      <c r="X2396" s="34"/>
      <c r="Y2396" s="34"/>
      <c r="Z2396" s="34"/>
      <c r="AA2396" s="34"/>
      <c r="AB2396" s="34"/>
      <c r="AC2396" s="34"/>
    </row>
    <row r="2397" spans="1:29">
      <c r="A2397" s="34"/>
      <c r="B2397" s="34"/>
      <c r="C2397" s="34"/>
      <c r="D2397" s="34"/>
      <c r="E2397" s="34"/>
      <c r="F2397" s="34"/>
      <c r="G2397" s="34"/>
      <c r="I2397" s="34"/>
      <c r="J2397" s="34"/>
      <c r="K2397" s="34"/>
      <c r="L2397" s="34"/>
      <c r="M2397" s="34"/>
      <c r="N2397" s="34"/>
      <c r="O2397" s="34"/>
      <c r="P2397" s="34"/>
      <c r="Q2397" s="34"/>
      <c r="R2397" s="34"/>
      <c r="S2397" s="34"/>
      <c r="T2397" s="34"/>
      <c r="U2397" s="34"/>
      <c r="V2397" s="34"/>
      <c r="X2397" s="34"/>
      <c r="Y2397" s="34"/>
      <c r="Z2397" s="34"/>
      <c r="AA2397" s="34"/>
      <c r="AB2397" s="34"/>
      <c r="AC2397" s="34"/>
    </row>
    <row r="2398" spans="1:29">
      <c r="A2398" s="34"/>
      <c r="B2398" s="34"/>
      <c r="C2398" s="34"/>
      <c r="D2398" s="34"/>
      <c r="E2398" s="34"/>
      <c r="F2398" s="34"/>
      <c r="G2398" s="34"/>
      <c r="I2398" s="34"/>
      <c r="J2398" s="34"/>
      <c r="K2398" s="34"/>
      <c r="L2398" s="34"/>
      <c r="M2398" s="34"/>
      <c r="N2398" s="34"/>
      <c r="O2398" s="34"/>
      <c r="P2398" s="34"/>
      <c r="Q2398" s="34"/>
      <c r="R2398" s="34"/>
      <c r="S2398" s="34"/>
      <c r="T2398" s="34"/>
      <c r="U2398" s="34"/>
      <c r="V2398" s="34"/>
      <c r="X2398" s="34"/>
      <c r="Y2398" s="34"/>
      <c r="Z2398" s="34"/>
      <c r="AA2398" s="34"/>
      <c r="AB2398" s="34"/>
      <c r="AC2398" s="34"/>
    </row>
    <row r="2399" spans="1:29">
      <c r="A2399" s="34"/>
      <c r="B2399" s="34"/>
      <c r="C2399" s="34"/>
      <c r="D2399" s="34"/>
      <c r="E2399" s="34"/>
      <c r="F2399" s="34"/>
      <c r="G2399" s="34"/>
      <c r="I2399" s="34"/>
      <c r="J2399" s="34"/>
      <c r="K2399" s="34"/>
      <c r="L2399" s="34"/>
      <c r="M2399" s="34"/>
      <c r="N2399" s="34"/>
      <c r="O2399" s="34"/>
      <c r="P2399" s="34"/>
      <c r="Q2399" s="34"/>
      <c r="R2399" s="34"/>
      <c r="S2399" s="34"/>
      <c r="T2399" s="34"/>
      <c r="U2399" s="34"/>
      <c r="V2399" s="34"/>
      <c r="X2399" s="34"/>
      <c r="Y2399" s="34"/>
      <c r="Z2399" s="34"/>
      <c r="AA2399" s="34"/>
      <c r="AB2399" s="34"/>
      <c r="AC2399" s="34"/>
    </row>
    <row r="2400" spans="1:29">
      <c r="A2400" s="34"/>
      <c r="B2400" s="34"/>
      <c r="C2400" s="34"/>
      <c r="D2400" s="34"/>
      <c r="E2400" s="34"/>
      <c r="F2400" s="34"/>
      <c r="G2400" s="34"/>
      <c r="I2400" s="34"/>
      <c r="J2400" s="34"/>
      <c r="K2400" s="34"/>
      <c r="L2400" s="34"/>
      <c r="M2400" s="34"/>
      <c r="N2400" s="34"/>
      <c r="O2400" s="34"/>
      <c r="P2400" s="34"/>
      <c r="Q2400" s="34"/>
      <c r="R2400" s="34"/>
      <c r="S2400" s="34"/>
      <c r="T2400" s="34"/>
      <c r="U2400" s="34"/>
      <c r="V2400" s="34"/>
      <c r="X2400" s="34"/>
      <c r="Y2400" s="34"/>
      <c r="Z2400" s="34"/>
      <c r="AA2400" s="34"/>
      <c r="AB2400" s="34"/>
      <c r="AC2400" s="34"/>
    </row>
    <row r="2401" spans="1:29">
      <c r="A2401" s="34"/>
      <c r="B2401" s="34"/>
      <c r="C2401" s="34"/>
      <c r="D2401" s="34"/>
      <c r="E2401" s="34"/>
      <c r="F2401" s="34"/>
      <c r="G2401" s="34"/>
      <c r="I2401" s="34"/>
      <c r="J2401" s="34"/>
      <c r="K2401" s="34"/>
      <c r="L2401" s="34"/>
      <c r="M2401" s="34"/>
      <c r="N2401" s="34"/>
      <c r="O2401" s="34"/>
      <c r="P2401" s="34"/>
      <c r="Q2401" s="34"/>
      <c r="R2401" s="34"/>
      <c r="S2401" s="34"/>
      <c r="T2401" s="34"/>
      <c r="U2401" s="34"/>
      <c r="V2401" s="34"/>
      <c r="X2401" s="34"/>
      <c r="Y2401" s="34"/>
      <c r="Z2401" s="34"/>
      <c r="AA2401" s="34"/>
      <c r="AB2401" s="34"/>
      <c r="AC2401" s="34"/>
    </row>
    <row r="2402" spans="1:29">
      <c r="A2402" s="34"/>
      <c r="B2402" s="34"/>
      <c r="C2402" s="34"/>
      <c r="D2402" s="34"/>
      <c r="E2402" s="34"/>
      <c r="F2402" s="34"/>
      <c r="G2402" s="34"/>
      <c r="I2402" s="34"/>
      <c r="J2402" s="34"/>
      <c r="K2402" s="34"/>
      <c r="L2402" s="34"/>
      <c r="M2402" s="34"/>
      <c r="N2402" s="34"/>
      <c r="O2402" s="34"/>
      <c r="P2402" s="34"/>
      <c r="Q2402" s="34"/>
      <c r="R2402" s="34"/>
      <c r="S2402" s="34"/>
      <c r="T2402" s="34"/>
      <c r="U2402" s="34"/>
      <c r="V2402" s="34"/>
      <c r="X2402" s="34"/>
      <c r="Y2402" s="34"/>
      <c r="Z2402" s="34"/>
      <c r="AA2402" s="34"/>
      <c r="AB2402" s="34"/>
      <c r="AC2402" s="34"/>
    </row>
    <row r="2403" spans="1:29">
      <c r="A2403" s="34"/>
      <c r="B2403" s="34"/>
      <c r="C2403" s="34"/>
      <c r="D2403" s="34"/>
      <c r="E2403" s="34"/>
      <c r="F2403" s="34"/>
      <c r="G2403" s="34"/>
      <c r="I2403" s="34"/>
      <c r="J2403" s="34"/>
      <c r="K2403" s="34"/>
      <c r="L2403" s="34"/>
      <c r="M2403" s="34"/>
      <c r="N2403" s="34"/>
      <c r="O2403" s="34"/>
      <c r="P2403" s="34"/>
      <c r="Q2403" s="34"/>
      <c r="R2403" s="34"/>
      <c r="S2403" s="34"/>
      <c r="T2403" s="34"/>
      <c r="U2403" s="34"/>
      <c r="V2403" s="34"/>
      <c r="X2403" s="34"/>
      <c r="Y2403" s="34"/>
      <c r="Z2403" s="34"/>
      <c r="AA2403" s="34"/>
      <c r="AB2403" s="34"/>
      <c r="AC2403" s="34"/>
    </row>
    <row r="2404" spans="1:29">
      <c r="A2404" s="34"/>
      <c r="B2404" s="34"/>
      <c r="C2404" s="34"/>
      <c r="D2404" s="34"/>
      <c r="E2404" s="34"/>
      <c r="F2404" s="34"/>
      <c r="G2404" s="34"/>
      <c r="I2404" s="34"/>
      <c r="J2404" s="34"/>
      <c r="K2404" s="34"/>
      <c r="L2404" s="34"/>
      <c r="M2404" s="34"/>
      <c r="N2404" s="34"/>
      <c r="O2404" s="34"/>
      <c r="P2404" s="34"/>
      <c r="Q2404" s="34"/>
      <c r="R2404" s="34"/>
      <c r="S2404" s="34"/>
      <c r="T2404" s="34"/>
      <c r="U2404" s="34"/>
      <c r="V2404" s="34"/>
      <c r="X2404" s="34"/>
      <c r="Y2404" s="34"/>
      <c r="Z2404" s="34"/>
      <c r="AA2404" s="34"/>
      <c r="AB2404" s="34"/>
      <c r="AC2404" s="34"/>
    </row>
    <row r="2405" spans="1:29">
      <c r="A2405" s="34"/>
      <c r="B2405" s="34"/>
      <c r="C2405" s="34"/>
      <c r="D2405" s="34"/>
      <c r="E2405" s="34"/>
      <c r="F2405" s="34"/>
      <c r="G2405" s="34"/>
      <c r="I2405" s="34"/>
      <c r="J2405" s="34"/>
      <c r="K2405" s="34"/>
      <c r="L2405" s="34"/>
      <c r="M2405" s="34"/>
      <c r="N2405" s="34"/>
      <c r="O2405" s="34"/>
      <c r="P2405" s="34"/>
      <c r="Q2405" s="34"/>
      <c r="R2405" s="34"/>
      <c r="S2405" s="34"/>
      <c r="T2405" s="34"/>
      <c r="U2405" s="34"/>
      <c r="V2405" s="34"/>
      <c r="X2405" s="34"/>
      <c r="Y2405" s="34"/>
      <c r="Z2405" s="34"/>
      <c r="AA2405" s="34"/>
      <c r="AB2405" s="34"/>
      <c r="AC2405" s="34"/>
    </row>
    <row r="2406" spans="1:29">
      <c r="A2406" s="34"/>
      <c r="B2406" s="34"/>
      <c r="C2406" s="34"/>
      <c r="D2406" s="34"/>
      <c r="E2406" s="34"/>
      <c r="F2406" s="34"/>
      <c r="G2406" s="34"/>
      <c r="I2406" s="34"/>
      <c r="J2406" s="34"/>
      <c r="K2406" s="34"/>
      <c r="L2406" s="34"/>
      <c r="M2406" s="34"/>
      <c r="N2406" s="34"/>
      <c r="O2406" s="34"/>
      <c r="P2406" s="34"/>
      <c r="Q2406" s="34"/>
      <c r="R2406" s="34"/>
      <c r="S2406" s="34"/>
      <c r="T2406" s="34"/>
      <c r="U2406" s="34"/>
      <c r="V2406" s="34"/>
      <c r="X2406" s="34"/>
      <c r="Y2406" s="34"/>
      <c r="Z2406" s="34"/>
      <c r="AA2406" s="34"/>
      <c r="AB2406" s="34"/>
      <c r="AC2406" s="34"/>
    </row>
    <row r="2407" spans="1:29">
      <c r="A2407" s="34"/>
      <c r="B2407" s="34"/>
      <c r="C2407" s="34"/>
      <c r="D2407" s="34"/>
      <c r="E2407" s="34"/>
      <c r="F2407" s="34"/>
      <c r="G2407" s="34"/>
      <c r="I2407" s="34"/>
      <c r="J2407" s="34"/>
      <c r="K2407" s="34"/>
      <c r="L2407" s="34"/>
      <c r="M2407" s="34"/>
      <c r="N2407" s="34"/>
      <c r="O2407" s="34"/>
      <c r="P2407" s="34"/>
      <c r="Q2407" s="34"/>
      <c r="R2407" s="34"/>
      <c r="S2407" s="34"/>
      <c r="T2407" s="34"/>
      <c r="U2407" s="34"/>
      <c r="V2407" s="34"/>
      <c r="X2407" s="34"/>
      <c r="Y2407" s="34"/>
      <c r="Z2407" s="34"/>
      <c r="AA2407" s="34"/>
      <c r="AB2407" s="34"/>
      <c r="AC2407" s="34"/>
    </row>
    <row r="2408" spans="1:29">
      <c r="A2408" s="34"/>
      <c r="B2408" s="34"/>
      <c r="C2408" s="34"/>
      <c r="D2408" s="34"/>
      <c r="E2408" s="34"/>
      <c r="F2408" s="34"/>
      <c r="G2408" s="34"/>
      <c r="I2408" s="34"/>
      <c r="J2408" s="34"/>
      <c r="K2408" s="34"/>
      <c r="L2408" s="34"/>
      <c r="M2408" s="34"/>
      <c r="N2408" s="34"/>
      <c r="O2408" s="34"/>
      <c r="P2408" s="34"/>
      <c r="Q2408" s="34"/>
      <c r="R2408" s="34"/>
      <c r="S2408" s="34"/>
      <c r="T2408" s="34"/>
      <c r="U2408" s="34"/>
      <c r="V2408" s="34"/>
      <c r="X2408" s="34"/>
      <c r="Y2408" s="34"/>
      <c r="Z2408" s="34"/>
      <c r="AA2408" s="34"/>
      <c r="AB2408" s="34"/>
      <c r="AC2408" s="34"/>
    </row>
    <row r="2409" spans="1:29">
      <c r="A2409" s="34"/>
      <c r="B2409" s="34"/>
      <c r="C2409" s="34"/>
      <c r="D2409" s="34"/>
      <c r="E2409" s="34"/>
      <c r="F2409" s="34"/>
      <c r="G2409" s="34"/>
      <c r="I2409" s="34"/>
      <c r="J2409" s="34"/>
      <c r="K2409" s="34"/>
      <c r="L2409" s="34"/>
      <c r="M2409" s="34"/>
      <c r="N2409" s="34"/>
      <c r="O2409" s="34"/>
      <c r="P2409" s="34"/>
      <c r="Q2409" s="34"/>
      <c r="R2409" s="34"/>
      <c r="S2409" s="34"/>
      <c r="T2409" s="34"/>
      <c r="U2409" s="34"/>
      <c r="V2409" s="34"/>
      <c r="X2409" s="34"/>
      <c r="Y2409" s="34"/>
      <c r="Z2409" s="34"/>
      <c r="AA2409" s="34"/>
      <c r="AB2409" s="34"/>
      <c r="AC2409" s="34"/>
    </row>
    <row r="2410" spans="1:29">
      <c r="A2410" s="34"/>
      <c r="B2410" s="34"/>
      <c r="C2410" s="34"/>
      <c r="D2410" s="34"/>
      <c r="E2410" s="34"/>
      <c r="F2410" s="34"/>
      <c r="G2410" s="34"/>
      <c r="I2410" s="34"/>
      <c r="J2410" s="34"/>
      <c r="K2410" s="34"/>
      <c r="L2410" s="34"/>
      <c r="M2410" s="34"/>
      <c r="N2410" s="34"/>
      <c r="O2410" s="34"/>
      <c r="P2410" s="34"/>
      <c r="Q2410" s="34"/>
      <c r="R2410" s="34"/>
      <c r="S2410" s="34"/>
      <c r="T2410" s="34"/>
      <c r="U2410" s="34"/>
      <c r="V2410" s="34"/>
      <c r="X2410" s="34"/>
      <c r="Y2410" s="34"/>
      <c r="Z2410" s="34"/>
      <c r="AA2410" s="34"/>
      <c r="AB2410" s="34"/>
      <c r="AC2410" s="34"/>
    </row>
    <row r="2411" spans="1:29">
      <c r="A2411" s="34"/>
      <c r="B2411" s="34"/>
      <c r="C2411" s="34"/>
      <c r="D2411" s="34"/>
      <c r="E2411" s="34"/>
      <c r="F2411" s="34"/>
      <c r="G2411" s="34"/>
      <c r="I2411" s="34"/>
      <c r="J2411" s="34"/>
      <c r="K2411" s="34"/>
      <c r="L2411" s="34"/>
      <c r="M2411" s="34"/>
      <c r="N2411" s="34"/>
      <c r="O2411" s="34"/>
      <c r="P2411" s="34"/>
      <c r="Q2411" s="34"/>
      <c r="R2411" s="34"/>
      <c r="S2411" s="34"/>
      <c r="T2411" s="34"/>
      <c r="U2411" s="34"/>
      <c r="V2411" s="34"/>
      <c r="X2411" s="34"/>
      <c r="Y2411" s="34"/>
      <c r="Z2411" s="34"/>
      <c r="AA2411" s="34"/>
      <c r="AB2411" s="34"/>
      <c r="AC2411" s="34"/>
    </row>
    <row r="2412" spans="1:29">
      <c r="A2412" s="34"/>
      <c r="B2412" s="34"/>
      <c r="C2412" s="34"/>
      <c r="D2412" s="34"/>
      <c r="E2412" s="34"/>
      <c r="F2412" s="34"/>
      <c r="G2412" s="34"/>
      <c r="I2412" s="34"/>
      <c r="J2412" s="34"/>
      <c r="K2412" s="34"/>
      <c r="L2412" s="34"/>
      <c r="M2412" s="34"/>
      <c r="N2412" s="34"/>
      <c r="O2412" s="34"/>
      <c r="P2412" s="34"/>
      <c r="Q2412" s="34"/>
      <c r="R2412" s="34"/>
      <c r="S2412" s="34"/>
      <c r="T2412" s="34"/>
      <c r="U2412" s="34"/>
      <c r="V2412" s="34"/>
      <c r="X2412" s="34"/>
      <c r="Y2412" s="34"/>
      <c r="Z2412" s="34"/>
      <c r="AA2412" s="34"/>
      <c r="AB2412" s="34"/>
      <c r="AC2412" s="34"/>
    </row>
    <row r="2413" spans="1:29">
      <c r="A2413" s="34"/>
      <c r="B2413" s="34"/>
      <c r="C2413" s="34"/>
      <c r="D2413" s="34"/>
      <c r="E2413" s="34"/>
      <c r="F2413" s="34"/>
      <c r="G2413" s="34"/>
      <c r="I2413" s="34"/>
      <c r="J2413" s="34"/>
      <c r="K2413" s="34"/>
      <c r="L2413" s="34"/>
      <c r="M2413" s="34"/>
      <c r="N2413" s="34"/>
      <c r="O2413" s="34"/>
      <c r="P2413" s="34"/>
      <c r="Q2413" s="34"/>
      <c r="R2413" s="34"/>
      <c r="S2413" s="34"/>
      <c r="T2413" s="34"/>
      <c r="U2413" s="34"/>
      <c r="V2413" s="34"/>
      <c r="X2413" s="34"/>
      <c r="Y2413" s="34"/>
      <c r="Z2413" s="34"/>
      <c r="AA2413" s="34"/>
      <c r="AB2413" s="34"/>
      <c r="AC2413" s="34"/>
    </row>
    <row r="2414" spans="1:29">
      <c r="A2414" s="34"/>
      <c r="B2414" s="34"/>
      <c r="C2414" s="34"/>
      <c r="D2414" s="34"/>
      <c r="E2414" s="34"/>
      <c r="F2414" s="34"/>
      <c r="G2414" s="34"/>
      <c r="I2414" s="34"/>
      <c r="J2414" s="34"/>
      <c r="K2414" s="34"/>
      <c r="L2414" s="34"/>
      <c r="M2414" s="34"/>
      <c r="N2414" s="34"/>
      <c r="O2414" s="34"/>
      <c r="P2414" s="34"/>
      <c r="Q2414" s="34"/>
      <c r="R2414" s="34"/>
      <c r="S2414" s="34"/>
      <c r="T2414" s="34"/>
      <c r="U2414" s="34"/>
      <c r="V2414" s="34"/>
      <c r="X2414" s="34"/>
      <c r="Y2414" s="34"/>
      <c r="Z2414" s="34"/>
      <c r="AA2414" s="34"/>
      <c r="AB2414" s="34"/>
      <c r="AC2414" s="34"/>
    </row>
    <row r="2415" spans="1:29">
      <c r="A2415" s="34"/>
      <c r="B2415" s="34"/>
      <c r="C2415" s="34"/>
      <c r="D2415" s="34"/>
      <c r="E2415" s="34"/>
      <c r="F2415" s="34"/>
      <c r="G2415" s="34"/>
      <c r="I2415" s="34"/>
      <c r="J2415" s="34"/>
      <c r="K2415" s="34"/>
      <c r="L2415" s="34"/>
      <c r="M2415" s="34"/>
      <c r="N2415" s="34"/>
      <c r="O2415" s="34"/>
      <c r="P2415" s="34"/>
      <c r="Q2415" s="34"/>
      <c r="R2415" s="34"/>
      <c r="S2415" s="34"/>
      <c r="T2415" s="34"/>
      <c r="U2415" s="34"/>
      <c r="V2415" s="34"/>
      <c r="X2415" s="34"/>
      <c r="Y2415" s="34"/>
      <c r="Z2415" s="34"/>
      <c r="AA2415" s="34"/>
      <c r="AB2415" s="34"/>
      <c r="AC2415" s="34"/>
    </row>
    <row r="2416" spans="1:29">
      <c r="A2416" s="34"/>
      <c r="B2416" s="34"/>
      <c r="C2416" s="34"/>
      <c r="D2416" s="34"/>
      <c r="E2416" s="34"/>
      <c r="F2416" s="34"/>
      <c r="G2416" s="34"/>
      <c r="I2416" s="34"/>
      <c r="J2416" s="34"/>
      <c r="K2416" s="34"/>
      <c r="L2416" s="34"/>
      <c r="M2416" s="34"/>
      <c r="N2416" s="34"/>
      <c r="O2416" s="34"/>
      <c r="P2416" s="34"/>
      <c r="Q2416" s="34"/>
      <c r="R2416" s="34"/>
      <c r="S2416" s="34"/>
      <c r="T2416" s="34"/>
      <c r="U2416" s="34"/>
      <c r="V2416" s="34"/>
      <c r="X2416" s="34"/>
      <c r="Y2416" s="34"/>
      <c r="Z2416" s="34"/>
      <c r="AA2416" s="34"/>
      <c r="AB2416" s="34"/>
      <c r="AC2416" s="34"/>
    </row>
    <row r="2417" spans="1:29">
      <c r="A2417" s="34"/>
      <c r="B2417" s="34"/>
      <c r="C2417" s="34"/>
      <c r="D2417" s="34"/>
      <c r="E2417" s="34"/>
      <c r="F2417" s="34"/>
      <c r="G2417" s="34"/>
      <c r="I2417" s="34"/>
      <c r="J2417" s="34"/>
      <c r="K2417" s="34"/>
      <c r="L2417" s="34"/>
      <c r="M2417" s="34"/>
      <c r="N2417" s="34"/>
      <c r="O2417" s="34"/>
      <c r="P2417" s="34"/>
      <c r="Q2417" s="34"/>
      <c r="R2417" s="34"/>
      <c r="S2417" s="34"/>
      <c r="T2417" s="34"/>
      <c r="U2417" s="34"/>
      <c r="V2417" s="34"/>
      <c r="X2417" s="34"/>
      <c r="Y2417" s="34"/>
      <c r="Z2417" s="34"/>
      <c r="AA2417" s="34"/>
      <c r="AB2417" s="34"/>
      <c r="AC2417" s="34"/>
    </row>
  </sheetData>
  <mergeCells count="5">
    <mergeCell ref="A5:N5"/>
    <mergeCell ref="P5:AC5"/>
    <mergeCell ref="A2:AC2"/>
    <mergeCell ref="A3:AC3"/>
    <mergeCell ref="A4:AC4"/>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I110"/>
  <sheetViews>
    <sheetView topLeftCell="A82" zoomScale="125" zoomScaleNormal="125" workbookViewId="0">
      <selection activeCell="E97" sqref="E97:E99"/>
    </sheetView>
  </sheetViews>
  <sheetFormatPr baseColWidth="10" defaultColWidth="7.140625" defaultRowHeight="11"/>
  <cols>
    <col min="1" max="1" width="7.140625" style="200" customWidth="1"/>
    <col min="2" max="2" width="8" style="207" customWidth="1"/>
    <col min="3" max="3" width="8.28515625" style="200" customWidth="1"/>
    <col min="4" max="4" width="7.140625" style="200" customWidth="1"/>
    <col min="5" max="5" width="8.140625" style="207" customWidth="1"/>
    <col min="6" max="6" width="7.85546875" style="207" customWidth="1"/>
    <col min="7" max="7" width="9.42578125" style="200" customWidth="1"/>
    <col min="8" max="16384" width="7.140625" style="200"/>
  </cols>
  <sheetData>
    <row r="1" spans="1:9" ht="20.25" customHeight="1">
      <c r="A1" s="529" t="s">
        <v>182</v>
      </c>
      <c r="B1" s="530"/>
      <c r="C1" s="530"/>
      <c r="D1" s="530"/>
      <c r="E1" s="530"/>
      <c r="F1" s="530"/>
      <c r="G1" s="530"/>
      <c r="H1" s="530"/>
    </row>
    <row r="3" spans="1:9" s="204" customFormat="1" ht="45.75" customHeight="1">
      <c r="A3" s="201"/>
      <c r="B3" s="202" t="s">
        <v>125</v>
      </c>
      <c r="C3" s="201" t="s">
        <v>126</v>
      </c>
      <c r="D3" s="201" t="s">
        <v>127</v>
      </c>
      <c r="E3" s="202" t="s">
        <v>183</v>
      </c>
      <c r="F3" s="202" t="s">
        <v>421</v>
      </c>
      <c r="G3" s="201" t="s">
        <v>128</v>
      </c>
      <c r="H3" s="203" t="s">
        <v>420</v>
      </c>
    </row>
    <row r="4" spans="1:9" s="204" customFormat="1" ht="13.5" customHeight="1">
      <c r="A4" s="205"/>
      <c r="B4" s="205" t="s">
        <v>49</v>
      </c>
      <c r="C4" s="206" t="s">
        <v>50</v>
      </c>
      <c r="D4" s="205" t="s">
        <v>51</v>
      </c>
      <c r="E4" s="205" t="s">
        <v>53</v>
      </c>
      <c r="F4" s="206" t="s">
        <v>54</v>
      </c>
      <c r="G4" s="206" t="s">
        <v>56</v>
      </c>
      <c r="H4" s="205" t="s">
        <v>57</v>
      </c>
    </row>
    <row r="5" spans="1:9" ht="14.25" customHeight="1">
      <c r="A5" s="200">
        <v>1917</v>
      </c>
      <c r="B5" s="207">
        <v>29042.435354776822</v>
      </c>
      <c r="C5" s="208">
        <f t="shared" ref="C5:C68" si="0">B5-D5</f>
        <v>1353.6196635322376</v>
      </c>
      <c r="D5" s="207">
        <v>27688.815691244585</v>
      </c>
      <c r="E5" s="207">
        <v>26174.350421916541</v>
      </c>
      <c r="F5" s="207">
        <f>1000*E5*H5/D5</f>
        <v>16583.854439494757</v>
      </c>
      <c r="G5" s="209">
        <v>5.25323447510916</v>
      </c>
      <c r="H5" s="210">
        <f>'Table A0'!L10</f>
        <v>17.543407252663194</v>
      </c>
      <c r="I5" s="211"/>
    </row>
    <row r="6" spans="1:9">
      <c r="A6" s="200">
        <v>1918</v>
      </c>
      <c r="B6" s="207">
        <v>32118.567073353519</v>
      </c>
      <c r="C6" s="208">
        <f t="shared" si="0"/>
        <v>1406.0325043703961</v>
      </c>
      <c r="D6" s="207">
        <v>30712.534568983123</v>
      </c>
      <c r="E6" s="207">
        <v>32773.117732054096</v>
      </c>
      <c r="F6" s="207">
        <f t="shared" ref="F6:F69" si="1">1000*E6*H6/D6</f>
        <v>15939.354419735568</v>
      </c>
      <c r="G6" s="209">
        <v>6.7921520869613117</v>
      </c>
      <c r="H6" s="210">
        <f>'Table A0'!L11</f>
        <v>14.93718045459571</v>
      </c>
      <c r="I6" s="211"/>
    </row>
    <row r="7" spans="1:9">
      <c r="A7" s="200">
        <v>1919</v>
      </c>
      <c r="B7" s="207">
        <v>31440.507179471806</v>
      </c>
      <c r="C7" s="208">
        <f t="shared" si="0"/>
        <v>1404.4862773928508</v>
      </c>
      <c r="D7" s="207">
        <v>30036.020902078955</v>
      </c>
      <c r="E7" s="208">
        <v>35858.344827586203</v>
      </c>
      <c r="F7" s="207">
        <f t="shared" si="1"/>
        <v>15526.131180133361</v>
      </c>
      <c r="G7" s="209">
        <v>5.5579810211060385</v>
      </c>
      <c r="H7" s="210">
        <f>'Table A0'!L12</f>
        <v>13.005151322437579</v>
      </c>
      <c r="I7" s="211"/>
    </row>
    <row r="8" spans="1:9">
      <c r="A8" s="200">
        <v>1920</v>
      </c>
      <c r="B8" s="207">
        <v>30406.465841302197</v>
      </c>
      <c r="C8" s="208">
        <f t="shared" si="0"/>
        <v>1398.8570981472221</v>
      </c>
      <c r="D8" s="207">
        <v>29007.608743154975</v>
      </c>
      <c r="E8" s="208">
        <v>42376.551724137928</v>
      </c>
      <c r="F8" s="207">
        <f t="shared" si="1"/>
        <v>16402.4077725034</v>
      </c>
      <c r="G8" s="209">
        <v>5.7508218598444163</v>
      </c>
      <c r="H8" s="210">
        <f>'Table A0'!L13</f>
        <v>11.22778064170444</v>
      </c>
      <c r="I8" s="211"/>
    </row>
    <row r="9" spans="1:9">
      <c r="A9" s="200">
        <v>1921</v>
      </c>
      <c r="B9" s="207">
        <v>28041.166911478162</v>
      </c>
      <c r="C9" s="208">
        <f t="shared" si="0"/>
        <v>1446.4803497471003</v>
      </c>
      <c r="D9" s="207">
        <v>26594.686561731061</v>
      </c>
      <c r="E9" s="208">
        <v>34310.620689655167</v>
      </c>
      <c r="F9" s="207">
        <f t="shared" si="1"/>
        <v>16214.89267001802</v>
      </c>
      <c r="G9" s="209">
        <v>6.5810526146523456</v>
      </c>
      <c r="H9" s="210">
        <f>'Table A0'!L14</f>
        <v>12.56841116608706</v>
      </c>
      <c r="I9" s="211"/>
    </row>
    <row r="10" spans="1:9">
      <c r="A10" s="200">
        <v>1922</v>
      </c>
      <c r="B10" s="207">
        <v>30409.856140771604</v>
      </c>
      <c r="C10" s="208">
        <f t="shared" si="0"/>
        <v>1554.0479148858903</v>
      </c>
      <c r="D10" s="207">
        <v>28855.808225885714</v>
      </c>
      <c r="E10" s="208">
        <v>35727.034482758616</v>
      </c>
      <c r="F10" s="207">
        <f t="shared" si="1"/>
        <v>16615.18489698835</v>
      </c>
      <c r="G10" s="209">
        <v>6.742793055389332</v>
      </c>
      <c r="H10" s="210">
        <f>'Table A0'!L15</f>
        <v>13.419658137495347</v>
      </c>
      <c r="I10" s="211"/>
    </row>
    <row r="11" spans="1:9">
      <c r="A11" s="200">
        <v>1923</v>
      </c>
      <c r="B11" s="207">
        <v>33284.830090830059</v>
      </c>
      <c r="C11" s="208">
        <f t="shared" si="0"/>
        <v>1677.0426371423018</v>
      </c>
      <c r="D11" s="207">
        <v>31607.787453687757</v>
      </c>
      <c r="E11" s="208">
        <v>41844.551724137928</v>
      </c>
      <c r="F11" s="207">
        <f t="shared" si="1"/>
        <v>17452.95997989631</v>
      </c>
      <c r="G11" s="209">
        <v>6.1537282487235192</v>
      </c>
      <c r="H11" s="210">
        <f>'Table A0'!L16</f>
        <v>13.183304080279189</v>
      </c>
      <c r="I11" s="211"/>
    </row>
    <row r="12" spans="1:9">
      <c r="A12" s="200">
        <v>1924</v>
      </c>
      <c r="B12" s="207">
        <v>32993.264336460925</v>
      </c>
      <c r="C12" s="208">
        <f t="shared" si="0"/>
        <v>1760.762547121456</v>
      </c>
      <c r="D12" s="207">
        <v>31232.501789339469</v>
      </c>
      <c r="E12" s="208">
        <v>41829.103448275855</v>
      </c>
      <c r="F12" s="207">
        <f t="shared" si="1"/>
        <v>17621.667047915369</v>
      </c>
      <c r="G12" s="209">
        <v>6.2994417350071403</v>
      </c>
      <c r="H12" s="210">
        <f>'Table A0'!L17</f>
        <v>13.157555439497392</v>
      </c>
      <c r="I12" s="211"/>
    </row>
    <row r="13" spans="1:9">
      <c r="A13" s="200">
        <v>1925</v>
      </c>
      <c r="B13" s="207">
        <v>34619.477981953896</v>
      </c>
      <c r="C13" s="208">
        <f t="shared" si="0"/>
        <v>1863.5189379224321</v>
      </c>
      <c r="D13" s="207">
        <v>32755.959044031464</v>
      </c>
      <c r="E13" s="208">
        <v>43466.620689655174</v>
      </c>
      <c r="F13" s="207">
        <f t="shared" si="1"/>
        <v>17027.520979219749</v>
      </c>
      <c r="H13" s="210">
        <f>'Table A0'!L18</f>
        <v>12.831749304805076</v>
      </c>
      <c r="I13" s="211"/>
    </row>
    <row r="14" spans="1:9">
      <c r="A14" s="200">
        <v>1926</v>
      </c>
      <c r="B14" s="207">
        <v>35881.799484397015</v>
      </c>
      <c r="C14" s="208">
        <f t="shared" si="0"/>
        <v>1970.9923985873174</v>
      </c>
      <c r="D14" s="207">
        <v>33910.807085809698</v>
      </c>
      <c r="E14" s="208">
        <v>46361.241379310341</v>
      </c>
      <c r="F14" s="207">
        <f t="shared" si="1"/>
        <v>17377.45729749848</v>
      </c>
      <c r="H14" s="210">
        <f>'Table A0'!L19</f>
        <v>12.710695066080499</v>
      </c>
      <c r="I14" s="211"/>
    </row>
    <row r="15" spans="1:9">
      <c r="A15" s="200">
        <v>1927</v>
      </c>
      <c r="B15" s="208">
        <v>36017.411463173354</v>
      </c>
      <c r="C15" s="208">
        <f t="shared" si="0"/>
        <v>2064.2489043011592</v>
      </c>
      <c r="D15" s="207">
        <v>33953.162558872194</v>
      </c>
      <c r="E15" s="208">
        <v>46762.89655172413</v>
      </c>
      <c r="F15" s="207">
        <f t="shared" si="1"/>
        <v>17842.799578676044</v>
      </c>
      <c r="H15" s="210">
        <f>'Table A0'!L20</f>
        <v>12.955131509658971</v>
      </c>
      <c r="I15" s="211"/>
    </row>
    <row r="16" spans="1:9">
      <c r="A16" s="200">
        <v>1928</v>
      </c>
      <c r="B16" s="208">
        <v>36355.311310291079</v>
      </c>
      <c r="C16" s="208">
        <f t="shared" si="0"/>
        <v>2158.6810153055994</v>
      </c>
      <c r="D16" s="207">
        <v>34196.63029498548</v>
      </c>
      <c r="E16" s="208">
        <v>47658.89655172413</v>
      </c>
      <c r="F16" s="207">
        <f t="shared" si="1"/>
        <v>18301.575347514885</v>
      </c>
      <c r="G16" s="209">
        <v>6.7122829764388898</v>
      </c>
      <c r="H16" s="210">
        <f>'Table A0'!L21</f>
        <v>13.131907183280049</v>
      </c>
      <c r="I16" s="211"/>
    </row>
    <row r="17" spans="1:9">
      <c r="A17" s="200">
        <v>1929</v>
      </c>
      <c r="B17" s="208">
        <v>37699</v>
      </c>
      <c r="C17" s="208">
        <f t="shared" si="0"/>
        <v>2273.8896703978389</v>
      </c>
      <c r="D17" s="207">
        <v>35425.110329602161</v>
      </c>
      <c r="E17" s="208">
        <v>50460</v>
      </c>
      <c r="F17" s="207">
        <f t="shared" si="1"/>
        <v>18705.263873648266</v>
      </c>
      <c r="G17" s="209">
        <v>6.6131589377724929</v>
      </c>
      <c r="H17" s="210">
        <f>'Table A0'!L22</f>
        <v>13.131907183280049</v>
      </c>
      <c r="I17" s="211"/>
    </row>
    <row r="18" spans="1:9">
      <c r="A18" s="200">
        <v>1930</v>
      </c>
      <c r="B18" s="208">
        <v>35590</v>
      </c>
      <c r="C18" s="208">
        <f t="shared" si="0"/>
        <v>2323.5590175017787</v>
      </c>
      <c r="D18" s="207">
        <v>33266.440982498221</v>
      </c>
      <c r="E18" s="208">
        <v>46214</v>
      </c>
      <c r="F18" s="207">
        <f t="shared" si="1"/>
        <v>18717.264820076791</v>
      </c>
      <c r="G18" s="209">
        <v>6.7923140173973255</v>
      </c>
      <c r="H18" s="210">
        <f>'Table A0'!L23</f>
        <v>13.473336770045327</v>
      </c>
      <c r="I18" s="211"/>
    </row>
    <row r="19" spans="1:9">
      <c r="A19" s="200">
        <v>1931</v>
      </c>
      <c r="B19" s="208">
        <v>32724</v>
      </c>
      <c r="C19" s="208">
        <f t="shared" si="0"/>
        <v>2338.1862954552125</v>
      </c>
      <c r="D19" s="207">
        <v>30385.813704544787</v>
      </c>
      <c r="E19" s="208">
        <v>39157</v>
      </c>
      <c r="F19" s="207">
        <f t="shared" si="1"/>
        <v>19037.892366401753</v>
      </c>
      <c r="G19" s="209">
        <v>6.8902112010623897</v>
      </c>
      <c r="H19" s="210">
        <f>'Table A0'!L24</f>
        <v>14.773395581190053</v>
      </c>
      <c r="I19" s="211"/>
    </row>
    <row r="20" spans="1:9">
      <c r="A20" s="200">
        <v>1932</v>
      </c>
      <c r="B20" s="208">
        <v>29445</v>
      </c>
      <c r="C20" s="208">
        <f t="shared" si="0"/>
        <v>2327.9128797186459</v>
      </c>
      <c r="D20" s="207">
        <v>27117.087120281354</v>
      </c>
      <c r="E20" s="208">
        <v>30514</v>
      </c>
      <c r="F20" s="207">
        <f t="shared" si="1"/>
        <v>18534.375911400461</v>
      </c>
      <c r="G20" s="209">
        <v>6.9902339909549713</v>
      </c>
      <c r="H20" s="210">
        <f>'Table A0'!L25</f>
        <v>16.471071846021186</v>
      </c>
      <c r="I20" s="211"/>
    </row>
    <row r="21" spans="1:9">
      <c r="A21" s="200">
        <v>1933</v>
      </c>
      <c r="B21" s="208">
        <v>30940</v>
      </c>
      <c r="C21" s="208">
        <f t="shared" si="0"/>
        <v>2449.3898958266072</v>
      </c>
      <c r="D21" s="207">
        <v>28490.610104173393</v>
      </c>
      <c r="E21" s="208">
        <v>29027</v>
      </c>
      <c r="F21" s="207">
        <f t="shared" si="1"/>
        <v>17689.43034476602</v>
      </c>
      <c r="G21" s="209">
        <v>6.8729114272918315</v>
      </c>
      <c r="H21" s="210">
        <f>'Table A0'!L26</f>
        <v>17.362547384079036</v>
      </c>
    </row>
    <row r="22" spans="1:9">
      <c r="A22" s="200">
        <v>1934</v>
      </c>
      <c r="B22" s="208">
        <v>34238</v>
      </c>
      <c r="C22" s="208">
        <f t="shared" si="0"/>
        <v>2673.3575951769526</v>
      </c>
      <c r="D22" s="207">
        <v>31564.642404823047</v>
      </c>
      <c r="E22" s="208">
        <v>33734</v>
      </c>
      <c r="F22" s="207">
        <f t="shared" si="1"/>
        <v>17954.270498704096</v>
      </c>
      <c r="G22" s="209">
        <v>6.4415723009426689</v>
      </c>
      <c r="H22" s="210">
        <f>'Table A0'!L27</f>
        <v>16.799671783098916</v>
      </c>
    </row>
    <row r="23" spans="1:9">
      <c r="A23" s="200">
        <v>1935</v>
      </c>
      <c r="B23" s="208">
        <v>35577</v>
      </c>
      <c r="C23" s="208">
        <f t="shared" si="0"/>
        <v>2787.4957073440673</v>
      </c>
      <c r="D23" s="207">
        <v>32789.504292655933</v>
      </c>
      <c r="E23" s="208">
        <v>36722</v>
      </c>
      <c r="F23" s="207">
        <f t="shared" si="1"/>
        <v>18356.708980624629</v>
      </c>
      <c r="G23" s="209">
        <v>6.3858177659168893</v>
      </c>
      <c r="H23" s="210">
        <f>'Table A0'!L28</f>
        <v>16.390920644824003</v>
      </c>
    </row>
    <row r="24" spans="1:9">
      <c r="A24" s="200">
        <v>1936</v>
      </c>
      <c r="B24" s="208">
        <v>38599</v>
      </c>
      <c r="C24" s="208">
        <f t="shared" si="0"/>
        <v>2990.6727045783991</v>
      </c>
      <c r="D24" s="207">
        <v>35608.327295421601</v>
      </c>
      <c r="E24" s="208">
        <v>41954</v>
      </c>
      <c r="F24" s="207">
        <f t="shared" si="1"/>
        <v>19125.767569365387</v>
      </c>
      <c r="G24" s="209">
        <v>6.4666062830719362</v>
      </c>
      <c r="H24" s="210">
        <f>'Table A0'!L29</f>
        <v>16.232935867524496</v>
      </c>
    </row>
    <row r="25" spans="1:9">
      <c r="A25" s="200">
        <v>1937</v>
      </c>
      <c r="B25" s="208">
        <v>39701</v>
      </c>
      <c r="C25" s="208">
        <f t="shared" si="0"/>
        <v>3047.2343328583593</v>
      </c>
      <c r="D25" s="207">
        <v>36653.765667141641</v>
      </c>
      <c r="E25" s="208">
        <v>46139</v>
      </c>
      <c r="F25" s="207">
        <f t="shared" si="1"/>
        <v>19720.880093936092</v>
      </c>
      <c r="G25" s="209">
        <v>6.0881250135460236</v>
      </c>
      <c r="H25" s="210">
        <f>'Table A0'!L30</f>
        <v>15.666670662843403</v>
      </c>
    </row>
    <row r="26" spans="1:9">
      <c r="A26" s="200">
        <v>1938</v>
      </c>
      <c r="B26" s="208">
        <v>38322</v>
      </c>
      <c r="C26" s="208">
        <f t="shared" si="0"/>
        <v>3117.4123927187975</v>
      </c>
      <c r="D26" s="207">
        <v>35204.587607281203</v>
      </c>
      <c r="E26" s="208">
        <v>43013</v>
      </c>
      <c r="F26" s="207">
        <f t="shared" si="1"/>
        <v>19504.42678630818</v>
      </c>
      <c r="G26" s="209">
        <v>6.023760258526492</v>
      </c>
      <c r="H26" s="210">
        <f>'Table A0'!L31</f>
        <v>15.963669158821483</v>
      </c>
    </row>
    <row r="27" spans="1:9">
      <c r="A27" s="200">
        <v>1939</v>
      </c>
      <c r="B27" s="208">
        <v>39633</v>
      </c>
      <c r="C27" s="208">
        <f t="shared" si="0"/>
        <v>3220.4336417389204</v>
      </c>
      <c r="D27" s="207">
        <v>36412.56635826108</v>
      </c>
      <c r="E27" s="208">
        <v>45985</v>
      </c>
      <c r="F27" s="207">
        <f t="shared" si="1"/>
        <v>20451.103219771729</v>
      </c>
      <c r="G27" s="209">
        <v>5.8649559639012718</v>
      </c>
      <c r="H27" s="210">
        <f>'Table A0'!L32</f>
        <v>16.193914387073715</v>
      </c>
    </row>
    <row r="28" spans="1:9">
      <c r="A28" s="200">
        <v>1940</v>
      </c>
      <c r="B28" s="208">
        <v>41437</v>
      </c>
      <c r="C28" s="208">
        <f t="shared" si="0"/>
        <v>3349.7703701015271</v>
      </c>
      <c r="D28" s="207">
        <v>38087.229629898473</v>
      </c>
      <c r="E28" s="208">
        <v>49860</v>
      </c>
      <c r="F28" s="207">
        <f t="shared" si="1"/>
        <v>20997.557007774107</v>
      </c>
      <c r="G28" s="209">
        <v>5.9165663858804649</v>
      </c>
      <c r="H28" s="210">
        <f>'Table A0'!L33</f>
        <v>16.039686631006344</v>
      </c>
    </row>
    <row r="29" spans="1:9">
      <c r="A29" s="200">
        <v>1941</v>
      </c>
      <c r="B29" s="208">
        <v>45785</v>
      </c>
      <c r="C29" s="208">
        <f t="shared" si="0"/>
        <v>3896.3691142865282</v>
      </c>
      <c r="D29" s="207">
        <v>41888.630885713472</v>
      </c>
      <c r="E29" s="208">
        <v>62085</v>
      </c>
      <c r="F29" s="207">
        <f t="shared" si="1"/>
        <v>22641.077939284554</v>
      </c>
      <c r="G29" s="209">
        <v>5.5923330917290812</v>
      </c>
      <c r="H29" s="210">
        <f>'Table A0'!L34</f>
        <v>15.275892029529851</v>
      </c>
    </row>
    <row r="30" spans="1:9">
      <c r="A30" s="200">
        <v>1942</v>
      </c>
      <c r="B30" s="208">
        <v>50219</v>
      </c>
      <c r="C30" s="208">
        <f t="shared" si="0"/>
        <v>4328.2451285595889</v>
      </c>
      <c r="D30" s="207">
        <v>45890.754871440411</v>
      </c>
      <c r="E30" s="208">
        <v>82098</v>
      </c>
      <c r="F30" s="207">
        <f t="shared" si="1"/>
        <v>24696.347265770113</v>
      </c>
      <c r="G30" s="209">
        <v>4.4958464274403758</v>
      </c>
      <c r="H30" s="210">
        <f>'Table A0'!L35</f>
        <v>13.804648329964481</v>
      </c>
    </row>
    <row r="31" spans="1:9">
      <c r="A31" s="200">
        <v>1943</v>
      </c>
      <c r="B31" s="208">
        <v>55995</v>
      </c>
      <c r="C31" s="208">
        <f t="shared" si="0"/>
        <v>4886.5158461630053</v>
      </c>
      <c r="D31" s="207">
        <v>51108.484153836995</v>
      </c>
      <c r="E31" s="208">
        <v>105786</v>
      </c>
      <c r="F31" s="207">
        <f t="shared" si="1"/>
        <v>26918.484485948029</v>
      </c>
      <c r="G31" s="209">
        <v>3.5401659955003497</v>
      </c>
      <c r="H31" s="210">
        <f>'Table A0'!L36</f>
        <v>13.005151322437579</v>
      </c>
    </row>
    <row r="32" spans="1:9">
      <c r="A32" s="200">
        <v>1944</v>
      </c>
      <c r="B32" s="208">
        <v>57221</v>
      </c>
      <c r="C32" s="208">
        <f t="shared" si="0"/>
        <v>5293.2385876585249</v>
      </c>
      <c r="D32" s="207">
        <v>51927.761412341475</v>
      </c>
      <c r="E32" s="208">
        <v>116749</v>
      </c>
      <c r="F32" s="207">
        <f t="shared" si="1"/>
        <v>28740.089947131029</v>
      </c>
      <c r="G32" s="209">
        <v>3.2197277921010028</v>
      </c>
      <c r="H32" s="210">
        <f>'Table A0'!L37</f>
        <v>12.783051963989875</v>
      </c>
    </row>
    <row r="33" spans="1:8">
      <c r="A33" s="200">
        <v>1945</v>
      </c>
      <c r="B33" s="208">
        <v>55548</v>
      </c>
      <c r="C33" s="208">
        <f t="shared" si="0"/>
        <v>5337.9409607359776</v>
      </c>
      <c r="D33" s="207">
        <v>50210.059039264022</v>
      </c>
      <c r="E33" s="208">
        <v>117493</v>
      </c>
      <c r="F33" s="207">
        <f t="shared" si="1"/>
        <v>29246.753537424851</v>
      </c>
      <c r="G33" s="209">
        <v>3.5048896530006042</v>
      </c>
      <c r="H33" s="210">
        <f>'Table A0'!L38</f>
        <v>12.498457115069883</v>
      </c>
    </row>
    <row r="34" spans="1:8">
      <c r="A34" s="200">
        <v>1946</v>
      </c>
      <c r="B34" s="208">
        <v>49643</v>
      </c>
      <c r="C34" s="208">
        <f t="shared" si="0"/>
        <v>5272.8167952621079</v>
      </c>
      <c r="D34" s="207">
        <v>44370.183204737892</v>
      </c>
      <c r="E34" s="208">
        <v>112005</v>
      </c>
      <c r="F34" s="207">
        <f t="shared" si="1"/>
        <v>29069.361448206051</v>
      </c>
      <c r="G34" s="209">
        <v>4.5917592964599798</v>
      </c>
      <c r="H34" s="210">
        <f>'Table A0'!L39</f>
        <v>11.515672453030199</v>
      </c>
    </row>
    <row r="35" spans="1:8">
      <c r="A35" s="200">
        <v>1947</v>
      </c>
      <c r="B35" s="208">
        <v>49936</v>
      </c>
      <c r="C35" s="208">
        <f t="shared" si="0"/>
        <v>5354.4546787114377</v>
      </c>
      <c r="D35" s="207">
        <v>44581.545321288562</v>
      </c>
      <c r="E35" s="208">
        <v>123097</v>
      </c>
      <c r="F35" s="207">
        <f t="shared" si="1"/>
        <v>27804.263931844471</v>
      </c>
      <c r="G35" s="209">
        <v>4.8953264498728641</v>
      </c>
      <c r="H35" s="210">
        <f>'Table A0'!L40</f>
        <v>10.06975842305331</v>
      </c>
    </row>
    <row r="36" spans="1:8">
      <c r="A36" s="200">
        <v>1948</v>
      </c>
      <c r="B36" s="208">
        <v>51332</v>
      </c>
      <c r="C36" s="208">
        <f t="shared" si="0"/>
        <v>6057.4588307980011</v>
      </c>
      <c r="D36" s="207">
        <v>45274.541169201999</v>
      </c>
      <c r="E36" s="208">
        <v>135550</v>
      </c>
      <c r="F36" s="207">
        <f t="shared" si="1"/>
        <v>27974.051435762682</v>
      </c>
      <c r="G36" s="209">
        <v>4.9676472107247465</v>
      </c>
      <c r="H36" s="210">
        <f>'Table A0'!L41</f>
        <v>9.3435067753435028</v>
      </c>
    </row>
    <row r="37" spans="1:8">
      <c r="A37" s="200">
        <v>1949</v>
      </c>
      <c r="B37" s="208">
        <v>50358</v>
      </c>
      <c r="C37" s="208">
        <f t="shared" si="0"/>
        <v>6269.9513374208327</v>
      </c>
      <c r="D37" s="207">
        <v>44088.048662579167</v>
      </c>
      <c r="E37" s="208">
        <v>134733</v>
      </c>
      <c r="F37" s="207">
        <f t="shared" si="1"/>
        <v>28833.679079666246</v>
      </c>
      <c r="G37" s="209">
        <v>5.0052331148538807</v>
      </c>
      <c r="H37" s="210">
        <f>'Table A0'!L42</f>
        <v>9.4351097829449095</v>
      </c>
    </row>
    <row r="38" spans="1:8">
      <c r="A38" s="200">
        <v>1950</v>
      </c>
      <c r="B38" s="208">
        <v>52424</v>
      </c>
      <c r="C38" s="208">
        <f t="shared" si="0"/>
        <v>6831.8626401672955</v>
      </c>
      <c r="D38" s="207">
        <v>45592.137359832705</v>
      </c>
      <c r="E38" s="208">
        <v>147253</v>
      </c>
      <c r="F38" s="207">
        <f t="shared" si="1"/>
        <v>30177.558738490021</v>
      </c>
      <c r="G38" s="209">
        <v>5.166465178826118</v>
      </c>
      <c r="H38" s="210">
        <f>'Table A0'!L43</f>
        <v>9.3435067753435028</v>
      </c>
    </row>
    <row r="39" spans="1:8">
      <c r="A39" s="200">
        <v>1951</v>
      </c>
      <c r="B39" s="208">
        <v>56415</v>
      </c>
      <c r="C39" s="208">
        <f t="shared" si="0"/>
        <v>7557.2101955196704</v>
      </c>
      <c r="D39" s="207">
        <v>48857.78980448033</v>
      </c>
      <c r="E39" s="208">
        <v>171607</v>
      </c>
      <c r="F39" s="207">
        <f t="shared" si="1"/>
        <v>30413.524728358349</v>
      </c>
      <c r="G39" s="209">
        <v>4.7333484856431864</v>
      </c>
      <c r="H39" s="210">
        <f>'Table A0'!L44</f>
        <v>8.6589567930882598</v>
      </c>
    </row>
    <row r="40" spans="1:8">
      <c r="A40" s="200">
        <v>1952</v>
      </c>
      <c r="B40" s="208">
        <v>57702</v>
      </c>
      <c r="C40" s="208">
        <f t="shared" si="0"/>
        <v>7738.538601044369</v>
      </c>
      <c r="D40" s="207">
        <v>49963.461398955631</v>
      </c>
      <c r="E40" s="208">
        <v>185636</v>
      </c>
      <c r="F40" s="207">
        <f t="shared" si="1"/>
        <v>31483.84203469459</v>
      </c>
      <c r="G40" s="209">
        <v>4.5415609393434941</v>
      </c>
      <c r="H40" s="210">
        <f>'Table A0'!L45</f>
        <v>8.4737967107203342</v>
      </c>
    </row>
    <row r="41" spans="1:8">
      <c r="A41" s="200">
        <v>1953</v>
      </c>
      <c r="B41" s="208">
        <v>58918</v>
      </c>
      <c r="C41" s="208">
        <f t="shared" si="0"/>
        <v>8226.8968198861257</v>
      </c>
      <c r="D41" s="207">
        <v>50691.103180113874</v>
      </c>
      <c r="E41" s="208">
        <v>198989</v>
      </c>
      <c r="F41" s="207">
        <f t="shared" si="1"/>
        <v>33014.899548315145</v>
      </c>
      <c r="G41" s="209">
        <v>4.4112177715233454</v>
      </c>
      <c r="H41" s="210">
        <f>'Table A0'!L46</f>
        <v>8.4103225780557622</v>
      </c>
    </row>
    <row r="42" spans="1:8">
      <c r="A42" s="200">
        <v>1954</v>
      </c>
      <c r="B42" s="208">
        <v>57387</v>
      </c>
      <c r="C42" s="208">
        <f t="shared" si="0"/>
        <v>8243.4491626794261</v>
      </c>
      <c r="D42" s="207">
        <v>49143.550837320574</v>
      </c>
      <c r="E42" s="208">
        <v>197263</v>
      </c>
      <c r="F42" s="207">
        <f t="shared" si="1"/>
        <v>33591.422077274961</v>
      </c>
      <c r="G42" s="209">
        <v>4.6202127335962926</v>
      </c>
      <c r="H42" s="210">
        <f>'Table A0'!L47</f>
        <v>8.3685321553076584</v>
      </c>
    </row>
    <row r="43" spans="1:8">
      <c r="A43" s="200">
        <v>1955</v>
      </c>
      <c r="B43" s="208">
        <v>59080</v>
      </c>
      <c r="C43" s="208">
        <f t="shared" si="0"/>
        <v>8615.4317384980459</v>
      </c>
      <c r="D43" s="207">
        <v>50464.568261501954</v>
      </c>
      <c r="E43" s="208">
        <v>212151</v>
      </c>
      <c r="F43" s="207">
        <f t="shared" si="1"/>
        <v>35312.569702247391</v>
      </c>
      <c r="G43" s="209">
        <v>4.9408614569436526</v>
      </c>
      <c r="H43" s="210">
        <f>'Table A0'!L48</f>
        <v>8.3998358915494578</v>
      </c>
    </row>
    <row r="44" spans="1:8">
      <c r="A44" s="200">
        <v>1956</v>
      </c>
      <c r="B44" s="208">
        <v>60845</v>
      </c>
      <c r="C44" s="208">
        <f t="shared" si="0"/>
        <v>9212.7504641552368</v>
      </c>
      <c r="D44" s="207">
        <v>51632.249535844763</v>
      </c>
      <c r="E44" s="208">
        <v>229026</v>
      </c>
      <c r="F44" s="207">
        <f t="shared" si="1"/>
        <v>36710.010251412976</v>
      </c>
      <c r="G44" s="209">
        <v>4.8231019816420817</v>
      </c>
      <c r="H44" s="210">
        <f>'Table A0'!L49</f>
        <v>8.2760053870057302</v>
      </c>
    </row>
    <row r="45" spans="1:8">
      <c r="A45" s="200">
        <v>1957</v>
      </c>
      <c r="B45" s="208">
        <v>61308</v>
      </c>
      <c r="C45" s="208">
        <f t="shared" si="0"/>
        <v>9583.2512306453064</v>
      </c>
      <c r="D45" s="207">
        <v>51724.748769354694</v>
      </c>
      <c r="E45" s="208">
        <v>239951</v>
      </c>
      <c r="F45" s="207">
        <f t="shared" si="1"/>
        <v>37071.637451265691</v>
      </c>
      <c r="G45" s="209">
        <v>4.9306869618132261</v>
      </c>
      <c r="H45" s="210">
        <f>'Table A0'!L50</f>
        <v>7.9913029478323434</v>
      </c>
    </row>
    <row r="46" spans="1:8">
      <c r="A46" s="200">
        <v>1958</v>
      </c>
      <c r="B46" s="208">
        <v>59839</v>
      </c>
      <c r="C46" s="208">
        <f t="shared" si="0"/>
        <v>9685.8124952531361</v>
      </c>
      <c r="D46" s="207">
        <v>50153.187504746864</v>
      </c>
      <c r="E46" s="208">
        <v>241317</v>
      </c>
      <c r="F46" s="207">
        <f t="shared" si="1"/>
        <v>37429.726626886339</v>
      </c>
      <c r="G46" s="209">
        <v>5.1369721082514817</v>
      </c>
      <c r="H46" s="210">
        <f>'Table A0'!L51</f>
        <v>7.779062800257118</v>
      </c>
    </row>
    <row r="47" spans="1:8">
      <c r="A47" s="200">
        <v>1959</v>
      </c>
      <c r="B47" s="208">
        <v>61587</v>
      </c>
      <c r="C47" s="208">
        <f t="shared" si="0"/>
        <v>10072.328447751002</v>
      </c>
      <c r="D47" s="207">
        <v>51514.671552248998</v>
      </c>
      <c r="E47" s="208">
        <v>259842</v>
      </c>
      <c r="F47" s="207">
        <f t="shared" si="1"/>
        <v>38968.218028885858</v>
      </c>
      <c r="G47" s="209">
        <v>5.1617695736180496</v>
      </c>
      <c r="H47" s="210">
        <f>'Table A0'!L52</f>
        <v>7.7255984511144575</v>
      </c>
    </row>
    <row r="48" spans="1:8">
      <c r="A48" s="200">
        <v>1960</v>
      </c>
      <c r="B48" s="208">
        <v>62680</v>
      </c>
      <c r="C48" s="208">
        <f t="shared" si="0"/>
        <v>10125.708257872291</v>
      </c>
      <c r="D48" s="207">
        <v>52554.291742127709</v>
      </c>
      <c r="E48" s="208">
        <v>272855</v>
      </c>
      <c r="F48" s="207">
        <f t="shared" si="1"/>
        <v>39432.756608847892</v>
      </c>
      <c r="G48" s="209">
        <v>5.3246976977747478</v>
      </c>
      <c r="H48" s="210">
        <f>'Table A0'!L53</f>
        <v>7.5950984772780661</v>
      </c>
    </row>
    <row r="49" spans="1:8">
      <c r="A49" s="200">
        <v>1961</v>
      </c>
      <c r="B49" s="208">
        <v>62881</v>
      </c>
      <c r="C49" s="208">
        <f t="shared" si="0"/>
        <v>10934.769614711033</v>
      </c>
      <c r="D49" s="207">
        <v>51946.230385288967</v>
      </c>
      <c r="E49" s="208">
        <v>280519</v>
      </c>
      <c r="F49" s="207">
        <f t="shared" si="1"/>
        <v>40603.378980599548</v>
      </c>
      <c r="G49" s="209">
        <v>5.4837548086693308</v>
      </c>
      <c r="H49" s="210">
        <f>'Table A0'!L54</f>
        <v>7.5188934758338064</v>
      </c>
    </row>
    <row r="50" spans="1:8">
      <c r="A50" s="200">
        <v>1962</v>
      </c>
      <c r="B50" s="208">
        <v>64573</v>
      </c>
      <c r="C50" s="208">
        <f t="shared" si="0"/>
        <v>11234.563947228642</v>
      </c>
      <c r="D50" s="207">
        <v>53338.436052771358</v>
      </c>
      <c r="E50" s="208">
        <v>299358</v>
      </c>
      <c r="F50" s="207">
        <f t="shared" si="1"/>
        <v>41780.032022585146</v>
      </c>
      <c r="G50" s="209">
        <v>5.6655274138962115</v>
      </c>
      <c r="H50" s="210">
        <f>'Table A0'!L55</f>
        <v>7.4442024810407519</v>
      </c>
    </row>
    <row r="51" spans="1:8">
      <c r="A51" s="200">
        <v>1963</v>
      </c>
      <c r="B51" s="208">
        <v>65619</v>
      </c>
      <c r="C51" s="208">
        <f t="shared" si="0"/>
        <v>11725.528411664782</v>
      </c>
      <c r="D51" s="207">
        <v>53893.471588335218</v>
      </c>
      <c r="E51" s="208">
        <v>314851</v>
      </c>
      <c r="F51" s="207">
        <f t="shared" si="1"/>
        <v>42921.274653479588</v>
      </c>
      <c r="G51" s="209">
        <v>5.7393530680507867</v>
      </c>
      <c r="H51" s="210">
        <f>'Table A0'!L56</f>
        <v>7.34689264468728</v>
      </c>
    </row>
    <row r="52" spans="1:8">
      <c r="A52" s="200">
        <v>1964</v>
      </c>
      <c r="B52" s="208">
        <v>67275</v>
      </c>
      <c r="C52" s="208">
        <f t="shared" si="0"/>
        <v>12058.945000761763</v>
      </c>
      <c r="D52" s="207">
        <v>55216.054999238237</v>
      </c>
      <c r="E52" s="208">
        <v>337788</v>
      </c>
      <c r="F52" s="207">
        <f t="shared" si="1"/>
        <v>44365.182159635282</v>
      </c>
      <c r="G52" s="209">
        <v>5.7008012032853479</v>
      </c>
      <c r="H52" s="210">
        <f>'Table A0'!L57</f>
        <v>7.2520940299171217</v>
      </c>
    </row>
    <row r="53" spans="1:8">
      <c r="A53" s="200">
        <v>1965</v>
      </c>
      <c r="B53" s="208">
        <v>69692</v>
      </c>
      <c r="C53" s="208">
        <f t="shared" si="0"/>
        <v>12452.770682383474</v>
      </c>
      <c r="D53" s="207">
        <v>57239.229317616526</v>
      </c>
      <c r="E53" s="208">
        <v>363757</v>
      </c>
      <c r="F53" s="207">
        <f t="shared" si="1"/>
        <v>45355.728643184731</v>
      </c>
      <c r="G53" s="209">
        <v>5.7818518752732277</v>
      </c>
      <c r="H53" s="210">
        <f>'Table A0'!L58</f>
        <v>7.136981426267643</v>
      </c>
    </row>
    <row r="54" spans="1:8">
      <c r="A54" s="200">
        <v>1966</v>
      </c>
      <c r="B54" s="208">
        <v>73516</v>
      </c>
      <c r="C54" s="208">
        <f t="shared" si="0"/>
        <v>13158.369259434214</v>
      </c>
      <c r="D54" s="207">
        <v>60357.630740565786</v>
      </c>
      <c r="E54" s="208">
        <v>400321</v>
      </c>
      <c r="F54" s="207">
        <f t="shared" si="1"/>
        <v>46021.026268819885</v>
      </c>
      <c r="G54" s="209">
        <v>5.7009731053177273</v>
      </c>
      <c r="H54" s="210">
        <f>'Table A0'!L59</f>
        <v>6.9387319422046518</v>
      </c>
    </row>
    <row r="55" spans="1:8">
      <c r="A55" s="200">
        <v>1967</v>
      </c>
      <c r="B55" s="208">
        <v>75442</v>
      </c>
      <c r="C55" s="208">
        <f t="shared" si="0"/>
        <v>13870.615627284271</v>
      </c>
      <c r="D55" s="207">
        <v>61571.384372715729</v>
      </c>
      <c r="E55" s="208">
        <v>429009</v>
      </c>
      <c r="F55" s="207">
        <f t="shared" si="1"/>
        <v>46899.27598453973</v>
      </c>
      <c r="G55" s="209">
        <v>5.7135396996358514</v>
      </c>
      <c r="H55" s="210">
        <f>'Table A0'!L60</f>
        <v>6.7309854768691837</v>
      </c>
    </row>
    <row r="56" spans="1:8">
      <c r="A56" s="200">
        <v>1968</v>
      </c>
      <c r="B56" s="208">
        <v>77602</v>
      </c>
      <c r="C56" s="208">
        <f t="shared" si="0"/>
        <v>14766.065254269233</v>
      </c>
      <c r="D56" s="207">
        <v>62835.934745730767</v>
      </c>
      <c r="E56" s="208">
        <v>471972</v>
      </c>
      <c r="F56" s="207">
        <f t="shared" si="1"/>
        <v>48523.713627325713</v>
      </c>
      <c r="G56" s="209">
        <v>5.6155489252051263</v>
      </c>
      <c r="H56" s="210">
        <f>'Table A0'!L61</f>
        <v>6.460198704811229</v>
      </c>
    </row>
    <row r="57" spans="1:8">
      <c r="A57" s="200">
        <v>1969</v>
      </c>
      <c r="B57" s="208">
        <v>79850</v>
      </c>
      <c r="C57" s="208">
        <f t="shared" si="0"/>
        <v>15478.79997056046</v>
      </c>
      <c r="D57" s="207">
        <v>64371.20002943954</v>
      </c>
      <c r="E57" s="208">
        <v>518333</v>
      </c>
      <c r="F57" s="207">
        <f t="shared" si="1"/>
        <v>49326.046720991413</v>
      </c>
      <c r="G57" s="209">
        <v>5.8530580269710706</v>
      </c>
      <c r="H57" s="210">
        <f>'Table A0'!L62</f>
        <v>6.1257470007474319</v>
      </c>
    </row>
    <row r="58" spans="1:8">
      <c r="A58" s="200">
        <v>1970</v>
      </c>
      <c r="B58" s="208">
        <v>79750</v>
      </c>
      <c r="C58" s="208">
        <f t="shared" si="0"/>
        <v>15971.761479420631</v>
      </c>
      <c r="D58" s="207">
        <v>63778.238520579369</v>
      </c>
      <c r="E58" s="208">
        <v>551560</v>
      </c>
      <c r="F58" s="207">
        <f t="shared" si="1"/>
        <v>50108.757867956985</v>
      </c>
      <c r="G58" s="209">
        <v>5.9560594191545535</v>
      </c>
      <c r="H58" s="210">
        <f>'Table A0'!L63</f>
        <v>5.7941988383358449</v>
      </c>
    </row>
    <row r="59" spans="1:8">
      <c r="A59" s="200">
        <v>1971</v>
      </c>
      <c r="B59" s="208">
        <v>79554</v>
      </c>
      <c r="C59" s="208">
        <f t="shared" si="0"/>
        <v>16360.483856616709</v>
      </c>
      <c r="D59" s="207">
        <v>63193.516143383291</v>
      </c>
      <c r="E59" s="208">
        <v>584549</v>
      </c>
      <c r="F59" s="207">
        <f t="shared" si="1"/>
        <v>51347.404805022576</v>
      </c>
      <c r="G59" s="209">
        <v>6.2279065788348023</v>
      </c>
      <c r="H59" s="210">
        <f>'Table A0'!L64</f>
        <v>5.5509855537637236</v>
      </c>
    </row>
    <row r="60" spans="1:8">
      <c r="A60" s="200">
        <v>1972</v>
      </c>
      <c r="B60" s="208">
        <v>81583</v>
      </c>
      <c r="C60" s="208">
        <f t="shared" si="0"/>
        <v>16832.920279555168</v>
      </c>
      <c r="D60" s="207">
        <v>64750.079720444832</v>
      </c>
      <c r="E60" s="208">
        <v>638785</v>
      </c>
      <c r="F60" s="207">
        <f t="shared" si="1"/>
        <v>53059.510676299018</v>
      </c>
      <c r="G60" s="209">
        <v>6.4717201814392702</v>
      </c>
      <c r="H60" s="210">
        <f>'Table A0'!L65</f>
        <v>5.3783472470677225</v>
      </c>
    </row>
    <row r="61" spans="1:8">
      <c r="A61" s="200">
        <v>1973</v>
      </c>
      <c r="B61" s="208">
        <v>85202</v>
      </c>
      <c r="C61" s="208">
        <f t="shared" si="0"/>
        <v>17588.190128338465</v>
      </c>
      <c r="D61" s="207">
        <v>67613.809871661535</v>
      </c>
      <c r="E61" s="208">
        <v>708762</v>
      </c>
      <c r="F61" s="207">
        <f t="shared" si="1"/>
        <v>53077.097683351058</v>
      </c>
      <c r="G61" s="209">
        <v>6.6466847012371604</v>
      </c>
      <c r="H61" s="210">
        <f>'Table A0'!L66</f>
        <v>5.0633989848520455</v>
      </c>
    </row>
    <row r="62" spans="1:8">
      <c r="A62" s="200">
        <v>1974</v>
      </c>
      <c r="B62" s="208">
        <v>86573</v>
      </c>
      <c r="C62" s="208">
        <f t="shared" si="0"/>
        <v>18054.753690303914</v>
      </c>
      <c r="D62" s="207">
        <v>68518.246309696086</v>
      </c>
      <c r="E62" s="208">
        <v>772282</v>
      </c>
      <c r="F62" s="207">
        <f t="shared" si="1"/>
        <v>51398.195833409503</v>
      </c>
      <c r="G62" s="209">
        <v>6.8691316454056857</v>
      </c>
      <c r="H62" s="210">
        <f>'Table A0'!L67</f>
        <v>4.5601402622196909</v>
      </c>
    </row>
    <row r="63" spans="1:8">
      <c r="A63" s="200">
        <v>1975</v>
      </c>
      <c r="B63" s="208">
        <v>85044</v>
      </c>
      <c r="C63" s="208">
        <f t="shared" si="0"/>
        <v>18372.584654133723</v>
      </c>
      <c r="D63" s="207">
        <v>66671.415345866277</v>
      </c>
      <c r="E63" s="208">
        <v>814838</v>
      </c>
      <c r="F63" s="207">
        <f t="shared" si="1"/>
        <v>51071.009688337348</v>
      </c>
      <c r="G63" s="209">
        <v>7.0987737667088098</v>
      </c>
      <c r="H63" s="210">
        <f>'Table A0'!L68</f>
        <v>4.1787158908444377</v>
      </c>
    </row>
    <row r="64" spans="1:8">
      <c r="A64" s="200">
        <v>1976</v>
      </c>
      <c r="B64" s="208">
        <v>87402</v>
      </c>
      <c r="C64" s="208">
        <f t="shared" si="0"/>
        <v>18942.92443711884</v>
      </c>
      <c r="D64" s="207">
        <v>68459.07556288116</v>
      </c>
      <c r="E64" s="208">
        <v>899745</v>
      </c>
      <c r="F64" s="207">
        <f t="shared" si="1"/>
        <v>51927.960464544558</v>
      </c>
      <c r="G64" s="209">
        <v>7.1146535049689854</v>
      </c>
      <c r="H64" s="210">
        <f>'Table A0'!L69</f>
        <v>3.9510529864223325</v>
      </c>
    </row>
    <row r="65" spans="1:8">
      <c r="A65" s="200">
        <v>1977</v>
      </c>
      <c r="B65" s="208">
        <v>90421</v>
      </c>
      <c r="C65" s="208">
        <f t="shared" si="0"/>
        <v>19522.724927856048</v>
      </c>
      <c r="D65" s="207">
        <v>70898.275072143952</v>
      </c>
      <c r="E65" s="208">
        <v>994158</v>
      </c>
      <c r="F65" s="207">
        <f t="shared" si="1"/>
        <v>52020.226484885949</v>
      </c>
      <c r="G65" s="209">
        <v>7.4239476209926494</v>
      </c>
      <c r="H65" s="210">
        <f>'Table A0'!L70</f>
        <v>3.7098170780104089</v>
      </c>
    </row>
    <row r="66" spans="1:8">
      <c r="A66" s="200">
        <v>1978</v>
      </c>
      <c r="B66" s="208">
        <v>94777</v>
      </c>
      <c r="C66" s="208">
        <f t="shared" si="0"/>
        <v>20274.460536492043</v>
      </c>
      <c r="D66" s="207">
        <v>74502.539463507957</v>
      </c>
      <c r="E66" s="208">
        <v>1120570</v>
      </c>
      <c r="F66" s="207">
        <f t="shared" si="1"/>
        <v>51861.543695759516</v>
      </c>
      <c r="G66" s="209">
        <v>7.5899627125296609</v>
      </c>
      <c r="H66" s="210">
        <f>'Table A0'!L71</f>
        <v>3.4480815172918833</v>
      </c>
    </row>
    <row r="67" spans="1:8">
      <c r="A67" s="200">
        <v>1979</v>
      </c>
      <c r="B67" s="208">
        <v>98017</v>
      </c>
      <c r="C67" s="208">
        <f t="shared" si="0"/>
        <v>20978.968489204359</v>
      </c>
      <c r="D67" s="207">
        <v>77038.031510795641</v>
      </c>
      <c r="E67" s="208">
        <v>1253314</v>
      </c>
      <c r="F67" s="207">
        <f t="shared" si="1"/>
        <v>51192.544046716721</v>
      </c>
      <c r="G67" s="209">
        <v>7.7431327105185606</v>
      </c>
      <c r="H67" s="210">
        <f>'Table A0'!L72</f>
        <v>3.1466757902558791</v>
      </c>
    </row>
    <row r="68" spans="1:8">
      <c r="A68" s="200">
        <v>1980</v>
      </c>
      <c r="B68" s="208">
        <v>98370</v>
      </c>
      <c r="C68" s="208">
        <f t="shared" si="0"/>
        <v>21456.741784222555</v>
      </c>
      <c r="D68" s="207">
        <v>76913.258215777445</v>
      </c>
      <c r="E68" s="208">
        <v>1373422</v>
      </c>
      <c r="F68" s="207">
        <f t="shared" si="1"/>
        <v>50574.926825453869</v>
      </c>
      <c r="G68" s="209">
        <v>7.9114806274938001</v>
      </c>
      <c r="H68" s="210">
        <f>'Table A0'!L73</f>
        <v>2.8322557860367628</v>
      </c>
    </row>
    <row r="69" spans="1:8">
      <c r="A69" s="200">
        <v>1981</v>
      </c>
      <c r="B69" s="208">
        <v>99225</v>
      </c>
      <c r="C69" s="208">
        <f t="shared" ref="C69:C95" si="2">B69-D69</f>
        <v>21786.207060473811</v>
      </c>
      <c r="D69" s="207">
        <v>77438.792939526189</v>
      </c>
      <c r="E69" s="208">
        <v>1511373</v>
      </c>
      <c r="F69" s="207">
        <f t="shared" si="1"/>
        <v>50472.157841196371</v>
      </c>
      <c r="G69" s="209">
        <v>7.9303513147280116</v>
      </c>
      <c r="H69" s="210">
        <f>'Table A0'!L74</f>
        <v>2.5860611379689122</v>
      </c>
    </row>
    <row r="70" spans="1:8">
      <c r="A70" s="200">
        <v>1982</v>
      </c>
      <c r="B70" s="208">
        <v>97305</v>
      </c>
      <c r="C70" s="208">
        <f t="shared" si="2"/>
        <v>21533.883479507756</v>
      </c>
      <c r="D70" s="207">
        <v>75771.116520492244</v>
      </c>
      <c r="E70" s="208">
        <v>1587517</v>
      </c>
      <c r="F70" s="207">
        <f t="shared" ref="F70:F95" si="3">1000*E70*H70/D70</f>
        <v>51098.289628988248</v>
      </c>
      <c r="G70" s="209">
        <v>8.126108089958862</v>
      </c>
      <c r="H70" s="210">
        <f>'Table A0'!L75</f>
        <v>2.4388869268649902</v>
      </c>
    </row>
    <row r="71" spans="1:8">
      <c r="A71" s="200">
        <v>1983</v>
      </c>
      <c r="B71" s="208">
        <v>98041</v>
      </c>
      <c r="C71" s="208">
        <f t="shared" si="2"/>
        <v>21781.434837408626</v>
      </c>
      <c r="D71" s="207">
        <v>76259.565162591374</v>
      </c>
      <c r="E71" s="208">
        <v>1677513</v>
      </c>
      <c r="F71" s="207">
        <f t="shared" si="3"/>
        <v>51453.032182913747</v>
      </c>
      <c r="G71" s="209">
        <v>8.383013462765879</v>
      </c>
      <c r="H71" s="210">
        <f>'Table A0'!L76</f>
        <v>2.3390494503266575</v>
      </c>
    </row>
    <row r="72" spans="1:8">
      <c r="A72" s="200">
        <v>1984</v>
      </c>
      <c r="B72" s="208">
        <v>102458</v>
      </c>
      <c r="C72" s="208">
        <f t="shared" si="2"/>
        <v>22450.281693421406</v>
      </c>
      <c r="D72" s="207">
        <v>80007.718306578594</v>
      </c>
      <c r="E72" s="208">
        <v>1844915</v>
      </c>
      <c r="F72" s="207">
        <f t="shared" si="3"/>
        <v>51815.535184685708</v>
      </c>
      <c r="G72" s="209">
        <v>8.4661199389904969</v>
      </c>
      <c r="H72" s="210">
        <f>'Table A0'!L77</f>
        <v>2.2470643595834745</v>
      </c>
    </row>
    <row r="73" spans="1:8">
      <c r="A73" s="200">
        <v>1985</v>
      </c>
      <c r="B73" s="208">
        <v>104987</v>
      </c>
      <c r="C73" s="208">
        <f t="shared" si="2"/>
        <v>23051.42029700258</v>
      </c>
      <c r="D73" s="207">
        <v>81935.57970299742</v>
      </c>
      <c r="E73" s="208">
        <v>1982550</v>
      </c>
      <c r="F73" s="207">
        <f t="shared" si="3"/>
        <v>52566.266577232476</v>
      </c>
      <c r="G73" s="209">
        <v>8.557497897439136</v>
      </c>
      <c r="H73" s="210">
        <f>'Table A0'!L78</f>
        <v>2.1724786385351393</v>
      </c>
    </row>
    <row r="74" spans="1:8">
      <c r="A74" s="200">
        <v>1986</v>
      </c>
      <c r="B74" s="208">
        <v>106873</v>
      </c>
      <c r="C74" s="208">
        <f t="shared" si="2"/>
        <v>23532.77078085643</v>
      </c>
      <c r="D74" s="207">
        <v>83340.22921914357</v>
      </c>
      <c r="E74" s="208">
        <v>2102335</v>
      </c>
      <c r="F74" s="207">
        <f t="shared" si="3"/>
        <v>53828.238825151995</v>
      </c>
      <c r="G74" s="209">
        <v>8.7682416505548648</v>
      </c>
      <c r="H74" s="210">
        <f>'Table A0'!L79</f>
        <v>2.1338453491717404</v>
      </c>
    </row>
    <row r="75" spans="1:8">
      <c r="A75" s="200">
        <v>1987</v>
      </c>
      <c r="B75" s="208">
        <v>109754</v>
      </c>
      <c r="C75" s="208">
        <f t="shared" si="2"/>
        <v>24136.146488049621</v>
      </c>
      <c r="D75" s="207">
        <v>85617.853511950379</v>
      </c>
      <c r="E75" s="208">
        <v>2256266</v>
      </c>
      <c r="F75" s="207">
        <f t="shared" si="3"/>
        <v>54394.815249455853</v>
      </c>
      <c r="G75" s="209">
        <v>8.8119160782482684</v>
      </c>
      <c r="H75" s="210">
        <f>'Table A0'!L80</f>
        <v>2.0641038440669299</v>
      </c>
    </row>
    <row r="76" spans="1:8">
      <c r="A76" s="200">
        <v>1988</v>
      </c>
      <c r="B76" s="208">
        <v>112864</v>
      </c>
      <c r="C76" s="208">
        <f t="shared" si="2"/>
        <v>24743.388426158795</v>
      </c>
      <c r="D76" s="207">
        <v>88120.611573841205</v>
      </c>
      <c r="E76" s="208">
        <v>2439782</v>
      </c>
      <c r="F76" s="207">
        <f t="shared" si="3"/>
        <v>55125.573084469463</v>
      </c>
      <c r="G76" s="209">
        <v>8.2856069986573981</v>
      </c>
      <c r="H76" s="210">
        <f>'Table A0'!L81</f>
        <v>1.9910382212681004</v>
      </c>
    </row>
    <row r="77" spans="1:8">
      <c r="A77" s="200">
        <v>1989</v>
      </c>
      <c r="B77" s="208">
        <v>115501</v>
      </c>
      <c r="C77" s="208">
        <f t="shared" si="2"/>
        <v>25356.472055087579</v>
      </c>
      <c r="D77" s="207">
        <v>90144.527944912421</v>
      </c>
      <c r="E77" s="208">
        <v>2583051</v>
      </c>
      <c r="F77" s="207">
        <f t="shared" si="3"/>
        <v>54692.773473608977</v>
      </c>
      <c r="G77" s="209">
        <v>7.6156464130608068</v>
      </c>
      <c r="H77" s="210">
        <f>'Table A0'!L82</f>
        <v>1.9086941166769487</v>
      </c>
    </row>
    <row r="78" spans="1:8">
      <c r="A78" s="200">
        <v>1990</v>
      </c>
      <c r="B78" s="208">
        <v>116964</v>
      </c>
      <c r="C78" s="208">
        <f t="shared" si="2"/>
        <v>25615.586363561277</v>
      </c>
      <c r="D78" s="207">
        <v>91348.413636438723</v>
      </c>
      <c r="E78" s="208">
        <v>2741199</v>
      </c>
      <c r="F78" s="207">
        <f t="shared" si="3"/>
        <v>54557.239533338259</v>
      </c>
      <c r="G78" s="209">
        <v>7.4567133944794266</v>
      </c>
      <c r="H78" s="210">
        <f>'Table A0'!L83</f>
        <v>1.8180793454811746</v>
      </c>
    </row>
    <row r="79" spans="1:8">
      <c r="A79" s="200">
        <v>1991</v>
      </c>
      <c r="B79" s="208">
        <v>115525</v>
      </c>
      <c r="C79" s="208">
        <f t="shared" si="2"/>
        <v>25712.18260499787</v>
      </c>
      <c r="D79" s="207">
        <v>89812.81739500213</v>
      </c>
      <c r="E79" s="208">
        <v>2814478</v>
      </c>
      <c r="F79" s="207">
        <f t="shared" si="3"/>
        <v>55001.166560664031</v>
      </c>
      <c r="G79" s="209">
        <v>7.1315315187717543</v>
      </c>
      <c r="H79" s="210">
        <f>'Table A0'!L84</f>
        <v>1.7551424203084962</v>
      </c>
    </row>
    <row r="80" spans="1:8">
      <c r="A80" s="200">
        <v>1992</v>
      </c>
      <c r="B80" s="208">
        <v>115968</v>
      </c>
      <c r="C80" s="208">
        <f t="shared" si="2"/>
        <v>26084.800275402114</v>
      </c>
      <c r="D80" s="207">
        <v>89883.199724597886</v>
      </c>
      <c r="E80" s="208">
        <v>2957785</v>
      </c>
      <c r="F80" s="207">
        <f t="shared" si="3"/>
        <v>56328.323869380612</v>
      </c>
      <c r="G80" s="209">
        <v>7.4512279675193547</v>
      </c>
      <c r="H80" s="210">
        <f>'Table A0'!L85</f>
        <v>1.7117437489551715</v>
      </c>
    </row>
    <row r="81" spans="1:8">
      <c r="A81" s="200">
        <v>1993</v>
      </c>
      <c r="B81" s="208">
        <v>117604</v>
      </c>
      <c r="C81" s="208">
        <f t="shared" si="2"/>
        <v>26324.825823244842</v>
      </c>
      <c r="D81" s="207">
        <v>91279.174176755158</v>
      </c>
      <c r="E81" s="208">
        <v>3083037</v>
      </c>
      <c r="F81" s="207">
        <f t="shared" si="3"/>
        <v>56420.610778066315</v>
      </c>
      <c r="G81" s="209">
        <v>7.3148586908179354</v>
      </c>
      <c r="H81" s="210">
        <f>'Table A0'!L86</f>
        <v>1.67043949143978</v>
      </c>
    </row>
    <row r="82" spans="1:8">
      <c r="A82" s="200">
        <v>1994</v>
      </c>
      <c r="B82" s="208">
        <v>120379</v>
      </c>
      <c r="C82" s="208">
        <f t="shared" si="2"/>
        <v>27108.61822622623</v>
      </c>
      <c r="D82" s="207">
        <v>93270.38177377377</v>
      </c>
      <c r="E82" s="208">
        <v>3248458</v>
      </c>
      <c r="F82" s="207">
        <f t="shared" si="3"/>
        <v>56962.820130474851</v>
      </c>
      <c r="G82" s="209">
        <v>8.6596798340171439</v>
      </c>
      <c r="H82" s="210">
        <f>'Table A0'!L87</f>
        <v>1.6355279891198209</v>
      </c>
    </row>
    <row r="83" spans="1:8">
      <c r="A83" s="200">
        <v>1995</v>
      </c>
      <c r="B83" s="208">
        <v>123236</v>
      </c>
      <c r="C83" s="208">
        <f t="shared" si="2"/>
        <v>27848.113954737128</v>
      </c>
      <c r="D83" s="208">
        <v>95387.886045262872</v>
      </c>
      <c r="E83" s="208">
        <v>3434391</v>
      </c>
      <c r="F83" s="207">
        <f t="shared" si="3"/>
        <v>57501.692082886999</v>
      </c>
      <c r="G83" s="209">
        <v>8.8239089117888092</v>
      </c>
      <c r="H83" s="210">
        <f>'Table A0'!L88</f>
        <v>1.5970705874235693</v>
      </c>
    </row>
    <row r="84" spans="1:8">
      <c r="A84" s="200">
        <v>1996</v>
      </c>
      <c r="B84" s="208">
        <v>125461</v>
      </c>
      <c r="C84" s="208">
        <f t="shared" si="2"/>
        <v>28123.413881748071</v>
      </c>
      <c r="D84" s="208">
        <v>97337.586118251929</v>
      </c>
      <c r="E84" s="208">
        <v>3619989</v>
      </c>
      <c r="F84" s="207">
        <f t="shared" si="3"/>
        <v>57855.059896641855</v>
      </c>
      <c r="G84" s="209">
        <v>8.7903999347683914</v>
      </c>
      <c r="H84" s="210">
        <f>'Table A0'!L89</f>
        <v>1.5556599412500978</v>
      </c>
    </row>
    <row r="85" spans="1:8">
      <c r="A85" s="200">
        <v>1997</v>
      </c>
      <c r="B85" s="208">
        <v>128316</v>
      </c>
      <c r="C85" s="208">
        <f t="shared" si="2"/>
        <v>28155.285037929323</v>
      </c>
      <c r="D85" s="208">
        <v>100160.71496207068</v>
      </c>
      <c r="E85" s="208">
        <v>3873638</v>
      </c>
      <c r="F85" s="207">
        <f t="shared" si="3"/>
        <v>58891.439171036633</v>
      </c>
      <c r="G85" s="209">
        <v>8.6353830709754593</v>
      </c>
      <c r="H85" s="210">
        <f>'Table A0'!L90</f>
        <v>1.5227568122050446</v>
      </c>
    </row>
    <row r="86" spans="1:8">
      <c r="A86" s="200">
        <v>1998</v>
      </c>
      <c r="B86" s="208">
        <v>131563</v>
      </c>
      <c r="C86" s="208">
        <f t="shared" si="2"/>
        <v>28494.417179067008</v>
      </c>
      <c r="D86" s="208">
        <v>103068.58282093299</v>
      </c>
      <c r="E86" s="208">
        <v>4180916</v>
      </c>
      <c r="F86" s="207">
        <f t="shared" si="3"/>
        <v>60919.331187241492</v>
      </c>
      <c r="H86" s="210">
        <f>'Table A0'!L91</f>
        <v>1.5017927008980916</v>
      </c>
    </row>
    <row r="87" spans="1:8">
      <c r="A87" s="200">
        <v>1999</v>
      </c>
      <c r="B87" s="208">
        <v>134350</v>
      </c>
      <c r="C87" s="208">
        <f t="shared" si="2"/>
        <v>29116.719773099219</v>
      </c>
      <c r="D87" s="208">
        <v>105233.28022690078</v>
      </c>
      <c r="E87" s="208">
        <v>4465176</v>
      </c>
      <c r="F87" s="207">
        <f t="shared" si="3"/>
        <v>62420.828354510471</v>
      </c>
      <c r="H87" s="210">
        <f>'Table A0'!L92</f>
        <v>1.4711062950767169</v>
      </c>
    </row>
    <row r="88" spans="1:8">
      <c r="A88" s="200">
        <v>2000</v>
      </c>
      <c r="B88" s="208">
        <v>137228</v>
      </c>
      <c r="C88" s="208">
        <f t="shared" si="2"/>
        <v>31631.399999999994</v>
      </c>
      <c r="D88" s="208">
        <v>105596.6</v>
      </c>
      <c r="E88" s="208">
        <v>4827698</v>
      </c>
      <c r="F88" s="207">
        <f t="shared" si="3"/>
        <v>65075.775699634476</v>
      </c>
      <c r="H88" s="210">
        <f>'Table A0'!L93</f>
        <v>1.4234073167468269</v>
      </c>
    </row>
    <row r="89" spans="1:8">
      <c r="A89" s="200">
        <v>2001</v>
      </c>
      <c r="B89" s="208">
        <v>136890</v>
      </c>
      <c r="C89" s="208">
        <f t="shared" si="2"/>
        <v>31712.399999999994</v>
      </c>
      <c r="D89" s="208">
        <v>105177.60000000001</v>
      </c>
      <c r="E89" s="208">
        <v>4952202</v>
      </c>
      <c r="F89" s="207">
        <f t="shared" si="3"/>
        <v>65189.818197191868</v>
      </c>
      <c r="G89" s="208"/>
      <c r="H89" s="210">
        <f>'Table A0'!L94</f>
        <v>1.3845373477125866</v>
      </c>
    </row>
    <row r="90" spans="1:8">
      <c r="A90" s="200">
        <v>2002</v>
      </c>
      <c r="B90" s="208">
        <v>135937</v>
      </c>
      <c r="C90" s="208">
        <f t="shared" si="2"/>
        <v>31929.300000000003</v>
      </c>
      <c r="D90" s="208">
        <v>104007.7</v>
      </c>
      <c r="E90" s="208">
        <v>4997306</v>
      </c>
      <c r="F90" s="207">
        <f t="shared" si="3"/>
        <v>65465.978084372087</v>
      </c>
      <c r="G90" s="208"/>
      <c r="H90" s="210">
        <f>'Table A0'!L95</f>
        <v>1.3625272914658311</v>
      </c>
    </row>
    <row r="91" spans="1:8">
      <c r="A91" s="200">
        <f>A90+1</f>
        <v>2003</v>
      </c>
      <c r="B91" s="208">
        <v>135602</v>
      </c>
      <c r="C91" s="208">
        <f t="shared" si="2"/>
        <v>32441.399999999994</v>
      </c>
      <c r="D91" s="208">
        <v>103160.6</v>
      </c>
      <c r="E91" s="208">
        <v>5154598</v>
      </c>
      <c r="F91" s="207">
        <f t="shared" si="3"/>
        <v>66593.889410434742</v>
      </c>
      <c r="G91" s="212"/>
      <c r="H91" s="210">
        <f>'Table A0'!L96</f>
        <v>1.3327645701787207</v>
      </c>
    </row>
    <row r="92" spans="1:8">
      <c r="A92" s="200">
        <f>A91+1</f>
        <v>2004</v>
      </c>
      <c r="B92" s="208">
        <v>137067</v>
      </c>
      <c r="C92" s="208">
        <f t="shared" si="2"/>
        <v>32260.5</v>
      </c>
      <c r="D92" s="208">
        <v>104806.5</v>
      </c>
      <c r="E92" s="208">
        <v>5410691</v>
      </c>
      <c r="F92" s="207">
        <f t="shared" si="3"/>
        <v>66994.026536733087</v>
      </c>
      <c r="G92" s="208"/>
      <c r="H92" s="210">
        <f>'Table A0'!L97</f>
        <v>1.2976918183319128</v>
      </c>
    </row>
    <row r="93" spans="1:8">
      <c r="A93" s="200">
        <v>2005</v>
      </c>
      <c r="B93" s="208">
        <v>139006</v>
      </c>
      <c r="C93" s="208">
        <f t="shared" si="2"/>
        <v>32716.868852459011</v>
      </c>
      <c r="D93" s="208">
        <v>106289.13114754099</v>
      </c>
      <c r="E93" s="208">
        <v>5705982</v>
      </c>
      <c r="F93" s="207">
        <f t="shared" si="3"/>
        <v>67404.962380196579</v>
      </c>
      <c r="G93" s="208"/>
      <c r="H93" s="210">
        <f>'Table A0'!L98</f>
        <v>1.2555971761606994</v>
      </c>
    </row>
    <row r="94" spans="1:8">
      <c r="A94" s="200">
        <f t="shared" ref="A94:A102" si="4">A93+1</f>
        <v>2006</v>
      </c>
      <c r="B94" s="208">
        <v>141440</v>
      </c>
      <c r="C94" s="208">
        <f t="shared" si="2"/>
        <v>33289.742388758779</v>
      </c>
      <c r="D94" s="208">
        <v>108150.25761124122</v>
      </c>
      <c r="E94" s="208">
        <v>6070143</v>
      </c>
      <c r="F94" s="207">
        <f t="shared" si="3"/>
        <v>68235.59453155876</v>
      </c>
      <c r="G94" s="208"/>
      <c r="H94" s="210">
        <f>'Table A0'!L99</f>
        <v>1.215736948346074</v>
      </c>
    </row>
    <row r="95" spans="1:8">
      <c r="A95" s="200">
        <f t="shared" si="4"/>
        <v>2007</v>
      </c>
      <c r="B95" s="208">
        <v>142928</v>
      </c>
      <c r="C95" s="208">
        <f t="shared" si="2"/>
        <v>33639.962529274009</v>
      </c>
      <c r="D95" s="208">
        <v>109288.03747072599</v>
      </c>
      <c r="E95" s="208">
        <v>6415473</v>
      </c>
      <c r="F95" s="207">
        <f t="shared" si="3"/>
        <v>69397.972198774194</v>
      </c>
      <c r="G95" s="208"/>
      <c r="H95" s="210">
        <f>'Table A0'!L100</f>
        <v>1.1821993773572168</v>
      </c>
    </row>
    <row r="96" spans="1:8">
      <c r="A96" s="200">
        <f t="shared" si="4"/>
        <v>2008</v>
      </c>
      <c r="B96" s="208">
        <v>142000</v>
      </c>
      <c r="C96" s="208">
        <f>B96-D96</f>
        <v>33421.545667447295</v>
      </c>
      <c r="D96" s="208">
        <v>108578.4543325527</v>
      </c>
      <c r="E96" s="208">
        <v>6545859</v>
      </c>
      <c r="F96" s="207">
        <f>1000*E96*H96/D96</f>
        <v>68635.834703660963</v>
      </c>
      <c r="G96" s="208"/>
      <c r="H96" s="210">
        <f>'Table A0'!L101</f>
        <v>1.1384866132845344</v>
      </c>
    </row>
    <row r="97" spans="1:8">
      <c r="A97" s="200">
        <f t="shared" si="4"/>
        <v>2009</v>
      </c>
      <c r="B97" s="207">
        <v>136170</v>
      </c>
      <c r="C97" s="208">
        <f>B97-D97</f>
        <v>32049.379391100709</v>
      </c>
      <c r="D97" s="208">
        <v>104120.62060889929</v>
      </c>
      <c r="E97" s="208">
        <v>6275331</v>
      </c>
      <c r="F97" s="207">
        <f>1000*E97*H97/D97</f>
        <v>68861.375972890761</v>
      </c>
      <c r="G97" s="208"/>
      <c r="H97" s="210">
        <f>'Table A0'!L102</f>
        <v>1.1425515566079514</v>
      </c>
    </row>
    <row r="98" spans="1:8">
      <c r="A98" s="200">
        <f t="shared" si="4"/>
        <v>2010</v>
      </c>
      <c r="B98" s="207">
        <v>135545</v>
      </c>
      <c r="C98" s="208">
        <f>B98-D98</f>
        <v>31902.277517564406</v>
      </c>
      <c r="D98" s="208">
        <v>103642.72248243559</v>
      </c>
      <c r="E98" s="208">
        <v>6404563</v>
      </c>
      <c r="F98" s="207">
        <f>1000*E98*H98/D98</f>
        <v>69464.139159848113</v>
      </c>
      <c r="G98" s="208"/>
      <c r="H98" s="210">
        <f>'Table A0'!L103</f>
        <v>1.124112995285615</v>
      </c>
    </row>
    <row r="99" spans="1:8">
      <c r="A99" s="200">
        <f t="shared" si="4"/>
        <v>2011</v>
      </c>
      <c r="B99" s="207">
        <v>137056</v>
      </c>
      <c r="C99" s="208">
        <f>B99-D99</f>
        <v>32257.911007025759</v>
      </c>
      <c r="D99" s="208">
        <v>104798.08899297424</v>
      </c>
      <c r="E99" s="208">
        <v>6661292</v>
      </c>
      <c r="F99" s="207">
        <f>1000*E99*H99/D99</f>
        <v>69265.720769412103</v>
      </c>
      <c r="G99" s="208"/>
      <c r="H99" s="210">
        <f>'Table A0'!L104</f>
        <v>1.0897158042847175</v>
      </c>
    </row>
    <row r="100" spans="1:8">
      <c r="A100" s="200">
        <f t="shared" si="4"/>
        <v>2012</v>
      </c>
      <c r="B100" s="200"/>
      <c r="C100" s="208"/>
      <c r="D100" s="208"/>
      <c r="E100" s="208"/>
      <c r="G100" s="208"/>
      <c r="H100" s="210"/>
    </row>
    <row r="101" spans="1:8">
      <c r="A101" s="200">
        <f t="shared" si="4"/>
        <v>2013</v>
      </c>
      <c r="B101" s="200"/>
      <c r="C101" s="208"/>
      <c r="D101" s="208"/>
      <c r="E101" s="208"/>
      <c r="G101" s="208"/>
      <c r="H101" s="210"/>
    </row>
    <row r="102" spans="1:8">
      <c r="A102" s="200">
        <f t="shared" si="4"/>
        <v>2014</v>
      </c>
      <c r="B102" s="200"/>
      <c r="C102" s="208"/>
      <c r="D102" s="208"/>
      <c r="E102" s="208"/>
      <c r="G102" s="208"/>
      <c r="H102" s="210"/>
    </row>
    <row r="103" spans="1:8" ht="5.25" customHeight="1">
      <c r="A103" s="213"/>
      <c r="B103" s="214"/>
      <c r="C103" s="213"/>
      <c r="D103" s="213"/>
      <c r="E103" s="214"/>
      <c r="F103" s="214"/>
      <c r="G103" s="213"/>
      <c r="H103" s="215"/>
    </row>
    <row r="104" spans="1:8">
      <c r="A104" s="216" t="s">
        <v>272</v>
      </c>
    </row>
    <row r="105" spans="1:8">
      <c r="A105" s="216" t="s">
        <v>129</v>
      </c>
    </row>
    <row r="106" spans="1:8">
      <c r="A106" s="216" t="s">
        <v>11</v>
      </c>
    </row>
    <row r="107" spans="1:8">
      <c r="A107" s="216" t="s">
        <v>259</v>
      </c>
    </row>
    <row r="108" spans="1:8">
      <c r="A108" s="216"/>
    </row>
    <row r="109" spans="1:8" ht="13">
      <c r="A109" s="217"/>
      <c r="B109" s="169"/>
      <c r="C109" s="218"/>
      <c r="D109" s="217"/>
      <c r="E109" s="217"/>
    </row>
    <row r="110" spans="1:8" ht="13">
      <c r="A110" s="217"/>
      <c r="B110" s="169"/>
      <c r="C110" s="217"/>
      <c r="D110" s="217"/>
      <c r="E110" s="217"/>
    </row>
  </sheetData>
  <mergeCells count="1">
    <mergeCell ref="A1:H1"/>
  </mergeCells>
  <phoneticPr fontId="9" type="noConversion"/>
  <printOptions horizontalCentered="1" verticalCentered="1"/>
  <pageMargins left="0.78740157480314965" right="0.78740157480314965" top="0.59055118110236227" bottom="0.78740157480314965" header="0.51181102362204722" footer="0.51181102362204722"/>
  <pageSetup scale="88" fitToHeight="2" orientation="landscape" verticalDpi="96"/>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O92"/>
  <sheetViews>
    <sheetView zoomScale="125" zoomScaleNormal="125" workbookViewId="0">
      <selection activeCell="C84" sqref="C84"/>
    </sheetView>
  </sheetViews>
  <sheetFormatPr baseColWidth="10" defaultColWidth="7.140625" defaultRowHeight="11"/>
  <cols>
    <col min="1" max="1" width="6.140625" style="22" customWidth="1"/>
    <col min="2" max="2" width="2.28515625" style="22" customWidth="1"/>
    <col min="3" max="3" width="5.7109375" style="21" customWidth="1"/>
    <col min="4" max="4" width="5.5703125" style="21" customWidth="1"/>
    <col min="5" max="5" width="5.7109375" style="21" customWidth="1"/>
    <col min="6" max="6" width="6.140625" style="21" customWidth="1"/>
    <col min="7" max="7" width="6.42578125" style="21" customWidth="1"/>
    <col min="8" max="8" width="6.7109375" style="21" customWidth="1"/>
    <col min="9" max="9" width="0.7109375" style="21" customWidth="1"/>
    <col min="10" max="12" width="5.7109375" style="21" customWidth="1"/>
    <col min="13" max="13" width="6.5703125" style="21" customWidth="1"/>
    <col min="14" max="14" width="7.140625" style="21" customWidth="1"/>
    <col min="15" max="15" width="6.7109375" style="21" customWidth="1"/>
    <col min="16" max="16384" width="7.140625" style="22"/>
  </cols>
  <sheetData>
    <row r="1" spans="1:15" ht="18.75" customHeight="1">
      <c r="A1" s="531" t="s">
        <v>422</v>
      </c>
      <c r="B1" s="532"/>
      <c r="C1" s="532"/>
      <c r="D1" s="532"/>
      <c r="E1" s="532"/>
      <c r="F1" s="532"/>
      <c r="G1" s="532"/>
      <c r="H1" s="532"/>
      <c r="I1" s="532"/>
      <c r="J1" s="532"/>
      <c r="K1" s="532"/>
      <c r="L1" s="532"/>
      <c r="M1" s="532"/>
      <c r="N1" s="532"/>
      <c r="O1" s="24"/>
    </row>
    <row r="2" spans="1:15" ht="2.25" customHeight="1"/>
    <row r="3" spans="1:15" s="125" customFormat="1" ht="18" customHeight="1">
      <c r="A3" s="122"/>
      <c r="B3" s="122"/>
      <c r="C3" s="124" t="s">
        <v>43</v>
      </c>
      <c r="D3" s="124" t="s">
        <v>111</v>
      </c>
      <c r="E3" s="124" t="s">
        <v>46</v>
      </c>
      <c r="F3" s="124" t="s">
        <v>80</v>
      </c>
      <c r="G3" s="124" t="s">
        <v>81</v>
      </c>
      <c r="H3" s="124" t="s">
        <v>82</v>
      </c>
      <c r="I3" s="124"/>
      <c r="J3" s="124" t="s">
        <v>44</v>
      </c>
      <c r="K3" s="124" t="s">
        <v>45</v>
      </c>
      <c r="L3" s="124" t="s">
        <v>78</v>
      </c>
      <c r="M3" s="124" t="s">
        <v>79</v>
      </c>
      <c r="N3" s="124" t="s">
        <v>83</v>
      </c>
      <c r="O3" s="124" t="s">
        <v>82</v>
      </c>
    </row>
    <row r="4" spans="1:15" s="125" customFormat="1" ht="12" customHeight="1">
      <c r="A4" s="126" t="s">
        <v>49</v>
      </c>
      <c r="B4" s="126"/>
      <c r="C4" s="130" t="s">
        <v>50</v>
      </c>
      <c r="D4" s="130" t="s">
        <v>51</v>
      </c>
      <c r="E4" s="130" t="s">
        <v>53</v>
      </c>
      <c r="F4" s="130" t="s">
        <v>54</v>
      </c>
      <c r="G4" s="130" t="s">
        <v>56</v>
      </c>
      <c r="H4" s="130" t="s">
        <v>57</v>
      </c>
      <c r="I4" s="131"/>
      <c r="J4" s="130" t="s">
        <v>58</v>
      </c>
      <c r="K4" s="130" t="s">
        <v>86</v>
      </c>
      <c r="L4" s="130" t="s">
        <v>101</v>
      </c>
      <c r="M4" s="130" t="s">
        <v>102</v>
      </c>
      <c r="N4" s="130" t="s">
        <v>123</v>
      </c>
      <c r="O4" s="130" t="s">
        <v>124</v>
      </c>
    </row>
    <row r="5" spans="1:15" ht="12" customHeight="1">
      <c r="A5" s="132">
        <v>1927</v>
      </c>
      <c r="C5" s="26">
        <v>27.893000000000001</v>
      </c>
      <c r="D5" s="26">
        <v>18.850999999999999</v>
      </c>
      <c r="E5" s="26">
        <v>8.6519999999999992</v>
      </c>
      <c r="F5" s="26">
        <v>6.0839999999999996</v>
      </c>
      <c r="G5" s="26">
        <v>2.5329999999999999</v>
      </c>
      <c r="H5" s="26">
        <v>0.67500000000000004</v>
      </c>
      <c r="J5" s="26">
        <v>9.0419999999999998</v>
      </c>
      <c r="K5" s="26">
        <v>10.199</v>
      </c>
      <c r="L5" s="26">
        <v>2.5680000000000001</v>
      </c>
      <c r="M5" s="26">
        <v>3.5510000000000002</v>
      </c>
      <c r="N5" s="26">
        <v>1.8580000000000001</v>
      </c>
      <c r="O5" s="26">
        <v>0.67500000000000004</v>
      </c>
    </row>
    <row r="6" spans="1:15" ht="10.5" customHeight="1">
      <c r="A6" s="132">
        <v>1928</v>
      </c>
      <c r="C6" s="26">
        <v>29.109000000000002</v>
      </c>
      <c r="D6" s="26">
        <v>19.78</v>
      </c>
      <c r="E6" s="26">
        <v>8.8659999999999997</v>
      </c>
      <c r="F6" s="26">
        <v>6.2030000000000003</v>
      </c>
      <c r="G6" s="26">
        <v>2.5910000000000002</v>
      </c>
      <c r="H6" s="26">
        <v>0.68500000000000005</v>
      </c>
      <c r="J6" s="26">
        <v>9.3290000000000006</v>
      </c>
      <c r="K6" s="26">
        <v>10.914</v>
      </c>
      <c r="L6" s="26">
        <v>2.6629999999999998</v>
      </c>
      <c r="M6" s="26">
        <v>3.6120000000000001</v>
      </c>
      <c r="N6" s="26">
        <v>1.9059999999999999</v>
      </c>
      <c r="O6" s="26">
        <v>0.68500000000000005</v>
      </c>
    </row>
    <row r="7" spans="1:15" ht="10.5" customHeight="1">
      <c r="A7" s="132">
        <v>1929</v>
      </c>
      <c r="C7" s="26">
        <v>29.244</v>
      </c>
      <c r="D7" s="26">
        <v>19.756</v>
      </c>
      <c r="E7" s="26">
        <v>8.6709999999999994</v>
      </c>
      <c r="F7" s="26">
        <v>6.0750000000000002</v>
      </c>
      <c r="G7" s="26">
        <v>2.5630000000000002</v>
      </c>
      <c r="H7" s="26">
        <v>0.71599999999999997</v>
      </c>
      <c r="J7" s="26">
        <v>9.4879999999999995</v>
      </c>
      <c r="K7" s="26">
        <v>11.085000000000001</v>
      </c>
      <c r="L7" s="26">
        <v>2.5960000000000001</v>
      </c>
      <c r="M7" s="26">
        <v>3.512</v>
      </c>
      <c r="N7" s="26">
        <v>1.847</v>
      </c>
      <c r="O7" s="26">
        <v>0.71599999999999997</v>
      </c>
    </row>
    <row r="8" spans="1:15" ht="10.5" customHeight="1">
      <c r="A8" s="132">
        <v>1930</v>
      </c>
      <c r="C8" s="26">
        <v>28.628</v>
      </c>
      <c r="D8" s="26">
        <v>19.228999999999999</v>
      </c>
      <c r="E8" s="26">
        <v>8.5410000000000004</v>
      </c>
      <c r="F8" s="26">
        <v>5.99</v>
      </c>
      <c r="G8" s="26">
        <v>2.556</v>
      </c>
      <c r="H8" s="26">
        <v>0.73199999999999998</v>
      </c>
      <c r="J8" s="26">
        <v>9.3989999999999991</v>
      </c>
      <c r="K8" s="26">
        <v>10.688000000000001</v>
      </c>
      <c r="L8" s="26">
        <v>2.5510000000000002</v>
      </c>
      <c r="M8" s="26">
        <v>3.4340000000000002</v>
      </c>
      <c r="N8" s="26">
        <v>1.8240000000000001</v>
      </c>
      <c r="O8" s="26">
        <v>0.73199999999999998</v>
      </c>
    </row>
    <row r="9" spans="1:15" ht="10.5" customHeight="1">
      <c r="A9" s="132">
        <v>1931</v>
      </c>
      <c r="C9" s="26">
        <v>29.338999999999999</v>
      </c>
      <c r="D9" s="26">
        <v>19.690999999999999</v>
      </c>
      <c r="E9" s="26">
        <v>8.468</v>
      </c>
      <c r="F9" s="26">
        <v>5.8090000000000002</v>
      </c>
      <c r="G9" s="26">
        <v>2.4470000000000001</v>
      </c>
      <c r="H9" s="26">
        <v>0.67100000000000004</v>
      </c>
      <c r="J9" s="26">
        <v>9.6479999999999997</v>
      </c>
      <c r="K9" s="26">
        <v>11.223000000000001</v>
      </c>
      <c r="L9" s="26">
        <v>2.6589999999999998</v>
      </c>
      <c r="M9" s="26">
        <v>3.3620000000000001</v>
      </c>
      <c r="N9" s="26">
        <v>1.776</v>
      </c>
      <c r="O9" s="26">
        <v>0.67100000000000004</v>
      </c>
    </row>
    <row r="10" spans="1:15" ht="10.5" customHeight="1">
      <c r="A10" s="132">
        <v>1932</v>
      </c>
      <c r="C10" s="26">
        <v>30.28</v>
      </c>
      <c r="D10" s="26">
        <v>19.675000000000001</v>
      </c>
      <c r="E10" s="26">
        <v>8.2899999999999991</v>
      </c>
      <c r="F10" s="26">
        <v>5.6559999999999997</v>
      </c>
      <c r="G10" s="26">
        <v>2.371</v>
      </c>
      <c r="H10" s="26">
        <v>0.621</v>
      </c>
      <c r="J10" s="26">
        <v>10.605</v>
      </c>
      <c r="K10" s="26">
        <v>11.385</v>
      </c>
      <c r="L10" s="26">
        <v>2.6339999999999999</v>
      </c>
      <c r="M10" s="26">
        <v>3.2850000000000001</v>
      </c>
      <c r="N10" s="26">
        <v>1.75</v>
      </c>
      <c r="O10" s="26">
        <v>0.621</v>
      </c>
    </row>
    <row r="11" spans="1:15" ht="10.5" customHeight="1">
      <c r="A11" s="132">
        <v>1933</v>
      </c>
      <c r="C11" s="26">
        <v>30.074999999999999</v>
      </c>
      <c r="D11" s="26">
        <v>19.805</v>
      </c>
      <c r="E11" s="26">
        <v>8.3079999999999998</v>
      </c>
      <c r="F11" s="26">
        <v>5.7649999999999997</v>
      </c>
      <c r="G11" s="26">
        <v>2.4460000000000002</v>
      </c>
      <c r="H11" s="26">
        <v>0.63</v>
      </c>
      <c r="J11" s="26">
        <v>10.27</v>
      </c>
      <c r="K11" s="26">
        <v>11.497</v>
      </c>
      <c r="L11" s="26">
        <v>2.5430000000000001</v>
      </c>
      <c r="M11" s="26">
        <v>3.319</v>
      </c>
      <c r="N11" s="26">
        <v>1.8160000000000001</v>
      </c>
      <c r="O11" s="26">
        <v>0.63</v>
      </c>
    </row>
    <row r="12" spans="1:15" ht="10.5" customHeight="1">
      <c r="A12" s="132">
        <v>1934</v>
      </c>
      <c r="C12" s="26">
        <v>29.766999999999999</v>
      </c>
      <c r="D12" s="26">
        <v>19.942</v>
      </c>
      <c r="E12" s="26">
        <v>8.3070000000000004</v>
      </c>
      <c r="F12" s="26">
        <v>5.7549999999999999</v>
      </c>
      <c r="G12" s="26">
        <v>2.3719999999999999</v>
      </c>
      <c r="H12" s="26">
        <v>0.59399999999999997</v>
      </c>
      <c r="J12" s="26">
        <v>9.8249999999999993</v>
      </c>
      <c r="K12" s="26">
        <v>11.635</v>
      </c>
      <c r="L12" s="26">
        <v>2.552</v>
      </c>
      <c r="M12" s="26">
        <v>3.383</v>
      </c>
      <c r="N12" s="26">
        <v>1.778</v>
      </c>
      <c r="O12" s="26">
        <v>0.59399999999999997</v>
      </c>
    </row>
    <row r="13" spans="1:15" ht="10.5" customHeight="1">
      <c r="A13" s="132">
        <v>1935</v>
      </c>
      <c r="C13" s="26">
        <v>30.31</v>
      </c>
      <c r="D13" s="26">
        <v>20.117999999999999</v>
      </c>
      <c r="E13" s="26">
        <v>8.4009999999999998</v>
      </c>
      <c r="F13" s="26">
        <v>5.8470000000000004</v>
      </c>
      <c r="G13" s="26">
        <v>2.4020000000000001</v>
      </c>
      <c r="H13" s="26">
        <v>0.60099999999999998</v>
      </c>
      <c r="J13" s="26">
        <v>10.192</v>
      </c>
      <c r="K13" s="26">
        <v>11.717000000000001</v>
      </c>
      <c r="L13" s="26">
        <v>2.5539999999999998</v>
      </c>
      <c r="M13" s="26">
        <v>3.4449999999999998</v>
      </c>
      <c r="N13" s="26">
        <v>1.8009999999999999</v>
      </c>
      <c r="O13" s="26">
        <v>0.60099999999999998</v>
      </c>
    </row>
    <row r="14" spans="1:15" ht="10.5" customHeight="1">
      <c r="A14" s="132">
        <v>1936</v>
      </c>
      <c r="C14" s="26">
        <v>29.695</v>
      </c>
      <c r="D14" s="26">
        <v>19.946999999999999</v>
      </c>
      <c r="E14" s="26">
        <v>8.5969999999999995</v>
      </c>
      <c r="F14" s="26">
        <v>6.0149999999999997</v>
      </c>
      <c r="G14" s="26">
        <v>2.448</v>
      </c>
      <c r="H14" s="26">
        <v>0.59299999999999997</v>
      </c>
      <c r="J14" s="26">
        <v>9.7479999999999993</v>
      </c>
      <c r="K14" s="26">
        <v>11.35</v>
      </c>
      <c r="L14" s="26">
        <v>2.5819999999999999</v>
      </c>
      <c r="M14" s="26">
        <v>3.5670000000000002</v>
      </c>
      <c r="N14" s="26">
        <v>1.855</v>
      </c>
      <c r="O14" s="26">
        <v>0.59299999999999997</v>
      </c>
    </row>
    <row r="15" spans="1:15" ht="10.5" customHeight="1">
      <c r="A15" s="132">
        <v>1937</v>
      </c>
      <c r="C15" s="26">
        <v>30.06</v>
      </c>
      <c r="D15" s="26">
        <v>20.048999999999999</v>
      </c>
      <c r="E15" s="26">
        <v>8.407</v>
      </c>
      <c r="F15" s="26">
        <v>5.8890000000000002</v>
      </c>
      <c r="G15" s="26">
        <v>2.407</v>
      </c>
      <c r="H15" s="26">
        <v>0.59799999999999998</v>
      </c>
      <c r="J15" s="26">
        <v>10.010999999999999</v>
      </c>
      <c r="K15" s="26">
        <v>11.641999999999999</v>
      </c>
      <c r="L15" s="26">
        <v>2.5179999999999998</v>
      </c>
      <c r="M15" s="26">
        <v>3.4820000000000002</v>
      </c>
      <c r="N15" s="26">
        <v>1.8089999999999999</v>
      </c>
      <c r="O15" s="26">
        <v>0.59799999999999998</v>
      </c>
    </row>
    <row r="16" spans="1:15" ht="10.5" customHeight="1">
      <c r="A16" s="132">
        <v>1938</v>
      </c>
      <c r="C16" s="26">
        <v>29.834</v>
      </c>
      <c r="D16" s="26">
        <v>19.655000000000001</v>
      </c>
      <c r="E16" s="26">
        <v>8.1270000000000007</v>
      </c>
      <c r="F16" s="26">
        <v>5.7439999999999998</v>
      </c>
      <c r="G16" s="26">
        <v>2.3559999999999999</v>
      </c>
      <c r="H16" s="26">
        <v>0.58599999999999997</v>
      </c>
      <c r="J16" s="26">
        <v>10.179</v>
      </c>
      <c r="K16" s="26">
        <v>11.528</v>
      </c>
      <c r="L16" s="26">
        <v>2.383</v>
      </c>
      <c r="M16" s="26">
        <v>3.3879999999999999</v>
      </c>
      <c r="N16" s="26">
        <v>1.77</v>
      </c>
      <c r="O16" s="26">
        <v>0.58599999999999997</v>
      </c>
    </row>
    <row r="17" spans="1:15" ht="10.5" customHeight="1">
      <c r="A17" s="132">
        <v>1939</v>
      </c>
      <c r="C17" s="26">
        <v>30.645</v>
      </c>
      <c r="D17" s="26">
        <v>20.056999999999999</v>
      </c>
      <c r="E17" s="26">
        <v>8.1969999999999992</v>
      </c>
      <c r="F17" s="26">
        <v>5.6970000000000001</v>
      </c>
      <c r="G17" s="26">
        <v>2.3210000000000002</v>
      </c>
      <c r="H17" s="26">
        <v>0.57099999999999995</v>
      </c>
      <c r="J17" s="26">
        <v>10.587999999999999</v>
      </c>
      <c r="K17" s="26">
        <v>11.86</v>
      </c>
      <c r="L17" s="26">
        <v>2.5</v>
      </c>
      <c r="M17" s="26">
        <v>3.3759999999999999</v>
      </c>
      <c r="N17" s="26">
        <v>1.75</v>
      </c>
      <c r="O17" s="26">
        <v>0.57099999999999995</v>
      </c>
    </row>
    <row r="18" spans="1:15" ht="10.5" customHeight="1">
      <c r="A18" s="132">
        <v>1940</v>
      </c>
      <c r="C18" s="26">
        <v>30.853000000000002</v>
      </c>
      <c r="D18" s="26">
        <v>20.068999999999999</v>
      </c>
      <c r="E18" s="26">
        <v>8.3689999999999998</v>
      </c>
      <c r="F18" s="26">
        <v>5.8440000000000003</v>
      </c>
      <c r="G18" s="26">
        <v>2.3940000000000001</v>
      </c>
      <c r="H18" s="26">
        <v>0.58099999999999996</v>
      </c>
      <c r="J18" s="26">
        <v>10.784000000000001</v>
      </c>
      <c r="K18" s="26">
        <v>11.7</v>
      </c>
      <c r="L18" s="26">
        <v>2.5249999999999999</v>
      </c>
      <c r="M18" s="26">
        <v>3.45</v>
      </c>
      <c r="N18" s="26">
        <v>1.8129999999999999</v>
      </c>
      <c r="O18" s="26">
        <v>0.58099999999999996</v>
      </c>
    </row>
    <row r="19" spans="1:15" ht="10.5" customHeight="1">
      <c r="A19" s="132">
        <v>1941</v>
      </c>
      <c r="C19" s="26">
        <v>29.334</v>
      </c>
      <c r="D19" s="26">
        <v>19.045999999999999</v>
      </c>
      <c r="E19" s="26">
        <v>8.1110000000000007</v>
      </c>
      <c r="F19" s="26">
        <v>5.7539999999999996</v>
      </c>
      <c r="G19" s="26">
        <v>2.3940000000000001</v>
      </c>
      <c r="H19" s="26">
        <v>0.56699999999999995</v>
      </c>
      <c r="J19" s="26">
        <v>10.288</v>
      </c>
      <c r="K19" s="26">
        <v>10.935</v>
      </c>
      <c r="L19" s="26">
        <v>2.3570000000000002</v>
      </c>
      <c r="M19" s="26">
        <v>3.36</v>
      </c>
      <c r="N19" s="26">
        <v>1.827</v>
      </c>
      <c r="O19" s="26">
        <v>0.56699999999999995</v>
      </c>
    </row>
    <row r="20" spans="1:15" ht="10.5" customHeight="1">
      <c r="A20" s="132">
        <v>1942</v>
      </c>
      <c r="C20" s="26">
        <v>27.08</v>
      </c>
      <c r="D20" s="26">
        <v>17.449000000000002</v>
      </c>
      <c r="E20" s="26">
        <v>7.2119999999999997</v>
      </c>
      <c r="F20" s="26">
        <v>5.1239999999999997</v>
      </c>
      <c r="G20" s="26">
        <v>2.1829999999999998</v>
      </c>
      <c r="H20" s="26">
        <v>0.51300000000000001</v>
      </c>
      <c r="J20" s="26">
        <v>9.6310000000000002</v>
      </c>
      <c r="K20" s="26">
        <v>10.237</v>
      </c>
      <c r="L20" s="26">
        <v>2.0880000000000001</v>
      </c>
      <c r="M20" s="26">
        <v>2.9409999999999998</v>
      </c>
      <c r="N20" s="26">
        <v>1.67</v>
      </c>
      <c r="O20" s="26">
        <v>0.51300000000000001</v>
      </c>
    </row>
    <row r="21" spans="1:15" ht="10.5" customHeight="1">
      <c r="A21" s="132">
        <v>1943</v>
      </c>
      <c r="C21" s="26">
        <v>25.879000000000001</v>
      </c>
      <c r="D21" s="26">
        <v>16.257999999999999</v>
      </c>
      <c r="E21" s="26">
        <v>6.4240000000000004</v>
      </c>
      <c r="F21" s="26">
        <v>4.5110000000000001</v>
      </c>
      <c r="G21" s="26">
        <v>1.8620000000000001</v>
      </c>
      <c r="H21" s="26">
        <v>0.41299999999999998</v>
      </c>
      <c r="J21" s="26">
        <v>9.6210000000000004</v>
      </c>
      <c r="K21" s="26">
        <v>9.8339999999999996</v>
      </c>
      <c r="L21" s="26">
        <v>1.913</v>
      </c>
      <c r="M21" s="26">
        <v>2.649</v>
      </c>
      <c r="N21" s="26">
        <v>1.4490000000000001</v>
      </c>
      <c r="O21" s="26">
        <v>0.41299999999999998</v>
      </c>
    </row>
    <row r="22" spans="1:15" ht="10.5" customHeight="1">
      <c r="A22" s="132">
        <v>1944</v>
      </c>
      <c r="C22" s="26">
        <v>24.609000000000002</v>
      </c>
      <c r="D22" s="26">
        <v>15.128</v>
      </c>
      <c r="E22" s="26">
        <v>5.5640000000000001</v>
      </c>
      <c r="F22" s="26">
        <v>3.8380000000000001</v>
      </c>
      <c r="G22" s="26">
        <v>1.556</v>
      </c>
      <c r="H22" s="26">
        <v>0.35599999999999998</v>
      </c>
      <c r="J22" s="26">
        <v>9.4809999999999999</v>
      </c>
      <c r="K22" s="26">
        <v>9.5640000000000001</v>
      </c>
      <c r="L22" s="26">
        <v>1.726</v>
      </c>
      <c r="M22" s="26">
        <v>2.282</v>
      </c>
      <c r="N22" s="26">
        <v>1.2</v>
      </c>
      <c r="O22" s="26">
        <v>0.35599999999999998</v>
      </c>
    </row>
    <row r="23" spans="1:15" ht="10.5" customHeight="1">
      <c r="A23" s="132">
        <v>1945</v>
      </c>
      <c r="C23" s="26">
        <v>24.045000000000002</v>
      </c>
      <c r="D23" s="26">
        <v>14.992000000000001</v>
      </c>
      <c r="E23" s="26">
        <v>5.726</v>
      </c>
      <c r="F23" s="26">
        <v>3.9550000000000001</v>
      </c>
      <c r="G23" s="26">
        <v>1.5720000000000001</v>
      </c>
      <c r="H23" s="26">
        <v>0.34799999999999998</v>
      </c>
      <c r="J23" s="26">
        <v>9.0530000000000008</v>
      </c>
      <c r="K23" s="26">
        <v>9.266</v>
      </c>
      <c r="L23" s="26">
        <v>1.7709999999999999</v>
      </c>
      <c r="M23" s="26">
        <v>2.383</v>
      </c>
      <c r="N23" s="26">
        <v>1.224</v>
      </c>
      <c r="O23" s="26">
        <v>0.34799999999999998</v>
      </c>
    </row>
    <row r="24" spans="1:15" ht="10.5" customHeight="1">
      <c r="A24" s="132">
        <v>1946</v>
      </c>
      <c r="C24" s="26">
        <v>25.103999999999999</v>
      </c>
      <c r="D24" s="26">
        <v>16.184000000000001</v>
      </c>
      <c r="E24" s="26">
        <v>6.3979999999999997</v>
      </c>
      <c r="F24" s="26">
        <v>4.3339999999999996</v>
      </c>
      <c r="G24" s="26">
        <v>1.6759999999999999</v>
      </c>
      <c r="H24" s="26">
        <v>0.36899999999999999</v>
      </c>
      <c r="J24" s="26">
        <v>8.92</v>
      </c>
      <c r="K24" s="26">
        <v>9.7859999999999996</v>
      </c>
      <c r="L24" s="26">
        <v>2.0640000000000001</v>
      </c>
      <c r="M24" s="26">
        <v>2.6579999999999999</v>
      </c>
      <c r="N24" s="26">
        <v>1.3069999999999999</v>
      </c>
      <c r="O24" s="26">
        <v>0.36899999999999999</v>
      </c>
    </row>
    <row r="25" spans="1:15" ht="10.5" customHeight="1">
      <c r="A25" s="132">
        <v>1947</v>
      </c>
      <c r="C25" s="26">
        <v>24.969000000000001</v>
      </c>
      <c r="D25" s="26">
        <v>16.074000000000002</v>
      </c>
      <c r="E25" s="26">
        <v>6.274</v>
      </c>
      <c r="F25" s="26">
        <v>4.2329999999999997</v>
      </c>
      <c r="G25" s="26">
        <v>1.601</v>
      </c>
      <c r="H25" s="26">
        <v>0.34100000000000003</v>
      </c>
      <c r="J25" s="26">
        <v>8.8949999999999996</v>
      </c>
      <c r="K25" s="26">
        <v>9.8000000000000007</v>
      </c>
      <c r="L25" s="26">
        <v>2.0409999999999999</v>
      </c>
      <c r="M25" s="26">
        <v>2.6320000000000001</v>
      </c>
      <c r="N25" s="26">
        <v>1.26</v>
      </c>
      <c r="O25" s="26">
        <v>0.34100000000000003</v>
      </c>
    </row>
    <row r="26" spans="1:15" ht="10.5" customHeight="1">
      <c r="A26" s="132">
        <v>1948</v>
      </c>
      <c r="C26" s="26">
        <v>25.033000000000001</v>
      </c>
      <c r="D26" s="26">
        <v>16.129000000000001</v>
      </c>
      <c r="E26" s="26">
        <v>6.2089999999999996</v>
      </c>
      <c r="F26" s="26">
        <v>4.1970000000000001</v>
      </c>
      <c r="G26" s="26">
        <v>1.5760000000000001</v>
      </c>
      <c r="H26" s="26">
        <v>0.34499999999999997</v>
      </c>
      <c r="J26" s="26">
        <v>8.9039999999999999</v>
      </c>
      <c r="K26" s="26">
        <v>9.92</v>
      </c>
      <c r="L26" s="26">
        <v>2.012</v>
      </c>
      <c r="M26" s="26">
        <v>2.621</v>
      </c>
      <c r="N26" s="26">
        <v>1.2310000000000001</v>
      </c>
      <c r="O26" s="26">
        <v>0.34499999999999997</v>
      </c>
    </row>
    <row r="27" spans="1:15" ht="10.5" customHeight="1">
      <c r="A27" s="132">
        <v>1949</v>
      </c>
      <c r="C27" s="26">
        <v>25.003</v>
      </c>
      <c r="D27" s="26">
        <v>16.048999999999999</v>
      </c>
      <c r="E27" s="26">
        <v>6.1189999999999998</v>
      </c>
      <c r="F27" s="26">
        <v>4.1109999999999998</v>
      </c>
      <c r="G27" s="26">
        <v>1.5349999999999999</v>
      </c>
      <c r="H27" s="26">
        <v>0.33700000000000002</v>
      </c>
      <c r="J27" s="26">
        <v>8.9540000000000006</v>
      </c>
      <c r="K27" s="26">
        <v>9.93</v>
      </c>
      <c r="L27" s="26">
        <v>2.008</v>
      </c>
      <c r="M27" s="26">
        <v>2.5760000000000001</v>
      </c>
      <c r="N27" s="26">
        <v>1.198</v>
      </c>
      <c r="O27" s="26">
        <v>0.33700000000000002</v>
      </c>
    </row>
    <row r="28" spans="1:15" ht="10.5" customHeight="1">
      <c r="A28" s="132">
        <v>1950</v>
      </c>
      <c r="C28" s="26">
        <v>25.184000000000001</v>
      </c>
      <c r="D28" s="26">
        <v>16.128</v>
      </c>
      <c r="E28" s="26">
        <v>6.2350000000000003</v>
      </c>
      <c r="F28" s="26">
        <v>4.2060000000000004</v>
      </c>
      <c r="G28" s="26">
        <v>1.569</v>
      </c>
      <c r="H28" s="26">
        <v>0.34</v>
      </c>
      <c r="J28" s="26">
        <v>9.0559999999999992</v>
      </c>
      <c r="K28" s="26">
        <v>9.8930000000000007</v>
      </c>
      <c r="L28" s="26">
        <v>2.0289999999999999</v>
      </c>
      <c r="M28" s="26">
        <v>2.637</v>
      </c>
      <c r="N28" s="26">
        <v>1.2290000000000001</v>
      </c>
      <c r="O28" s="26">
        <v>0.34</v>
      </c>
    </row>
    <row r="29" spans="1:15" ht="10.5" customHeight="1">
      <c r="A29" s="132">
        <v>1951</v>
      </c>
      <c r="C29" s="26">
        <v>24.706</v>
      </c>
      <c r="D29" s="26">
        <v>15.63</v>
      </c>
      <c r="E29" s="26">
        <v>5.97</v>
      </c>
      <c r="F29" s="26">
        <v>4.0030000000000001</v>
      </c>
      <c r="G29" s="26">
        <v>1.4810000000000001</v>
      </c>
      <c r="H29" s="26">
        <v>0.308</v>
      </c>
      <c r="J29" s="26">
        <v>9.0760000000000005</v>
      </c>
      <c r="K29" s="26">
        <v>9.66</v>
      </c>
      <c r="L29" s="26">
        <v>1.9670000000000001</v>
      </c>
      <c r="M29" s="26">
        <v>2.5219999999999998</v>
      </c>
      <c r="N29" s="26">
        <v>1.173</v>
      </c>
      <c r="O29" s="26">
        <v>0.308</v>
      </c>
    </row>
    <row r="30" spans="1:15" ht="10.5" customHeight="1">
      <c r="A30" s="132">
        <v>1952</v>
      </c>
      <c r="C30" s="26">
        <v>24.425000000000001</v>
      </c>
      <c r="D30" s="26">
        <v>15.414</v>
      </c>
      <c r="E30" s="26">
        <v>5.742</v>
      </c>
      <c r="F30" s="26">
        <v>3.7829999999999999</v>
      </c>
      <c r="G30" s="26">
        <v>1.385</v>
      </c>
      <c r="H30" s="26">
        <v>0.29899999999999999</v>
      </c>
      <c r="J30" s="26">
        <v>9.0109999999999992</v>
      </c>
      <c r="K30" s="26">
        <v>9.6720000000000006</v>
      </c>
      <c r="L30" s="26">
        <v>1.9590000000000001</v>
      </c>
      <c r="M30" s="26">
        <v>2.3980000000000001</v>
      </c>
      <c r="N30" s="26">
        <v>1.0860000000000001</v>
      </c>
      <c r="O30" s="26">
        <v>0.29899999999999999</v>
      </c>
    </row>
    <row r="31" spans="1:15" ht="10.5" customHeight="1">
      <c r="A31" s="132">
        <v>1954</v>
      </c>
      <c r="C31" s="26">
        <v>24.132999999999999</v>
      </c>
      <c r="D31" s="26">
        <v>15.257</v>
      </c>
      <c r="E31" s="26">
        <v>5.61</v>
      </c>
      <c r="F31" s="26">
        <v>3.6539999999999999</v>
      </c>
      <c r="G31" s="26">
        <v>1.3149999999999999</v>
      </c>
      <c r="H31" s="26">
        <v>0.27700000000000002</v>
      </c>
      <c r="J31" s="26">
        <v>8.8759999999999994</v>
      </c>
      <c r="K31" s="26">
        <v>9.6470000000000002</v>
      </c>
      <c r="L31" s="26">
        <v>1.956</v>
      </c>
      <c r="M31" s="26">
        <v>2.339</v>
      </c>
      <c r="N31" s="26">
        <v>1.038</v>
      </c>
      <c r="O31" s="26">
        <v>0.27700000000000002</v>
      </c>
    </row>
    <row r="32" spans="1:15" ht="10.5" customHeight="1">
      <c r="A32" s="132">
        <v>1956</v>
      </c>
      <c r="C32" s="26">
        <v>24.530999999999999</v>
      </c>
      <c r="D32" s="26">
        <v>15.571</v>
      </c>
      <c r="E32" s="26">
        <v>5.556</v>
      </c>
      <c r="F32" s="26">
        <v>3.5649999999999999</v>
      </c>
      <c r="G32" s="26">
        <v>1.256</v>
      </c>
      <c r="H32" s="26">
        <v>0.254</v>
      </c>
      <c r="J32" s="26">
        <v>8.9600000000000009</v>
      </c>
      <c r="K32" s="26">
        <v>10.015000000000001</v>
      </c>
      <c r="L32" s="26">
        <v>1.9910000000000001</v>
      </c>
      <c r="M32" s="26">
        <v>2.3090000000000002</v>
      </c>
      <c r="N32" s="26">
        <v>1.002</v>
      </c>
      <c r="O32" s="26">
        <v>0.254</v>
      </c>
    </row>
    <row r="33" spans="1:15" ht="10.5" customHeight="1">
      <c r="A33" s="132">
        <v>1958</v>
      </c>
      <c r="C33" s="26">
        <v>24.667999999999999</v>
      </c>
      <c r="D33" s="26">
        <v>15.597</v>
      </c>
      <c r="E33" s="26">
        <v>5.3949999999999996</v>
      </c>
      <c r="F33" s="26">
        <v>3.43</v>
      </c>
      <c r="G33" s="26">
        <v>1.1990000000000001</v>
      </c>
      <c r="H33" s="26">
        <v>0.245</v>
      </c>
      <c r="J33" s="26">
        <v>9.0709999999999997</v>
      </c>
      <c r="K33" s="26">
        <v>10.202</v>
      </c>
      <c r="L33" s="26">
        <v>1.9650000000000001</v>
      </c>
      <c r="M33" s="26">
        <v>2.2309999999999999</v>
      </c>
      <c r="N33" s="26">
        <v>0.95399999999999996</v>
      </c>
      <c r="O33" s="26">
        <v>0.245</v>
      </c>
    </row>
    <row r="34" spans="1:15" ht="10.5" customHeight="1">
      <c r="A34" s="132">
        <v>1960</v>
      </c>
      <c r="C34" s="26">
        <v>25.225000000000001</v>
      </c>
      <c r="D34" s="26">
        <v>15.718</v>
      </c>
      <c r="E34" s="26">
        <v>5.2610000000000001</v>
      </c>
      <c r="F34" s="26">
        <v>3.3119999999999998</v>
      </c>
      <c r="G34" s="26">
        <v>1.1399999999999999</v>
      </c>
      <c r="H34" s="26">
        <v>0.23200000000000001</v>
      </c>
      <c r="J34" s="26">
        <v>9.5069999999999997</v>
      </c>
      <c r="K34" s="26">
        <v>10.457000000000001</v>
      </c>
      <c r="L34" s="26">
        <v>1.9490000000000001</v>
      </c>
      <c r="M34" s="26">
        <v>2.1720000000000002</v>
      </c>
      <c r="N34" s="26">
        <v>0.90800000000000003</v>
      </c>
      <c r="O34" s="26">
        <v>0.23200000000000001</v>
      </c>
    </row>
    <row r="35" spans="1:15" ht="10.5" customHeight="1">
      <c r="A35" s="132">
        <v>1961</v>
      </c>
      <c r="C35" s="26">
        <v>25.212</v>
      </c>
      <c r="D35" s="26">
        <v>15.634</v>
      </c>
      <c r="E35" s="26">
        <v>5.1970000000000001</v>
      </c>
      <c r="F35" s="26">
        <v>3.2639999999999998</v>
      </c>
      <c r="G35" s="26">
        <v>1.1140000000000001</v>
      </c>
      <c r="H35" s="26">
        <v>0.224</v>
      </c>
      <c r="J35" s="26">
        <v>9.5779999999999994</v>
      </c>
      <c r="K35" s="26">
        <v>10.436999999999999</v>
      </c>
      <c r="L35" s="26">
        <v>1.9330000000000001</v>
      </c>
      <c r="M35" s="26">
        <v>2.15</v>
      </c>
      <c r="N35" s="26">
        <v>0.89</v>
      </c>
      <c r="O35" s="26">
        <v>0.224</v>
      </c>
    </row>
    <row r="36" spans="1:15" ht="10.5" customHeight="1">
      <c r="A36" s="132">
        <v>1962</v>
      </c>
      <c r="C36" s="26">
        <v>25.224</v>
      </c>
      <c r="D36" s="26">
        <v>15.622999999999999</v>
      </c>
      <c r="E36" s="26">
        <v>5.1559999999999997</v>
      </c>
      <c r="F36" s="26">
        <v>3.2349999999999999</v>
      </c>
      <c r="G36" s="26">
        <v>1.0900000000000001</v>
      </c>
      <c r="H36" s="26">
        <v>0.21199999999999999</v>
      </c>
      <c r="J36" s="26">
        <v>9.6010000000000009</v>
      </c>
      <c r="K36" s="26">
        <v>10.467000000000001</v>
      </c>
      <c r="L36" s="26">
        <v>1.921</v>
      </c>
      <c r="M36" s="26">
        <v>2.145</v>
      </c>
      <c r="N36" s="26">
        <v>0.878</v>
      </c>
      <c r="O36" s="26">
        <v>0.21199999999999999</v>
      </c>
    </row>
    <row r="37" spans="1:15" ht="10.5" customHeight="1">
      <c r="A37" s="132">
        <v>1964</v>
      </c>
      <c r="C37" s="26">
        <v>25.152000000000001</v>
      </c>
      <c r="D37" s="26">
        <v>15.428000000000001</v>
      </c>
      <c r="E37" s="26">
        <v>5.12</v>
      </c>
      <c r="F37" s="26">
        <v>3.2370000000000001</v>
      </c>
      <c r="G37" s="26">
        <v>1.069</v>
      </c>
      <c r="H37" s="26">
        <v>0.20599999999999999</v>
      </c>
      <c r="J37" s="26">
        <v>9.7240000000000002</v>
      </c>
      <c r="K37" s="26">
        <v>10.308</v>
      </c>
      <c r="L37" s="26">
        <v>1.883</v>
      </c>
      <c r="M37" s="26">
        <v>2.1680000000000001</v>
      </c>
      <c r="N37" s="26">
        <v>0.86299999999999999</v>
      </c>
      <c r="O37" s="26">
        <v>0.20599999999999999</v>
      </c>
    </row>
    <row r="38" spans="1:15" ht="10.5" customHeight="1">
      <c r="A38" s="132">
        <v>1966</v>
      </c>
      <c r="C38" s="26">
        <v>25.344000000000001</v>
      </c>
      <c r="D38" s="26">
        <v>15.47</v>
      </c>
      <c r="E38" s="26">
        <v>5.1559999999999997</v>
      </c>
      <c r="F38" s="26">
        <v>3.266</v>
      </c>
      <c r="G38" s="26">
        <v>1.105</v>
      </c>
      <c r="H38" s="26">
        <v>0.224</v>
      </c>
      <c r="J38" s="26">
        <v>9.8740000000000006</v>
      </c>
      <c r="K38" s="26">
        <v>10.314</v>
      </c>
      <c r="L38" s="26">
        <v>1.89</v>
      </c>
      <c r="M38" s="26">
        <v>2.161</v>
      </c>
      <c r="N38" s="26">
        <v>0.88100000000000001</v>
      </c>
      <c r="O38" s="26">
        <v>0.224</v>
      </c>
    </row>
    <row r="39" spans="1:15" ht="10.5" customHeight="1">
      <c r="A39" s="132">
        <v>1967</v>
      </c>
      <c r="C39" s="26">
        <v>25.773</v>
      </c>
      <c r="D39" s="26">
        <v>15.807</v>
      </c>
      <c r="E39" s="26">
        <v>5.335</v>
      </c>
      <c r="F39" s="26">
        <v>3.38</v>
      </c>
      <c r="G39" s="26">
        <v>1.137</v>
      </c>
      <c r="H39" s="26">
        <v>0.23100000000000001</v>
      </c>
      <c r="J39" s="26">
        <v>9.9659999999999993</v>
      </c>
      <c r="K39" s="26">
        <v>10.472</v>
      </c>
      <c r="L39" s="26">
        <v>1.9550000000000001</v>
      </c>
      <c r="M39" s="26">
        <v>2.2429999999999999</v>
      </c>
      <c r="N39" s="26">
        <v>0.90600000000000003</v>
      </c>
      <c r="O39" s="26">
        <v>0.23100000000000001</v>
      </c>
    </row>
    <row r="40" spans="1:15" ht="10.5" customHeight="1">
      <c r="A40" s="132">
        <v>1968</v>
      </c>
      <c r="C40" s="26">
        <v>25.602</v>
      </c>
      <c r="D40" s="26">
        <v>15.656000000000001</v>
      </c>
      <c r="E40" s="26">
        <v>5.2409999999999997</v>
      </c>
      <c r="F40" s="26">
        <v>3.3180000000000001</v>
      </c>
      <c r="G40" s="26">
        <v>1.1220000000000001</v>
      </c>
      <c r="H40" s="26">
        <v>0.23</v>
      </c>
      <c r="J40" s="26">
        <v>9.9459999999999997</v>
      </c>
      <c r="K40" s="26">
        <v>10.414999999999999</v>
      </c>
      <c r="L40" s="26">
        <v>1.923</v>
      </c>
      <c r="M40" s="26">
        <v>2.1960000000000002</v>
      </c>
      <c r="N40" s="26">
        <v>0.89200000000000002</v>
      </c>
      <c r="O40" s="26">
        <v>0.23</v>
      </c>
    </row>
    <row r="41" spans="1:15" ht="10.5" customHeight="1">
      <c r="A41" s="132">
        <v>1969</v>
      </c>
      <c r="C41" s="26">
        <v>25.707000000000001</v>
      </c>
      <c r="D41" s="26">
        <v>15.675000000000001</v>
      </c>
      <c r="E41" s="26">
        <v>5.1879999999999997</v>
      </c>
      <c r="F41" s="26">
        <v>3.2719999999999998</v>
      </c>
      <c r="G41" s="26">
        <v>1.103</v>
      </c>
      <c r="H41" s="26">
        <v>0.23499999999999999</v>
      </c>
      <c r="J41" s="26">
        <v>10.032</v>
      </c>
      <c r="K41" s="26">
        <v>10.487</v>
      </c>
      <c r="L41" s="26">
        <v>1.9159999999999999</v>
      </c>
      <c r="M41" s="26">
        <v>2.169</v>
      </c>
      <c r="N41" s="26">
        <v>0.86799999999999999</v>
      </c>
      <c r="O41" s="26">
        <v>0.23499999999999999</v>
      </c>
    </row>
    <row r="42" spans="1:15" ht="10.5" customHeight="1">
      <c r="A42" s="132">
        <v>1970</v>
      </c>
      <c r="C42" s="26">
        <v>25.669</v>
      </c>
      <c r="D42" s="26">
        <v>15.638</v>
      </c>
      <c r="E42" s="26">
        <v>5.133</v>
      </c>
      <c r="F42" s="26">
        <v>3.21</v>
      </c>
      <c r="G42" s="26">
        <v>1.0569999999999999</v>
      </c>
      <c r="H42" s="26">
        <v>0.20899999999999999</v>
      </c>
      <c r="J42" s="26">
        <v>10.031000000000001</v>
      </c>
      <c r="K42" s="26">
        <v>10.505000000000001</v>
      </c>
      <c r="L42" s="26">
        <v>1.923</v>
      </c>
      <c r="M42" s="26">
        <v>2.153</v>
      </c>
      <c r="N42" s="26">
        <v>0.84799999999999998</v>
      </c>
      <c r="O42" s="26">
        <v>0.20899999999999999</v>
      </c>
    </row>
    <row r="43" spans="1:15" ht="10.5" customHeight="1">
      <c r="A43" s="132">
        <v>1971</v>
      </c>
      <c r="C43" s="26">
        <v>25.670999999999999</v>
      </c>
      <c r="D43" s="26">
        <v>15.67</v>
      </c>
      <c r="E43" s="26">
        <v>5.1820000000000004</v>
      </c>
      <c r="F43" s="26">
        <v>3.2530000000000001</v>
      </c>
      <c r="G43" s="26">
        <v>1.0780000000000001</v>
      </c>
      <c r="H43" s="26">
        <v>0.215</v>
      </c>
      <c r="J43" s="26">
        <v>10.000999999999999</v>
      </c>
      <c r="K43" s="26">
        <v>10.488</v>
      </c>
      <c r="L43" s="26">
        <v>1.929</v>
      </c>
      <c r="M43" s="26">
        <v>2.1749999999999998</v>
      </c>
      <c r="N43" s="26">
        <v>0.86299999999999999</v>
      </c>
      <c r="O43" s="26">
        <v>0.215</v>
      </c>
    </row>
    <row r="44" spans="1:15" ht="10.5" customHeight="1">
      <c r="A44" s="132">
        <v>1972</v>
      </c>
      <c r="C44" s="26">
        <v>25.811</v>
      </c>
      <c r="D44" s="26">
        <v>15.795999999999999</v>
      </c>
      <c r="E44" s="26">
        <v>5.3230000000000004</v>
      </c>
      <c r="F44" s="26">
        <v>3.3809999999999998</v>
      </c>
      <c r="G44" s="26">
        <v>1.1419999999999999</v>
      </c>
      <c r="H44" s="26">
        <v>0.24299999999999999</v>
      </c>
      <c r="J44" s="26">
        <v>10.015000000000001</v>
      </c>
      <c r="K44" s="26">
        <v>10.473000000000001</v>
      </c>
      <c r="L44" s="26">
        <v>1.9419999999999999</v>
      </c>
      <c r="M44" s="26">
        <v>2.2389999999999999</v>
      </c>
      <c r="N44" s="26">
        <v>0.89900000000000002</v>
      </c>
      <c r="O44" s="26">
        <v>0.24299999999999999</v>
      </c>
    </row>
    <row r="45" spans="1:15" ht="10.5" customHeight="1">
      <c r="A45" s="132">
        <v>1973</v>
      </c>
      <c r="C45" s="26">
        <v>26.140999999999998</v>
      </c>
      <c r="D45" s="26">
        <v>16.055</v>
      </c>
      <c r="E45" s="26">
        <v>5.4219999999999997</v>
      </c>
      <c r="F45" s="26">
        <v>3.4289999999999998</v>
      </c>
      <c r="G45" s="26">
        <v>1.1439999999999999</v>
      </c>
      <c r="H45" s="26">
        <v>0.23699999999999999</v>
      </c>
      <c r="J45" s="26">
        <v>10.086</v>
      </c>
      <c r="K45" s="26">
        <v>10.632999999999999</v>
      </c>
      <c r="L45" s="26">
        <v>1.9930000000000001</v>
      </c>
      <c r="M45" s="26">
        <v>2.2850000000000001</v>
      </c>
      <c r="N45" s="26">
        <v>0.90700000000000003</v>
      </c>
      <c r="O45" s="26">
        <v>0.23699999999999999</v>
      </c>
    </row>
    <row r="46" spans="1:15" ht="10.5" customHeight="1">
      <c r="A46" s="132">
        <v>1974</v>
      </c>
      <c r="C46" s="26">
        <v>26.614000000000001</v>
      </c>
      <c r="D46" s="26">
        <v>16.475999999999999</v>
      </c>
      <c r="E46" s="26">
        <v>5.6639999999999997</v>
      </c>
      <c r="F46" s="26">
        <v>3.6280000000000001</v>
      </c>
      <c r="G46" s="26">
        <v>1.258</v>
      </c>
      <c r="H46" s="26">
        <v>0.27200000000000002</v>
      </c>
      <c r="J46" s="26">
        <v>10.138</v>
      </c>
      <c r="K46" s="26">
        <v>10.811999999999999</v>
      </c>
      <c r="L46" s="26">
        <v>2.036</v>
      </c>
      <c r="M46" s="26">
        <v>2.37</v>
      </c>
      <c r="N46" s="26">
        <v>0.98599999999999999</v>
      </c>
      <c r="O46" s="26">
        <v>0.27200000000000002</v>
      </c>
    </row>
    <row r="47" spans="1:15" ht="10.5" customHeight="1">
      <c r="A47" s="132">
        <v>1975</v>
      </c>
      <c r="C47" s="26">
        <v>26.463999999999999</v>
      </c>
      <c r="D47" s="26">
        <v>16.315999999999999</v>
      </c>
      <c r="E47" s="26">
        <v>5.64</v>
      </c>
      <c r="F47" s="26">
        <v>3.6309999999999998</v>
      </c>
      <c r="G47" s="26">
        <v>1.2569999999999999</v>
      </c>
      <c r="H47" s="26">
        <v>0.27200000000000002</v>
      </c>
      <c r="J47" s="26">
        <v>10.148</v>
      </c>
      <c r="K47" s="26">
        <v>10.676</v>
      </c>
      <c r="L47" s="26">
        <v>2.0089999999999999</v>
      </c>
      <c r="M47" s="26">
        <v>2.3740000000000001</v>
      </c>
      <c r="N47" s="26">
        <v>0.98499999999999999</v>
      </c>
      <c r="O47" s="26">
        <v>0.27200000000000002</v>
      </c>
    </row>
    <row r="48" spans="1:15" ht="10.5" customHeight="1">
      <c r="A48" s="132">
        <v>1976</v>
      </c>
      <c r="C48" s="26">
        <v>26.655999999999999</v>
      </c>
      <c r="D48" s="26">
        <v>16.492000000000001</v>
      </c>
      <c r="E48" s="26">
        <v>5.7350000000000003</v>
      </c>
      <c r="F48" s="26">
        <v>3.7010000000000001</v>
      </c>
      <c r="G48" s="26">
        <v>1.3029999999999999</v>
      </c>
      <c r="H48" s="26">
        <v>0.28799999999999998</v>
      </c>
      <c r="J48" s="26">
        <v>10.164</v>
      </c>
      <c r="K48" s="26">
        <v>10.757</v>
      </c>
      <c r="L48" s="26">
        <v>2.0339999999999998</v>
      </c>
      <c r="M48" s="26">
        <v>2.3980000000000001</v>
      </c>
      <c r="N48" s="26">
        <v>1.0149999999999999</v>
      </c>
      <c r="O48" s="26">
        <v>0.28799999999999998</v>
      </c>
    </row>
    <row r="49" spans="1:15" ht="10.5" customHeight="1">
      <c r="A49" s="132">
        <v>1977</v>
      </c>
      <c r="C49" s="26">
        <v>26.937000000000001</v>
      </c>
      <c r="D49" s="26">
        <v>16.696999999999999</v>
      </c>
      <c r="E49" s="26">
        <v>5.8559999999999999</v>
      </c>
      <c r="F49" s="26">
        <v>3.7930000000000001</v>
      </c>
      <c r="G49" s="26">
        <v>1.347</v>
      </c>
      <c r="H49" s="26">
        <v>0.29699999999999999</v>
      </c>
      <c r="J49" s="26">
        <v>10.24</v>
      </c>
      <c r="K49" s="26">
        <v>10.840999999999999</v>
      </c>
      <c r="L49" s="26">
        <v>2.0630000000000002</v>
      </c>
      <c r="M49" s="26">
        <v>2.4460000000000002</v>
      </c>
      <c r="N49" s="26">
        <v>1.05</v>
      </c>
      <c r="O49" s="26">
        <v>0.29699999999999999</v>
      </c>
    </row>
    <row r="50" spans="1:15" ht="10.5" customHeight="1">
      <c r="A50" s="132">
        <v>1978</v>
      </c>
      <c r="C50" s="26">
        <v>27.431000000000001</v>
      </c>
      <c r="D50" s="26">
        <v>17.071999999999999</v>
      </c>
      <c r="E50" s="26">
        <v>6.056</v>
      </c>
      <c r="F50" s="26">
        <v>3.9279999999999999</v>
      </c>
      <c r="G50" s="26">
        <v>1.401</v>
      </c>
      <c r="H50" s="26">
        <v>0.313</v>
      </c>
      <c r="J50" s="26">
        <v>10.359</v>
      </c>
      <c r="K50" s="26">
        <v>11.016</v>
      </c>
      <c r="L50" s="26">
        <v>2.1280000000000001</v>
      </c>
      <c r="M50" s="26">
        <v>2.5270000000000001</v>
      </c>
      <c r="N50" s="26">
        <v>1.0880000000000001</v>
      </c>
      <c r="O50" s="26">
        <v>0.313</v>
      </c>
    </row>
    <row r="51" spans="1:15" ht="10.5" customHeight="1">
      <c r="A51" s="132">
        <v>1979</v>
      </c>
      <c r="C51" s="26">
        <v>27.631</v>
      </c>
      <c r="D51" s="26">
        <v>17.244</v>
      </c>
      <c r="E51" s="26">
        <v>6.2169999999999996</v>
      </c>
      <c r="F51" s="26">
        <v>4.0599999999999996</v>
      </c>
      <c r="G51" s="26">
        <v>1.468</v>
      </c>
      <c r="H51" s="26">
        <v>0.34200000000000003</v>
      </c>
      <c r="J51" s="26">
        <v>10.387</v>
      </c>
      <c r="K51" s="26">
        <v>11.026999999999999</v>
      </c>
      <c r="L51" s="26">
        <v>2.157</v>
      </c>
      <c r="M51" s="26">
        <v>2.5920000000000001</v>
      </c>
      <c r="N51" s="26">
        <v>1.1259999999999999</v>
      </c>
      <c r="O51" s="26">
        <v>0.34200000000000003</v>
      </c>
    </row>
    <row r="52" spans="1:15" ht="10.5" customHeight="1">
      <c r="A52" s="132">
        <v>1980</v>
      </c>
      <c r="C52" s="26">
        <v>28.061</v>
      </c>
      <c r="D52" s="26">
        <v>17.594999999999999</v>
      </c>
      <c r="E52" s="26">
        <v>6.4249999999999998</v>
      </c>
      <c r="F52" s="26">
        <v>4.2270000000000003</v>
      </c>
      <c r="G52" s="26">
        <v>1.5669999999999999</v>
      </c>
      <c r="H52" s="26">
        <v>0.38100000000000001</v>
      </c>
      <c r="J52" s="26">
        <v>10.465999999999999</v>
      </c>
      <c r="K52" s="26">
        <v>11.17</v>
      </c>
      <c r="L52" s="26">
        <v>2.198</v>
      </c>
      <c r="M52" s="26">
        <v>2.66</v>
      </c>
      <c r="N52" s="26">
        <v>1.1859999999999999</v>
      </c>
      <c r="O52" s="26">
        <v>0.38100000000000001</v>
      </c>
    </row>
    <row r="53" spans="1:15" ht="10.5" customHeight="1">
      <c r="A53" s="132">
        <v>1981</v>
      </c>
      <c r="C53" s="26">
        <v>28.143999999999998</v>
      </c>
      <c r="D53" s="26">
        <v>17.655000000000001</v>
      </c>
      <c r="E53" s="26">
        <v>6.4249999999999998</v>
      </c>
      <c r="F53" s="26">
        <v>4.2409999999999997</v>
      </c>
      <c r="G53" s="26">
        <v>1.5880000000000001</v>
      </c>
      <c r="H53" s="26">
        <v>0.38900000000000001</v>
      </c>
      <c r="J53" s="26">
        <v>10.489000000000001</v>
      </c>
      <c r="K53" s="26">
        <v>11.23</v>
      </c>
      <c r="L53" s="26">
        <v>2.1840000000000002</v>
      </c>
      <c r="M53" s="26">
        <v>2.653</v>
      </c>
      <c r="N53" s="26">
        <v>1.1990000000000001</v>
      </c>
      <c r="O53" s="26">
        <v>0.38900000000000001</v>
      </c>
    </row>
    <row r="54" spans="1:15" ht="10.5" customHeight="1">
      <c r="A54" s="132">
        <v>1982</v>
      </c>
      <c r="C54" s="26">
        <v>28.548999999999999</v>
      </c>
      <c r="D54" s="26">
        <v>18.018000000000001</v>
      </c>
      <c r="E54" s="26">
        <v>6.6719999999999997</v>
      </c>
      <c r="F54" s="26">
        <v>4.4240000000000004</v>
      </c>
      <c r="G54" s="26">
        <v>1.6719999999999999</v>
      </c>
      <c r="H54" s="26">
        <v>0.41199999999999998</v>
      </c>
      <c r="J54" s="26">
        <v>10.531000000000001</v>
      </c>
      <c r="K54" s="26">
        <v>11.346</v>
      </c>
      <c r="L54" s="26">
        <v>2.2480000000000002</v>
      </c>
      <c r="M54" s="26">
        <v>2.7519999999999998</v>
      </c>
      <c r="N54" s="26">
        <v>1.26</v>
      </c>
      <c r="O54" s="26">
        <v>0.41199999999999998</v>
      </c>
    </row>
    <row r="55" spans="1:15" ht="10.5" customHeight="1">
      <c r="A55" s="132">
        <v>1983</v>
      </c>
      <c r="C55" s="26">
        <v>29.085999999999999</v>
      </c>
      <c r="D55" s="26">
        <v>18.492000000000001</v>
      </c>
      <c r="E55" s="26">
        <v>6.9550000000000001</v>
      </c>
      <c r="F55" s="26">
        <v>4.6580000000000004</v>
      </c>
      <c r="G55" s="26">
        <v>1.7969999999999999</v>
      </c>
      <c r="H55" s="26">
        <v>0.47199999999999998</v>
      </c>
      <c r="J55" s="26">
        <v>10.593999999999999</v>
      </c>
      <c r="K55" s="26">
        <v>11.537000000000001</v>
      </c>
      <c r="L55" s="26">
        <v>2.2970000000000002</v>
      </c>
      <c r="M55" s="26">
        <v>2.8610000000000002</v>
      </c>
      <c r="N55" s="26">
        <v>1.325</v>
      </c>
      <c r="O55" s="26">
        <v>0.47199999999999998</v>
      </c>
    </row>
    <row r="56" spans="1:15" ht="10.5" customHeight="1">
      <c r="A56" s="132">
        <v>1984</v>
      </c>
      <c r="C56" s="26">
        <v>29.61</v>
      </c>
      <c r="D56" s="26">
        <v>18.946999999999999</v>
      </c>
      <c r="E56" s="26">
        <v>7.2679999999999998</v>
      </c>
      <c r="F56" s="26">
        <v>4.9260000000000002</v>
      </c>
      <c r="G56" s="26">
        <v>1.9890000000000001</v>
      </c>
      <c r="H56" s="26">
        <v>0.52300000000000002</v>
      </c>
      <c r="J56" s="26">
        <v>10.663</v>
      </c>
      <c r="K56" s="26">
        <v>11.679</v>
      </c>
      <c r="L56" s="26">
        <v>2.3420000000000001</v>
      </c>
      <c r="M56" s="26">
        <v>2.9369999999999998</v>
      </c>
      <c r="N56" s="26">
        <v>1.466</v>
      </c>
      <c r="O56" s="26">
        <v>0.52300000000000002</v>
      </c>
    </row>
    <row r="57" spans="1:15" ht="10.5" customHeight="1">
      <c r="A57" s="132">
        <v>1985</v>
      </c>
      <c r="C57" s="26">
        <v>29.74</v>
      </c>
      <c r="D57" s="26">
        <v>19.045000000000002</v>
      </c>
      <c r="E57" s="26">
        <v>7.2759999999999998</v>
      </c>
      <c r="F57" s="26">
        <v>4.9240000000000004</v>
      </c>
      <c r="G57" s="26">
        <v>1.976</v>
      </c>
      <c r="H57" s="26">
        <v>0.53900000000000003</v>
      </c>
      <c r="J57" s="26">
        <v>10.695</v>
      </c>
      <c r="K57" s="26">
        <v>11.769</v>
      </c>
      <c r="L57" s="26">
        <v>2.3519999999999999</v>
      </c>
      <c r="M57" s="26">
        <v>2.948</v>
      </c>
      <c r="N57" s="26">
        <v>1.4370000000000001</v>
      </c>
      <c r="O57" s="26">
        <v>0.53900000000000003</v>
      </c>
    </row>
    <row r="58" spans="1:15" ht="10.5" customHeight="1">
      <c r="A58" s="132">
        <v>1986</v>
      </c>
      <c r="C58" s="26">
        <v>29.943000000000001</v>
      </c>
      <c r="D58" s="26">
        <v>19.186</v>
      </c>
      <c r="E58" s="26">
        <v>7.3259999999999996</v>
      </c>
      <c r="F58" s="26">
        <v>4.96</v>
      </c>
      <c r="G58" s="26">
        <v>2.0169999999999999</v>
      </c>
      <c r="H58" s="26">
        <v>0.57799999999999996</v>
      </c>
      <c r="J58" s="26">
        <v>10.757</v>
      </c>
      <c r="K58" s="26">
        <v>11.86</v>
      </c>
      <c r="L58" s="26">
        <v>2.3660000000000001</v>
      </c>
      <c r="M58" s="26">
        <v>2.9430000000000001</v>
      </c>
      <c r="N58" s="26">
        <v>1.4390000000000001</v>
      </c>
      <c r="O58" s="26">
        <v>0.57799999999999996</v>
      </c>
    </row>
    <row r="59" spans="1:15" ht="10.5" customHeight="1">
      <c r="A59" s="132">
        <v>1987</v>
      </c>
      <c r="C59" s="26">
        <v>30.588999999999999</v>
      </c>
      <c r="D59" s="26">
        <v>19.983000000000001</v>
      </c>
      <c r="E59" s="26">
        <v>8.1530000000000005</v>
      </c>
      <c r="F59" s="26">
        <v>5.6829999999999998</v>
      </c>
      <c r="G59" s="26">
        <v>2.4319999999999999</v>
      </c>
      <c r="H59" s="26">
        <v>0.69</v>
      </c>
      <c r="J59" s="26">
        <v>10.606</v>
      </c>
      <c r="K59" s="26">
        <v>11.83</v>
      </c>
      <c r="L59" s="26">
        <v>2.4700000000000002</v>
      </c>
      <c r="M59" s="26">
        <v>3.2509999999999999</v>
      </c>
      <c r="N59" s="26">
        <v>1.742</v>
      </c>
      <c r="O59" s="26">
        <v>0.69</v>
      </c>
    </row>
    <row r="60" spans="1:15" ht="10.5" customHeight="1">
      <c r="A60" s="132">
        <v>1988</v>
      </c>
      <c r="C60" s="26">
        <v>31.945</v>
      </c>
      <c r="D60" s="26">
        <v>21.37</v>
      </c>
      <c r="E60" s="26">
        <v>9.3849999999999998</v>
      </c>
      <c r="F60" s="26">
        <v>6.7939999999999996</v>
      </c>
      <c r="G60" s="26">
        <v>3.1589999999999998</v>
      </c>
      <c r="H60" s="26">
        <v>1.0980000000000001</v>
      </c>
      <c r="J60" s="26">
        <v>10.574999999999999</v>
      </c>
      <c r="K60" s="26">
        <v>11.984999999999999</v>
      </c>
      <c r="L60" s="26">
        <v>2.5910000000000002</v>
      </c>
      <c r="M60" s="26">
        <v>3.6349999999999998</v>
      </c>
      <c r="N60" s="26">
        <v>2.0609999999999999</v>
      </c>
      <c r="O60" s="26">
        <v>1.0980000000000001</v>
      </c>
    </row>
    <row r="61" spans="1:15" ht="10.5" customHeight="1">
      <c r="A61" s="132">
        <v>1989</v>
      </c>
      <c r="C61" s="26">
        <v>31.529</v>
      </c>
      <c r="D61" s="26">
        <v>20.827999999999999</v>
      </c>
      <c r="E61" s="26">
        <v>8.6940000000000008</v>
      </c>
      <c r="F61" s="26">
        <v>6.1230000000000002</v>
      </c>
      <c r="G61" s="26">
        <v>2.6850000000000001</v>
      </c>
      <c r="H61" s="26">
        <v>0.82399999999999995</v>
      </c>
      <c r="J61" s="26">
        <v>10.701000000000001</v>
      </c>
      <c r="K61" s="26">
        <v>12.134</v>
      </c>
      <c r="L61" s="26">
        <v>2.5710000000000002</v>
      </c>
      <c r="M61" s="26">
        <v>3.4380000000000002</v>
      </c>
      <c r="N61" s="26">
        <v>1.861</v>
      </c>
      <c r="O61" s="26">
        <v>0.82399999999999995</v>
      </c>
    </row>
    <row r="62" spans="1:15" ht="10.5" customHeight="1">
      <c r="A62" s="132">
        <v>1990</v>
      </c>
      <c r="C62" s="26">
        <v>31.794</v>
      </c>
      <c r="D62" s="26">
        <v>21.132000000000001</v>
      </c>
      <c r="E62" s="26">
        <v>8.9930000000000003</v>
      </c>
      <c r="F62" s="26">
        <v>6.4050000000000002</v>
      </c>
      <c r="G62" s="26">
        <v>2.867</v>
      </c>
      <c r="H62" s="26">
        <v>0.90800000000000003</v>
      </c>
      <c r="J62" s="26">
        <v>10.662000000000001</v>
      </c>
      <c r="K62" s="26">
        <v>12.138999999999999</v>
      </c>
      <c r="L62" s="26">
        <v>2.5880000000000001</v>
      </c>
      <c r="M62" s="26">
        <v>3.5379999999999998</v>
      </c>
      <c r="N62" s="26">
        <v>1.9590000000000001</v>
      </c>
      <c r="O62" s="26">
        <v>0.90800000000000003</v>
      </c>
    </row>
    <row r="63" spans="1:15" ht="10.5" customHeight="1">
      <c r="A63" s="132">
        <v>1991</v>
      </c>
      <c r="C63" s="26">
        <v>31.431000000000001</v>
      </c>
      <c r="D63" s="26">
        <v>20.768999999999998</v>
      </c>
      <c r="E63" s="26">
        <v>8.5609999999999999</v>
      </c>
      <c r="F63" s="26">
        <v>5.9690000000000003</v>
      </c>
      <c r="G63" s="26">
        <v>2.573</v>
      </c>
      <c r="H63" s="26">
        <v>0.78300000000000003</v>
      </c>
      <c r="J63" s="26">
        <v>10.662000000000001</v>
      </c>
      <c r="K63" s="26">
        <v>12.208</v>
      </c>
      <c r="L63" s="26">
        <v>2.5920000000000001</v>
      </c>
      <c r="M63" s="26">
        <v>3.3959999999999999</v>
      </c>
      <c r="N63" s="26">
        <v>1.79</v>
      </c>
      <c r="O63" s="26">
        <v>0.78300000000000003</v>
      </c>
    </row>
    <row r="64" spans="1:15" ht="10.5" customHeight="1">
      <c r="A64" s="132">
        <v>1992</v>
      </c>
      <c r="C64" s="26">
        <v>32.450000000000003</v>
      </c>
      <c r="D64" s="26">
        <v>21.847000000000001</v>
      </c>
      <c r="E64" s="26">
        <v>9.6259999999999994</v>
      </c>
      <c r="F64" s="26">
        <v>6.97</v>
      </c>
      <c r="G64" s="26">
        <v>3.3319999999999999</v>
      </c>
      <c r="H64" s="26">
        <v>1.218</v>
      </c>
      <c r="J64" s="26">
        <v>10.603</v>
      </c>
      <c r="K64" s="26">
        <v>12.221</v>
      </c>
      <c r="L64" s="26">
        <v>2.6560000000000001</v>
      </c>
      <c r="M64" s="26">
        <v>3.6379999999999999</v>
      </c>
      <c r="N64" s="26">
        <v>2.1139999999999999</v>
      </c>
      <c r="O64" s="26">
        <v>1.218</v>
      </c>
    </row>
    <row r="65" spans="1:15" ht="10.5" customHeight="1">
      <c r="A65" s="132">
        <v>1993</v>
      </c>
      <c r="C65" s="26">
        <v>31.849</v>
      </c>
      <c r="D65" s="26">
        <v>21.286000000000001</v>
      </c>
      <c r="E65" s="26">
        <v>9.0540000000000003</v>
      </c>
      <c r="F65" s="26">
        <v>6.4109999999999996</v>
      </c>
      <c r="G65" s="26">
        <v>2.9009999999999998</v>
      </c>
      <c r="H65" s="26">
        <v>0.95799999999999996</v>
      </c>
      <c r="J65" s="26">
        <v>10.563000000000001</v>
      </c>
      <c r="K65" s="26">
        <v>12.231999999999999</v>
      </c>
      <c r="L65" s="26">
        <v>2.6429999999999998</v>
      </c>
      <c r="M65" s="26">
        <v>3.51</v>
      </c>
      <c r="N65" s="26">
        <v>1.9430000000000001</v>
      </c>
      <c r="O65" s="26">
        <v>0.95799999999999996</v>
      </c>
    </row>
    <row r="66" spans="1:15" ht="10.5" customHeight="1">
      <c r="A66" s="132">
        <v>1994</v>
      </c>
      <c r="C66" s="26">
        <v>31.535</v>
      </c>
      <c r="D66" s="26">
        <v>20.943999999999999</v>
      </c>
      <c r="E66" s="26">
        <v>8.7200000000000006</v>
      </c>
      <c r="F66" s="26">
        <v>6.0720000000000001</v>
      </c>
      <c r="G66" s="26">
        <v>2.629</v>
      </c>
      <c r="H66" s="26">
        <v>0.82699999999999996</v>
      </c>
      <c r="J66" s="26">
        <v>10.590999999999999</v>
      </c>
      <c r="K66" s="26">
        <v>12.224</v>
      </c>
      <c r="L66" s="26">
        <v>2.6480000000000001</v>
      </c>
      <c r="M66" s="26">
        <v>3.4430000000000001</v>
      </c>
      <c r="N66" s="26">
        <v>1.802</v>
      </c>
      <c r="O66" s="26">
        <v>0.82699999999999996</v>
      </c>
    </row>
    <row r="67" spans="1:15" ht="10.5" customHeight="1">
      <c r="A67" s="132">
        <v>1995</v>
      </c>
      <c r="C67" s="26">
        <v>32.491</v>
      </c>
      <c r="D67" s="26">
        <v>21.774000000000001</v>
      </c>
      <c r="E67" s="26">
        <v>9.2720000000000002</v>
      </c>
      <c r="F67" s="26">
        <v>6.5359999999999996</v>
      </c>
      <c r="G67" s="26">
        <v>2.9159999999999999</v>
      </c>
      <c r="H67" s="26">
        <v>0.94299999999999995</v>
      </c>
      <c r="J67" s="26">
        <f>C67-D67</f>
        <v>10.716999999999999</v>
      </c>
      <c r="K67" s="26">
        <f t="shared" ref="K67:K76" si="0">D67-E67</f>
        <v>12.502000000000001</v>
      </c>
      <c r="L67" s="26">
        <f t="shared" ref="L67:L76" si="1">E67-F67</f>
        <v>2.7360000000000007</v>
      </c>
      <c r="M67" s="26">
        <f t="shared" ref="M67:M76" si="2">F67-G67</f>
        <v>3.6199999999999997</v>
      </c>
      <c r="N67" s="26">
        <f t="shared" ref="N67:N76" si="3">G67-H67</f>
        <v>1.9729999999999999</v>
      </c>
      <c r="O67" s="26">
        <f t="shared" ref="O67:O76" si="4">H67-I67</f>
        <v>0.94299999999999995</v>
      </c>
    </row>
    <row r="68" spans="1:15" ht="10.5" customHeight="1">
      <c r="A68" s="132">
        <v>1996</v>
      </c>
      <c r="C68" s="26">
        <v>33.244</v>
      </c>
      <c r="D68" s="26">
        <v>22.527000000000001</v>
      </c>
      <c r="E68" s="26">
        <v>9.827</v>
      </c>
      <c r="F68" s="26">
        <v>6.9969999999999999</v>
      </c>
      <c r="G68" s="26">
        <v>3.218</v>
      </c>
      <c r="H68" s="26">
        <v>1.109</v>
      </c>
      <c r="J68" s="26">
        <f t="shared" ref="J68:J76" si="5">C68-D68</f>
        <v>10.716999999999999</v>
      </c>
      <c r="K68" s="26">
        <f t="shared" si="0"/>
        <v>12.700000000000001</v>
      </c>
      <c r="L68" s="26">
        <f t="shared" si="1"/>
        <v>2.83</v>
      </c>
      <c r="M68" s="26">
        <f t="shared" si="2"/>
        <v>3.7789999999999999</v>
      </c>
      <c r="N68" s="26">
        <f t="shared" si="3"/>
        <v>2.109</v>
      </c>
      <c r="O68" s="26">
        <f t="shared" si="4"/>
        <v>1.109</v>
      </c>
    </row>
    <row r="69" spans="1:15" ht="10.5" customHeight="1">
      <c r="A69" s="132">
        <v>1997</v>
      </c>
      <c r="C69" s="26">
        <v>33.972000000000001</v>
      </c>
      <c r="D69" s="26">
        <v>23.254999999999999</v>
      </c>
      <c r="E69" s="26">
        <v>10.461</v>
      </c>
      <c r="F69" s="26">
        <v>7.5640000000000001</v>
      </c>
      <c r="G69" s="26">
        <v>3.6789999999999998</v>
      </c>
      <c r="H69" s="26">
        <v>1.363</v>
      </c>
      <c r="J69" s="26">
        <f t="shared" si="5"/>
        <v>10.717000000000002</v>
      </c>
      <c r="K69" s="26">
        <f t="shared" si="0"/>
        <v>12.793999999999999</v>
      </c>
      <c r="L69" s="26">
        <f t="shared" si="1"/>
        <v>2.8970000000000002</v>
      </c>
      <c r="M69" s="26">
        <f t="shared" si="2"/>
        <v>3.8850000000000002</v>
      </c>
      <c r="N69" s="26">
        <f t="shared" si="3"/>
        <v>2.3159999999999998</v>
      </c>
      <c r="O69" s="26">
        <f t="shared" si="4"/>
        <v>1.363</v>
      </c>
    </row>
    <row r="70" spans="1:15" ht="10.5" customHeight="1">
      <c r="A70" s="132">
        <v>1998</v>
      </c>
      <c r="C70" s="26">
        <v>34.433</v>
      </c>
      <c r="D70" s="26">
        <v>23.792000000000002</v>
      </c>
      <c r="E70" s="26">
        <v>11.005000000000001</v>
      </c>
      <c r="F70" s="26">
        <v>8.1059999999999999</v>
      </c>
      <c r="G70" s="26">
        <v>4.1360000000000001</v>
      </c>
      <c r="H70" s="26">
        <v>1.6519999999999999</v>
      </c>
      <c r="J70" s="26">
        <f t="shared" si="5"/>
        <v>10.640999999999998</v>
      </c>
      <c r="K70" s="26">
        <f t="shared" si="0"/>
        <v>12.787000000000001</v>
      </c>
      <c r="L70" s="26">
        <f t="shared" si="1"/>
        <v>2.8990000000000009</v>
      </c>
      <c r="M70" s="26">
        <f t="shared" si="2"/>
        <v>3.9699999999999998</v>
      </c>
      <c r="N70" s="26">
        <f t="shared" si="3"/>
        <v>2.484</v>
      </c>
      <c r="O70" s="26">
        <f t="shared" si="4"/>
        <v>1.6519999999999999</v>
      </c>
    </row>
    <row r="71" spans="1:15" ht="10.5" customHeight="1">
      <c r="A71" s="132">
        <v>1999</v>
      </c>
      <c r="C71" s="26">
        <v>35.183999999999997</v>
      </c>
      <c r="D71" s="26">
        <v>24.555</v>
      </c>
      <c r="E71" s="26">
        <v>11.67</v>
      </c>
      <c r="F71" s="26">
        <v>8.7309999999999999</v>
      </c>
      <c r="G71" s="26">
        <v>4.6779999999999999</v>
      </c>
      <c r="H71" s="26">
        <v>1.9790000000000001</v>
      </c>
      <c r="J71" s="26">
        <f t="shared" si="5"/>
        <v>10.628999999999998</v>
      </c>
      <c r="K71" s="26">
        <f t="shared" si="0"/>
        <v>12.885</v>
      </c>
      <c r="L71" s="26">
        <f t="shared" si="1"/>
        <v>2.9390000000000001</v>
      </c>
      <c r="M71" s="26">
        <f t="shared" si="2"/>
        <v>4.0529999999999999</v>
      </c>
      <c r="N71" s="26">
        <f t="shared" si="3"/>
        <v>2.6989999999999998</v>
      </c>
      <c r="O71" s="26">
        <f t="shared" si="4"/>
        <v>1.9790000000000001</v>
      </c>
    </row>
    <row r="72" spans="1:15" ht="10.5" customHeight="1">
      <c r="A72" s="132">
        <v>2000</v>
      </c>
      <c r="C72" s="26">
        <v>35.460999999999999</v>
      </c>
      <c r="D72" s="26">
        <v>25.03</v>
      </c>
      <c r="E72" s="26">
        <v>12.26</v>
      </c>
      <c r="F72" s="26">
        <v>9.3279999999999994</v>
      </c>
      <c r="G72" s="26">
        <v>5.1870000000000003</v>
      </c>
      <c r="H72" s="26">
        <v>2.1960000000000002</v>
      </c>
      <c r="J72" s="26">
        <f t="shared" si="5"/>
        <v>10.430999999999997</v>
      </c>
      <c r="K72" s="26">
        <f t="shared" si="0"/>
        <v>12.770000000000001</v>
      </c>
      <c r="L72" s="26">
        <f t="shared" si="1"/>
        <v>2.9320000000000004</v>
      </c>
      <c r="M72" s="26">
        <f t="shared" si="2"/>
        <v>4.1409999999999991</v>
      </c>
      <c r="N72" s="26">
        <f t="shared" si="3"/>
        <v>2.9910000000000001</v>
      </c>
      <c r="O72" s="26">
        <f t="shared" si="4"/>
        <v>2.1960000000000002</v>
      </c>
    </row>
    <row r="73" spans="1:15" ht="10.5" customHeight="1">
      <c r="A73" s="132">
        <v>2001</v>
      </c>
      <c r="C73" s="26">
        <v>34.22</v>
      </c>
      <c r="D73" s="26">
        <v>23.65</v>
      </c>
      <c r="E73" s="26">
        <v>10.875999999999999</v>
      </c>
      <c r="F73" s="26">
        <v>7.9859999999999998</v>
      </c>
      <c r="G73" s="26">
        <v>4.0679999999999996</v>
      </c>
      <c r="H73" s="26">
        <v>1.5369999999999999</v>
      </c>
      <c r="J73" s="26">
        <f t="shared" si="5"/>
        <v>10.57</v>
      </c>
      <c r="K73" s="26">
        <f t="shared" si="0"/>
        <v>12.773999999999999</v>
      </c>
      <c r="L73" s="26">
        <f t="shared" si="1"/>
        <v>2.8899999999999997</v>
      </c>
      <c r="M73" s="26">
        <f t="shared" si="2"/>
        <v>3.9180000000000001</v>
      </c>
      <c r="N73" s="26">
        <f t="shared" si="3"/>
        <v>2.5309999999999997</v>
      </c>
      <c r="O73" s="26">
        <f t="shared" si="4"/>
        <v>1.5369999999999999</v>
      </c>
    </row>
    <row r="74" spans="1:15" ht="10.5" customHeight="1">
      <c r="A74" s="132">
        <v>2002</v>
      </c>
      <c r="C74" s="26">
        <v>33.378999999999998</v>
      </c>
      <c r="D74" s="26">
        <v>22.873999999999999</v>
      </c>
      <c r="E74" s="26">
        <v>10.318</v>
      </c>
      <c r="F74" s="26">
        <v>7.5270000000000001</v>
      </c>
      <c r="G74" s="26">
        <v>3.7749999999999999</v>
      </c>
      <c r="H74" s="26">
        <v>1.46</v>
      </c>
      <c r="I74" s="26"/>
      <c r="J74" s="26">
        <f t="shared" si="5"/>
        <v>10.504999999999999</v>
      </c>
      <c r="K74" s="26">
        <f t="shared" si="0"/>
        <v>12.555999999999999</v>
      </c>
      <c r="L74" s="26">
        <f t="shared" si="1"/>
        <v>2.7909999999999995</v>
      </c>
      <c r="M74" s="26">
        <f t="shared" si="2"/>
        <v>3.7520000000000002</v>
      </c>
      <c r="N74" s="26">
        <f t="shared" si="3"/>
        <v>2.3149999999999999</v>
      </c>
      <c r="O74" s="26">
        <f t="shared" si="4"/>
        <v>1.46</v>
      </c>
    </row>
    <row r="75" spans="1:15" ht="10.5" customHeight="1">
      <c r="A75" s="132">
        <v>2003</v>
      </c>
      <c r="C75" s="26">
        <v>33.109000000000002</v>
      </c>
      <c r="D75" s="26">
        <v>22.677</v>
      </c>
      <c r="E75" s="26">
        <v>10.215</v>
      </c>
      <c r="F75" s="26">
        <v>7.4450000000000003</v>
      </c>
      <c r="G75" s="26">
        <v>3.726</v>
      </c>
      <c r="H75" s="26">
        <v>1.4430000000000001</v>
      </c>
      <c r="I75" s="26"/>
      <c r="J75" s="26">
        <f t="shared" si="5"/>
        <v>10.432000000000002</v>
      </c>
      <c r="K75" s="26">
        <f t="shared" si="0"/>
        <v>12.462</v>
      </c>
      <c r="L75" s="26">
        <f t="shared" si="1"/>
        <v>2.7699999999999996</v>
      </c>
      <c r="M75" s="26">
        <f t="shared" si="2"/>
        <v>3.7190000000000003</v>
      </c>
      <c r="N75" s="26">
        <f t="shared" si="3"/>
        <v>2.2829999999999999</v>
      </c>
      <c r="O75" s="26">
        <f t="shared" si="4"/>
        <v>1.4430000000000001</v>
      </c>
    </row>
    <row r="76" spans="1:15" ht="10.5" customHeight="1">
      <c r="A76" s="132">
        <v>2004</v>
      </c>
      <c r="C76" s="26">
        <v>34.183999999999997</v>
      </c>
      <c r="D76" s="26">
        <v>23.678000000000001</v>
      </c>
      <c r="E76" s="26">
        <v>11.045</v>
      </c>
      <c r="F76" s="26">
        <v>8.2010000000000005</v>
      </c>
      <c r="G76" s="26">
        <v>4.3099999999999996</v>
      </c>
      <c r="H76" s="26">
        <v>1.792</v>
      </c>
      <c r="I76" s="26"/>
      <c r="J76" s="26">
        <f t="shared" si="5"/>
        <v>10.505999999999997</v>
      </c>
      <c r="K76" s="26">
        <f t="shared" si="0"/>
        <v>12.633000000000001</v>
      </c>
      <c r="L76" s="26">
        <f t="shared" si="1"/>
        <v>2.8439999999999994</v>
      </c>
      <c r="M76" s="26">
        <f t="shared" si="2"/>
        <v>3.8910000000000009</v>
      </c>
      <c r="N76" s="26">
        <f t="shared" si="3"/>
        <v>2.5179999999999998</v>
      </c>
      <c r="O76" s="26">
        <f t="shared" si="4"/>
        <v>1.792</v>
      </c>
    </row>
    <row r="77" spans="1:15" ht="10.5" customHeight="1">
      <c r="A77" s="132">
        <v>2005</v>
      </c>
      <c r="C77" s="26">
        <v>34.652000000000001</v>
      </c>
      <c r="D77" s="26">
        <v>24.16</v>
      </c>
      <c r="E77" s="26">
        <v>11.433999999999999</v>
      </c>
      <c r="F77" s="26">
        <v>8.5310000000000006</v>
      </c>
      <c r="G77" s="26">
        <v>4.5270000000000001</v>
      </c>
      <c r="H77" s="26">
        <v>1.8879999999999999</v>
      </c>
      <c r="J77" s="26">
        <f t="shared" ref="J77:O77" si="6">C77-D77</f>
        <v>10.492000000000001</v>
      </c>
      <c r="K77" s="26">
        <f t="shared" si="6"/>
        <v>12.726000000000001</v>
      </c>
      <c r="L77" s="26">
        <f t="shared" si="6"/>
        <v>2.9029999999999987</v>
      </c>
      <c r="M77" s="26">
        <f t="shared" si="6"/>
        <v>4.0040000000000004</v>
      </c>
      <c r="N77" s="26">
        <f t="shared" si="6"/>
        <v>2.6390000000000002</v>
      </c>
      <c r="O77" s="26">
        <f t="shared" si="6"/>
        <v>1.8879999999999999</v>
      </c>
    </row>
    <row r="78" spans="1:15" ht="10.5" customHeight="1">
      <c r="A78" s="132">
        <v>2006</v>
      </c>
      <c r="C78" s="26">
        <v>35.058999999999997</v>
      </c>
      <c r="D78" s="26">
        <v>24.56</v>
      </c>
      <c r="E78" s="26">
        <v>11.725</v>
      </c>
      <c r="F78" s="26">
        <v>8.7680000000000007</v>
      </c>
      <c r="G78" s="26">
        <v>4.6589999999999998</v>
      </c>
      <c r="H78" s="26">
        <v>1.917</v>
      </c>
      <c r="J78" s="26">
        <f t="shared" ref="J78:O78" si="7">C78-D78</f>
        <v>10.498999999999999</v>
      </c>
      <c r="K78" s="26">
        <f t="shared" si="7"/>
        <v>12.834999999999999</v>
      </c>
      <c r="L78" s="26">
        <f t="shared" si="7"/>
        <v>2.956999999999999</v>
      </c>
      <c r="M78" s="26">
        <f t="shared" si="7"/>
        <v>4.1090000000000009</v>
      </c>
      <c r="N78" s="26">
        <f t="shared" si="7"/>
        <v>2.742</v>
      </c>
      <c r="O78" s="26">
        <f t="shared" si="7"/>
        <v>1.917</v>
      </c>
    </row>
    <row r="79" spans="1:15" ht="10.5" customHeight="1">
      <c r="A79" s="132">
        <f t="shared" ref="A79:A85" si="8">A78+1</f>
        <v>2007</v>
      </c>
      <c r="C79" s="26">
        <v>35.625999999999998</v>
      </c>
      <c r="D79" s="26">
        <v>25.126000000000001</v>
      </c>
      <c r="E79" s="26">
        <v>12.2</v>
      </c>
      <c r="F79" s="26">
        <v>9.1959999999999997</v>
      </c>
      <c r="G79" s="26">
        <v>4.9989999999999997</v>
      </c>
      <c r="H79" s="26">
        <v>2.0950000000000002</v>
      </c>
      <c r="J79" s="26">
        <f t="shared" ref="J79:O79" si="9">C79-D79</f>
        <v>10.499999999999996</v>
      </c>
      <c r="K79" s="26">
        <f t="shared" si="9"/>
        <v>12.926000000000002</v>
      </c>
      <c r="L79" s="26">
        <f t="shared" si="9"/>
        <v>3.0039999999999996</v>
      </c>
      <c r="M79" s="26">
        <f t="shared" si="9"/>
        <v>4.1970000000000001</v>
      </c>
      <c r="N79" s="26">
        <f t="shared" si="9"/>
        <v>2.9039999999999995</v>
      </c>
      <c r="O79" s="26">
        <f t="shared" si="9"/>
        <v>2.0950000000000002</v>
      </c>
    </row>
    <row r="80" spans="1:15" ht="10.5" customHeight="1">
      <c r="A80" s="132">
        <f t="shared" si="8"/>
        <v>2008</v>
      </c>
      <c r="C80" s="26">
        <v>34.856999999999999</v>
      </c>
      <c r="D80" s="26">
        <v>24.251999999999999</v>
      </c>
      <c r="E80" s="26">
        <v>11.375999999999999</v>
      </c>
      <c r="F80" s="26">
        <v>8.452</v>
      </c>
      <c r="G80" s="26">
        <v>4.452</v>
      </c>
      <c r="H80" s="26">
        <v>1.8360000000000001</v>
      </c>
      <c r="J80" s="26">
        <f t="shared" ref="J80:O80" si="10">C80-D80</f>
        <v>10.605</v>
      </c>
      <c r="K80" s="26">
        <f t="shared" si="10"/>
        <v>12.875999999999999</v>
      </c>
      <c r="L80" s="26">
        <f t="shared" si="10"/>
        <v>2.9239999999999995</v>
      </c>
      <c r="M80" s="26">
        <f t="shared" si="10"/>
        <v>4</v>
      </c>
      <c r="N80" s="26">
        <f t="shared" si="10"/>
        <v>2.6159999999999997</v>
      </c>
      <c r="O80" s="26">
        <f t="shared" si="10"/>
        <v>1.8360000000000001</v>
      </c>
    </row>
    <row r="81" spans="1:15" ht="10.5" customHeight="1">
      <c r="A81" s="132">
        <f t="shared" si="8"/>
        <v>2009</v>
      </c>
      <c r="C81" s="26">
        <v>33.683</v>
      </c>
      <c r="D81" s="26">
        <v>23.012</v>
      </c>
      <c r="E81" s="26">
        <v>10.243</v>
      </c>
      <c r="F81" s="26">
        <v>7.4180000000000001</v>
      </c>
      <c r="G81" s="26">
        <v>3.681</v>
      </c>
      <c r="H81" s="26">
        <v>1.431</v>
      </c>
      <c r="J81" s="26">
        <f t="shared" ref="J81:O82" si="11">C81-D81</f>
        <v>10.670999999999999</v>
      </c>
      <c r="K81" s="26">
        <f t="shared" si="11"/>
        <v>12.769</v>
      </c>
      <c r="L81" s="26">
        <f t="shared" si="11"/>
        <v>2.8250000000000002</v>
      </c>
      <c r="M81" s="26">
        <f t="shared" si="11"/>
        <v>3.7370000000000001</v>
      </c>
      <c r="N81" s="26">
        <f t="shared" si="11"/>
        <v>2.25</v>
      </c>
      <c r="O81" s="26">
        <f t="shared" si="11"/>
        <v>1.431</v>
      </c>
    </row>
    <row r="82" spans="1:15" ht="10.5" customHeight="1">
      <c r="A82" s="132">
        <f t="shared" si="8"/>
        <v>2010</v>
      </c>
      <c r="C82" s="26">
        <v>34.529000000000003</v>
      </c>
      <c r="D82" s="26">
        <v>23.866</v>
      </c>
      <c r="E82" s="26">
        <v>10.914999999999999</v>
      </c>
      <c r="F82" s="26">
        <v>7.992</v>
      </c>
      <c r="G82" s="26">
        <v>4.0640000000000001</v>
      </c>
      <c r="H82" s="26">
        <v>1.5960000000000001</v>
      </c>
      <c r="J82" s="26">
        <f t="shared" si="11"/>
        <v>10.663000000000004</v>
      </c>
      <c r="K82" s="26">
        <f t="shared" si="11"/>
        <v>12.951000000000001</v>
      </c>
      <c r="L82" s="26">
        <f t="shared" si="11"/>
        <v>2.9229999999999992</v>
      </c>
      <c r="M82" s="26">
        <f t="shared" si="11"/>
        <v>3.9279999999999999</v>
      </c>
      <c r="N82" s="26">
        <f t="shared" si="11"/>
        <v>2.468</v>
      </c>
      <c r="O82" s="26">
        <f t="shared" si="11"/>
        <v>1.5960000000000001</v>
      </c>
    </row>
    <row r="83" spans="1:15" ht="10.5" customHeight="1">
      <c r="A83" s="132">
        <f t="shared" si="8"/>
        <v>2011</v>
      </c>
      <c r="C83" s="26">
        <v>34.874000000000002</v>
      </c>
      <c r="D83" s="26">
        <v>24.149000000000001</v>
      </c>
      <c r="E83" s="26">
        <v>11.026</v>
      </c>
      <c r="F83" s="26">
        <v>8.0470000000000006</v>
      </c>
      <c r="G83" s="26">
        <v>4.0519999999999996</v>
      </c>
      <c r="H83" s="26">
        <v>1.5429999999999999</v>
      </c>
      <c r="J83" s="26">
        <f t="shared" ref="J83:O83" si="12">C83-D83</f>
        <v>10.725000000000001</v>
      </c>
      <c r="K83" s="26">
        <f t="shared" si="12"/>
        <v>13.123000000000001</v>
      </c>
      <c r="L83" s="26">
        <f t="shared" si="12"/>
        <v>2.9789999999999992</v>
      </c>
      <c r="M83" s="26">
        <f t="shared" si="12"/>
        <v>3.995000000000001</v>
      </c>
      <c r="N83" s="26">
        <f t="shared" si="12"/>
        <v>2.5089999999999995</v>
      </c>
      <c r="O83" s="26">
        <f t="shared" si="12"/>
        <v>1.5429999999999999</v>
      </c>
    </row>
    <row r="84" spans="1:15" ht="10.5" customHeight="1">
      <c r="A84" s="132">
        <f t="shared" si="8"/>
        <v>2012</v>
      </c>
      <c r="C84" s="26"/>
      <c r="D84" s="26"/>
      <c r="E84" s="26"/>
      <c r="F84" s="26"/>
      <c r="G84" s="26"/>
      <c r="H84" s="26"/>
      <c r="J84" s="26"/>
      <c r="K84" s="26"/>
      <c r="L84" s="26"/>
      <c r="M84" s="26"/>
      <c r="N84" s="26"/>
      <c r="O84" s="26"/>
    </row>
    <row r="85" spans="1:15" ht="10.5" customHeight="1">
      <c r="A85" s="132">
        <f t="shared" si="8"/>
        <v>2013</v>
      </c>
      <c r="C85" s="26"/>
      <c r="D85" s="26"/>
      <c r="E85" s="26"/>
      <c r="F85" s="26"/>
      <c r="G85" s="26"/>
      <c r="H85" s="26"/>
      <c r="J85" s="26"/>
      <c r="K85" s="26"/>
      <c r="L85" s="26"/>
      <c r="M85" s="26"/>
      <c r="N85" s="26"/>
      <c r="O85" s="26"/>
    </row>
    <row r="86" spans="1:15" ht="5.25" customHeight="1">
      <c r="A86" s="24"/>
      <c r="B86" s="24"/>
      <c r="C86" s="128"/>
      <c r="D86" s="128"/>
      <c r="E86" s="128"/>
      <c r="F86" s="128"/>
      <c r="G86" s="128"/>
      <c r="H86" s="128"/>
      <c r="I86" s="128"/>
      <c r="J86" s="128"/>
      <c r="K86" s="128"/>
      <c r="L86" s="128"/>
      <c r="M86" s="128"/>
      <c r="N86" s="128"/>
      <c r="O86" s="128"/>
    </row>
    <row r="87" spans="1:15" ht="13.5" customHeight="1">
      <c r="A87" s="129" t="s">
        <v>170</v>
      </c>
      <c r="B87" s="129"/>
    </row>
    <row r="88" spans="1:15">
      <c r="A88" s="129" t="s">
        <v>171</v>
      </c>
      <c r="B88" s="129"/>
    </row>
    <row r="89" spans="1:15">
      <c r="A89" s="129"/>
      <c r="B89" s="129"/>
    </row>
    <row r="90" spans="1:15">
      <c r="A90" s="129"/>
      <c r="B90" s="129"/>
    </row>
    <row r="91" spans="1:15">
      <c r="A91" s="129"/>
      <c r="B91" s="129"/>
    </row>
    <row r="92" spans="1:15">
      <c r="A92" s="129"/>
      <c r="B92" s="129"/>
    </row>
  </sheetData>
  <mergeCells count="1">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74" orientation="portrait" verticalDpi="96"/>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AB92"/>
  <sheetViews>
    <sheetView topLeftCell="A49" zoomScale="125" zoomScaleNormal="125" workbookViewId="0">
      <selection activeCell="Q88" sqref="Q88"/>
    </sheetView>
  </sheetViews>
  <sheetFormatPr baseColWidth="10" defaultColWidth="7.140625" defaultRowHeight="13.5" customHeight="1"/>
  <cols>
    <col min="1" max="1" width="5.42578125" style="22" customWidth="1"/>
    <col min="2" max="2" width="6" style="23" customWidth="1"/>
    <col min="3" max="4" width="6.28515625" style="23" customWidth="1"/>
    <col min="5" max="7" width="6.7109375" style="23" customWidth="1"/>
    <col min="8" max="8" width="1.7109375" style="23" customWidth="1"/>
    <col min="9" max="9" width="6" style="23" customWidth="1"/>
    <col min="10" max="10" width="5.7109375" style="23" customWidth="1"/>
    <col min="11" max="12" width="5.85546875" style="23" customWidth="1"/>
    <col min="13" max="13" width="6.7109375" style="23" customWidth="1"/>
    <col min="14" max="14" width="7.140625" style="23" customWidth="1"/>
    <col min="15" max="15" width="1.85546875" style="22" customWidth="1"/>
    <col min="16" max="22" width="7.140625" style="22" customWidth="1"/>
    <col min="23" max="28" width="7.140625" style="61" customWidth="1"/>
    <col min="29" max="16384" width="7.140625" style="22"/>
  </cols>
  <sheetData>
    <row r="1" spans="1:28" ht="19.5" customHeight="1">
      <c r="A1" s="531" t="s">
        <v>423</v>
      </c>
      <c r="B1" s="532"/>
      <c r="C1" s="532"/>
      <c r="D1" s="532"/>
      <c r="E1" s="532"/>
      <c r="F1" s="532"/>
      <c r="G1" s="532"/>
      <c r="H1" s="532"/>
      <c r="I1" s="532"/>
      <c r="J1" s="532"/>
      <c r="K1" s="532"/>
      <c r="L1" s="532"/>
      <c r="M1" s="532"/>
      <c r="N1" s="532"/>
      <c r="O1" s="527"/>
      <c r="P1" s="527"/>
      <c r="Q1" s="527"/>
      <c r="R1" s="527"/>
      <c r="S1" s="527"/>
      <c r="T1" s="527"/>
      <c r="U1" s="527"/>
    </row>
    <row r="2" spans="1:28" ht="13.5" customHeight="1">
      <c r="P2" s="152"/>
      <c r="W2" s="162"/>
    </row>
    <row r="3" spans="1:28" s="125" customFormat="1" ht="13.5" customHeight="1">
      <c r="A3" s="122" t="s">
        <v>85</v>
      </c>
      <c r="B3" s="123" t="s">
        <v>43</v>
      </c>
      <c r="C3" s="123" t="s">
        <v>111</v>
      </c>
      <c r="D3" s="123" t="s">
        <v>46</v>
      </c>
      <c r="E3" s="123" t="s">
        <v>80</v>
      </c>
      <c r="F3" s="123" t="s">
        <v>81</v>
      </c>
      <c r="G3" s="123" t="s">
        <v>82</v>
      </c>
      <c r="H3" s="123"/>
      <c r="I3" s="123" t="s">
        <v>143</v>
      </c>
      <c r="J3" s="123" t="s">
        <v>44</v>
      </c>
      <c r="K3" s="123" t="s">
        <v>45</v>
      </c>
      <c r="L3" s="123" t="s">
        <v>78</v>
      </c>
      <c r="M3" s="123" t="s">
        <v>79</v>
      </c>
      <c r="N3" s="123" t="s">
        <v>83</v>
      </c>
      <c r="O3" s="124"/>
      <c r="P3" s="123" t="s">
        <v>74</v>
      </c>
      <c r="Q3" s="123" t="s">
        <v>75</v>
      </c>
      <c r="R3" s="123" t="s">
        <v>76</v>
      </c>
      <c r="S3" s="123" t="s">
        <v>87</v>
      </c>
      <c r="T3" s="123" t="s">
        <v>88</v>
      </c>
      <c r="U3" s="123" t="s">
        <v>89</v>
      </c>
      <c r="W3" s="135"/>
      <c r="X3" s="135"/>
      <c r="Y3" s="135"/>
      <c r="Z3" s="135"/>
      <c r="AA3" s="135"/>
      <c r="AB3" s="135"/>
    </row>
    <row r="4" spans="1:28" s="125" customFormat="1" ht="13.5" customHeight="1">
      <c r="A4" s="126" t="s">
        <v>49</v>
      </c>
      <c r="B4" s="127" t="s">
        <v>50</v>
      </c>
      <c r="C4" s="127" t="s">
        <v>51</v>
      </c>
      <c r="D4" s="127" t="s">
        <v>53</v>
      </c>
      <c r="E4" s="127" t="s">
        <v>54</v>
      </c>
      <c r="F4" s="127" t="s">
        <v>56</v>
      </c>
      <c r="G4" s="127" t="s">
        <v>57</v>
      </c>
      <c r="H4" s="127"/>
      <c r="I4" s="127" t="s">
        <v>58</v>
      </c>
      <c r="J4" s="127" t="s">
        <v>86</v>
      </c>
      <c r="K4" s="127" t="s">
        <v>101</v>
      </c>
      <c r="L4" s="127" t="s">
        <v>102</v>
      </c>
      <c r="M4" s="127" t="s">
        <v>123</v>
      </c>
      <c r="N4" s="127" t="s">
        <v>124</v>
      </c>
      <c r="O4" s="127"/>
      <c r="P4" s="127" t="s">
        <v>139</v>
      </c>
      <c r="Q4" s="127" t="s">
        <v>140</v>
      </c>
      <c r="R4" s="127" t="s">
        <v>141</v>
      </c>
      <c r="S4" s="127" t="s">
        <v>142</v>
      </c>
      <c r="T4" s="127" t="s">
        <v>144</v>
      </c>
      <c r="U4" s="127" t="s">
        <v>262</v>
      </c>
      <c r="W4" s="164"/>
      <c r="X4" s="165"/>
      <c r="Y4" s="165"/>
      <c r="Z4" s="165"/>
      <c r="AA4" s="165"/>
      <c r="AB4" s="165"/>
    </row>
    <row r="5" spans="1:28" ht="13.5" customHeight="1">
      <c r="A5" s="132">
        <v>1927</v>
      </c>
      <c r="B5" s="29">
        <f>'Table B2'!C5*'Table B1'!$F15/(10)</f>
        <v>49768.92086480109</v>
      </c>
      <c r="C5" s="29">
        <f>'Table B2'!D5*'Table B1'!$F15/(5)</f>
        <v>67270.922971524415</v>
      </c>
      <c r="D5" s="29">
        <f>'Table B2'!E5*'Table B1'!$F15/(1)</f>
        <v>154375.90195470513</v>
      </c>
      <c r="E5" s="29">
        <f>'Table B2'!F5*'Table B1'!$F15/(0.5)</f>
        <v>217111.18527333008</v>
      </c>
      <c r="F5" s="29">
        <f>'Table B2'!G5*'Table B1'!$F15/(0.1)</f>
        <v>451958.11332786415</v>
      </c>
      <c r="G5" s="29">
        <f>'Table B2'!H5*'Table B1'!$F15/(0.01)</f>
        <v>1204388.971560633</v>
      </c>
      <c r="H5" s="29"/>
      <c r="I5" s="29">
        <f>(100-'Table B2'!C5)*'Table B1'!$F15/(90)</f>
        <v>14295.452769106596</v>
      </c>
      <c r="J5" s="29">
        <f>'Table B2'!J5*'Table B1'!$F15/(5)</f>
        <v>32266.918758077758</v>
      </c>
      <c r="K5" s="29">
        <f>'Table B2'!K5*'Table B1'!$F15/(4)</f>
        <v>45494.678225729243</v>
      </c>
      <c r="L5" s="29">
        <f>'Table B2'!L5*'Table B1'!$F15/(0.5)</f>
        <v>91640.618636080166</v>
      </c>
      <c r="M5" s="29">
        <f>'Table B2'!M5*'Table B1'!$F15/(0.4)</f>
        <v>158399.45325969657</v>
      </c>
      <c r="N5" s="29">
        <f>'Table B2'!N5*'Table B1'!$F15/(0.09)</f>
        <v>368354.68463533442</v>
      </c>
      <c r="O5" s="23"/>
      <c r="P5" s="23">
        <f>'Table Thresholds_nominal'!W26*'Table A0'!$L20</f>
        <v>27925.939466372507</v>
      </c>
      <c r="Q5" s="23">
        <f>'Table Thresholds_nominal'!X26*'Table A0'!$L20</f>
        <v>35980.255357200935</v>
      </c>
      <c r="R5" s="23">
        <f>'Table Thresholds_nominal'!Y26*'Table A0'!$L20</f>
        <v>73856.453197757117</v>
      </c>
      <c r="S5" s="23">
        <f>'Table Thresholds_nominal'!Z26*'Table A0'!$L20</f>
        <v>113998.70130688084</v>
      </c>
      <c r="T5" s="23">
        <f>'Table Thresholds_nominal'!AA26*'Table A0'!$L20</f>
        <v>258947.49416896931</v>
      </c>
      <c r="U5" s="23">
        <f>'Table Thresholds_nominal'!AB26*'Table A0'!$L20</f>
        <v>717457.38129748928</v>
      </c>
      <c r="W5" s="62"/>
      <c r="X5" s="62"/>
      <c r="Y5" s="62"/>
      <c r="Z5" s="62"/>
      <c r="AA5" s="62"/>
      <c r="AB5" s="62"/>
    </row>
    <row r="6" spans="1:28" ht="13.5" customHeight="1">
      <c r="A6" s="132">
        <v>1928</v>
      </c>
      <c r="B6" s="29">
        <f>'Table B2'!C6*'Table B1'!$F16/(10)</f>
        <v>53274.055679081081</v>
      </c>
      <c r="C6" s="29">
        <f>'Table B2'!D6*'Table B1'!$F16/(5)</f>
        <v>72401.032074768882</v>
      </c>
      <c r="D6" s="29">
        <f>'Table B2'!E6*'Table B1'!$F16/(1)</f>
        <v>162261.76703106696</v>
      </c>
      <c r="E6" s="29">
        <f>'Table B2'!F6*'Table B1'!$F16/(0.5)</f>
        <v>227049.34376126967</v>
      </c>
      <c r="F6" s="29">
        <f>'Table B2'!G6*'Table B1'!$F16/(0.1)</f>
        <v>474193.81725411065</v>
      </c>
      <c r="G6" s="29">
        <f>'Table B2'!H6*'Table B1'!$F16/(0.01)</f>
        <v>1253657.9113047698</v>
      </c>
      <c r="H6" s="29"/>
      <c r="I6" s="29">
        <f>(100-'Table B2'!C6)*'Table B1'!$F16/(90)</f>
        <v>14415.744199563083</v>
      </c>
      <c r="J6" s="29">
        <f>'Table B2'!J6*'Table B1'!$F16/(5)</f>
        <v>34147.079283393272</v>
      </c>
      <c r="K6" s="29">
        <f>'Table B2'!K6*'Table B1'!$F16/(4)</f>
        <v>49935.848335694362</v>
      </c>
      <c r="L6" s="29">
        <f>'Table B2'!L6*'Table B1'!$F16/(0.5)</f>
        <v>97474.190300864269</v>
      </c>
      <c r="M6" s="29">
        <f>'Table B2'!M6*'Table B1'!$F16/(0.4)</f>
        <v>165263.22538805939</v>
      </c>
      <c r="N6" s="29">
        <f>'Table B2'!N6*'Table B1'!$F16/(0.09)</f>
        <v>387586.69569292635</v>
      </c>
      <c r="O6" s="23"/>
      <c r="P6" s="23">
        <f>'Table Thresholds_nominal'!W27*'Table A0'!$L21</f>
        <v>29904.659159977196</v>
      </c>
      <c r="Q6" s="23">
        <f>'Table Thresholds_nominal'!X27*'Table A0'!$L21</f>
        <v>40082.567092261263</v>
      </c>
      <c r="R6" s="23">
        <f>'Table Thresholds_nominal'!Y27*'Table A0'!$L21</f>
        <v>81854.110791624553</v>
      </c>
      <c r="S6" s="23">
        <f>'Table Thresholds_nominal'!Z27*'Table A0'!$L21</f>
        <v>119911.83306803652</v>
      </c>
      <c r="T6" s="23">
        <f>'Table Thresholds_nominal'!AA27*'Table A0'!$L21</f>
        <v>270746.94199470995</v>
      </c>
      <c r="U6" s="23">
        <f>'Table Thresholds_nominal'!AB27*'Table A0'!$L21</f>
        <v>749348.12738715135</v>
      </c>
      <c r="W6" s="62"/>
      <c r="X6" s="62"/>
      <c r="Y6" s="62"/>
      <c r="Z6" s="62"/>
      <c r="AA6" s="62"/>
      <c r="AB6" s="62"/>
    </row>
    <row r="7" spans="1:28" ht="13.5" customHeight="1">
      <c r="A7" s="132">
        <v>1929</v>
      </c>
      <c r="B7" s="29">
        <f>'Table B2'!C7*'Table B1'!$F17/(10)</f>
        <v>54701.673672096993</v>
      </c>
      <c r="C7" s="29">
        <f>'Table B2'!D7*'Table B1'!$F17/(5)</f>
        <v>73908.238617559036</v>
      </c>
      <c r="D7" s="29">
        <f>'Table B2'!E7*'Table B1'!$F17/(1)</f>
        <v>162193.34304840409</v>
      </c>
      <c r="E7" s="29">
        <f>'Table B2'!F7*'Table B1'!$F17/(0.5)</f>
        <v>227268.95606482643</v>
      </c>
      <c r="F7" s="29">
        <f>'Table B2'!G7*'Table B1'!$F17/(0.1)</f>
        <v>479415.9130816051</v>
      </c>
      <c r="G7" s="29">
        <f>'Table B2'!H7*'Table B1'!$F17/(0.01)</f>
        <v>1339296.8933532159</v>
      </c>
      <c r="H7" s="29"/>
      <c r="I7" s="29">
        <f>(100-'Table B2'!C7)*'Table B1'!$F17/(90)</f>
        <v>14705.662784931741</v>
      </c>
      <c r="J7" s="29">
        <f>'Table B2'!J7*'Table B1'!$F17/(5)</f>
        <v>35495.10872663495</v>
      </c>
      <c r="K7" s="29">
        <f>'Table B2'!K7*'Table B1'!$F17/(4)</f>
        <v>51836.962509847763</v>
      </c>
      <c r="L7" s="29">
        <f>'Table B2'!L7*'Table B1'!$F17/(0.5)</f>
        <v>97117.730031981802</v>
      </c>
      <c r="M7" s="29">
        <f>'Table B2'!M7*'Table B1'!$F17/(0.4)</f>
        <v>164232.21681063174</v>
      </c>
      <c r="N7" s="29">
        <f>'Table B2'!N7*'Table B1'!$F17/(0.09)</f>
        <v>383873.58194031497</v>
      </c>
      <c r="O7" s="23"/>
      <c r="P7" s="23">
        <f>'Table Thresholds_nominal'!W28*'Table A0'!$L22</f>
        <v>30605.30226756883</v>
      </c>
      <c r="Q7" s="23">
        <f>'Table Thresholds_nominal'!X28*'Table A0'!$L22</f>
        <v>40094.955673731449</v>
      </c>
      <c r="R7" s="23">
        <f>'Table Thresholds_nominal'!Y28*'Table A0'!$L22</f>
        <v>81642.128397579159</v>
      </c>
      <c r="S7" s="23">
        <f>'Table Thresholds_nominal'!Z28*'Table A0'!$L22</f>
        <v>119136.85847162374</v>
      </c>
      <c r="T7" s="23">
        <f>'Table Thresholds_nominal'!AA28*'Table A0'!$L22</f>
        <v>269648.4877710201</v>
      </c>
      <c r="U7" s="23">
        <f>'Table Thresholds_nominal'!AB28*'Table A0'!$L22</f>
        <v>772290.40376088384</v>
      </c>
      <c r="W7" s="62"/>
      <c r="X7" s="62"/>
      <c r="Y7" s="62"/>
      <c r="Z7" s="62"/>
      <c r="AA7" s="62"/>
      <c r="AB7" s="62"/>
    </row>
    <row r="8" spans="1:28" ht="13.5" customHeight="1">
      <c r="A8" s="132">
        <v>1930</v>
      </c>
      <c r="B8" s="29">
        <f>'Table B2'!C8*'Table B1'!$F18/(10)</f>
        <v>53583.785726915834</v>
      </c>
      <c r="C8" s="29">
        <f>'Table B2'!D8*'Table B1'!$F18/(5)</f>
        <v>71982.857045051322</v>
      </c>
      <c r="D8" s="29">
        <f>'Table B2'!E8*'Table B1'!$F18/(1)</f>
        <v>159864.15882827589</v>
      </c>
      <c r="E8" s="29">
        <f>'Table B2'!F8*'Table B1'!$F18/(0.5)</f>
        <v>224232.83254451997</v>
      </c>
      <c r="F8" s="29">
        <f>'Table B2'!G8*'Table B1'!$F18/(0.1)</f>
        <v>478413.28880116274</v>
      </c>
      <c r="G8" s="29">
        <f>'Table B2'!H8*'Table B1'!$F18/(0.01)</f>
        <v>1370103.7848296212</v>
      </c>
      <c r="H8" s="29"/>
      <c r="I8" s="29">
        <f>(100-'Table B2'!C8)*'Table B1'!$F18/(90)</f>
        <v>14843.20694153912</v>
      </c>
      <c r="J8" s="29">
        <f>'Table B2'!J8*'Table B1'!$F18/(5)</f>
        <v>35184.714408780346</v>
      </c>
      <c r="K8" s="29">
        <f>'Table B2'!K8*'Table B1'!$F18/(4)</f>
        <v>50012.531599245187</v>
      </c>
      <c r="L8" s="29">
        <f>'Table B2'!L8*'Table B1'!$F18/(0.5)</f>
        <v>95495.485112031791</v>
      </c>
      <c r="M8" s="29">
        <f>'Table B2'!M8*'Table B1'!$F18/(0.4)</f>
        <v>160687.71848035924</v>
      </c>
      <c r="N8" s="29">
        <f>'Table B2'!N8*'Table B1'!$F18/(0.09)</f>
        <v>379336.56702022295</v>
      </c>
      <c r="O8" s="23"/>
      <c r="P8" s="23">
        <f>'Table Thresholds_nominal'!W29*'Table A0'!$L23</f>
        <v>30573.327407619727</v>
      </c>
      <c r="Q8" s="23">
        <f>'Table Thresholds_nominal'!X29*'Table A0'!$L23</f>
        <v>39222.206813432429</v>
      </c>
      <c r="R8" s="23">
        <f>'Table Thresholds_nominal'!Y29*'Table A0'!$L23</f>
        <v>84441.208693305598</v>
      </c>
      <c r="S8" s="23">
        <f>'Table Thresholds_nominal'!Z29*'Table A0'!$L23</f>
        <v>116873.47372198044</v>
      </c>
      <c r="T8" s="23">
        <f>'Table Thresholds_nominal'!AA29*'Table A0'!$L23</f>
        <v>261537.37638331964</v>
      </c>
      <c r="U8" s="23">
        <f>'Table Thresholds_nominal'!AB29*'Table A0'!$L23</f>
        <v>756361.78527324274</v>
      </c>
      <c r="W8" s="62"/>
      <c r="X8" s="62"/>
      <c r="Y8" s="62"/>
      <c r="Z8" s="62"/>
      <c r="AA8" s="62"/>
      <c r="AB8" s="62"/>
    </row>
    <row r="9" spans="1:28" ht="13.5" customHeight="1">
      <c r="A9" s="132">
        <v>1931</v>
      </c>
      <c r="B9" s="29">
        <f>'Table B2'!C9*'Table B1'!$F19/(10)</f>
        <v>55855.272413786108</v>
      </c>
      <c r="C9" s="29">
        <f>'Table B2'!D9*'Table B1'!$F19/(5)</f>
        <v>74975.02771736338</v>
      </c>
      <c r="D9" s="29">
        <f>'Table B2'!E9*'Table B1'!$F19/(1)</f>
        <v>161212.87255869005</v>
      </c>
      <c r="E9" s="29">
        <f>'Table B2'!F9*'Table B1'!$F19/(0.5)</f>
        <v>221182.23351285557</v>
      </c>
      <c r="F9" s="29">
        <f>'Table B2'!G9*'Table B1'!$F19/(0.1)</f>
        <v>465857.22620585089</v>
      </c>
      <c r="G9" s="29">
        <f>'Table B2'!H9*'Table B1'!$F19/(0.01)</f>
        <v>1277442.5777855576</v>
      </c>
      <c r="H9" s="29"/>
      <c r="I9" s="29">
        <f>(100-'Table B2'!C9)*'Table B1'!$F19/(90)</f>
        <v>14947.072361136825</v>
      </c>
      <c r="J9" s="29">
        <f>'Table B2'!J9*'Table B1'!$F19/(5)</f>
        <v>36735.517110208821</v>
      </c>
      <c r="K9" s="29">
        <f>'Table B2'!K9*'Table B1'!$F19/(4)</f>
        <v>53415.566507031719</v>
      </c>
      <c r="L9" s="29">
        <f>'Table B2'!L9*'Table B1'!$F19/(0.5)</f>
        <v>101243.51160452451</v>
      </c>
      <c r="M9" s="29">
        <f>'Table B2'!M9*'Table B1'!$F19/(0.4)</f>
        <v>160013.48533960673</v>
      </c>
      <c r="N9" s="29">
        <f>'Table B2'!N9*'Table B1'!$F19/(0.09)</f>
        <v>375681.07603032794</v>
      </c>
      <c r="O9" s="23"/>
      <c r="P9" s="23">
        <f>'Table Thresholds_nominal'!W30*'Table A0'!$L24</f>
        <v>32950.013580909457</v>
      </c>
      <c r="Q9" s="23">
        <f>'Table Thresholds_nominal'!X30*'Table A0'!$L24</f>
        <v>41907.338932734267</v>
      </c>
      <c r="R9" s="23">
        <f>'Table Thresholds_nominal'!Y30*'Table A0'!$L24</f>
        <v>84146.532655597635</v>
      </c>
      <c r="S9" s="23">
        <f>'Table Thresholds_nominal'!Z30*'Table A0'!$L24</f>
        <v>119689.41997017135</v>
      </c>
      <c r="T9" s="23">
        <f>'Table Thresholds_nominal'!AA30*'Table A0'!$L24</f>
        <v>258772.37879585396</v>
      </c>
      <c r="U9" s="23">
        <f>'Table Thresholds_nominal'!AB30*'Table A0'!$L24</f>
        <v>737656.74183293735</v>
      </c>
      <c r="W9" s="62"/>
      <c r="X9" s="62"/>
      <c r="Y9" s="62"/>
      <c r="Z9" s="62"/>
      <c r="AA9" s="62"/>
      <c r="AB9" s="62"/>
    </row>
    <row r="10" spans="1:28" ht="13.5" customHeight="1">
      <c r="A10" s="132">
        <v>1932</v>
      </c>
      <c r="B10" s="29">
        <f>'Table B2'!C10*'Table B1'!$F20/(10)</f>
        <v>56122.090259720593</v>
      </c>
      <c r="C10" s="29">
        <f>'Table B2'!D10*'Table B1'!$F20/(5)</f>
        <v>72932.769211360806</v>
      </c>
      <c r="D10" s="29">
        <f>'Table B2'!E10*'Table B1'!$F20/(1)</f>
        <v>153649.9763055098</v>
      </c>
      <c r="E10" s="29">
        <f>'Table B2'!F10*'Table B1'!$F20/(0.5)</f>
        <v>209660.86030976201</v>
      </c>
      <c r="F10" s="29">
        <f>'Table B2'!G10*'Table B1'!$F20/(0.1)</f>
        <v>439450.05285930488</v>
      </c>
      <c r="G10" s="29">
        <f>'Table B2'!H10*'Table B1'!$F20/(0.01)</f>
        <v>1150984.7440979686</v>
      </c>
      <c r="H10" s="29"/>
      <c r="I10" s="29">
        <f>(100-'Table B2'!C10)*'Table B1'!$F20/(90)</f>
        <v>14357.963206031556</v>
      </c>
      <c r="J10" s="29">
        <f>'Table B2'!J10*'Table B1'!$F20/(5)</f>
        <v>39311.41130808038</v>
      </c>
      <c r="K10" s="29">
        <f>'Table B2'!K10*'Table B1'!$F20/(4)</f>
        <v>52753.467437823558</v>
      </c>
      <c r="L10" s="29">
        <f>'Table B2'!L10*'Table B1'!$F20/(0.5)</f>
        <v>97639.092301257624</v>
      </c>
      <c r="M10" s="29">
        <f>'Table B2'!M10*'Table B1'!$F20/(0.4)</f>
        <v>152213.56217237629</v>
      </c>
      <c r="N10" s="29">
        <f>'Table B2'!N10*'Table B1'!$F20/(0.09)</f>
        <v>360390.64272167563</v>
      </c>
      <c r="O10" s="23"/>
      <c r="P10" s="23">
        <f>'Table Thresholds_nominal'!W31*'Table A0'!$L25</f>
        <v>32763.929073590032</v>
      </c>
      <c r="Q10" s="23">
        <f>'Table Thresholds_nominal'!X31*'Table A0'!$L25</f>
        <v>42278.30306356286</v>
      </c>
      <c r="R10" s="23">
        <f>'Table Thresholds_nominal'!Y31*'Table A0'!$L25</f>
        <v>78637.836492026094</v>
      </c>
      <c r="S10" s="23">
        <f>'Table Thresholds_nominal'!Z31*'Table A0'!$L25</f>
        <v>119234.70220694852</v>
      </c>
      <c r="T10" s="23">
        <f>'Table Thresholds_nominal'!AA31*'Table A0'!$L25</f>
        <v>246108.17015747487</v>
      </c>
      <c r="U10" s="23">
        <f>'Table Thresholds_nominal'!AB31*'Table A0'!$L25</f>
        <v>716289.55632369767</v>
      </c>
      <c r="W10" s="62"/>
      <c r="X10" s="62"/>
      <c r="Y10" s="62"/>
      <c r="Z10" s="62"/>
      <c r="AA10" s="62"/>
      <c r="AB10" s="62"/>
    </row>
    <row r="11" spans="1:28" ht="13.5" customHeight="1">
      <c r="A11" s="132">
        <v>1933</v>
      </c>
      <c r="B11" s="29">
        <f>'Table B2'!C11*'Table B1'!$F21/(10)</f>
        <v>53200.961761883809</v>
      </c>
      <c r="C11" s="29">
        <f>'Table B2'!D11*'Table B1'!$F21/(5)</f>
        <v>70067.833595618213</v>
      </c>
      <c r="D11" s="29">
        <f>'Table B2'!E11*'Table B1'!$F21/(1)</f>
        <v>146963.78730431609</v>
      </c>
      <c r="E11" s="29">
        <f>'Table B2'!F11*'Table B1'!$F21/(0.5)</f>
        <v>203959.1318751522</v>
      </c>
      <c r="F11" s="29">
        <f>'Table B2'!G11*'Table B1'!$F21/(0.1)</f>
        <v>432683.46623297682</v>
      </c>
      <c r="G11" s="29">
        <f>'Table B2'!H11*'Table B1'!$F21/(0.01)</f>
        <v>1114434.1117202593</v>
      </c>
      <c r="H11" s="29"/>
      <c r="I11" s="29">
        <f>(100-'Table B2'!C11)*'Table B1'!$F21/(90)</f>
        <v>13743.704631752933</v>
      </c>
      <c r="J11" s="29">
        <f>'Table B2'!J11*'Table B1'!$F21/(5)</f>
        <v>36334.089928149406</v>
      </c>
      <c r="K11" s="29">
        <f>'Table B2'!K11*'Table B1'!$F21/(4)</f>
        <v>50843.845168443731</v>
      </c>
      <c r="L11" s="29">
        <f>'Table B2'!L11*'Table B1'!$F21/(0.5)</f>
        <v>89968.442733479984</v>
      </c>
      <c r="M11" s="29">
        <f>'Table B2'!M11*'Table B1'!$F21/(0.4)</f>
        <v>146778.04828569604</v>
      </c>
      <c r="N11" s="29">
        <f>'Table B2'!N11*'Table B1'!$F21/(0.09)</f>
        <v>356933.39451216772</v>
      </c>
      <c r="O11" s="23"/>
      <c r="P11" s="23">
        <f>'Table Thresholds_nominal'!W32*'Table A0'!$L26</f>
        <v>31150.268725779872</v>
      </c>
      <c r="Q11" s="23">
        <f>'Table Thresholds_nominal'!X32*'Table A0'!$L26</f>
        <v>39825.009667148865</v>
      </c>
      <c r="R11" s="23">
        <f>'Table Thresholds_nominal'!Y32*'Table A0'!$L26</f>
        <v>74444.072690271467</v>
      </c>
      <c r="S11" s="23">
        <f>'Table Thresholds_nominal'!Z32*'Table A0'!$L26</f>
        <v>111268.6717221493</v>
      </c>
      <c r="T11" s="23">
        <f>'Table Thresholds_nominal'!AA32*'Table A0'!$L26</f>
        <v>242487.7322505406</v>
      </c>
      <c r="U11" s="23">
        <f>'Table Thresholds_nominal'!AB32*'Table A0'!$L26</f>
        <v>696088.37938784878</v>
      </c>
      <c r="W11" s="62"/>
      <c r="X11" s="62"/>
      <c r="Y11" s="62"/>
      <c r="Z11" s="62"/>
      <c r="AA11" s="62"/>
      <c r="AB11" s="62"/>
    </row>
    <row r="12" spans="1:28" ht="13.5" customHeight="1">
      <c r="A12" s="132">
        <v>1934</v>
      </c>
      <c r="B12" s="29">
        <f>'Table B2'!C12*'Table B1'!$F22/(10)</f>
        <v>53444.476993492477</v>
      </c>
      <c r="C12" s="29">
        <f>'Table B2'!D12*'Table B1'!$F22/(5)</f>
        <v>71608.812457031425</v>
      </c>
      <c r="D12" s="29">
        <f>'Table B2'!E12*'Table B1'!$F22/(1)</f>
        <v>149146.12503273494</v>
      </c>
      <c r="E12" s="29">
        <f>'Table B2'!F12*'Table B1'!$F22/(0.5)</f>
        <v>206653.65344008413</v>
      </c>
      <c r="F12" s="29">
        <f>'Table B2'!G12*'Table B1'!$F22/(0.1)</f>
        <v>425875.29622926115</v>
      </c>
      <c r="G12" s="29">
        <f>'Table B2'!H12*'Table B1'!$F22/(0.01)</f>
        <v>1066483.6676230233</v>
      </c>
      <c r="H12" s="29"/>
      <c r="I12" s="29">
        <f>(100-'Table B2'!C12)*'Table B1'!$F22/(90)</f>
        <v>14010.914221505385</v>
      </c>
      <c r="J12" s="29">
        <f>'Table B2'!J12*'Table B1'!$F22/(5)</f>
        <v>35280.141529953544</v>
      </c>
      <c r="K12" s="29">
        <f>'Table B2'!K12*'Table B1'!$F22/(4)</f>
        <v>52224.484313105539</v>
      </c>
      <c r="L12" s="29">
        <f>'Table B2'!L12*'Table B1'!$F22/(0.5)</f>
        <v>91638.596625385704</v>
      </c>
      <c r="M12" s="29">
        <f>'Table B2'!M12*'Table B1'!$F22/(0.4)</f>
        <v>151848.24274278988</v>
      </c>
      <c r="N12" s="29">
        <f>'Table B2'!N12*'Table B1'!$F22/(0.09)</f>
        <v>354696.58829662093</v>
      </c>
      <c r="O12" s="23"/>
      <c r="P12" s="23">
        <f>'Table Thresholds_nominal'!W33*'Table A0'!$L27</f>
        <v>30159.054786291068</v>
      </c>
      <c r="Q12" s="23">
        <f>'Table Thresholds_nominal'!X33*'Table A0'!$L27</f>
        <v>41019.732590695312</v>
      </c>
      <c r="R12" s="23">
        <f>'Table Thresholds_nominal'!Y33*'Table A0'!$L27</f>
        <v>76372.065799193879</v>
      </c>
      <c r="S12" s="23">
        <f>'Table Thresholds_nominal'!Z33*'Table A0'!$L27</f>
        <v>110867.12215561893</v>
      </c>
      <c r="T12" s="23">
        <f>'Table Thresholds_nominal'!AA33*'Table A0'!$L27</f>
        <v>247463.57594228076</v>
      </c>
      <c r="U12" s="23">
        <f>'Table Thresholds_nominal'!AB33*'Table A0'!$L27</f>
        <v>675042.12111209449</v>
      </c>
      <c r="W12" s="62"/>
      <c r="X12" s="62"/>
      <c r="Y12" s="62"/>
      <c r="Z12" s="62"/>
      <c r="AA12" s="62"/>
      <c r="AB12" s="62"/>
    </row>
    <row r="13" spans="1:28" ht="13.5" customHeight="1">
      <c r="A13" s="132">
        <v>1935</v>
      </c>
      <c r="B13" s="29">
        <f>'Table B2'!C13*'Table B1'!$F23/(10)</f>
        <v>55639.184920273241</v>
      </c>
      <c r="C13" s="29">
        <f>'Table B2'!D13*'Table B1'!$F23/(5)</f>
        <v>73860.05425444126</v>
      </c>
      <c r="D13" s="29">
        <f>'Table B2'!E13*'Table B1'!$F23/(1)</f>
        <v>154214.71214622751</v>
      </c>
      <c r="E13" s="29">
        <f>'Table B2'!F13*'Table B1'!$F23/(0.5)</f>
        <v>214663.35481942442</v>
      </c>
      <c r="F13" s="29">
        <f>'Table B2'!G13*'Table B1'!$F23/(0.1)</f>
        <v>440928.14971460361</v>
      </c>
      <c r="G13" s="29">
        <f>'Table B2'!H13*'Table B1'!$F23/(0.01)</f>
        <v>1103238.20973554</v>
      </c>
      <c r="H13" s="29"/>
      <c r="I13" s="29">
        <f>(100-'Table B2'!C13)*'Table B1'!$F23/(90)</f>
        <v>14214.211653997005</v>
      </c>
      <c r="J13" s="29">
        <f>'Table B2'!J13*'Table B1'!$F23/(5)</f>
        <v>37418.315586105244</v>
      </c>
      <c r="K13" s="29">
        <f>'Table B2'!K13*'Table B1'!$F23/(4)</f>
        <v>53771.389781494698</v>
      </c>
      <c r="L13" s="29">
        <f>'Table B2'!L13*'Table B1'!$F23/(0.5)</f>
        <v>93766.069473030599</v>
      </c>
      <c r="M13" s="29">
        <f>'Table B2'!M13*'Table B1'!$F23/(0.4)</f>
        <v>158097.15609562962</v>
      </c>
      <c r="N13" s="29">
        <f>'Table B2'!N13*'Table B1'!$F23/(0.09)</f>
        <v>367338.14304561063</v>
      </c>
      <c r="O13" s="23"/>
      <c r="P13" s="23">
        <f>'Table Thresholds_nominal'!W34*'Table A0'!$L28</f>
        <v>32191.187693238575</v>
      </c>
      <c r="Q13" s="23">
        <f>'Table Thresholds_nominal'!X34*'Table A0'!$L28</f>
        <v>42825.099620163659</v>
      </c>
      <c r="R13" s="23">
        <f>'Table Thresholds_nominal'!Y34*'Table A0'!$L28</f>
        <v>79426.983122366655</v>
      </c>
      <c r="S13" s="23">
        <f>'Table Thresholds_nominal'!Z34*'Table A0'!$L28</f>
        <v>111528.57855698562</v>
      </c>
      <c r="T13" s="23">
        <f>'Table Thresholds_nominal'!AA34*'Table A0'!$L28</f>
        <v>253948.56788600565</v>
      </c>
      <c r="U13" s="23">
        <f>'Table Thresholds_nominal'!AB34*'Table A0'!$L28</f>
        <v>696040.87887314858</v>
      </c>
      <c r="W13" s="62"/>
      <c r="X13" s="62"/>
      <c r="Y13" s="62"/>
      <c r="Z13" s="62"/>
      <c r="AA13" s="62"/>
      <c r="AB13" s="62"/>
    </row>
    <row r="14" spans="1:28" ht="13.5" customHeight="1">
      <c r="A14" s="132">
        <v>1936</v>
      </c>
      <c r="B14" s="29">
        <f>'Table B2'!C14*'Table B1'!$F24/(10)</f>
        <v>56793.966797230518</v>
      </c>
      <c r="C14" s="29">
        <f>'Table B2'!D14*'Table B1'!$F24/(5)</f>
        <v>76300.337141226279</v>
      </c>
      <c r="D14" s="29">
        <f>'Table B2'!E14*'Table B1'!$F24/(1)</f>
        <v>164424.22379383422</v>
      </c>
      <c r="E14" s="29">
        <f>'Table B2'!F14*'Table B1'!$F24/(0.5)</f>
        <v>230082.9838594656</v>
      </c>
      <c r="F14" s="29">
        <f>'Table B2'!G14*'Table B1'!$F24/(0.1)</f>
        <v>468198.79009806464</v>
      </c>
      <c r="G14" s="29">
        <f>'Table B2'!H14*'Table B1'!$F24/(0.01)</f>
        <v>1134158.0168633675</v>
      </c>
      <c r="H14" s="29"/>
      <c r="I14" s="29">
        <f>(100-'Table B2'!C14)*'Table B1'!$F24/(90)</f>
        <v>14940.412099602596</v>
      </c>
      <c r="J14" s="29">
        <f>'Table B2'!J14*'Table B1'!$F24/(5)</f>
        <v>37287.596453234757</v>
      </c>
      <c r="K14" s="29">
        <f>'Table B2'!K14*'Table B1'!$F24/(4)</f>
        <v>54269.365478074287</v>
      </c>
      <c r="L14" s="29">
        <f>'Table B2'!L14*'Table B1'!$F24/(0.5)</f>
        <v>98765.463728202856</v>
      </c>
      <c r="M14" s="29">
        <f>'Table B2'!M14*'Table B1'!$F24/(0.4)</f>
        <v>170554.03229981582</v>
      </c>
      <c r="N14" s="29">
        <f>'Table B2'!N14*'Table B1'!$F24/(0.09)</f>
        <v>394203.32045747549</v>
      </c>
      <c r="O14" s="23"/>
      <c r="P14" s="23">
        <f>'Table Thresholds_nominal'!W35*'Table A0'!$L29</f>
        <v>32308.638212147842</v>
      </c>
      <c r="Q14" s="23">
        <f>'Table Thresholds_nominal'!X35*'Table A0'!$L29</f>
        <v>42513.833229913413</v>
      </c>
      <c r="R14" s="23">
        <f>'Table Thresholds_nominal'!Y35*'Table A0'!$L29</f>
        <v>84025.345900800137</v>
      </c>
      <c r="S14" s="23">
        <f>'Table Thresholds_nominal'!Z35*'Table A0'!$L29</f>
        <v>119131.38220684776</v>
      </c>
      <c r="T14" s="23">
        <f>'Table Thresholds_nominal'!AA35*'Table A0'!$L29</f>
        <v>273736.91569809278</v>
      </c>
      <c r="U14" s="23">
        <f>'Table Thresholds_nominal'!AB35*'Table A0'!$L29</f>
        <v>733684.86212969711</v>
      </c>
      <c r="W14" s="62"/>
      <c r="X14" s="62"/>
      <c r="Y14" s="62"/>
      <c r="Z14" s="62"/>
      <c r="AA14" s="62"/>
      <c r="AB14" s="62"/>
    </row>
    <row r="15" spans="1:28" ht="13.5" customHeight="1">
      <c r="A15" s="132">
        <v>1937</v>
      </c>
      <c r="B15" s="29">
        <f>'Table B2'!C15*'Table B1'!$F25/(10)</f>
        <v>59280.965562371886</v>
      </c>
      <c r="C15" s="29">
        <f>'Table B2'!D15*'Table B1'!$F25/(5)</f>
        <v>79076.785000664939</v>
      </c>
      <c r="D15" s="29">
        <f>'Table B2'!E15*'Table B1'!$F25/(1)</f>
        <v>165793.43894972073</v>
      </c>
      <c r="E15" s="29">
        <f>'Table B2'!F15*'Table B1'!$F25/(0.5)</f>
        <v>232272.52574637931</v>
      </c>
      <c r="F15" s="29">
        <f>'Table B2'!G15*'Table B1'!$F25/(0.1)</f>
        <v>474681.5838610417</v>
      </c>
      <c r="G15" s="29">
        <f>'Table B2'!H15*'Table B1'!$F25/(0.01)</f>
        <v>1179308.6296173781</v>
      </c>
      <c r="H15" s="29"/>
      <c r="I15" s="29">
        <f>(100-'Table B2'!C15)*'Table B1'!$F25/(90)</f>
        <v>15325.31504188767</v>
      </c>
      <c r="J15" s="29">
        <f>'Table B2'!J15*'Table B1'!$F25/(5)</f>
        <v>39485.146124078841</v>
      </c>
      <c r="K15" s="29">
        <f>'Table B2'!K15*'Table B1'!$F25/(4)</f>
        <v>57397.621513400991</v>
      </c>
      <c r="L15" s="29">
        <f>'Table B2'!L15*'Table B1'!$F25/(0.5)</f>
        <v>99314.352153062151</v>
      </c>
      <c r="M15" s="29">
        <f>'Table B2'!M15*'Table B1'!$F25/(0.4)</f>
        <v>171670.26121771371</v>
      </c>
      <c r="N15" s="29">
        <f>'Table B2'!N15*'Table B1'!$F25/(0.09)</f>
        <v>396389.68988811551</v>
      </c>
      <c r="O15" s="23"/>
      <c r="P15" s="23">
        <f>'Table Thresholds_nominal'!W36*'Table A0'!$L30</f>
        <v>35295.50846163508</v>
      </c>
      <c r="Q15" s="23">
        <f>'Table Thresholds_nominal'!X36*'Table A0'!$L30</f>
        <v>45256.660787200424</v>
      </c>
      <c r="R15" s="23">
        <f>'Table Thresholds_nominal'!Y36*'Table A0'!$L30</f>
        <v>84897.249809336732</v>
      </c>
      <c r="S15" s="23">
        <f>'Table Thresholds_nominal'!Z36*'Table A0'!$L30</f>
        <v>121907.63143634731</v>
      </c>
      <c r="T15" s="23">
        <f>'Table Thresholds_nominal'!AA36*'Table A0'!$L30</f>
        <v>276428.18035376642</v>
      </c>
      <c r="U15" s="23">
        <f>'Table Thresholds_nominal'!AB36*'Table A0'!$L30</f>
        <v>744150.18660208734</v>
      </c>
      <c r="W15" s="62"/>
      <c r="X15" s="62"/>
      <c r="Y15" s="62"/>
      <c r="Z15" s="62"/>
      <c r="AA15" s="62"/>
      <c r="AB15" s="62"/>
    </row>
    <row r="16" spans="1:28" ht="13.5" customHeight="1">
      <c r="A16" s="132">
        <v>1938</v>
      </c>
      <c r="B16" s="29">
        <f>'Table B2'!C16*'Table B1'!$F26/(10)</f>
        <v>58189.506874271821</v>
      </c>
      <c r="C16" s="29">
        <f>'Table B2'!D16*'Table B1'!$F26/(5)</f>
        <v>76671.901696977468</v>
      </c>
      <c r="D16" s="29">
        <f>'Table B2'!E16*'Table B1'!$F26/(1)</f>
        <v>158512.47649232659</v>
      </c>
      <c r="E16" s="29">
        <f>'Table B2'!F16*'Table B1'!$F26/(0.5)</f>
        <v>224066.85492110837</v>
      </c>
      <c r="F16" s="29">
        <f>'Table B2'!G16*'Table B1'!$F26/(0.1)</f>
        <v>459524.29508542066</v>
      </c>
      <c r="G16" s="29">
        <f>'Table B2'!H16*'Table B1'!$F26/(0.01)</f>
        <v>1142959.4096776592</v>
      </c>
      <c r="H16" s="29"/>
      <c r="I16" s="29">
        <f>(100-'Table B2'!C16)*'Table B1'!$F26/(90)</f>
        <v>15206.08455431222</v>
      </c>
      <c r="J16" s="29">
        <f>'Table B2'!J16*'Table B1'!$F26/(5)</f>
        <v>39707.112051566197</v>
      </c>
      <c r="K16" s="29">
        <f>'Table B2'!K16*'Table B1'!$F26/(4)</f>
        <v>56211.75799814018</v>
      </c>
      <c r="L16" s="29">
        <f>'Table B2'!L16*'Table B1'!$F26/(0.5)</f>
        <v>92958.098063544792</v>
      </c>
      <c r="M16" s="29">
        <f>'Table B2'!M16*'Table B1'!$F26/(0.4)</f>
        <v>165202.49488003028</v>
      </c>
      <c r="N16" s="29">
        <f>'Table B2'!N16*'Table B1'!$F26/(0.09)</f>
        <v>383587.06013072759</v>
      </c>
      <c r="O16" s="23"/>
      <c r="P16" s="23">
        <f>'Table Thresholds_nominal'!W37*'Table A0'!$L31</f>
        <v>35467.314502694418</v>
      </c>
      <c r="Q16" s="23">
        <f>'Table Thresholds_nominal'!X37*'Table A0'!$L31</f>
        <v>45144.728145509711</v>
      </c>
      <c r="R16" s="23">
        <f>'Table Thresholds_nominal'!Y37*'Table A0'!$L31</f>
        <v>82593.54924344382</v>
      </c>
      <c r="S16" s="23">
        <f>'Table Thresholds_nominal'!Z37*'Table A0'!$L31</f>
        <v>117971.29634092921</v>
      </c>
      <c r="T16" s="23">
        <f>'Table Thresholds_nominal'!AA37*'Table A0'!$L31</f>
        <v>265520.50580203929</v>
      </c>
      <c r="U16" s="23">
        <f>'Table Thresholds_nominal'!AB37*'Table A0'!$L31</f>
        <v>717477.63248678786</v>
      </c>
      <c r="W16" s="62"/>
      <c r="X16" s="62"/>
      <c r="Y16" s="62"/>
      <c r="Z16" s="62"/>
      <c r="AA16" s="62"/>
      <c r="AB16" s="62"/>
    </row>
    <row r="17" spans="1:28" ht="13.5" customHeight="1">
      <c r="A17" s="132">
        <v>1939</v>
      </c>
      <c r="B17" s="29">
        <f>'Table B2'!C17*'Table B1'!$F27/(10)</f>
        <v>62672.40581699046</v>
      </c>
      <c r="C17" s="29">
        <f>'Table B2'!D17*'Table B1'!$F27/(5)</f>
        <v>82037.555455792317</v>
      </c>
      <c r="D17" s="29">
        <f>'Table B2'!E17*'Table B1'!$F27/(1)</f>
        <v>167637.69309246883</v>
      </c>
      <c r="E17" s="29">
        <f>'Table B2'!F17*'Table B1'!$F27/(0.5)</f>
        <v>233019.87008607909</v>
      </c>
      <c r="F17" s="29">
        <f>'Table B2'!G17*'Table B1'!$F27/(0.1)</f>
        <v>474670.10573090182</v>
      </c>
      <c r="G17" s="29">
        <f>'Table B2'!H17*'Table B1'!$F27/(0.01)</f>
        <v>1167757.9938489655</v>
      </c>
      <c r="H17" s="29"/>
      <c r="I17" s="29">
        <f>(100-'Table B2'!C17)*'Table B1'!$F27/(90)</f>
        <v>15759.847375636315</v>
      </c>
      <c r="J17" s="29">
        <f>'Table B2'!J17*'Table B1'!$F27/(5)</f>
        <v>43307.256178188611</v>
      </c>
      <c r="K17" s="29">
        <f>'Table B2'!K17*'Table B1'!$F27/(4)</f>
        <v>60637.521046623173</v>
      </c>
      <c r="L17" s="29">
        <f>'Table B2'!L17*'Table B1'!$F27/(0.5)</f>
        <v>102255.51609885864</v>
      </c>
      <c r="M17" s="29">
        <f>'Table B2'!M17*'Table B1'!$F27/(0.4)</f>
        <v>172607.31117487338</v>
      </c>
      <c r="N17" s="29">
        <f>'Table B2'!N17*'Table B1'!$F27/(0.09)</f>
        <v>397660.34038445028</v>
      </c>
      <c r="O17" s="23"/>
      <c r="P17" s="23">
        <f>'Table Thresholds_nominal'!W38*'Table A0'!$L32</f>
        <v>38777.480747569236</v>
      </c>
      <c r="Q17" s="23">
        <f>'Table Thresholds_nominal'!X38*'Table A0'!$L32</f>
        <v>49124.114761146709</v>
      </c>
      <c r="R17" s="23">
        <f>'Table Thresholds_nominal'!Y38*'Table A0'!$L32</f>
        <v>87267.593690913141</v>
      </c>
      <c r="S17" s="23">
        <f>'Table Thresholds_nominal'!Z38*'Table A0'!$L32</f>
        <v>124387.02185844591</v>
      </c>
      <c r="T17" s="23">
        <f>'Table Thresholds_nominal'!AA38*'Table A0'!$L32</f>
        <v>275796.30380350427</v>
      </c>
      <c r="U17" s="23">
        <f>'Table Thresholds_nominal'!AB38*'Table A0'!$L32</f>
        <v>732156.32531724672</v>
      </c>
      <c r="W17" s="62"/>
      <c r="X17" s="62"/>
      <c r="Y17" s="62"/>
      <c r="Z17" s="62"/>
      <c r="AA17" s="62"/>
      <c r="AB17" s="62"/>
    </row>
    <row r="18" spans="1:28" ht="13.5" customHeight="1">
      <c r="A18" s="132">
        <v>1940</v>
      </c>
      <c r="B18" s="29">
        <f>'Table B2'!C18*'Table B1'!$F28/(10)</f>
        <v>64783.762636085463</v>
      </c>
      <c r="C18" s="29">
        <f>'Table B2'!D18*'Table B1'!$F28/(5)</f>
        <v>84279.994317803707</v>
      </c>
      <c r="D18" s="29">
        <f>'Table B2'!E18*'Table B1'!$F28/(1)</f>
        <v>175728.55459806148</v>
      </c>
      <c r="E18" s="29">
        <f>'Table B2'!F18*'Table B1'!$F28/(0.5)</f>
        <v>245419.44630686377</v>
      </c>
      <c r="F18" s="29">
        <f>'Table B2'!G18*'Table B1'!$F28/(0.1)</f>
        <v>502681.51476611214</v>
      </c>
      <c r="G18" s="29">
        <f>'Table B2'!H18*'Table B1'!$F28/(0.01)</f>
        <v>1219958.0621516756</v>
      </c>
      <c r="H18" s="29"/>
      <c r="I18" s="29">
        <f>(100-'Table B2'!C18)*'Table B1'!$F28/(90)</f>
        <v>16132.423049072844</v>
      </c>
      <c r="J18" s="29">
        <f>'Table B2'!J18*'Table B1'!$F28/(5)</f>
        <v>45287.530954367197</v>
      </c>
      <c r="K18" s="29">
        <f>'Table B2'!K18*'Table B1'!$F28/(4)</f>
        <v>61417.854247739262</v>
      </c>
      <c r="L18" s="29">
        <f>'Table B2'!L18*'Table B1'!$F28/(0.5)</f>
        <v>106037.66288925924</v>
      </c>
      <c r="M18" s="29">
        <f>'Table B2'!M18*'Table B1'!$F28/(0.4)</f>
        <v>181103.92919205167</v>
      </c>
      <c r="N18" s="29">
        <f>'Table B2'!N18*'Table B1'!$F28/(0.09)</f>
        <v>422984.12061216059</v>
      </c>
      <c r="O18" s="23"/>
      <c r="P18" s="23">
        <f>'Table Thresholds_nominal'!W39*'Table A0'!$L33</f>
        <v>41410.575093006591</v>
      </c>
      <c r="Q18" s="23">
        <f>'Table Thresholds_nominal'!X39*'Table A0'!$L33</f>
        <v>50258.269718158874</v>
      </c>
      <c r="R18" s="23">
        <f>'Table Thresholds_nominal'!Y39*'Table A0'!$L33</f>
        <v>89417.280945983366</v>
      </c>
      <c r="S18" s="23">
        <f>'Table Thresholds_nominal'!Z39*'Table A0'!$L33</f>
        <v>129414.59641754988</v>
      </c>
      <c r="T18" s="23">
        <f>'Table Thresholds_nominal'!AA39*'Table A0'!$L33</f>
        <v>292524.05978998076</v>
      </c>
      <c r="U18" s="23">
        <f>'Table Thresholds_nominal'!AB39*'Table A0'!$L33</f>
        <v>783166.43665774388</v>
      </c>
      <c r="W18" s="62"/>
      <c r="X18" s="62"/>
      <c r="Y18" s="62"/>
      <c r="Z18" s="62"/>
      <c r="AA18" s="62"/>
      <c r="AB18" s="62"/>
    </row>
    <row r="19" spans="1:28" ht="13.5" customHeight="1">
      <c r="A19" s="132">
        <v>1941</v>
      </c>
      <c r="B19" s="29">
        <f>'Table B2'!C19*'Table B1'!$F29/(10)</f>
        <v>66415.338027097314</v>
      </c>
      <c r="C19" s="29">
        <f>'Table B2'!D19*'Table B1'!$F29/(5)</f>
        <v>86244.394086322718</v>
      </c>
      <c r="D19" s="29">
        <f>'Table B2'!E19*'Table B1'!$F29/(1)</f>
        <v>183641.78316553702</v>
      </c>
      <c r="E19" s="29">
        <f>'Table B2'!F19*'Table B1'!$F29/(0.5)</f>
        <v>260553.52492528662</v>
      </c>
      <c r="F19" s="29">
        <f>'Table B2'!G19*'Table B1'!$F29/(0.1)</f>
        <v>542027.40586647217</v>
      </c>
      <c r="G19" s="29">
        <f>'Table B2'!H19*'Table B1'!$F29/(0.01)</f>
        <v>1283749.1191574342</v>
      </c>
      <c r="H19" s="29"/>
      <c r="I19" s="29">
        <f>(100-'Table B2'!C19)*'Table B1'!$F29/(90)</f>
        <v>17777.271262860915</v>
      </c>
      <c r="J19" s="29">
        <f>'Table B2'!J19*'Table B1'!$F29/(5)</f>
        <v>46586.281967871895</v>
      </c>
      <c r="K19" s="29">
        <f>'Table B2'!K19*'Table B1'!$F29/(4)</f>
        <v>61895.046816519156</v>
      </c>
      <c r="L19" s="29">
        <f>'Table B2'!L19*'Table B1'!$F29/(0.5)</f>
        <v>106730.0414057874</v>
      </c>
      <c r="M19" s="29">
        <f>'Table B2'!M19*'Table B1'!$F29/(0.4)</f>
        <v>190185.05468999024</v>
      </c>
      <c r="N19" s="29">
        <f>'Table B2'!N19*'Table B1'!$F29/(0.09)</f>
        <v>459613.88216747646</v>
      </c>
      <c r="O19" s="23"/>
      <c r="P19" s="23">
        <f>'Table Thresholds_nominal'!W40*'Table A0'!$L34</f>
        <v>42793.501337206049</v>
      </c>
      <c r="Q19" s="23">
        <f>'Table Thresholds_nominal'!X40*'Table A0'!$L34</f>
        <v>51325.453081080486</v>
      </c>
      <c r="R19" s="23">
        <f>'Table Thresholds_nominal'!Y40*'Table A0'!$L34</f>
        <v>89227.00794329193</v>
      </c>
      <c r="S19" s="23">
        <f>'Table Thresholds_nominal'!Z40*'Table A0'!$L34</f>
        <v>132304.53999466059</v>
      </c>
      <c r="T19" s="23">
        <f>'Table Thresholds_nominal'!AA40*'Table A0'!$L34</f>
        <v>315784.24497407279</v>
      </c>
      <c r="U19" s="23">
        <f>'Table Thresholds_nominal'!AB40*'Table A0'!$L34</f>
        <v>858175.36341441143</v>
      </c>
      <c r="W19" s="62"/>
      <c r="X19" s="62"/>
      <c r="Y19" s="62"/>
      <c r="Z19" s="62"/>
      <c r="AA19" s="62"/>
      <c r="AB19" s="62"/>
    </row>
    <row r="20" spans="1:28" ht="13.5" customHeight="1">
      <c r="A20" s="132">
        <v>1942</v>
      </c>
      <c r="B20" s="29">
        <f>'Table B2'!C20*'Table B1'!$F30/(10)</f>
        <v>66877.708395705471</v>
      </c>
      <c r="C20" s="29">
        <f>'Table B2'!D20*'Table B1'!$F30/(5)</f>
        <v>86185.312688084552</v>
      </c>
      <c r="D20" s="29">
        <f>'Table B2'!E20*'Table B1'!$F30/(1)</f>
        <v>178110.05648073406</v>
      </c>
      <c r="E20" s="29">
        <f>'Table B2'!F20*'Table B1'!$F30/(0.5)</f>
        <v>253088.1667796121</v>
      </c>
      <c r="F20" s="29">
        <f>'Table B2'!G20*'Table B1'!$F30/(0.1)</f>
        <v>539121.26081176149</v>
      </c>
      <c r="G20" s="29">
        <f>'Table B2'!H20*'Table B1'!$F30/(0.01)</f>
        <v>1266922.6147340068</v>
      </c>
      <c r="H20" s="29"/>
      <c r="I20" s="29">
        <f>(100-'Table B2'!C20)*'Table B1'!$F30/(90)</f>
        <v>20009.529362443966</v>
      </c>
      <c r="J20" s="29">
        <f>'Table B2'!J20*'Table B1'!$F30/(5)</f>
        <v>47570.104103326397</v>
      </c>
      <c r="K20" s="29">
        <f>'Table B2'!K20*'Table B1'!$F30/(4)</f>
        <v>63204.126739922162</v>
      </c>
      <c r="L20" s="29">
        <f>'Table B2'!L20*'Table B1'!$F30/(0.5)</f>
        <v>103131.94618185599</v>
      </c>
      <c r="M20" s="29">
        <f>'Table B2'!M20*'Table B1'!$F30/(0.4)</f>
        <v>181579.89327157472</v>
      </c>
      <c r="N20" s="29">
        <f>'Table B2'!N20*'Table B1'!$F30/(0.09)</f>
        <v>458254.44370928989</v>
      </c>
      <c r="O20" s="23"/>
      <c r="P20" s="23">
        <f>'Table Thresholds_nominal'!W41*'Table A0'!$L35</f>
        <v>43460.937867554036</v>
      </c>
      <c r="Q20" s="23">
        <f>'Table Thresholds_nominal'!X41*'Table A0'!$L35</f>
        <v>52872.026098545844</v>
      </c>
      <c r="R20" s="23">
        <f>'Table Thresholds_nominal'!Y41*'Table A0'!$L35</f>
        <v>88749.472379701954</v>
      </c>
      <c r="S20" s="23">
        <f>'Table Thresholds_nominal'!Z41*'Table A0'!$L35</f>
        <v>125850.37392406922</v>
      </c>
      <c r="T20" s="23">
        <f>'Table Thresholds_nominal'!AA41*'Table A0'!$L35</f>
        <v>307803.1372233929</v>
      </c>
      <c r="U20" s="23">
        <f>'Table Thresholds_nominal'!AB41*'Table A0'!$L35</f>
        <v>852533.14481549396</v>
      </c>
      <c r="W20" s="62"/>
      <c r="X20" s="62"/>
      <c r="Y20" s="62"/>
      <c r="Z20" s="62"/>
      <c r="AA20" s="62"/>
      <c r="AB20" s="62"/>
    </row>
    <row r="21" spans="1:28" ht="13.5" customHeight="1">
      <c r="A21" s="132">
        <v>1943</v>
      </c>
      <c r="B21" s="29">
        <f>'Table B2'!C21*'Table B1'!$F31/(10)</f>
        <v>69662.346001184909</v>
      </c>
      <c r="C21" s="29">
        <f>'Table B2'!D21*'Table B1'!$F31/(5)</f>
        <v>87528.144154508613</v>
      </c>
      <c r="D21" s="29">
        <f>'Table B2'!E21*'Table B1'!$F31/(1)</f>
        <v>172924.34433773014</v>
      </c>
      <c r="E21" s="29">
        <f>'Table B2'!F21*'Table B1'!$F31/(0.5)</f>
        <v>242858.56703222313</v>
      </c>
      <c r="F21" s="29">
        <f>'Table B2'!G21*'Table B1'!$F31/(0.1)</f>
        <v>501222.1811283523</v>
      </c>
      <c r="G21" s="29">
        <f>'Table B2'!H21*'Table B1'!$F31/(0.01)</f>
        <v>1111733.4092696535</v>
      </c>
      <c r="H21" s="29"/>
      <c r="I21" s="29">
        <f>(100-'Table B2'!C21)*'Table B1'!$F31/(90)</f>
        <v>22169.166539810598</v>
      </c>
      <c r="J21" s="29">
        <f>'Table B2'!J21*'Table B1'!$F31/(5)</f>
        <v>51796.547847861199</v>
      </c>
      <c r="K21" s="29">
        <f>'Table B2'!K21*'Table B1'!$F31/(4)</f>
        <v>66179.094108703226</v>
      </c>
      <c r="L21" s="29">
        <f>'Table B2'!L21*'Table B1'!$F31/(0.5)</f>
        <v>102990.12164323716</v>
      </c>
      <c r="M21" s="29">
        <f>'Table B2'!M21*'Table B1'!$F31/(0.4)</f>
        <v>178267.6635081908</v>
      </c>
      <c r="N21" s="29">
        <f>'Table B2'!N21*'Table B1'!$F31/(0.09)</f>
        <v>433387.60022376332</v>
      </c>
      <c r="O21" s="23"/>
      <c r="P21" s="23">
        <f>'Table Thresholds_nominal'!W42*'Table A0'!$L36</f>
        <v>47933.278829860625</v>
      </c>
      <c r="Q21" s="23">
        <f>'Table Thresholds_nominal'!X42*'Table A0'!$L36</f>
        <v>56853.470794344146</v>
      </c>
      <c r="R21" s="23">
        <f>'Table Thresholds_nominal'!Y42*'Table A0'!$L36</f>
        <v>89040.611691227008</v>
      </c>
      <c r="S21" s="23">
        <f>'Table Thresholds_nominal'!Z42*'Table A0'!$L36</f>
        <v>124875.79400047824</v>
      </c>
      <c r="T21" s="23">
        <f>'Table Thresholds_nominal'!AA42*'Table A0'!$L36</f>
        <v>303842.14307708963</v>
      </c>
      <c r="U21" s="23">
        <f>'Table Thresholds_nominal'!AB42*'Table A0'!$L36</f>
        <v>761756.81975772814</v>
      </c>
      <c r="W21" s="62"/>
      <c r="X21" s="62"/>
      <c r="Y21" s="62"/>
      <c r="Z21" s="62"/>
      <c r="AA21" s="62"/>
      <c r="AB21" s="62"/>
    </row>
    <row r="22" spans="1:28" ht="13.5" customHeight="1">
      <c r="A22" s="132">
        <v>1944</v>
      </c>
      <c r="B22" s="29">
        <f>'Table B2'!C22*'Table B1'!$F32/(10)</f>
        <v>70726.487350894749</v>
      </c>
      <c r="C22" s="29">
        <f>'Table B2'!D22*'Table B1'!$F32/(5)</f>
        <v>86956.016144039648</v>
      </c>
      <c r="D22" s="29">
        <f>'Table B2'!E22*'Table B1'!$F32/(1)</f>
        <v>159909.86046583706</v>
      </c>
      <c r="E22" s="29">
        <f>'Table B2'!F22*'Table B1'!$F32/(0.5)</f>
        <v>220608.93043417778</v>
      </c>
      <c r="F22" s="29">
        <f>'Table B2'!G22*'Table B1'!$F32/(0.1)</f>
        <v>447195.79957735882</v>
      </c>
      <c r="G22" s="29">
        <f>'Table B2'!H22*'Table B1'!$F32/(0.01)</f>
        <v>1023147.2021178646</v>
      </c>
      <c r="H22" s="29"/>
      <c r="I22" s="29">
        <f>(100-'Table B2'!C22)*'Table B1'!$F32/(90)</f>
        <v>24074.934680046168</v>
      </c>
      <c r="J22" s="29">
        <f>'Table B2'!J22*'Table B1'!$F32/(5)</f>
        <v>54496.958557749851</v>
      </c>
      <c r="K22" s="29">
        <f>'Table B2'!K22*'Table B1'!$F32/(4)</f>
        <v>68717.555063590291</v>
      </c>
      <c r="L22" s="29">
        <f>'Table B2'!L22*'Table B1'!$F32/(0.5)</f>
        <v>99210.790497496317</v>
      </c>
      <c r="M22" s="29">
        <f>'Table B2'!M22*'Table B1'!$F32/(0.4)</f>
        <v>163962.21314838252</v>
      </c>
      <c r="N22" s="29">
        <f>'Table B2'!N22*'Table B1'!$F32/(0.09)</f>
        <v>383201.19929508044</v>
      </c>
      <c r="O22" s="23"/>
      <c r="P22" s="23">
        <f>'Table Thresholds_nominal'!W43*'Table A0'!$L37</f>
        <v>50345.387695938145</v>
      </c>
      <c r="Q22" s="23">
        <f>'Table Thresholds_nominal'!X43*'Table A0'!$L37</f>
        <v>59656.459124182264</v>
      </c>
      <c r="R22" s="23">
        <f>'Table Thresholds_nominal'!Y43*'Table A0'!$L37</f>
        <v>88562.677616780318</v>
      </c>
      <c r="S22" s="23">
        <f>'Table Thresholds_nominal'!Z43*'Table A0'!$L37</f>
        <v>116778.42145195528</v>
      </c>
      <c r="T22" s="23">
        <f>'Table Thresholds_nominal'!AA43*'Table A0'!$L37</f>
        <v>267237.12170252361</v>
      </c>
      <c r="U22" s="23">
        <f>'Table Thresholds_nominal'!AB43*'Table A0'!$L37</f>
        <v>695850.98803906003</v>
      </c>
      <c r="W22" s="62"/>
      <c r="X22" s="62"/>
      <c r="Y22" s="62"/>
      <c r="Z22" s="62"/>
      <c r="AA22" s="62"/>
      <c r="AB22" s="62"/>
    </row>
    <row r="23" spans="1:28" ht="13.5" customHeight="1">
      <c r="A23" s="132">
        <v>1945</v>
      </c>
      <c r="B23" s="29">
        <f>'Table B2'!C23*'Table B1'!$F33/(10)</f>
        <v>70323.818880738065</v>
      </c>
      <c r="C23" s="29">
        <f>'Table B2'!D23*'Table B1'!$F33/(5)</f>
        <v>87693.46580661468</v>
      </c>
      <c r="D23" s="29">
        <f>'Table B2'!E23*'Table B1'!$F33/(1)</f>
        <v>167466.9107552947</v>
      </c>
      <c r="E23" s="29">
        <f>'Table B2'!F23*'Table B1'!$F33/(0.5)</f>
        <v>231341.82048103056</v>
      </c>
      <c r="F23" s="29">
        <f>'Table B2'!G23*'Table B1'!$F33/(0.1)</f>
        <v>459758.96560831869</v>
      </c>
      <c r="G23" s="29">
        <f>'Table B2'!H23*'Table B1'!$F33/(0.01)</f>
        <v>1017787.0231023848</v>
      </c>
      <c r="H23" s="29"/>
      <c r="I23" s="29">
        <f>(100-'Table B2'!C23)*'Table B1'!$F33/(90)</f>
        <v>24682.635165945605</v>
      </c>
      <c r="J23" s="29">
        <f>'Table B2'!J23*'Table B1'!$F33/(5)</f>
        <v>52954.171954861435</v>
      </c>
      <c r="K23" s="29">
        <f>'Table B2'!K23*'Table B1'!$F33/(4)</f>
        <v>67750.104569444666</v>
      </c>
      <c r="L23" s="29">
        <f>'Table B2'!L23*'Table B1'!$F33/(0.5)</f>
        <v>103592.00102955881</v>
      </c>
      <c r="M23" s="29">
        <f>'Table B2'!M23*'Table B1'!$F33/(0.4)</f>
        <v>174237.53419920855</v>
      </c>
      <c r="N23" s="29">
        <f>'Table B2'!N23*'Table B1'!$F33/(0.09)</f>
        <v>397755.84810897801</v>
      </c>
      <c r="O23" s="23"/>
      <c r="P23" s="23">
        <f>'Table Thresholds_nominal'!W44*'Table A0'!$L38</f>
        <v>48949.238853805917</v>
      </c>
      <c r="Q23" s="23">
        <f>'Table Thresholds_nominal'!X44*'Table A0'!$L38</f>
        <v>58103.872755862445</v>
      </c>
      <c r="R23" s="23">
        <f>'Table Thresholds_nominal'!Y44*'Table A0'!$L38</f>
        <v>90680.639564084078</v>
      </c>
      <c r="S23" s="23">
        <f>'Table Thresholds_nominal'!Z44*'Table A0'!$L38</f>
        <v>124420.86232974217</v>
      </c>
      <c r="T23" s="23">
        <f>'Table Thresholds_nominal'!AA44*'Table A0'!$L38</f>
        <v>282513.02230918058</v>
      </c>
      <c r="U23" s="23">
        <f>'Table Thresholds_nominal'!AB44*'Table A0'!$L38</f>
        <v>707243.37188946002</v>
      </c>
      <c r="W23" s="62"/>
      <c r="X23" s="62"/>
      <c r="Y23" s="62"/>
      <c r="Z23" s="62"/>
      <c r="AA23" s="62"/>
      <c r="AB23" s="62"/>
    </row>
    <row r="24" spans="1:28" ht="13.5" customHeight="1">
      <c r="A24" s="132">
        <v>1946</v>
      </c>
      <c r="B24" s="29">
        <f>'Table B2'!C24*'Table B1'!$F34/(10)</f>
        <v>72975.724979576466</v>
      </c>
      <c r="C24" s="29">
        <f>'Table B2'!D24*'Table B1'!$F34/(5)</f>
        <v>94091.709135553363</v>
      </c>
      <c r="D24" s="29">
        <f>'Table B2'!E24*'Table B1'!$F34/(1)</f>
        <v>185985.77454562232</v>
      </c>
      <c r="E24" s="29">
        <f>'Table B2'!F24*'Table B1'!$F34/(0.5)</f>
        <v>251973.22503305002</v>
      </c>
      <c r="F24" s="29">
        <f>'Table B2'!G24*'Table B1'!$F34/(0.1)</f>
        <v>487202.49787193333</v>
      </c>
      <c r="G24" s="29">
        <f>'Table B2'!H24*'Table B1'!$F34/(0.01)</f>
        <v>1072659.4374388033</v>
      </c>
      <c r="H24" s="29"/>
      <c r="I24" s="29">
        <f>(100-'Table B2'!C24)*'Table B1'!$F34/(90)</f>
        <v>24190.876611387113</v>
      </c>
      <c r="J24" s="29">
        <f>'Table B2'!J24*'Table B1'!$F34/(5)</f>
        <v>51859.740823599597</v>
      </c>
      <c r="K24" s="29">
        <f>'Table B2'!K24*'Table B1'!$F34/(4)</f>
        <v>71118.192783036095</v>
      </c>
      <c r="L24" s="29">
        <f>'Table B2'!L24*'Table B1'!$F34/(0.5)</f>
        <v>119998.32405819459</v>
      </c>
      <c r="M24" s="29">
        <f>'Table B2'!M24*'Table B1'!$F34/(0.4)</f>
        <v>193165.90682332919</v>
      </c>
      <c r="N24" s="29">
        <f>'Table B2'!N24*'Table B1'!$F34/(0.09)</f>
        <v>422151.72680894792</v>
      </c>
      <c r="O24" s="23"/>
      <c r="P24" s="23">
        <f>'Table Thresholds_nominal'!W45*'Table A0'!$L39</f>
        <v>47399.971296139112</v>
      </c>
      <c r="Q24" s="23">
        <f>'Table Thresholds_nominal'!X45*'Table A0'!$L39</f>
        <v>57501.197880646032</v>
      </c>
      <c r="R24" s="23">
        <f>'Table Thresholds_nominal'!Y45*'Table A0'!$L39</f>
        <v>105134.06239544567</v>
      </c>
      <c r="S24" s="23">
        <f>'Table Thresholds_nominal'!Z45*'Table A0'!$L39</f>
        <v>142006.98459485243</v>
      </c>
      <c r="T24" s="23">
        <f>'Table Thresholds_nominal'!AA45*'Table A0'!$L39</f>
        <v>306098.8610373594</v>
      </c>
      <c r="U24" s="23">
        <f>'Table Thresholds_nominal'!AB45*'Table A0'!$L39</f>
        <v>729971.40933143289</v>
      </c>
      <c r="W24" s="62"/>
      <c r="X24" s="62"/>
      <c r="Y24" s="62"/>
      <c r="Z24" s="62"/>
      <c r="AA24" s="62"/>
      <c r="AB24" s="62"/>
    </row>
    <row r="25" spans="1:28" ht="13.5" customHeight="1">
      <c r="A25" s="132">
        <v>1947</v>
      </c>
      <c r="B25" s="29">
        <f>'Table B2'!C25*'Table B1'!$F35/(10)</f>
        <v>69424.466611422453</v>
      </c>
      <c r="C25" s="29">
        <f>'Table B2'!D25*'Table B1'!$F35/(5)</f>
        <v>89385.147688093624</v>
      </c>
      <c r="D25" s="29">
        <f>'Table B2'!E25*'Table B1'!$F35/(1)</f>
        <v>174443.95190839222</v>
      </c>
      <c r="E25" s="29">
        <f>'Table B2'!F25*'Table B1'!$F35/(0.5)</f>
        <v>235390.89844699527</v>
      </c>
      <c r="F25" s="29">
        <f>'Table B2'!G25*'Table B1'!$F35/(0.1)</f>
        <v>445146.26554882998</v>
      </c>
      <c r="G25" s="29">
        <f>'Table B2'!H25*'Table B1'!$F35/(0.01)</f>
        <v>948125.40007589653</v>
      </c>
      <c r="H25" s="29"/>
      <c r="I25" s="29">
        <f>(100-'Table B2'!C25)*'Table B1'!$F35/(90)</f>
        <v>23179.796967446917</v>
      </c>
      <c r="J25" s="29">
        <f>'Table B2'!J25*'Table B1'!$F35/(5)</f>
        <v>49463.78553475131</v>
      </c>
      <c r="K25" s="29">
        <f>'Table B2'!K25*'Table B1'!$F35/(4)</f>
        <v>68120.446633018961</v>
      </c>
      <c r="L25" s="29">
        <f>'Table B2'!L25*'Table B1'!$F35/(0.5)</f>
        <v>113497.00536978913</v>
      </c>
      <c r="M25" s="29">
        <f>'Table B2'!M25*'Table B1'!$F35/(0.4)</f>
        <v>182952.05667153661</v>
      </c>
      <c r="N25" s="29">
        <f>'Table B2'!N25*'Table B1'!$F35/(0.09)</f>
        <v>389259.69504582265</v>
      </c>
      <c r="O25" s="23"/>
      <c r="P25" s="23">
        <f>'Table Thresholds_nominal'!W46*'Table A0'!$L40</f>
        <v>45849.552190350892</v>
      </c>
      <c r="Q25" s="23">
        <f>'Table Thresholds_nominal'!X46*'Table A0'!$L40</f>
        <v>54264.287046176447</v>
      </c>
      <c r="R25" s="23">
        <f>'Table Thresholds_nominal'!Y46*'Table A0'!$L40</f>
        <v>99607.907439003102</v>
      </c>
      <c r="S25" s="23">
        <f>'Table Thresholds_nominal'!Z46*'Table A0'!$L40</f>
        <v>134787.39937639039</v>
      </c>
      <c r="T25" s="23">
        <f>'Table Thresholds_nominal'!AA46*'Table A0'!$L40</f>
        <v>287541.58108829428</v>
      </c>
      <c r="U25" s="23">
        <f>'Table Thresholds_nominal'!AB46*'Table A0'!$L40</f>
        <v>658652.8937779977</v>
      </c>
      <c r="W25" s="62"/>
      <c r="X25" s="62"/>
      <c r="Y25" s="62"/>
      <c r="Z25" s="62"/>
      <c r="AA25" s="62"/>
      <c r="AB25" s="62"/>
    </row>
    <row r="26" spans="1:28" ht="13.5" customHeight="1">
      <c r="A26" s="132">
        <v>1948</v>
      </c>
      <c r="B26" s="29">
        <f>'Table B2'!C26*'Table B1'!$F36/(10)</f>
        <v>70027.442959144726</v>
      </c>
      <c r="C26" s="29">
        <f>'Table B2'!D26*'Table B1'!$F36/(5)</f>
        <v>90238.695121483266</v>
      </c>
      <c r="D26" s="29">
        <f>'Table B2'!E26*'Table B1'!$F36/(1)</f>
        <v>173690.88536465049</v>
      </c>
      <c r="E26" s="29">
        <f>'Table B2'!F26*'Table B1'!$F36/(0.5)</f>
        <v>234814.18775179196</v>
      </c>
      <c r="F26" s="29">
        <f>'Table B2'!G26*'Table B1'!$F36/(0.1)</f>
        <v>440871.0506276199</v>
      </c>
      <c r="G26" s="29">
        <f>'Table B2'!H26*'Table B1'!$F36/(0.01)</f>
        <v>965104.77453381242</v>
      </c>
      <c r="H26" s="29"/>
      <c r="I26" s="29">
        <f>(100-'Table B2'!C26)*'Table B1'!$F36/(90)</f>
        <v>23301.452377609123</v>
      </c>
      <c r="J26" s="29">
        <f>'Table B2'!J26*'Table B1'!$F36/(5)</f>
        <v>49816.190796806179</v>
      </c>
      <c r="K26" s="29">
        <f>'Table B2'!K26*'Table B1'!$F36/(4)</f>
        <v>69375.647560691446</v>
      </c>
      <c r="L26" s="29">
        <f>'Table B2'!L26*'Table B1'!$F36/(0.5)</f>
        <v>112567.58297750904</v>
      </c>
      <c r="M26" s="29">
        <f>'Table B2'!M26*'Table B1'!$F36/(0.4)</f>
        <v>183299.97203283495</v>
      </c>
      <c r="N26" s="29">
        <f>'Table B2'!N26*'Table B1'!$F36/(0.09)</f>
        <v>382622.85908248741</v>
      </c>
      <c r="O26" s="23"/>
      <c r="P26" s="23">
        <f>'Table Thresholds_nominal'!W47*'Table A0'!$L41</f>
        <v>45072.390063062441</v>
      </c>
      <c r="Q26" s="23">
        <f>'Table Thresholds_nominal'!X47*'Table A0'!$L41</f>
        <v>56407.019925649198</v>
      </c>
      <c r="R26" s="23">
        <f>'Table Thresholds_nominal'!Y47*'Table A0'!$L41</f>
        <v>96733.206097346236</v>
      </c>
      <c r="S26" s="23">
        <f>'Table Thresholds_nominal'!Z47*'Table A0'!$L41</f>
        <v>134966.20879806924</v>
      </c>
      <c r="T26" s="23">
        <f>'Table Thresholds_nominal'!AA47*'Table A0'!$L41</f>
        <v>280388.6825898118</v>
      </c>
      <c r="U26" s="23">
        <f>'Table Thresholds_nominal'!AB47*'Table A0'!$L41</f>
        <v>647848.55771892297</v>
      </c>
      <c r="W26" s="62"/>
      <c r="X26" s="62"/>
      <c r="Y26" s="62"/>
      <c r="Z26" s="62"/>
      <c r="AA26" s="62"/>
      <c r="AB26" s="62"/>
    </row>
    <row r="27" spans="1:28" ht="13.5" customHeight="1">
      <c r="A27" s="132">
        <v>1949</v>
      </c>
      <c r="B27" s="29">
        <f>'Table B2'!C27*'Table B1'!$F37/(10)</f>
        <v>72092.847802889504</v>
      </c>
      <c r="C27" s="29">
        <f>'Table B2'!D27*'Table B1'!$F37/(5)</f>
        <v>92550.343109912719</v>
      </c>
      <c r="D27" s="29">
        <f>'Table B2'!E27*'Table B1'!$F37/(1)</f>
        <v>176433.28228847776</v>
      </c>
      <c r="E27" s="29">
        <f>'Table B2'!F27*'Table B1'!$F37/(0.5)</f>
        <v>237070.50939301588</v>
      </c>
      <c r="F27" s="29">
        <f>'Table B2'!G27*'Table B1'!$F37/(0.1)</f>
        <v>442596.97387287684</v>
      </c>
      <c r="G27" s="29">
        <f>'Table B2'!H27*'Table B1'!$F37/(0.01)</f>
        <v>971694.98498475261</v>
      </c>
      <c r="H27" s="29"/>
      <c r="I27" s="29">
        <f>(100-'Table B2'!C27)*'Table B1'!$F37/(90)</f>
        <v>24027.104777085886</v>
      </c>
      <c r="J27" s="29">
        <f>'Table B2'!J27*'Table B1'!$F37/(5)</f>
        <v>51635.352495866318</v>
      </c>
      <c r="K27" s="29">
        <f>'Table B2'!K27*'Table B1'!$F37/(4)</f>
        <v>71579.608315271456</v>
      </c>
      <c r="L27" s="29">
        <f>'Table B2'!L27*'Table B1'!$F37/(0.5)</f>
        <v>115796.05518393965</v>
      </c>
      <c r="M27" s="29">
        <f>'Table B2'!M27*'Table B1'!$F37/(0.4)</f>
        <v>185688.89327305063</v>
      </c>
      <c r="N27" s="29">
        <f>'Table B2'!N27*'Table B1'!$F37/(0.09)</f>
        <v>383808.30597155739</v>
      </c>
      <c r="O27" s="23"/>
      <c r="P27" s="23">
        <f>'Table Thresholds_nominal'!W48*'Table A0'!$L42</f>
        <v>46658.197167724073</v>
      </c>
      <c r="Q27" s="23">
        <f>'Table Thresholds_nominal'!X48*'Table A0'!$L42</f>
        <v>58376.852709509825</v>
      </c>
      <c r="R27" s="23">
        <f>'Table Thresholds_nominal'!Y48*'Table A0'!$L42</f>
        <v>99977.321706099698</v>
      </c>
      <c r="S27" s="23">
        <f>'Table Thresholds_nominal'!Z48*'Table A0'!$L42</f>
        <v>138058.47208156509</v>
      </c>
      <c r="T27" s="23">
        <f>'Table Thresholds_nominal'!AA48*'Table A0'!$L42</f>
        <v>281786.72774663387</v>
      </c>
      <c r="U27" s="23">
        <f>'Table Thresholds_nominal'!AB48*'Table A0'!$L42</f>
        <v>650311.63264892506</v>
      </c>
      <c r="W27" s="62"/>
      <c r="X27" s="62"/>
      <c r="Y27" s="62"/>
      <c r="Z27" s="62"/>
      <c r="AA27" s="62"/>
      <c r="AB27" s="62"/>
    </row>
    <row r="28" spans="1:28" ht="13.5" customHeight="1">
      <c r="A28" s="132">
        <v>1950</v>
      </c>
      <c r="B28" s="29">
        <f>'Table B2'!C28*'Table B1'!$F38/(10)</f>
        <v>75999.163927013273</v>
      </c>
      <c r="C28" s="29">
        <f>'Table B2'!D28*'Table B1'!$F38/(5)</f>
        <v>97340.733466873411</v>
      </c>
      <c r="D28" s="29">
        <f>'Table B2'!E28*'Table B1'!$F38/(1)</f>
        <v>188157.07873448529</v>
      </c>
      <c r="E28" s="29">
        <f>'Table B2'!F28*'Table B1'!$F38/(0.5)</f>
        <v>253853.62410817808</v>
      </c>
      <c r="F28" s="29">
        <f>'Table B2'!G28*'Table B1'!$F38/(0.1)</f>
        <v>473485.89660690841</v>
      </c>
      <c r="G28" s="29">
        <f>'Table B2'!H28*'Table B1'!$F38/(0.01)</f>
        <v>1026036.9971086608</v>
      </c>
      <c r="H28" s="29"/>
      <c r="I28" s="29">
        <f>(100-'Table B2'!C28)*'Table B1'!$F38/(90)</f>
        <v>25086.269273098547</v>
      </c>
      <c r="J28" s="29">
        <f>'Table B2'!J28*'Table B1'!$F38/(5)</f>
        <v>54657.59438715312</v>
      </c>
      <c r="K28" s="29">
        <f>'Table B2'!K28*'Table B1'!$F38/(4)</f>
        <v>74636.647149970449</v>
      </c>
      <c r="L28" s="29">
        <f>'Table B2'!L28*'Table B1'!$F38/(0.5)</f>
        <v>122460.5333607925</v>
      </c>
      <c r="M28" s="29">
        <f>'Table B2'!M28*'Table B1'!$F38/(0.4)</f>
        <v>198945.55598349546</v>
      </c>
      <c r="N28" s="29">
        <f>'Table B2'!N28*'Table B1'!$F38/(0.09)</f>
        <v>412091.32988449151</v>
      </c>
      <c r="O28" s="23"/>
      <c r="P28" s="23">
        <f>'Table Thresholds_nominal'!W49*'Table A0'!$L43</f>
        <v>49644.023280293855</v>
      </c>
      <c r="Q28" s="23">
        <f>'Table Thresholds_nominal'!X49*'Table A0'!$L43</f>
        <v>61425.620206642547</v>
      </c>
      <c r="R28" s="23">
        <f>'Table Thresholds_nominal'!Y49*'Table A0'!$L43</f>
        <v>105136.79251279027</v>
      </c>
      <c r="S28" s="23">
        <f>'Table Thresholds_nominal'!Z49*'Table A0'!$L43</f>
        <v>146884.59512635518</v>
      </c>
      <c r="T28" s="23">
        <f>'Table Thresholds_nominal'!AA49*'Table A0'!$L43</f>
        <v>301898.4231933484</v>
      </c>
      <c r="U28" s="23">
        <f>'Table Thresholds_nominal'!AB49*'Table A0'!$L43</f>
        <v>691357.06808414543</v>
      </c>
      <c r="W28" s="62"/>
      <c r="X28" s="62"/>
      <c r="Y28" s="62"/>
      <c r="Z28" s="62"/>
      <c r="AA28" s="62"/>
      <c r="AB28" s="62"/>
    </row>
    <row r="29" spans="1:28" ht="13.5" customHeight="1">
      <c r="A29" s="132">
        <v>1951</v>
      </c>
      <c r="B29" s="29">
        <f>'Table B2'!C29*'Table B1'!$F39/(10)</f>
        <v>75139.654193882132</v>
      </c>
      <c r="C29" s="29">
        <f>'Table B2'!D29*'Table B1'!$F39/(5)</f>
        <v>95072.678300848202</v>
      </c>
      <c r="D29" s="29">
        <f>'Table B2'!E29*'Table B1'!$F39/(1)</f>
        <v>181568.74262829934</v>
      </c>
      <c r="E29" s="29">
        <f>'Table B2'!F29*'Table B1'!$F39/(0.5)</f>
        <v>243490.67897523695</v>
      </c>
      <c r="F29" s="29">
        <f>'Table B2'!G29*'Table B1'!$F39/(0.1)</f>
        <v>450424.30122698715</v>
      </c>
      <c r="G29" s="29">
        <f>'Table B2'!H29*'Table B1'!$F39/(0.01)</f>
        <v>936736.56163343706</v>
      </c>
      <c r="H29" s="29"/>
      <c r="I29" s="29">
        <f>(100-'Table B2'!C29)*'Table B1'!$F39/(90)</f>
        <v>25443.954787744591</v>
      </c>
      <c r="J29" s="29">
        <f>'Table B2'!J29*'Table B1'!$F39/(5)</f>
        <v>55206.630086916077</v>
      </c>
      <c r="K29" s="29">
        <f>'Table B2'!K29*'Table B1'!$F39/(4)</f>
        <v>73448.66221898541</v>
      </c>
      <c r="L29" s="29">
        <f>'Table B2'!L29*'Table B1'!$F39/(0.5)</f>
        <v>119646.80628136174</v>
      </c>
      <c r="M29" s="29">
        <f>'Table B2'!M29*'Table B1'!$F39/(0.4)</f>
        <v>191757.27341229934</v>
      </c>
      <c r="N29" s="29">
        <f>'Table B2'!N29*'Table B1'!$F39/(0.09)</f>
        <v>396389.60562627052</v>
      </c>
      <c r="O29" s="23"/>
      <c r="P29" s="23">
        <f>'Table Thresholds_nominal'!W50*'Table A0'!$L44</f>
        <v>50680.945514847626</v>
      </c>
      <c r="Q29" s="23">
        <f>'Table Thresholds_nominal'!X50*'Table A0'!$L44</f>
        <v>61141.128692789658</v>
      </c>
      <c r="R29" s="23">
        <f>'Table Thresholds_nominal'!Y50*'Table A0'!$L44</f>
        <v>104306.79036646659</v>
      </c>
      <c r="S29" s="23">
        <f>'Table Thresholds_nominal'!Z50*'Table A0'!$L44</f>
        <v>142113.45217027923</v>
      </c>
      <c r="T29" s="23">
        <f>'Table Thresholds_nominal'!AA50*'Table A0'!$L44</f>
        <v>291758.73256002553</v>
      </c>
      <c r="U29" s="23">
        <f>'Table Thresholds_nominal'!AB50*'Table A0'!$L44</f>
        <v>661622.09635948611</v>
      </c>
      <c r="W29" s="62"/>
      <c r="X29" s="62"/>
      <c r="Y29" s="62"/>
      <c r="Z29" s="62"/>
      <c r="AA29" s="62"/>
      <c r="AB29" s="62"/>
    </row>
    <row r="30" spans="1:28" ht="13.5" customHeight="1">
      <c r="A30" s="132">
        <v>1952</v>
      </c>
      <c r="B30" s="29">
        <f>'Table B2'!C30*'Table B1'!$F40/(10)</f>
        <v>76899.284169741528</v>
      </c>
      <c r="C30" s="29">
        <f>'Table B2'!D30*'Table B1'!$F40/(5)</f>
        <v>97058.388224556489</v>
      </c>
      <c r="D30" s="29">
        <f>'Table B2'!E30*'Table B1'!$F40/(1)</f>
        <v>180780.22096321633</v>
      </c>
      <c r="E30" s="29">
        <f>'Table B2'!F30*'Table B1'!$F40/(0.5)</f>
        <v>238206.74883449925</v>
      </c>
      <c r="F30" s="29">
        <f>'Table B2'!G30*'Table B1'!$F40/(0.1)</f>
        <v>436051.21218052006</v>
      </c>
      <c r="G30" s="29">
        <f>'Table B2'!H30*'Table B1'!$F40/(0.01)</f>
        <v>941366.87683736812</v>
      </c>
      <c r="H30" s="29"/>
      <c r="I30" s="29">
        <f>(100-'Table B2'!C30)*'Table B1'!$F40/(90)</f>
        <v>26437.68179746715</v>
      </c>
      <c r="J30" s="29">
        <f>'Table B2'!J30*'Table B1'!$F40/(5)</f>
        <v>56740.180114926581</v>
      </c>
      <c r="K30" s="29">
        <f>'Table B2'!K30*'Table B1'!$F40/(4)</f>
        <v>76127.930039891522</v>
      </c>
      <c r="L30" s="29">
        <f>'Table B2'!L30*'Table B1'!$F40/(0.5)</f>
        <v>123353.69309193341</v>
      </c>
      <c r="M30" s="29">
        <f>'Table B2'!M30*'Table B1'!$F40/(0.4)</f>
        <v>188745.63299799405</v>
      </c>
      <c r="N30" s="29">
        <f>'Table B2'!N30*'Table B1'!$F40/(0.09)</f>
        <v>379905.02721864812</v>
      </c>
      <c r="O30" s="23"/>
      <c r="P30" s="23">
        <f>'Table Thresholds_nominal'!W51*'Table A0'!$L45</f>
        <v>51925.213196261975</v>
      </c>
      <c r="Q30" s="23">
        <f>'Table Thresholds_nominal'!X51*'Table A0'!$L45</f>
        <v>63196.336564194775</v>
      </c>
      <c r="R30" s="23">
        <f>'Table Thresholds_nominal'!Y51*'Table A0'!$L45</f>
        <v>107969.19878058552</v>
      </c>
      <c r="S30" s="23">
        <f>'Table Thresholds_nominal'!Z51*'Table A0'!$L45</f>
        <v>144617.58596836604</v>
      </c>
      <c r="T30" s="23">
        <f>'Table Thresholds_nominal'!AA51*'Table A0'!$L45</f>
        <v>279271.24516199721</v>
      </c>
      <c r="U30" s="23">
        <f>'Table Thresholds_nominal'!AB51*'Table A0'!$L45</f>
        <v>634812.17171952885</v>
      </c>
      <c r="W30" s="62"/>
      <c r="X30" s="62"/>
      <c r="Y30" s="62"/>
      <c r="Z30" s="62"/>
      <c r="AA30" s="62"/>
      <c r="AB30" s="62"/>
    </row>
    <row r="31" spans="1:28" ht="13.5" customHeight="1">
      <c r="A31" s="132">
        <v>1954</v>
      </c>
      <c r="B31" s="29">
        <f>'Table B2'!C31*'Table B1'!$F42/(10)</f>
        <v>81066.178899087667</v>
      </c>
      <c r="C31" s="29">
        <f>'Table B2'!D31*'Table B1'!$F42/(5)</f>
        <v>102500.86532659682</v>
      </c>
      <c r="D31" s="29">
        <f>'Table B2'!E31*'Table B1'!$F42/(1)</f>
        <v>188447.87785351253</v>
      </c>
      <c r="E31" s="29">
        <f>'Table B2'!F31*'Table B1'!$F42/(0.5)</f>
        <v>245486.11254072541</v>
      </c>
      <c r="F31" s="29">
        <f>'Table B2'!G31*'Table B1'!$F42/(0.1)</f>
        <v>441727.20031616569</v>
      </c>
      <c r="G31" s="29">
        <f>'Table B2'!H31*'Table B1'!$F42/(0.01)</f>
        <v>930482.3915405164</v>
      </c>
      <c r="H31" s="29"/>
      <c r="I31" s="29">
        <f>(100-'Table B2'!C31)*'Table B1'!$F42/(90)</f>
        <v>28316.44909707355</v>
      </c>
      <c r="J31" s="29">
        <f>'Table B2'!J31*'Table B1'!$F42/(5)</f>
        <v>59631.492471578509</v>
      </c>
      <c r="K31" s="29">
        <f>'Table B2'!K31*'Table B1'!$F42/(4)</f>
        <v>81014.112194867892</v>
      </c>
      <c r="L31" s="29">
        <f>'Table B2'!L31*'Table B1'!$F42/(0.5)</f>
        <v>131409.64316629965</v>
      </c>
      <c r="M31" s="29">
        <f>'Table B2'!M31*'Table B1'!$F42/(0.4)</f>
        <v>196425.84059686534</v>
      </c>
      <c r="N31" s="29">
        <f>'Table B2'!N31*'Table B1'!$F42/(0.09)</f>
        <v>387421.0679579046</v>
      </c>
      <c r="O31" s="23"/>
      <c r="P31" s="23">
        <f>'Table Thresholds_nominal'!W52*'Table A0'!$L47</f>
        <v>54460.992898490236</v>
      </c>
      <c r="Q31" s="23">
        <f>'Table Thresholds_nominal'!X52*'Table A0'!$L47</f>
        <v>66570.486683964351</v>
      </c>
      <c r="R31" s="23">
        <f>'Table Thresholds_nominal'!Y52*'Table A0'!$L47</f>
        <v>115918.95008040778</v>
      </c>
      <c r="S31" s="23">
        <f>'Table Thresholds_nominal'!Z52*'Table A0'!$L47</f>
        <v>152715.0913130292</v>
      </c>
      <c r="T31" s="23">
        <f>'Table Thresholds_nominal'!AA52*'Table A0'!$L47</f>
        <v>287219.03800746152</v>
      </c>
      <c r="U31" s="23">
        <f>'Table Thresholds_nominal'!AB52*'Table A0'!$L47</f>
        <v>637025.86634907383</v>
      </c>
      <c r="W31" s="62"/>
      <c r="X31" s="62"/>
      <c r="Y31" s="62"/>
      <c r="Z31" s="62"/>
      <c r="AA31" s="62"/>
      <c r="AB31" s="62"/>
    </row>
    <row r="32" spans="1:28" ht="13.5" customHeight="1">
      <c r="A32" s="132">
        <v>1956</v>
      </c>
      <c r="B32" s="29">
        <f>'Table B2'!C32*'Table B1'!$F44/(10)</f>
        <v>90053.326147741158</v>
      </c>
      <c r="C32" s="29">
        <f>'Table B2'!D32*'Table B1'!$F44/(5)</f>
        <v>114322.31392495029</v>
      </c>
      <c r="D32" s="29">
        <f>'Table B2'!E32*'Table B1'!$F44/(1)</f>
        <v>203960.8169568505</v>
      </c>
      <c r="E32" s="29">
        <f>'Table B2'!F32*'Table B1'!$F44/(0.5)</f>
        <v>261742.3730925745</v>
      </c>
      <c r="F32" s="29">
        <f>'Table B2'!G32*'Table B1'!$F44/(0.1)</f>
        <v>461077.72875774693</v>
      </c>
      <c r="G32" s="29">
        <f>'Table B2'!H32*'Table B1'!$F44/(0.01)</f>
        <v>932434.26038588968</v>
      </c>
      <c r="H32" s="29"/>
      <c r="I32" s="29">
        <f>(100-'Table B2'!C32)*'Table B1'!$F44/(90)</f>
        <v>30782.975151820952</v>
      </c>
      <c r="J32" s="29">
        <f>'Table B2'!J32*'Table B1'!$F44/(5)</f>
        <v>65784.338370532059</v>
      </c>
      <c r="K32" s="29">
        <f>'Table B2'!K32*'Table B1'!$F44/(4)</f>
        <v>91912.688166975247</v>
      </c>
      <c r="L32" s="29">
        <f>'Table B2'!L32*'Table B1'!$F44/(0.5)</f>
        <v>146179.26082112649</v>
      </c>
      <c r="M32" s="29">
        <f>'Table B2'!M32*'Table B1'!$F44/(0.4)</f>
        <v>211908.53417628142</v>
      </c>
      <c r="N32" s="29">
        <f>'Table B2'!N32*'Table B1'!$F44/(0.09)</f>
        <v>408704.78079906444</v>
      </c>
      <c r="O32" s="23"/>
      <c r="P32" s="23">
        <f>'Table Thresholds_nominal'!W53*'Table A0'!$L49</f>
        <v>59620.060321390563</v>
      </c>
      <c r="Q32" s="23">
        <f>'Table Thresholds_nominal'!X53*'Table A0'!$L49</f>
        <v>74119.590583229612</v>
      </c>
      <c r="R32" s="23">
        <f>'Table Thresholds_nominal'!Y53*'Table A0'!$L49</f>
        <v>130479.22195579612</v>
      </c>
      <c r="S32" s="23">
        <f>'Table Thresholds_nominal'!Z53*'Table A0'!$L49</f>
        <v>167672.11005348602</v>
      </c>
      <c r="T32" s="23">
        <f>'Table Thresholds_nominal'!AA53*'Table A0'!$L49</f>
        <v>306849.94680633524</v>
      </c>
      <c r="U32" s="23">
        <f>'Table Thresholds_nominal'!AB53*'Table A0'!$L49</f>
        <v>653573.94663274358</v>
      </c>
      <c r="W32" s="62"/>
      <c r="X32" s="62"/>
      <c r="Y32" s="62"/>
      <c r="Z32" s="62"/>
      <c r="AA32" s="62"/>
      <c r="AB32" s="62"/>
    </row>
    <row r="33" spans="1:28" ht="13.5" customHeight="1">
      <c r="A33" s="132">
        <v>1958</v>
      </c>
      <c r="B33" s="29">
        <f>'Table B2'!C33*'Table B1'!$F46/(10)</f>
        <v>92331.649643203215</v>
      </c>
      <c r="C33" s="29">
        <f>'Table B2'!D33*'Table B1'!$F46/(5)</f>
        <v>116758.28923990924</v>
      </c>
      <c r="D33" s="29">
        <f>'Table B2'!E33*'Table B1'!$F46/(1)</f>
        <v>201933.37515205177</v>
      </c>
      <c r="E33" s="29">
        <f>'Table B2'!F33*'Table B1'!$F46/(0.5)</f>
        <v>256767.9246604403</v>
      </c>
      <c r="F33" s="29">
        <f>'Table B2'!G33*'Table B1'!$F46/(0.1)</f>
        <v>448782.42225636716</v>
      </c>
      <c r="G33" s="29">
        <f>'Table B2'!H33*'Table B1'!$F46/(0.01)</f>
        <v>917028.30235871533</v>
      </c>
      <c r="H33" s="29"/>
      <c r="I33" s="29">
        <f>(100-'Table B2'!C33)*'Table B1'!$F46/(90)</f>
        <v>31329.512958406682</v>
      </c>
      <c r="J33" s="29">
        <f>'Table B2'!J33*'Table B1'!$F46/(5)</f>
        <v>67905.010046497191</v>
      </c>
      <c r="K33" s="29">
        <f>'Table B2'!K33*'Table B1'!$F46/(4)</f>
        <v>95464.517761873605</v>
      </c>
      <c r="L33" s="29">
        <f>'Table B2'!L33*'Table B1'!$F46/(0.5)</f>
        <v>147098.82564366332</v>
      </c>
      <c r="M33" s="29">
        <f>'Table B2'!M33*'Table B1'!$F46/(0.4)</f>
        <v>208764.30026145856</v>
      </c>
      <c r="N33" s="29">
        <f>'Table B2'!N33*'Table B1'!$F46/(0.09)</f>
        <v>396755.10224499513</v>
      </c>
      <c r="O33" s="23"/>
      <c r="P33" s="23">
        <f>'Table Thresholds_nominal'!W54*'Table A0'!$L51</f>
        <v>60980.968622293251</v>
      </c>
      <c r="Q33" s="23">
        <f>'Table Thresholds_nominal'!X54*'Table A0'!$L51</f>
        <v>77309.319180993742</v>
      </c>
      <c r="R33" s="23">
        <f>'Table Thresholds_nominal'!Y54*'Table A0'!$L51</f>
        <v>132432.32997064627</v>
      </c>
      <c r="S33" s="23">
        <f>'Table Thresholds_nominal'!Z54*'Table A0'!$L51</f>
        <v>166963.52242182608</v>
      </c>
      <c r="T33" s="23">
        <f>'Table Thresholds_nominal'!AA54*'Table A0'!$L51</f>
        <v>299823.44055543875</v>
      </c>
      <c r="U33" s="23">
        <f>'Table Thresholds_nominal'!AB54*'Table A0'!$L51</f>
        <v>636300.84189368773</v>
      </c>
      <c r="W33" s="62"/>
      <c r="X33" s="62"/>
      <c r="Y33" s="62"/>
      <c r="Z33" s="62"/>
      <c r="AA33" s="62"/>
      <c r="AB33" s="62"/>
    </row>
    <row r="34" spans="1:28" ht="13.5" customHeight="1">
      <c r="A34" s="132">
        <v>1960</v>
      </c>
      <c r="B34" s="29">
        <f>'Table B2'!C34*'Table B1'!$F48/(10)</f>
        <v>99469.128545818821</v>
      </c>
      <c r="C34" s="29">
        <f>'Table B2'!D34*'Table B1'!$F48/(5)</f>
        <v>123960.81367557423</v>
      </c>
      <c r="D34" s="29">
        <f>'Table B2'!E34*'Table B1'!$F48/(1)</f>
        <v>207455.73251914876</v>
      </c>
      <c r="E34" s="29">
        <f>'Table B2'!F34*'Table B1'!$F48/(0.5)</f>
        <v>261202.57977700842</v>
      </c>
      <c r="F34" s="29">
        <f>'Table B2'!G34*'Table B1'!$F48/(0.1)</f>
        <v>449533.42534086591</v>
      </c>
      <c r="G34" s="29">
        <f>'Table B2'!H34*'Table B1'!$F48/(0.01)</f>
        <v>914839.95332527114</v>
      </c>
      <c r="H34" s="29"/>
      <c r="I34" s="29">
        <f>(100-'Table B2'!C34)*'Table B1'!$F48/(90)</f>
        <v>32762.048615851123</v>
      </c>
      <c r="J34" s="29">
        <f>'Table B2'!J34*'Table B1'!$F48/(5)</f>
        <v>74977.443416063383</v>
      </c>
      <c r="K34" s="29">
        <f>'Table B2'!K34*'Table B1'!$F48/(4)</f>
        <v>103087.08396468061</v>
      </c>
      <c r="L34" s="29">
        <f>'Table B2'!L34*'Table B1'!$F48/(0.5)</f>
        <v>153708.88526128908</v>
      </c>
      <c r="M34" s="29">
        <f>'Table B2'!M34*'Table B1'!$F48/(0.4)</f>
        <v>214119.86838604405</v>
      </c>
      <c r="N34" s="29">
        <f>'Table B2'!N34*'Table B1'!$F48/(0.09)</f>
        <v>397832.70000926545</v>
      </c>
      <c r="O34" s="23"/>
      <c r="P34" s="23">
        <f>'Table Thresholds_nominal'!W55*'Table A0'!$L53</f>
        <v>66761.109932836262</v>
      </c>
      <c r="Q34" s="23">
        <f>'Table Thresholds_nominal'!X55*'Table A0'!$L53</f>
        <v>84927.81116894992</v>
      </c>
      <c r="R34" s="23">
        <f>'Table Thresholds_nominal'!Y55*'Table A0'!$L53</f>
        <v>139543.76690460907</v>
      </c>
      <c r="S34" s="23">
        <f>'Table Thresholds_nominal'!Z55*'Table A0'!$L53</f>
        <v>172818.12417931893</v>
      </c>
      <c r="T34" s="23">
        <f>'Table Thresholds_nominal'!AA55*'Table A0'!$L53</f>
        <v>303620.57978461974</v>
      </c>
      <c r="U34" s="23">
        <f>'Table Thresholds_nominal'!AB55*'Table A0'!$L53</f>
        <v>634568.44610828871</v>
      </c>
      <c r="W34" s="62"/>
      <c r="X34" s="62"/>
      <c r="Y34" s="62"/>
      <c r="Z34" s="62"/>
      <c r="AA34" s="62"/>
      <c r="AB34" s="62"/>
    </row>
    <row r="35" spans="1:28" ht="13.5" customHeight="1">
      <c r="A35" s="132">
        <v>1961</v>
      </c>
      <c r="B35" s="29">
        <f>'Table B2'!C35*'Table B1'!$F49/(10)</f>
        <v>102369.23908588759</v>
      </c>
      <c r="C35" s="29">
        <f>'Table B2'!D35*'Table B1'!$F49/(5)</f>
        <v>126958.64539653866</v>
      </c>
      <c r="D35" s="29">
        <f>'Table B2'!E35*'Table B1'!$F49/(1)</f>
        <v>211015.76056217586</v>
      </c>
      <c r="E35" s="29">
        <f>'Table B2'!F35*'Table B1'!$F49/(0.5)</f>
        <v>265058.85798535385</v>
      </c>
      <c r="F35" s="29">
        <f>'Table B2'!G35*'Table B1'!$F49/(0.1)</f>
        <v>452321.64184387896</v>
      </c>
      <c r="G35" s="29">
        <f>'Table B2'!H35*'Table B1'!$F49/(0.01)</f>
        <v>909515.68916542979</v>
      </c>
      <c r="H35" s="29"/>
      <c r="I35" s="29">
        <f>(100-'Table B2'!C35)*'Table B1'!$F49/(90)</f>
        <v>33740.505635567541</v>
      </c>
      <c r="J35" s="29">
        <f>'Table B2'!J35*'Table B1'!$F49/(5)</f>
        <v>77779.832775236486</v>
      </c>
      <c r="K35" s="29">
        <f>'Table B2'!K35*'Table B1'!$F49/(4)</f>
        <v>105944.36660512937</v>
      </c>
      <c r="L35" s="29">
        <f>'Table B2'!L35*'Table B1'!$F49/(0.5)</f>
        <v>156972.66313899786</v>
      </c>
      <c r="M35" s="29">
        <f>'Table B2'!M35*'Table B1'!$F49/(0.4)</f>
        <v>218243.16202072255</v>
      </c>
      <c r="N35" s="29">
        <f>'Table B2'!N35*'Table B1'!$F49/(0.09)</f>
        <v>401522.30325259559</v>
      </c>
      <c r="O35" s="23"/>
      <c r="P35" s="23">
        <f>'Table Thresholds_nominal'!W56*'Table A0'!$L54</f>
        <v>69540.529407695212</v>
      </c>
      <c r="Q35" s="23">
        <f>'Table Thresholds_nominal'!X56*'Table A0'!$L54</f>
        <v>87571.036705339677</v>
      </c>
      <c r="R35" s="23">
        <f>'Table Thresholds_nominal'!Y56*'Table A0'!$L54</f>
        <v>142711.98238821627</v>
      </c>
      <c r="S35" s="23">
        <f>'Table Thresholds_nominal'!Z56*'Table A0'!$L54</f>
        <v>176118.409867026</v>
      </c>
      <c r="T35" s="23">
        <f>'Table Thresholds_nominal'!AA56*'Table A0'!$L54</f>
        <v>308147.2304934946</v>
      </c>
      <c r="U35" s="23">
        <f>'Table Thresholds_nominal'!AB56*'Table A0'!$L54</f>
        <v>635948.05869299511</v>
      </c>
      <c r="W35" s="62"/>
      <c r="X35" s="62"/>
      <c r="Y35" s="62"/>
      <c r="Z35" s="62"/>
      <c r="AA35" s="62"/>
      <c r="AB35" s="62"/>
    </row>
    <row r="36" spans="1:28" ht="13.5" customHeight="1">
      <c r="A36" s="132">
        <v>1962</v>
      </c>
      <c r="B36" s="29">
        <f>'Table B2'!C36*'Table B1'!$F50/(10)</f>
        <v>105385.95277376877</v>
      </c>
      <c r="C36" s="29">
        <f>'Table B2'!D36*'Table B1'!$F50/(5)</f>
        <v>130545.88805776954</v>
      </c>
      <c r="D36" s="29">
        <f>'Table B2'!E36*'Table B1'!$F50/(1)</f>
        <v>215417.84510844899</v>
      </c>
      <c r="E36" s="29">
        <f>'Table B2'!F36*'Table B1'!$F50/(0.5)</f>
        <v>270316.80718612589</v>
      </c>
      <c r="F36" s="29">
        <f>'Table B2'!G36*'Table B1'!$F50/(0.1)</f>
        <v>455402.3490461781</v>
      </c>
      <c r="G36" s="29">
        <f>'Table B2'!H36*'Table B1'!$F50/(0.01)</f>
        <v>885736.67887880513</v>
      </c>
      <c r="H36" s="29"/>
      <c r="I36" s="29">
        <f>(100-'Table B2'!C36)*'Table B1'!$F50/(90)</f>
        <v>34712.707494675851</v>
      </c>
      <c r="J36" s="29">
        <f>'Table B2'!J36*'Table B1'!$F50/(5)</f>
        <v>80226.017489768012</v>
      </c>
      <c r="K36" s="29">
        <f>'Table B2'!K36*'Table B1'!$F50/(4)</f>
        <v>109327.89879509968</v>
      </c>
      <c r="L36" s="29">
        <f>'Table B2'!L36*'Table B1'!$F50/(0.5)</f>
        <v>160518.88303077212</v>
      </c>
      <c r="M36" s="29">
        <f>'Table B2'!M36*'Table B1'!$F50/(0.4)</f>
        <v>224045.42172111283</v>
      </c>
      <c r="N36" s="29">
        <f>'Table B2'!N36*'Table B1'!$F50/(0.09)</f>
        <v>407587.4235092196</v>
      </c>
      <c r="O36" s="23"/>
      <c r="P36" s="23">
        <f>'Table Thresholds_nominal'!W57*'Table A0'!$L55</f>
        <v>73706.644510537328</v>
      </c>
      <c r="Q36" s="23">
        <f>'Table Thresholds_nominal'!X57*'Table A0'!$L55</f>
        <v>90806.122247466337</v>
      </c>
      <c r="R36" s="23">
        <f>'Table Thresholds_nominal'!Y57*'Table A0'!$L55</f>
        <v>146266.23816545727</v>
      </c>
      <c r="S36" s="23">
        <f>'Table Thresholds_nominal'!Z57*'Table A0'!$L55</f>
        <v>179594.20797157218</v>
      </c>
      <c r="T36" s="23">
        <f>'Table Thresholds_nominal'!AA57*'Table A0'!$L55</f>
        <v>316488.03300869977</v>
      </c>
      <c r="U36" s="23">
        <f>'Table Thresholds_nominal'!AB57*'Table A0'!$L55</f>
        <v>632134.06719438313</v>
      </c>
      <c r="W36" s="62"/>
      <c r="X36" s="62"/>
      <c r="Y36" s="62"/>
      <c r="Z36" s="62"/>
      <c r="AA36" s="62"/>
      <c r="AB36" s="62"/>
    </row>
    <row r="37" spans="1:28" ht="13.5" customHeight="1">
      <c r="A37" s="132">
        <v>1964</v>
      </c>
      <c r="B37" s="29">
        <f>'Table B2'!C37*'Table B1'!$F52/(10)</f>
        <v>111587.30616791468</v>
      </c>
      <c r="C37" s="29">
        <f>'Table B2'!D37*'Table B1'!$F52/(5)</f>
        <v>136893.20607177063</v>
      </c>
      <c r="D37" s="29">
        <f>'Table B2'!E37*'Table B1'!$F52/(1)</f>
        <v>227149.73265733264</v>
      </c>
      <c r="E37" s="29">
        <f>'Table B2'!F37*'Table B1'!$F52/(0.5)</f>
        <v>287220.18930147885</v>
      </c>
      <c r="F37" s="29">
        <f>'Table B2'!G37*'Table B1'!$F52/(0.1)</f>
        <v>474263.7972865011</v>
      </c>
      <c r="G37" s="29">
        <f>'Table B2'!H37*'Table B1'!$F52/(0.01)</f>
        <v>913922.7524884867</v>
      </c>
      <c r="H37" s="29"/>
      <c r="I37" s="29">
        <f>(100-'Table B2'!C37)*'Table B1'!$F52/(90)</f>
        <v>36896.057269826466</v>
      </c>
      <c r="J37" s="29">
        <f>'Table B2'!J37*'Table B1'!$F52/(5)</f>
        <v>86281.406264058693</v>
      </c>
      <c r="K37" s="29">
        <f>'Table B2'!K37*'Table B1'!$F52/(4)</f>
        <v>114329.07442538012</v>
      </c>
      <c r="L37" s="29">
        <f>'Table B2'!L37*'Table B1'!$F52/(0.5)</f>
        <v>167079.27601318646</v>
      </c>
      <c r="M37" s="29">
        <f>'Table B2'!M37*'Table B1'!$F52/(0.4)</f>
        <v>240459.28730522326</v>
      </c>
      <c r="N37" s="29">
        <f>'Table B2'!N37*'Table B1'!$F52/(0.09)</f>
        <v>425412.80226405832</v>
      </c>
      <c r="O37" s="23"/>
      <c r="P37" s="23">
        <f>'Table Thresholds_nominal'!W58*'Table A0'!$L57</f>
        <v>79250.426972869915</v>
      </c>
      <c r="Q37" s="23">
        <f>'Table Thresholds_nominal'!X58*'Table A0'!$L57</f>
        <v>95335.13851628601</v>
      </c>
      <c r="R37" s="23">
        <f>'Table Thresholds_nominal'!Y58*'Table A0'!$L57</f>
        <v>150588.08018338057</v>
      </c>
      <c r="S37" s="23">
        <f>'Table Thresholds_nominal'!Z58*'Table A0'!$L57</f>
        <v>191111.40727716347</v>
      </c>
      <c r="T37" s="23">
        <f>'Table Thresholds_nominal'!AA58*'Table A0'!$L57</f>
        <v>340720.72973035678</v>
      </c>
      <c r="U37" s="23">
        <f>'Table Thresholds_nominal'!AB58*'Table A0'!$L57</f>
        <v>645565.16378729884</v>
      </c>
      <c r="W37" s="62"/>
      <c r="X37" s="62"/>
      <c r="Y37" s="62"/>
      <c r="Z37" s="62"/>
      <c r="AA37" s="62"/>
      <c r="AB37" s="62"/>
    </row>
    <row r="38" spans="1:28" ht="13.5" customHeight="1">
      <c r="A38" s="132">
        <v>1966</v>
      </c>
      <c r="B38" s="29">
        <f>'Table B2'!C38*'Table B1'!$F54/(10)</f>
        <v>116635.68897569712</v>
      </c>
      <c r="C38" s="29">
        <f>'Table B2'!D38*'Table B1'!$F54/(5)</f>
        <v>142389.05527572875</v>
      </c>
      <c r="D38" s="29">
        <f>'Table B2'!E38*'Table B1'!$F54/(1)</f>
        <v>237284.41144203531</v>
      </c>
      <c r="E38" s="29">
        <f>'Table B2'!F38*'Table B1'!$F54/(0.5)</f>
        <v>300609.34358793148</v>
      </c>
      <c r="F38" s="29">
        <f>'Table B2'!G38*'Table B1'!$F54/(0.1)</f>
        <v>508532.34027045971</v>
      </c>
      <c r="G38" s="29">
        <f>'Table B2'!H38*'Table B1'!$F54/(0.01)</f>
        <v>1030870.9884215654</v>
      </c>
      <c r="H38" s="29"/>
      <c r="I38" s="29">
        <f>(100-'Table B2'!C38)*'Table B1'!$F54/(90)</f>
        <v>38174.952634722416</v>
      </c>
      <c r="J38" s="29">
        <f>'Table B2'!J38*'Table B1'!$F54/(5)</f>
        <v>90882.32267566552</v>
      </c>
      <c r="K38" s="29">
        <f>'Table B2'!K38*'Table B1'!$F54/(4)</f>
        <v>118665.21623415207</v>
      </c>
      <c r="L38" s="29">
        <f>'Table B2'!L38*'Table B1'!$F54/(0.5)</f>
        <v>173959.47929613915</v>
      </c>
      <c r="M38" s="29">
        <f>'Table B2'!M38*'Table B1'!$F54/(0.4)</f>
        <v>248628.59441729941</v>
      </c>
      <c r="N38" s="29">
        <f>'Table B2'!N38*'Table B1'!$F54/(0.09)</f>
        <v>450494.71269811469</v>
      </c>
      <c r="O38" s="23"/>
      <c r="P38" s="23">
        <f>'Table Thresholds_nominal'!W59*'Table A0'!$L59</f>
        <v>83547.482246663189</v>
      </c>
      <c r="Q38" s="23">
        <f>'Table Thresholds_nominal'!X59*'Table A0'!$L59</f>
        <v>100373.19898718139</v>
      </c>
      <c r="R38" s="23">
        <f>'Table Thresholds_nominal'!Y59*'Table A0'!$L59</f>
        <v>158462.64025253884</v>
      </c>
      <c r="S38" s="23">
        <f>'Table Thresholds_nominal'!Z59*'Table A0'!$L59</f>
        <v>197805.00319388334</v>
      </c>
      <c r="T38" s="23">
        <f>'Table Thresholds_nominal'!AA59*'Table A0'!$L59</f>
        <v>351500.12698852632</v>
      </c>
      <c r="U38" s="23">
        <f>'Table Thresholds_nominal'!AB59*'Table A0'!$L59</f>
        <v>710738.15127379971</v>
      </c>
      <c r="W38" s="62"/>
      <c r="X38" s="62"/>
      <c r="Y38" s="62"/>
      <c r="Z38" s="62"/>
      <c r="AA38" s="62"/>
      <c r="AB38" s="62"/>
    </row>
    <row r="39" spans="1:28" ht="13.5" customHeight="1">
      <c r="A39" s="132">
        <v>1967</v>
      </c>
      <c r="B39" s="29">
        <f>'Table B2'!C39*'Table B1'!$F55/(10)</f>
        <v>120873.50399495424</v>
      </c>
      <c r="C39" s="29">
        <f>'Table B2'!D39*'Table B1'!$F55/(5)</f>
        <v>148267.37109752389</v>
      </c>
      <c r="D39" s="29">
        <f>'Table B2'!E39*'Table B1'!$F55/(1)</f>
        <v>250207.63737751945</v>
      </c>
      <c r="E39" s="29">
        <f>'Table B2'!F39*'Table B1'!$F55/(0.5)</f>
        <v>317039.10565548856</v>
      </c>
      <c r="F39" s="29">
        <f>'Table B2'!G39*'Table B1'!$F55/(0.1)</f>
        <v>533244.76794421673</v>
      </c>
      <c r="G39" s="29">
        <f>'Table B2'!H39*'Table B1'!$F55/(0.01)</f>
        <v>1083373.2752428676</v>
      </c>
      <c r="H39" s="29"/>
      <c r="I39" s="29">
        <f>(100-'Table B2'!C39)*'Table B1'!$F55/(90)</f>
        <v>38679.917316715895</v>
      </c>
      <c r="J39" s="29">
        <f>'Table B2'!J39*'Table B1'!$F55/(5)</f>
        <v>93479.636892384588</v>
      </c>
      <c r="K39" s="29">
        <f>'Table B2'!K39*'Table B1'!$F55/(4)</f>
        <v>122782.304527525</v>
      </c>
      <c r="L39" s="29">
        <f>'Table B2'!L39*'Table B1'!$F55/(0.5)</f>
        <v>183376.16909955034</v>
      </c>
      <c r="M39" s="29">
        <f>'Table B2'!M39*'Table B1'!$F55/(0.4)</f>
        <v>262987.69008330652</v>
      </c>
      <c r="N39" s="29">
        <f>'Table B2'!N39*'Table B1'!$F55/(0.09)</f>
        <v>472119.37824436667</v>
      </c>
      <c r="O39" s="23"/>
      <c r="P39" s="23">
        <f>'Table Thresholds_nominal'!W60*'Table A0'!$L60</f>
        <v>85573.308377810259</v>
      </c>
      <c r="Q39" s="23">
        <f>'Table Thresholds_nominal'!X60*'Table A0'!$L60</f>
        <v>103645.81133216045</v>
      </c>
      <c r="R39" s="23">
        <f>'Table Thresholds_nominal'!Y60*'Table A0'!$L60</f>
        <v>165019.57393805587</v>
      </c>
      <c r="S39" s="23">
        <f>'Table Thresholds_nominal'!Z60*'Table A0'!$L60</f>
        <v>209943.87304071218</v>
      </c>
      <c r="T39" s="23">
        <f>'Table Thresholds_nominal'!AA60*'Table A0'!$L60</f>
        <v>371860.65848649113</v>
      </c>
      <c r="U39" s="23">
        <f>'Table Thresholds_nominal'!AB60*'Table A0'!$L60</f>
        <v>742408.28081261821</v>
      </c>
      <c r="W39" s="62"/>
      <c r="X39" s="62"/>
      <c r="Y39" s="62"/>
      <c r="Z39" s="62"/>
      <c r="AA39" s="62"/>
      <c r="AB39" s="62"/>
    </row>
    <row r="40" spans="1:28" ht="13.5" customHeight="1">
      <c r="A40" s="132">
        <v>1968</v>
      </c>
      <c r="B40" s="29">
        <f>'Table B2'!C40*'Table B1'!$F56/(10)</f>
        <v>124230.4116286793</v>
      </c>
      <c r="C40" s="29">
        <f>'Table B2'!D40*'Table B1'!$F56/(5)</f>
        <v>151937.45210988229</v>
      </c>
      <c r="D40" s="29">
        <f>'Table B2'!E40*'Table B1'!$F56/(1)</f>
        <v>254312.78312081404</v>
      </c>
      <c r="E40" s="29">
        <f>'Table B2'!F40*'Table B1'!$F56/(0.5)</f>
        <v>322003.36363093345</v>
      </c>
      <c r="F40" s="29">
        <f>'Table B2'!G40*'Table B1'!$F56/(0.1)</f>
        <v>544436.06689859449</v>
      </c>
      <c r="G40" s="29">
        <f>'Table B2'!H40*'Table B1'!$F56/(0.01)</f>
        <v>1116045.4134284914</v>
      </c>
      <c r="H40" s="29"/>
      <c r="I40" s="29">
        <f>(100-'Table B2'!C40)*'Table B1'!$F56/(90)</f>
        <v>40111.858293841979</v>
      </c>
      <c r="J40" s="29">
        <f>'Table B2'!J40*'Table B1'!$F56/(5)</f>
        <v>96523.371147476297</v>
      </c>
      <c r="K40" s="29">
        <f>'Table B2'!K40*'Table B1'!$F56/(4)</f>
        <v>126343.61935714932</v>
      </c>
      <c r="L40" s="29">
        <f>'Table B2'!L40*'Table B1'!$F56/(0.5)</f>
        <v>186622.20261069469</v>
      </c>
      <c r="M40" s="29">
        <f>'Table B2'!M40*'Table B1'!$F56/(0.4)</f>
        <v>266395.18781401817</v>
      </c>
      <c r="N40" s="29">
        <f>'Table B2'!N40*'Table B1'!$F56/(0.09)</f>
        <v>480923.91728416155</v>
      </c>
      <c r="O40" s="23"/>
      <c r="P40" s="23">
        <f>'Table Thresholds_nominal'!W61*'Table A0'!$L61</f>
        <v>88491.703175291055</v>
      </c>
      <c r="Q40" s="23">
        <f>'Table Thresholds_nominal'!X61*'Table A0'!$L61</f>
        <v>106768.21201832088</v>
      </c>
      <c r="R40" s="23">
        <f>'Table Thresholds_nominal'!Y61*'Table A0'!$L61</f>
        <v>168870.31195464125</v>
      </c>
      <c r="S40" s="23">
        <f>'Table Thresholds_nominal'!Z61*'Table A0'!$L61</f>
        <v>213743.10952566875</v>
      </c>
      <c r="T40" s="23">
        <f>'Table Thresholds_nominal'!AA61*'Table A0'!$L61</f>
        <v>374454.85627678322</v>
      </c>
      <c r="U40" s="23">
        <f>'Table Thresholds_nominal'!AB61*'Table A0'!$L61</f>
        <v>758676.29086172348</v>
      </c>
      <c r="W40" s="62"/>
      <c r="X40" s="62"/>
      <c r="Y40" s="62"/>
      <c r="Z40" s="62"/>
      <c r="AA40" s="62"/>
      <c r="AB40" s="62"/>
    </row>
    <row r="41" spans="1:28" ht="13.5" customHeight="1">
      <c r="A41" s="132">
        <v>1969</v>
      </c>
      <c r="B41" s="29">
        <f>'Table B2'!C41*'Table B1'!$F57/(10)</f>
        <v>126802.46830565264</v>
      </c>
      <c r="C41" s="29">
        <f>'Table B2'!D41*'Table B1'!$F57/(5)</f>
        <v>154637.15647030808</v>
      </c>
      <c r="D41" s="29">
        <f>'Table B2'!E41*'Table B1'!$F57/(1)</f>
        <v>255903.53038850345</v>
      </c>
      <c r="E41" s="29">
        <f>'Table B2'!F41*'Table B1'!$F57/(0.5)</f>
        <v>322789.64974216779</v>
      </c>
      <c r="F41" s="29">
        <f>'Table B2'!G41*'Table B1'!$F57/(0.1)</f>
        <v>544066.29533253529</v>
      </c>
      <c r="G41" s="29">
        <f>'Table B2'!H41*'Table B1'!$F57/(0.01)</f>
        <v>1159162.0979432981</v>
      </c>
      <c r="H41" s="29"/>
      <c r="I41" s="29">
        <f>(100-'Table B2'!C41)*'Table B1'!$F57/(90)</f>
        <v>40717.55543380684</v>
      </c>
      <c r="J41" s="29">
        <f>'Table B2'!J41*'Table B1'!$F57/(5)</f>
        <v>98967.780140997173</v>
      </c>
      <c r="K41" s="29">
        <f>'Table B2'!K41*'Table B1'!$F57/(4)</f>
        <v>129320.56299075924</v>
      </c>
      <c r="L41" s="29">
        <f>'Table B2'!L41*'Table B1'!$F57/(0.5)</f>
        <v>189017.41103483908</v>
      </c>
      <c r="M41" s="29">
        <f>'Table B2'!M41*'Table B1'!$F57/(0.4)</f>
        <v>267470.48834457592</v>
      </c>
      <c r="N41" s="29">
        <f>'Table B2'!N41*'Table B1'!$F57/(0.09)</f>
        <v>475722.31726467278</v>
      </c>
      <c r="O41" s="23"/>
      <c r="P41" s="23">
        <f>'Table Thresholds_nominal'!W62*'Table A0'!$L62</f>
        <v>90759.246709347746</v>
      </c>
      <c r="Q41" s="23">
        <f>'Table Thresholds_nominal'!X62*'Table A0'!$L62</f>
        <v>109552.83505382037</v>
      </c>
      <c r="R41" s="23">
        <f>'Table Thresholds_nominal'!Y62*'Table A0'!$L62</f>
        <v>170387.2136804107</v>
      </c>
      <c r="S41" s="23">
        <f>'Table Thresholds_nominal'!Z62*'Table A0'!$L62</f>
        <v>215073.45594536222</v>
      </c>
      <c r="T41" s="23">
        <f>'Table Thresholds_nominal'!AA62*'Table A0'!$L62</f>
        <v>372902.69116067095</v>
      </c>
      <c r="U41" s="23">
        <f>'Table Thresholds_nominal'!AB62*'Table A0'!$L62</f>
        <v>756403.71572055505</v>
      </c>
      <c r="W41" s="62"/>
      <c r="X41" s="62"/>
      <c r="Y41" s="62"/>
      <c r="Z41" s="62"/>
      <c r="AA41" s="62"/>
      <c r="AB41" s="62"/>
    </row>
    <row r="42" spans="1:28" ht="13.5" customHeight="1">
      <c r="A42" s="132">
        <v>1970</v>
      </c>
      <c r="B42" s="29">
        <f>'Table B2'!C42*'Table B1'!$F58/(10)</f>
        <v>128624.17057125879</v>
      </c>
      <c r="C42" s="29">
        <f>'Table B2'!D42*'Table B1'!$F58/(5)</f>
        <v>156720.15110782225</v>
      </c>
      <c r="D42" s="29">
        <f>'Table B2'!E42*'Table B1'!$F58/(1)</f>
        <v>257208.2541362232</v>
      </c>
      <c r="E42" s="29">
        <f>'Table B2'!F42*'Table B1'!$F58/(0.5)</f>
        <v>321698.22551228385</v>
      </c>
      <c r="F42" s="29">
        <f>'Table B2'!G42*'Table B1'!$F58/(0.1)</f>
        <v>529649.57066430524</v>
      </c>
      <c r="G42" s="29">
        <f>'Table B2'!H42*'Table B1'!$F58/(0.01)</f>
        <v>1047273.039440301</v>
      </c>
      <c r="H42" s="29"/>
      <c r="I42" s="29">
        <f>(100-'Table B2'!C42)*'Table B1'!$F58/(90)</f>
        <v>41384.823123145681</v>
      </c>
      <c r="J42" s="29">
        <f>'Table B2'!J42*'Table B1'!$F58/(5)</f>
        <v>100528.1900346953</v>
      </c>
      <c r="K42" s="29">
        <f>'Table B2'!K42*'Table B1'!$F58/(4)</f>
        <v>131598.12535072205</v>
      </c>
      <c r="L42" s="29">
        <f>'Table B2'!L42*'Table B1'!$F58/(0.5)</f>
        <v>192718.28276016258</v>
      </c>
      <c r="M42" s="29">
        <f>'Table B2'!M42*'Table B1'!$F58/(0.4)</f>
        <v>269710.38922427845</v>
      </c>
      <c r="N42" s="29">
        <f>'Table B2'!N42*'Table B1'!$F58/(0.09)</f>
        <v>472135.85191141692</v>
      </c>
      <c r="O42" s="23"/>
      <c r="P42" s="23">
        <f>'Table Thresholds_nominal'!W63*'Table A0'!$L63</f>
        <v>92110.726950985554</v>
      </c>
      <c r="Q42" s="23">
        <f>'Table Thresholds_nominal'!X63*'Table A0'!$L63</f>
        <v>111498.75623328259</v>
      </c>
      <c r="R42" s="23">
        <f>'Table Thresholds_nominal'!Y63*'Table A0'!$L63</f>
        <v>174279.82977977162</v>
      </c>
      <c r="S42" s="23">
        <f>'Table Thresholds_nominal'!Z63*'Table A0'!$L63</f>
        <v>218820.56812883518</v>
      </c>
      <c r="T42" s="23">
        <f>'Table Thresholds_nominal'!AA63*'Table A0'!$L63</f>
        <v>373741.33686643268</v>
      </c>
      <c r="U42" s="23">
        <f>'Table Thresholds_nominal'!AB63*'Table A0'!$L63</f>
        <v>731646.70246564597</v>
      </c>
      <c r="W42" s="62"/>
      <c r="X42" s="62"/>
      <c r="Y42" s="62"/>
      <c r="Z42" s="62"/>
      <c r="AA42" s="62"/>
      <c r="AB42" s="62"/>
    </row>
    <row r="43" spans="1:28" ht="13.5" customHeight="1">
      <c r="A43" s="132">
        <v>1971</v>
      </c>
      <c r="B43" s="29">
        <f>'Table B2'!C43*'Table B1'!$F59/(10)</f>
        <v>131813.92287497345</v>
      </c>
      <c r="C43" s="29">
        <f>'Table B2'!D43*'Table B1'!$F59/(5)</f>
        <v>160922.76665894076</v>
      </c>
      <c r="D43" s="29">
        <f>'Table B2'!E43*'Table B1'!$F59/(1)</f>
        <v>266082.25169962703</v>
      </c>
      <c r="E43" s="29">
        <f>'Table B2'!F43*'Table B1'!$F59/(0.5)</f>
        <v>334066.21566147689</v>
      </c>
      <c r="F43" s="29">
        <f>'Table B2'!G43*'Table B1'!$F59/(0.1)</f>
        <v>553525.02379814337</v>
      </c>
      <c r="G43" s="29">
        <f>'Table B2'!H43*'Table B1'!$F59/(0.01)</f>
        <v>1103969.2033079853</v>
      </c>
      <c r="H43" s="29"/>
      <c r="I43" s="29">
        <f>(100-'Table B2'!C43)*'Table B1'!$F59/(90)</f>
        <v>42406.680575028033</v>
      </c>
      <c r="J43" s="29">
        <f>'Table B2'!J43*'Table B1'!$F59/(5)</f>
        <v>102705.07909100615</v>
      </c>
      <c r="K43" s="29">
        <f>'Table B2'!K43*'Table B1'!$F59/(4)</f>
        <v>134632.89539876918</v>
      </c>
      <c r="L43" s="29">
        <f>'Table B2'!L43*'Table B1'!$F59/(0.5)</f>
        <v>198098.28773777711</v>
      </c>
      <c r="M43" s="29">
        <f>'Table B2'!M43*'Table B1'!$F59/(0.4)</f>
        <v>279201.51362731023</v>
      </c>
      <c r="N43" s="29">
        <f>'Table B2'!N43*'Table B1'!$F59/(0.09)</f>
        <v>492364.55940816097</v>
      </c>
      <c r="O43" s="23"/>
      <c r="P43" s="23">
        <f>'Table Thresholds_nominal'!W64*'Table A0'!$L64</f>
        <v>93977.260097681821</v>
      </c>
      <c r="Q43" s="23">
        <f>'Table Thresholds_nominal'!X64*'Table A0'!$L64</f>
        <v>113888.87747608223</v>
      </c>
      <c r="R43" s="23">
        <f>'Table Thresholds_nominal'!Y64*'Table A0'!$L64</f>
        <v>179578.45110554458</v>
      </c>
      <c r="S43" s="23">
        <f>'Table Thresholds_nominal'!Z64*'Table A0'!$L64</f>
        <v>226311.14954243338</v>
      </c>
      <c r="T43" s="23">
        <f>'Table Thresholds_nominal'!AA64*'Table A0'!$L64</f>
        <v>389653.46474796289</v>
      </c>
      <c r="U43" s="23">
        <f>'Table Thresholds_nominal'!AB64*'Table A0'!$L64</f>
        <v>762437.51807091897</v>
      </c>
      <c r="W43" s="62"/>
      <c r="X43" s="62"/>
      <c r="Y43" s="62"/>
      <c r="Z43" s="62"/>
      <c r="AA43" s="62"/>
      <c r="AB43" s="62"/>
    </row>
    <row r="44" spans="1:28" ht="13.5" customHeight="1">
      <c r="A44" s="132">
        <v>1972</v>
      </c>
      <c r="B44" s="29">
        <f>'Table B2'!C44*'Table B1'!$F60/(10)</f>
        <v>136951.90300659538</v>
      </c>
      <c r="C44" s="29">
        <f>'Table B2'!D44*'Table B1'!$F60/(5)</f>
        <v>167625.60612856384</v>
      </c>
      <c r="D44" s="29">
        <f>'Table B2'!E44*'Table B1'!$F60/(1)</f>
        <v>282435.77532993967</v>
      </c>
      <c r="E44" s="29">
        <f>'Table B2'!F44*'Table B1'!$F60/(0.5)</f>
        <v>358788.41119313391</v>
      </c>
      <c r="F44" s="29">
        <f>'Table B2'!G44*'Table B1'!$F60/(0.1)</f>
        <v>605939.61192333465</v>
      </c>
      <c r="G44" s="29">
        <f>'Table B2'!H44*'Table B1'!$F60/(0.01)</f>
        <v>1289346.1094340661</v>
      </c>
      <c r="H44" s="29"/>
      <c r="I44" s="29">
        <f>(100-'Table B2'!C44)*'Table B1'!$F60/(90)</f>
        <v>43738.133750710527</v>
      </c>
      <c r="J44" s="29">
        <f>'Table B2'!J44*'Table B1'!$F60/(5)</f>
        <v>106278.19988462694</v>
      </c>
      <c r="K44" s="29">
        <f>'Table B2'!K44*'Table B1'!$F60/(4)</f>
        <v>138923.06382821992</v>
      </c>
      <c r="L44" s="29">
        <f>'Table B2'!L44*'Table B1'!$F60/(0.5)</f>
        <v>206083.13946674537</v>
      </c>
      <c r="M44" s="29">
        <f>'Table B2'!M44*'Table B1'!$F60/(0.4)</f>
        <v>297000.6110105837</v>
      </c>
      <c r="N44" s="29">
        <f>'Table B2'!N44*'Table B1'!$F60/(0.09)</f>
        <v>530005.55664436461</v>
      </c>
      <c r="O44" s="23"/>
      <c r="P44" s="23">
        <f>'Table Thresholds_nominal'!W65*'Table A0'!$L65</f>
        <v>97563.382729792225</v>
      </c>
      <c r="Q44" s="23">
        <f>'Table Thresholds_nominal'!X65*'Table A0'!$L65</f>
        <v>117554.48832978966</v>
      </c>
      <c r="R44" s="23">
        <f>'Table Thresholds_nominal'!Y65*'Table A0'!$L65</f>
        <v>186220.36992072695</v>
      </c>
      <c r="S44" s="23">
        <f>'Table Thresholds_nominal'!Z65*'Table A0'!$L65</f>
        <v>236632.00340600099</v>
      </c>
      <c r="T44" s="23">
        <f>'Table Thresholds_nominal'!AA65*'Table A0'!$L65</f>
        <v>416324.32752594212</v>
      </c>
      <c r="U44" s="23">
        <f>'Table Thresholds_nominal'!AB65*'Table A0'!$L65</f>
        <v>838951.83367905905</v>
      </c>
      <c r="W44" s="62"/>
      <c r="X44" s="62"/>
      <c r="Y44" s="62"/>
      <c r="Z44" s="62"/>
      <c r="AA44" s="62"/>
      <c r="AB44" s="62"/>
    </row>
    <row r="45" spans="1:28" ht="13.5" customHeight="1">
      <c r="A45" s="132">
        <v>1973</v>
      </c>
      <c r="B45" s="29">
        <f>'Table B2'!C45*'Table B1'!$F61/(10)</f>
        <v>138748.84105404798</v>
      </c>
      <c r="C45" s="29">
        <f>'Table B2'!D45*'Table B1'!$F61/(5)</f>
        <v>170430.56066124025</v>
      </c>
      <c r="D45" s="29">
        <f>'Table B2'!E45*'Table B1'!$F61/(1)</f>
        <v>287784.02363912942</v>
      </c>
      <c r="E45" s="29">
        <f>'Table B2'!F45*'Table B1'!$F61/(0.5)</f>
        <v>364002.73591242154</v>
      </c>
      <c r="F45" s="29">
        <f>'Table B2'!G45*'Table B1'!$F61/(0.1)</f>
        <v>607201.99749753601</v>
      </c>
      <c r="G45" s="29">
        <f>'Table B2'!H45*'Table B1'!$F61/(0.01)</f>
        <v>1257927.2150954201</v>
      </c>
      <c r="H45" s="29"/>
      <c r="I45" s="29">
        <f>(100-'Table B2'!C45)*'Table B1'!$F61/(90)</f>
        <v>43558.01508660696</v>
      </c>
      <c r="J45" s="29">
        <f>'Table B2'!J45*'Table B1'!$F61/(5)</f>
        <v>107067.12144685576</v>
      </c>
      <c r="K45" s="29">
        <f>'Table B2'!K45*'Table B1'!$F61/(4)</f>
        <v>141092.19491676794</v>
      </c>
      <c r="L45" s="29">
        <f>'Table B2'!L45*'Table B1'!$F61/(0.5)</f>
        <v>211565.31136583732</v>
      </c>
      <c r="M45" s="29">
        <f>'Table B2'!M45*'Table B1'!$F61/(0.4)</f>
        <v>303202.92051614291</v>
      </c>
      <c r="N45" s="29">
        <f>'Table B2'!N45*'Table B1'!$F61/(0.09)</f>
        <v>534899.19554221572</v>
      </c>
      <c r="O45" s="23"/>
      <c r="P45" s="23">
        <f>'Table Thresholds_nominal'!W66*'Table A0'!$L66</f>
        <v>97983.539717138599</v>
      </c>
      <c r="Q45" s="23">
        <f>'Table Thresholds_nominal'!X66*'Table A0'!$L66</f>
        <v>118981.88441024686</v>
      </c>
      <c r="R45" s="23">
        <f>'Table Thresholds_nominal'!Y66*'Table A0'!$L66</f>
        <v>189506.47469554108</v>
      </c>
      <c r="S45" s="23">
        <f>'Table Thresholds_nominal'!Z66*'Table A0'!$L66</f>
        <v>242354.05594333683</v>
      </c>
      <c r="T45" s="23">
        <f>'Table Thresholds_nominal'!AA66*'Table A0'!$L66</f>
        <v>421322.73811028176</v>
      </c>
      <c r="U45" s="23">
        <f>'Table Thresholds_nominal'!AB66*'Table A0'!$L66</f>
        <v>839732.41106082615</v>
      </c>
      <c r="W45" s="62"/>
      <c r="X45" s="62"/>
      <c r="Y45" s="62"/>
      <c r="Z45" s="62"/>
      <c r="AA45" s="62"/>
      <c r="AB45" s="62"/>
    </row>
    <row r="46" spans="1:28" ht="13.5" customHeight="1">
      <c r="A46" s="132">
        <v>1974</v>
      </c>
      <c r="B46" s="29">
        <f>'Table B2'!C46*'Table B1'!$F62/(10)</f>
        <v>136791.15839103604</v>
      </c>
      <c r="C46" s="29">
        <f>'Table B2'!D46*'Table B1'!$F62/(5)</f>
        <v>169367.334910251</v>
      </c>
      <c r="D46" s="29">
        <f>'Table B2'!E46*'Table B1'!$F62/(1)</f>
        <v>291119.38120043144</v>
      </c>
      <c r="E46" s="29">
        <f>'Table B2'!F46*'Table B1'!$F62/(0.5)</f>
        <v>372945.30896721937</v>
      </c>
      <c r="F46" s="29">
        <f>'Table B2'!G46*'Table B1'!$F62/(0.1)</f>
        <v>646589.30358429148</v>
      </c>
      <c r="G46" s="29">
        <f>'Table B2'!H46*'Table B1'!$F62/(0.01)</f>
        <v>1398030.9266687385</v>
      </c>
      <c r="H46" s="29"/>
      <c r="I46" s="29">
        <f>(100-'Table B2'!C46)*'Table B1'!$F62/(90)</f>
        <v>41910.088882562108</v>
      </c>
      <c r="J46" s="29">
        <f>'Table B2'!J46*'Table B1'!$F62/(5)</f>
        <v>104214.9818718211</v>
      </c>
      <c r="K46" s="29">
        <f>'Table B2'!K46*'Table B1'!$F62/(4)</f>
        <v>138929.32333770589</v>
      </c>
      <c r="L46" s="29">
        <f>'Table B2'!L46*'Table B1'!$F62/(0.5)</f>
        <v>209293.4534336435</v>
      </c>
      <c r="M46" s="29">
        <f>'Table B2'!M46*'Table B1'!$F62/(0.4)</f>
        <v>304534.31031295127</v>
      </c>
      <c r="N46" s="29">
        <f>'Table B2'!N46*'Table B1'!$F62/(0.09)</f>
        <v>563095.78990824195</v>
      </c>
      <c r="O46" s="23"/>
      <c r="P46" s="23">
        <f>'Table Thresholds_nominal'!W67*'Table A0'!$L67</f>
        <v>94951.373989511907</v>
      </c>
      <c r="Q46" s="23">
        <f>'Table Thresholds_nominal'!X67*'Table A0'!$L67</f>
        <v>116218.67271907978</v>
      </c>
      <c r="R46" s="23">
        <f>'Table Thresholds_nominal'!Y67*'Table A0'!$L67</f>
        <v>188930.66255343088</v>
      </c>
      <c r="S46" s="23">
        <f>'Table Thresholds_nominal'!Z67*'Table A0'!$L67</f>
        <v>239520.47002152252</v>
      </c>
      <c r="T46" s="23">
        <f>'Table Thresholds_nominal'!AA67*'Table A0'!$L67</f>
        <v>433234.34440670069</v>
      </c>
      <c r="U46" s="23">
        <f>'Table Thresholds_nominal'!AB67*'Table A0'!$L67</f>
        <v>923306.04105221864</v>
      </c>
      <c r="W46" s="62"/>
      <c r="X46" s="62"/>
      <c r="Y46" s="62"/>
      <c r="Z46" s="62"/>
      <c r="AA46" s="62"/>
      <c r="AB46" s="62"/>
    </row>
    <row r="47" spans="1:28" ht="13.5" customHeight="1">
      <c r="A47" s="132">
        <v>1975</v>
      </c>
      <c r="B47" s="29">
        <f>'Table B2'!C47*'Table B1'!$F63/(10)</f>
        <v>135154.32003921593</v>
      </c>
      <c r="C47" s="29">
        <f>'Table B2'!D47*'Table B1'!$F63/(5)</f>
        <v>166654.91881498243</v>
      </c>
      <c r="D47" s="29">
        <f>'Table B2'!E47*'Table B1'!$F63/(1)</f>
        <v>288040.49464222265</v>
      </c>
      <c r="E47" s="29">
        <f>'Table B2'!F47*'Table B1'!$F63/(0.5)</f>
        <v>370877.67235670582</v>
      </c>
      <c r="F47" s="29">
        <f>'Table B2'!G47*'Table B1'!$F63/(0.1)</f>
        <v>641962.59178240038</v>
      </c>
      <c r="G47" s="29">
        <f>'Table B2'!H47*'Table B1'!$F63/(0.01)</f>
        <v>1389131.463522776</v>
      </c>
      <c r="H47" s="29"/>
      <c r="I47" s="29">
        <f>(100-'Table B2'!C47)*'Table B1'!$F63/(90)</f>
        <v>41728.419649350835</v>
      </c>
      <c r="J47" s="29">
        <f>'Table B2'!J47*'Table B1'!$F63/(5)</f>
        <v>103653.72126344948</v>
      </c>
      <c r="K47" s="29">
        <f>'Table B2'!K47*'Table B1'!$F63/(4)</f>
        <v>136308.52485817237</v>
      </c>
      <c r="L47" s="29">
        <f>'Table B2'!L47*'Table B1'!$F63/(0.5)</f>
        <v>205203.31692773945</v>
      </c>
      <c r="M47" s="29">
        <f>'Table B2'!M47*'Table B1'!$F63/(0.4)</f>
        <v>303106.44250028214</v>
      </c>
      <c r="N47" s="29">
        <f>'Table B2'!N47*'Table B1'!$F63/(0.09)</f>
        <v>558943.82825569215</v>
      </c>
      <c r="O47" s="23"/>
      <c r="P47" s="23">
        <f>'Table Thresholds_nominal'!W68*'Table A0'!$L68</f>
        <v>94594.977999045994</v>
      </c>
      <c r="Q47" s="23">
        <f>'Table Thresholds_nominal'!X68*'Table A0'!$L68</f>
        <v>114929.13498170358</v>
      </c>
      <c r="R47" s="23">
        <f>'Table Thresholds_nominal'!Y68*'Table A0'!$L68</f>
        <v>182512.53369289284</v>
      </c>
      <c r="S47" s="23">
        <f>'Table Thresholds_nominal'!Z68*'Table A0'!$L68</f>
        <v>239300.95014313763</v>
      </c>
      <c r="T47" s="23">
        <f>'Table Thresholds_nominal'!AA68*'Table A0'!$L68</f>
        <v>431833.75277419988</v>
      </c>
      <c r="U47" s="23">
        <f>'Table Thresholds_nominal'!AB68*'Table A0'!$L68</f>
        <v>902998.68086052686</v>
      </c>
      <c r="W47" s="62"/>
      <c r="X47" s="62"/>
      <c r="Y47" s="62"/>
      <c r="Z47" s="62"/>
      <c r="AA47" s="62"/>
      <c r="AB47" s="62"/>
    </row>
    <row r="48" spans="1:28" ht="13.5" customHeight="1">
      <c r="A48" s="132">
        <v>1976</v>
      </c>
      <c r="B48" s="29">
        <f>'Table B2'!C48*'Table B1'!$F64/(10)</f>
        <v>138419.17141428997</v>
      </c>
      <c r="C48" s="29">
        <f>'Table B2'!D48*'Table B1'!$F64/(5)</f>
        <v>171279.18479625377</v>
      </c>
      <c r="D48" s="29">
        <f>'Table B2'!E48*'Table B1'!$F64/(1)</f>
        <v>297806.85326416307</v>
      </c>
      <c r="E48" s="29">
        <f>'Table B2'!F48*'Table B1'!$F64/(0.5)</f>
        <v>384370.76335855882</v>
      </c>
      <c r="F48" s="29">
        <f>'Table B2'!G48*'Table B1'!$F64/(0.1)</f>
        <v>676621.32485301548</v>
      </c>
      <c r="G48" s="29">
        <f>'Table B2'!H48*'Table B1'!$F64/(0.01)</f>
        <v>1495525.2613788832</v>
      </c>
      <c r="H48" s="29"/>
      <c r="I48" s="29">
        <f>(100-'Table B2'!C48)*'Table B1'!$F64/(90)</f>
        <v>42317.825914572844</v>
      </c>
      <c r="J48" s="29">
        <f>'Table B2'!J48*'Table B1'!$F64/(5)</f>
        <v>105559.15803232617</v>
      </c>
      <c r="K48" s="29">
        <f>'Table B2'!K48*'Table B1'!$F64/(4)</f>
        <v>139647.26767927644</v>
      </c>
      <c r="L48" s="29">
        <f>'Table B2'!L48*'Table B1'!$F64/(0.5)</f>
        <v>211242.94316976724</v>
      </c>
      <c r="M48" s="29">
        <f>'Table B2'!M48*'Table B1'!$F64/(0.4)</f>
        <v>311308.12298494461</v>
      </c>
      <c r="N48" s="29">
        <f>'Table B2'!N48*'Table B1'!$F64/(0.09)</f>
        <v>585631.99857236352</v>
      </c>
      <c r="O48" s="23"/>
      <c r="P48" s="23">
        <f>'Table Thresholds_nominal'!W69*'Table A0'!$L69</f>
        <v>96629.803665965461</v>
      </c>
      <c r="Q48" s="23">
        <f>'Table Thresholds_nominal'!X69*'Table A0'!$L69</f>
        <v>117380.81026715924</v>
      </c>
      <c r="R48" s="23">
        <f>'Table Thresholds_nominal'!Y69*'Table A0'!$L69</f>
        <v>188685.50519901235</v>
      </c>
      <c r="S48" s="23">
        <f>'Table Thresholds_nominal'!Z69*'Table A0'!$L69</f>
        <v>244374.54364814895</v>
      </c>
      <c r="T48" s="23">
        <f>'Table Thresholds_nominal'!AA69*'Table A0'!$L69</f>
        <v>446244.55005091015</v>
      </c>
      <c r="U48" s="23">
        <f>'Table Thresholds_nominal'!AB69*'Table A0'!$L69</f>
        <v>965615.43775829975</v>
      </c>
      <c r="W48" s="62"/>
      <c r="X48" s="62"/>
      <c r="Y48" s="62"/>
      <c r="Z48" s="62"/>
      <c r="AA48" s="62"/>
      <c r="AB48" s="62"/>
    </row>
    <row r="49" spans="1:28" ht="13.5" customHeight="1">
      <c r="A49" s="132">
        <v>1977</v>
      </c>
      <c r="B49" s="29">
        <f>'Table B2'!C49*'Table B1'!$F65/(10)</f>
        <v>140126.88408233729</v>
      </c>
      <c r="C49" s="29">
        <f>'Table B2'!D49*'Table B1'!$F65/(5)</f>
        <v>173716.34432362815</v>
      </c>
      <c r="D49" s="29">
        <f>'Table B2'!E49*'Table B1'!$F65/(1)</f>
        <v>304630.44629549212</v>
      </c>
      <c r="E49" s="29">
        <f>'Table B2'!F49*'Table B1'!$F65/(0.5)</f>
        <v>394625.43811434484</v>
      </c>
      <c r="F49" s="29">
        <f>'Table B2'!G49*'Table B1'!$F65/(0.1)</f>
        <v>700712.45075141371</v>
      </c>
      <c r="G49" s="29">
        <f>'Table B2'!H49*'Table B1'!$F65/(0.01)</f>
        <v>1545000.7266011124</v>
      </c>
      <c r="H49" s="29"/>
      <c r="I49" s="29">
        <f>(100-'Table B2'!C49)*'Table B1'!$F65/(90)</f>
        <v>42230.597862946917</v>
      </c>
      <c r="J49" s="29">
        <f>'Table B2'!J49*'Table B1'!$F65/(5)</f>
        <v>106537.42384104643</v>
      </c>
      <c r="K49" s="29">
        <f>'Table B2'!K49*'Table B1'!$F65/(4)</f>
        <v>140987.81883066215</v>
      </c>
      <c r="L49" s="29">
        <f>'Table B2'!L49*'Table B1'!$F65/(0.5)</f>
        <v>214635.45447663945</v>
      </c>
      <c r="M49" s="29">
        <f>'Table B2'!M49*'Table B1'!$F65/(0.4)</f>
        <v>318103.6849550776</v>
      </c>
      <c r="N49" s="29">
        <f>'Table B2'!N49*'Table B1'!$F65/(0.09)</f>
        <v>606902.6423236694</v>
      </c>
      <c r="O49" s="23"/>
      <c r="P49" s="23">
        <f>'Table Thresholds_nominal'!W70*'Table A0'!$L70</f>
        <v>97472.710362930055</v>
      </c>
      <c r="Q49" s="23">
        <f>'Table Thresholds_nominal'!X70*'Table A0'!$L70</f>
        <v>118548.63636223717</v>
      </c>
      <c r="R49" s="23">
        <f>'Table Thresholds_nominal'!Y70*'Table A0'!$L70</f>
        <v>190968.51869877285</v>
      </c>
      <c r="S49" s="23">
        <f>'Table Thresholds_nominal'!Z70*'Table A0'!$L70</f>
        <v>248037.89015960277</v>
      </c>
      <c r="T49" s="23">
        <f>'Table Thresholds_nominal'!AA70*'Table A0'!$L70</f>
        <v>458015.28349200869</v>
      </c>
      <c r="U49" s="23">
        <f>'Table Thresholds_nominal'!AB70*'Table A0'!$L70</f>
        <v>1006680.2152006136</v>
      </c>
      <c r="W49" s="62"/>
      <c r="X49" s="62"/>
      <c r="Y49" s="62"/>
      <c r="Z49" s="62"/>
      <c r="AA49" s="62"/>
      <c r="AB49" s="62"/>
    </row>
    <row r="50" spans="1:28" ht="13.5" customHeight="1">
      <c r="A50" s="132">
        <v>1978</v>
      </c>
      <c r="B50" s="29">
        <f>'Table B2'!C50*'Table B1'!$F66/(10)</f>
        <v>142261.40051183794</v>
      </c>
      <c r="C50" s="29">
        <f>'Table B2'!D50*'Table B1'!$F66/(5)</f>
        <v>177076.05479480128</v>
      </c>
      <c r="D50" s="29">
        <f>'Table B2'!E50*'Table B1'!$F66/(1)</f>
        <v>314073.50862151961</v>
      </c>
      <c r="E50" s="29">
        <f>'Table B2'!F50*'Table B1'!$F66/(0.5)</f>
        <v>407424.28727388673</v>
      </c>
      <c r="F50" s="29">
        <f>'Table B2'!G50*'Table B1'!$F66/(0.1)</f>
        <v>726580.22717759083</v>
      </c>
      <c r="G50" s="29">
        <f>'Table B2'!H50*'Table B1'!$F66/(0.01)</f>
        <v>1623266.3176772727</v>
      </c>
      <c r="H50" s="29"/>
      <c r="I50" s="29">
        <f>(100-'Table B2'!C50)*'Table B1'!$F66/(90)</f>
        <v>41817.115160639696</v>
      </c>
      <c r="J50" s="29">
        <f>'Table B2'!J50*'Table B1'!$F66/(5)</f>
        <v>107446.74622887457</v>
      </c>
      <c r="K50" s="29">
        <f>'Table B2'!K50*'Table B1'!$F66/(4)</f>
        <v>142826.69133812172</v>
      </c>
      <c r="L50" s="29">
        <f>'Table B2'!L50*'Table B1'!$F66/(0.5)</f>
        <v>220722.72996915251</v>
      </c>
      <c r="M50" s="29">
        <f>'Table B2'!M50*'Table B1'!$F66/(0.4)</f>
        <v>327635.30229796073</v>
      </c>
      <c r="N50" s="29">
        <f>'Table B2'!N50*'Table B1'!$F66/(0.09)</f>
        <v>626948.43934429286</v>
      </c>
      <c r="O50" s="23"/>
      <c r="P50" s="23">
        <f>'Table Thresholds_nominal'!W71*'Table A0'!$L71</f>
        <v>98239.571843294732</v>
      </c>
      <c r="Q50" s="23">
        <f>'Table Thresholds_nominal'!X71*'Table A0'!$L71</f>
        <v>119684.14119254559</v>
      </c>
      <c r="R50" s="23">
        <f>'Table Thresholds_nominal'!Y71*'Table A0'!$L71</f>
        <v>196121.96404276593</v>
      </c>
      <c r="S50" s="23">
        <f>'Table Thresholds_nominal'!Z71*'Table A0'!$L71</f>
        <v>256881.11750831539</v>
      </c>
      <c r="T50" s="23">
        <f>'Table Thresholds_nominal'!AA71*'Table A0'!$L71</f>
        <v>475308.1918182699</v>
      </c>
      <c r="U50" s="23">
        <f>'Table Thresholds_nominal'!AB71*'Table A0'!$L71</f>
        <v>1042397.7613793496</v>
      </c>
      <c r="W50" s="62"/>
      <c r="X50" s="62"/>
      <c r="Y50" s="62"/>
      <c r="Z50" s="62"/>
      <c r="AA50" s="62"/>
      <c r="AB50" s="62"/>
    </row>
    <row r="51" spans="1:28" ht="13.5" customHeight="1">
      <c r="A51" s="132">
        <v>1979</v>
      </c>
      <c r="B51" s="29">
        <f>'Table B2'!C51*'Table B1'!$F67/(10)</f>
        <v>141450.11845548297</v>
      </c>
      <c r="C51" s="29">
        <f>'Table B2'!D51*'Table B1'!$F67/(5)</f>
        <v>176552.84590831661</v>
      </c>
      <c r="D51" s="29">
        <f>'Table B2'!E51*'Table B1'!$F67/(1)</f>
        <v>318264.04633843782</v>
      </c>
      <c r="E51" s="29">
        <f>'Table B2'!F51*'Table B1'!$F67/(0.5)</f>
        <v>415683.45765933971</v>
      </c>
      <c r="F51" s="29">
        <f>'Table B2'!G51*'Table B1'!$F67/(0.1)</f>
        <v>751506.54660580133</v>
      </c>
      <c r="G51" s="29">
        <f>'Table B2'!H51*'Table B1'!$F67/(0.01)</f>
        <v>1750785.0063977118</v>
      </c>
      <c r="H51" s="29"/>
      <c r="I51" s="29">
        <f>(100-'Table B2'!C51)*'Table B1'!$F67/(90)</f>
        <v>41163.924667964915</v>
      </c>
      <c r="J51" s="29">
        <f>'Table B2'!J51*'Table B1'!$F67/(5)</f>
        <v>106347.39100264932</v>
      </c>
      <c r="K51" s="29">
        <f>'Table B2'!K51*'Table B1'!$F67/(4)</f>
        <v>141125.04580078632</v>
      </c>
      <c r="L51" s="29">
        <f>'Table B2'!L51*'Table B1'!$F67/(0.5)</f>
        <v>220844.63501753594</v>
      </c>
      <c r="M51" s="29">
        <f>'Table B2'!M51*'Table B1'!$F67/(0.4)</f>
        <v>331727.68542272435</v>
      </c>
      <c r="N51" s="29">
        <f>'Table B2'!N51*'Table B1'!$F67/(0.09)</f>
        <v>640475.6066289224</v>
      </c>
      <c r="O51" s="23"/>
      <c r="P51" s="23">
        <f>'Table Thresholds_nominal'!W72*'Table A0'!$L72</f>
        <v>97303.590566949337</v>
      </c>
      <c r="Q51" s="23">
        <f>'Table Thresholds_nominal'!X72*'Table A0'!$L72</f>
        <v>118383.28040718802</v>
      </c>
      <c r="R51" s="23">
        <f>'Table Thresholds_nominal'!Y72*'Table A0'!$L72</f>
        <v>194803.28430205822</v>
      </c>
      <c r="S51" s="23">
        <f>'Table Thresholds_nominal'!Z72*'Table A0'!$L72</f>
        <v>259473.90695033918</v>
      </c>
      <c r="T51" s="23">
        <f>'Table Thresholds_nominal'!AA72*'Table A0'!$L72</f>
        <v>478994.59486199619</v>
      </c>
      <c r="U51" s="23">
        <f>'Table Thresholds_nominal'!AB72*'Table A0'!$L72</f>
        <v>1090063.2727425492</v>
      </c>
      <c r="W51" s="62"/>
      <c r="X51" s="62"/>
      <c r="Y51" s="62"/>
      <c r="Z51" s="62"/>
      <c r="AA51" s="62"/>
      <c r="AB51" s="62"/>
    </row>
    <row r="52" spans="1:28" ht="13.5" customHeight="1">
      <c r="A52" s="132">
        <v>1980</v>
      </c>
      <c r="B52" s="29">
        <f>'Table B2'!C52*'Table B1'!$F68/(10)</f>
        <v>141918.30216490611</v>
      </c>
      <c r="C52" s="29">
        <f>'Table B2'!D52*'Table B1'!$F68/(5)</f>
        <v>177973.16749877215</v>
      </c>
      <c r="D52" s="29">
        <f>'Table B2'!E52*'Table B1'!$F68/(1)</f>
        <v>324943.90485354111</v>
      </c>
      <c r="E52" s="29">
        <f>'Table B2'!F52*'Table B1'!$F68/(0.5)</f>
        <v>427560.43138238706</v>
      </c>
      <c r="F52" s="29">
        <f>'Table B2'!G52*'Table B1'!$F68/(0.1)</f>
        <v>792509.10335486208</v>
      </c>
      <c r="G52" s="29">
        <f>'Table B2'!H52*'Table B1'!$F68/(0.01)</f>
        <v>1926904.7120497925</v>
      </c>
      <c r="H52" s="29"/>
      <c r="I52" s="29">
        <f>(100-'Table B2'!C52)*'Table B1'!$F68/(90)</f>
        <v>40425.662898848059</v>
      </c>
      <c r="J52" s="29">
        <f>'Table B2'!J52*'Table B1'!$F68/(5)</f>
        <v>105863.43683104003</v>
      </c>
      <c r="K52" s="29">
        <f>'Table B2'!K52*'Table B1'!$F68/(4)</f>
        <v>141230.48316007992</v>
      </c>
      <c r="L52" s="29">
        <f>'Table B2'!L52*'Table B1'!$F68/(0.5)</f>
        <v>222327.37832469519</v>
      </c>
      <c r="M52" s="29">
        <f>'Table B2'!M52*'Table B1'!$F68/(0.4)</f>
        <v>336323.26338926825</v>
      </c>
      <c r="N52" s="29">
        <f>'Table B2'!N52*'Table B1'!$F68/(0.09)</f>
        <v>666465.14683320315</v>
      </c>
      <c r="O52" s="23"/>
      <c r="P52" s="23">
        <f>'Table Thresholds_nominal'!W73*'Table A0'!$L73</f>
        <v>96719.792515371431</v>
      </c>
      <c r="Q52" s="23">
        <f>'Table Thresholds_nominal'!X73*'Table A0'!$L73</f>
        <v>118021.3287098354</v>
      </c>
      <c r="R52" s="23">
        <f>'Table Thresholds_nominal'!Y73*'Table A0'!$L73</f>
        <v>196798.09003197943</v>
      </c>
      <c r="S52" s="23">
        <f>'Table Thresholds_nominal'!Z73*'Table A0'!$L73</f>
        <v>260419.36500214384</v>
      </c>
      <c r="T52" s="23">
        <f>'Table Thresholds_nominal'!AA73*'Table A0'!$L73</f>
        <v>498757.310884526</v>
      </c>
      <c r="U52" s="23">
        <f>'Table Thresholds_nominal'!AB73*'Table A0'!$L73</f>
        <v>1152545.3304733401</v>
      </c>
      <c r="W52" s="62"/>
      <c r="X52" s="62"/>
      <c r="Y52" s="62"/>
      <c r="Z52" s="62"/>
      <c r="AA52" s="62"/>
      <c r="AB52" s="62"/>
    </row>
    <row r="53" spans="1:28" ht="13.5" customHeight="1">
      <c r="A53" s="132">
        <v>1981</v>
      </c>
      <c r="B53" s="29">
        <f>'Table B2'!C53*'Table B1'!$F69/(10)</f>
        <v>142048.84102826304</v>
      </c>
      <c r="C53" s="29">
        <f>'Table B2'!D53*'Table B1'!$F69/(5)</f>
        <v>178217.1893372644</v>
      </c>
      <c r="D53" s="29">
        <f>'Table B2'!E53*'Table B1'!$F69/(1)</f>
        <v>324283.61412968667</v>
      </c>
      <c r="E53" s="29">
        <f>'Table B2'!F53*'Table B1'!$F69/(0.5)</f>
        <v>428104.84280902758</v>
      </c>
      <c r="F53" s="29">
        <f>'Table B2'!G53*'Table B1'!$F69/(0.1)</f>
        <v>801497.8665181984</v>
      </c>
      <c r="G53" s="29">
        <f>'Table B2'!H53*'Table B1'!$F69/(0.01)</f>
        <v>1963366.9400225389</v>
      </c>
      <c r="H53" s="29"/>
      <c r="I53" s="29">
        <f>(100-'Table B2'!C53)*'Table B1'!$F69/(90)</f>
        <v>40296.970820411181</v>
      </c>
      <c r="J53" s="29">
        <f>'Table B2'!J53*'Table B1'!$F69/(5)</f>
        <v>105880.49271926175</v>
      </c>
      <c r="K53" s="29">
        <f>'Table B2'!K53*'Table B1'!$F69/(4)</f>
        <v>141700.58313915881</v>
      </c>
      <c r="L53" s="29">
        <f>'Table B2'!L53*'Table B1'!$F69/(0.5)</f>
        <v>220462.38545034576</v>
      </c>
      <c r="M53" s="29">
        <f>'Table B2'!M53*'Table B1'!$F69/(0.4)</f>
        <v>334756.5868817349</v>
      </c>
      <c r="N53" s="29">
        <f>'Table B2'!N53*'Table B1'!$F69/(0.09)</f>
        <v>672401.30279549386</v>
      </c>
      <c r="O53" s="23"/>
      <c r="P53" s="23">
        <f>'Table Thresholds_nominal'!W74*'Table A0'!$L74</f>
        <v>96706.724602618458</v>
      </c>
      <c r="Q53" s="23">
        <f>'Table Thresholds_nominal'!X74*'Table A0'!$L74</f>
        <v>118861.80674970656</v>
      </c>
      <c r="R53" s="23">
        <f>'Table Thresholds_nominal'!Y74*'Table A0'!$L74</f>
        <v>196637.3429646226</v>
      </c>
      <c r="S53" s="23">
        <f>'Table Thresholds_nominal'!Z74*'Table A0'!$L74</f>
        <v>258015.26487721843</v>
      </c>
      <c r="T53" s="23">
        <f>'Table Thresholds_nominal'!AA74*'Table A0'!$L74</f>
        <v>498918.09591494396</v>
      </c>
      <c r="U53" s="23">
        <f>'Table Thresholds_nominal'!AB74*'Table A0'!$L74</f>
        <v>1175213.7600066562</v>
      </c>
      <c r="W53" s="62"/>
      <c r="X53" s="62"/>
      <c r="Y53" s="62"/>
      <c r="Z53" s="62"/>
      <c r="AA53" s="62"/>
      <c r="AB53" s="62"/>
    </row>
    <row r="54" spans="1:28" ht="13.5" customHeight="1">
      <c r="A54" s="132">
        <v>1982</v>
      </c>
      <c r="B54" s="29">
        <f>'Table B2'!C54*'Table B1'!$F70/(10)</f>
        <v>145880.50706179853</v>
      </c>
      <c r="C54" s="29">
        <f>'Table B2'!D54*'Table B1'!$F70/(5)</f>
        <v>184137.79650702205</v>
      </c>
      <c r="D54" s="29">
        <f>'Table B2'!E54*'Table B1'!$F70/(1)</f>
        <v>340927.7884046096</v>
      </c>
      <c r="E54" s="29">
        <f>'Table B2'!F54*'Table B1'!$F70/(0.5)</f>
        <v>452117.66663728806</v>
      </c>
      <c r="F54" s="29">
        <f>'Table B2'!G54*'Table B1'!$F70/(0.1)</f>
        <v>854363.40259668336</v>
      </c>
      <c r="G54" s="29">
        <f>'Table B2'!H54*'Table B1'!$F70/(0.01)</f>
        <v>2105249.5327143157</v>
      </c>
      <c r="H54" s="29"/>
      <c r="I54" s="29">
        <f>(100-'Table B2'!C54)*'Table B1'!$F70/(90)</f>
        <v>40566.932136453768</v>
      </c>
      <c r="J54" s="29">
        <f>'Table B2'!J54*'Table B1'!$F70/(5)</f>
        <v>107623.21761657504</v>
      </c>
      <c r="K54" s="29">
        <f>'Table B2'!K54*'Table B1'!$F70/(4)</f>
        <v>144940.29853262517</v>
      </c>
      <c r="L54" s="29">
        <f>'Table B2'!L54*'Table B1'!$F70/(0.5)</f>
        <v>229737.91017193117</v>
      </c>
      <c r="M54" s="29">
        <f>'Table B2'!M54*'Table B1'!$F70/(0.4)</f>
        <v>351556.23264743906</v>
      </c>
      <c r="N54" s="29">
        <f>'Table B2'!N54*'Table B1'!$F70/(0.09)</f>
        <v>715376.05480583548</v>
      </c>
      <c r="O54" s="23"/>
      <c r="P54" s="23">
        <f>'Table Thresholds_nominal'!W75*'Table A0'!$L75</f>
        <v>98068.709185371059</v>
      </c>
      <c r="Q54" s="23">
        <f>'Table Thresholds_nominal'!X75*'Table A0'!$L75</f>
        <v>120789.55271789772</v>
      </c>
      <c r="R54" s="23">
        <f>'Table Thresholds_nominal'!Y75*'Table A0'!$L75</f>
        <v>201853.35385062304</v>
      </c>
      <c r="S54" s="23">
        <f>'Table Thresholds_nominal'!Z75*'Table A0'!$L75</f>
        <v>270571.60039763583</v>
      </c>
      <c r="T54" s="23">
        <f>'Table Thresholds_nominal'!AA75*'Table A0'!$L75</f>
        <v>524096.43361916218</v>
      </c>
      <c r="U54" s="23">
        <f>'Table Thresholds_nominal'!AB75*'Table A0'!$L75</f>
        <v>1266299.1083372957</v>
      </c>
      <c r="W54" s="62"/>
      <c r="X54" s="62"/>
      <c r="Y54" s="62"/>
      <c r="Z54" s="62"/>
      <c r="AA54" s="62"/>
      <c r="AB54" s="62"/>
    </row>
    <row r="55" spans="1:28" ht="13.5" customHeight="1">
      <c r="A55" s="132">
        <v>1983</v>
      </c>
      <c r="B55" s="29">
        <f>'Table B2'!C55*'Table B1'!$F71/(10)</f>
        <v>149656.28940722291</v>
      </c>
      <c r="C55" s="29">
        <f>'Table B2'!D55*'Table B1'!$F71/(5)</f>
        <v>190293.89422528821</v>
      </c>
      <c r="D55" s="29">
        <f>'Table B2'!E55*'Table B1'!$F71/(1)</f>
        <v>357855.83883216511</v>
      </c>
      <c r="E55" s="29">
        <f>'Table B2'!F55*'Table B1'!$F71/(0.5)</f>
        <v>479336.44781602448</v>
      </c>
      <c r="F55" s="29">
        <f>'Table B2'!G55*'Table B1'!$F71/(0.1)</f>
        <v>924610.98832695989</v>
      </c>
      <c r="G55" s="29">
        <f>'Table B2'!H55*'Table B1'!$F71/(0.01)</f>
        <v>2428583.119033529</v>
      </c>
      <c r="H55" s="29"/>
      <c r="I55" s="29">
        <f>(100-'Table B2'!C55)*'Table B1'!$F71/(90)</f>
        <v>40541.559157990501</v>
      </c>
      <c r="J55" s="29">
        <f>'Table B2'!J55*'Table B1'!$F71/(5)</f>
        <v>109018.68458915765</v>
      </c>
      <c r="K55" s="29">
        <f>'Table B2'!K55*'Table B1'!$F71/(4)</f>
        <v>148403.40807356898</v>
      </c>
      <c r="L55" s="29">
        <f>'Table B2'!L55*'Table B1'!$F71/(0.5)</f>
        <v>236375.22984830575</v>
      </c>
      <c r="M55" s="29">
        <f>'Table B2'!M55*'Table B1'!$F71/(0.4)</f>
        <v>368017.81268829055</v>
      </c>
      <c r="N55" s="29">
        <f>'Table B2'!N55*'Table B1'!$F71/(0.09)</f>
        <v>757502.97380400798</v>
      </c>
      <c r="O55" s="23"/>
      <c r="P55" s="23">
        <f>'Table Thresholds_nominal'!W76*'Table A0'!$L76</f>
        <v>99016.871358446573</v>
      </c>
      <c r="Q55" s="23">
        <f>'Table Thresholds_nominal'!X76*'Table A0'!$L76</f>
        <v>122807.83586135687</v>
      </c>
      <c r="R55" s="23">
        <f>'Table Thresholds_nominal'!Y76*'Table A0'!$L76</f>
        <v>207884.14205920786</v>
      </c>
      <c r="S55" s="23">
        <f>'Table Thresholds_nominal'!Z76*'Table A0'!$L76</f>
        <v>280579.94634255569</v>
      </c>
      <c r="T55" s="23">
        <f>'Table Thresholds_nominal'!AA76*'Table A0'!$L76</f>
        <v>552579.5448316026</v>
      </c>
      <c r="U55" s="23">
        <f>'Table Thresholds_nominal'!AB76*'Table A0'!$L76</f>
        <v>1390934.9609380302</v>
      </c>
      <c r="W55" s="62"/>
      <c r="X55" s="62"/>
      <c r="Y55" s="62"/>
      <c r="Z55" s="62"/>
      <c r="AA55" s="62"/>
      <c r="AB55" s="62"/>
    </row>
    <row r="56" spans="1:28" ht="13.5" customHeight="1">
      <c r="A56" s="132">
        <v>1984</v>
      </c>
      <c r="B56" s="29">
        <f>'Table B2'!C56*'Table B1'!$F72/(10)</f>
        <v>153425.79968185438</v>
      </c>
      <c r="C56" s="29">
        <f>'Table B2'!D56*'Table B1'!$F72/(5)</f>
        <v>196349.789028848</v>
      </c>
      <c r="D56" s="29">
        <f>'Table B2'!E56*'Table B1'!$F72/(1)</f>
        <v>376595.30972229573</v>
      </c>
      <c r="E56" s="29">
        <f>'Table B2'!F56*'Table B1'!$F72/(0.5)</f>
        <v>510486.65263952361</v>
      </c>
      <c r="F56" s="29">
        <f>'Table B2'!G56*'Table B1'!$F72/(0.1)</f>
        <v>1030610.9948233988</v>
      </c>
      <c r="G56" s="29">
        <f>'Table B2'!H56*'Table B1'!$F72/(0.01)</f>
        <v>2709952.4901590627</v>
      </c>
      <c r="H56" s="29"/>
      <c r="I56" s="29">
        <f>(100-'Table B2'!C56)*'Table B1'!$F72/(90)</f>
        <v>40525.505796111414</v>
      </c>
      <c r="J56" s="29">
        <f>'Table B2'!J56*'Table B1'!$F72/(5)</f>
        <v>110501.81033486074</v>
      </c>
      <c r="K56" s="29">
        <f>'Table B2'!K56*'Table B1'!$F72/(4)</f>
        <v>151288.40885548611</v>
      </c>
      <c r="L56" s="29">
        <f>'Table B2'!L56*'Table B1'!$F72/(0.5)</f>
        <v>242703.96680506787</v>
      </c>
      <c r="M56" s="29">
        <f>'Table B2'!M56*'Table B1'!$F72/(0.4)</f>
        <v>380455.56709355477</v>
      </c>
      <c r="N56" s="29">
        <f>'Table B2'!N56*'Table B1'!$F72/(0.09)</f>
        <v>844017.49534165836</v>
      </c>
      <c r="O56" s="23"/>
      <c r="P56" s="23">
        <f>'Table Thresholds_nominal'!W77*'Table A0'!$L77</f>
        <v>100382.74116197295</v>
      </c>
      <c r="Q56" s="23">
        <f>'Table Thresholds_nominal'!X77*'Table A0'!$L77</f>
        <v>124764.8423828024</v>
      </c>
      <c r="R56" s="23">
        <f>'Table Thresholds_nominal'!Y77*'Table A0'!$L77</f>
        <v>214072.35797408564</v>
      </c>
      <c r="S56" s="23">
        <f>'Table Thresholds_nominal'!Z77*'Table A0'!$L77</f>
        <v>287991.65140110452</v>
      </c>
      <c r="T56" s="23">
        <f>'Table Thresholds_nominal'!AA77*'Table A0'!$L77</f>
        <v>595280.84912746015</v>
      </c>
      <c r="U56" s="23">
        <f>'Table Thresholds_nominal'!AB77*'Table A0'!$L77</f>
        <v>1530847.5386890396</v>
      </c>
      <c r="W56" s="62"/>
      <c r="X56" s="62"/>
      <c r="Y56" s="62"/>
      <c r="Z56" s="62"/>
      <c r="AA56" s="62"/>
      <c r="AB56" s="62"/>
    </row>
    <row r="57" spans="1:28" ht="13.5" customHeight="1">
      <c r="A57" s="132">
        <v>1985</v>
      </c>
      <c r="B57" s="29">
        <f>'Table B2'!C57*'Table B1'!$F73/(10)</f>
        <v>156332.07680068939</v>
      </c>
      <c r="C57" s="29">
        <f>'Table B2'!D57*'Table B1'!$F73/(5)</f>
        <v>200224.90939267853</v>
      </c>
      <c r="D57" s="29">
        <f>'Table B2'!E57*'Table B1'!$F73/(1)</f>
        <v>382472.15561594348</v>
      </c>
      <c r="E57" s="29">
        <f>'Table B2'!F57*'Table B1'!$F73/(0.5)</f>
        <v>517672.59325258544</v>
      </c>
      <c r="F57" s="29">
        <f>'Table B2'!G57*'Table B1'!$F73/(0.1)</f>
        <v>1038709.4275661136</v>
      </c>
      <c r="G57" s="29">
        <f>'Table B2'!H57*'Table B1'!$F73/(0.01)</f>
        <v>2833321.7685128306</v>
      </c>
      <c r="H57" s="29"/>
      <c r="I57" s="29">
        <f>(100-'Table B2'!C57)*'Table B1'!$F73/(90)</f>
        <v>41036.732107959491</v>
      </c>
      <c r="J57" s="29">
        <f>'Table B2'!J57*'Table B1'!$F73/(5)</f>
        <v>112439.24420870029</v>
      </c>
      <c r="K57" s="29">
        <f>'Table B2'!K57*'Table B1'!$F73/(4)</f>
        <v>154663.09783686226</v>
      </c>
      <c r="L57" s="29">
        <f>'Table B2'!L57*'Table B1'!$F73/(0.5)</f>
        <v>247271.71797930155</v>
      </c>
      <c r="M57" s="29">
        <f>'Table B2'!M57*'Table B1'!$F73/(0.4)</f>
        <v>387413.38467420329</v>
      </c>
      <c r="N57" s="29">
        <f>'Table B2'!N57*'Table B1'!$F73/(0.09)</f>
        <v>839308.05634981196</v>
      </c>
      <c r="O57" s="23"/>
      <c r="P57" s="23">
        <f>'Table Thresholds_nominal'!W78*'Table A0'!$L78</f>
        <v>101971.21561457949</v>
      </c>
      <c r="Q57" s="23">
        <f>'Table Thresholds_nominal'!X78*'Table A0'!$L78</f>
        <v>127671.55784670978</v>
      </c>
      <c r="R57" s="23">
        <f>'Table Thresholds_nominal'!Y78*'Table A0'!$L78</f>
        <v>218310.248774943</v>
      </c>
      <c r="S57" s="23">
        <f>'Table Thresholds_nominal'!Z78*'Table A0'!$L78</f>
        <v>293206.13592583779</v>
      </c>
      <c r="T57" s="23">
        <f>'Table Thresholds_nominal'!AA78*'Table A0'!$L78</f>
        <v>599202.94147805404</v>
      </c>
      <c r="U57" s="23">
        <f>'Table Thresholds_nominal'!AB78*'Table A0'!$L78</f>
        <v>1604581.690578125</v>
      </c>
      <c r="W57" s="62"/>
      <c r="X57" s="62"/>
      <c r="Y57" s="62"/>
      <c r="Z57" s="62"/>
      <c r="AA57" s="62"/>
      <c r="AB57" s="62"/>
    </row>
    <row r="58" spans="1:28" ht="13.5" customHeight="1">
      <c r="A58" s="132">
        <v>1986</v>
      </c>
      <c r="B58" s="29">
        <f>'Table B2'!C58*'Table B1'!$F74/(10)</f>
        <v>161177.89551415262</v>
      </c>
      <c r="C58" s="29">
        <f>'Table B2'!D58*'Table B1'!$F74/(5)</f>
        <v>206549.71801987322</v>
      </c>
      <c r="D58" s="29">
        <f>'Table B2'!E58*'Table B1'!$F74/(1)</f>
        <v>394345.67763306352</v>
      </c>
      <c r="E58" s="29">
        <f>'Table B2'!F58*'Table B1'!$F74/(0.5)</f>
        <v>533976.12914550782</v>
      </c>
      <c r="F58" s="29">
        <f>'Table B2'!G58*'Table B1'!$F74/(0.1)</f>
        <v>1085715.5771033156</v>
      </c>
      <c r="G58" s="29">
        <f>'Table B2'!H58*'Table B1'!$F74/(0.01)</f>
        <v>3111272.204093785</v>
      </c>
      <c r="H58" s="29"/>
      <c r="I58" s="29">
        <f>(100-'Table B2'!C58)*'Table B1'!$F74/(90)</f>
        <v>41900.499193040814</v>
      </c>
      <c r="J58" s="29">
        <f>'Table B2'!J58*'Table B1'!$F74/(5)</f>
        <v>115806.07300843201</v>
      </c>
      <c r="K58" s="29">
        <f>'Table B2'!K58*'Table B1'!$F74/(4)</f>
        <v>159600.72811657566</v>
      </c>
      <c r="L58" s="29">
        <f>'Table B2'!L58*'Table B1'!$F74/(0.5)</f>
        <v>254715.22612061925</v>
      </c>
      <c r="M58" s="29">
        <f>'Table B2'!M58*'Table B1'!$F74/(0.4)</f>
        <v>396041.26715605584</v>
      </c>
      <c r="N58" s="29">
        <f>'Table B2'!N58*'Table B1'!$F74/(0.09)</f>
        <v>860653.72965993034</v>
      </c>
      <c r="O58" s="23"/>
      <c r="P58" s="23">
        <f>'Table Thresholds_nominal'!W79*'Table A0'!$L79</f>
        <v>104662.56760660946</v>
      </c>
      <c r="Q58" s="23">
        <f>'Table Thresholds_nominal'!X79*'Table A0'!$L79</f>
        <v>131417.28982748897</v>
      </c>
      <c r="R58" s="23">
        <f>'Table Thresholds_nominal'!Y79*'Table A0'!$L79</f>
        <v>225519.46262485944</v>
      </c>
      <c r="S58" s="23">
        <f>'Table Thresholds_nominal'!Z79*'Table A0'!$L79</f>
        <v>298595.55786482122</v>
      </c>
      <c r="T58" s="23">
        <f>'Table Thresholds_nominal'!AA79*'Table A0'!$L79</f>
        <v>608503.4669025233</v>
      </c>
      <c r="U58" s="23">
        <f>'Table Thresholds_nominal'!AB79*'Table A0'!$L79</f>
        <v>1674266.7194295519</v>
      </c>
      <c r="W58" s="62"/>
      <c r="X58" s="62"/>
      <c r="Y58" s="62"/>
      <c r="Z58" s="62"/>
      <c r="AA58" s="62"/>
      <c r="AB58" s="62"/>
    </row>
    <row r="59" spans="1:28" ht="13.5" customHeight="1">
      <c r="A59" s="132">
        <v>1987</v>
      </c>
      <c r="B59" s="29">
        <f>'Table B2'!C59*'Table B1'!$F75/(10)</f>
        <v>166388.30036656052</v>
      </c>
      <c r="C59" s="29">
        <f>'Table B2'!D59*'Table B1'!$F75/(5)</f>
        <v>217394.31862597525</v>
      </c>
      <c r="D59" s="29">
        <f>'Table B2'!E59*'Table B1'!$F75/(1)</f>
        <v>443480.9287288136</v>
      </c>
      <c r="E59" s="29">
        <f>'Table B2'!F59*'Table B1'!$F75/(0.5)</f>
        <v>618251.47012531525</v>
      </c>
      <c r="F59" s="29">
        <f>'Table B2'!G59*'Table B1'!$F75/(0.1)</f>
        <v>1322881.906866766</v>
      </c>
      <c r="G59" s="29">
        <f>'Table B2'!H59*'Table B1'!$F75/(0.01)</f>
        <v>3753242.2522124536</v>
      </c>
      <c r="H59" s="29"/>
      <c r="I59" s="29">
        <f>(100-'Table B2'!C59)*'Table B1'!$F75/(90)</f>
        <v>41951.094680888673</v>
      </c>
      <c r="J59" s="29">
        <f>'Table B2'!J59*'Table B1'!$F75/(5)</f>
        <v>115382.28210714576</v>
      </c>
      <c r="K59" s="29">
        <f>'Table B2'!K59*'Table B1'!$F75/(4)</f>
        <v>160872.66610026569</v>
      </c>
      <c r="L59" s="29">
        <f>'Table B2'!L59*'Table B1'!$F75/(0.5)</f>
        <v>268710.38733231195</v>
      </c>
      <c r="M59" s="29">
        <f>'Table B2'!M59*'Table B1'!$F75/(0.4)</f>
        <v>442093.86093995243</v>
      </c>
      <c r="N59" s="29">
        <f>'Table B2'!N59*'Table B1'!$F75/(0.09)</f>
        <v>1052841.8684950233</v>
      </c>
      <c r="O59" s="23"/>
      <c r="P59" s="23">
        <f>'Table Thresholds_nominal'!W80*'Table A0'!$L80</f>
        <v>104492.49593381854</v>
      </c>
      <c r="Q59" s="23">
        <f>'Table Thresholds_nominal'!X80*'Table A0'!$L80</f>
        <v>131508.68129870589</v>
      </c>
      <c r="R59" s="23">
        <f>'Table Thresholds_nominal'!Y80*'Table A0'!$L80</f>
        <v>234899.5910518844</v>
      </c>
      <c r="S59" s="23">
        <f>'Table Thresholds_nominal'!Z80*'Table A0'!$L80</f>
        <v>321999.68062974914</v>
      </c>
      <c r="T59" s="23">
        <f>'Table Thresholds_nominal'!AA80*'Table A0'!$L80</f>
        <v>716286.99958332593</v>
      </c>
      <c r="U59" s="23">
        <f>'Table Thresholds_nominal'!AB80*'Table A0'!$L80</f>
        <v>2051495.7366428594</v>
      </c>
      <c r="W59" s="62"/>
      <c r="X59" s="62"/>
      <c r="Y59" s="62"/>
      <c r="Z59" s="62"/>
      <c r="AA59" s="62"/>
      <c r="AB59" s="62"/>
    </row>
    <row r="60" spans="1:28" ht="13.5" customHeight="1">
      <c r="A60" s="132">
        <v>1988</v>
      </c>
      <c r="B60" s="29">
        <f>'Table B2'!C60*'Table B1'!$F76/(10)</f>
        <v>176098.6432183377</v>
      </c>
      <c r="C60" s="29">
        <f>'Table B2'!D60*'Table B1'!$F76/(5)</f>
        <v>235606.69936302249</v>
      </c>
      <c r="D60" s="29">
        <f>'Table B2'!E60*'Table B1'!$F76/(1)</f>
        <v>517353.5033977459</v>
      </c>
      <c r="E60" s="29">
        <f>'Table B2'!F60*'Table B1'!$F76/(0.5)</f>
        <v>749046.28707177099</v>
      </c>
      <c r="F60" s="29">
        <f>'Table B2'!G60*'Table B1'!$F76/(0.1)</f>
        <v>1741416.8537383901</v>
      </c>
      <c r="G60" s="29">
        <f>'Table B2'!H60*'Table B1'!$F76/(0.01)</f>
        <v>6052787.9246747475</v>
      </c>
      <c r="H60" s="29"/>
      <c r="I60" s="29">
        <f>(100-'Table B2'!C60)*'Table B1'!$F76/(90)</f>
        <v>41684.120847372993</v>
      </c>
      <c r="J60" s="29">
        <f>'Table B2'!J60*'Table B1'!$F76/(5)</f>
        <v>116590.58707365292</v>
      </c>
      <c r="K60" s="29">
        <f>'Table B2'!K60*'Table B1'!$F76/(4)</f>
        <v>165169.99835434163</v>
      </c>
      <c r="L60" s="29">
        <f>'Table B2'!L60*'Table B1'!$F76/(0.5)</f>
        <v>285660.7197237208</v>
      </c>
      <c r="M60" s="29">
        <f>'Table B2'!M60*'Table B1'!$F76/(0.4)</f>
        <v>500953.64540511614</v>
      </c>
      <c r="N60" s="29">
        <f>'Table B2'!N60*'Table B1'!$F76/(0.09)</f>
        <v>1262375.6236343507</v>
      </c>
      <c r="O60" s="23"/>
      <c r="P60" s="23">
        <f>'Table Thresholds_nominal'!W81*'Table A0'!$L81</f>
        <v>104812.10443251368</v>
      </c>
      <c r="Q60" s="23">
        <f>'Table Thresholds_nominal'!X81*'Table A0'!$L81</f>
        <v>133504.34762246165</v>
      </c>
      <c r="R60" s="23">
        <f>'Table Thresholds_nominal'!Y81*'Table A0'!$L81</f>
        <v>245583.01643827686</v>
      </c>
      <c r="S60" s="23">
        <f>'Table Thresholds_nominal'!Z81*'Table A0'!$L81</f>
        <v>352268.08072872827</v>
      </c>
      <c r="T60" s="23">
        <f>'Table Thresholds_nominal'!AA81*'Table A0'!$L81</f>
        <v>840759.69444036263</v>
      </c>
      <c r="U60" s="23">
        <f>'Table Thresholds_nominal'!AB81*'Table A0'!$L81</f>
        <v>2713244.4530770853</v>
      </c>
      <c r="W60" s="62"/>
      <c r="X60" s="62"/>
      <c r="Y60" s="62"/>
      <c r="Z60" s="62"/>
      <c r="AA60" s="62"/>
      <c r="AB60" s="62"/>
    </row>
    <row r="61" spans="1:28" ht="13.5" customHeight="1">
      <c r="A61" s="132">
        <v>1989</v>
      </c>
      <c r="B61" s="29">
        <f>'Table B2'!C61*'Table B1'!$F77/(10)</f>
        <v>172440.84548494173</v>
      </c>
      <c r="C61" s="29">
        <f>'Table B2'!D61*'Table B1'!$F77/(5)</f>
        <v>227828.21718166553</v>
      </c>
      <c r="D61" s="29">
        <f>'Table B2'!E61*'Table B1'!$F77/(1)</f>
        <v>475498.97257955652</v>
      </c>
      <c r="E61" s="29">
        <f>'Table B2'!F61*'Table B1'!$F77/(0.5)</f>
        <v>669767.70395781554</v>
      </c>
      <c r="F61" s="29">
        <f>'Table B2'!G61*'Table B1'!$F77/(0.1)</f>
        <v>1468500.9677664009</v>
      </c>
      <c r="G61" s="29">
        <f>'Table B2'!H61*'Table B1'!$F77/(0.01)</f>
        <v>4506684.5342253791</v>
      </c>
      <c r="H61" s="29"/>
      <c r="I61" s="29">
        <f>(100-'Table B2'!C61)*'Table B1'!$F77/(90)</f>
        <v>41609.654361238674</v>
      </c>
      <c r="J61" s="29">
        <f>'Table B2'!J61*'Table B1'!$F77/(5)</f>
        <v>117053.47378821795</v>
      </c>
      <c r="K61" s="29">
        <f>'Table B2'!K61*'Table B1'!$F77/(4)</f>
        <v>165910.52833219283</v>
      </c>
      <c r="L61" s="29">
        <f>'Table B2'!L61*'Table B1'!$F77/(0.5)</f>
        <v>281230.24120129738</v>
      </c>
      <c r="M61" s="29">
        <f>'Table B2'!M61*'Table B1'!$F77/(0.4)</f>
        <v>470084.38800566917</v>
      </c>
      <c r="N61" s="29">
        <f>'Table B2'!N61*'Table B1'!$F77/(0.09)</f>
        <v>1130925.0159376257</v>
      </c>
      <c r="O61" s="23"/>
      <c r="P61" s="23">
        <f>'Table Thresholds_nominal'!W82*'Table A0'!$L82</f>
        <v>104876.63171584092</v>
      </c>
      <c r="Q61" s="23">
        <f>'Table Thresholds_nominal'!X82*'Table A0'!$L82</f>
        <v>134284.27775991533</v>
      </c>
      <c r="R61" s="23">
        <f>'Table Thresholds_nominal'!Y82*'Table A0'!$L82</f>
        <v>243027.28227829491</v>
      </c>
      <c r="S61" s="23">
        <f>'Table Thresholds_nominal'!Z82*'Table A0'!$L82</f>
        <v>342876.9039525612</v>
      </c>
      <c r="T61" s="23">
        <f>'Table Thresholds_nominal'!AA82*'Table A0'!$L82</f>
        <v>755116.39090301096</v>
      </c>
      <c r="U61" s="23">
        <f>'Table Thresholds_nominal'!AB82*'Table A0'!$L82</f>
        <v>2308114.3025778625</v>
      </c>
      <c r="W61" s="62"/>
      <c r="X61" s="62"/>
      <c r="Y61" s="62"/>
      <c r="Z61" s="62"/>
      <c r="AA61" s="62"/>
      <c r="AB61" s="62"/>
    </row>
    <row r="62" spans="1:28" ht="13.5" customHeight="1">
      <c r="A62" s="132">
        <v>1990</v>
      </c>
      <c r="B62" s="29">
        <f>'Table B2'!C62*'Table B1'!$F78/(10)</f>
        <v>173459.28737229569</v>
      </c>
      <c r="C62" s="29">
        <f>'Table B2'!D62*'Table B1'!$F78/(5)</f>
        <v>230580.71716370084</v>
      </c>
      <c r="D62" s="29">
        <f>'Table B2'!E62*'Table B1'!$F78/(1)</f>
        <v>490633.25512331096</v>
      </c>
      <c r="E62" s="29">
        <f>'Table B2'!F62*'Table B1'!$F78/(0.5)</f>
        <v>698878.23842206318</v>
      </c>
      <c r="F62" s="29">
        <f>'Table B2'!G62*'Table B1'!$F78/(0.1)</f>
        <v>1564156.0574208077</v>
      </c>
      <c r="G62" s="29">
        <f>'Table B2'!H62*'Table B1'!$F78/(0.01)</f>
        <v>4953797.3496271139</v>
      </c>
      <c r="H62" s="29"/>
      <c r="I62" s="29">
        <f>(100-'Table B2'!C62)*'Table B1'!$F78/(90)</f>
        <v>41345.900884565213</v>
      </c>
      <c r="J62" s="29">
        <f>'Table B2'!J62*'Table B1'!$F78/(5)</f>
        <v>116337.8575808905</v>
      </c>
      <c r="K62" s="29">
        <f>'Table B2'!K62*'Table B1'!$F78/(4)</f>
        <v>165567.58267379829</v>
      </c>
      <c r="L62" s="29">
        <f>'Table B2'!L62*'Table B1'!$F78/(0.5)</f>
        <v>282388.27182455885</v>
      </c>
      <c r="M62" s="29">
        <f>'Table B2'!M62*'Table B1'!$F78/(0.4)</f>
        <v>482558.78367237689</v>
      </c>
      <c r="N62" s="29">
        <f>'Table B2'!N62*'Table B1'!$F78/(0.09)</f>
        <v>1187529.2471756628</v>
      </c>
      <c r="O62" s="23"/>
      <c r="P62" s="23">
        <f>'Table Thresholds_nominal'!W83*'Table A0'!$L83</f>
        <v>104329.33705939351</v>
      </c>
      <c r="Q62" s="23">
        <f>'Table Thresholds_nominal'!X83*'Table A0'!$L83</f>
        <v>133275.23692231483</v>
      </c>
      <c r="R62" s="23">
        <f>'Table Thresholds_nominal'!Y83*'Table A0'!$L83</f>
        <v>243955.10603033396</v>
      </c>
      <c r="S62" s="23">
        <f>'Table Thresholds_nominal'!Z83*'Table A0'!$L83</f>
        <v>345849.10144172248</v>
      </c>
      <c r="T62" s="23">
        <f>'Table Thresholds_nominal'!AA83*'Table A0'!$L83</f>
        <v>801156.031535318</v>
      </c>
      <c r="U62" s="23">
        <f>'Table Thresholds_nominal'!AB83*'Table A0'!$L83</f>
        <v>2424682.6586628878</v>
      </c>
      <c r="W62" s="62"/>
      <c r="X62" s="62"/>
      <c r="Y62" s="62"/>
      <c r="Z62" s="62"/>
      <c r="AA62" s="62"/>
      <c r="AB62" s="62"/>
    </row>
    <row r="63" spans="1:28" ht="13.5" customHeight="1">
      <c r="A63" s="132">
        <v>1991</v>
      </c>
      <c r="B63" s="29">
        <f>'Table B2'!C63*'Table B1'!$F79/(10)</f>
        <v>172874.16661682312</v>
      </c>
      <c r="C63" s="29">
        <f>'Table B2'!D63*'Table B1'!$F79/(5)</f>
        <v>228463.84565968625</v>
      </c>
      <c r="D63" s="29">
        <f>'Table B2'!E63*'Table B1'!$F79/(1)</f>
        <v>470864.98692584474</v>
      </c>
      <c r="E63" s="29">
        <f>'Table B2'!F63*'Table B1'!$F79/(0.5)</f>
        <v>656603.92640120722</v>
      </c>
      <c r="F63" s="29">
        <f>'Table B2'!G63*'Table B1'!$F79/(0.1)</f>
        <v>1415180.0156058853</v>
      </c>
      <c r="G63" s="29">
        <f>'Table B2'!H63*'Table B1'!$F79/(0.01)</f>
        <v>4306591.3416999932</v>
      </c>
      <c r="H63" s="29"/>
      <c r="I63" s="29">
        <f>(100-'Table B2'!C63)*'Table B1'!$F79/(90)</f>
        <v>41904.166554424133</v>
      </c>
      <c r="J63" s="29">
        <f>'Table B2'!J63*'Table B1'!$F79/(5)</f>
        <v>117284.48757395998</v>
      </c>
      <c r="K63" s="29">
        <f>'Table B2'!K63*'Table B1'!$F79/(4)</f>
        <v>167863.56034314662</v>
      </c>
      <c r="L63" s="29">
        <f>'Table B2'!L63*'Table B1'!$F79/(0.5)</f>
        <v>285126.04745048232</v>
      </c>
      <c r="M63" s="29">
        <f>'Table B2'!M63*'Table B1'!$F79/(0.4)</f>
        <v>466959.90410003759</v>
      </c>
      <c r="N63" s="29">
        <f>'Table B2'!N63*'Table B1'!$F79/(0.09)</f>
        <v>1093912.0904843179</v>
      </c>
      <c r="O63" s="23"/>
      <c r="P63" s="23">
        <f>'Table Thresholds_nominal'!W84*'Table A0'!$L84</f>
        <v>104684.15408691426</v>
      </c>
      <c r="Q63" s="23">
        <f>'Table Thresholds_nominal'!X84*'Table A0'!$L84</f>
        <v>135060.25814202992</v>
      </c>
      <c r="R63" s="23">
        <f>'Table Thresholds_nominal'!Y84*'Table A0'!$L84</f>
        <v>246734.78423583964</v>
      </c>
      <c r="S63" s="23">
        <f>'Table Thresholds_nominal'!Z84*'Table A0'!$L84</f>
        <v>342478.41223051416</v>
      </c>
      <c r="T63" s="23">
        <f>'Table Thresholds_nominal'!AA84*'Table A0'!$L84</f>
        <v>745681.1941583209</v>
      </c>
      <c r="U63" s="23">
        <f>'Table Thresholds_nominal'!AB84*'Table A0'!$L84</f>
        <v>2198428.7733695903</v>
      </c>
      <c r="W63" s="62"/>
      <c r="X63" s="62"/>
      <c r="Y63" s="62"/>
      <c r="Z63" s="62"/>
      <c r="AA63" s="62"/>
      <c r="AB63" s="62"/>
    </row>
    <row r="64" spans="1:28" ht="13.5" customHeight="1">
      <c r="A64" s="132">
        <v>1992</v>
      </c>
      <c r="B64" s="29">
        <f>'Table B2'!C64*'Table B1'!$F80/(10)</f>
        <v>182785.41095614008</v>
      </c>
      <c r="C64" s="29">
        <f>'Table B2'!D64*'Table B1'!$F80/(5)</f>
        <v>246120.97831487167</v>
      </c>
      <c r="D64" s="29">
        <f>'Table B2'!E64*'Table B1'!$F80/(1)</f>
        <v>542216.4455666577</v>
      </c>
      <c r="E64" s="29">
        <f>'Table B2'!F64*'Table B1'!$F80/(0.5)</f>
        <v>785216.83473916573</v>
      </c>
      <c r="F64" s="29">
        <f>'Table B2'!G64*'Table B1'!$F80/(0.1)</f>
        <v>1876859.7513277619</v>
      </c>
      <c r="G64" s="29">
        <f>'Table B2'!H64*'Table B1'!$F80/(0.01)</f>
        <v>6860789.8472905578</v>
      </c>
      <c r="H64" s="29"/>
      <c r="I64" s="29">
        <f>(100-'Table B2'!C64)*'Table B1'!$F80/(90)</f>
        <v>42277.536415296221</v>
      </c>
      <c r="J64" s="29">
        <f>'Table B2'!J64*'Table B1'!$F80/(5)</f>
        <v>119449.84359740853</v>
      </c>
      <c r="K64" s="29">
        <f>'Table B2'!K64*'Table B1'!$F80/(4)</f>
        <v>172097.11150192513</v>
      </c>
      <c r="L64" s="29">
        <f>'Table B2'!L64*'Table B1'!$F80/(0.5)</f>
        <v>299216.05639414984</v>
      </c>
      <c r="M64" s="29">
        <f>'Table B2'!M64*'Table B1'!$F80/(0.4)</f>
        <v>512306.10559201665</v>
      </c>
      <c r="N64" s="29">
        <f>'Table B2'!N64*'Table B1'!$F80/(0.09)</f>
        <v>1323089.740665229</v>
      </c>
      <c r="O64" s="23"/>
      <c r="P64" s="23">
        <f>'Table Thresholds_nominal'!W85*'Table A0'!$L85</f>
        <v>106411.06124650493</v>
      </c>
      <c r="Q64" s="23">
        <f>'Table Thresholds_nominal'!X85*'Table A0'!$L85</f>
        <v>136795.29821206251</v>
      </c>
      <c r="R64" s="23">
        <f>'Table Thresholds_nominal'!Y85*'Table A0'!$L85</f>
        <v>257031.15784151081</v>
      </c>
      <c r="S64" s="23">
        <f>'Table Thresholds_nominal'!Z85*'Table A0'!$L85</f>
        <v>365677.9125558844</v>
      </c>
      <c r="T64" s="23">
        <f>'Table Thresholds_nominal'!AA85*'Table A0'!$L85</f>
        <v>848050.48758276273</v>
      </c>
      <c r="U64" s="23">
        <f>'Table Thresholds_nominal'!AB85*'Table A0'!$L85</f>
        <v>2959769.674881693</v>
      </c>
      <c r="W64" s="62"/>
      <c r="X64" s="62"/>
      <c r="Y64" s="62"/>
      <c r="Z64" s="62"/>
      <c r="AA64" s="62"/>
      <c r="AB64" s="62"/>
    </row>
    <row r="65" spans="1:28" ht="13.5" customHeight="1">
      <c r="A65" s="132">
        <v>1993</v>
      </c>
      <c r="B65" s="29">
        <f>'Table B2'!C65*'Table B1'!$F81/(10)</f>
        <v>179694.00326706341</v>
      </c>
      <c r="C65" s="29">
        <f>'Table B2'!D65*'Table B1'!$F81/(5)</f>
        <v>240193.82420438394</v>
      </c>
      <c r="D65" s="29">
        <f>'Table B2'!E65*'Table B1'!$F81/(1)</f>
        <v>510832.20998461242</v>
      </c>
      <c r="E65" s="29">
        <f>'Table B2'!F65*'Table B1'!$F81/(0.5)</f>
        <v>723425.07139636623</v>
      </c>
      <c r="F65" s="29">
        <f>'Table B2'!G65*'Table B1'!$F81/(0.1)</f>
        <v>1636761.9186717034</v>
      </c>
      <c r="G65" s="29">
        <f>'Table B2'!H65*'Table B1'!$F81/(0.01)</f>
        <v>5405094.5125387525</v>
      </c>
      <c r="H65" s="29"/>
      <c r="I65" s="29">
        <f>(100-'Table B2'!C65)*'Table B1'!$F81/(90)</f>
        <v>42723.567168177746</v>
      </c>
      <c r="J65" s="29">
        <f>'Table B2'!J65*'Table B1'!$F81/(5)</f>
        <v>119194.18232974291</v>
      </c>
      <c r="K65" s="29">
        <f>'Table B2'!K65*'Table B1'!$F81/(4)</f>
        <v>172534.22775932678</v>
      </c>
      <c r="L65" s="29">
        <f>'Table B2'!L65*'Table B1'!$F81/(0.5)</f>
        <v>298239.34857285849</v>
      </c>
      <c r="M65" s="29">
        <f>'Table B2'!M65*'Table B1'!$F81/(0.4)</f>
        <v>495090.85957753187</v>
      </c>
      <c r="N65" s="29">
        <f>'Table B2'!N65*'Table B1'!$F81/(0.09)</f>
        <v>1218058.2971309207</v>
      </c>
      <c r="O65" s="23"/>
      <c r="P65" s="23">
        <f>'Table Thresholds_nominal'!W86*'Table A0'!$L86</f>
        <v>106167.19531395051</v>
      </c>
      <c r="Q65" s="23">
        <f>'Table Thresholds_nominal'!X86*'Table A0'!$L86</f>
        <v>137231.50007960366</v>
      </c>
      <c r="R65" s="23">
        <f>'Table Thresholds_nominal'!Y86*'Table A0'!$L86</f>
        <v>257893.792931123</v>
      </c>
      <c r="S65" s="23">
        <f>'Table Thresholds_nominal'!Z86*'Table A0'!$L86</f>
        <v>361093.32487904339</v>
      </c>
      <c r="T65" s="23">
        <f>'Table Thresholds_nominal'!AA86*'Table A0'!$L86</f>
        <v>804550.40361669124</v>
      </c>
      <c r="U65" s="23">
        <f>'Table Thresholds_nominal'!AB86*'Table A0'!$L86</f>
        <v>2571604.5757193002</v>
      </c>
      <c r="W65" s="62"/>
      <c r="X65" s="62"/>
      <c r="Y65" s="62"/>
      <c r="Z65" s="62"/>
      <c r="AA65" s="62"/>
      <c r="AB65" s="62"/>
    </row>
    <row r="66" spans="1:28" ht="13.5" customHeight="1">
      <c r="A66" s="132">
        <v>1994</v>
      </c>
      <c r="B66" s="29">
        <f>'Table B2'!C66*'Table B1'!$F82/(10)</f>
        <v>179632.25328145243</v>
      </c>
      <c r="C66" s="29">
        <f>'Table B2'!D66*'Table B1'!$F82/(5)</f>
        <v>238605.86096253307</v>
      </c>
      <c r="D66" s="29">
        <f>'Table B2'!E66*'Table B1'!$F82/(1)</f>
        <v>496715.79153774073</v>
      </c>
      <c r="E66" s="29">
        <f>'Table B2'!F66*'Table B1'!$F82/(0.5)</f>
        <v>691756.48766448663</v>
      </c>
      <c r="F66" s="29">
        <f>'Table B2'!G66*'Table B1'!$F82/(0.1)</f>
        <v>1497552.5412301838</v>
      </c>
      <c r="G66" s="29">
        <f>'Table B2'!H66*'Table B1'!$F82/(0.01)</f>
        <v>4710825.2247902695</v>
      </c>
      <c r="H66" s="29"/>
      <c r="I66" s="29">
        <f>(100-'Table B2'!C66)*'Table B1'!$F82/(90)</f>
        <v>43332.883113699565</v>
      </c>
      <c r="J66" s="29">
        <f>'Table B2'!J66*'Table B1'!$F82/(5)</f>
        <v>120658.64560037183</v>
      </c>
      <c r="K66" s="29">
        <f>'Table B2'!K66*'Table B1'!$F82/(4)</f>
        <v>174078.37831873115</v>
      </c>
      <c r="L66" s="29">
        <f>'Table B2'!L66*'Table B1'!$F82/(0.5)</f>
        <v>301675.09541099484</v>
      </c>
      <c r="M66" s="29">
        <f>'Table B2'!M66*'Table B1'!$F82/(0.4)</f>
        <v>490307.47427306225</v>
      </c>
      <c r="N66" s="29">
        <f>'Table B2'!N66*'Table B1'!$F82/(0.09)</f>
        <v>1140522.243056841</v>
      </c>
      <c r="O66" s="23"/>
      <c r="P66" s="23">
        <f>'Table Thresholds_nominal'!W87*'Table A0'!$L87</f>
        <v>107368.80456377068</v>
      </c>
      <c r="Q66" s="23">
        <f>'Table Thresholds_nominal'!X87*'Table A0'!$L87</f>
        <v>138539.00273006861</v>
      </c>
      <c r="R66" s="23">
        <f>'Table Thresholds_nominal'!Y87*'Table A0'!$L87</f>
        <v>259822.49049356498</v>
      </c>
      <c r="S66" s="23">
        <f>'Table Thresholds_nominal'!Z87*'Table A0'!$L87</f>
        <v>362850.29434961389</v>
      </c>
      <c r="T66" s="23">
        <f>'Table Thresholds_nominal'!AA87*'Table A0'!$L87</f>
        <v>776321.32341556414</v>
      </c>
      <c r="U66" s="23">
        <f>'Table Thresholds_nominal'!AB87*'Table A0'!$L87</f>
        <v>2372807.9287811695</v>
      </c>
      <c r="W66" s="62"/>
      <c r="X66" s="62"/>
      <c r="Y66" s="62"/>
      <c r="Z66" s="62"/>
      <c r="AA66" s="62"/>
      <c r="AB66" s="62"/>
    </row>
    <row r="67" spans="1:28" ht="13.5" customHeight="1">
      <c r="A67" s="132">
        <v>1995</v>
      </c>
      <c r="B67" s="29">
        <f>'Table B2'!C67*'Table B1'!$F83/(10)</f>
        <v>186828.74774650816</v>
      </c>
      <c r="C67" s="29">
        <f>'Table B2'!D67*'Table B1'!$F83/(5)</f>
        <v>250408.36868255632</v>
      </c>
      <c r="D67" s="29">
        <f>'Table B2'!E67*'Table B1'!$F83/(1)</f>
        <v>533155.68899252824</v>
      </c>
      <c r="E67" s="29">
        <f>'Table B2'!F67*'Table B1'!$F83/(0.5)</f>
        <v>751662.11890749878</v>
      </c>
      <c r="F67" s="29">
        <f>'Table B2'!G67*'Table B1'!$F83/(0.1)</f>
        <v>1676749.3411369848</v>
      </c>
      <c r="G67" s="29">
        <f>'Table B2'!H67*'Table B1'!$F83/(0.01)</f>
        <v>5422409.5634162435</v>
      </c>
      <c r="H67" s="29"/>
      <c r="I67" s="29">
        <f>(100-'Table B2'!C67)*'Table B1'!$F83/(90)</f>
        <v>43132.019231373539</v>
      </c>
      <c r="J67" s="29">
        <f>'Table B2'!J67*'Table B1'!$F83/(5)</f>
        <v>123249.12681045997</v>
      </c>
      <c r="K67" s="29">
        <f>'Table B2'!K67*'Table B1'!$F83/(4)</f>
        <v>179721.53860506334</v>
      </c>
      <c r="L67" s="29">
        <f>'Table B2'!L67*'Table B1'!$F83/(0.5)</f>
        <v>314649.25907755771</v>
      </c>
      <c r="M67" s="29">
        <f>'Table B2'!M67*'Table B1'!$F83/(0.4)</f>
        <v>520390.31335012731</v>
      </c>
      <c r="N67" s="29">
        <f>'Table B2'!N67*'Table B1'!$F83/(0.09)</f>
        <v>1260564.8719948451</v>
      </c>
      <c r="O67" s="23"/>
      <c r="P67" s="23">
        <f>'Table Thresholds_nominal'!W88*'Table A0'!$L88</f>
        <v>109363.15146105489</v>
      </c>
      <c r="Q67" s="23">
        <f>'Table Thresholds_nominal'!X88*'Table A0'!$L88</f>
        <v>141658.36714571679</v>
      </c>
      <c r="R67" s="23">
        <f>'Table Thresholds_nominal'!Y88*'Table A0'!$L88</f>
        <v>269319.78729246679</v>
      </c>
      <c r="S67" s="23">
        <f>'Table Thresholds_nominal'!Z88*'Table A0'!$L88</f>
        <v>380322.41166169371</v>
      </c>
      <c r="T67" s="23">
        <f>'Table Thresholds_nominal'!AA88*'Table A0'!$L88</f>
        <v>835754.14676245512</v>
      </c>
      <c r="U67" s="23">
        <f>'Table Thresholds_nominal'!AB88*'Table A0'!$L88</f>
        <v>2707549.2623869865</v>
      </c>
      <c r="W67" s="62"/>
      <c r="X67" s="62"/>
      <c r="Y67" s="62"/>
      <c r="Z67" s="62"/>
      <c r="AA67" s="62"/>
      <c r="AB67" s="62"/>
    </row>
    <row r="68" spans="1:28" ht="13.5" customHeight="1">
      <c r="A68" s="132">
        <v>1996</v>
      </c>
      <c r="B68" s="29">
        <f>'Table B2'!C68*'Table B1'!$F84/(10)</f>
        <v>192333.36112039618</v>
      </c>
      <c r="C68" s="29">
        <f>'Table B2'!D68*'Table B1'!$F84/(5)</f>
        <v>260660.18685833021</v>
      </c>
      <c r="D68" s="29">
        <f>'Table B2'!E68*'Table B1'!$F84/(1)</f>
        <v>568541.67360429955</v>
      </c>
      <c r="E68" s="29">
        <f>'Table B2'!F68*'Table B1'!$F84/(0.5)</f>
        <v>809623.70819360611</v>
      </c>
      <c r="F68" s="29">
        <f>'Table B2'!G68*'Table B1'!$F84/(0.1)</f>
        <v>1861775.8274739347</v>
      </c>
      <c r="G68" s="29">
        <f>'Table B2'!H68*'Table B1'!$F84/(0.01)</f>
        <v>6416126.1425375817</v>
      </c>
      <c r="H68" s="29"/>
      <c r="I68" s="29">
        <f>(100-'Table B2'!C68)*'Table B1'!$F84/(90)</f>
        <v>42913.026427335819</v>
      </c>
      <c r="J68" s="29">
        <f>'Table B2'!J68*'Table B1'!$F84/(5)</f>
        <v>124006.53538246213</v>
      </c>
      <c r="K68" s="29">
        <f>'Table B2'!K68*'Table B1'!$F84/(4)</f>
        <v>183689.81517183789</v>
      </c>
      <c r="L68" s="29">
        <f>'Table B2'!L68*'Table B1'!$F84/(0.5)</f>
        <v>327459.63901499292</v>
      </c>
      <c r="M68" s="29">
        <f>'Table B2'!M68*'Table B1'!$F84/(0.4)</f>
        <v>546585.67837352387</v>
      </c>
      <c r="N68" s="29">
        <f>'Table B2'!N68*'Table B1'!$F84/(0.09)</f>
        <v>1355736.9035779741</v>
      </c>
      <c r="O68" s="23"/>
      <c r="P68" s="23">
        <f>'Table Thresholds_nominal'!W89*'Table A0'!$L89</f>
        <v>109104.15508649366</v>
      </c>
      <c r="Q68" s="23">
        <f>'Table Thresholds_nominal'!X89*'Table A0'!$L89</f>
        <v>143603.95745389498</v>
      </c>
      <c r="R68" s="23">
        <f>'Table Thresholds_nominal'!Y89*'Table A0'!$L89</f>
        <v>278507.52123450296</v>
      </c>
      <c r="S68" s="23">
        <f>'Table Thresholds_nominal'!Z89*'Table A0'!$L89</f>
        <v>398125.5374917282</v>
      </c>
      <c r="T68" s="23">
        <f>'Table Thresholds_nominal'!AA89*'Table A0'!$L89</f>
        <v>876379.41971234302</v>
      </c>
      <c r="U68" s="23">
        <f>'Table Thresholds_nominal'!AB89*'Table A0'!$L89</f>
        <v>3045460.8095484278</v>
      </c>
      <c r="W68" s="62"/>
      <c r="X68" s="62"/>
      <c r="Y68" s="62"/>
      <c r="Z68" s="62"/>
      <c r="AA68" s="62"/>
      <c r="AB68" s="62"/>
    </row>
    <row r="69" spans="1:28" ht="13.5" customHeight="1">
      <c r="A69" s="132">
        <v>1997</v>
      </c>
      <c r="B69" s="29">
        <f>'Table B2'!C69*'Table B1'!$F85/(10)</f>
        <v>200065.99715184566</v>
      </c>
      <c r="C69" s="29">
        <f>'Table B2'!D69*'Table B1'!$F85/(5)</f>
        <v>273904.08358449134</v>
      </c>
      <c r="D69" s="29">
        <f>'Table B2'!E69*'Table B1'!$F85/(1)</f>
        <v>616063.34516821417</v>
      </c>
      <c r="E69" s="29">
        <f>'Table B2'!F69*'Table B1'!$F85/(0.5)</f>
        <v>890909.69177944213</v>
      </c>
      <c r="F69" s="29">
        <f>'Table B2'!G69*'Table B1'!$F85/(0.1)</f>
        <v>2166616.0471024374</v>
      </c>
      <c r="G69" s="29">
        <f>'Table B2'!H69*'Table B1'!$F85/(0.01)</f>
        <v>8026903.1590122934</v>
      </c>
      <c r="H69" s="29"/>
      <c r="I69" s="29">
        <f>(100-'Table B2'!C69)*'Table B1'!$F85/(90)</f>
        <v>43205.377173168956</v>
      </c>
      <c r="J69" s="29">
        <f>'Table B2'!J69*'Table B1'!$F85/(5)</f>
        <v>126227.91071919995</v>
      </c>
      <c r="K69" s="29">
        <f>'Table B2'!K69*'Table B1'!$F85/(4)</f>
        <v>188364.26818856064</v>
      </c>
      <c r="L69" s="29">
        <f>'Table B2'!L69*'Table B1'!$F85/(0.5)</f>
        <v>341216.99855698628</v>
      </c>
      <c r="M69" s="29">
        <f>'Table B2'!M69*'Table B1'!$F85/(0.4)</f>
        <v>571983.10294869333</v>
      </c>
      <c r="N69" s="29">
        <f>'Table B2'!N69*'Table B1'!$F85/(0.09)</f>
        <v>1515473.0346680093</v>
      </c>
      <c r="P69" s="23">
        <f>'Table Thresholds_nominal'!W90*'Table A0'!$L90</f>
        <v>111109.93948157156</v>
      </c>
      <c r="Q69" s="23">
        <f>'Table Thresholds_nominal'!X90*'Table A0'!$L90</f>
        <v>145512.05550200914</v>
      </c>
      <c r="R69" s="23">
        <f>'Table Thresholds_nominal'!Y90*'Table A0'!$L90</f>
        <v>291801.55995363265</v>
      </c>
      <c r="S69" s="23">
        <f>'Table Thresholds_nominal'!Z90*'Table A0'!$L90</f>
        <v>410712.9442781416</v>
      </c>
      <c r="T69" s="23">
        <f>'Table Thresholds_nominal'!AA90*'Table A0'!$L90</f>
        <v>944068.46035795601</v>
      </c>
      <c r="U69" s="23">
        <f>'Table Thresholds_nominal'!AB90*'Table A0'!$L90</f>
        <v>3544795.5101964478</v>
      </c>
      <c r="W69" s="62"/>
      <c r="X69" s="62"/>
      <c r="Y69" s="62"/>
      <c r="Z69" s="62"/>
      <c r="AA69" s="62"/>
      <c r="AB69" s="62"/>
    </row>
    <row r="70" spans="1:28" ht="13.5" customHeight="1">
      <c r="A70" s="132">
        <v>1998</v>
      </c>
      <c r="B70" s="29">
        <f>'Table B2'!C70*'Table B1'!$F86/(10)</f>
        <v>209763.53307702864</v>
      </c>
      <c r="C70" s="29">
        <f>'Table B2'!D70*'Table B1'!$F86/(5)</f>
        <v>289878.54552136996</v>
      </c>
      <c r="D70" s="29">
        <f>'Table B2'!E70*'Table B1'!$F86/(1)</f>
        <v>670417.2397155927</v>
      </c>
      <c r="E70" s="29">
        <f>'Table B2'!F70*'Table B1'!$F86/(0.5)</f>
        <v>987624.19720755902</v>
      </c>
      <c r="F70" s="29">
        <f>'Table B2'!G70*'Table B1'!$F86/(0.1)</f>
        <v>2519623.5379043082</v>
      </c>
      <c r="G70" s="29">
        <f>'Table B2'!H70*'Table B1'!$F86/(0.01)</f>
        <v>10063873.512132294</v>
      </c>
      <c r="H70" s="29"/>
      <c r="I70" s="29">
        <f>(100-'Table B2'!C70)*'Table B1'!$F86/(90)</f>
        <v>44381.086532820707</v>
      </c>
      <c r="J70" s="29">
        <f>'Table B2'!J70*'Table B1'!$F86/(5)</f>
        <v>129648.52063268733</v>
      </c>
      <c r="K70" s="29">
        <f>'Table B2'!K70*'Table B1'!$F86/(4)</f>
        <v>194743.87197281426</v>
      </c>
      <c r="L70" s="29">
        <f>'Table B2'!L70*'Table B1'!$F86/(0.5)</f>
        <v>353210.28222362627</v>
      </c>
      <c r="M70" s="29">
        <f>'Table B2'!M70*'Table B1'!$F86/(0.4)</f>
        <v>604624.36203337181</v>
      </c>
      <c r="N70" s="29">
        <f>'Table B2'!N70*'Table B1'!$F86/(0.09)</f>
        <v>1681373.5407678653</v>
      </c>
      <c r="P70" s="23">
        <f>'Table Thresholds_nominal'!W91*'Table A0'!$L91</f>
        <v>113751.61949095989</v>
      </c>
      <c r="Q70" s="23">
        <f>'Table Thresholds_nominal'!X91*'Table A0'!$L91</f>
        <v>150524.47210086693</v>
      </c>
      <c r="R70" s="23">
        <f>'Table Thresholds_nominal'!Y91*'Table A0'!$L91</f>
        <v>300413.50794393936</v>
      </c>
      <c r="S70" s="23">
        <f>'Table Thresholds_nominal'!Z91*'Table A0'!$L91</f>
        <v>429506.57730988448</v>
      </c>
      <c r="T70" s="23">
        <f>'Table Thresholds_nominal'!AA91*'Table A0'!$L91</f>
        <v>1005433.58986101</v>
      </c>
      <c r="U70" s="23">
        <f>'Table Thresholds_nominal'!AB91*'Table A0'!$L91</f>
        <v>4193185.5813234146</v>
      </c>
      <c r="W70" s="62"/>
      <c r="X70" s="62"/>
      <c r="Y70" s="62"/>
      <c r="Z70" s="62"/>
      <c r="AA70" s="62"/>
      <c r="AB70" s="62"/>
    </row>
    <row r="71" spans="1:28" ht="13.5" customHeight="1">
      <c r="A71" s="132">
        <v>1999</v>
      </c>
      <c r="B71" s="29">
        <f>'Table B2'!C71*'Table B1'!$F87/(10)</f>
        <v>219621.44248250959</v>
      </c>
      <c r="C71" s="29">
        <f>'Table B2'!D71*'Table B1'!$F87/(5)</f>
        <v>306548.68804900092</v>
      </c>
      <c r="D71" s="29">
        <f>'Table B2'!E71*'Table B1'!$F87/(1)</f>
        <v>728451.06689713721</v>
      </c>
      <c r="E71" s="29">
        <f>'Table B2'!F71*'Table B1'!$F87/(0.5)</f>
        <v>1089992.5047264618</v>
      </c>
      <c r="F71" s="29">
        <f>'Table B2'!G71*'Table B1'!$F87/(0.1)</f>
        <v>2920046.3504239996</v>
      </c>
      <c r="G71" s="29">
        <f>'Table B2'!H71*'Table B1'!$F87/(0.01)</f>
        <v>12353081.931357622</v>
      </c>
      <c r="H71" s="29"/>
      <c r="I71" s="29">
        <f>(100-'Table B2'!C71)*'Table B1'!$F87/(90)</f>
        <v>44954.093451399458</v>
      </c>
      <c r="J71" s="29">
        <f>'Table B2'!J71*'Table B1'!$F87/(5)</f>
        <v>132694.19691601832</v>
      </c>
      <c r="K71" s="29">
        <f>'Table B2'!K71*'Table B1'!$F87/(4)</f>
        <v>201073.09333696685</v>
      </c>
      <c r="L71" s="29">
        <f>'Table B2'!L71*'Table B1'!$F87/(0.5)</f>
        <v>366909.62906781258</v>
      </c>
      <c r="M71" s="29">
        <f>'Table B2'!M71*'Table B1'!$F87/(0.4)</f>
        <v>632479.04330207733</v>
      </c>
      <c r="N71" s="29">
        <f>'Table B2'!N71*'Table B1'!$F87/(0.09)</f>
        <v>1871931.2858758194</v>
      </c>
      <c r="P71" s="23">
        <f>'Table Thresholds_nominal'!W92*'Table A0'!$L92</f>
        <v>116707.92670740631</v>
      </c>
      <c r="Q71" s="23">
        <f>'Table Thresholds_nominal'!X92*'Table A0'!$L92</f>
        <v>154565.03108073681</v>
      </c>
      <c r="R71" s="23">
        <f>'Table Thresholds_nominal'!Y92*'Table A0'!$L92</f>
        <v>313476.34977307281</v>
      </c>
      <c r="S71" s="23">
        <f>'Table Thresholds_nominal'!Z92*'Table A0'!$L92</f>
        <v>446968.8593525163</v>
      </c>
      <c r="T71" s="23">
        <f>'Table Thresholds_nominal'!AA92*'Table A0'!$L92</f>
        <v>1064033.5411103873</v>
      </c>
      <c r="U71" s="23">
        <f>'Table Thresholds_nominal'!AB92*'Table A0'!$L92</f>
        <v>4983226.5260015065</v>
      </c>
      <c r="W71" s="62"/>
      <c r="X71" s="62"/>
      <c r="Y71" s="62"/>
      <c r="Z71" s="62"/>
      <c r="AA71" s="62"/>
      <c r="AB71" s="62"/>
    </row>
    <row r="72" spans="1:28" ht="13.5" customHeight="1">
      <c r="A72" s="132">
        <v>2000</v>
      </c>
      <c r="B72" s="29">
        <f>'Table B2'!C72*'Table B1'!$F88/(10)</f>
        <v>230765.20820847381</v>
      </c>
      <c r="C72" s="29">
        <f>'Table B2'!D72*'Table B1'!$F88/(5)</f>
        <v>325769.33315237018</v>
      </c>
      <c r="D72" s="29">
        <f>'Table B2'!E72*'Table B1'!$F88/(1)</f>
        <v>797829.01007751864</v>
      </c>
      <c r="E72" s="29">
        <f>'Table B2'!F72*'Table B1'!$F88/(0.5)</f>
        <v>1214053.6714523807</v>
      </c>
      <c r="F72" s="29">
        <f>'Table B2'!G72*'Table B1'!$F88/(0.1)</f>
        <v>3375480.4855400403</v>
      </c>
      <c r="G72" s="29">
        <f>'Table B2'!H72*'Table B1'!$F88/(0.01)</f>
        <v>14290640.343639731</v>
      </c>
      <c r="H72" s="29"/>
      <c r="I72" s="29">
        <f>(100-'Table B2'!C72)*'Table B1'!$F88/(90)</f>
        <v>46665.838754207878</v>
      </c>
      <c r="J72" s="29">
        <f>'Table B2'!J72*'Table B1'!$F88/(5)</f>
        <v>135761.08326457741</v>
      </c>
      <c r="K72" s="29">
        <f>'Table B2'!K72*'Table B1'!$F88/(4)</f>
        <v>207754.41392108309</v>
      </c>
      <c r="L72" s="29">
        <f>'Table B2'!L72*'Table B1'!$F88/(0.5)</f>
        <v>381604.34870265663</v>
      </c>
      <c r="M72" s="29">
        <f>'Table B2'!M72*'Table B1'!$F88/(0.4)</f>
        <v>673696.9679304657</v>
      </c>
      <c r="N72" s="29">
        <f>'Table B2'!N72*'Table B1'!$F88/(0.09)</f>
        <v>2162684.945751186</v>
      </c>
      <c r="P72" s="23">
        <f>'Table Thresholds_nominal'!W93*'Table A0'!$L93</f>
        <v>117920.45433887231</v>
      </c>
      <c r="Q72" s="23">
        <f>'Table Thresholds_nominal'!X93*'Table A0'!$L93</f>
        <v>157192.67061806322</v>
      </c>
      <c r="R72" s="23">
        <f>'Table Thresholds_nominal'!Y93*'Table A0'!$L93</f>
        <v>322887.01179256791</v>
      </c>
      <c r="S72" s="23">
        <f>'Table Thresholds_nominal'!Z93*'Table A0'!$L93</f>
        <v>460193.14349915035</v>
      </c>
      <c r="T72" s="23">
        <f>'Table Thresholds_nominal'!AA93*'Table A0'!$L93</f>
        <v>1172548.0156178831</v>
      </c>
      <c r="U72" s="23">
        <f>'Table Thresholds_nominal'!AB93*'Table A0'!$L93</f>
        <v>5852142.8339754874</v>
      </c>
      <c r="W72" s="62"/>
      <c r="X72" s="62"/>
      <c r="Y72" s="62"/>
      <c r="Z72" s="62"/>
      <c r="AA72" s="62"/>
      <c r="AB72" s="62"/>
    </row>
    <row r="73" spans="1:28" ht="13.5" customHeight="1">
      <c r="A73" s="132">
        <v>2001</v>
      </c>
      <c r="B73" s="29">
        <f>'Table B2'!C73*'Table B1'!$F89/(10)</f>
        <v>223079.55787079054</v>
      </c>
      <c r="C73" s="29">
        <f>'Table B2'!D73*'Table B1'!$F89/(5)</f>
        <v>308347.84007271752</v>
      </c>
      <c r="D73" s="29">
        <f>'Table B2'!E73*'Table B1'!$F89/(1)</f>
        <v>709004.46271265869</v>
      </c>
      <c r="E73" s="29">
        <f>'Table B2'!F73*'Table B1'!$F89/(0.5)</f>
        <v>1041211.7762455485</v>
      </c>
      <c r="F73" s="29">
        <f>'Table B2'!G73*'Table B1'!$F89/(0.1)</f>
        <v>2651921.804261765</v>
      </c>
      <c r="G73" s="29">
        <f>'Table B2'!H73*'Table B1'!$F89/(0.01)</f>
        <v>10019675.05690839</v>
      </c>
      <c r="H73" s="29"/>
      <c r="I73" s="29">
        <f>(100-'Table B2'!C73)*'Table B1'!$F89/(90)</f>
        <v>47646.513789014236</v>
      </c>
      <c r="J73" s="29">
        <f>'Table B2'!J73*'Table B1'!$F89/(5)</f>
        <v>137811.27566886361</v>
      </c>
      <c r="K73" s="29">
        <f>'Table B2'!K73*'Table B1'!$F89/(4)</f>
        <v>208183.68441273223</v>
      </c>
      <c r="L73" s="29">
        <f>'Table B2'!L73*'Table B1'!$F89/(0.5)</f>
        <v>376797.14917976898</v>
      </c>
      <c r="M73" s="29">
        <f>'Table B2'!M73*'Table B1'!$F89/(0.4)</f>
        <v>638534.26924149424</v>
      </c>
      <c r="N73" s="29">
        <f>'Table B2'!N73*'Table B1'!$F89/(0.09)</f>
        <v>1833282.5539676955</v>
      </c>
      <c r="P73" s="23">
        <f>'Table Thresholds_nominal'!W94*'Table A0'!$L94</f>
        <v>119530.89490055374</v>
      </c>
      <c r="Q73" s="23">
        <f>'Table Thresholds_nominal'!X94*'Table A0'!$L94</f>
        <v>159134.38736312522</v>
      </c>
      <c r="R73" s="23">
        <f>'Table Thresholds_nominal'!Y94*'Table A0'!$L94</f>
        <v>320440.41166134988</v>
      </c>
      <c r="S73" s="23">
        <f>'Table Thresholds_nominal'!Z94*'Table A0'!$L94</f>
        <v>449413.31915360293</v>
      </c>
      <c r="T73" s="23">
        <f>'Table Thresholds_nominal'!AA94*'Table A0'!$L94</f>
        <v>1070100.3852740664</v>
      </c>
      <c r="U73" s="23">
        <f>'Table Thresholds_nominal'!AB94*'Table A0'!$L94</f>
        <v>4573345.3686594628</v>
      </c>
      <c r="W73" s="62"/>
      <c r="X73" s="62"/>
      <c r="Y73" s="62"/>
      <c r="Z73" s="62"/>
      <c r="AA73" s="62"/>
      <c r="AB73" s="62"/>
    </row>
    <row r="74" spans="1:28" ht="13.5" customHeight="1">
      <c r="A74" s="132">
        <f t="shared" ref="A74:A79" si="0">A73+1</f>
        <v>2002</v>
      </c>
      <c r="B74" s="29">
        <f>'Table B2'!C74*'Table B1'!$F90/(10)</f>
        <v>218518.88824782558</v>
      </c>
      <c r="C74" s="29">
        <f>'Table B2'!D74*'Table B1'!$F90/(5)</f>
        <v>299493.75654038542</v>
      </c>
      <c r="D74" s="29">
        <f>'Table B2'!E74*'Table B1'!$F90/(1)</f>
        <v>675477.96187455114</v>
      </c>
      <c r="E74" s="29">
        <f>'Table B2'!F74*'Table B1'!$F90/(0.5)</f>
        <v>985524.83408213744</v>
      </c>
      <c r="F74" s="29">
        <f>'Table B2'!G74*'Table B1'!$F90/(0.1)</f>
        <v>2471340.6726850462</v>
      </c>
      <c r="G74" s="29">
        <f>'Table B2'!H74*'Table B1'!$F90/(0.01)</f>
        <v>9558032.8003183231</v>
      </c>
      <c r="H74" s="29"/>
      <c r="I74" s="29">
        <f>(100-'Table B2'!C74)*'Table B1'!$F90/(90)</f>
        <v>48460.09917732171</v>
      </c>
      <c r="J74" s="29">
        <f>'Table B2'!J74*'Table B1'!$F90/(5)</f>
        <v>137544.01995526574</v>
      </c>
      <c r="K74" s="29">
        <f>'Table B2'!K74*'Table B1'!$F90/(4)</f>
        <v>205497.70520684397</v>
      </c>
      <c r="L74" s="29">
        <f>'Table B2'!L74*'Table B1'!$F90/(0.5)</f>
        <v>365431.08966696495</v>
      </c>
      <c r="M74" s="29">
        <f>'Table B2'!M74*'Table B1'!$F90/(0.4)</f>
        <v>614070.87443141011</v>
      </c>
      <c r="N74" s="29">
        <f>'Table B2'!N74*'Table B1'!$F90/(0.09)</f>
        <v>1683930.4362813486</v>
      </c>
      <c r="O74" s="23"/>
      <c r="P74" s="23">
        <f>'Table Thresholds_nominal'!W95*'Table A0'!$L95</f>
        <v>120839.99570033995</v>
      </c>
      <c r="Q74" s="23">
        <f>'Table Thresholds_nominal'!X95*'Table A0'!$L95</f>
        <v>159119.51111682347</v>
      </c>
      <c r="R74" s="23">
        <f>'Table Thresholds_nominal'!Y95*'Table A0'!$L95</f>
        <v>313827.14588056074</v>
      </c>
      <c r="S74" s="23">
        <f>'Table Thresholds_nominal'!Z95*'Table A0'!$L95</f>
        <v>436447.46345044015</v>
      </c>
      <c r="T74" s="23">
        <f>'Table Thresholds_nominal'!AA95*'Table A0'!$L95</f>
        <v>1004569.9718801231</v>
      </c>
      <c r="U74" s="23">
        <f>'Table Thresholds_nominal'!AB95*'Table A0'!$L95</f>
        <v>4069135.8457646566</v>
      </c>
      <c r="W74" s="62"/>
      <c r="X74" s="62"/>
      <c r="Y74" s="62"/>
      <c r="Z74" s="62"/>
      <c r="AA74" s="62"/>
      <c r="AB74" s="62"/>
    </row>
    <row r="75" spans="1:28" ht="13.5" customHeight="1">
      <c r="A75" s="132">
        <f t="shared" si="0"/>
        <v>2003</v>
      </c>
      <c r="B75" s="29">
        <f>'Table B2'!C75*'Table B1'!$F91/(10)</f>
        <v>220485.70844900841</v>
      </c>
      <c r="C75" s="29">
        <f>'Table B2'!D75*'Table B1'!$F91/(5)</f>
        <v>302029.92603208573</v>
      </c>
      <c r="D75" s="29">
        <f>'Table B2'!E75*'Table B1'!$F91/(1)</f>
        <v>680256.58032759093</v>
      </c>
      <c r="E75" s="29">
        <f>'Table B2'!F75*'Table B1'!$F91/(0.5)</f>
        <v>991583.01332137338</v>
      </c>
      <c r="F75" s="29">
        <f>'Table B2'!G75*'Table B1'!$F91/(0.1)</f>
        <v>2481288.3194327983</v>
      </c>
      <c r="G75" s="29">
        <f>'Table B2'!H75*'Table B1'!$F91/(0.01)</f>
        <v>9609498.241925735</v>
      </c>
      <c r="H75" s="29"/>
      <c r="I75" s="29">
        <f>(100-'Table B2'!C75)*'Table B1'!$F91/(90)</f>
        <v>49494.798406148773</v>
      </c>
      <c r="J75" s="29">
        <f>'Table B2'!J75*'Table B1'!$F91/(5)</f>
        <v>138941.49086593109</v>
      </c>
      <c r="K75" s="29">
        <f>'Table B2'!K75*'Table B1'!$F91/(4)</f>
        <v>207473.26245820944</v>
      </c>
      <c r="L75" s="29">
        <f>'Table B2'!L75*'Table B1'!$F91/(0.5)</f>
        <v>368930.14733380842</v>
      </c>
      <c r="M75" s="29">
        <f>'Table B2'!M75*'Table B1'!$F91/(0.4)</f>
        <v>619156.68679351709</v>
      </c>
      <c r="N75" s="29">
        <f>'Table B2'!N75*'Table B1'!$F91/(0.09)</f>
        <v>1689264.9947113614</v>
      </c>
      <c r="O75" s="23"/>
      <c r="P75" s="23">
        <f>'Table Thresholds_nominal'!W96*'Table A0'!$L96</f>
        <v>121932.78906692791</v>
      </c>
      <c r="Q75" s="23">
        <f>'Table Thresholds_nominal'!X96*'Table A0'!$L96</f>
        <v>160703.32668187391</v>
      </c>
      <c r="R75" s="23">
        <f>'Table Thresholds_nominal'!Y96*'Table A0'!$L96</f>
        <v>316707.19425890583</v>
      </c>
      <c r="S75" s="23">
        <f>'Table Thresholds_nominal'!Z96*'Table A0'!$L96</f>
        <v>440611.93867949536</v>
      </c>
      <c r="T75" s="23">
        <f>'Table Thresholds_nominal'!AA96*'Table A0'!$L96</f>
        <v>1009793.0296701043</v>
      </c>
      <c r="U75" s="23">
        <f>'Table Thresholds_nominal'!AB96*'Table A0'!$L96</f>
        <v>4051584.1431283159</v>
      </c>
      <c r="W75" s="62"/>
      <c r="X75" s="62"/>
      <c r="Y75" s="62"/>
      <c r="Z75" s="62"/>
      <c r="AA75" s="62"/>
      <c r="AB75" s="62"/>
    </row>
    <row r="76" spans="1:28" ht="13.5" customHeight="1">
      <c r="A76" s="132">
        <f t="shared" si="0"/>
        <v>2004</v>
      </c>
      <c r="B76" s="29">
        <f>'Table B2'!C76*'Table B1'!$F92/(10)</f>
        <v>229012.38031316837</v>
      </c>
      <c r="C76" s="29">
        <f>'Table B2'!D76*'Table B1'!$F92/(5)</f>
        <v>317256.9120673532</v>
      </c>
      <c r="D76" s="29">
        <f>'Table B2'!E76*'Table B1'!$F92/(1)</f>
        <v>739949.02309821697</v>
      </c>
      <c r="E76" s="29">
        <f>'Table B2'!F76*'Table B1'!$F92/(0.5)</f>
        <v>1098836.0232554961</v>
      </c>
      <c r="F76" s="29">
        <f>'Table B2'!G76*'Table B1'!$F92/(0.1)</f>
        <v>2887442.5437331954</v>
      </c>
      <c r="G76" s="29">
        <f>'Table B2'!H76*'Table B1'!$F92/(0.01)</f>
        <v>12005329.555382568</v>
      </c>
      <c r="H76" s="29"/>
      <c r="I76" s="29">
        <f>(100-'Table B2'!C76)*'Table B1'!$F92/(90)</f>
        <v>48991.987228240279</v>
      </c>
      <c r="J76" s="29">
        <f>'Table B2'!J76*'Table B1'!$F92/(5)</f>
        <v>140767.8485589835</v>
      </c>
      <c r="K76" s="29">
        <f>'Table B2'!K76*'Table B1'!$F92/(4)</f>
        <v>211583.88430963727</v>
      </c>
      <c r="L76" s="29">
        <f>'Table B2'!L76*'Table B1'!$F92/(0.5)</f>
        <v>381062.02294093772</v>
      </c>
      <c r="M76" s="29">
        <f>'Table B2'!M76*'Table B1'!$F92/(0.4)</f>
        <v>651684.39313607116</v>
      </c>
      <c r="N76" s="29">
        <f>'Table B2'!N76*'Table B1'!$F92/(0.09)</f>
        <v>1874343.9868832654</v>
      </c>
      <c r="O76" s="29"/>
      <c r="P76" s="23">
        <f>'Table Thresholds_nominal'!W97*'Table A0'!$L97</f>
        <v>123250.87582971009</v>
      </c>
      <c r="Q76" s="23">
        <f>'Table Thresholds_nominal'!X97*'Table A0'!$L97</f>
        <v>162842.15551519842</v>
      </c>
      <c r="R76" s="23">
        <f>'Table Thresholds_nominal'!Y97*'Table A0'!$L97</f>
        <v>325760.87484767841</v>
      </c>
      <c r="S76" s="23">
        <f>'Table Thresholds_nominal'!Z97*'Table A0'!$L97</f>
        <v>457715.36970294063</v>
      </c>
      <c r="T76" s="23">
        <f>'Table Thresholds_nominal'!AA97*'Table A0'!$L97</f>
        <v>1087499.4837494197</v>
      </c>
      <c r="U76" s="23">
        <f>'Table Thresholds_nominal'!AB97*'Table A0'!$L97</f>
        <v>4727369.3111522356</v>
      </c>
      <c r="W76" s="62"/>
      <c r="X76" s="62"/>
      <c r="Y76" s="62"/>
      <c r="Z76" s="62"/>
      <c r="AA76" s="62"/>
      <c r="AB76" s="62"/>
    </row>
    <row r="77" spans="1:28" ht="13.5" customHeight="1">
      <c r="A77" s="132">
        <f t="shared" si="0"/>
        <v>2005</v>
      </c>
      <c r="B77" s="29">
        <f>'Table B2'!C77*'Table B1'!$F93/(10)</f>
        <v>233571.67563985722</v>
      </c>
      <c r="C77" s="29">
        <f>'Table B2'!D77*'Table B1'!$F93/(5)</f>
        <v>325700.77822110988</v>
      </c>
      <c r="D77" s="29">
        <f>'Table B2'!E77*'Table B1'!$F93/(1)</f>
        <v>770708.33985516767</v>
      </c>
      <c r="E77" s="29">
        <f>'Table B2'!F77*'Table B1'!$F93/(0.5)</f>
        <v>1150063.468130914</v>
      </c>
      <c r="F77" s="29">
        <f>'Table B2'!G77*'Table B1'!$F93/(0.1)</f>
        <v>3051422.6469514989</v>
      </c>
      <c r="G77" s="29">
        <f>'Table B2'!H77*'Table B1'!$F93/(0.01)</f>
        <v>12726056.897381114</v>
      </c>
      <c r="I77" s="29">
        <f>(100-'Table B2'!C77)*'Table B1'!$F93/(90)</f>
        <v>48941.994240234286</v>
      </c>
      <c r="J77" s="29">
        <f>'Table B2'!J77*'Table B1'!$F93/(5)</f>
        <v>141442.57305860452</v>
      </c>
      <c r="K77" s="29">
        <f>'Table B2'!K77*'Table B1'!$F93/(4)</f>
        <v>214448.88781259544</v>
      </c>
      <c r="L77" s="29">
        <f>'Table B2'!L77*'Table B1'!$F93/(0.5)</f>
        <v>391353.21157942119</v>
      </c>
      <c r="M77" s="29">
        <f>'Table B2'!M77*'Table B1'!$F93/(0.4)</f>
        <v>674723.67342576769</v>
      </c>
      <c r="N77" s="29">
        <f>'Table B2'!N77*'Table B1'!$F93/(0.09)</f>
        <v>1976463.2857926534</v>
      </c>
      <c r="O77" s="23"/>
      <c r="P77" s="23">
        <f>'Table Thresholds_nominal'!W98*'Table A0'!$L98</f>
        <v>123436.5027911822</v>
      </c>
      <c r="Q77" s="23">
        <f>'Table Thresholds_nominal'!X98*'Table A0'!$L98</f>
        <v>163900.63298731306</v>
      </c>
      <c r="R77" s="23">
        <f>'Table Thresholds_nominal'!Y98*'Table A0'!$L98</f>
        <v>332322.67140598083</v>
      </c>
      <c r="S77" s="23">
        <f>'Table Thresholds_nominal'!Z98*'Table A0'!$L98</f>
        <v>471650.01205865282</v>
      </c>
      <c r="T77" s="23">
        <f>'Table Thresholds_nominal'!AA98*'Table A0'!$L98</f>
        <v>1134285.143791581</v>
      </c>
      <c r="U77" s="23">
        <f>'Table Thresholds_nominal'!AB98*'Table A0'!$L98</f>
        <v>5028232.25390065</v>
      </c>
      <c r="W77" s="62"/>
      <c r="X77" s="62"/>
      <c r="Y77" s="62"/>
      <c r="Z77" s="62"/>
      <c r="AA77" s="62"/>
      <c r="AB77" s="62"/>
    </row>
    <row r="78" spans="1:28" ht="13.5" customHeight="1">
      <c r="A78" s="132">
        <f t="shared" si="0"/>
        <v>2006</v>
      </c>
      <c r="B78" s="29">
        <f>'Table B2'!C78*'Table B1'!$F94/(10)</f>
        <v>239227.17086819181</v>
      </c>
      <c r="C78" s="29">
        <f>'Table B2'!D78*'Table B1'!$F94/(5)</f>
        <v>335173.2403390166</v>
      </c>
      <c r="D78" s="29">
        <f>'Table B2'!E78*'Table B1'!$F94/(1)</f>
        <v>800062.34588252648</v>
      </c>
      <c r="E78" s="29">
        <f>'Table B2'!F78*'Table B1'!$F94/(0.5)</f>
        <v>1196579.3857054145</v>
      </c>
      <c r="F78" s="29">
        <f>'Table B2'!G78*'Table B1'!$F94/(0.1)</f>
        <v>3179096.3492253223</v>
      </c>
      <c r="G78" s="29">
        <f>'Table B2'!H78*'Table B1'!$F94/(0.01)</f>
        <v>13080763.471699813</v>
      </c>
      <c r="I78" s="29">
        <f>(100-'Table B2'!C78)*'Table B1'!$F94/(90)</f>
        <v>49236.530494155086</v>
      </c>
      <c r="J78" s="29">
        <f>'Table B2'!J78*'Table B1'!$F94/(5)</f>
        <v>143281.10139736708</v>
      </c>
      <c r="K78" s="29">
        <f>'Table B2'!K78*'Table B1'!$F94/(4)</f>
        <v>218950.96395313914</v>
      </c>
      <c r="L78" s="29">
        <f>'Table B2'!L78*'Table B1'!$F94/(0.5)</f>
        <v>403545.30605963839</v>
      </c>
      <c r="M78" s="29">
        <f>'Table B2'!M78*'Table B1'!$F94/(0.4)</f>
        <v>700950.14482543746</v>
      </c>
      <c r="N78" s="29">
        <f>'Table B2'!N78*'Table B1'!$F94/(0.09)</f>
        <v>2078911.1133948239</v>
      </c>
      <c r="O78" s="23"/>
      <c r="P78" s="23">
        <f>'Table Thresholds_nominal'!W99*'Table A0'!$L99</f>
        <v>124160.78306068786</v>
      </c>
      <c r="Q78" s="23">
        <f>'Table Thresholds_nominal'!X99*'Table A0'!$L99</f>
        <v>165694.00442703479</v>
      </c>
      <c r="R78" s="23">
        <f>'Table Thresholds_nominal'!Y99*'Table A0'!$L99</f>
        <v>339734.04300446535</v>
      </c>
      <c r="S78" s="23">
        <f>'Table Thresholds_nominal'!Z99*'Table A0'!$L99</f>
        <v>484518.58765689598</v>
      </c>
      <c r="T78" s="23">
        <f>'Table Thresholds_nominal'!AA99*'Table A0'!$L99</f>
        <v>1176112.4339886305</v>
      </c>
      <c r="U78" s="23">
        <f>'Table Thresholds_nominal'!AB99*'Table A0'!$L99</f>
        <v>5230266.9077467341</v>
      </c>
      <c r="W78" s="62"/>
      <c r="X78" s="62"/>
      <c r="Y78" s="62"/>
      <c r="Z78" s="62"/>
      <c r="AA78" s="62"/>
      <c r="AB78" s="62"/>
    </row>
    <row r="79" spans="1:28" ht="13.5" customHeight="1">
      <c r="A79" s="132">
        <f t="shared" si="0"/>
        <v>2007</v>
      </c>
      <c r="B79" s="29">
        <f>'Table B2'!C79*'Table B1'!$F95/(10)</f>
        <v>247237.21575535293</v>
      </c>
      <c r="C79" s="29">
        <f>'Table B2'!D79*'Table B1'!$F95/(5)</f>
        <v>348738.6898932801</v>
      </c>
      <c r="D79" s="29">
        <f>'Table B2'!E79*'Table B1'!$F95/(1)</f>
        <v>846655.26082504517</v>
      </c>
      <c r="E79" s="29">
        <f>'Table B2'!F79*'Table B1'!$F95/(0.5)</f>
        <v>1276367.504679855</v>
      </c>
      <c r="F79" s="29">
        <f>'Table B2'!G79*'Table B1'!$F95/(0.1)</f>
        <v>3469204.6302167214</v>
      </c>
      <c r="G79" s="29">
        <f>'Table B2'!H79*'Table B1'!$F95/(0.01)</f>
        <v>14538875.175643194</v>
      </c>
      <c r="I79" s="29">
        <f>(100-'Table B2'!C79)*'Table B1'!$F95/(90)</f>
        <v>49638.05624804322</v>
      </c>
      <c r="J79" s="29">
        <f>'Table B2'!J79*'Table B1'!$F95/(5)</f>
        <v>145735.74161742575</v>
      </c>
      <c r="K79" s="29">
        <f>'Table B2'!K79*'Table B1'!$F95/(4)</f>
        <v>224259.54716033884</v>
      </c>
      <c r="L79" s="29">
        <f>'Table B2'!L79*'Table B1'!$F95/(0.5)</f>
        <v>416943.01697023527</v>
      </c>
      <c r="M79" s="29">
        <f>'Table B2'!M79*'Table B1'!$F95/(0.4)</f>
        <v>728158.22329563822</v>
      </c>
      <c r="N79" s="29">
        <f>'Table B2'!N79*'Table B1'!$F95/(0.09)</f>
        <v>2239241.2362804469</v>
      </c>
      <c r="O79" s="23"/>
      <c r="P79" s="23">
        <f>'Table Thresholds_nominal'!W100*'Table A0'!$L100</f>
        <v>127274.4027669006</v>
      </c>
      <c r="Q79" s="23">
        <f>'Table Thresholds_nominal'!X100*'Table A0'!$L100</f>
        <v>170353.74807779759</v>
      </c>
      <c r="R79" s="23">
        <f>'Table Thresholds_nominal'!Y100*'Table A0'!$L100</f>
        <v>354574.69485199533</v>
      </c>
      <c r="S79" s="23">
        <f>'Table Thresholds_nominal'!Z100*'Table A0'!$L100</f>
        <v>507494.54871190601</v>
      </c>
      <c r="T79" s="23">
        <f>'Table Thresholds_nominal'!AA100*'Table A0'!$L100</f>
        <v>1254831.3427032896</v>
      </c>
      <c r="U79" s="23">
        <f>'Table Thresholds_nominal'!AB100*'Table A0'!$L100</f>
        <v>5822672.4069049712</v>
      </c>
      <c r="W79" s="62"/>
      <c r="X79" s="62"/>
      <c r="Y79" s="62"/>
      <c r="Z79" s="62"/>
      <c r="AA79" s="62"/>
      <c r="AB79" s="62"/>
    </row>
    <row r="80" spans="1:28" ht="13.5" customHeight="1">
      <c r="A80" s="132">
        <f t="shared" ref="A80:A85" si="1">A79+1</f>
        <v>2008</v>
      </c>
      <c r="B80" s="29">
        <f>'Table B2'!C80*'Table B1'!$F96/(10)</f>
        <v>239243.92902655102</v>
      </c>
      <c r="C80" s="29">
        <f>'Table B2'!D80*'Table B1'!$F96/(5)</f>
        <v>332911.25264663709</v>
      </c>
      <c r="D80" s="29">
        <f>'Table B2'!E80*'Table B1'!$F96/(1)</f>
        <v>780801.2555888471</v>
      </c>
      <c r="E80" s="29">
        <f>'Table B2'!F80*'Table B1'!$F96/(0.5)</f>
        <v>1160220.149830685</v>
      </c>
      <c r="F80" s="29">
        <f>'Table B2'!G80*'Table B1'!$F96/(0.1)</f>
        <v>3055667.3610069859</v>
      </c>
      <c r="G80" s="29">
        <f>'Table B2'!H80*'Table B1'!$F96/(0.01)</f>
        <v>12601539.251592152</v>
      </c>
      <c r="I80" s="29">
        <f>(100-'Table B2'!C80)*'Table B1'!$F96/(90)</f>
        <v>49679.379778895403</v>
      </c>
      <c r="J80" s="29">
        <f>'Table B2'!J80*'Table B1'!$F96/(5)</f>
        <v>145576.60540646492</v>
      </c>
      <c r="K80" s="29">
        <f>'Table B2'!K80*'Table B1'!$F96/(4)</f>
        <v>220938.75191108463</v>
      </c>
      <c r="L80" s="29">
        <f>'Table B2'!L80*'Table B1'!$F96/(0.5)</f>
        <v>401382.36134700925</v>
      </c>
      <c r="M80" s="29">
        <f>'Table B2'!M80*'Table B1'!$F96/(0.4)</f>
        <v>686358.34703660954</v>
      </c>
      <c r="N80" s="29">
        <f>'Table B2'!N80*'Table B1'!$F96/(0.09)</f>
        <v>1995014.9287197453</v>
      </c>
      <c r="O80" s="23"/>
      <c r="P80" s="23">
        <f>'Table Thresholds_nominal'!W101*'Table A0'!$L101</f>
        <v>127474.06911624274</v>
      </c>
      <c r="Q80" s="23">
        <f>'Table Thresholds_nominal'!X101*'Table A0'!$L101</f>
        <v>170089.90002470944</v>
      </c>
      <c r="R80" s="23">
        <f>'Table Thresholds_nominal'!Y101*'Table A0'!$L101</f>
        <v>343423.34841066651</v>
      </c>
      <c r="S80" s="23">
        <f>'Table Thresholds_nominal'!Z101*'Table A0'!$L101</f>
        <v>485380.10573450179</v>
      </c>
      <c r="T80" s="23">
        <f>'Table Thresholds_nominal'!AA101*'Table A0'!$L101</f>
        <v>1155266.7674777352</v>
      </c>
      <c r="U80" s="23">
        <f>'Table Thresholds_nominal'!AB101*'Table A0'!$L101</f>
        <v>5059058.8088540873</v>
      </c>
      <c r="W80" s="62"/>
      <c r="X80" s="62"/>
      <c r="Y80" s="62"/>
      <c r="Z80" s="62"/>
      <c r="AA80" s="62"/>
      <c r="AB80" s="62"/>
    </row>
    <row r="81" spans="1:28" ht="13.5" customHeight="1">
      <c r="A81" s="132">
        <f t="shared" si="1"/>
        <v>2009</v>
      </c>
      <c r="B81" s="29">
        <f>'Table B2'!C81*'Table B1'!$F97/(10)</f>
        <v>231945.77268948796</v>
      </c>
      <c r="C81" s="29">
        <f>'Table B2'!D81*'Table B1'!$F97/(5)</f>
        <v>316927.59677763248</v>
      </c>
      <c r="D81" s="29">
        <f>'Table B2'!E81*'Table B1'!$F97/(1)</f>
        <v>705347.07409032003</v>
      </c>
      <c r="E81" s="29">
        <f>'Table B2'!F81*'Table B1'!$F97/(0.5)</f>
        <v>1021627.3739338074</v>
      </c>
      <c r="F81" s="29">
        <f>'Table B2'!G81*'Table B1'!$F97/(0.1)</f>
        <v>2534787.2495621089</v>
      </c>
      <c r="G81" s="29">
        <f>'Table B2'!H81*'Table B1'!$F97/(0.01)</f>
        <v>9854062.9017206673</v>
      </c>
      <c r="I81" s="29">
        <f>(100-'Table B2'!C81)*'Table B1'!$F97/(90)</f>
        <v>50740.887448824411</v>
      </c>
      <c r="J81" s="29">
        <f>'Table B2'!J81*'Table B1'!$F97/(5)</f>
        <v>146963.94860134347</v>
      </c>
      <c r="K81" s="29">
        <f>'Table B2'!K81*'Table B1'!$F97/(4)</f>
        <v>219822.72744946054</v>
      </c>
      <c r="L81" s="29">
        <f>'Table B2'!L81*'Table B1'!$F97/(0.5)</f>
        <v>389066.77424683282</v>
      </c>
      <c r="M81" s="29">
        <f>'Table B2'!M81*'Table B1'!$F97/(0.4)</f>
        <v>643337.4050267319</v>
      </c>
      <c r="N81" s="29">
        <f>'Table B2'!N81*'Table B1'!$F97/(0.09)</f>
        <v>1721534.399322269</v>
      </c>
      <c r="O81" s="23"/>
      <c r="P81" s="23">
        <f>'Table Thresholds_nominal'!W102*'Table A0'!$L102</f>
        <v>129174.59388698176</v>
      </c>
      <c r="Q81" s="23">
        <f>'Table Thresholds_nominal'!X102*'Table A0'!$L102</f>
        <v>171563.25663713677</v>
      </c>
      <c r="R81" s="23">
        <f>'Table Thresholds_nominal'!Y102*'Table A0'!$L102</f>
        <v>335654.22609405755</v>
      </c>
      <c r="S81" s="23">
        <f>'Table Thresholds_nominal'!Z102*'Table A0'!$L102</f>
        <v>465978.22684698692</v>
      </c>
      <c r="T81" s="23">
        <f>'Table Thresholds_nominal'!AA102*'Table A0'!$L102</f>
        <v>1039805.3227768681</v>
      </c>
      <c r="U81" s="23">
        <f>'Table Thresholds_nominal'!AB102*'Table A0'!$L102</f>
        <v>4169915.5736773228</v>
      </c>
      <c r="W81" s="62"/>
      <c r="X81" s="62"/>
      <c r="Y81" s="62"/>
      <c r="Z81" s="62"/>
      <c r="AA81" s="62"/>
      <c r="AB81" s="62"/>
    </row>
    <row r="82" spans="1:28" ht="13.5" customHeight="1">
      <c r="A82" s="132">
        <f t="shared" si="1"/>
        <v>2010</v>
      </c>
      <c r="B82" s="29">
        <f>'Table B2'!C82*'Table B1'!$F98/(10)</f>
        <v>239852.72610503956</v>
      </c>
      <c r="C82" s="29">
        <f>'Table B2'!D82*'Table B1'!$F98/(5)</f>
        <v>331566.22903778701</v>
      </c>
      <c r="D82" s="29">
        <f>'Table B2'!E82*'Table B1'!$F98/(1)</f>
        <v>758201.0789297421</v>
      </c>
      <c r="E82" s="29">
        <f>'Table B2'!F82*'Table B1'!$F98/(0.5)</f>
        <v>1110314.8003310123</v>
      </c>
      <c r="F82" s="29">
        <f>'Table B2'!G82*'Table B1'!$F98/(0.1)</f>
        <v>2823022.6154562272</v>
      </c>
      <c r="G82" s="29">
        <f>'Table B2'!H82*'Table B1'!$F98/(0.01)</f>
        <v>11086476.609911758</v>
      </c>
      <c r="I82" s="29">
        <f>(100-'Table B2'!C82)*'Table B1'!$F98/(90)</f>
        <v>50532.073943715739</v>
      </c>
      <c r="J82" s="29">
        <f>'Table B2'!J82*'Table B1'!$F98/(5)</f>
        <v>148139.22317229214</v>
      </c>
      <c r="K82" s="29">
        <f>'Table B2'!K82*'Table B1'!$F98/(4)</f>
        <v>224907.51656479825</v>
      </c>
      <c r="L82" s="29">
        <f>'Table B2'!L82*'Table B1'!$F98/(0.5)</f>
        <v>406087.35752847197</v>
      </c>
      <c r="M82" s="29">
        <f>'Table B2'!M82*'Table B1'!$F98/(0.4)</f>
        <v>682137.8465497084</v>
      </c>
      <c r="N82" s="29">
        <f>'Table B2'!N82*'Table B1'!$F98/(0.09)</f>
        <v>1904861.0605167239</v>
      </c>
      <c r="O82" s="23"/>
      <c r="P82" s="23">
        <f>'Table Thresholds_nominal'!W103*'Table A0'!$L103</f>
        <v>129640.57940730412</v>
      </c>
      <c r="Q82" s="23">
        <f>'Table Thresholds_nominal'!X103*'Table A0'!$L103</f>
        <v>173347.21677700413</v>
      </c>
      <c r="R82" s="23">
        <f>'Table Thresholds_nominal'!Y103*'Table A0'!$L103</f>
        <v>348931.41841462662</v>
      </c>
      <c r="S82" s="23">
        <f>'Table Thresholds_nominal'!Z103*'Table A0'!$L103</f>
        <v>488365.27023685904</v>
      </c>
      <c r="T82" s="23">
        <f>'Table Thresholds_nominal'!AA103*'Table A0'!$L103</f>
        <v>1124163.5803704029</v>
      </c>
      <c r="U82" s="23">
        <f>'Table Thresholds_nominal'!AB103*'Table A0'!$L103</f>
        <v>4704100.3818576094</v>
      </c>
      <c r="W82" s="62"/>
      <c r="X82" s="62"/>
      <c r="Y82" s="62"/>
      <c r="Z82" s="62"/>
      <c r="AA82" s="62"/>
      <c r="AB82" s="62"/>
    </row>
    <row r="83" spans="1:28" ht="13.5" customHeight="1">
      <c r="A83" s="132">
        <f t="shared" si="1"/>
        <v>2011</v>
      </c>
      <c r="B83" s="29">
        <f>'Table B2'!C83*'Table B1'!$F99/(10)</f>
        <v>241557.27461124779</v>
      </c>
      <c r="C83" s="29">
        <f>'Table B2'!D83*'Table B1'!$F99/(5)</f>
        <v>334539.57817210659</v>
      </c>
      <c r="D83" s="29">
        <f>'Table B2'!E83*'Table B1'!$F99/(1)</f>
        <v>763723.83720353781</v>
      </c>
      <c r="E83" s="29">
        <f>'Table B2'!F83*'Table B1'!$F99/(0.5)</f>
        <v>1114762.5100629185</v>
      </c>
      <c r="F83" s="29">
        <f>'Table B2'!G83*'Table B1'!$F99/(0.1)</f>
        <v>2806647.005576578</v>
      </c>
      <c r="G83" s="29">
        <f>'Table B2'!H83*'Table B1'!$F99/(0.01)</f>
        <v>10687700.714720286</v>
      </c>
      <c r="I83" s="29">
        <f>(100-'Table B2'!C83)*'Table B1'!$F99/(90)</f>
        <v>50122.214786985918</v>
      </c>
      <c r="J83" s="29">
        <f>'Table B2'!J83*'Table B1'!$F99/(5)</f>
        <v>148574.97105038897</v>
      </c>
      <c r="K83" s="29">
        <f>'Table B2'!K83*'Table B1'!$F99/(4)</f>
        <v>227243.51341424877</v>
      </c>
      <c r="L83" s="29">
        <f>'Table B2'!L83*'Table B1'!$F99/(0.5)</f>
        <v>412685.16434415721</v>
      </c>
      <c r="M83" s="29">
        <f>'Table B2'!M83*'Table B1'!$F99/(0.4)</f>
        <v>691791.38618450344</v>
      </c>
      <c r="N83" s="29">
        <f>'Table B2'!N83*'Table B1'!$F99/(0.09)</f>
        <v>1930974.371227277</v>
      </c>
      <c r="O83" s="23"/>
      <c r="P83" s="23">
        <f>'Table Thresholds_nominal'!W104*'Table A0'!$L104</f>
        <v>129669.64241505567</v>
      </c>
      <c r="Q83" s="23">
        <f>'Table Thresholds_nominal'!X104*'Table A0'!$L104</f>
        <v>174278.24857925487</v>
      </c>
      <c r="R83" s="23">
        <f>'Table Thresholds_nominal'!Y104*'Table A0'!$L104</f>
        <v>354347.2469424787</v>
      </c>
      <c r="S83" s="23">
        <f>'Table Thresholds_nominal'!Z104*'Table A0'!$L104</f>
        <v>495426.21382839541</v>
      </c>
      <c r="T83" s="23">
        <f>'Table Thresholds_nominal'!AA104*'Table A0'!$L104</f>
        <v>1137733.0414847194</v>
      </c>
      <c r="U83" s="23">
        <f>'Table Thresholds_nominal'!AB104*'Table A0'!$L104</f>
        <v>4715093.4929911522</v>
      </c>
      <c r="W83" s="62"/>
      <c r="X83" s="62"/>
      <c r="Y83" s="62"/>
      <c r="Z83" s="62"/>
      <c r="AA83" s="62"/>
      <c r="AB83" s="62"/>
    </row>
    <row r="84" spans="1:28" ht="13.5" customHeight="1">
      <c r="A84" s="132">
        <f t="shared" si="1"/>
        <v>2012</v>
      </c>
      <c r="B84" s="29">
        <f>'Table B2'!C84*'Table B1'!$F100/(10)</f>
        <v>0</v>
      </c>
      <c r="C84" s="29">
        <f>'Table B2'!D84*'Table B1'!$F100/(5)</f>
        <v>0</v>
      </c>
      <c r="D84" s="29">
        <f>'Table B2'!E84*'Table B1'!$F100/(1)</f>
        <v>0</v>
      </c>
      <c r="E84" s="29">
        <f>'Table B2'!F84*'Table B1'!$F100/(0.5)</f>
        <v>0</v>
      </c>
      <c r="F84" s="29">
        <f>'Table B2'!G84*'Table B1'!$F100/(0.1)</f>
        <v>0</v>
      </c>
      <c r="G84" s="29">
        <f>'Table B2'!H84*'Table B1'!$F100/(0.01)</f>
        <v>0</v>
      </c>
      <c r="I84" s="29">
        <f>(100-'Table B2'!C84)*'Table B1'!$F100/(90)</f>
        <v>0</v>
      </c>
      <c r="J84" s="29">
        <f>'Table B2'!J84*'Table B1'!$F100/(5)</f>
        <v>0</v>
      </c>
      <c r="K84" s="29">
        <f>'Table B2'!K84*'Table B1'!$F100/(4)</f>
        <v>0</v>
      </c>
      <c r="L84" s="29">
        <f>'Table B2'!L84*'Table B1'!$F100/(0.5)</f>
        <v>0</v>
      </c>
      <c r="M84" s="29">
        <f>'Table B2'!M84*'Table B1'!$F100/(0.4)</f>
        <v>0</v>
      </c>
      <c r="N84" s="29">
        <f>'Table B2'!N84*'Table B1'!$F100/(0.09)</f>
        <v>0</v>
      </c>
      <c r="O84" s="23"/>
      <c r="P84" s="23">
        <f>'Table Thresholds_nominal'!W105*'Table A0'!$L105</f>
        <v>0</v>
      </c>
      <c r="Q84" s="23">
        <f>'Table Thresholds_nominal'!X105*'Table A0'!$L105</f>
        <v>0</v>
      </c>
      <c r="R84" s="23">
        <f>'Table Thresholds_nominal'!Y105*'Table A0'!$L105</f>
        <v>0</v>
      </c>
      <c r="S84" s="23">
        <f>'Table Thresholds_nominal'!Z105*'Table A0'!$L105</f>
        <v>0</v>
      </c>
      <c r="T84" s="23">
        <f>'Table Thresholds_nominal'!AA105*'Table A0'!$L105</f>
        <v>0</v>
      </c>
      <c r="U84" s="23">
        <f>'Table Thresholds_nominal'!AB105*'Table A0'!$L105</f>
        <v>0</v>
      </c>
      <c r="W84" s="62"/>
      <c r="X84" s="62"/>
      <c r="Y84" s="62"/>
      <c r="Z84" s="62"/>
      <c r="AA84" s="62"/>
      <c r="AB84" s="62"/>
    </row>
    <row r="85" spans="1:28" ht="13.5" customHeight="1">
      <c r="A85" s="132">
        <f t="shared" si="1"/>
        <v>2013</v>
      </c>
      <c r="B85" s="29">
        <f>'Table B2'!C85*'Table B1'!$F101/(10)</f>
        <v>0</v>
      </c>
      <c r="C85" s="29">
        <f>'Table B2'!D85*'Table B1'!$F101/(5)</f>
        <v>0</v>
      </c>
      <c r="D85" s="29">
        <f>'Table B2'!E85*'Table B1'!$F101/(1)</f>
        <v>0</v>
      </c>
      <c r="E85" s="29">
        <f>'Table B2'!F85*'Table B1'!$F101/(0.5)</f>
        <v>0</v>
      </c>
      <c r="F85" s="29">
        <f>'Table B2'!G85*'Table B1'!$F101/(0.1)</f>
        <v>0</v>
      </c>
      <c r="G85" s="29">
        <f>'Table B2'!H85*'Table B1'!$F101/(0.01)</f>
        <v>0</v>
      </c>
      <c r="I85" s="29">
        <f>(100-'Table B2'!C85)*'Table B1'!$F101/(90)</f>
        <v>0</v>
      </c>
      <c r="J85" s="29">
        <f>'Table B2'!J85*'Table B1'!$F101/(5)</f>
        <v>0</v>
      </c>
      <c r="K85" s="29">
        <f>'Table B2'!K85*'Table B1'!$F101/(4)</f>
        <v>0</v>
      </c>
      <c r="L85" s="29">
        <f>'Table B2'!L85*'Table B1'!$F101/(0.5)</f>
        <v>0</v>
      </c>
      <c r="M85" s="29">
        <f>'Table B2'!M85*'Table B1'!$F101/(0.4)</f>
        <v>0</v>
      </c>
      <c r="N85" s="29">
        <f>'Table B2'!N85*'Table B1'!$F101/(0.09)</f>
        <v>0</v>
      </c>
      <c r="O85" s="23"/>
      <c r="P85" s="23">
        <f>'Table Thresholds_nominal'!W106*'Table A0'!$L106</f>
        <v>0</v>
      </c>
      <c r="Q85" s="23">
        <f>'Table Thresholds_nominal'!X106*'Table A0'!$L106</f>
        <v>0</v>
      </c>
      <c r="R85" s="23">
        <f>'Table Thresholds_nominal'!Y106*'Table A0'!$L106</f>
        <v>0</v>
      </c>
      <c r="S85" s="23">
        <f>'Table Thresholds_nominal'!Z106*'Table A0'!$L106</f>
        <v>0</v>
      </c>
      <c r="T85" s="23">
        <f>'Table Thresholds_nominal'!AA106*'Table A0'!$L106</f>
        <v>0</v>
      </c>
      <c r="U85" s="23">
        <f>'Table Thresholds_nominal'!AB106*'Table A0'!$L106</f>
        <v>0</v>
      </c>
      <c r="W85" s="62"/>
      <c r="X85" s="62"/>
      <c r="Y85" s="62"/>
      <c r="Z85" s="62"/>
      <c r="AA85" s="62"/>
      <c r="AB85" s="62"/>
    </row>
    <row r="86" spans="1:28" ht="7.5" customHeight="1">
      <c r="A86" s="24"/>
      <c r="B86" s="25"/>
      <c r="C86" s="25"/>
      <c r="D86" s="25"/>
      <c r="E86" s="25"/>
      <c r="F86" s="25"/>
      <c r="G86" s="25"/>
      <c r="H86" s="25"/>
      <c r="I86" s="25"/>
      <c r="J86" s="25"/>
      <c r="K86" s="25"/>
      <c r="L86" s="25"/>
      <c r="M86" s="25"/>
      <c r="N86" s="25"/>
      <c r="O86" s="24"/>
      <c r="P86" s="24"/>
      <c r="Q86" s="24"/>
      <c r="R86" s="24"/>
      <c r="S86" s="24"/>
      <c r="T86" s="24"/>
      <c r="U86" s="24"/>
    </row>
    <row r="87" spans="1:28" ht="13.5" customHeight="1">
      <c r="A87" s="129" t="s">
        <v>150</v>
      </c>
    </row>
    <row r="88" spans="1:28" ht="13.5" customHeight="1">
      <c r="A88" s="129" t="s">
        <v>171</v>
      </c>
    </row>
    <row r="89" spans="1:28" ht="13.5" customHeight="1">
      <c r="A89" s="129"/>
    </row>
    <row r="90" spans="1:28" ht="13.5" customHeight="1">
      <c r="A90" s="129"/>
    </row>
    <row r="91" spans="1:28" ht="13.5" customHeight="1">
      <c r="A91" s="129"/>
    </row>
    <row r="92" spans="1:28" ht="13.5" customHeight="1">
      <c r="A92" s="129"/>
    </row>
  </sheetData>
  <mergeCells count="1">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96"/>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M46"/>
  <sheetViews>
    <sheetView zoomScale="125" zoomScaleNormal="125" workbookViewId="0">
      <selection activeCell="G52" sqref="G52"/>
    </sheetView>
  </sheetViews>
  <sheetFormatPr baseColWidth="10" defaultColWidth="7.28515625" defaultRowHeight="11"/>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c r="A1" s="531" t="s">
        <v>264</v>
      </c>
      <c r="B1" s="531"/>
      <c r="C1" s="534"/>
      <c r="D1" s="534"/>
      <c r="E1" s="534"/>
      <c r="F1" s="534"/>
      <c r="G1" s="534"/>
      <c r="H1" s="534"/>
      <c r="I1" s="534"/>
      <c r="J1" s="534"/>
      <c r="K1" s="534"/>
      <c r="L1" s="534"/>
      <c r="M1" s="534"/>
    </row>
    <row r="2" spans="1:13" ht="20.25" customHeight="1">
      <c r="E2" s="533" t="s">
        <v>265</v>
      </c>
      <c r="F2" s="533"/>
      <c r="G2" s="533"/>
      <c r="H2" s="533"/>
      <c r="I2" s="533"/>
      <c r="K2" s="535" t="s">
        <v>130</v>
      </c>
      <c r="L2" s="535"/>
      <c r="M2" s="535"/>
    </row>
    <row r="3" spans="1:13" s="122" customFormat="1" ht="47.25" customHeight="1">
      <c r="A3" s="134" t="s">
        <v>85</v>
      </c>
      <c r="B3" s="134"/>
      <c r="C3" s="134" t="s">
        <v>313</v>
      </c>
      <c r="D3" s="134"/>
      <c r="E3" s="135" t="s">
        <v>131</v>
      </c>
      <c r="F3" s="135" t="s">
        <v>132</v>
      </c>
      <c r="G3" s="135" t="s">
        <v>133</v>
      </c>
      <c r="H3" s="135" t="s">
        <v>134</v>
      </c>
      <c r="I3" s="135" t="s">
        <v>135</v>
      </c>
      <c r="J3" s="134"/>
      <c r="K3" s="136" t="s">
        <v>136</v>
      </c>
      <c r="L3" s="136" t="s">
        <v>137</v>
      </c>
      <c r="M3" s="136" t="s">
        <v>138</v>
      </c>
    </row>
    <row r="4" spans="1:13" ht="14.25" customHeight="1">
      <c r="A4" s="137" t="s">
        <v>49</v>
      </c>
      <c r="B4" s="137"/>
      <c r="C4" s="133" t="s">
        <v>50</v>
      </c>
      <c r="D4" s="133"/>
      <c r="E4" s="133" t="s">
        <v>51</v>
      </c>
      <c r="F4" s="133" t="s">
        <v>53</v>
      </c>
      <c r="G4" s="133" t="s">
        <v>54</v>
      </c>
      <c r="H4" s="133" t="s">
        <v>56</v>
      </c>
      <c r="I4" s="133" t="s">
        <v>57</v>
      </c>
      <c r="J4" s="138"/>
      <c r="K4" s="131" t="s">
        <v>58</v>
      </c>
      <c r="L4" s="131" t="s">
        <v>86</v>
      </c>
      <c r="M4" s="131" t="s">
        <v>101</v>
      </c>
    </row>
    <row r="6" spans="1:13">
      <c r="A6" s="22">
        <v>1970</v>
      </c>
      <c r="B6" s="22"/>
      <c r="C6" s="23">
        <f>'Table B4(CEO)nominal'!C6*'Table A0'!$L63</f>
        <v>44869.755160021326</v>
      </c>
      <c r="E6" s="23">
        <f>'Table B4(CEO)nominal'!E6*'Table A0'!$L63</f>
        <v>2207.5897574059568</v>
      </c>
      <c r="F6" s="23">
        <f>'Table B4(CEO)nominal'!F6*'Table A0'!$L63</f>
        <v>1587.6104817040216</v>
      </c>
      <c r="G6" s="23">
        <f>'Table B4(CEO)nominal'!G6*'Table A0'!$L63</f>
        <v>1332.6657328172444</v>
      </c>
      <c r="H6" s="23">
        <f>'Table B4(CEO)nominal'!H6*'Table A0'!$L63</f>
        <v>1731.3066128947505</v>
      </c>
      <c r="I6" s="23">
        <f>'Table B4(CEO)nominal'!I6*'Table A0'!$L63</f>
        <v>2027.9695934175456</v>
      </c>
      <c r="J6" s="22"/>
      <c r="K6" s="21">
        <v>84.66</v>
      </c>
      <c r="L6" s="536">
        <v>15.34</v>
      </c>
      <c r="M6" s="536"/>
    </row>
    <row r="7" spans="1:13">
      <c r="A7" s="22">
        <v>1971</v>
      </c>
      <c r="B7" s="22"/>
      <c r="C7" s="23">
        <f>'Table B4(CEO)nominal'!C7*'Table A0'!$L64</f>
        <v>45801.076341177075</v>
      </c>
      <c r="E7" s="23">
        <f>'Table B4(CEO)nominal'!E7*'Table A0'!$L64</f>
        <v>2137.1294381990338</v>
      </c>
      <c r="F7" s="23">
        <f>'Table B4(CEO)nominal'!F7*'Table A0'!$L64</f>
        <v>1559.8269406076063</v>
      </c>
      <c r="G7" s="23">
        <f>'Table B4(CEO)nominal'!G7*'Table A0'!$L64</f>
        <v>1382.1954028871671</v>
      </c>
      <c r="H7" s="23">
        <f>'Table B4(CEO)nominal'!H7*'Table A0'!$L64</f>
        <v>1654.7487935769661</v>
      </c>
      <c r="I7" s="23">
        <f>'Table B4(CEO)nominal'!I7*'Table A0'!$L64</f>
        <v>1859.5801605108475</v>
      </c>
      <c r="J7" s="22"/>
      <c r="K7" s="21">
        <v>84.07</v>
      </c>
      <c r="L7" s="536">
        <v>15.93</v>
      </c>
      <c r="M7" s="536"/>
    </row>
    <row r="8" spans="1:13">
      <c r="A8" s="22">
        <v>1972</v>
      </c>
      <c r="B8" s="22"/>
      <c r="C8" s="23">
        <f>'Table B4(CEO)nominal'!C8*'Table A0'!$L65</f>
        <v>47274.232135538914</v>
      </c>
      <c r="E8" s="23">
        <f>'Table B4(CEO)nominal'!E8*'Table A0'!$L65</f>
        <v>2689.1736235338612</v>
      </c>
      <c r="F8" s="23">
        <f>'Table B4(CEO)nominal'!F8*'Table A0'!$L65</f>
        <v>1796.3679805206193</v>
      </c>
      <c r="G8" s="23">
        <f>'Table B4(CEO)nominal'!G8*'Table A0'!$L65</f>
        <v>1538.2073126613686</v>
      </c>
      <c r="H8" s="23">
        <f>'Table B4(CEO)nominal'!H8*'Table A0'!$L65</f>
        <v>2034.0909288410126</v>
      </c>
      <c r="I8" s="23">
        <f>'Table B4(CEO)nominal'!I8*'Table A0'!$L65</f>
        <v>2242.7708020272403</v>
      </c>
      <c r="J8" s="22"/>
      <c r="K8" s="21">
        <v>85.99</v>
      </c>
      <c r="L8" s="536">
        <v>14.01</v>
      </c>
      <c r="M8" s="536"/>
    </row>
    <row r="9" spans="1:13">
      <c r="A9" s="22">
        <v>1973</v>
      </c>
      <c r="B9" s="22"/>
      <c r="C9" s="23">
        <f>'Table B4(CEO)nominal'!C9*'Table A0'!$L66</f>
        <v>47199.210764943382</v>
      </c>
      <c r="E9" s="23">
        <f>'Table B4(CEO)nominal'!E9*'Table A0'!$L66</f>
        <v>2719.0452548655485</v>
      </c>
      <c r="F9" s="23">
        <f>'Table B4(CEO)nominal'!F9*'Table A0'!$L66</f>
        <v>1929.1550132286293</v>
      </c>
      <c r="G9" s="23">
        <f>'Table B4(CEO)nominal'!G9*'Table A0'!$L66</f>
        <v>1589.9072812435422</v>
      </c>
      <c r="H9" s="23">
        <f>'Table B4(CEO)nominal'!H9*'Table A0'!$L66</f>
        <v>2102.3232585105693</v>
      </c>
      <c r="I9" s="23">
        <f>'Table B4(CEO)nominal'!I9*'Table A0'!$L66</f>
        <v>2243.085750289456</v>
      </c>
      <c r="J9" s="22"/>
      <c r="K9" s="21">
        <v>82.85</v>
      </c>
      <c r="L9" s="536">
        <v>17.149999999999999</v>
      </c>
      <c r="M9" s="536"/>
    </row>
    <row r="10" spans="1:13">
      <c r="A10" s="22">
        <v>1974</v>
      </c>
      <c r="B10" s="22"/>
      <c r="C10" s="23">
        <f>'Table B4(CEO)nominal'!C10*'Table A0'!$L67</f>
        <v>45652.358533451916</v>
      </c>
      <c r="E10" s="23">
        <f>'Table B4(CEO)nominal'!E10*'Table A0'!$L67</f>
        <v>2407.754058451997</v>
      </c>
      <c r="F10" s="23">
        <f>'Table B4(CEO)nominal'!F10*'Table A0'!$L67</f>
        <v>1837.7365256745354</v>
      </c>
      <c r="G10" s="23">
        <f>'Table B4(CEO)nominal'!G10*'Table A0'!$L67</f>
        <v>1618.8497930879903</v>
      </c>
      <c r="H10" s="23">
        <f>'Table B4(CEO)nominal'!H10*'Table A0'!$L67</f>
        <v>1945.3558358629202</v>
      </c>
      <c r="I10" s="23">
        <f>'Table B4(CEO)nominal'!I10*'Table A0'!$L67</f>
        <v>2170.6267648165731</v>
      </c>
      <c r="J10" s="22"/>
      <c r="K10" s="21">
        <v>87.13</v>
      </c>
      <c r="L10" s="536">
        <v>12.87</v>
      </c>
      <c r="M10" s="536"/>
    </row>
    <row r="11" spans="1:13">
      <c r="A11" s="22">
        <v>1975</v>
      </c>
      <c r="B11" s="22"/>
      <c r="C11" s="23">
        <f>'Table B4(CEO)nominal'!C11*'Table A0'!$L68</f>
        <v>45173.218253341918</v>
      </c>
      <c r="E11" s="23">
        <f>'Table B4(CEO)nominal'!E11*'Table A0'!$L68</f>
        <v>2670.1994542495959</v>
      </c>
      <c r="F11" s="23">
        <f>'Table B4(CEO)nominal'!F11*'Table A0'!$L68</f>
        <v>1826.0988442990192</v>
      </c>
      <c r="G11" s="23">
        <f>'Table B4(CEO)nominal'!G11*'Table A0'!$L68</f>
        <v>1567.018459066664</v>
      </c>
      <c r="H11" s="23">
        <f>'Table B4(CEO)nominal'!H11*'Table A0'!$L68</f>
        <v>2029.184436594059</v>
      </c>
      <c r="I11" s="23">
        <f>'Table B4(CEO)nominal'!I11*'Table A0'!$L68</f>
        <v>2152.0386837848855</v>
      </c>
      <c r="J11" s="22"/>
      <c r="K11" s="21">
        <v>86.04</v>
      </c>
      <c r="L11" s="536">
        <v>13.96</v>
      </c>
      <c r="M11" s="536"/>
    </row>
    <row r="12" spans="1:13">
      <c r="A12" s="22">
        <v>1976</v>
      </c>
      <c r="B12" s="22"/>
      <c r="C12" s="23">
        <f>'Table B4(CEO)nominal'!C12*'Table A0'!$L69</f>
        <v>45745.060856348588</v>
      </c>
      <c r="E12" s="23">
        <f>'Table B4(CEO)nominal'!E12*'Table A0'!$L69</f>
        <v>2805.2476203598562</v>
      </c>
      <c r="F12" s="23">
        <f>'Table B4(CEO)nominal'!F12*'Table A0'!$L69</f>
        <v>1975.5264932111663</v>
      </c>
      <c r="G12" s="23">
        <f>'Table B4(CEO)nominal'!G12*'Table A0'!$L69</f>
        <v>1691.0506781887584</v>
      </c>
      <c r="H12" s="23">
        <f>'Table B4(CEO)nominal'!H12*'Table A0'!$L69</f>
        <v>2160.4357729757312</v>
      </c>
      <c r="I12" s="23">
        <f>'Table B4(CEO)nominal'!I12*'Table A0'!$L69</f>
        <v>2568.184441174516</v>
      </c>
      <c r="J12" s="22"/>
      <c r="K12" s="21">
        <v>84.45</v>
      </c>
      <c r="L12" s="536">
        <v>15.55</v>
      </c>
      <c r="M12" s="536"/>
    </row>
    <row r="13" spans="1:13">
      <c r="A13" s="22">
        <v>1977</v>
      </c>
      <c r="B13" s="22"/>
      <c r="C13" s="23">
        <f>'Table B4(CEO)nominal'!C13*'Table A0'!$L70</f>
        <v>45862.744527160576</v>
      </c>
      <c r="E13" s="23">
        <f>'Table B4(CEO)nominal'!E13*'Table A0'!$L70</f>
        <v>3030.9205527345043</v>
      </c>
      <c r="F13" s="23">
        <f>'Table B4(CEO)nominal'!F13*'Table A0'!$L70</f>
        <v>2155.4037223240475</v>
      </c>
      <c r="G13" s="23">
        <f>'Table B4(CEO)nominal'!G13*'Table A0'!$L70</f>
        <v>1780.7121974449963</v>
      </c>
      <c r="H13" s="23">
        <f>'Table B4(CEO)nominal'!H13*'Table A0'!$L70</f>
        <v>2355.7338445366095</v>
      </c>
      <c r="I13" s="23">
        <f>'Table B4(CEO)nominal'!I13*'Table A0'!$L70</f>
        <v>2548.6443325931509</v>
      </c>
      <c r="J13" s="22"/>
      <c r="K13" s="21">
        <v>80</v>
      </c>
      <c r="L13" s="536">
        <v>20</v>
      </c>
      <c r="M13" s="536"/>
    </row>
    <row r="14" spans="1:13">
      <c r="A14" s="22">
        <v>1978</v>
      </c>
      <c r="B14" s="22"/>
      <c r="C14" s="23">
        <f>'Table B4(CEO)nominal'!C14*'Table A0'!$L71</f>
        <v>45740.767696128292</v>
      </c>
      <c r="E14" s="23">
        <f>'Table B4(CEO)nominal'!E14*'Table A0'!$L71</f>
        <v>4541.1233582734103</v>
      </c>
      <c r="F14" s="23">
        <f>'Table B4(CEO)nominal'!F14*'Table A0'!$L71</f>
        <v>2648.1266052801666</v>
      </c>
      <c r="G14" s="23">
        <f>'Table B4(CEO)nominal'!G14*'Table A0'!$L71</f>
        <v>2117.1220516172161</v>
      </c>
      <c r="H14" s="23">
        <f>'Table B4(CEO)nominal'!H14*'Table A0'!$L71</f>
        <v>3172.2349959085327</v>
      </c>
      <c r="I14" s="23">
        <f>'Table B4(CEO)nominal'!I14*'Table A0'!$L71</f>
        <v>2586.0611379689126</v>
      </c>
      <c r="J14" s="22"/>
      <c r="K14" s="21">
        <v>59.5</v>
      </c>
      <c r="L14" s="536">
        <v>40.5</v>
      </c>
      <c r="M14" s="536"/>
    </row>
    <row r="15" spans="1:13">
      <c r="A15" s="22">
        <v>1979</v>
      </c>
      <c r="B15" s="22"/>
      <c r="C15" s="23">
        <f>'Table B4(CEO)nominal'!C15*'Table A0'!$L72</f>
        <v>45259.260306676922</v>
      </c>
      <c r="E15" s="23">
        <f>'Table B4(CEO)nominal'!E15*'Table A0'!$L72</f>
        <v>8134.1569178114478</v>
      </c>
      <c r="F15" s="23">
        <f>'Table B4(CEO)nominal'!F15*'Table A0'!$L72</f>
        <v>3738.2508388239844</v>
      </c>
      <c r="G15" s="23">
        <f>'Table B4(CEO)nominal'!G15*'Table A0'!$L72</f>
        <v>2684.1144490882648</v>
      </c>
      <c r="H15" s="23">
        <f>'Table B4(CEO)nominal'!H15*'Table A0'!$L72</f>
        <v>4732.6003885448417</v>
      </c>
      <c r="I15" s="23">
        <f>'Table B4(CEO)nominal'!I15*'Table A0'!$L72</f>
        <v>2983.0486491625734</v>
      </c>
      <c r="J15" s="22"/>
      <c r="K15" s="21">
        <v>40.355556522284012</v>
      </c>
      <c r="L15" s="21">
        <v>22.123517902344851</v>
      </c>
      <c r="M15" s="21">
        <v>37.520925575371137</v>
      </c>
    </row>
    <row r="16" spans="1:13">
      <c r="A16" s="22">
        <v>1980</v>
      </c>
      <c r="B16" s="22"/>
      <c r="C16" s="23">
        <f>'Table B4(CEO)nominal'!C16*'Table A0'!$L73</f>
        <v>44729.874624061078</v>
      </c>
      <c r="E16" s="23">
        <f>'Table B4(CEO)nominal'!E16*'Table A0'!$L73</f>
        <v>8403.302917171075</v>
      </c>
      <c r="F16" s="23">
        <f>'Table B4(CEO)nominal'!F16*'Table A0'!$L73</f>
        <v>3237.26836344002</v>
      </c>
      <c r="G16" s="23">
        <f>'Table B4(CEO)nominal'!G16*'Table A0'!$L73</f>
        <v>2458.39802227991</v>
      </c>
      <c r="H16" s="23">
        <f>'Table B4(CEO)nominal'!H16*'Table A0'!$L73</f>
        <v>4520.2802345146738</v>
      </c>
      <c r="I16" s="23">
        <f>'Table B4(CEO)nominal'!I16*'Table A0'!$L73</f>
        <v>2852.0815765390203</v>
      </c>
      <c r="J16" s="22"/>
      <c r="K16" s="21">
        <v>43.436343020378501</v>
      </c>
      <c r="L16" s="21">
        <v>38.098966979684135</v>
      </c>
      <c r="M16" s="21">
        <v>18.464689999937363</v>
      </c>
    </row>
    <row r="17" spans="1:13">
      <c r="A17" s="22">
        <v>1981</v>
      </c>
      <c r="B17" s="22"/>
      <c r="C17" s="23">
        <f>'Table B4(CEO)nominal'!C17*'Table A0'!$L74</f>
        <v>44598.254535553329</v>
      </c>
      <c r="E17" s="23">
        <f>'Table B4(CEO)nominal'!E17*'Table A0'!$L74</f>
        <v>6803.9268539962077</v>
      </c>
      <c r="F17" s="23">
        <f>'Table B4(CEO)nominal'!F17*'Table A0'!$L74</f>
        <v>3589.4528595008501</v>
      </c>
      <c r="G17" s="23">
        <f>'Table B4(CEO)nominal'!G17*'Table A0'!$L74</f>
        <v>2673.9872166598552</v>
      </c>
      <c r="H17" s="23">
        <f>'Table B4(CEO)nominal'!H17*'Table A0'!$L74</f>
        <v>4939.376773520622</v>
      </c>
      <c r="I17" s="23">
        <f>'Table B4(CEO)nominal'!I17*'Table A0'!$L74</f>
        <v>2883.4581688353373</v>
      </c>
      <c r="J17" s="22"/>
      <c r="K17" s="21">
        <v>39.187349460676515</v>
      </c>
      <c r="L17" s="21">
        <v>48.06628966383915</v>
      </c>
      <c r="M17" s="21">
        <v>12.746360875484335</v>
      </c>
    </row>
    <row r="18" spans="1:13">
      <c r="A18" s="22">
        <v>1982</v>
      </c>
      <c r="B18" s="22"/>
      <c r="C18" s="23">
        <f>'Table B4(CEO)nominal'!C18*'Table A0'!$L75</f>
        <v>45083.92031252163</v>
      </c>
      <c r="E18" s="23">
        <f>'Table B4(CEO)nominal'!E18*'Table A0'!$L75</f>
        <v>6209.4061157982651</v>
      </c>
      <c r="F18" s="23">
        <f>'Table B4(CEO)nominal'!F18*'Table A0'!$L75</f>
        <v>3297.3751251214667</v>
      </c>
      <c r="G18" s="23">
        <f>'Table B4(CEO)nominal'!G18*'Table A0'!$L75</f>
        <v>2555.9534993545099</v>
      </c>
      <c r="H18" s="23">
        <f>'Table B4(CEO)nominal'!H18*'Table A0'!$L75</f>
        <v>6148.4339426266406</v>
      </c>
      <c r="I18" s="23">
        <f>'Table B4(CEO)nominal'!I18*'Table A0'!$L75</f>
        <v>2792.5255312604136</v>
      </c>
      <c r="J18" s="22"/>
      <c r="K18" s="21">
        <v>32.656882932422405</v>
      </c>
      <c r="L18" s="21">
        <v>55.288017107648841</v>
      </c>
      <c r="M18" s="21">
        <v>12.055099959928754</v>
      </c>
    </row>
    <row r="19" spans="1:13">
      <c r="A19" s="22">
        <v>1983</v>
      </c>
      <c r="B19" s="22"/>
      <c r="C19" s="23">
        <f>'Table B4(CEO)nominal'!C19*'Table A0'!$L76</f>
        <v>45409.44284491524</v>
      </c>
      <c r="E19" s="23">
        <f>'Table B4(CEO)nominal'!E19*'Table A0'!$L76</f>
        <v>8698.9249057648394</v>
      </c>
      <c r="F19" s="23">
        <f>'Table B4(CEO)nominal'!F19*'Table A0'!$L76</f>
        <v>3284.025428258627</v>
      </c>
      <c r="G19" s="23">
        <f>'Table B4(CEO)nominal'!G19*'Table A0'!$L76</f>
        <v>2371.7961426312309</v>
      </c>
      <c r="H19" s="23">
        <f>'Table B4(CEO)nominal'!H19*'Table A0'!$L76</f>
        <v>4460.5673017729359</v>
      </c>
      <c r="I19" s="23">
        <f>'Table B4(CEO)nominal'!I19*'Table A0'!$L76</f>
        <v>3323.7892689141804</v>
      </c>
      <c r="J19" s="22"/>
      <c r="K19" s="21">
        <v>48.771037592408121</v>
      </c>
      <c r="L19" s="21">
        <v>45.540816861532008</v>
      </c>
      <c r="M19" s="21">
        <v>5.6881455460598715</v>
      </c>
    </row>
    <row r="20" spans="1:13">
      <c r="A20" s="22">
        <v>1984</v>
      </c>
      <c r="B20" s="22"/>
      <c r="C20" s="23">
        <f>'Table B4(CEO)nominal'!C20*'Table A0'!$L77</f>
        <v>45706.504236031935</v>
      </c>
      <c r="E20" s="23">
        <f>'Table B4(CEO)nominal'!E20*'Table A0'!$L77</f>
        <v>9932.0244693589575</v>
      </c>
      <c r="F20" s="23">
        <f>'Table B4(CEO)nominal'!F20*'Table A0'!$L77</f>
        <v>3568.3382030185576</v>
      </c>
      <c r="G20" s="23">
        <f>'Table B4(CEO)nominal'!G20*'Table A0'!$L77</f>
        <v>2487.5002460589062</v>
      </c>
      <c r="H20" s="23">
        <f>'Table B4(CEO)nominal'!H20*'Table A0'!$L77</f>
        <v>5480.5899730240944</v>
      </c>
      <c r="I20" s="23">
        <f>'Table B4(CEO)nominal'!I20*'Table A0'!$L77</f>
        <v>3370.5965393752117</v>
      </c>
      <c r="J20" s="22"/>
      <c r="K20" s="21">
        <v>42.68</v>
      </c>
      <c r="L20" s="21">
        <v>15.76</v>
      </c>
      <c r="M20" s="21">
        <v>41.56</v>
      </c>
    </row>
    <row r="21" spans="1:13">
      <c r="A21" s="22">
        <v>1985</v>
      </c>
      <c r="B21" s="22"/>
      <c r="C21" s="23">
        <f>'Table B4(CEO)nominal'!C21*'Table A0'!$L78</f>
        <v>46267.43965970086</v>
      </c>
      <c r="E21" s="23">
        <f>'Table B4(CEO)nominal'!E21*'Table A0'!$L78</f>
        <v>7792.6808764255447</v>
      </c>
      <c r="F21" s="23">
        <f>'Table B4(CEO)nominal'!F21*'Table A0'!$L78</f>
        <v>4290.6453111069004</v>
      </c>
      <c r="G21" s="23">
        <f>'Table B4(CEO)nominal'!G21*'Table A0'!$L78</f>
        <v>3087.0921453584328</v>
      </c>
      <c r="H21" s="23">
        <f>'Table B4(CEO)nominal'!H21*'Table A0'!$L78</f>
        <v>5207.4312965687286</v>
      </c>
      <c r="I21" s="23">
        <f>'Table B4(CEO)nominal'!I21*'Table A0'!$L78</f>
        <v>3943.0487289412781</v>
      </c>
      <c r="J21" s="22"/>
      <c r="K21" s="21">
        <v>49.079332229004891</v>
      </c>
      <c r="L21" s="21">
        <v>35.196922345126282</v>
      </c>
      <c r="M21" s="21">
        <v>15.723745425868827</v>
      </c>
    </row>
    <row r="22" spans="1:13">
      <c r="A22" s="22">
        <v>1986</v>
      </c>
      <c r="B22" s="22"/>
      <c r="C22" s="23">
        <f>'Table B4(CEO)nominal'!C22*'Table A0'!$L79</f>
        <v>47300.488328977284</v>
      </c>
      <c r="E22" s="23">
        <f>'Table B4(CEO)nominal'!E22*'Table A0'!$L79</f>
        <v>9416.659525894891</v>
      </c>
      <c r="F22" s="23">
        <f>'Table B4(CEO)nominal'!F22*'Table A0'!$L79</f>
        <v>5129.7642194088639</v>
      </c>
      <c r="G22" s="23">
        <f>'Table B4(CEO)nominal'!G22*'Table A0'!$L79</f>
        <v>3544.3171249742609</v>
      </c>
      <c r="H22" s="23">
        <f>'Table B4(CEO)nominal'!H22*'Table A0'!$L79</f>
        <v>6693.8728603517493</v>
      </c>
      <c r="I22" s="23">
        <f>'Table B4(CEO)nominal'!I22*'Table A0'!$L79</f>
        <v>6380.1975940235034</v>
      </c>
      <c r="J22" s="22"/>
      <c r="K22" s="21">
        <v>52.437061053249046</v>
      </c>
      <c r="L22" s="21">
        <v>30.526305722128178</v>
      </c>
      <c r="M22" s="21">
        <v>17.036633224622776</v>
      </c>
    </row>
    <row r="23" spans="1:13">
      <c r="A23" s="22">
        <v>1987</v>
      </c>
      <c r="B23" s="22"/>
      <c r="C23" s="23">
        <f>'Table B4(CEO)nominal'!C23*'Table A0'!$L80</f>
        <v>47747.680363269305</v>
      </c>
      <c r="E23" s="23">
        <f>'Table B4(CEO)nominal'!E23*'Table A0'!$L80</f>
        <v>17786.382824324734</v>
      </c>
      <c r="F23" s="23">
        <f>'Table B4(CEO)nominal'!F23*'Table A0'!$L80</f>
        <v>6442.0680973328881</v>
      </c>
      <c r="G23" s="23">
        <f>'Table B4(CEO)nominal'!G23*'Table A0'!$L80</f>
        <v>4039.4512228389817</v>
      </c>
      <c r="H23" s="23">
        <f>'Table B4(CEO)nominal'!H23*'Table A0'!$L80</f>
        <v>10235.890962727906</v>
      </c>
      <c r="I23" s="23">
        <f>'Table B4(CEO)nominal'!I23*'Table A0'!$L80</f>
        <v>6192.3115322007898</v>
      </c>
      <c r="J23" s="22"/>
      <c r="K23" s="21">
        <v>32.874707394364798</v>
      </c>
      <c r="L23" s="21">
        <v>59.427067396816092</v>
      </c>
      <c r="M23" s="21">
        <v>7.6982252088191032</v>
      </c>
    </row>
    <row r="24" spans="1:13">
      <c r="A24" s="22">
        <v>1988</v>
      </c>
      <c r="B24" s="22"/>
      <c r="C24" s="23">
        <f>'Table B4(CEO)nominal'!C24*'Table A0'!$L81</f>
        <v>48336.911715111433</v>
      </c>
      <c r="E24" s="23">
        <f>'Table B4(CEO)nominal'!E24*'Table A0'!$L81</f>
        <v>18421.085623172465</v>
      </c>
      <c r="F24" s="23">
        <f>'Table B4(CEO)nominal'!F24*'Table A0'!$L81</f>
        <v>6385.2595756067976</v>
      </c>
      <c r="G24" s="23">
        <f>'Table B4(CEO)nominal'!G24*'Table A0'!$L81</f>
        <v>4159.2788442290621</v>
      </c>
      <c r="H24" s="23">
        <f>'Table B4(CEO)nominal'!H24*'Table A0'!$L81</f>
        <v>9232.4442320201815</v>
      </c>
      <c r="I24" s="23">
        <f>'Table B4(CEO)nominal'!I24*'Table A0'!$L81</f>
        <v>7366.8414186919717</v>
      </c>
      <c r="J24" s="22"/>
      <c r="K24" s="21">
        <v>38.317887419791809</v>
      </c>
      <c r="L24" s="21">
        <v>51.904280417930579</v>
      </c>
      <c r="M24" s="21">
        <v>9.7778321622776119</v>
      </c>
    </row>
    <row r="25" spans="1:13">
      <c r="A25" s="22">
        <v>1989</v>
      </c>
      <c r="B25" s="22"/>
      <c r="C25" s="23">
        <f>'Table B4(CEO)nominal'!C25*'Table A0'!$L82</f>
        <v>47778.908854257737</v>
      </c>
      <c r="E25" s="23">
        <f>'Table B4(CEO)nominal'!E25*'Table A0'!$L82</f>
        <v>18313.920049515324</v>
      </c>
      <c r="F25" s="23">
        <f>'Table B4(CEO)nominal'!F25*'Table A0'!$L82</f>
        <v>6340.6818556008238</v>
      </c>
      <c r="G25" s="23">
        <f>'Table B4(CEO)nominal'!G25*'Table A0'!$L82</f>
        <v>4105.6010449721161</v>
      </c>
      <c r="H25" s="23">
        <f>'Table B4(CEO)nominal'!H25*'Table A0'!$L82</f>
        <v>9526.2923363346508</v>
      </c>
      <c r="I25" s="23">
        <f>'Table B4(CEO)nominal'!I25*'Table A0'!$L82</f>
        <v>7590.8765020242245</v>
      </c>
      <c r="J25" s="22"/>
      <c r="K25" s="21">
        <v>41.491075507537921</v>
      </c>
      <c r="L25" s="21">
        <v>48.196467071147481</v>
      </c>
      <c r="M25" s="21">
        <v>10.312457421314598</v>
      </c>
    </row>
    <row r="26" spans="1:13">
      <c r="A26" s="22">
        <v>1990</v>
      </c>
      <c r="B26" s="22"/>
      <c r="C26" s="23">
        <f>'Table B4(CEO)nominal'!C26*'Table A0'!$L83</f>
        <v>47747.273052451601</v>
      </c>
      <c r="E26" s="23">
        <f>'Table B4(CEO)nominal'!E26*'Table A0'!$L83</f>
        <v>16031.823668452997</v>
      </c>
      <c r="F26" s="23">
        <f>'Table B4(CEO)nominal'!F26*'Table A0'!$L83</f>
        <v>7657.7502031667073</v>
      </c>
      <c r="G26" s="23">
        <f>'Table B4(CEO)nominal'!G26*'Table A0'!$L83</f>
        <v>4710.6435841417233</v>
      </c>
      <c r="H26" s="23">
        <f>'Table B4(CEO)nominal'!H26*'Table A0'!$L83</f>
        <v>10617.583377610059</v>
      </c>
      <c r="I26" s="23">
        <f>'Table B4(CEO)nominal'!I26*'Table A0'!$L83</f>
        <v>6219.6494408910985</v>
      </c>
      <c r="J26" s="22"/>
      <c r="K26" s="21">
        <v>35.684252226027397</v>
      </c>
      <c r="L26" s="21">
        <v>38.55958904109589</v>
      </c>
      <c r="M26" s="21">
        <v>25.756158732876713</v>
      </c>
    </row>
    <row r="27" spans="1:13">
      <c r="A27" s="22">
        <v>1991</v>
      </c>
      <c r="B27" s="22"/>
      <c r="C27" s="23">
        <f>'Table B4(CEO)nominal'!C27*'Table A0'!$L84</f>
        <v>47961.773471552093</v>
      </c>
      <c r="E27" s="23">
        <f>'Table B4(CEO)nominal'!E27*'Table A0'!$L84</f>
        <v>17498.769930475708</v>
      </c>
      <c r="F27" s="23">
        <f>'Table B4(CEO)nominal'!F27*'Table A0'!$L84</f>
        <v>7891.1203217069988</v>
      </c>
      <c r="G27" s="23">
        <f>'Table B4(CEO)nominal'!G27*'Table A0'!$L84</f>
        <v>5442.6966453766463</v>
      </c>
      <c r="H27" s="23">
        <f>'Table B4(CEO)nominal'!H27*'Table A0'!$L84</f>
        <v>11885.824470329137</v>
      </c>
      <c r="I27" s="23">
        <f>'Table B4(CEO)nominal'!I27*'Table A0'!$L84</f>
        <v>6350.1052766761395</v>
      </c>
      <c r="J27" s="22"/>
      <c r="K27" s="21">
        <v>31.28374595951388</v>
      </c>
      <c r="L27" s="21">
        <v>54.116630851556906</v>
      </c>
      <c r="M27" s="21">
        <v>14.599623188929215</v>
      </c>
    </row>
    <row r="28" spans="1:13">
      <c r="A28" s="22">
        <v>1992</v>
      </c>
      <c r="B28" s="22"/>
      <c r="C28" s="23">
        <f>'Table B4(CEO)nominal'!C28*'Table A0'!$L85</f>
        <v>49079.385499606607</v>
      </c>
      <c r="E28" s="23">
        <f>'Table B4(CEO)nominal'!E28*'Table A0'!$L85</f>
        <v>38779.554632579406</v>
      </c>
      <c r="F28" s="23">
        <f>'Table B4(CEO)nominal'!F28*'Table A0'!$L85</f>
        <v>11199.939349413688</v>
      </c>
      <c r="G28" s="23">
        <f>'Table B4(CEO)nominal'!G28*'Table A0'!$L85</f>
        <v>6872.651152055013</v>
      </c>
      <c r="H28" s="23">
        <f>'Table B4(CEO)nominal'!H28*'Table A0'!$L85</f>
        <v>20922.643843479062</v>
      </c>
      <c r="I28" s="23">
        <f>'Table B4(CEO)nominal'!I28*'Table A0'!$L85</f>
        <v>5713.800634012362</v>
      </c>
      <c r="J28" s="22"/>
      <c r="K28" s="21">
        <v>17.291316256380785</v>
      </c>
      <c r="L28" s="21">
        <v>67.548812764511709</v>
      </c>
      <c r="M28" s="21">
        <v>15.159870979107509</v>
      </c>
    </row>
    <row r="29" spans="1:13">
      <c r="A29" s="22">
        <v>1993</v>
      </c>
      <c r="B29" s="22"/>
      <c r="C29" s="23">
        <f>'Table B4(CEO)nominal'!C29*'Table A0'!$L86</f>
        <v>49183.678576951708</v>
      </c>
      <c r="E29" s="23">
        <f>'Table B4(CEO)nominal'!E29*'Table A0'!$L86</f>
        <v>28019.95202941087</v>
      </c>
      <c r="F29" s="23">
        <f>'Table B4(CEO)nominal'!F29*'Table A0'!$L86</f>
        <v>12999.360122384367</v>
      </c>
      <c r="G29" s="23">
        <f>'Table B4(CEO)nominal'!G29*'Table A0'!$L86</f>
        <v>6067.0362329092814</v>
      </c>
      <c r="H29" s="23">
        <f>'Table B4(CEO)nominal'!H29*'Table A0'!$L86</f>
        <v>20818.687381813979</v>
      </c>
      <c r="I29" s="23">
        <f>'Table B4(CEO)nominal'!I29*'Table A0'!$L86</f>
        <v>7622.2153994397158</v>
      </c>
      <c r="J29" s="22"/>
      <c r="K29" s="21">
        <v>18.447163604268638</v>
      </c>
      <c r="L29" s="21">
        <v>64.294070448527648</v>
      </c>
      <c r="M29" s="21">
        <v>17.258765947203713</v>
      </c>
    </row>
    <row r="30" spans="1:13">
      <c r="A30" s="22">
        <v>1994</v>
      </c>
      <c r="B30" s="22"/>
      <c r="C30" s="23">
        <f>'Table B4(CEO)nominal'!C30*'Table A0'!$L87</f>
        <v>49354.913409978413</v>
      </c>
      <c r="E30" s="23">
        <f>'Table B4(CEO)nominal'!E30*'Table A0'!$L87</f>
        <v>20206.948305575388</v>
      </c>
      <c r="F30" s="23">
        <f>'Table B4(CEO)nominal'!F30*'Table A0'!$L87</f>
        <v>9193.3028268425132</v>
      </c>
      <c r="G30" s="23">
        <f>'Table B4(CEO)nominal'!G30*'Table A0'!$L87</f>
        <v>6404.7276053932183</v>
      </c>
      <c r="H30" s="23">
        <f>'Table B4(CEO)nominal'!H30*'Table A0'!$L87</f>
        <v>12176.505878997066</v>
      </c>
      <c r="I30" s="23">
        <f>'Table B4(CEO)nominal'!I30*'Table A0'!$L87</f>
        <v>7969.9278909808872</v>
      </c>
      <c r="J30" s="22"/>
      <c r="K30" s="21">
        <v>41.23326765223068</v>
      </c>
      <c r="L30" s="21">
        <v>34.224301727963464</v>
      </c>
      <c r="M30" s="21">
        <v>24.542430619805856</v>
      </c>
    </row>
    <row r="31" spans="1:13">
      <c r="A31" s="22">
        <v>1995</v>
      </c>
      <c r="B31" s="22"/>
      <c r="C31" s="23">
        <f>'Table B4(CEO)nominal'!C31*'Table A0'!$L88</f>
        <v>49562.881680578947</v>
      </c>
      <c r="E31" s="23">
        <f>'Table B4(CEO)nominal'!E31*'Table A0'!$L88</f>
        <v>27737.921962372551</v>
      </c>
      <c r="F31" s="23">
        <f>'Table B4(CEO)nominal'!F31*'Table A0'!$L88</f>
        <v>13415.392934357982</v>
      </c>
      <c r="G31" s="23">
        <f>'Table B4(CEO)nominal'!G31*'Table A0'!$L88</f>
        <v>8153.0453487973218</v>
      </c>
      <c r="H31" s="23">
        <f>'Table B4(CEO)nominal'!H31*'Table A0'!$L88</f>
        <v>17024.772461935248</v>
      </c>
      <c r="I31" s="23">
        <f>'Table B4(CEO)nominal'!I31*'Table A0'!$L88</f>
        <v>8215.3311017068409</v>
      </c>
      <c r="J31" s="22"/>
      <c r="K31" s="21">
        <v>29.440865404315186</v>
      </c>
      <c r="L31" s="21">
        <v>53.622560245489275</v>
      </c>
      <c r="M31" s="21">
        <v>16.936574350195535</v>
      </c>
    </row>
    <row r="32" spans="1:13">
      <c r="A32" s="22">
        <v>1996</v>
      </c>
      <c r="B32" s="22"/>
      <c r="C32" s="23">
        <f>'Table B4(CEO)nominal'!C32*'Table A0'!$L89</f>
        <v>49916.973329410634</v>
      </c>
      <c r="E32" s="23">
        <f>'Table B4(CEO)nominal'!E32*'Table A0'!$L89</f>
        <v>52844.212544324568</v>
      </c>
      <c r="F32" s="23">
        <f>'Table B4(CEO)nominal'!F32*'Table A0'!$L89</f>
        <v>16283.092605064774</v>
      </c>
      <c r="G32" s="23">
        <f>'Table B4(CEO)nominal'!G32*'Table A0'!$L89</f>
        <v>10567.597980911914</v>
      </c>
      <c r="H32" s="23">
        <f>'Table B4(CEO)nominal'!H32*'Table A0'!$L89</f>
        <v>28513.691063173042</v>
      </c>
      <c r="I32" s="23">
        <f>'Table B4(CEO)nominal'!I32*'Table A0'!$L89</f>
        <v>10464.924424789408</v>
      </c>
      <c r="J32" s="22"/>
      <c r="K32" s="21">
        <v>22.368917228483426</v>
      </c>
      <c r="L32" s="21">
        <v>58.284499177156</v>
      </c>
      <c r="M32" s="21">
        <v>19.346583594360574</v>
      </c>
    </row>
    <row r="33" spans="1:13">
      <c r="A33" s="22">
        <v>1997</v>
      </c>
      <c r="B33" s="22"/>
      <c r="C33" s="23">
        <f>'Table B4(CEO)nominal'!C33*'Table A0'!$L90</f>
        <v>50997.026533952499</v>
      </c>
      <c r="E33" s="23">
        <f>'Table B4(CEO)nominal'!E33*'Table A0'!$L90</f>
        <v>67153.575418242472</v>
      </c>
      <c r="F33" s="23">
        <f>'Table B4(CEO)nominal'!F33*'Table A0'!$L90</f>
        <v>19273.532972079251</v>
      </c>
      <c r="G33" s="23">
        <f>'Table B4(CEO)nominal'!G33*'Table A0'!$L90</f>
        <v>12826.180629203091</v>
      </c>
      <c r="H33" s="23">
        <f>'Table B4(CEO)nominal'!H33*'Table A0'!$L90</f>
        <v>33549.378086501543</v>
      </c>
      <c r="I33" s="23">
        <f>'Table B4(CEO)nominal'!I33*'Table A0'!$L90</f>
        <v>12887.090901691292</v>
      </c>
      <c r="J33" s="22"/>
      <c r="K33" s="21">
        <v>15.454738152179884</v>
      </c>
      <c r="L33" s="21">
        <v>67.040794419311453</v>
      </c>
      <c r="M33" s="21">
        <v>17.504467428508661</v>
      </c>
    </row>
    <row r="34" spans="1:13">
      <c r="A34" s="22">
        <v>1998</v>
      </c>
      <c r="B34" s="22"/>
      <c r="C34" s="23">
        <f>'Table B4(CEO)nominal'!C34*'Table A0'!$L91</f>
        <v>52864.991324135604</v>
      </c>
      <c r="E34" s="23">
        <f>'Table B4(CEO)nominal'!E34*'Table A0'!$L91</f>
        <v>90553.594486052229</v>
      </c>
      <c r="F34" s="23">
        <f>'Table B4(CEO)nominal'!F34*'Table A0'!$L91</f>
        <v>26903.114443888411</v>
      </c>
      <c r="G34" s="23">
        <f>'Table B4(CEO)nominal'!G34*'Table A0'!$L91</f>
        <v>15017.927008980916</v>
      </c>
      <c r="H34" s="23">
        <f>'Table B4(CEO)nominal'!H34*'Table A0'!$L91</f>
        <v>50203.428198322305</v>
      </c>
      <c r="I34" s="23">
        <f>'Table B4(CEO)nominal'!I34*'Table A0'!$L91</f>
        <v>10981.108228966845</v>
      </c>
      <c r="J34" s="22"/>
      <c r="K34" s="21">
        <v>9.2438676022726014</v>
      </c>
      <c r="L34" s="21">
        <v>78.717503149254895</v>
      </c>
      <c r="M34" s="21">
        <v>12.038629248472503</v>
      </c>
    </row>
    <row r="35" spans="1:13">
      <c r="A35" s="61">
        <v>1999</v>
      </c>
      <c r="B35" s="61"/>
      <c r="C35" s="23">
        <f>'Table B4(CEO)nominal'!C35*'Table A0'!$L92</f>
        <v>54069.710394933521</v>
      </c>
      <c r="E35" s="23">
        <f>'Table B4(CEO)nominal'!E35*'Table A0'!$L92</f>
        <v>128752.69405140933</v>
      </c>
      <c r="F35" s="23">
        <f>'Table B4(CEO)nominal'!F35*'Table A0'!$L92</f>
        <v>28582.124207045534</v>
      </c>
      <c r="G35" s="23">
        <f>'Table B4(CEO)nominal'!G35*'Table A0'!$L92</f>
        <v>16754.429594628728</v>
      </c>
      <c r="H35" s="23">
        <f>'Table B4(CEO)nominal'!H35*'Table A0'!$L92</f>
        <v>56393.388715470865</v>
      </c>
      <c r="I35" s="23">
        <f>'Table B4(CEO)nominal'!I35*'Table A0'!$L92</f>
        <v>14316.806463686609</v>
      </c>
      <c r="J35" s="61"/>
      <c r="K35" s="139">
        <v>9.7262568841419004</v>
      </c>
      <c r="L35" s="139">
        <v>58.516666979700773</v>
      </c>
      <c r="M35" s="139">
        <v>31.757076136157323</v>
      </c>
    </row>
    <row r="36" spans="1:13">
      <c r="A36" s="61">
        <v>2000</v>
      </c>
      <c r="B36" s="61"/>
      <c r="C36" s="23">
        <f>'Table B4(CEO)nominal'!C36*'Table A0'!$L93</f>
        <v>55293.040889376898</v>
      </c>
      <c r="E36" s="23">
        <f>'Table B4(CEO)nominal'!E36*'Table A0'!$L93</f>
        <v>120205.32449195278</v>
      </c>
      <c r="F36" s="23">
        <f>'Table B4(CEO)nominal'!F36*'Table A0'!$L93</f>
        <v>38726.642866730916</v>
      </c>
      <c r="G36" s="23">
        <f>'Table B4(CEO)nominal'!G36*'Table A0'!$L93</f>
        <v>18919.930054198823</v>
      </c>
      <c r="H36" s="23">
        <f>'Table B4(CEO)nominal'!H36*'Table A0'!$L93</f>
        <v>57474.269465237536</v>
      </c>
      <c r="J36" s="61"/>
      <c r="K36" s="139"/>
      <c r="L36" s="139"/>
      <c r="M36" s="139"/>
    </row>
    <row r="37" spans="1:13">
      <c r="A37" s="61">
        <v>2001</v>
      </c>
      <c r="B37" s="61"/>
      <c r="C37" s="23">
        <f>'Table B4(CEO)nominal'!C37*'Table A0'!$L94</f>
        <v>54909.316815724924</v>
      </c>
      <c r="E37" s="23">
        <f>'Table B4(CEO)nominal'!E37*'Table A0'!$L94</f>
        <v>116295.59905846643</v>
      </c>
      <c r="F37" s="23">
        <f>'Table B4(CEO)nominal'!F37*'Table A0'!$L94</f>
        <v>21742.774508478462</v>
      </c>
      <c r="G37" s="23">
        <f>'Table B4(CEO)nominal'!G37*'Table A0'!$L94</f>
        <v>11151.063798477173</v>
      </c>
      <c r="H37" s="23">
        <f>'Table B4(CEO)nominal'!H37*'Table A0'!$L94</f>
        <v>50548.240172120553</v>
      </c>
      <c r="J37" s="61"/>
      <c r="K37" s="139"/>
      <c r="L37" s="139"/>
      <c r="M37" s="139"/>
    </row>
    <row r="38" spans="1:13">
      <c r="A38" s="61">
        <v>2002</v>
      </c>
      <c r="B38" s="61"/>
      <c r="C38" s="23">
        <f>'Table B4(CEO)nominal'!C38*'Table A0'!$L95</f>
        <v>55038.303571413489</v>
      </c>
      <c r="E38" s="23">
        <f>'Table B4(CEO)nominal'!E38*'Table A0'!$L95</f>
        <v>39995.626113688006</v>
      </c>
      <c r="F38" s="23">
        <f>'Table B4(CEO)nominal'!F38*'Table A0'!$L95</f>
        <v>18569.884455387812</v>
      </c>
      <c r="G38" s="23">
        <f>'Table B4(CEO)nominal'!G38*'Table A0'!$L95</f>
        <v>11116.860171069715</v>
      </c>
      <c r="H38" s="23">
        <f>'Table B4(CEO)nominal'!H38*'Table A0'!$L95</f>
        <v>25184.613823631556</v>
      </c>
      <c r="J38" s="61"/>
      <c r="K38" s="139"/>
      <c r="L38" s="139"/>
      <c r="M38" s="139"/>
    </row>
    <row r="39" spans="1:13">
      <c r="A39" s="61">
        <v>2003</v>
      </c>
      <c r="B39" s="61"/>
      <c r="C39" s="23">
        <f>'Table B4(CEO)nominal'!C39*'Table A0'!$L96</f>
        <v>55686.822475199588</v>
      </c>
      <c r="E39" s="23">
        <f>'Table B4(CEO)nominal'!E39*'Table A0'!$L96</f>
        <v>43730.671076704188</v>
      </c>
      <c r="F39" s="23">
        <f>'Table B4(CEO)nominal'!F39*'Table A0'!$L96</f>
        <v>19835.5350979699</v>
      </c>
      <c r="G39" s="23">
        <f>'Table B4(CEO)nominal'!G39*'Table A0'!$L96</f>
        <v>12603.954540180162</v>
      </c>
      <c r="H39" s="23">
        <f>'Table B4(CEO)nominal'!H39*'Table A0'!$L96</f>
        <v>26258.180872243964</v>
      </c>
      <c r="J39" s="61"/>
      <c r="K39" s="139"/>
      <c r="L39" s="139"/>
      <c r="M39" s="139"/>
    </row>
    <row r="40" spans="1:13">
      <c r="A40" s="61">
        <f>A39+1</f>
        <v>2004</v>
      </c>
      <c r="B40" s="61"/>
      <c r="C40" s="23">
        <f>'Table B4(CEO)nominal'!C40*'Table A0'!$L97</f>
        <v>56366.623753624313</v>
      </c>
      <c r="E40" s="23">
        <f>'Table B4(CEO)nominal'!E40*'Table A0'!$L97</f>
        <v>73527.218426686188</v>
      </c>
      <c r="F40" s="23">
        <f>'Table B4(CEO)nominal'!F40*'Table A0'!$L97</f>
        <v>30923.996030849481</v>
      </c>
      <c r="G40" s="23">
        <f>'Table B4(CEO)nominal'!G40*'Table A0'!$L97</f>
        <v>17351.437302916005</v>
      </c>
      <c r="H40" s="23">
        <f>'Table B4(CEO)nominal'!H40*'Table A0'!$L97</f>
        <v>42851.976940492743</v>
      </c>
      <c r="J40" s="61"/>
      <c r="K40" s="139"/>
      <c r="L40" s="139"/>
      <c r="M40" s="139"/>
    </row>
    <row r="41" spans="1:13">
      <c r="A41" s="61">
        <f>A40+1</f>
        <v>2005</v>
      </c>
      <c r="B41" s="61"/>
      <c r="C41" s="23">
        <f>'Table B4(CEO)nominal'!C41*'Table A0'!$L98</f>
        <v>56356.078009105855</v>
      </c>
      <c r="E41" s="23">
        <f>'Table B4(CEO)nominal'!E41*'Table A0'!$L98</f>
        <v>86579.703282161034</v>
      </c>
      <c r="F41" s="23">
        <f>'Table B4(CEO)nominal'!F41*'Table A0'!$L98</f>
        <v>28112.820774238062</v>
      </c>
      <c r="G41" s="23">
        <f>'Table B4(CEO)nominal'!G41*'Table A0'!$L98</f>
        <v>17390.020889825686</v>
      </c>
      <c r="H41" s="23">
        <f>'Table B4(CEO)nominal'!H41*'Table A0'!$L98</f>
        <v>43291.885708505899</v>
      </c>
      <c r="J41" s="61"/>
      <c r="K41" s="139"/>
      <c r="L41" s="139"/>
      <c r="M41" s="139"/>
    </row>
    <row r="42" spans="1:13">
      <c r="A42" s="61">
        <v>2006</v>
      </c>
      <c r="B42" s="61"/>
      <c r="E42" s="23">
        <f>'Table B4(CEO)nominal'!E42*'Table A0'!$L99</f>
        <v>119397.52569706793</v>
      </c>
      <c r="F42" s="23">
        <f>'Table B4(CEO)nominal'!F42*'Table A0'!$L99</f>
        <v>35402.259935837676</v>
      </c>
      <c r="G42" s="23">
        <f>'Table B4(CEO)nominal'!G42*'Table A0'!$L99</f>
        <v>21688.747158493959</v>
      </c>
      <c r="H42" s="23">
        <f>'Table B4(CEO)nominal'!H42*'Table A0'!$L99</f>
        <v>61948.605645143209</v>
      </c>
      <c r="J42" s="61"/>
      <c r="K42" s="139"/>
      <c r="L42" s="139"/>
      <c r="M42" s="139"/>
    </row>
    <row r="43" spans="1:13">
      <c r="A43" s="24"/>
      <c r="B43" s="24"/>
      <c r="C43" s="25"/>
      <c r="D43" s="25"/>
      <c r="E43" s="25"/>
      <c r="F43" s="25"/>
      <c r="G43" s="25"/>
      <c r="H43" s="25"/>
      <c r="I43" s="25"/>
      <c r="J43" s="24"/>
      <c r="K43" s="128"/>
      <c r="L43" s="128"/>
      <c r="M43" s="128"/>
    </row>
    <row r="44" spans="1:13">
      <c r="A44" s="61"/>
      <c r="B44" s="61"/>
      <c r="C44" s="62"/>
      <c r="D44" s="62"/>
      <c r="E44" s="62"/>
      <c r="F44" s="62"/>
      <c r="G44" s="62"/>
      <c r="H44" s="62"/>
      <c r="I44" s="62"/>
      <c r="J44" s="61"/>
      <c r="K44" s="139"/>
      <c r="L44" s="139"/>
      <c r="M44" s="139"/>
    </row>
    <row r="45" spans="1:13">
      <c r="A45" s="20" t="s">
        <v>168</v>
      </c>
    </row>
    <row r="46" spans="1:13">
      <c r="A46" s="20" t="s">
        <v>266</v>
      </c>
    </row>
  </sheetData>
  <mergeCells count="12">
    <mergeCell ref="L13:M13"/>
    <mergeCell ref="L14:M14"/>
    <mergeCell ref="L8:M8"/>
    <mergeCell ref="L9:M9"/>
    <mergeCell ref="L10:M10"/>
    <mergeCell ref="L11:M11"/>
    <mergeCell ref="L12:M12"/>
    <mergeCell ref="E2:I2"/>
    <mergeCell ref="A1:M1"/>
    <mergeCell ref="K2:M2"/>
    <mergeCell ref="L6:M6"/>
    <mergeCell ref="L7:M7"/>
  </mergeCells>
  <phoneticPr fontId="4" type="noConversion"/>
  <printOptions horizontalCentered="1" verticalCentered="1"/>
  <pageMargins left="0.78740157480314998" right="0.78740157480314998" top="0.59055118110236204" bottom="0.78740157480314998" header="0.511811023622047" footer="0.511811023622047"/>
  <pageSetup scale="83" orientation="portrait" verticalDpi="96"/>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Z70"/>
  <sheetViews>
    <sheetView zoomScale="150" zoomScaleNormal="150" workbookViewId="0">
      <selection activeCell="C32" sqref="C32"/>
    </sheetView>
  </sheetViews>
  <sheetFormatPr baseColWidth="10" defaultColWidth="7.140625" defaultRowHeight="11"/>
  <cols>
    <col min="1" max="1" width="6.140625" style="22" customWidth="1"/>
    <col min="2" max="2" width="2.28515625" style="22" customWidth="1"/>
    <col min="3" max="4" width="8" style="22" customWidth="1"/>
    <col min="5" max="5" width="6.7109375" style="22" customWidth="1"/>
    <col min="6" max="7" width="8" style="22" customWidth="1"/>
    <col min="8" max="8" width="6.85546875" style="21" customWidth="1"/>
    <col min="9" max="9" width="6.28515625" style="21" customWidth="1"/>
    <col min="10" max="15" width="5.5703125" style="21" customWidth="1"/>
    <col min="16" max="16" width="6.7109375" style="21" customWidth="1"/>
    <col min="17" max="17" width="2.42578125" style="21" customWidth="1"/>
    <col min="18" max="18" width="5.5703125" style="21" customWidth="1"/>
    <col min="19" max="22" width="5.7109375" style="21" customWidth="1"/>
    <col min="23" max="24" width="5.5703125" style="21" customWidth="1"/>
    <col min="25" max="25" width="5.7109375" style="21" customWidth="1"/>
    <col min="26" max="26" width="6.140625" style="21" customWidth="1"/>
    <col min="27" max="16384" width="7.140625" style="22"/>
  </cols>
  <sheetData>
    <row r="1" spans="1:26" ht="18.75" customHeight="1">
      <c r="A1" s="537" t="s">
        <v>434</v>
      </c>
      <c r="B1" s="538"/>
      <c r="C1" s="538"/>
      <c r="D1" s="538"/>
      <c r="E1" s="538"/>
      <c r="F1" s="538"/>
      <c r="G1" s="538"/>
      <c r="H1" s="538"/>
      <c r="I1" s="538"/>
      <c r="J1" s="538"/>
      <c r="K1" s="538"/>
      <c r="L1" s="538"/>
      <c r="M1" s="538"/>
      <c r="N1" s="538"/>
      <c r="O1" s="538"/>
      <c r="P1" s="538"/>
      <c r="Q1" s="538"/>
      <c r="R1" s="538"/>
      <c r="S1" s="538"/>
      <c r="T1" s="538"/>
      <c r="U1" s="538"/>
      <c r="V1" s="538"/>
      <c r="W1" s="538"/>
      <c r="X1" s="538"/>
      <c r="Y1" s="538"/>
      <c r="Z1" s="538"/>
    </row>
    <row r="2" spans="1:26" ht="2.25" customHeight="1"/>
    <row r="3" spans="1:26" s="125" customFormat="1" ht="52" customHeight="1">
      <c r="A3" s="122" t="s">
        <v>85</v>
      </c>
      <c r="B3" s="122"/>
      <c r="C3" s="239" t="s">
        <v>436</v>
      </c>
      <c r="D3" s="239" t="s">
        <v>496</v>
      </c>
      <c r="E3" s="239" t="s">
        <v>453</v>
      </c>
      <c r="F3" s="239" t="s">
        <v>506</v>
      </c>
      <c r="G3" s="239" t="s">
        <v>454</v>
      </c>
      <c r="H3" s="241" t="s">
        <v>435</v>
      </c>
      <c r="I3" s="125" t="s">
        <v>446</v>
      </c>
      <c r="J3" s="125" t="s">
        <v>447</v>
      </c>
      <c r="K3" s="125" t="s">
        <v>448</v>
      </c>
      <c r="L3" s="125" t="s">
        <v>449</v>
      </c>
      <c r="M3" s="125" t="s">
        <v>450</v>
      </c>
      <c r="N3" s="125" t="s">
        <v>451</v>
      </c>
      <c r="O3" s="125" t="s">
        <v>452</v>
      </c>
      <c r="P3" s="125" t="s">
        <v>445</v>
      </c>
      <c r="R3" s="125" t="s">
        <v>458</v>
      </c>
      <c r="S3" s="125" t="s">
        <v>438</v>
      </c>
      <c r="T3" s="125" t="s">
        <v>439</v>
      </c>
      <c r="U3" s="125" t="s">
        <v>440</v>
      </c>
      <c r="V3" s="125" t="s">
        <v>441</v>
      </c>
      <c r="W3" s="125" t="s">
        <v>442</v>
      </c>
      <c r="X3" s="125" t="s">
        <v>443</v>
      </c>
      <c r="Y3" s="125" t="s">
        <v>444</v>
      </c>
      <c r="Z3" s="125" t="s">
        <v>445</v>
      </c>
    </row>
    <row r="4" spans="1:26" s="125" customFormat="1" ht="12" customHeight="1">
      <c r="A4" s="126" t="s">
        <v>49</v>
      </c>
      <c r="B4" s="126"/>
      <c r="C4" s="126" t="s">
        <v>49</v>
      </c>
      <c r="D4" s="126" t="s">
        <v>50</v>
      </c>
      <c r="E4" s="126" t="s">
        <v>51</v>
      </c>
      <c r="F4" s="126" t="s">
        <v>53</v>
      </c>
      <c r="G4" s="130" t="s">
        <v>54</v>
      </c>
      <c r="H4" s="130" t="s">
        <v>56</v>
      </c>
      <c r="I4" s="130"/>
      <c r="J4" s="130"/>
      <c r="K4" s="130"/>
      <c r="L4" s="130"/>
      <c r="M4" s="130"/>
      <c r="N4" s="130"/>
      <c r="O4" s="130"/>
      <c r="P4" s="130"/>
      <c r="Q4" s="130"/>
      <c r="R4" s="130"/>
      <c r="S4" s="130"/>
      <c r="T4" s="130"/>
      <c r="U4" s="130"/>
      <c r="V4" s="130"/>
      <c r="W4" s="130"/>
      <c r="X4" s="130"/>
      <c r="Y4" s="130"/>
      <c r="Z4" s="130"/>
    </row>
    <row r="5" spans="1:26" ht="10.5" customHeight="1">
      <c r="A5" s="132">
        <v>1990</v>
      </c>
      <c r="C5" s="23">
        <f>'Table B1'!B78</f>
        <v>116964</v>
      </c>
      <c r="D5" s="23">
        <v>125189</v>
      </c>
      <c r="E5" s="242">
        <f>C5/D5</f>
        <v>0.93429933939882892</v>
      </c>
      <c r="F5" s="23">
        <v>4578627.5</v>
      </c>
      <c r="G5" s="23">
        <f>1000*F5/D5</f>
        <v>36573.720534551758</v>
      </c>
      <c r="H5" s="240">
        <v>0.50769251000000004</v>
      </c>
      <c r="I5" s="26">
        <v>84.77</v>
      </c>
      <c r="J5" s="26">
        <v>59.765999999999998</v>
      </c>
      <c r="K5" s="26">
        <v>35.229999999999997</v>
      </c>
      <c r="L5" s="26">
        <v>23.847999999999999</v>
      </c>
      <c r="M5" s="26">
        <v>10.6</v>
      </c>
      <c r="N5" s="26">
        <v>7.633</v>
      </c>
      <c r="O5" s="26">
        <v>3.4940000000000002</v>
      </c>
      <c r="P5" s="26">
        <v>1.131</v>
      </c>
      <c r="Q5" s="240"/>
      <c r="R5" s="26">
        <f>100-I5</f>
        <v>15.230000000000004</v>
      </c>
      <c r="S5" s="26">
        <f t="shared" ref="S5:Z26" si="0">I5-J5</f>
        <v>25.003999999999998</v>
      </c>
      <c r="T5" s="26">
        <f t="shared" si="0"/>
        <v>24.536000000000001</v>
      </c>
      <c r="U5" s="26">
        <f t="shared" si="0"/>
        <v>11.381999999999998</v>
      </c>
      <c r="V5" s="26">
        <f t="shared" si="0"/>
        <v>13.247999999999999</v>
      </c>
      <c r="W5" s="26">
        <f t="shared" si="0"/>
        <v>2.9669999999999996</v>
      </c>
      <c r="X5" s="26">
        <f t="shared" si="0"/>
        <v>4.1389999999999993</v>
      </c>
      <c r="Y5" s="26">
        <f t="shared" si="0"/>
        <v>2.3630000000000004</v>
      </c>
      <c r="Z5" s="26">
        <f t="shared" si="0"/>
        <v>1.131</v>
      </c>
    </row>
    <row r="6" spans="1:26" ht="10.5" customHeight="1">
      <c r="A6" s="132">
        <v>1991</v>
      </c>
      <c r="C6" s="23">
        <f>'Table B1'!B79</f>
        <v>115525</v>
      </c>
      <c r="D6" s="23">
        <v>127071</v>
      </c>
      <c r="E6" s="242">
        <f t="shared" ref="E6:E31" si="1">C6/D6</f>
        <v>0.90913741136844761</v>
      </c>
      <c r="F6" s="23">
        <v>4538234</v>
      </c>
      <c r="G6" s="23">
        <f t="shared" ref="G6:G31" si="2">1000*F6/D6</f>
        <v>35714.159800426532</v>
      </c>
      <c r="H6" s="240">
        <v>0.51668289999999994</v>
      </c>
      <c r="I6" s="26">
        <v>85.590999999999994</v>
      </c>
      <c r="J6" s="26">
        <v>60.408999999999999</v>
      </c>
      <c r="K6" s="26">
        <v>35.363</v>
      </c>
      <c r="L6" s="26">
        <v>23.695</v>
      </c>
      <c r="M6" s="26">
        <v>10.125</v>
      </c>
      <c r="N6" s="26">
        <v>7.1440000000000001</v>
      </c>
      <c r="O6" s="26">
        <v>3.1349999999999998</v>
      </c>
      <c r="P6" s="26">
        <v>0.97</v>
      </c>
      <c r="Q6" s="240"/>
      <c r="R6" s="26">
        <f t="shared" ref="R6:R29" si="3">100-I6</f>
        <v>14.409000000000006</v>
      </c>
      <c r="S6" s="26">
        <f t="shared" si="0"/>
        <v>25.181999999999995</v>
      </c>
      <c r="T6" s="26">
        <f t="shared" si="0"/>
        <v>25.045999999999999</v>
      </c>
      <c r="U6" s="26">
        <f t="shared" si="0"/>
        <v>11.667999999999999</v>
      </c>
      <c r="V6" s="26">
        <f t="shared" si="0"/>
        <v>13.57</v>
      </c>
      <c r="W6" s="26">
        <f t="shared" si="0"/>
        <v>2.9809999999999999</v>
      </c>
      <c r="X6" s="26">
        <f t="shared" si="0"/>
        <v>4.0090000000000003</v>
      </c>
      <c r="Y6" s="26">
        <f t="shared" si="0"/>
        <v>2.165</v>
      </c>
      <c r="Z6" s="26">
        <f t="shared" si="0"/>
        <v>0.97</v>
      </c>
    </row>
    <row r="7" spans="1:26" ht="10.5" customHeight="1">
      <c r="A7" s="132">
        <v>1992</v>
      </c>
      <c r="C7" s="23">
        <f>'Table B1'!B80</f>
        <v>115968</v>
      </c>
      <c r="D7" s="23">
        <v>128828</v>
      </c>
      <c r="E7" s="242">
        <f t="shared" si="1"/>
        <v>0.90017698015959269</v>
      </c>
      <c r="F7" s="23">
        <v>4687196.5999999996</v>
      </c>
      <c r="G7" s="23">
        <f t="shared" si="2"/>
        <v>36383.368522370911</v>
      </c>
      <c r="H7" s="240">
        <v>0.52749701999999998</v>
      </c>
      <c r="I7" s="26">
        <v>86.120999999999995</v>
      </c>
      <c r="J7" s="26">
        <v>61.265999999999998</v>
      </c>
      <c r="K7" s="26">
        <v>36.359000000000002</v>
      </c>
      <c r="L7" s="26">
        <v>24.725000000000001</v>
      </c>
      <c r="M7" s="26">
        <v>11.122</v>
      </c>
      <c r="N7" s="26">
        <v>8.0779999999999994</v>
      </c>
      <c r="O7" s="26">
        <v>3.83</v>
      </c>
      <c r="P7" s="26">
        <v>1.339</v>
      </c>
      <c r="Q7" s="240"/>
      <c r="R7" s="26">
        <f t="shared" si="3"/>
        <v>13.879000000000005</v>
      </c>
      <c r="S7" s="26">
        <f t="shared" si="0"/>
        <v>24.854999999999997</v>
      </c>
      <c r="T7" s="26">
        <f t="shared" si="0"/>
        <v>24.906999999999996</v>
      </c>
      <c r="U7" s="26">
        <f t="shared" si="0"/>
        <v>11.634</v>
      </c>
      <c r="V7" s="26">
        <f t="shared" si="0"/>
        <v>13.603000000000002</v>
      </c>
      <c r="W7" s="26">
        <f t="shared" si="0"/>
        <v>3.0440000000000005</v>
      </c>
      <c r="X7" s="26">
        <f t="shared" si="0"/>
        <v>4.2479999999999993</v>
      </c>
      <c r="Y7" s="26">
        <f t="shared" si="0"/>
        <v>2.4910000000000001</v>
      </c>
      <c r="Z7" s="26">
        <f t="shared" si="0"/>
        <v>1.339</v>
      </c>
    </row>
    <row r="8" spans="1:26" ht="10.5" customHeight="1">
      <c r="A8" s="132">
        <v>1993</v>
      </c>
      <c r="C8" s="23">
        <f>'Table B1'!B81</f>
        <v>117604</v>
      </c>
      <c r="D8" s="23">
        <v>130394</v>
      </c>
      <c r="E8" s="242">
        <f t="shared" si="1"/>
        <v>0.90191266469316078</v>
      </c>
      <c r="F8" s="23">
        <v>4672273.5</v>
      </c>
      <c r="G8" s="23">
        <f t="shared" si="2"/>
        <v>35831.966961670012</v>
      </c>
      <c r="H8" s="240">
        <v>0.52895828</v>
      </c>
      <c r="I8" s="26">
        <v>86.236999999999995</v>
      </c>
      <c r="J8" s="26">
        <v>61.408999999999999</v>
      </c>
      <c r="K8" s="26">
        <v>36.451999999999998</v>
      </c>
      <c r="L8" s="26">
        <v>24.704999999999998</v>
      </c>
      <c r="M8" s="26">
        <v>10.847</v>
      </c>
      <c r="N8" s="26">
        <v>7.7290000000000001</v>
      </c>
      <c r="O8" s="26">
        <v>3.4929999999999999</v>
      </c>
      <c r="P8" s="26">
        <v>1.125</v>
      </c>
      <c r="Q8" s="240"/>
      <c r="R8" s="26">
        <f t="shared" si="3"/>
        <v>13.763000000000005</v>
      </c>
      <c r="S8" s="26">
        <f t="shared" si="0"/>
        <v>24.827999999999996</v>
      </c>
      <c r="T8" s="26">
        <f t="shared" si="0"/>
        <v>24.957000000000001</v>
      </c>
      <c r="U8" s="26">
        <f t="shared" si="0"/>
        <v>11.747</v>
      </c>
      <c r="V8" s="26">
        <f t="shared" si="0"/>
        <v>13.857999999999999</v>
      </c>
      <c r="W8" s="26">
        <f t="shared" si="0"/>
        <v>3.1179999999999994</v>
      </c>
      <c r="X8" s="26">
        <f t="shared" si="0"/>
        <v>4.2360000000000007</v>
      </c>
      <c r="Y8" s="26">
        <f t="shared" si="0"/>
        <v>2.3679999999999999</v>
      </c>
      <c r="Z8" s="26">
        <f t="shared" si="0"/>
        <v>1.125</v>
      </c>
    </row>
    <row r="9" spans="1:26" ht="10.5" customHeight="1">
      <c r="A9" s="132">
        <v>1994</v>
      </c>
      <c r="C9" s="23">
        <f>'Table B1'!B82</f>
        <v>120379</v>
      </c>
      <c r="D9" s="23">
        <v>131817</v>
      </c>
      <c r="E9" s="242">
        <f t="shared" si="1"/>
        <v>0.9132281875630609</v>
      </c>
      <c r="F9" s="23">
        <v>4764672.9000000004</v>
      </c>
      <c r="G9" s="23">
        <f t="shared" si="2"/>
        <v>36146.118482441569</v>
      </c>
      <c r="H9" s="240">
        <v>0.52765947000000002</v>
      </c>
      <c r="I9" s="26">
        <v>86.146000000000001</v>
      </c>
      <c r="J9" s="26">
        <v>61.277000000000001</v>
      </c>
      <c r="K9" s="26">
        <v>36.277000000000001</v>
      </c>
      <c r="L9" s="26">
        <v>24.45</v>
      </c>
      <c r="M9" s="26">
        <v>10.48</v>
      </c>
      <c r="N9" s="26">
        <v>7.3479999999999999</v>
      </c>
      <c r="O9" s="26">
        <v>3.1789999999999998</v>
      </c>
      <c r="P9" s="26">
        <v>0.96599999999999997</v>
      </c>
      <c r="Q9" s="240"/>
      <c r="R9" s="26">
        <f t="shared" si="3"/>
        <v>13.853999999999999</v>
      </c>
      <c r="S9" s="26">
        <f t="shared" si="0"/>
        <v>24.869</v>
      </c>
      <c r="T9" s="26">
        <f t="shared" si="0"/>
        <v>25</v>
      </c>
      <c r="U9" s="26">
        <f t="shared" si="0"/>
        <v>11.827000000000002</v>
      </c>
      <c r="V9" s="26">
        <f t="shared" si="0"/>
        <v>13.969999999999999</v>
      </c>
      <c r="W9" s="26">
        <f t="shared" si="0"/>
        <v>3.1320000000000006</v>
      </c>
      <c r="X9" s="26">
        <f t="shared" si="0"/>
        <v>4.1690000000000005</v>
      </c>
      <c r="Y9" s="26">
        <f t="shared" si="0"/>
        <v>2.2130000000000001</v>
      </c>
      <c r="Z9" s="26">
        <f t="shared" si="0"/>
        <v>0.96599999999999997</v>
      </c>
    </row>
    <row r="10" spans="1:26" ht="10.5" customHeight="1">
      <c r="A10" s="132">
        <v>1995</v>
      </c>
      <c r="C10" s="23">
        <f>'Table B1'!B83</f>
        <v>123236</v>
      </c>
      <c r="D10" s="23">
        <v>133309</v>
      </c>
      <c r="E10" s="242">
        <f t="shared" si="1"/>
        <v>0.92443871006458678</v>
      </c>
      <c r="F10" s="23">
        <v>4974100.8</v>
      </c>
      <c r="G10" s="23">
        <f t="shared" si="2"/>
        <v>37312.565543211633</v>
      </c>
      <c r="H10" s="240">
        <v>0.52232184000000004</v>
      </c>
      <c r="I10" s="26">
        <v>85.486999999999995</v>
      </c>
      <c r="J10" s="26">
        <v>60.94</v>
      </c>
      <c r="K10" s="26">
        <v>36.448</v>
      </c>
      <c r="L10" s="26">
        <v>24.814</v>
      </c>
      <c r="M10" s="26">
        <v>10.92</v>
      </c>
      <c r="N10" s="26">
        <v>7.7539999999999996</v>
      </c>
      <c r="O10" s="26">
        <v>3.4660000000000002</v>
      </c>
      <c r="P10" s="26">
        <v>1.113</v>
      </c>
      <c r="Q10" s="240"/>
      <c r="R10" s="26">
        <f t="shared" si="3"/>
        <v>14.513000000000005</v>
      </c>
      <c r="S10" s="26">
        <f t="shared" si="0"/>
        <v>24.546999999999997</v>
      </c>
      <c r="T10" s="26">
        <f t="shared" si="0"/>
        <v>24.491999999999997</v>
      </c>
      <c r="U10" s="26">
        <f t="shared" si="0"/>
        <v>11.634</v>
      </c>
      <c r="V10" s="26">
        <f t="shared" si="0"/>
        <v>13.894</v>
      </c>
      <c r="W10" s="26">
        <f t="shared" si="0"/>
        <v>3.1660000000000004</v>
      </c>
      <c r="X10" s="26">
        <f t="shared" si="0"/>
        <v>4.2879999999999994</v>
      </c>
      <c r="Y10" s="26">
        <f t="shared" si="0"/>
        <v>2.3530000000000002</v>
      </c>
      <c r="Z10" s="26">
        <f t="shared" si="0"/>
        <v>1.113</v>
      </c>
    </row>
    <row r="11" spans="1:26" ht="10.5" customHeight="1">
      <c r="A11" s="132">
        <v>1996</v>
      </c>
      <c r="C11" s="23">
        <f>'Table B1'!B84</f>
        <v>125461</v>
      </c>
      <c r="D11" s="23">
        <v>134783</v>
      </c>
      <c r="E11" s="242">
        <f t="shared" si="1"/>
        <v>0.93083697498942741</v>
      </c>
      <c r="F11" s="23">
        <v>5170963.0999999996</v>
      </c>
      <c r="G11" s="23">
        <f t="shared" si="2"/>
        <v>38365.098714229542</v>
      </c>
      <c r="H11" s="240">
        <v>0.52183475999999995</v>
      </c>
      <c r="I11" s="26">
        <v>85.29</v>
      </c>
      <c r="J11" s="26">
        <v>60.905000000000001</v>
      </c>
      <c r="K11" s="26">
        <v>36.688000000000002</v>
      </c>
      <c r="L11" s="26">
        <v>25.15</v>
      </c>
      <c r="M11" s="26">
        <v>11.238</v>
      </c>
      <c r="N11" s="26">
        <v>8.0370000000000008</v>
      </c>
      <c r="O11" s="26">
        <v>3.68</v>
      </c>
      <c r="P11" s="26">
        <v>1.224</v>
      </c>
      <c r="Q11" s="240"/>
      <c r="R11" s="26">
        <f t="shared" si="3"/>
        <v>14.709999999999994</v>
      </c>
      <c r="S11" s="26">
        <f t="shared" si="0"/>
        <v>24.385000000000005</v>
      </c>
      <c r="T11" s="26">
        <f t="shared" si="0"/>
        <v>24.216999999999999</v>
      </c>
      <c r="U11" s="26">
        <f t="shared" si="0"/>
        <v>11.538000000000004</v>
      </c>
      <c r="V11" s="26">
        <f t="shared" si="0"/>
        <v>13.911999999999999</v>
      </c>
      <c r="W11" s="26">
        <f t="shared" si="0"/>
        <v>3.2009999999999987</v>
      </c>
      <c r="X11" s="26">
        <f t="shared" si="0"/>
        <v>4.3570000000000011</v>
      </c>
      <c r="Y11" s="26">
        <f t="shared" si="0"/>
        <v>2.4560000000000004</v>
      </c>
      <c r="Z11" s="26">
        <f t="shared" si="0"/>
        <v>1.224</v>
      </c>
    </row>
    <row r="12" spans="1:26" ht="10.5" customHeight="1">
      <c r="A12" s="132">
        <v>1997</v>
      </c>
      <c r="C12" s="23">
        <f>'Table B1'!B85</f>
        <v>128316</v>
      </c>
      <c r="D12" s="23">
        <v>136469</v>
      </c>
      <c r="E12" s="242">
        <f t="shared" si="1"/>
        <v>0.94025749437601214</v>
      </c>
      <c r="F12" s="23">
        <v>5466352.5999999996</v>
      </c>
      <c r="G12" s="23">
        <f t="shared" si="2"/>
        <v>40055.636078523326</v>
      </c>
      <c r="H12" s="240">
        <v>0.52124901000000001</v>
      </c>
      <c r="I12" s="26">
        <v>85.004000000000005</v>
      </c>
      <c r="J12" s="26">
        <v>60.898000000000003</v>
      </c>
      <c r="K12" s="26">
        <v>37.095999999999997</v>
      </c>
      <c r="L12" s="26">
        <v>25.702999999999999</v>
      </c>
      <c r="M12" s="26">
        <v>11.798999999999999</v>
      </c>
      <c r="N12" s="26">
        <v>8.5670000000000002</v>
      </c>
      <c r="O12" s="26">
        <v>4.1070000000000002</v>
      </c>
      <c r="P12" s="26">
        <v>1.448</v>
      </c>
      <c r="Q12" s="240"/>
      <c r="R12" s="26">
        <f t="shared" si="3"/>
        <v>14.995999999999995</v>
      </c>
      <c r="S12" s="26">
        <f t="shared" si="0"/>
        <v>24.106000000000002</v>
      </c>
      <c r="T12" s="26">
        <f t="shared" si="0"/>
        <v>23.802000000000007</v>
      </c>
      <c r="U12" s="26">
        <f t="shared" si="0"/>
        <v>11.392999999999997</v>
      </c>
      <c r="V12" s="26">
        <f t="shared" si="0"/>
        <v>13.904</v>
      </c>
      <c r="W12" s="26">
        <f t="shared" si="0"/>
        <v>3.2319999999999993</v>
      </c>
      <c r="X12" s="26">
        <f t="shared" si="0"/>
        <v>4.46</v>
      </c>
      <c r="Y12" s="26">
        <f t="shared" si="0"/>
        <v>2.6590000000000003</v>
      </c>
      <c r="Z12" s="26">
        <f t="shared" si="0"/>
        <v>1.448</v>
      </c>
    </row>
    <row r="13" spans="1:26" ht="10.5" customHeight="1">
      <c r="A13" s="132">
        <v>1998</v>
      </c>
      <c r="C13" s="23">
        <f>'Table B1'!B86</f>
        <v>131563</v>
      </c>
      <c r="D13" s="23">
        <v>138145</v>
      </c>
      <c r="E13" s="242">
        <f t="shared" si="1"/>
        <v>0.95235441022114442</v>
      </c>
      <c r="F13" s="23">
        <v>5771352.5</v>
      </c>
      <c r="G13" s="23">
        <f t="shared" si="2"/>
        <v>41777.498280791922</v>
      </c>
      <c r="H13" s="240">
        <v>0.52112784999999995</v>
      </c>
      <c r="I13" s="26">
        <v>84.816000000000003</v>
      </c>
      <c r="J13" s="26">
        <v>60.906999999999996</v>
      </c>
      <c r="K13" s="26">
        <v>37.405999999999999</v>
      </c>
      <c r="L13" s="26">
        <v>26.103000000000002</v>
      </c>
      <c r="M13" s="26">
        <v>12.186999999999999</v>
      </c>
      <c r="N13" s="26">
        <v>8.9440000000000008</v>
      </c>
      <c r="O13" s="26">
        <v>4.468</v>
      </c>
      <c r="P13" s="26">
        <v>1.6679999999999999</v>
      </c>
      <c r="Q13" s="240"/>
      <c r="R13" s="26">
        <f t="shared" si="3"/>
        <v>15.183999999999997</v>
      </c>
      <c r="S13" s="26">
        <f t="shared" si="0"/>
        <v>23.909000000000006</v>
      </c>
      <c r="T13" s="26">
        <f t="shared" si="0"/>
        <v>23.500999999999998</v>
      </c>
      <c r="U13" s="26">
        <f t="shared" si="0"/>
        <v>11.302999999999997</v>
      </c>
      <c r="V13" s="26">
        <f t="shared" si="0"/>
        <v>13.916000000000002</v>
      </c>
      <c r="W13" s="26">
        <f t="shared" si="0"/>
        <v>3.2429999999999986</v>
      </c>
      <c r="X13" s="26">
        <f t="shared" si="0"/>
        <v>4.4760000000000009</v>
      </c>
      <c r="Y13" s="26">
        <f t="shared" si="0"/>
        <v>2.8</v>
      </c>
      <c r="Z13" s="26">
        <f t="shared" si="0"/>
        <v>1.6679999999999999</v>
      </c>
    </row>
    <row r="14" spans="1:26" ht="10.5" customHeight="1">
      <c r="A14" s="132">
        <v>1999</v>
      </c>
      <c r="C14" s="23">
        <f>'Table B1'!B87</f>
        <v>134350</v>
      </c>
      <c r="D14" s="23">
        <v>139896</v>
      </c>
      <c r="E14" s="242">
        <f t="shared" si="1"/>
        <v>0.9603562646537428</v>
      </c>
      <c r="F14" s="23">
        <v>6107519</v>
      </c>
      <c r="G14" s="23">
        <f t="shared" si="2"/>
        <v>43657.567049808429</v>
      </c>
      <c r="H14" s="240">
        <v>0.51953221000000005</v>
      </c>
      <c r="I14" s="26">
        <v>84.442999999999998</v>
      </c>
      <c r="J14" s="26">
        <v>60.838999999999999</v>
      </c>
      <c r="K14" s="26">
        <v>37.777000000000001</v>
      </c>
      <c r="L14" s="26">
        <v>26.616</v>
      </c>
      <c r="M14" s="26">
        <v>12.747999999999999</v>
      </c>
      <c r="N14" s="26">
        <v>9.5079999999999991</v>
      </c>
      <c r="O14" s="26">
        <v>4.9989999999999997</v>
      </c>
      <c r="P14" s="26">
        <v>2.0310000000000001</v>
      </c>
      <c r="Q14" s="240"/>
      <c r="R14" s="26">
        <f t="shared" si="3"/>
        <v>15.557000000000002</v>
      </c>
      <c r="S14" s="26">
        <f t="shared" si="0"/>
        <v>23.603999999999999</v>
      </c>
      <c r="T14" s="26">
        <f t="shared" si="0"/>
        <v>23.061999999999998</v>
      </c>
      <c r="U14" s="26">
        <f t="shared" si="0"/>
        <v>11.161000000000001</v>
      </c>
      <c r="V14" s="26">
        <f t="shared" si="0"/>
        <v>13.868</v>
      </c>
      <c r="W14" s="26">
        <f t="shared" si="0"/>
        <v>3.24</v>
      </c>
      <c r="X14" s="26">
        <f t="shared" si="0"/>
        <v>4.5089999999999995</v>
      </c>
      <c r="Y14" s="26">
        <f t="shared" si="0"/>
        <v>2.9679999999999995</v>
      </c>
      <c r="Z14" s="26">
        <f t="shared" si="0"/>
        <v>2.0310000000000001</v>
      </c>
    </row>
    <row r="15" spans="1:26" ht="10.5" customHeight="1">
      <c r="A15" s="132">
        <v>2000</v>
      </c>
      <c r="C15" s="23">
        <f>'Table B1'!B88</f>
        <v>137228</v>
      </c>
      <c r="D15" s="23">
        <v>141540</v>
      </c>
      <c r="E15" s="242">
        <f t="shared" si="1"/>
        <v>0.96953511374876356</v>
      </c>
      <c r="F15" s="23">
        <v>6367569.2999999998</v>
      </c>
      <c r="G15" s="23">
        <f t="shared" si="2"/>
        <v>44987.772361169984</v>
      </c>
      <c r="H15" s="240">
        <v>0.52140558999999997</v>
      </c>
      <c r="I15" s="26">
        <v>84.305000000000007</v>
      </c>
      <c r="J15" s="26">
        <v>61.061999999999998</v>
      </c>
      <c r="K15" s="26">
        <v>38.368000000000002</v>
      </c>
      <c r="L15" s="26">
        <v>27.303000000000001</v>
      </c>
      <c r="M15" s="26">
        <v>13.396000000000001</v>
      </c>
      <c r="N15" s="26">
        <v>10.122</v>
      </c>
      <c r="O15" s="26">
        <v>5.5</v>
      </c>
      <c r="P15" s="26">
        <v>2.2749999999999999</v>
      </c>
      <c r="Q15" s="240"/>
      <c r="R15" s="26">
        <f t="shared" si="3"/>
        <v>15.694999999999993</v>
      </c>
      <c r="S15" s="26">
        <f t="shared" si="0"/>
        <v>23.243000000000009</v>
      </c>
      <c r="T15" s="26">
        <f t="shared" si="0"/>
        <v>22.693999999999996</v>
      </c>
      <c r="U15" s="26">
        <f t="shared" si="0"/>
        <v>11.065000000000001</v>
      </c>
      <c r="V15" s="26">
        <f t="shared" si="0"/>
        <v>13.907</v>
      </c>
      <c r="W15" s="26">
        <f t="shared" si="0"/>
        <v>3.2740000000000009</v>
      </c>
      <c r="X15" s="26">
        <f t="shared" si="0"/>
        <v>4.6219999999999999</v>
      </c>
      <c r="Y15" s="26">
        <f t="shared" si="0"/>
        <v>3.2250000000000001</v>
      </c>
      <c r="Z15" s="26">
        <f t="shared" si="0"/>
        <v>2.2749999999999999</v>
      </c>
    </row>
    <row r="16" spans="1:26" ht="10.5" customHeight="1">
      <c r="A16" s="132">
        <v>2001</v>
      </c>
      <c r="C16" s="23">
        <f>'Table B1'!B89</f>
        <v>136890</v>
      </c>
      <c r="D16" s="23">
        <v>143456</v>
      </c>
      <c r="E16" s="242">
        <f t="shared" si="1"/>
        <v>0.95422986839170199</v>
      </c>
      <c r="F16" s="23">
        <v>6348604.4000000004</v>
      </c>
      <c r="G16" s="23">
        <f t="shared" si="2"/>
        <v>44254.715034575063</v>
      </c>
      <c r="H16" s="240">
        <v>0.52051716000000003</v>
      </c>
      <c r="I16" s="26">
        <v>84.528000000000006</v>
      </c>
      <c r="J16" s="26">
        <v>60.906999999999996</v>
      </c>
      <c r="K16" s="26">
        <v>37.741</v>
      </c>
      <c r="L16" s="26">
        <v>26.436</v>
      </c>
      <c r="M16" s="26">
        <v>12.388999999999999</v>
      </c>
      <c r="N16" s="26">
        <v>9.1489999999999991</v>
      </c>
      <c r="O16" s="26">
        <v>4.6980000000000004</v>
      </c>
      <c r="P16" s="26">
        <v>1.8009999999999999</v>
      </c>
      <c r="Q16" s="240"/>
      <c r="R16" s="26">
        <f t="shared" si="3"/>
        <v>15.471999999999994</v>
      </c>
      <c r="S16" s="26">
        <f t="shared" si="0"/>
        <v>23.621000000000009</v>
      </c>
      <c r="T16" s="26">
        <f t="shared" si="0"/>
        <v>23.165999999999997</v>
      </c>
      <c r="U16" s="26">
        <f t="shared" si="0"/>
        <v>11.305</v>
      </c>
      <c r="V16" s="26">
        <f t="shared" si="0"/>
        <v>14.047000000000001</v>
      </c>
      <c r="W16" s="26">
        <f t="shared" si="0"/>
        <v>3.24</v>
      </c>
      <c r="X16" s="26">
        <f t="shared" si="0"/>
        <v>4.4509999999999987</v>
      </c>
      <c r="Y16" s="26">
        <f t="shared" si="0"/>
        <v>2.8970000000000002</v>
      </c>
      <c r="Z16" s="26">
        <f t="shared" si="0"/>
        <v>1.8009999999999999</v>
      </c>
    </row>
    <row r="17" spans="1:26" ht="10.5" customHeight="1">
      <c r="A17" s="132">
        <v>2002</v>
      </c>
      <c r="C17" s="23">
        <f>'Table B1'!B90</f>
        <v>135937</v>
      </c>
      <c r="D17" s="23">
        <v>145291</v>
      </c>
      <c r="E17" s="242">
        <f t="shared" si="1"/>
        <v>0.93561886145735107</v>
      </c>
      <c r="F17" s="23">
        <v>6301310.0999999996</v>
      </c>
      <c r="G17" s="23">
        <f t="shared" si="2"/>
        <v>43370.271386390072</v>
      </c>
      <c r="H17" s="240">
        <v>0.52323527000000003</v>
      </c>
      <c r="I17" s="26">
        <v>84.971000000000004</v>
      </c>
      <c r="J17" s="26">
        <v>61.043999999999997</v>
      </c>
      <c r="K17" s="26">
        <v>37.383000000000003</v>
      </c>
      <c r="L17" s="26">
        <v>25.86</v>
      </c>
      <c r="M17" s="26">
        <v>11.701000000000001</v>
      </c>
      <c r="N17" s="26">
        <v>8.4879999999999995</v>
      </c>
      <c r="O17" s="26">
        <v>4.1550000000000002</v>
      </c>
      <c r="P17" s="26">
        <v>1.5489999999999999</v>
      </c>
      <c r="Q17" s="240"/>
      <c r="R17" s="26">
        <f t="shared" si="3"/>
        <v>15.028999999999996</v>
      </c>
      <c r="S17" s="26">
        <f t="shared" si="0"/>
        <v>23.927000000000007</v>
      </c>
      <c r="T17" s="26">
        <f t="shared" si="0"/>
        <v>23.660999999999994</v>
      </c>
      <c r="U17" s="26">
        <f t="shared" si="0"/>
        <v>11.523000000000003</v>
      </c>
      <c r="V17" s="26">
        <f t="shared" si="0"/>
        <v>14.158999999999999</v>
      </c>
      <c r="W17" s="26">
        <f t="shared" si="0"/>
        <v>3.213000000000001</v>
      </c>
      <c r="X17" s="26">
        <f t="shared" si="0"/>
        <v>4.3329999999999993</v>
      </c>
      <c r="Y17" s="26">
        <f t="shared" si="0"/>
        <v>2.6060000000000003</v>
      </c>
      <c r="Z17" s="26">
        <f t="shared" si="0"/>
        <v>1.5489999999999999</v>
      </c>
    </row>
    <row r="18" spans="1:26" ht="10.5" customHeight="1">
      <c r="A18" s="132">
        <v>2003</v>
      </c>
      <c r="C18" s="23">
        <f>'Table B1'!B91</f>
        <v>135602</v>
      </c>
      <c r="D18" s="23">
        <v>146896</v>
      </c>
      <c r="E18" s="242">
        <f t="shared" si="1"/>
        <v>0.92311567367389169</v>
      </c>
      <c r="F18" s="23">
        <v>6299540.5999999996</v>
      </c>
      <c r="G18" s="23">
        <f t="shared" si="2"/>
        <v>42884.357640779868</v>
      </c>
      <c r="H18" s="240">
        <v>0.53120820000000002</v>
      </c>
      <c r="I18" s="26">
        <v>85.546999999999997</v>
      </c>
      <c r="J18" s="26">
        <v>61.649000000000001</v>
      </c>
      <c r="K18" s="26">
        <v>37.811</v>
      </c>
      <c r="L18" s="26">
        <v>26.143000000000001</v>
      </c>
      <c r="M18" s="26">
        <v>11.801</v>
      </c>
      <c r="N18" s="26">
        <v>8.5519999999999996</v>
      </c>
      <c r="O18" s="26">
        <v>4.1749999999999998</v>
      </c>
      <c r="P18" s="26">
        <v>1.5569999999999999</v>
      </c>
      <c r="Q18" s="240"/>
      <c r="R18" s="26">
        <f t="shared" si="3"/>
        <v>14.453000000000003</v>
      </c>
      <c r="S18" s="26">
        <f t="shared" si="0"/>
        <v>23.897999999999996</v>
      </c>
      <c r="T18" s="26">
        <f t="shared" si="0"/>
        <v>23.838000000000001</v>
      </c>
      <c r="U18" s="26">
        <f t="shared" si="0"/>
        <v>11.667999999999999</v>
      </c>
      <c r="V18" s="26">
        <f t="shared" si="0"/>
        <v>14.342000000000001</v>
      </c>
      <c r="W18" s="26">
        <f t="shared" si="0"/>
        <v>3.2490000000000006</v>
      </c>
      <c r="X18" s="26">
        <f t="shared" si="0"/>
        <v>4.3769999999999998</v>
      </c>
      <c r="Y18" s="26">
        <f t="shared" si="0"/>
        <v>2.6179999999999999</v>
      </c>
      <c r="Z18" s="26">
        <f t="shared" si="0"/>
        <v>1.5569999999999999</v>
      </c>
    </row>
    <row r="19" spans="1:26" ht="10.5" customHeight="1">
      <c r="A19" s="132">
        <v>2004</v>
      </c>
      <c r="C19" s="23">
        <f>'Table B1'!B92</f>
        <v>137067</v>
      </c>
      <c r="D19" s="23">
        <v>148621</v>
      </c>
      <c r="E19" s="242">
        <f t="shared" si="1"/>
        <v>0.9222586310144596</v>
      </c>
      <c r="F19" s="23">
        <v>6493502</v>
      </c>
      <c r="G19" s="23">
        <f t="shared" si="2"/>
        <v>43691.685562605555</v>
      </c>
      <c r="H19" s="240">
        <v>0.53599664999999996</v>
      </c>
      <c r="I19" s="26">
        <v>85.69</v>
      </c>
      <c r="J19" s="26">
        <v>62.058</v>
      </c>
      <c r="K19" s="26">
        <v>38.438000000000002</v>
      </c>
      <c r="L19" s="26">
        <v>26.846</v>
      </c>
      <c r="M19" s="26">
        <v>12.521000000000001</v>
      </c>
      <c r="N19" s="26">
        <v>9.234</v>
      </c>
      <c r="O19" s="26">
        <v>4.7270000000000003</v>
      </c>
      <c r="P19" s="26">
        <v>1.8939999999999999</v>
      </c>
      <c r="Q19" s="240"/>
      <c r="R19" s="26">
        <f t="shared" si="3"/>
        <v>14.310000000000002</v>
      </c>
      <c r="S19" s="26">
        <f t="shared" si="0"/>
        <v>23.631999999999998</v>
      </c>
      <c r="T19" s="26">
        <f t="shared" si="0"/>
        <v>23.619999999999997</v>
      </c>
      <c r="U19" s="26">
        <f t="shared" si="0"/>
        <v>11.592000000000002</v>
      </c>
      <c r="V19" s="26">
        <f t="shared" si="0"/>
        <v>14.324999999999999</v>
      </c>
      <c r="W19" s="26">
        <f t="shared" si="0"/>
        <v>3.2870000000000008</v>
      </c>
      <c r="X19" s="26">
        <f t="shared" si="0"/>
        <v>4.5069999999999997</v>
      </c>
      <c r="Y19" s="26">
        <f t="shared" si="0"/>
        <v>2.8330000000000002</v>
      </c>
      <c r="Z19" s="26">
        <f t="shared" si="0"/>
        <v>1.8939999999999999</v>
      </c>
    </row>
    <row r="20" spans="1:26" ht="10.5" customHeight="1">
      <c r="A20" s="132">
        <v>2005</v>
      </c>
      <c r="C20" s="23">
        <f>'Table B1'!B93</f>
        <v>139006</v>
      </c>
      <c r="D20" s="23">
        <v>150333</v>
      </c>
      <c r="E20" s="242">
        <f t="shared" si="1"/>
        <v>0.92465393493111958</v>
      </c>
      <c r="F20" s="23">
        <v>6607053.0999999996</v>
      </c>
      <c r="G20" s="23">
        <f t="shared" si="2"/>
        <v>43949.452881270248</v>
      </c>
      <c r="H20" s="240">
        <v>0.53858558999999995</v>
      </c>
      <c r="I20" s="26">
        <v>85.707999999999998</v>
      </c>
      <c r="J20" s="26">
        <v>62.323999999999998</v>
      </c>
      <c r="K20" s="26">
        <v>38.9</v>
      </c>
      <c r="L20" s="26">
        <v>27.341000000000001</v>
      </c>
      <c r="M20" s="26">
        <v>12.95</v>
      </c>
      <c r="N20" s="26">
        <v>9.6</v>
      </c>
      <c r="O20" s="26">
        <v>4.9649999999999999</v>
      </c>
      <c r="P20" s="26">
        <v>2.0009999999999999</v>
      </c>
      <c r="Q20" s="240"/>
      <c r="R20" s="26">
        <f t="shared" si="3"/>
        <v>14.292000000000002</v>
      </c>
      <c r="S20" s="26">
        <f t="shared" si="0"/>
        <v>23.384</v>
      </c>
      <c r="T20" s="26">
        <f t="shared" si="0"/>
        <v>23.423999999999999</v>
      </c>
      <c r="U20" s="26">
        <f t="shared" si="0"/>
        <v>11.558999999999997</v>
      </c>
      <c r="V20" s="26">
        <f t="shared" si="0"/>
        <v>14.391000000000002</v>
      </c>
      <c r="W20" s="26">
        <f t="shared" si="0"/>
        <v>3.3499999999999996</v>
      </c>
      <c r="X20" s="26">
        <f t="shared" si="0"/>
        <v>4.6349999999999998</v>
      </c>
      <c r="Y20" s="26">
        <f t="shared" si="0"/>
        <v>2.964</v>
      </c>
      <c r="Z20" s="26">
        <f t="shared" si="0"/>
        <v>2.0009999999999999</v>
      </c>
    </row>
    <row r="21" spans="1:26" ht="10.5" customHeight="1">
      <c r="A21" s="132">
        <v>2006</v>
      </c>
      <c r="C21" s="23">
        <f>'Table B1'!B94</f>
        <v>141440</v>
      </c>
      <c r="D21" s="23">
        <v>152057</v>
      </c>
      <c r="E21" s="242">
        <f t="shared" si="1"/>
        <v>0.93017749922726345</v>
      </c>
      <c r="F21" s="23">
        <v>6790616.2999999998</v>
      </c>
      <c r="G21" s="23">
        <f t="shared" si="2"/>
        <v>44658.360351710216</v>
      </c>
      <c r="H21" s="240">
        <v>0.54026777999999998</v>
      </c>
      <c r="I21" s="26">
        <v>85.694999999999993</v>
      </c>
      <c r="J21" s="26">
        <v>62.499000000000002</v>
      </c>
      <c r="K21" s="26">
        <v>39.228999999999999</v>
      </c>
      <c r="L21" s="26">
        <v>27.71</v>
      </c>
      <c r="M21" s="26">
        <v>13.250999999999999</v>
      </c>
      <c r="N21" s="26">
        <v>9.8529999999999998</v>
      </c>
      <c r="O21" s="26">
        <v>5.109</v>
      </c>
      <c r="P21" s="26">
        <v>2.0369999999999999</v>
      </c>
      <c r="Q21" s="240"/>
      <c r="R21" s="26">
        <f t="shared" si="3"/>
        <v>14.305000000000007</v>
      </c>
      <c r="S21" s="26">
        <f t="shared" si="0"/>
        <v>23.195999999999991</v>
      </c>
      <c r="T21" s="26">
        <f t="shared" si="0"/>
        <v>23.270000000000003</v>
      </c>
      <c r="U21" s="26">
        <f t="shared" si="0"/>
        <v>11.518999999999998</v>
      </c>
      <c r="V21" s="26">
        <f t="shared" si="0"/>
        <v>14.459000000000001</v>
      </c>
      <c r="W21" s="26">
        <f t="shared" si="0"/>
        <v>3.3979999999999997</v>
      </c>
      <c r="X21" s="26">
        <f t="shared" si="0"/>
        <v>4.7439999999999998</v>
      </c>
      <c r="Y21" s="26">
        <f t="shared" si="0"/>
        <v>3.0720000000000001</v>
      </c>
      <c r="Z21" s="26">
        <f t="shared" si="0"/>
        <v>2.0369999999999999</v>
      </c>
    </row>
    <row r="22" spans="1:26" ht="10.5" customHeight="1">
      <c r="A22" s="132">
        <f t="shared" ref="A22:A31" si="4">A21+1</f>
        <v>2007</v>
      </c>
      <c r="C22" s="23">
        <f>'Table B1'!B95</f>
        <v>142928</v>
      </c>
      <c r="D22" s="23">
        <v>153558</v>
      </c>
      <c r="E22" s="242">
        <f t="shared" si="1"/>
        <v>0.93077534221597047</v>
      </c>
      <c r="F22" s="23">
        <v>6980040.5</v>
      </c>
      <c r="G22" s="23">
        <f t="shared" si="2"/>
        <v>45455.401216478465</v>
      </c>
      <c r="H22" s="240">
        <v>0.54388818999999999</v>
      </c>
      <c r="I22" s="26">
        <v>85.798000000000002</v>
      </c>
      <c r="J22" s="26">
        <v>62.832000000000001</v>
      </c>
      <c r="K22" s="26">
        <v>39.723999999999997</v>
      </c>
      <c r="L22" s="26">
        <v>28.241</v>
      </c>
      <c r="M22" s="26">
        <v>13.731</v>
      </c>
      <c r="N22" s="26">
        <v>10.289</v>
      </c>
      <c r="O22" s="26">
        <v>5.4509999999999996</v>
      </c>
      <c r="P22" s="26">
        <v>2.2200000000000002</v>
      </c>
      <c r="Q22" s="240"/>
      <c r="R22" s="26">
        <f t="shared" si="3"/>
        <v>14.201999999999998</v>
      </c>
      <c r="S22" s="26">
        <f t="shared" si="0"/>
        <v>22.966000000000001</v>
      </c>
      <c r="T22" s="26">
        <f t="shared" si="0"/>
        <v>23.108000000000004</v>
      </c>
      <c r="U22" s="26">
        <f t="shared" si="0"/>
        <v>11.482999999999997</v>
      </c>
      <c r="V22" s="26">
        <f t="shared" si="0"/>
        <v>14.51</v>
      </c>
      <c r="W22" s="26">
        <f t="shared" si="0"/>
        <v>3.4420000000000002</v>
      </c>
      <c r="X22" s="26">
        <f t="shared" si="0"/>
        <v>4.8380000000000001</v>
      </c>
      <c r="Y22" s="26">
        <f t="shared" si="0"/>
        <v>3.2309999999999994</v>
      </c>
      <c r="Z22" s="26">
        <f t="shared" si="0"/>
        <v>2.2200000000000002</v>
      </c>
    </row>
    <row r="23" spans="1:26" ht="10.5" customHeight="1">
      <c r="A23" s="132">
        <f t="shared" si="4"/>
        <v>2008</v>
      </c>
      <c r="C23" s="23">
        <f>'Table B1'!B96</f>
        <v>142000</v>
      </c>
      <c r="D23" s="23">
        <v>154868</v>
      </c>
      <c r="E23" s="242">
        <f t="shared" si="1"/>
        <v>0.91690988454683986</v>
      </c>
      <c r="F23" s="23">
        <v>6870574.2000000002</v>
      </c>
      <c r="G23" s="23">
        <f t="shared" si="2"/>
        <v>44364.066172482373</v>
      </c>
      <c r="H23" s="240">
        <v>0.54385421</v>
      </c>
      <c r="I23" s="26">
        <v>85.983999999999995</v>
      </c>
      <c r="J23" s="26">
        <v>62.801000000000002</v>
      </c>
      <c r="K23" s="26">
        <v>39.314</v>
      </c>
      <c r="L23" s="26">
        <v>27.61</v>
      </c>
      <c r="M23" s="26">
        <v>12.958</v>
      </c>
      <c r="N23" s="26">
        <v>9.5690000000000008</v>
      </c>
      <c r="O23" s="26">
        <v>4.907</v>
      </c>
      <c r="P23" s="26">
        <v>1.956</v>
      </c>
      <c r="Q23" s="240"/>
      <c r="R23" s="26">
        <f t="shared" si="3"/>
        <v>14.016000000000005</v>
      </c>
      <c r="S23" s="26">
        <f t="shared" si="0"/>
        <v>23.182999999999993</v>
      </c>
      <c r="T23" s="26">
        <f t="shared" si="0"/>
        <v>23.487000000000002</v>
      </c>
      <c r="U23" s="26">
        <f t="shared" si="0"/>
        <v>11.704000000000001</v>
      </c>
      <c r="V23" s="26">
        <f t="shared" si="0"/>
        <v>14.651999999999999</v>
      </c>
      <c r="W23" s="26">
        <f t="shared" si="0"/>
        <v>3.3889999999999993</v>
      </c>
      <c r="X23" s="26">
        <f t="shared" si="0"/>
        <v>4.6620000000000008</v>
      </c>
      <c r="Y23" s="26">
        <f t="shared" si="0"/>
        <v>2.9510000000000001</v>
      </c>
      <c r="Z23" s="26">
        <f t="shared" si="0"/>
        <v>1.956</v>
      </c>
    </row>
    <row r="24" spans="1:26" ht="10.5" customHeight="1">
      <c r="A24" s="132">
        <f t="shared" si="4"/>
        <v>2009</v>
      </c>
      <c r="C24" s="23">
        <f>'Table B1'!B97</f>
        <v>136170</v>
      </c>
      <c r="D24" s="23">
        <v>156288</v>
      </c>
      <c r="E24" s="242">
        <f t="shared" si="1"/>
        <v>0.87127610565110569</v>
      </c>
      <c r="F24" s="23">
        <v>6593726.2000000002</v>
      </c>
      <c r="G24" s="23">
        <f t="shared" si="2"/>
        <v>42189.587172399675</v>
      </c>
      <c r="H24" s="240">
        <v>0.55783154000000001</v>
      </c>
      <c r="I24" s="26">
        <v>87.322999999999993</v>
      </c>
      <c r="J24" s="26">
        <v>63.79</v>
      </c>
      <c r="K24" s="26">
        <v>39.44</v>
      </c>
      <c r="L24" s="26">
        <v>27.245999999999999</v>
      </c>
      <c r="M24" s="26">
        <v>12.138</v>
      </c>
      <c r="N24" s="26">
        <v>8.7390000000000008</v>
      </c>
      <c r="O24" s="26">
        <v>4.2110000000000003</v>
      </c>
      <c r="P24" s="26">
        <v>1.575</v>
      </c>
      <c r="Q24" s="240"/>
      <c r="R24" s="26">
        <f t="shared" si="3"/>
        <v>12.677000000000007</v>
      </c>
      <c r="S24" s="26">
        <f t="shared" si="0"/>
        <v>23.532999999999994</v>
      </c>
      <c r="T24" s="26">
        <f t="shared" si="0"/>
        <v>24.35</v>
      </c>
      <c r="U24" s="26">
        <f t="shared" si="0"/>
        <v>12.193999999999999</v>
      </c>
      <c r="V24" s="26">
        <f t="shared" si="0"/>
        <v>15.107999999999999</v>
      </c>
      <c r="W24" s="26">
        <f t="shared" si="0"/>
        <v>3.3989999999999991</v>
      </c>
      <c r="X24" s="26">
        <f t="shared" si="0"/>
        <v>4.5280000000000005</v>
      </c>
      <c r="Y24" s="26">
        <f t="shared" si="0"/>
        <v>2.6360000000000001</v>
      </c>
      <c r="Z24" s="26">
        <f t="shared" si="0"/>
        <v>1.575</v>
      </c>
    </row>
    <row r="25" spans="1:26" ht="10.5" customHeight="1">
      <c r="A25" s="132">
        <f t="shared" si="4"/>
        <v>2010</v>
      </c>
      <c r="C25" s="23">
        <v>134846</v>
      </c>
      <c r="D25" s="23">
        <v>157830</v>
      </c>
      <c r="E25" s="242">
        <f t="shared" si="1"/>
        <v>0.85437496040043082</v>
      </c>
      <c r="F25" s="23">
        <v>6614822.7000000002</v>
      </c>
      <c r="G25" s="23">
        <f t="shared" si="2"/>
        <v>41911.060634860296</v>
      </c>
      <c r="H25" s="240">
        <v>0.57013422999999996</v>
      </c>
      <c r="I25" s="26">
        <v>88.021000000000001</v>
      </c>
      <c r="J25" s="26">
        <v>64.816999999999993</v>
      </c>
      <c r="K25" s="26">
        <v>40.529000000000003</v>
      </c>
      <c r="L25" s="26">
        <v>28.294</v>
      </c>
      <c r="M25" s="26">
        <v>12.951000000000001</v>
      </c>
      <c r="N25" s="26">
        <v>9.4239999999999995</v>
      </c>
      <c r="O25" s="26">
        <v>4.657</v>
      </c>
      <c r="P25" s="26">
        <v>1.7689999999999999</v>
      </c>
      <c r="Q25" s="240"/>
      <c r="R25" s="26">
        <f t="shared" si="3"/>
        <v>11.978999999999999</v>
      </c>
      <c r="S25" s="26">
        <f t="shared" si="0"/>
        <v>23.204000000000008</v>
      </c>
      <c r="T25" s="26">
        <f t="shared" si="0"/>
        <v>24.28799999999999</v>
      </c>
      <c r="U25" s="26">
        <f t="shared" si="0"/>
        <v>12.235000000000003</v>
      </c>
      <c r="V25" s="26">
        <f t="shared" si="0"/>
        <v>15.343</v>
      </c>
      <c r="W25" s="26">
        <f t="shared" si="0"/>
        <v>3.527000000000001</v>
      </c>
      <c r="X25" s="26">
        <f t="shared" si="0"/>
        <v>4.7669999999999995</v>
      </c>
      <c r="Y25" s="26">
        <f t="shared" si="0"/>
        <v>2.8879999999999999</v>
      </c>
      <c r="Z25" s="26">
        <f t="shared" si="0"/>
        <v>1.7689999999999999</v>
      </c>
    </row>
    <row r="26" spans="1:26" ht="10.5" customHeight="1">
      <c r="A26" s="132">
        <f t="shared" si="4"/>
        <v>2011</v>
      </c>
      <c r="C26" s="23">
        <v>136438</v>
      </c>
      <c r="D26" s="23">
        <v>159386</v>
      </c>
      <c r="E26" s="242">
        <f t="shared" si="1"/>
        <v>0.8560224862911423</v>
      </c>
      <c r="F26" s="23">
        <v>6656502.2000000002</v>
      </c>
      <c r="G26" s="23">
        <f t="shared" si="2"/>
        <v>41763.405819833613</v>
      </c>
      <c r="H26" s="240">
        <v>0.57319838999999995</v>
      </c>
      <c r="I26" s="26">
        <v>88.120999999999995</v>
      </c>
      <c r="J26" s="26">
        <v>65.120999999999995</v>
      </c>
      <c r="K26" s="26">
        <v>40.918999999999997</v>
      </c>
      <c r="L26" s="26">
        <v>28.638000000000002</v>
      </c>
      <c r="M26" s="26">
        <v>13.117000000000001</v>
      </c>
      <c r="N26" s="26">
        <v>9.5210000000000008</v>
      </c>
      <c r="O26" s="26">
        <v>4.6639999999999997</v>
      </c>
      <c r="P26" s="26">
        <v>1.7270000000000001</v>
      </c>
      <c r="Q26" s="240"/>
      <c r="R26" s="26">
        <f t="shared" si="3"/>
        <v>11.879000000000005</v>
      </c>
      <c r="S26" s="26">
        <f t="shared" si="0"/>
        <v>23</v>
      </c>
      <c r="T26" s="26">
        <f t="shared" si="0"/>
        <v>24.201999999999998</v>
      </c>
      <c r="U26" s="26">
        <f t="shared" si="0"/>
        <v>12.280999999999995</v>
      </c>
      <c r="V26" s="26">
        <f t="shared" si="0"/>
        <v>15.521000000000001</v>
      </c>
      <c r="W26" s="26">
        <f t="shared" si="0"/>
        <v>3.5960000000000001</v>
      </c>
      <c r="X26" s="26">
        <f t="shared" si="0"/>
        <v>4.8570000000000011</v>
      </c>
      <c r="Y26" s="26">
        <f t="shared" si="0"/>
        <v>2.9369999999999994</v>
      </c>
      <c r="Z26" s="26">
        <f t="shared" si="0"/>
        <v>1.7270000000000001</v>
      </c>
    </row>
    <row r="27" spans="1:26" ht="10.5" customHeight="1">
      <c r="A27" s="132">
        <f t="shared" si="4"/>
        <v>2012</v>
      </c>
      <c r="C27" s="23">
        <v>138952</v>
      </c>
      <c r="D27" s="23">
        <v>160178</v>
      </c>
      <c r="E27" s="242">
        <f t="shared" si="1"/>
        <v>0.86748492302313673</v>
      </c>
      <c r="F27" s="23">
        <v>6825245.4000000004</v>
      </c>
      <c r="G27" s="23">
        <f t="shared" si="2"/>
        <v>42610.379702580882</v>
      </c>
      <c r="H27" s="240">
        <v>0.57253852999999999</v>
      </c>
      <c r="I27" s="26">
        <v>87.858999999999995</v>
      </c>
      <c r="J27" s="26">
        <v>65.129000000000005</v>
      </c>
      <c r="K27" s="26">
        <v>41.262</v>
      </c>
      <c r="L27" s="26">
        <v>29.135000000000002</v>
      </c>
      <c r="M27" s="26">
        <v>13.728</v>
      </c>
      <c r="N27" s="26">
        <v>10.11</v>
      </c>
      <c r="O27" s="26">
        <v>5.1609999999999996</v>
      </c>
      <c r="P27" s="26">
        <v>2.0590000000000002</v>
      </c>
      <c r="Q27" s="26"/>
      <c r="R27" s="26">
        <f t="shared" si="3"/>
        <v>12.141000000000005</v>
      </c>
      <c r="S27" s="26">
        <f t="shared" ref="S27:Z29" si="5">I27-J27</f>
        <v>22.72999999999999</v>
      </c>
      <c r="T27" s="26">
        <f t="shared" si="5"/>
        <v>23.867000000000004</v>
      </c>
      <c r="U27" s="26">
        <f t="shared" si="5"/>
        <v>12.126999999999999</v>
      </c>
      <c r="V27" s="26">
        <f t="shared" si="5"/>
        <v>15.407000000000002</v>
      </c>
      <c r="W27" s="26">
        <f t="shared" si="5"/>
        <v>3.6180000000000003</v>
      </c>
      <c r="X27" s="26">
        <f t="shared" si="5"/>
        <v>4.9489999999999998</v>
      </c>
      <c r="Y27" s="26">
        <f t="shared" si="5"/>
        <v>3.1019999999999994</v>
      </c>
      <c r="Z27" s="26">
        <f t="shared" si="5"/>
        <v>2.0590000000000002</v>
      </c>
    </row>
    <row r="28" spans="1:26" ht="10.5" customHeight="1">
      <c r="A28" s="132">
        <f t="shared" si="4"/>
        <v>2013</v>
      </c>
      <c r="C28" s="23">
        <v>141186</v>
      </c>
      <c r="D28" s="23">
        <v>161057</v>
      </c>
      <c r="E28" s="242">
        <f t="shared" si="1"/>
        <v>0.87662132040209362</v>
      </c>
      <c r="F28" s="23">
        <v>6907532.2000000002</v>
      </c>
      <c r="G28" s="23">
        <f t="shared" si="2"/>
        <v>42888.742494893115</v>
      </c>
      <c r="H28" s="240">
        <v>0.56602867999999995</v>
      </c>
      <c r="I28" s="26">
        <v>87.471000000000004</v>
      </c>
      <c r="J28" s="26">
        <v>64.644999999999996</v>
      </c>
      <c r="K28" s="26">
        <v>40.737000000000002</v>
      </c>
      <c r="L28" s="26">
        <v>28.582000000000001</v>
      </c>
      <c r="M28" s="26">
        <v>13.115</v>
      </c>
      <c r="N28" s="26">
        <v>9.5169999999999995</v>
      </c>
      <c r="O28" s="26">
        <v>4.6959999999999997</v>
      </c>
      <c r="P28" s="26">
        <v>1.796</v>
      </c>
      <c r="Q28" s="26"/>
      <c r="R28" s="26">
        <f t="shared" si="3"/>
        <v>12.528999999999996</v>
      </c>
      <c r="S28" s="26">
        <f t="shared" si="5"/>
        <v>22.826000000000008</v>
      </c>
      <c r="T28" s="26">
        <f t="shared" si="5"/>
        <v>23.907999999999994</v>
      </c>
      <c r="U28" s="26">
        <f t="shared" si="5"/>
        <v>12.155000000000001</v>
      </c>
      <c r="V28" s="26">
        <f t="shared" si="5"/>
        <v>15.467000000000001</v>
      </c>
      <c r="W28" s="26">
        <f t="shared" si="5"/>
        <v>3.5980000000000008</v>
      </c>
      <c r="X28" s="26">
        <f t="shared" si="5"/>
        <v>4.8209999999999997</v>
      </c>
      <c r="Y28" s="26">
        <f t="shared" si="5"/>
        <v>2.8999999999999995</v>
      </c>
      <c r="Z28" s="26">
        <f t="shared" si="5"/>
        <v>1.796</v>
      </c>
    </row>
    <row r="29" spans="1:26" ht="10.5" customHeight="1">
      <c r="A29" s="132">
        <f t="shared" si="4"/>
        <v>2014</v>
      </c>
      <c r="C29" s="23">
        <v>143878</v>
      </c>
      <c r="D29" s="23">
        <v>161906</v>
      </c>
      <c r="E29" s="242">
        <f t="shared" si="1"/>
        <v>0.88865143972428451</v>
      </c>
      <c r="F29" s="23">
        <v>7147681.9000000004</v>
      </c>
      <c r="G29" s="23">
        <f t="shared" si="2"/>
        <v>44147.109433869038</v>
      </c>
      <c r="H29" s="240">
        <v>0.56302099999999999</v>
      </c>
      <c r="I29" s="26">
        <v>87.105000000000004</v>
      </c>
      <c r="J29" s="26">
        <v>64.47</v>
      </c>
      <c r="K29" s="26">
        <v>40.845999999999997</v>
      </c>
      <c r="L29" s="26">
        <v>28.826000000000001</v>
      </c>
      <c r="M29" s="26">
        <v>13.459</v>
      </c>
      <c r="N29" s="26">
        <v>9.8510000000000009</v>
      </c>
      <c r="O29" s="26">
        <v>4.96</v>
      </c>
      <c r="P29" s="26">
        <v>1.925</v>
      </c>
      <c r="Q29" s="26"/>
      <c r="R29" s="26">
        <f t="shared" si="3"/>
        <v>12.894999999999996</v>
      </c>
      <c r="S29" s="26">
        <f t="shared" si="5"/>
        <v>22.635000000000005</v>
      </c>
      <c r="T29" s="26">
        <f t="shared" si="5"/>
        <v>23.624000000000002</v>
      </c>
      <c r="U29" s="26">
        <f t="shared" si="5"/>
        <v>12.019999999999996</v>
      </c>
      <c r="V29" s="26">
        <f t="shared" si="5"/>
        <v>15.367000000000001</v>
      </c>
      <c r="W29" s="26">
        <f t="shared" si="5"/>
        <v>3.6079999999999988</v>
      </c>
      <c r="X29" s="26">
        <f t="shared" si="5"/>
        <v>4.8910000000000009</v>
      </c>
      <c r="Y29" s="26">
        <f t="shared" si="5"/>
        <v>3.0350000000000001</v>
      </c>
      <c r="Z29" s="26">
        <f t="shared" si="5"/>
        <v>1.925</v>
      </c>
    </row>
    <row r="30" spans="1:26" ht="10.5" customHeight="1">
      <c r="A30" s="132">
        <f t="shared" si="4"/>
        <v>2015</v>
      </c>
      <c r="C30" s="23">
        <v>146631</v>
      </c>
      <c r="D30" s="23">
        <v>161936</v>
      </c>
      <c r="E30" s="242">
        <f t="shared" si="1"/>
        <v>0.90548735302835692</v>
      </c>
      <c r="F30" s="23">
        <v>7509382.9000000004</v>
      </c>
      <c r="G30" s="23">
        <f t="shared" si="2"/>
        <v>46372.535446102163</v>
      </c>
      <c r="H30" s="240">
        <v>0.55424768000000002</v>
      </c>
      <c r="I30" s="26">
        <v>86.417000000000002</v>
      </c>
      <c r="J30" s="26">
        <v>63.856000000000002</v>
      </c>
      <c r="K30" s="26">
        <v>40.463999999999999</v>
      </c>
      <c r="L30" s="26">
        <v>28.561</v>
      </c>
      <c r="M30" s="26">
        <v>13.304</v>
      </c>
      <c r="N30" s="26">
        <v>9.7260000000000009</v>
      </c>
      <c r="O30" s="26">
        <v>4.91</v>
      </c>
      <c r="P30" s="26">
        <v>1.9430000000000001</v>
      </c>
      <c r="Q30" s="26"/>
      <c r="R30" s="26">
        <f>100-I30</f>
        <v>13.582999999999998</v>
      </c>
      <c r="S30" s="26">
        <f t="shared" ref="S30:Z30" si="6">I30-J30</f>
        <v>22.561</v>
      </c>
      <c r="T30" s="26">
        <f t="shared" si="6"/>
        <v>23.392000000000003</v>
      </c>
      <c r="U30" s="26">
        <f t="shared" si="6"/>
        <v>11.902999999999999</v>
      </c>
      <c r="V30" s="26">
        <f t="shared" si="6"/>
        <v>15.257</v>
      </c>
      <c r="W30" s="26">
        <f t="shared" si="6"/>
        <v>3.5779999999999994</v>
      </c>
      <c r="X30" s="26">
        <f t="shared" si="6"/>
        <v>4.8160000000000007</v>
      </c>
      <c r="Y30" s="26">
        <f t="shared" si="6"/>
        <v>2.9670000000000001</v>
      </c>
      <c r="Z30" s="26">
        <f t="shared" si="6"/>
        <v>1.9430000000000001</v>
      </c>
    </row>
    <row r="31" spans="1:26" ht="10.5" customHeight="1">
      <c r="A31" s="132">
        <f t="shared" si="4"/>
        <v>2016</v>
      </c>
      <c r="C31" s="23">
        <v>148658</v>
      </c>
      <c r="D31" s="23">
        <v>162715</v>
      </c>
      <c r="E31" s="242">
        <f t="shared" si="1"/>
        <v>0.91360968564668288</v>
      </c>
      <c r="F31" s="23">
        <v>7626754</v>
      </c>
      <c r="G31" s="23">
        <f t="shared" si="2"/>
        <v>46871.855698614141</v>
      </c>
      <c r="H31" s="240">
        <v>0.54493590000000003</v>
      </c>
      <c r="I31" s="26">
        <v>85.786000000000001</v>
      </c>
      <c r="J31" s="26">
        <v>63.165999999999997</v>
      </c>
      <c r="K31" s="26">
        <v>39.881</v>
      </c>
      <c r="L31" s="26">
        <v>28.024000000000001</v>
      </c>
      <c r="M31" s="26">
        <v>12.818</v>
      </c>
      <c r="N31" s="26">
        <v>9.2759999999999998</v>
      </c>
      <c r="O31" s="26">
        <v>4.5890000000000004</v>
      </c>
      <c r="P31" s="26">
        <v>1.776</v>
      </c>
      <c r="Q31" s="26"/>
      <c r="R31" s="26">
        <f>100-I31</f>
        <v>14.213999999999999</v>
      </c>
      <c r="S31" s="26">
        <f t="shared" ref="S31:Z31" si="7">I31-J31</f>
        <v>22.620000000000005</v>
      </c>
      <c r="T31" s="26">
        <f t="shared" si="7"/>
        <v>23.284999999999997</v>
      </c>
      <c r="U31" s="26">
        <f t="shared" si="7"/>
        <v>11.856999999999999</v>
      </c>
      <c r="V31" s="26">
        <f t="shared" si="7"/>
        <v>15.206000000000001</v>
      </c>
      <c r="W31" s="26">
        <f t="shared" si="7"/>
        <v>3.5419999999999998</v>
      </c>
      <c r="X31" s="26">
        <f t="shared" si="7"/>
        <v>4.6869999999999994</v>
      </c>
      <c r="Y31" s="26">
        <f t="shared" si="7"/>
        <v>2.8130000000000006</v>
      </c>
      <c r="Z31" s="26">
        <f t="shared" si="7"/>
        <v>1.776</v>
      </c>
    </row>
    <row r="32" spans="1:26" ht="34" customHeight="1">
      <c r="A32" s="132"/>
      <c r="G32" s="125" t="s">
        <v>460</v>
      </c>
      <c r="H32" s="125" t="s">
        <v>469</v>
      </c>
      <c r="I32" s="125" t="s">
        <v>461</v>
      </c>
      <c r="J32" s="125" t="s">
        <v>462</v>
      </c>
      <c r="K32" s="125" t="s">
        <v>463</v>
      </c>
      <c r="L32" s="125" t="s">
        <v>464</v>
      </c>
      <c r="M32" s="125" t="s">
        <v>465</v>
      </c>
      <c r="N32" s="125" t="s">
        <v>466</v>
      </c>
      <c r="O32" s="125" t="s">
        <v>467</v>
      </c>
      <c r="P32" s="125" t="s">
        <v>468</v>
      </c>
      <c r="Q32" s="26"/>
      <c r="R32" s="125" t="s">
        <v>470</v>
      </c>
      <c r="S32" s="125" t="s">
        <v>471</v>
      </c>
      <c r="T32" s="125" t="s">
        <v>472</v>
      </c>
      <c r="U32" s="125" t="s">
        <v>473</v>
      </c>
      <c r="V32" s="125" t="s">
        <v>474</v>
      </c>
      <c r="W32" s="125" t="s">
        <v>475</v>
      </c>
      <c r="X32" s="125" t="s">
        <v>476</v>
      </c>
      <c r="Y32" s="125" t="s">
        <v>477</v>
      </c>
      <c r="Z32" s="125" t="s">
        <v>468</v>
      </c>
    </row>
    <row r="33" spans="1:26" ht="10.5" customHeight="1">
      <c r="A33" s="132"/>
      <c r="H33" s="26"/>
      <c r="I33" s="26"/>
      <c r="J33" s="26"/>
      <c r="K33" s="26"/>
      <c r="L33" s="26"/>
      <c r="M33" s="26"/>
      <c r="N33" s="26"/>
      <c r="O33" s="26"/>
      <c r="P33" s="26"/>
      <c r="Q33" s="26"/>
      <c r="R33" s="26"/>
      <c r="S33" s="26"/>
      <c r="T33" s="26"/>
      <c r="U33" s="26"/>
      <c r="V33" s="26"/>
      <c r="W33" s="26"/>
      <c r="X33" s="26"/>
      <c r="Y33" s="26"/>
      <c r="Z33" s="26"/>
    </row>
    <row r="34" spans="1:26" ht="10.5" customHeight="1">
      <c r="A34" s="132">
        <v>1990</v>
      </c>
      <c r="C34" s="23"/>
      <c r="D34" s="23"/>
      <c r="E34" s="242"/>
      <c r="F34" s="23"/>
      <c r="G34" s="23">
        <f t="shared" ref="G34:G60" si="8">G5</f>
        <v>36573.720534551758</v>
      </c>
      <c r="H34" s="243">
        <f t="shared" ref="H34:H59" si="9">($G34)*(1-K5/100)/0.9</f>
        <v>26320.887544699082</v>
      </c>
      <c r="I34" s="243">
        <f t="shared" ref="I34:I60" si="10">($G34/100)*I5/0.5</f>
        <v>62007.085794279046</v>
      </c>
      <c r="J34" s="243">
        <f t="shared" ref="J34:J60" si="11">($G34/100)*J5/0.25</f>
        <v>87434.599258720802</v>
      </c>
      <c r="K34" s="243">
        <f t="shared" ref="K34:K60" si="12">($G34/100)*K5/0.1</f>
        <v>128849.21744322582</v>
      </c>
      <c r="L34" s="243">
        <f t="shared" ref="L34:L60" si="13">($G34/100)*L5/0.05</f>
        <v>174442.01746159804</v>
      </c>
      <c r="M34" s="243">
        <f t="shared" ref="M34:M60" si="14">($G34/100)*M5/0.01</f>
        <v>387681.43766624859</v>
      </c>
      <c r="N34" s="243">
        <f t="shared" ref="N34:N60" si="15">($G34/100)*N5/0.005</f>
        <v>558334.41768046713</v>
      </c>
      <c r="O34" s="243">
        <f t="shared" ref="O34:O60" si="16">($G34/100)*O5/0.001</f>
        <v>1277885.7954772383</v>
      </c>
      <c r="P34" s="243">
        <f t="shared" ref="P34:P60" si="17">($G34/100)*P5/0.0001</f>
        <v>4136487.7924578036</v>
      </c>
      <c r="Q34" s="240"/>
      <c r="R34" s="243">
        <f t="shared" ref="R34:R60" si="18">($G34/100)*R5/0.5</f>
        <v>11140.355274824467</v>
      </c>
      <c r="S34" s="243">
        <f t="shared" ref="S34:S60" si="19">($G34/100)*S5/0.25</f>
        <v>36579.572329837283</v>
      </c>
      <c r="T34" s="243">
        <f t="shared" ref="T34:T60" si="20">($G34/100)*T5/0.15</f>
        <v>59824.853802384132</v>
      </c>
      <c r="U34" s="243">
        <f t="shared" ref="U34:U60" si="21">($G34/100)*U5/0.05</f>
        <v>83256.4174248536</v>
      </c>
      <c r="V34" s="243">
        <f t="shared" ref="V34:V60" si="22">($G34/100)*V5/0.04</f>
        <v>121132.16241043541</v>
      </c>
      <c r="W34" s="243">
        <f t="shared" ref="W34:W60" si="23">($G34/100)*W5/0.005</f>
        <v>217028.45765203011</v>
      </c>
      <c r="X34" s="243">
        <f t="shared" ref="X34:X60" si="24">($G34/100)*X5/0.004</f>
        <v>378446.5732312742</v>
      </c>
      <c r="Y34" s="243">
        <f t="shared" ref="Y34:Y60" si="25">($G34/100)*Y5/0.0009</f>
        <v>960263.35136828688</v>
      </c>
      <c r="Z34" s="243">
        <f t="shared" ref="Z34:Z60" si="26">($G34/100)*Z5/0.0001</f>
        <v>4136487.7924578036</v>
      </c>
    </row>
    <row r="35" spans="1:26" ht="10.5" customHeight="1">
      <c r="A35" s="132">
        <v>1991</v>
      </c>
      <c r="C35" s="23"/>
      <c r="D35" s="23"/>
      <c r="E35" s="242"/>
      <c r="F35" s="23"/>
      <c r="G35" s="23">
        <f t="shared" si="8"/>
        <v>35714.159800426532</v>
      </c>
      <c r="H35" s="243">
        <f t="shared" si="9"/>
        <v>25649.512744668551</v>
      </c>
      <c r="I35" s="243">
        <f t="shared" si="10"/>
        <v>61136.213029566148</v>
      </c>
      <c r="J35" s="243">
        <f t="shared" si="11"/>
        <v>86298.267175358662</v>
      </c>
      <c r="K35" s="243">
        <f t="shared" si="12"/>
        <v>126295.98330224835</v>
      </c>
      <c r="L35" s="243">
        <f t="shared" si="13"/>
        <v>169249.40329422132</v>
      </c>
      <c r="M35" s="243">
        <f t="shared" si="14"/>
        <v>361605.86797931866</v>
      </c>
      <c r="N35" s="243">
        <f t="shared" si="15"/>
        <v>510283.91522849433</v>
      </c>
      <c r="O35" s="243">
        <f t="shared" si="16"/>
        <v>1119638.9097433719</v>
      </c>
      <c r="P35" s="243">
        <f t="shared" si="17"/>
        <v>3464273.5006413739</v>
      </c>
      <c r="Q35" s="240"/>
      <c r="R35" s="243">
        <f t="shared" si="18"/>
        <v>10292.106571286922</v>
      </c>
      <c r="S35" s="243">
        <f t="shared" si="19"/>
        <v>35974.158883773634</v>
      </c>
      <c r="T35" s="243">
        <f t="shared" si="20"/>
        <v>59633.123090765541</v>
      </c>
      <c r="U35" s="243">
        <f t="shared" si="21"/>
        <v>83342.563310275364</v>
      </c>
      <c r="V35" s="243">
        <f t="shared" si="22"/>
        <v>121160.287122947</v>
      </c>
      <c r="W35" s="243">
        <f t="shared" si="23"/>
        <v>212927.82073014299</v>
      </c>
      <c r="X35" s="243">
        <f t="shared" si="24"/>
        <v>357945.16659977497</v>
      </c>
      <c r="Y35" s="243">
        <f t="shared" si="25"/>
        <v>859123.95519914944</v>
      </c>
      <c r="Z35" s="243">
        <f t="shared" si="26"/>
        <v>3464273.5006413739</v>
      </c>
    </row>
    <row r="36" spans="1:26" ht="10.5" customHeight="1">
      <c r="A36" s="132">
        <v>1992</v>
      </c>
      <c r="C36" s="23"/>
      <c r="D36" s="23"/>
      <c r="E36" s="242"/>
      <c r="F36" s="23"/>
      <c r="G36" s="23">
        <f t="shared" si="8"/>
        <v>36383.368522370911</v>
      </c>
      <c r="H36" s="243">
        <f t="shared" si="9"/>
        <v>25727.488401468963</v>
      </c>
      <c r="I36" s="243">
        <f t="shared" si="10"/>
        <v>62667.441610302099</v>
      </c>
      <c r="J36" s="243">
        <f t="shared" si="11"/>
        <v>89162.538235663043</v>
      </c>
      <c r="K36" s="243">
        <f t="shared" si="12"/>
        <v>132286.2896104884</v>
      </c>
      <c r="L36" s="243">
        <f t="shared" si="13"/>
        <v>179915.75734312416</v>
      </c>
      <c r="M36" s="243">
        <f t="shared" si="14"/>
        <v>404655.82470580924</v>
      </c>
      <c r="N36" s="243">
        <f t="shared" si="15"/>
        <v>587809.70184742438</v>
      </c>
      <c r="O36" s="243">
        <f t="shared" si="16"/>
        <v>1393483.0144068059</v>
      </c>
      <c r="P36" s="243">
        <f t="shared" si="17"/>
        <v>4871733.0451454651</v>
      </c>
      <c r="Q36" s="240"/>
      <c r="R36" s="243">
        <f t="shared" si="18"/>
        <v>10099.29543443972</v>
      </c>
      <c r="S36" s="243">
        <f t="shared" si="19"/>
        <v>36172.344984941155</v>
      </c>
      <c r="T36" s="243">
        <f t="shared" si="20"/>
        <v>60413.370652446138</v>
      </c>
      <c r="U36" s="243">
        <f t="shared" si="21"/>
        <v>84656.821877852635</v>
      </c>
      <c r="V36" s="243">
        <f t="shared" si="22"/>
        <v>123730.74050245289</v>
      </c>
      <c r="W36" s="243">
        <f t="shared" si="23"/>
        <v>221501.94756419412</v>
      </c>
      <c r="X36" s="243">
        <f t="shared" si="24"/>
        <v>386391.37370757904</v>
      </c>
      <c r="Y36" s="243">
        <f t="shared" si="25"/>
        <v>1007010.7887691772</v>
      </c>
      <c r="Z36" s="243">
        <f t="shared" si="26"/>
        <v>4871733.0451454651</v>
      </c>
    </row>
    <row r="37" spans="1:26" ht="10.5" customHeight="1">
      <c r="A37" s="132">
        <v>1993</v>
      </c>
      <c r="C37" s="23"/>
      <c r="D37" s="23"/>
      <c r="E37" s="242"/>
      <c r="F37" s="23"/>
      <c r="G37" s="23">
        <f t="shared" si="8"/>
        <v>35831.966961670012</v>
      </c>
      <c r="H37" s="243">
        <f t="shared" si="9"/>
        <v>25300.553738668954</v>
      </c>
      <c r="I37" s="243">
        <f t="shared" si="10"/>
        <v>61800.826697470737</v>
      </c>
      <c r="J37" s="243">
        <f t="shared" si="11"/>
        <v>88016.210365967752</v>
      </c>
      <c r="K37" s="243">
        <f t="shared" si="12"/>
        <v>130614.68596867952</v>
      </c>
      <c r="L37" s="243">
        <f t="shared" si="13"/>
        <v>177045.74875761149</v>
      </c>
      <c r="M37" s="243">
        <f t="shared" si="14"/>
        <v>388669.3456332346</v>
      </c>
      <c r="N37" s="243">
        <f t="shared" si="15"/>
        <v>553890.54529349506</v>
      </c>
      <c r="O37" s="243">
        <f t="shared" si="16"/>
        <v>1251610.6059711336</v>
      </c>
      <c r="P37" s="243">
        <f t="shared" si="17"/>
        <v>4031096.2831878765</v>
      </c>
      <c r="Q37" s="240"/>
      <c r="R37" s="243">
        <f t="shared" si="18"/>
        <v>9863.1072258692911</v>
      </c>
      <c r="S37" s="243">
        <f t="shared" si="19"/>
        <v>35585.443028973721</v>
      </c>
      <c r="T37" s="243">
        <f t="shared" si="20"/>
        <v>59617.226630826568</v>
      </c>
      <c r="U37" s="243">
        <f t="shared" si="21"/>
        <v>84183.623179747534</v>
      </c>
      <c r="V37" s="243">
        <f t="shared" si="22"/>
        <v>124139.84953870575</v>
      </c>
      <c r="W37" s="243">
        <f t="shared" si="23"/>
        <v>223448.14597297416</v>
      </c>
      <c r="X37" s="243">
        <f t="shared" si="24"/>
        <v>379460.53012408549</v>
      </c>
      <c r="Y37" s="243">
        <f t="shared" si="25"/>
        <v>942778.8640581622</v>
      </c>
      <c r="Z37" s="243">
        <f t="shared" si="26"/>
        <v>4031096.2831878765</v>
      </c>
    </row>
    <row r="38" spans="1:26" ht="10.5" customHeight="1">
      <c r="A38" s="132">
        <v>1994</v>
      </c>
      <c r="C38" s="23"/>
      <c r="D38" s="23"/>
      <c r="E38" s="242"/>
      <c r="F38" s="23"/>
      <c r="G38" s="23">
        <f t="shared" si="8"/>
        <v>36146.118482441569</v>
      </c>
      <c r="H38" s="243">
        <f t="shared" si="9"/>
        <v>25592.656756184708</v>
      </c>
      <c r="I38" s="243">
        <f t="shared" si="10"/>
        <v>62276.870455768229</v>
      </c>
      <c r="J38" s="243">
        <f t="shared" si="11"/>
        <v>88597.028089942876</v>
      </c>
      <c r="K38" s="243">
        <f t="shared" si="12"/>
        <v>131127.27401875329</v>
      </c>
      <c r="L38" s="243">
        <f t="shared" si="13"/>
        <v>176754.51937913927</v>
      </c>
      <c r="M38" s="243">
        <f t="shared" si="14"/>
        <v>378811.3216959876</v>
      </c>
      <c r="N38" s="243">
        <f t="shared" si="15"/>
        <v>531203.35721796122</v>
      </c>
      <c r="O38" s="243">
        <f t="shared" si="16"/>
        <v>1149085.1065568174</v>
      </c>
      <c r="P38" s="243">
        <f t="shared" si="17"/>
        <v>3491715.0454038549</v>
      </c>
      <c r="Q38" s="240"/>
      <c r="R38" s="243">
        <f t="shared" si="18"/>
        <v>10015.366509114909</v>
      </c>
      <c r="S38" s="243">
        <f t="shared" si="19"/>
        <v>35956.712821593574</v>
      </c>
      <c r="T38" s="243">
        <f t="shared" si="20"/>
        <v>60243.530804069283</v>
      </c>
      <c r="U38" s="243">
        <f t="shared" si="21"/>
        <v>85500.028658367301</v>
      </c>
      <c r="V38" s="243">
        <f t="shared" si="22"/>
        <v>126240.31879992718</v>
      </c>
      <c r="W38" s="243">
        <f t="shared" si="23"/>
        <v>226419.28617401404</v>
      </c>
      <c r="X38" s="243">
        <f t="shared" si="24"/>
        <v>376732.91988324729</v>
      </c>
      <c r="Y38" s="243">
        <f t="shared" si="25"/>
        <v>888792.8911293688</v>
      </c>
      <c r="Z38" s="243">
        <f t="shared" si="26"/>
        <v>3491715.0454038549</v>
      </c>
    </row>
    <row r="39" spans="1:26" ht="10.5" customHeight="1">
      <c r="A39" s="132">
        <v>1995</v>
      </c>
      <c r="C39" s="23"/>
      <c r="D39" s="23"/>
      <c r="E39" s="242"/>
      <c r="F39" s="23"/>
      <c r="G39" s="23">
        <f t="shared" si="8"/>
        <v>37312.565543211633</v>
      </c>
      <c r="H39" s="243">
        <f t="shared" si="9"/>
        <v>26347.646282246507</v>
      </c>
      <c r="I39" s="243">
        <f t="shared" si="10"/>
        <v>63794.785811850656</v>
      </c>
      <c r="J39" s="243">
        <f t="shared" si="11"/>
        <v>90953.109768132679</v>
      </c>
      <c r="K39" s="243">
        <f t="shared" si="12"/>
        <v>135996.83889189776</v>
      </c>
      <c r="L39" s="243">
        <f t="shared" si="13"/>
        <v>185174.80027785068</v>
      </c>
      <c r="M39" s="243">
        <f t="shared" si="14"/>
        <v>407453.21573187102</v>
      </c>
      <c r="N39" s="243">
        <f t="shared" si="15"/>
        <v>578643.26644412591</v>
      </c>
      <c r="O39" s="243">
        <f t="shared" si="16"/>
        <v>1293253.5217277152</v>
      </c>
      <c r="P39" s="243">
        <f t="shared" si="17"/>
        <v>4152888.5449594548</v>
      </c>
      <c r="Q39" s="240"/>
      <c r="R39" s="243">
        <f t="shared" si="18"/>
        <v>10830.345274572612</v>
      </c>
      <c r="S39" s="243">
        <f t="shared" si="19"/>
        <v>36636.461855568632</v>
      </c>
      <c r="T39" s="243">
        <f t="shared" si="20"/>
        <v>60923.957018955953</v>
      </c>
      <c r="U39" s="243">
        <f t="shared" si="21"/>
        <v>86818.877505944838</v>
      </c>
      <c r="V39" s="243">
        <f t="shared" si="22"/>
        <v>129605.19641434561</v>
      </c>
      <c r="W39" s="243">
        <f t="shared" si="23"/>
        <v>236263.16501961611</v>
      </c>
      <c r="X39" s="243">
        <f t="shared" si="24"/>
        <v>399990.7026232286</v>
      </c>
      <c r="Y39" s="243">
        <f t="shared" si="25"/>
        <v>975516.29692418873</v>
      </c>
      <c r="Z39" s="243">
        <f t="shared" si="26"/>
        <v>4152888.5449594548</v>
      </c>
    </row>
    <row r="40" spans="1:26" ht="10.5" customHeight="1">
      <c r="A40" s="132">
        <v>1996</v>
      </c>
      <c r="C40" s="23"/>
      <c r="D40" s="23"/>
      <c r="E40" s="242"/>
      <c r="F40" s="23"/>
      <c r="G40" s="23">
        <f t="shared" si="8"/>
        <v>38365.098714229542</v>
      </c>
      <c r="H40" s="243">
        <f t="shared" si="9"/>
        <v>26988.568108836669</v>
      </c>
      <c r="I40" s="243">
        <f t="shared" si="10"/>
        <v>65443.185386732759</v>
      </c>
      <c r="J40" s="243">
        <f t="shared" si="11"/>
        <v>93465.053487606012</v>
      </c>
      <c r="K40" s="243">
        <f t="shared" si="12"/>
        <v>140753.87416276534</v>
      </c>
      <c r="L40" s="243">
        <f t="shared" si="13"/>
        <v>192976.44653257457</v>
      </c>
      <c r="M40" s="243">
        <f t="shared" si="14"/>
        <v>431146.97935051162</v>
      </c>
      <c r="N40" s="243">
        <f t="shared" si="15"/>
        <v>616680.59673252574</v>
      </c>
      <c r="O40" s="243">
        <f t="shared" si="16"/>
        <v>1411835.6326836471</v>
      </c>
      <c r="P40" s="243">
        <f t="shared" si="17"/>
        <v>4695888.0826216955</v>
      </c>
      <c r="Q40" s="240"/>
      <c r="R40" s="243">
        <f t="shared" si="18"/>
        <v>11287.012041726326</v>
      </c>
      <c r="S40" s="243">
        <f t="shared" si="19"/>
        <v>37421.317285859506</v>
      </c>
      <c r="T40" s="243">
        <f t="shared" si="20"/>
        <v>61939.173037499786</v>
      </c>
      <c r="U40" s="243">
        <f t="shared" si="21"/>
        <v>88531.301792956117</v>
      </c>
      <c r="V40" s="243">
        <f t="shared" si="22"/>
        <v>133433.81332809033</v>
      </c>
      <c r="W40" s="243">
        <f t="shared" si="23"/>
        <v>245613.36196849743</v>
      </c>
      <c r="X40" s="243">
        <f t="shared" si="24"/>
        <v>417891.83774474543</v>
      </c>
      <c r="Y40" s="243">
        <f t="shared" si="25"/>
        <v>1046940.9160238642</v>
      </c>
      <c r="Z40" s="243">
        <f t="shared" si="26"/>
        <v>4695888.0826216955</v>
      </c>
    </row>
    <row r="41" spans="1:26" ht="10.5" customHeight="1">
      <c r="A41" s="132">
        <v>1997</v>
      </c>
      <c r="C41" s="23"/>
      <c r="D41" s="23"/>
      <c r="E41" s="242"/>
      <c r="F41" s="23"/>
      <c r="G41" s="23">
        <f t="shared" si="8"/>
        <v>40055.636078523326</v>
      </c>
      <c r="H41" s="243">
        <f t="shared" si="9"/>
        <v>27996.21924314924</v>
      </c>
      <c r="I41" s="243">
        <f t="shared" si="10"/>
        <v>68097.785784375941</v>
      </c>
      <c r="J41" s="243">
        <f t="shared" si="11"/>
        <v>97572.325036396549</v>
      </c>
      <c r="K41" s="243">
        <f t="shared" si="12"/>
        <v>148590.38759689013</v>
      </c>
      <c r="L41" s="243">
        <f t="shared" si="13"/>
        <v>205910.00282525699</v>
      </c>
      <c r="M41" s="243">
        <f t="shared" si="14"/>
        <v>472616.45009049668</v>
      </c>
      <c r="N41" s="243">
        <f t="shared" si="15"/>
        <v>686313.26856941869</v>
      </c>
      <c r="O41" s="243">
        <f t="shared" si="16"/>
        <v>1645084.9737449531</v>
      </c>
      <c r="P41" s="243">
        <f t="shared" si="17"/>
        <v>5800056.1041701781</v>
      </c>
      <c r="Q41" s="240"/>
      <c r="R41" s="243">
        <f t="shared" si="18"/>
        <v>12013.486372670712</v>
      </c>
      <c r="S41" s="243">
        <f t="shared" si="19"/>
        <v>38623.246532355333</v>
      </c>
      <c r="T41" s="243">
        <f t="shared" si="20"/>
        <v>63560.283329400838</v>
      </c>
      <c r="U41" s="243">
        <f t="shared" si="21"/>
        <v>91270.772368523219</v>
      </c>
      <c r="V41" s="243">
        <f t="shared" si="22"/>
        <v>139233.3910089471</v>
      </c>
      <c r="W41" s="243">
        <f t="shared" si="23"/>
        <v>258919.63161157473</v>
      </c>
      <c r="X41" s="243">
        <f t="shared" si="24"/>
        <v>446620.34227553511</v>
      </c>
      <c r="Y41" s="243">
        <f t="shared" si="25"/>
        <v>1183421.5148088171</v>
      </c>
      <c r="Z41" s="243">
        <f t="shared" si="26"/>
        <v>5800056.1041701781</v>
      </c>
    </row>
    <row r="42" spans="1:26" ht="10.5" customHeight="1">
      <c r="A42" s="132">
        <v>1998</v>
      </c>
      <c r="C42" s="23"/>
      <c r="D42" s="23"/>
      <c r="E42" s="242"/>
      <c r="F42" s="23"/>
      <c r="G42" s="23">
        <f t="shared" si="8"/>
        <v>41777.498280791922</v>
      </c>
      <c r="H42" s="243">
        <f t="shared" si="9"/>
        <v>29055.785859865435</v>
      </c>
      <c r="I42" s="243">
        <f t="shared" si="10"/>
        <v>70868.005883672959</v>
      </c>
      <c r="J42" s="243">
        <f t="shared" si="11"/>
        <v>101781.68351152774</v>
      </c>
      <c r="K42" s="243">
        <f t="shared" si="12"/>
        <v>156272.91006913024</v>
      </c>
      <c r="L42" s="243">
        <f t="shared" si="13"/>
        <v>218103.6075247023</v>
      </c>
      <c r="M42" s="243">
        <f t="shared" si="14"/>
        <v>509142.37154801114</v>
      </c>
      <c r="N42" s="243">
        <f t="shared" si="15"/>
        <v>747315.88924680604</v>
      </c>
      <c r="O42" s="243">
        <f t="shared" si="16"/>
        <v>1866618.6231857829</v>
      </c>
      <c r="P42" s="243">
        <f t="shared" si="17"/>
        <v>6968486.7132360917</v>
      </c>
      <c r="Q42" s="240"/>
      <c r="R42" s="243">
        <f t="shared" si="18"/>
        <v>12686.99067791089</v>
      </c>
      <c r="S42" s="243">
        <f t="shared" si="19"/>
        <v>39954.328255818175</v>
      </c>
      <c r="T42" s="243">
        <f t="shared" si="20"/>
        <v>65454.199139792727</v>
      </c>
      <c r="U42" s="243">
        <f t="shared" si="21"/>
        <v>94442.212613558193</v>
      </c>
      <c r="V42" s="243">
        <f t="shared" si="22"/>
        <v>145343.91651887514</v>
      </c>
      <c r="W42" s="243">
        <f t="shared" si="23"/>
        <v>270968.85384921631</v>
      </c>
      <c r="X42" s="243">
        <f t="shared" si="24"/>
        <v>467490.2057620617</v>
      </c>
      <c r="Y42" s="243">
        <f t="shared" si="25"/>
        <v>1299744.3909579709</v>
      </c>
      <c r="Z42" s="243">
        <f t="shared" si="26"/>
        <v>6968486.7132360917</v>
      </c>
    </row>
    <row r="43" spans="1:26" ht="10.5" customHeight="1">
      <c r="A43" s="132">
        <v>1999</v>
      </c>
      <c r="C43" s="23"/>
      <c r="D43" s="23"/>
      <c r="E43" s="242"/>
      <c r="F43" s="23"/>
      <c r="G43" s="23">
        <f t="shared" si="8"/>
        <v>43657.567049808429</v>
      </c>
      <c r="H43" s="243">
        <f t="shared" si="9"/>
        <v>30183.386606002554</v>
      </c>
      <c r="I43" s="243">
        <f t="shared" si="10"/>
        <v>73731.518687739459</v>
      </c>
      <c r="J43" s="243">
        <f t="shared" si="11"/>
        <v>106243.30886973179</v>
      </c>
      <c r="K43" s="243">
        <f t="shared" si="12"/>
        <v>164925.19104406127</v>
      </c>
      <c r="L43" s="243">
        <f t="shared" si="13"/>
        <v>232397.9609195402</v>
      </c>
      <c r="M43" s="243">
        <f t="shared" si="14"/>
        <v>556546.66475095786</v>
      </c>
      <c r="N43" s="243">
        <f t="shared" si="15"/>
        <v>830192.29501915688</v>
      </c>
      <c r="O43" s="243">
        <f t="shared" si="16"/>
        <v>2182441.776819923</v>
      </c>
      <c r="P43" s="243">
        <f t="shared" si="17"/>
        <v>8866851.8678160924</v>
      </c>
      <c r="Q43" s="240"/>
      <c r="R43" s="243">
        <f t="shared" si="18"/>
        <v>13583.615411877396</v>
      </c>
      <c r="S43" s="243">
        <f t="shared" si="19"/>
        <v>41219.728505747124</v>
      </c>
      <c r="T43" s="243">
        <f t="shared" si="20"/>
        <v>67122.054086845455</v>
      </c>
      <c r="U43" s="243">
        <f t="shared" si="21"/>
        <v>97452.421168582383</v>
      </c>
      <c r="V43" s="243">
        <f t="shared" si="22"/>
        <v>151360.7849616858</v>
      </c>
      <c r="W43" s="243">
        <f t="shared" si="23"/>
        <v>282901.03448275861</v>
      </c>
      <c r="X43" s="243">
        <f t="shared" si="24"/>
        <v>492129.92456896539</v>
      </c>
      <c r="Y43" s="243">
        <f t="shared" si="25"/>
        <v>1439729.5444870153</v>
      </c>
      <c r="Z43" s="243">
        <f t="shared" si="26"/>
        <v>8866851.8678160924</v>
      </c>
    </row>
    <row r="44" spans="1:26" ht="10.5" customHeight="1">
      <c r="A44" s="132">
        <v>2000</v>
      </c>
      <c r="C44" s="23"/>
      <c r="D44" s="23"/>
      <c r="E44" s="242"/>
      <c r="F44" s="23"/>
      <c r="G44" s="23">
        <f t="shared" si="8"/>
        <v>44987.772361169984</v>
      </c>
      <c r="H44" s="243">
        <f t="shared" si="9"/>
        <v>30807.626512929204</v>
      </c>
      <c r="I44" s="243">
        <f t="shared" si="10"/>
        <v>75853.882978168709</v>
      </c>
      <c r="J44" s="243">
        <f t="shared" si="11"/>
        <v>109881.73423671046</v>
      </c>
      <c r="K44" s="243">
        <f t="shared" si="12"/>
        <v>172609.08499533698</v>
      </c>
      <c r="L44" s="243">
        <f t="shared" si="13"/>
        <v>245660.22975540478</v>
      </c>
      <c r="M44" s="243">
        <f t="shared" si="14"/>
        <v>602656.19855023315</v>
      </c>
      <c r="N44" s="243">
        <f t="shared" si="15"/>
        <v>910732.46367952507</v>
      </c>
      <c r="O44" s="243">
        <f t="shared" si="16"/>
        <v>2474327.4798643487</v>
      </c>
      <c r="P44" s="243">
        <f t="shared" si="17"/>
        <v>10234718.21216617</v>
      </c>
      <c r="Q44" s="240"/>
      <c r="R44" s="243">
        <f t="shared" si="18"/>
        <v>14121.661744171251</v>
      </c>
      <c r="S44" s="243">
        <f t="shared" si="19"/>
        <v>41826.031719626975</v>
      </c>
      <c r="T44" s="243">
        <f t="shared" si="20"/>
        <v>68063.500397626107</v>
      </c>
      <c r="U44" s="243">
        <f t="shared" si="21"/>
        <v>99557.940235269169</v>
      </c>
      <c r="V44" s="243">
        <f t="shared" si="22"/>
        <v>156411.23755669774</v>
      </c>
      <c r="W44" s="243">
        <f t="shared" si="23"/>
        <v>294579.93342094112</v>
      </c>
      <c r="X44" s="243">
        <f t="shared" si="24"/>
        <v>519833.70963331911</v>
      </c>
      <c r="Y44" s="243">
        <f t="shared" si="25"/>
        <v>1612061.8429419245</v>
      </c>
      <c r="Z44" s="243">
        <f t="shared" si="26"/>
        <v>10234718.21216617</v>
      </c>
    </row>
    <row r="45" spans="1:26" ht="10.5" customHeight="1">
      <c r="A45" s="132">
        <v>2001</v>
      </c>
      <c r="C45" s="23"/>
      <c r="D45" s="23"/>
      <c r="E45" s="242"/>
      <c r="F45" s="23"/>
      <c r="G45" s="23">
        <f t="shared" si="8"/>
        <v>44254.715034575063</v>
      </c>
      <c r="H45" s="243">
        <f t="shared" si="9"/>
        <v>30613.936703751209</v>
      </c>
      <c r="I45" s="243">
        <f t="shared" si="10"/>
        <v>74815.251048851234</v>
      </c>
      <c r="J45" s="243">
        <f t="shared" si="11"/>
        <v>107816.87714443453</v>
      </c>
      <c r="K45" s="243">
        <f t="shared" si="12"/>
        <v>167021.72001198973</v>
      </c>
      <c r="L45" s="243">
        <f t="shared" si="13"/>
        <v>233983.52933080526</v>
      </c>
      <c r="M45" s="243">
        <f t="shared" si="14"/>
        <v>548271.66456335038</v>
      </c>
      <c r="N45" s="243">
        <f t="shared" si="15"/>
        <v>809772.7757026545</v>
      </c>
      <c r="O45" s="243">
        <f t="shared" si="16"/>
        <v>2079086.5123243365</v>
      </c>
      <c r="P45" s="243">
        <f t="shared" si="17"/>
        <v>7970274.1777269691</v>
      </c>
      <c r="Q45" s="240"/>
      <c r="R45" s="243">
        <f t="shared" si="18"/>
        <v>13694.179020298903</v>
      </c>
      <c r="S45" s="243">
        <f t="shared" si="19"/>
        <v>41813.624953267921</v>
      </c>
      <c r="T45" s="243">
        <f t="shared" si="20"/>
        <v>68346.981899397724</v>
      </c>
      <c r="U45" s="243">
        <f t="shared" si="21"/>
        <v>100059.91069317421</v>
      </c>
      <c r="V45" s="243">
        <f t="shared" si="22"/>
        <v>155411.49552266899</v>
      </c>
      <c r="W45" s="243">
        <f t="shared" si="23"/>
        <v>286770.55342404643</v>
      </c>
      <c r="X45" s="243">
        <f t="shared" si="24"/>
        <v>492444.34154723387</v>
      </c>
      <c r="Y45" s="243">
        <f t="shared" si="25"/>
        <v>1424510.1050573774</v>
      </c>
      <c r="Z45" s="243">
        <f t="shared" si="26"/>
        <v>7970274.1777269691</v>
      </c>
    </row>
    <row r="46" spans="1:26" ht="10.5" customHeight="1">
      <c r="A46" s="132">
        <v>2002</v>
      </c>
      <c r="C46" s="23"/>
      <c r="D46" s="23"/>
      <c r="E46" s="242"/>
      <c r="F46" s="23"/>
      <c r="G46" s="23">
        <f t="shared" si="8"/>
        <v>43370.271386390072</v>
      </c>
      <c r="H46" s="243">
        <f t="shared" si="9"/>
        <v>30174.625371128743</v>
      </c>
      <c r="I46" s="243">
        <f t="shared" si="10"/>
        <v>73704.306599459014</v>
      </c>
      <c r="J46" s="243">
        <f t="shared" si="11"/>
        <v>105899.79386043182</v>
      </c>
      <c r="K46" s="243">
        <f t="shared" si="12"/>
        <v>162131.08552374202</v>
      </c>
      <c r="L46" s="243">
        <f t="shared" si="13"/>
        <v>224311.04361040943</v>
      </c>
      <c r="M46" s="243">
        <f t="shared" si="14"/>
        <v>507475.5454921503</v>
      </c>
      <c r="N46" s="243">
        <f t="shared" si="15"/>
        <v>736253.72705535777</v>
      </c>
      <c r="O46" s="243">
        <f t="shared" si="16"/>
        <v>1802034.7761045077</v>
      </c>
      <c r="P46" s="243">
        <f t="shared" si="17"/>
        <v>6718055.0377518209</v>
      </c>
      <c r="Q46" s="240"/>
      <c r="R46" s="243">
        <f t="shared" si="18"/>
        <v>13036.236173321126</v>
      </c>
      <c r="S46" s="243">
        <f t="shared" si="19"/>
        <v>41508.819338486224</v>
      </c>
      <c r="T46" s="243">
        <f t="shared" si="20"/>
        <v>68412.266084891686</v>
      </c>
      <c r="U46" s="243">
        <f t="shared" si="21"/>
        <v>99951.127437074581</v>
      </c>
      <c r="V46" s="243">
        <f t="shared" si="22"/>
        <v>153519.91813997424</v>
      </c>
      <c r="W46" s="243">
        <f t="shared" si="23"/>
        <v>278697.36392894271</v>
      </c>
      <c r="X46" s="243">
        <f t="shared" si="24"/>
        <v>469808.46479307039</v>
      </c>
      <c r="Y46" s="243">
        <f t="shared" si="25"/>
        <v>1255810.3025881392</v>
      </c>
      <c r="Z46" s="243">
        <f t="shared" si="26"/>
        <v>6718055.0377518209</v>
      </c>
    </row>
    <row r="47" spans="1:26" ht="10.5" customHeight="1">
      <c r="A47" s="132">
        <v>2003</v>
      </c>
      <c r="C47" s="23"/>
      <c r="D47" s="23"/>
      <c r="E47" s="242"/>
      <c r="F47" s="23"/>
      <c r="G47" s="23">
        <f t="shared" si="8"/>
        <v>42884.357640779868</v>
      </c>
      <c r="H47" s="243">
        <f t="shared" si="9"/>
        <v>29632.614636916216</v>
      </c>
      <c r="I47" s="243">
        <f t="shared" si="10"/>
        <v>73372.562861915911</v>
      </c>
      <c r="J47" s="243">
        <f t="shared" si="11"/>
        <v>105751.11056785753</v>
      </c>
      <c r="K47" s="243">
        <f t="shared" si="12"/>
        <v>162150.04467555275</v>
      </c>
      <c r="L47" s="243">
        <f t="shared" si="13"/>
        <v>224225.15236058162</v>
      </c>
      <c r="M47" s="243">
        <f t="shared" si="14"/>
        <v>506078.3045188433</v>
      </c>
      <c r="N47" s="243">
        <f t="shared" si="15"/>
        <v>733494.05308789888</v>
      </c>
      <c r="O47" s="243">
        <f t="shared" si="16"/>
        <v>1790421.9315025595</v>
      </c>
      <c r="P47" s="243">
        <f t="shared" si="17"/>
        <v>6677094.4846694255</v>
      </c>
      <c r="Q47" s="240"/>
      <c r="R47" s="243">
        <f t="shared" si="18"/>
        <v>12396.152419643831</v>
      </c>
      <c r="S47" s="243">
        <f t="shared" si="19"/>
        <v>40994.015155974288</v>
      </c>
      <c r="T47" s="243">
        <f t="shared" si="20"/>
        <v>68151.82116272737</v>
      </c>
      <c r="U47" s="243">
        <f t="shared" si="21"/>
        <v>100074.93699052389</v>
      </c>
      <c r="V47" s="243">
        <f t="shared" si="22"/>
        <v>153761.86432101624</v>
      </c>
      <c r="W47" s="243">
        <f t="shared" si="23"/>
        <v>278662.55594978767</v>
      </c>
      <c r="X47" s="243">
        <f t="shared" si="24"/>
        <v>469262.08348423371</v>
      </c>
      <c r="Y47" s="243">
        <f t="shared" si="25"/>
        <v>1247458.3144840188</v>
      </c>
      <c r="Z47" s="243">
        <f t="shared" si="26"/>
        <v>6677094.4846694255</v>
      </c>
    </row>
    <row r="48" spans="1:26" ht="10.5" customHeight="1">
      <c r="A48" s="132">
        <v>2004</v>
      </c>
      <c r="C48" s="23"/>
      <c r="D48" s="23"/>
      <c r="E48" s="242"/>
      <c r="F48" s="23"/>
      <c r="G48" s="23">
        <f t="shared" si="8"/>
        <v>43691.685562605555</v>
      </c>
      <c r="H48" s="243">
        <f t="shared" si="9"/>
        <v>29886.083851168038</v>
      </c>
      <c r="I48" s="243">
        <f t="shared" si="10"/>
        <v>74878.810717193395</v>
      </c>
      <c r="J48" s="243">
        <f t="shared" si="11"/>
        <v>108456.74490576703</v>
      </c>
      <c r="K48" s="243">
        <f t="shared" si="12"/>
        <v>167942.10096554324</v>
      </c>
      <c r="L48" s="243">
        <f t="shared" si="13"/>
        <v>234589.39812274175</v>
      </c>
      <c r="M48" s="243">
        <f t="shared" si="14"/>
        <v>547063.59492938418</v>
      </c>
      <c r="N48" s="243">
        <f t="shared" si="15"/>
        <v>806898.04897019942</v>
      </c>
      <c r="O48" s="243">
        <f t="shared" si="16"/>
        <v>2065305.9765443648</v>
      </c>
      <c r="P48" s="243">
        <f t="shared" si="17"/>
        <v>8275205.2455574907</v>
      </c>
      <c r="Q48" s="240"/>
      <c r="R48" s="243">
        <f t="shared" si="18"/>
        <v>12504.560408017713</v>
      </c>
      <c r="S48" s="243">
        <f t="shared" si="19"/>
        <v>41300.876528619774</v>
      </c>
      <c r="T48" s="243">
        <f t="shared" si="20"/>
        <v>68799.840865916209</v>
      </c>
      <c r="U48" s="243">
        <f t="shared" si="21"/>
        <v>101294.80380834475</v>
      </c>
      <c r="V48" s="243">
        <f t="shared" si="22"/>
        <v>156470.84892108114</v>
      </c>
      <c r="W48" s="243">
        <f t="shared" si="23"/>
        <v>287229.140888569</v>
      </c>
      <c r="X48" s="243">
        <f t="shared" si="24"/>
        <v>492296.06707665807</v>
      </c>
      <c r="Y48" s="243">
        <f t="shared" si="25"/>
        <v>1375317.1688762396</v>
      </c>
      <c r="Z48" s="243">
        <f t="shared" si="26"/>
        <v>8275205.2455574907</v>
      </c>
    </row>
    <row r="49" spans="1:26" ht="10.5" customHeight="1">
      <c r="A49" s="132">
        <v>2005</v>
      </c>
      <c r="C49" s="23"/>
      <c r="D49" s="23"/>
      <c r="E49" s="242"/>
      <c r="F49" s="23"/>
      <c r="G49" s="23">
        <f t="shared" si="8"/>
        <v>43949.452881270248</v>
      </c>
      <c r="H49" s="243">
        <f t="shared" si="9"/>
        <v>29836.795233840134</v>
      </c>
      <c r="I49" s="243">
        <f t="shared" si="10"/>
        <v>75336.394150958207</v>
      </c>
      <c r="J49" s="243">
        <f t="shared" si="11"/>
        <v>109564.22805489147</v>
      </c>
      <c r="K49" s="243">
        <f t="shared" si="12"/>
        <v>170963.37170814123</v>
      </c>
      <c r="L49" s="243">
        <f t="shared" si="13"/>
        <v>240324.39824536198</v>
      </c>
      <c r="M49" s="243">
        <f t="shared" si="14"/>
        <v>569145.41481244972</v>
      </c>
      <c r="N49" s="243">
        <f t="shared" si="15"/>
        <v>843829.4953203887</v>
      </c>
      <c r="O49" s="243">
        <f t="shared" si="16"/>
        <v>2182090.3355550678</v>
      </c>
      <c r="P49" s="243">
        <f t="shared" si="17"/>
        <v>8794285.5215421766</v>
      </c>
      <c r="Q49" s="240"/>
      <c r="R49" s="243">
        <f t="shared" si="18"/>
        <v>12562.511611582289</v>
      </c>
      <c r="S49" s="243">
        <f t="shared" si="19"/>
        <v>41108.560247024936</v>
      </c>
      <c r="T49" s="243">
        <f t="shared" si="20"/>
        <v>68631.465619391616</v>
      </c>
      <c r="U49" s="243">
        <f t="shared" si="21"/>
        <v>101602.34517092054</v>
      </c>
      <c r="V49" s="243">
        <f t="shared" si="22"/>
        <v>158119.14410359005</v>
      </c>
      <c r="W49" s="243">
        <f t="shared" si="23"/>
        <v>294461.33430451062</v>
      </c>
      <c r="X49" s="243">
        <f t="shared" si="24"/>
        <v>509264.28526171896</v>
      </c>
      <c r="Y49" s="243">
        <f t="shared" si="25"/>
        <v>1447401.9815565001</v>
      </c>
      <c r="Z49" s="243">
        <f t="shared" si="26"/>
        <v>8794285.5215421766</v>
      </c>
    </row>
    <row r="50" spans="1:26" ht="10.5" customHeight="1">
      <c r="A50" s="132">
        <v>2006</v>
      </c>
      <c r="C50" s="23"/>
      <c r="D50" s="23"/>
      <c r="E50" s="242"/>
      <c r="F50" s="23"/>
      <c r="G50" s="23">
        <f t="shared" si="8"/>
        <v>44658.360351710216</v>
      </c>
      <c r="H50" s="243">
        <f t="shared" si="9"/>
        <v>30154.81352148646</v>
      </c>
      <c r="I50" s="243">
        <f t="shared" si="10"/>
        <v>76539.963806796135</v>
      </c>
      <c r="J50" s="243">
        <f t="shared" si="11"/>
        <v>111644.11454486148</v>
      </c>
      <c r="K50" s="243">
        <f t="shared" si="12"/>
        <v>175190.28182372398</v>
      </c>
      <c r="L50" s="243">
        <f t="shared" si="13"/>
        <v>247496.633069178</v>
      </c>
      <c r="M50" s="243">
        <f t="shared" si="14"/>
        <v>591767.93302051211</v>
      </c>
      <c r="N50" s="243">
        <f t="shared" si="15"/>
        <v>880037.64909080148</v>
      </c>
      <c r="O50" s="243">
        <f t="shared" si="16"/>
        <v>2281595.6303688749</v>
      </c>
      <c r="P50" s="243">
        <f t="shared" si="17"/>
        <v>9096908.0036433693</v>
      </c>
      <c r="Q50" s="240"/>
      <c r="R50" s="243">
        <f t="shared" si="18"/>
        <v>12776.7568966243</v>
      </c>
      <c r="S50" s="243">
        <f t="shared" si="19"/>
        <v>41435.813068730793</v>
      </c>
      <c r="T50" s="243">
        <f t="shared" si="20"/>
        <v>69280.003025619793</v>
      </c>
      <c r="U50" s="243">
        <f t="shared" si="21"/>
        <v>102883.93057826998</v>
      </c>
      <c r="V50" s="243">
        <f t="shared" si="22"/>
        <v>161428.80808134453</v>
      </c>
      <c r="W50" s="243">
        <f t="shared" si="23"/>
        <v>303498.21695022262</v>
      </c>
      <c r="X50" s="243">
        <f t="shared" si="24"/>
        <v>529648.15377128322</v>
      </c>
      <c r="Y50" s="243">
        <f t="shared" si="25"/>
        <v>1524338.7000050421</v>
      </c>
      <c r="Z50" s="243">
        <f t="shared" si="26"/>
        <v>9096908.0036433693</v>
      </c>
    </row>
    <row r="51" spans="1:26" ht="10.5" customHeight="1">
      <c r="A51" s="132">
        <f t="shared" ref="A51:A60" si="27">A50+1</f>
        <v>2007</v>
      </c>
      <c r="C51" s="23"/>
      <c r="D51" s="23"/>
      <c r="E51" s="242"/>
      <c r="F51" s="23"/>
      <c r="G51" s="23">
        <f t="shared" si="8"/>
        <v>45455.401216478465</v>
      </c>
      <c r="H51" s="243">
        <f t="shared" si="9"/>
        <v>30442.997374716175</v>
      </c>
      <c r="I51" s="243">
        <f t="shared" si="10"/>
        <v>77999.650271428385</v>
      </c>
      <c r="J51" s="243">
        <f t="shared" si="11"/>
        <v>114242.15076935099</v>
      </c>
      <c r="K51" s="243">
        <f t="shared" si="12"/>
        <v>180567.03579233904</v>
      </c>
      <c r="L51" s="243">
        <f t="shared" si="13"/>
        <v>256741.19715091365</v>
      </c>
      <c r="M51" s="243">
        <f t="shared" si="14"/>
        <v>624148.11410346569</v>
      </c>
      <c r="N51" s="243">
        <f t="shared" si="15"/>
        <v>935381.24623269378</v>
      </c>
      <c r="O51" s="243">
        <f t="shared" si="16"/>
        <v>2477773.9203102412</v>
      </c>
      <c r="P51" s="243">
        <f t="shared" si="17"/>
        <v>10091099.070058219</v>
      </c>
      <c r="Q51" s="240"/>
      <c r="R51" s="243">
        <f t="shared" si="18"/>
        <v>12911.152161528542</v>
      </c>
      <c r="S51" s="243">
        <f t="shared" si="19"/>
        <v>41757.149773505778</v>
      </c>
      <c r="T51" s="243">
        <f t="shared" si="20"/>
        <v>70025.560754025631</v>
      </c>
      <c r="U51" s="243">
        <f t="shared" si="21"/>
        <v>104392.8744337644</v>
      </c>
      <c r="V51" s="243">
        <f t="shared" si="22"/>
        <v>164889.46791277561</v>
      </c>
      <c r="W51" s="243">
        <f t="shared" si="23"/>
        <v>312914.98197423777</v>
      </c>
      <c r="X51" s="243">
        <f t="shared" si="24"/>
        <v>549783.07771330711</v>
      </c>
      <c r="Y51" s="243">
        <f t="shared" si="25"/>
        <v>1631848.9036715766</v>
      </c>
      <c r="Z51" s="243">
        <f t="shared" si="26"/>
        <v>10091099.070058219</v>
      </c>
    </row>
    <row r="52" spans="1:26" ht="10.5" customHeight="1">
      <c r="A52" s="132">
        <f t="shared" si="27"/>
        <v>2008</v>
      </c>
      <c r="C52" s="23"/>
      <c r="D52" s="23"/>
      <c r="E52" s="242"/>
      <c r="F52" s="23"/>
      <c r="G52" s="23">
        <f t="shared" si="8"/>
        <v>44364.066172482373</v>
      </c>
      <c r="H52" s="243">
        <f t="shared" si="9"/>
        <v>29914.196886036276</v>
      </c>
      <c r="I52" s="243">
        <f t="shared" si="10"/>
        <v>76291.997315494489</v>
      </c>
      <c r="J52" s="243">
        <f t="shared" si="11"/>
        <v>111444.30878792264</v>
      </c>
      <c r="K52" s="243">
        <f t="shared" si="12"/>
        <v>174412.88975049718</v>
      </c>
      <c r="L52" s="243">
        <f t="shared" si="13"/>
        <v>244978.37340444766</v>
      </c>
      <c r="M52" s="243">
        <f t="shared" si="14"/>
        <v>574869.56946302659</v>
      </c>
      <c r="N52" s="243">
        <f t="shared" si="15"/>
        <v>849039.49840896786</v>
      </c>
      <c r="O52" s="243">
        <f t="shared" si="16"/>
        <v>2176944.7270837105</v>
      </c>
      <c r="P52" s="243">
        <f t="shared" si="17"/>
        <v>8677611.3433375526</v>
      </c>
      <c r="Q52" s="240"/>
      <c r="R52" s="243">
        <f t="shared" si="18"/>
        <v>12436.135029470264</v>
      </c>
      <c r="S52" s="243">
        <f t="shared" si="19"/>
        <v>41139.685843066341</v>
      </c>
      <c r="T52" s="243">
        <f t="shared" si="20"/>
        <v>69465.25481287291</v>
      </c>
      <c r="U52" s="243">
        <f t="shared" si="21"/>
        <v>103847.40609654674</v>
      </c>
      <c r="V52" s="243">
        <f t="shared" si="22"/>
        <v>162505.57438980293</v>
      </c>
      <c r="W52" s="243">
        <f t="shared" si="23"/>
        <v>300699.6405170855</v>
      </c>
      <c r="X52" s="243">
        <f t="shared" si="24"/>
        <v>517063.19124028221</v>
      </c>
      <c r="Y52" s="243">
        <f t="shared" si="25"/>
        <v>1454648.4363888388</v>
      </c>
      <c r="Z52" s="243">
        <f t="shared" si="26"/>
        <v>8677611.3433375526</v>
      </c>
    </row>
    <row r="53" spans="1:26" ht="10.5" customHeight="1">
      <c r="A53" s="132">
        <f t="shared" si="27"/>
        <v>2009</v>
      </c>
      <c r="C53" s="23"/>
      <c r="D53" s="23"/>
      <c r="E53" s="242"/>
      <c r="F53" s="23"/>
      <c r="G53" s="23">
        <f t="shared" si="8"/>
        <v>42189.587172399675</v>
      </c>
      <c r="H53" s="243">
        <f t="shared" si="9"/>
        <v>28388.904435116936</v>
      </c>
      <c r="I53" s="243">
        <f t="shared" si="10"/>
        <v>73682.426413109133</v>
      </c>
      <c r="J53" s="243">
        <f t="shared" si="11"/>
        <v>107650.95062909502</v>
      </c>
      <c r="K53" s="243">
        <f t="shared" si="12"/>
        <v>166395.73180794431</v>
      </c>
      <c r="L53" s="243">
        <f t="shared" si="13"/>
        <v>229899.4984198403</v>
      </c>
      <c r="M53" s="243">
        <f t="shared" si="14"/>
        <v>512097.20909858722</v>
      </c>
      <c r="N53" s="243">
        <f t="shared" si="15"/>
        <v>737389.60459920159</v>
      </c>
      <c r="O53" s="243">
        <f t="shared" si="16"/>
        <v>1776603.5158297503</v>
      </c>
      <c r="P53" s="243">
        <f t="shared" si="17"/>
        <v>6644859.9796529487</v>
      </c>
      <c r="Q53" s="240"/>
      <c r="R53" s="243">
        <f t="shared" si="18"/>
        <v>10696.747931690219</v>
      </c>
      <c r="S53" s="243">
        <f t="shared" si="19"/>
        <v>39713.902197123258</v>
      </c>
      <c r="T53" s="243">
        <f t="shared" si="20"/>
        <v>68487.76317652881</v>
      </c>
      <c r="U53" s="243">
        <f t="shared" si="21"/>
        <v>102891.96519604833</v>
      </c>
      <c r="V53" s="243">
        <f t="shared" si="22"/>
        <v>159350.07075015357</v>
      </c>
      <c r="W53" s="243">
        <f t="shared" si="23"/>
        <v>286804.81359797297</v>
      </c>
      <c r="X53" s="243">
        <f t="shared" si="24"/>
        <v>477586.1267915644</v>
      </c>
      <c r="Y53" s="243">
        <f t="shared" si="25"/>
        <v>1235686.1309605062</v>
      </c>
      <c r="Z53" s="243">
        <f t="shared" si="26"/>
        <v>6644859.9796529487</v>
      </c>
    </row>
    <row r="54" spans="1:26" ht="10.5" customHeight="1">
      <c r="A54" s="132">
        <f t="shared" si="27"/>
        <v>2010</v>
      </c>
      <c r="C54" s="23"/>
      <c r="D54" s="23"/>
      <c r="E54" s="242"/>
      <c r="F54" s="23"/>
      <c r="G54" s="23">
        <f t="shared" si="8"/>
        <v>41911.060634860296</v>
      </c>
      <c r="H54" s="243">
        <f t="shared" si="9"/>
        <v>27694.363189064181</v>
      </c>
      <c r="I54" s="243">
        <f t="shared" si="10"/>
        <v>73781.069362820766</v>
      </c>
      <c r="J54" s="243">
        <f t="shared" si="11"/>
        <v>108661.96868678958</v>
      </c>
      <c r="K54" s="243">
        <f t="shared" si="12"/>
        <v>169861.3376470253</v>
      </c>
      <c r="L54" s="243">
        <f t="shared" si="13"/>
        <v>237166.30992054744</v>
      </c>
      <c r="M54" s="243">
        <f t="shared" si="14"/>
        <v>542790.14628207567</v>
      </c>
      <c r="N54" s="243">
        <f t="shared" si="15"/>
        <v>789939.67084584676</v>
      </c>
      <c r="O54" s="243">
        <f t="shared" si="16"/>
        <v>1951798.0937654439</v>
      </c>
      <c r="P54" s="243">
        <f t="shared" si="17"/>
        <v>7414066.6263067862</v>
      </c>
      <c r="Q54" s="240"/>
      <c r="R54" s="243">
        <f t="shared" si="18"/>
        <v>10041.051906899829</v>
      </c>
      <c r="S54" s="243">
        <f t="shared" si="19"/>
        <v>38900.170038851946</v>
      </c>
      <c r="T54" s="243">
        <f t="shared" si="20"/>
        <v>67862.389379965767</v>
      </c>
      <c r="U54" s="243">
        <f t="shared" si="21"/>
        <v>102556.36537350317</v>
      </c>
      <c r="V54" s="243">
        <f t="shared" si="22"/>
        <v>160760.35083016538</v>
      </c>
      <c r="W54" s="243">
        <f t="shared" si="23"/>
        <v>295640.62171830458</v>
      </c>
      <c r="X54" s="243">
        <f t="shared" si="24"/>
        <v>499475.06511594751</v>
      </c>
      <c r="Y54" s="243">
        <f t="shared" si="25"/>
        <v>1344879.367927517</v>
      </c>
      <c r="Z54" s="243">
        <f t="shared" si="26"/>
        <v>7414066.6263067862</v>
      </c>
    </row>
    <row r="55" spans="1:26" ht="10.5" customHeight="1">
      <c r="A55" s="132">
        <f t="shared" si="27"/>
        <v>2011</v>
      </c>
      <c r="C55" s="23"/>
      <c r="D55" s="23"/>
      <c r="E55" s="242"/>
      <c r="F55" s="23"/>
      <c r="G55" s="23">
        <f t="shared" si="8"/>
        <v>41763.405819833613</v>
      </c>
      <c r="H55" s="243">
        <f t="shared" si="9"/>
        <v>27415.819769351001</v>
      </c>
      <c r="I55" s="243">
        <f t="shared" si="10"/>
        <v>73604.661684991152</v>
      </c>
      <c r="J55" s="243">
        <f t="shared" si="11"/>
        <v>108786.99001573537</v>
      </c>
      <c r="K55" s="243">
        <f t="shared" si="12"/>
        <v>170891.68027417711</v>
      </c>
      <c r="L55" s="243">
        <f t="shared" si="13"/>
        <v>239204.08317367898</v>
      </c>
      <c r="M55" s="243">
        <f t="shared" si="14"/>
        <v>547810.59413875756</v>
      </c>
      <c r="N55" s="243">
        <f t="shared" si="15"/>
        <v>795258.7736212716</v>
      </c>
      <c r="O55" s="243">
        <f t="shared" si="16"/>
        <v>1947845.2474370394</v>
      </c>
      <c r="P55" s="243">
        <f t="shared" si="17"/>
        <v>7212540.185085265</v>
      </c>
      <c r="Q55" s="240"/>
      <c r="R55" s="243">
        <f t="shared" si="18"/>
        <v>9922.1499546760733</v>
      </c>
      <c r="S55" s="243">
        <f t="shared" si="19"/>
        <v>38422.333354246919</v>
      </c>
      <c r="T55" s="243">
        <f t="shared" si="20"/>
        <v>67383.863176774204</v>
      </c>
      <c r="U55" s="243">
        <f t="shared" si="21"/>
        <v>102579.27737467526</v>
      </c>
      <c r="V55" s="243">
        <f t="shared" si="22"/>
        <v>162052.45543240936</v>
      </c>
      <c r="W55" s="243">
        <f t="shared" si="23"/>
        <v>300362.41465624335</v>
      </c>
      <c r="X55" s="243">
        <f t="shared" si="24"/>
        <v>507112.15516732971</v>
      </c>
      <c r="Y55" s="243">
        <f t="shared" si="25"/>
        <v>1362879.1432539034</v>
      </c>
      <c r="Z55" s="243">
        <f t="shared" si="26"/>
        <v>7212540.185085265</v>
      </c>
    </row>
    <row r="56" spans="1:26" ht="10.5" customHeight="1">
      <c r="A56" s="132">
        <f t="shared" si="27"/>
        <v>2012</v>
      </c>
      <c r="G56" s="23">
        <f t="shared" si="8"/>
        <v>42610.379702580882</v>
      </c>
      <c r="H56" s="243">
        <f t="shared" si="9"/>
        <v>27809.427588557734</v>
      </c>
      <c r="I56" s="243">
        <f t="shared" si="10"/>
        <v>74874.107005781072</v>
      </c>
      <c r="J56" s="243">
        <f t="shared" si="11"/>
        <v>111006.85678597561</v>
      </c>
      <c r="K56" s="243">
        <f t="shared" si="12"/>
        <v>175818.94872878926</v>
      </c>
      <c r="L56" s="243">
        <f t="shared" si="13"/>
        <v>248290.68252693882</v>
      </c>
      <c r="M56" s="243">
        <f t="shared" si="14"/>
        <v>584955.29255703033</v>
      </c>
      <c r="N56" s="243">
        <f t="shared" si="15"/>
        <v>861581.87758618535</v>
      </c>
      <c r="O56" s="243">
        <f t="shared" si="16"/>
        <v>2199121.696450199</v>
      </c>
      <c r="P56" s="243">
        <f t="shared" si="17"/>
        <v>8773477.1807614043</v>
      </c>
      <c r="Q56" s="240"/>
      <c r="R56" s="243">
        <f t="shared" si="18"/>
        <v>10346.652399380695</v>
      </c>
      <c r="S56" s="243">
        <f t="shared" si="19"/>
        <v>38741.357225586522</v>
      </c>
      <c r="T56" s="243">
        <f t="shared" si="20"/>
        <v>67798.795490766555</v>
      </c>
      <c r="U56" s="243">
        <f t="shared" si="21"/>
        <v>103347.21493063965</v>
      </c>
      <c r="V56" s="243">
        <f t="shared" si="22"/>
        <v>164124.53001941595</v>
      </c>
      <c r="W56" s="243">
        <f t="shared" si="23"/>
        <v>308328.70752787532</v>
      </c>
      <c r="X56" s="243">
        <f t="shared" si="24"/>
        <v>527196.92287018197</v>
      </c>
      <c r="Y56" s="243">
        <f t="shared" si="25"/>
        <v>1468637.7537489543</v>
      </c>
      <c r="Z56" s="243">
        <f t="shared" si="26"/>
        <v>8773477.1807614043</v>
      </c>
    </row>
    <row r="57" spans="1:26" ht="10.5" customHeight="1">
      <c r="A57" s="132">
        <f t="shared" si="27"/>
        <v>2013</v>
      </c>
      <c r="G57" s="23">
        <f t="shared" si="8"/>
        <v>42888.742494893115</v>
      </c>
      <c r="H57" s="243">
        <f t="shared" si="9"/>
        <v>28241.283849720563</v>
      </c>
      <c r="I57" s="243">
        <f t="shared" si="10"/>
        <v>75030.423895415908</v>
      </c>
      <c r="J57" s="243">
        <f t="shared" si="11"/>
        <v>110901.7103432946</v>
      </c>
      <c r="K57" s="243">
        <f t="shared" si="12"/>
        <v>174715.87030144606</v>
      </c>
      <c r="L57" s="243">
        <f t="shared" si="13"/>
        <v>245169.20759780699</v>
      </c>
      <c r="M57" s="243">
        <f t="shared" si="14"/>
        <v>562485.8578205232</v>
      </c>
      <c r="N57" s="243">
        <f t="shared" si="15"/>
        <v>816344.32464779541</v>
      </c>
      <c r="O57" s="243">
        <f t="shared" si="16"/>
        <v>2014055.3475601804</v>
      </c>
      <c r="P57" s="243">
        <f t="shared" si="17"/>
        <v>7702818.1520828037</v>
      </c>
      <c r="Q57" s="240"/>
      <c r="R57" s="243">
        <f t="shared" si="18"/>
        <v>10747.061094370314</v>
      </c>
      <c r="S57" s="243">
        <f t="shared" si="19"/>
        <v>39159.137447537221</v>
      </c>
      <c r="T57" s="243">
        <f t="shared" si="20"/>
        <v>68358.937037860291</v>
      </c>
      <c r="U57" s="243">
        <f t="shared" si="21"/>
        <v>104262.53300508516</v>
      </c>
      <c r="V57" s="243">
        <f t="shared" si="22"/>
        <v>165840.04504212795</v>
      </c>
      <c r="W57" s="243">
        <f t="shared" si="23"/>
        <v>308627.39099325088</v>
      </c>
      <c r="X57" s="243">
        <f t="shared" si="24"/>
        <v>516916.56891969923</v>
      </c>
      <c r="Y57" s="243">
        <f t="shared" si="25"/>
        <v>1381970.5915021112</v>
      </c>
      <c r="Z57" s="243">
        <f t="shared" si="26"/>
        <v>7702818.1520828037</v>
      </c>
    </row>
    <row r="58" spans="1:26" ht="10.5" customHeight="1">
      <c r="A58" s="132">
        <f t="shared" si="27"/>
        <v>2014</v>
      </c>
      <c r="G58" s="23">
        <f t="shared" si="8"/>
        <v>44147.109433869038</v>
      </c>
      <c r="H58" s="243">
        <f t="shared" si="9"/>
        <v>29016.423460567654</v>
      </c>
      <c r="I58" s="243">
        <f t="shared" si="10"/>
        <v>76908.679344743257</v>
      </c>
      <c r="J58" s="243">
        <f t="shared" si="11"/>
        <v>113846.56580806147</v>
      </c>
      <c r="K58" s="243">
        <f t="shared" si="12"/>
        <v>180323.28319358145</v>
      </c>
      <c r="L58" s="243">
        <f t="shared" si="13"/>
        <v>254516.91530814176</v>
      </c>
      <c r="M58" s="243">
        <f t="shared" si="14"/>
        <v>594175.94587044336</v>
      </c>
      <c r="N58" s="243">
        <f t="shared" si="15"/>
        <v>869786.35006608779</v>
      </c>
      <c r="O58" s="243">
        <f t="shared" si="16"/>
        <v>2189696.627919904</v>
      </c>
      <c r="P58" s="243">
        <f t="shared" si="17"/>
        <v>8498318.5660197902</v>
      </c>
      <c r="Q58" s="240"/>
      <c r="R58" s="243">
        <f t="shared" si="18"/>
        <v>11385.539522994821</v>
      </c>
      <c r="S58" s="243">
        <f t="shared" si="19"/>
        <v>39970.792881425034</v>
      </c>
      <c r="T58" s="243">
        <f t="shared" si="20"/>
        <v>69528.754217714813</v>
      </c>
      <c r="U58" s="243">
        <f t="shared" si="21"/>
        <v>106129.65107902113</v>
      </c>
      <c r="V58" s="243">
        <f t="shared" si="22"/>
        <v>169602.15766756638</v>
      </c>
      <c r="W58" s="243">
        <f t="shared" si="23"/>
        <v>318565.54167479882</v>
      </c>
      <c r="X58" s="243">
        <f t="shared" si="24"/>
        <v>539808.78060263372</v>
      </c>
      <c r="Y58" s="243">
        <f t="shared" si="25"/>
        <v>1488738.6347976949</v>
      </c>
      <c r="Z58" s="243">
        <f t="shared" si="26"/>
        <v>8498318.5660197902</v>
      </c>
    </row>
    <row r="59" spans="1:26" ht="10.5" customHeight="1">
      <c r="A59" s="132">
        <f t="shared" si="27"/>
        <v>2015</v>
      </c>
      <c r="G59" s="23">
        <f t="shared" si="8"/>
        <v>46372.535446102163</v>
      </c>
      <c r="H59" s="243">
        <f t="shared" si="9"/>
        <v>30675.947447990424</v>
      </c>
      <c r="I59" s="243">
        <f t="shared" si="10"/>
        <v>80147.507912916219</v>
      </c>
      <c r="J59" s="243">
        <f t="shared" si="11"/>
        <v>118446.58493785199</v>
      </c>
      <c r="K59" s="243">
        <f t="shared" si="12"/>
        <v>187641.8274291078</v>
      </c>
      <c r="L59" s="243">
        <f t="shared" si="13"/>
        <v>264889.19697522477</v>
      </c>
      <c r="M59" s="243">
        <f t="shared" si="14"/>
        <v>616940.21157494327</v>
      </c>
      <c r="N59" s="243">
        <f t="shared" si="15"/>
        <v>902038.55949757947</v>
      </c>
      <c r="O59" s="243">
        <f t="shared" si="16"/>
        <v>2276891.4904036163</v>
      </c>
      <c r="P59" s="243">
        <f t="shared" si="17"/>
        <v>9010183.6371776499</v>
      </c>
      <c r="Q59" s="240"/>
      <c r="R59" s="243">
        <f t="shared" si="18"/>
        <v>12597.562979288112</v>
      </c>
      <c r="S59" s="243">
        <f t="shared" si="19"/>
        <v>41848.430887980438</v>
      </c>
      <c r="T59" s="243">
        <f t="shared" si="20"/>
        <v>72316.423277014808</v>
      </c>
      <c r="U59" s="243">
        <f t="shared" si="21"/>
        <v>110394.4578829908</v>
      </c>
      <c r="V59" s="243">
        <f t="shared" si="22"/>
        <v>176876.4433252952</v>
      </c>
      <c r="W59" s="243">
        <f t="shared" si="23"/>
        <v>331841.86365230702</v>
      </c>
      <c r="X59" s="243">
        <f t="shared" si="24"/>
        <v>558325.32677107013</v>
      </c>
      <c r="Y59" s="243">
        <f t="shared" si="25"/>
        <v>1528747.9185398349</v>
      </c>
      <c r="Z59" s="243">
        <f t="shared" si="26"/>
        <v>9010183.6371776499</v>
      </c>
    </row>
    <row r="60" spans="1:26" ht="10.5" customHeight="1">
      <c r="A60" s="132">
        <f t="shared" si="27"/>
        <v>2016</v>
      </c>
      <c r="G60" s="23">
        <f t="shared" si="8"/>
        <v>46871.855698614141</v>
      </c>
      <c r="H60" s="243">
        <f>($G60)*(1-K31/100)/0.9</f>
        <v>31309.878808277594</v>
      </c>
      <c r="I60" s="243">
        <f t="shared" si="10"/>
        <v>80418.980259226257</v>
      </c>
      <c r="J60" s="243">
        <f t="shared" si="11"/>
        <v>118428.30548234643</v>
      </c>
      <c r="K60" s="243">
        <f t="shared" si="12"/>
        <v>186929.64771164308</v>
      </c>
      <c r="L60" s="243">
        <f t="shared" si="13"/>
        <v>262707.37681959255</v>
      </c>
      <c r="M60" s="243">
        <f t="shared" si="14"/>
        <v>600803.44634483603</v>
      </c>
      <c r="N60" s="243">
        <f t="shared" si="15"/>
        <v>869566.66692068952</v>
      </c>
      <c r="O60" s="243">
        <f t="shared" si="16"/>
        <v>2150949.4580094032</v>
      </c>
      <c r="P60" s="243">
        <f t="shared" si="17"/>
        <v>8324441.5720738713</v>
      </c>
      <c r="Q60" s="26"/>
      <c r="R60" s="243">
        <f t="shared" si="18"/>
        <v>13324.731138002027</v>
      </c>
      <c r="S60" s="243">
        <f t="shared" si="19"/>
        <v>42409.655036106087</v>
      </c>
      <c r="T60" s="243">
        <f t="shared" si="20"/>
        <v>72760.743996148682</v>
      </c>
      <c r="U60" s="243">
        <f t="shared" si="21"/>
        <v>111151.91860369357</v>
      </c>
      <c r="V60" s="243">
        <f t="shared" si="22"/>
        <v>178183.35943828168</v>
      </c>
      <c r="W60" s="243">
        <f t="shared" si="23"/>
        <v>332040.22576898255</v>
      </c>
      <c r="X60" s="243">
        <f t="shared" si="24"/>
        <v>549220.96914851107</v>
      </c>
      <c r="Y60" s="243">
        <f t="shared" si="25"/>
        <v>1465005.889780018</v>
      </c>
      <c r="Z60" s="243">
        <f t="shared" si="26"/>
        <v>8324441.5720738713</v>
      </c>
    </row>
    <row r="61" spans="1:26" ht="5.25" customHeight="1">
      <c r="A61" s="24"/>
      <c r="B61" s="24"/>
      <c r="C61" s="24"/>
      <c r="D61" s="24"/>
      <c r="E61" s="24"/>
      <c r="F61" s="24"/>
      <c r="G61" s="24"/>
      <c r="H61" s="128"/>
      <c r="I61" s="128"/>
      <c r="J61" s="128"/>
      <c r="K61" s="128"/>
      <c r="L61" s="128"/>
      <c r="M61" s="128"/>
      <c r="N61" s="128"/>
      <c r="O61" s="128"/>
      <c r="P61" s="128"/>
      <c r="Q61" s="128"/>
      <c r="R61" s="128"/>
      <c r="S61" s="128"/>
      <c r="T61" s="128"/>
      <c r="U61" s="128"/>
      <c r="V61" s="128"/>
      <c r="W61" s="128"/>
      <c r="X61" s="128"/>
      <c r="Y61" s="128"/>
      <c r="Z61" s="128"/>
    </row>
    <row r="62" spans="1:26" ht="13.5" customHeight="1">
      <c r="A62" s="129" t="s">
        <v>437</v>
      </c>
      <c r="B62" s="129"/>
      <c r="C62" s="129"/>
      <c r="D62" s="129"/>
      <c r="E62" s="129"/>
      <c r="F62" s="129"/>
      <c r="G62" s="129"/>
    </row>
    <row r="63" spans="1:26">
      <c r="A63" s="129" t="s">
        <v>459</v>
      </c>
      <c r="B63" s="129"/>
      <c r="C63" s="129"/>
      <c r="D63" s="129"/>
      <c r="E63" s="129"/>
      <c r="F63" s="129"/>
      <c r="G63" s="129"/>
    </row>
    <row r="64" spans="1:26">
      <c r="A64" s="129" t="s">
        <v>500</v>
      </c>
      <c r="B64" s="129"/>
      <c r="C64" s="129"/>
      <c r="D64" s="129"/>
      <c r="E64" s="129"/>
      <c r="F64" s="129"/>
      <c r="G64" s="129"/>
    </row>
    <row r="65" spans="1:7">
      <c r="A65" s="129" t="s">
        <v>499</v>
      </c>
      <c r="B65" s="129"/>
      <c r="C65" s="129"/>
      <c r="D65" s="129"/>
      <c r="E65" s="129"/>
      <c r="F65" s="129"/>
      <c r="G65" s="129"/>
    </row>
    <row r="66" spans="1:7">
      <c r="A66" s="129" t="s">
        <v>455</v>
      </c>
      <c r="B66" s="129"/>
      <c r="C66" s="129"/>
      <c r="D66" s="129"/>
      <c r="E66" s="129"/>
      <c r="F66" s="129"/>
      <c r="G66" s="129"/>
    </row>
    <row r="67" spans="1:7">
      <c r="A67" s="129" t="s">
        <v>456</v>
      </c>
      <c r="B67" s="129"/>
      <c r="C67" s="129"/>
      <c r="D67" s="129"/>
      <c r="E67" s="129"/>
      <c r="F67" s="129"/>
      <c r="G67" s="129"/>
    </row>
    <row r="68" spans="1:7">
      <c r="A68" s="129" t="s">
        <v>457</v>
      </c>
      <c r="B68" s="129"/>
      <c r="C68" s="129"/>
      <c r="D68" s="129"/>
      <c r="E68" s="129"/>
      <c r="F68" s="129"/>
      <c r="G68" s="129"/>
    </row>
    <row r="69" spans="1:7">
      <c r="A69" s="129" t="s">
        <v>498</v>
      </c>
      <c r="B69" s="129"/>
      <c r="C69" s="129"/>
      <c r="D69" s="129"/>
      <c r="E69" s="129"/>
      <c r="F69" s="129"/>
      <c r="G69" s="129"/>
    </row>
    <row r="70" spans="1:7">
      <c r="A70" s="129" t="s">
        <v>497</v>
      </c>
    </row>
  </sheetData>
  <mergeCells count="1">
    <mergeCell ref="A1:Z1"/>
  </mergeCells>
  <printOptions horizontalCentered="1" verticalCentered="1"/>
  <pageMargins left="0.78740157480314965" right="0.78740157480314965" top="0.59055118110236227" bottom="0.78740157480314965" header="0.51181102362204722" footer="0.51181102362204722"/>
  <pageSetup scale="46" orientation="portrait" verticalDpi="96"/>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C185"/>
  <sheetViews>
    <sheetView zoomScale="125" zoomScaleNormal="125" workbookViewId="0">
      <selection activeCell="P110" sqref="P110:U110"/>
    </sheetView>
  </sheetViews>
  <sheetFormatPr baseColWidth="10" defaultColWidth="5.28515625" defaultRowHeight="12.75" customHeight="1"/>
  <cols>
    <col min="1" max="4" width="5.28515625" style="27" customWidth="1"/>
    <col min="5" max="5" width="5.85546875" style="27" customWidth="1"/>
    <col min="6" max="6" width="6" style="27" customWidth="1"/>
    <col min="7" max="7" width="6.5703125" style="27" customWidth="1"/>
    <col min="8" max="8" width="2.28515625" style="27" customWidth="1"/>
    <col min="9" max="12" width="5.28515625" style="27" customWidth="1"/>
    <col min="13" max="13" width="5.85546875" style="27" customWidth="1"/>
    <col min="14" max="14" width="7.140625" style="27" customWidth="1"/>
    <col min="15" max="15" width="2.28515625" style="27" customWidth="1"/>
    <col min="16" max="19" width="5.28515625" style="27" customWidth="1"/>
    <col min="20" max="20" width="6.28515625" style="27" customWidth="1"/>
    <col min="21" max="21" width="7.28515625" style="27" customWidth="1"/>
    <col min="22" max="22" width="3" style="27" customWidth="1"/>
    <col min="23" max="26" width="5.28515625" style="27" customWidth="1"/>
    <col min="27" max="28" width="6.28515625" style="27" customWidth="1"/>
    <col min="29" max="16384" width="5.28515625" style="27"/>
  </cols>
  <sheetData>
    <row r="1" spans="1:29" ht="12.75" customHeight="1">
      <c r="A1" s="517" t="s">
        <v>404</v>
      </c>
      <c r="B1" s="518"/>
      <c r="C1" s="518"/>
      <c r="D1" s="518"/>
      <c r="E1" s="518"/>
      <c r="F1" s="518"/>
      <c r="G1" s="518"/>
      <c r="H1" s="518"/>
      <c r="I1" s="518"/>
      <c r="J1" s="518"/>
      <c r="K1" s="518"/>
      <c r="L1" s="518"/>
      <c r="M1" s="518"/>
      <c r="N1" s="518"/>
      <c r="O1" s="519"/>
      <c r="P1" s="519"/>
      <c r="Q1" s="519"/>
      <c r="R1" s="519"/>
      <c r="S1" s="519"/>
      <c r="T1" s="519"/>
      <c r="U1" s="519"/>
      <c r="V1" s="170"/>
    </row>
    <row r="2" spans="1:29" ht="12.75" customHeight="1">
      <c r="A2" s="514" t="s">
        <v>258</v>
      </c>
      <c r="B2" s="515"/>
      <c r="C2" s="515"/>
      <c r="D2" s="515"/>
      <c r="E2" s="515"/>
      <c r="F2" s="515"/>
      <c r="G2" s="515"/>
      <c r="H2" s="515"/>
      <c r="I2" s="515"/>
      <c r="J2" s="515"/>
      <c r="K2" s="515"/>
      <c r="L2" s="515"/>
      <c r="M2" s="515"/>
      <c r="N2" s="515"/>
      <c r="O2" s="516"/>
      <c r="P2" s="516"/>
      <c r="Q2" s="516"/>
      <c r="R2" s="516"/>
      <c r="S2" s="516"/>
      <c r="T2" s="516"/>
      <c r="U2" s="516"/>
      <c r="V2" s="171"/>
    </row>
    <row r="3" spans="1:29" ht="12.75" customHeight="1">
      <c r="A3" s="150"/>
      <c r="B3" s="151" t="s">
        <v>256</v>
      </c>
      <c r="C3" s="151"/>
      <c r="D3" s="151"/>
      <c r="E3" s="151"/>
      <c r="F3" s="151"/>
      <c r="G3" s="151"/>
      <c r="H3" s="152"/>
      <c r="I3" s="151" t="s">
        <v>257</v>
      </c>
      <c r="J3" s="152"/>
      <c r="K3" s="152"/>
      <c r="L3" s="152"/>
      <c r="M3" s="152"/>
      <c r="N3" s="152"/>
      <c r="O3" s="152"/>
      <c r="P3" s="151" t="s">
        <v>260</v>
      </c>
      <c r="Q3" s="152"/>
      <c r="R3" s="152"/>
      <c r="S3" s="152"/>
      <c r="T3" s="152"/>
      <c r="U3" s="152"/>
      <c r="V3" s="152"/>
      <c r="W3" s="151" t="s">
        <v>261</v>
      </c>
      <c r="X3" s="152"/>
      <c r="Y3" s="152"/>
      <c r="Z3" s="152"/>
      <c r="AA3" s="152"/>
      <c r="AB3" s="152"/>
      <c r="AC3" s="150"/>
    </row>
    <row r="4" spans="1:29" ht="12.75" customHeight="1">
      <c r="B4" s="63" t="s">
        <v>74</v>
      </c>
      <c r="C4" s="63" t="s">
        <v>75</v>
      </c>
      <c r="D4" s="63" t="s">
        <v>76</v>
      </c>
      <c r="E4" s="63" t="s">
        <v>87</v>
      </c>
      <c r="F4" s="63" t="s">
        <v>88</v>
      </c>
      <c r="G4" s="63" t="s">
        <v>89</v>
      </c>
      <c r="H4" s="105"/>
      <c r="I4" s="63" t="s">
        <v>74</v>
      </c>
      <c r="J4" s="63" t="s">
        <v>75</v>
      </c>
      <c r="K4" s="63" t="s">
        <v>76</v>
      </c>
      <c r="L4" s="63" t="s">
        <v>87</v>
      </c>
      <c r="M4" s="63" t="s">
        <v>88</v>
      </c>
      <c r="N4" s="63" t="s">
        <v>89</v>
      </c>
      <c r="O4" s="105"/>
      <c r="P4" s="63" t="s">
        <v>74</v>
      </c>
      <c r="Q4" s="63" t="s">
        <v>75</v>
      </c>
      <c r="R4" s="63" t="s">
        <v>76</v>
      </c>
      <c r="S4" s="63" t="s">
        <v>87</v>
      </c>
      <c r="T4" s="63" t="s">
        <v>88</v>
      </c>
      <c r="U4" s="63" t="s">
        <v>89</v>
      </c>
      <c r="V4" s="63"/>
      <c r="W4" s="63" t="s">
        <v>74</v>
      </c>
      <c r="X4" s="63" t="s">
        <v>75</v>
      </c>
      <c r="Y4" s="63" t="s">
        <v>76</v>
      </c>
      <c r="Z4" s="63" t="s">
        <v>87</v>
      </c>
      <c r="AA4" s="63" t="s">
        <v>88</v>
      </c>
      <c r="AB4" s="63" t="s">
        <v>89</v>
      </c>
    </row>
    <row r="5" spans="1:29" ht="12.75"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V5" s="33"/>
      <c r="W5" s="33"/>
      <c r="X5" s="33"/>
      <c r="Y5" s="33"/>
      <c r="Z5" s="33"/>
      <c r="AA5" s="33"/>
      <c r="AB5" s="33"/>
      <c r="AC5" s="31"/>
    </row>
    <row r="6" spans="1:29" ht="12.75" customHeight="1">
      <c r="A6" s="28">
        <v>1913</v>
      </c>
      <c r="B6" s="29"/>
      <c r="C6" s="29"/>
      <c r="D6" s="29">
        <v>3769.6035410642849</v>
      </c>
      <c r="E6" s="29">
        <v>6181.8234749360918</v>
      </c>
      <c r="F6" s="29">
        <v>19543.068179191832</v>
      </c>
      <c r="G6" s="29">
        <v>82201.495733722782</v>
      </c>
      <c r="H6" s="29"/>
      <c r="I6" s="29"/>
      <c r="J6" s="29"/>
      <c r="K6" s="29">
        <v>3769.6035410642849</v>
      </c>
      <c r="L6" s="29">
        <v>6181.8234749360918</v>
      </c>
      <c r="M6" s="29">
        <v>19543.068179191832</v>
      </c>
      <c r="N6" s="29">
        <v>82201.495733722782</v>
      </c>
      <c r="O6" s="29"/>
      <c r="P6" s="29"/>
      <c r="Q6" s="29"/>
      <c r="R6" s="29">
        <v>3769.6035410642849</v>
      </c>
      <c r="S6" s="29">
        <v>6181.8234749360918</v>
      </c>
      <c r="T6" s="29">
        <v>19543.068179191832</v>
      </c>
      <c r="U6" s="29">
        <v>82201.495733722782</v>
      </c>
      <c r="V6" s="29"/>
      <c r="W6" s="29"/>
      <c r="X6" s="29"/>
      <c r="Y6" s="29"/>
      <c r="Z6" s="29"/>
      <c r="AA6" s="29"/>
      <c r="AB6" s="29"/>
      <c r="AC6" s="28"/>
    </row>
    <row r="7" spans="1:29" ht="12.75" customHeight="1">
      <c r="A7" s="28">
        <v>1914</v>
      </c>
      <c r="B7" s="29"/>
      <c r="C7" s="29"/>
      <c r="D7" s="29">
        <v>3530.5727619772561</v>
      </c>
      <c r="E7" s="29">
        <v>5864.3172092086788</v>
      </c>
      <c r="F7" s="29">
        <v>18969.827679701964</v>
      </c>
      <c r="G7" s="29">
        <v>82774.151726587297</v>
      </c>
      <c r="H7" s="29"/>
      <c r="I7" s="29"/>
      <c r="J7" s="29"/>
      <c r="K7" s="29">
        <v>3530.5727619772561</v>
      </c>
      <c r="L7" s="29">
        <v>5864.3172092086788</v>
      </c>
      <c r="M7" s="29">
        <v>18969.827679701964</v>
      </c>
      <c r="N7" s="29">
        <v>82774.151726587297</v>
      </c>
      <c r="O7" s="29"/>
      <c r="P7" s="29"/>
      <c r="Q7" s="29"/>
      <c r="R7" s="29">
        <v>3530.5727619772561</v>
      </c>
      <c r="S7" s="29">
        <v>5864.3172092086788</v>
      </c>
      <c r="T7" s="29">
        <v>18969.827679701964</v>
      </c>
      <c r="U7" s="29">
        <v>82774.151726587312</v>
      </c>
      <c r="V7" s="29"/>
      <c r="W7" s="29"/>
      <c r="X7" s="29"/>
      <c r="Y7" s="29"/>
      <c r="Z7" s="29"/>
      <c r="AA7" s="29"/>
      <c r="AB7" s="29"/>
      <c r="AC7" s="28"/>
    </row>
    <row r="8" spans="1:29" ht="12.75" customHeight="1">
      <c r="A8" s="28">
        <v>1915</v>
      </c>
      <c r="B8" s="29"/>
      <c r="C8" s="29"/>
      <c r="D8" s="29">
        <v>3005.9133434175287</v>
      </c>
      <c r="E8" s="29">
        <v>5719.5304301114729</v>
      </c>
      <c r="F8" s="29">
        <v>21078.831160065758</v>
      </c>
      <c r="G8" s="29">
        <v>106951.08852214899</v>
      </c>
      <c r="H8" s="29"/>
      <c r="I8" s="29"/>
      <c r="J8" s="29"/>
      <c r="K8" s="29">
        <v>3005.9133434175287</v>
      </c>
      <c r="L8" s="29">
        <v>5719.5304301114729</v>
      </c>
      <c r="M8" s="29">
        <v>21078.831160065758</v>
      </c>
      <c r="N8" s="29">
        <v>106951.08852214899</v>
      </c>
      <c r="O8" s="29"/>
      <c r="P8" s="29"/>
      <c r="Q8" s="29"/>
      <c r="R8" s="29">
        <v>3005.9133434175292</v>
      </c>
      <c r="S8" s="29">
        <v>5719.5304301114729</v>
      </c>
      <c r="T8" s="29">
        <v>21078.831160065758</v>
      </c>
      <c r="U8" s="29">
        <v>106951.088522149</v>
      </c>
      <c r="V8" s="29"/>
      <c r="W8" s="29"/>
      <c r="X8" s="29"/>
      <c r="Y8" s="29"/>
      <c r="Z8" s="29"/>
      <c r="AA8" s="29"/>
      <c r="AB8" s="29"/>
      <c r="AC8" s="28"/>
    </row>
    <row r="9" spans="1:29" ht="12.75" customHeight="1">
      <c r="A9" s="28">
        <v>1916</v>
      </c>
      <c r="B9" s="29"/>
      <c r="C9" s="29"/>
      <c r="D9" s="29">
        <v>3879.9234120297174</v>
      </c>
      <c r="E9" s="29">
        <v>6932.6928379357905</v>
      </c>
      <c r="F9" s="29">
        <v>26019.876738364874</v>
      </c>
      <c r="G9" s="29">
        <v>142504.08539487215</v>
      </c>
      <c r="H9" s="29"/>
      <c r="I9" s="29"/>
      <c r="J9" s="29"/>
      <c r="K9" s="29">
        <v>3922.311912771298</v>
      </c>
      <c r="L9" s="29">
        <v>7130.9118155079695</v>
      </c>
      <c r="M9" s="29">
        <v>27163.556113860654</v>
      </c>
      <c r="N9" s="29">
        <v>148397.11148262996</v>
      </c>
      <c r="O9" s="29"/>
      <c r="P9" s="29"/>
      <c r="Q9" s="29"/>
      <c r="R9" s="29">
        <v>3901.4637753357597</v>
      </c>
      <c r="S9" s="29">
        <v>7191.1463371842465</v>
      </c>
      <c r="T9" s="29">
        <v>27752.191656231786</v>
      </c>
      <c r="U9" s="29">
        <v>157153.90360570856</v>
      </c>
      <c r="V9" s="29"/>
      <c r="W9" s="29"/>
      <c r="X9" s="29"/>
      <c r="Y9" s="29"/>
      <c r="Z9" s="29"/>
      <c r="AA9" s="29"/>
      <c r="AB9" s="29"/>
      <c r="AC9" s="28"/>
    </row>
    <row r="10" spans="1:29" ht="12.75" customHeight="1">
      <c r="A10" s="28">
        <v>1917</v>
      </c>
      <c r="B10" s="29">
        <v>1643.6487411647804</v>
      </c>
      <c r="C10" s="29">
        <v>2276.303319852937</v>
      </c>
      <c r="D10" s="29">
        <v>5619.5182640291187</v>
      </c>
      <c r="E10" s="29">
        <v>9110.0173855891953</v>
      </c>
      <c r="F10" s="29">
        <v>31618.270207914647</v>
      </c>
      <c r="G10" s="29">
        <v>144242.86720985852</v>
      </c>
      <c r="H10" s="29"/>
      <c r="I10" s="29">
        <v>1643.6487411647804</v>
      </c>
      <c r="J10" s="29">
        <v>2316.6713530027687</v>
      </c>
      <c r="K10" s="29">
        <v>5728.4865219756721</v>
      </c>
      <c r="L10" s="29">
        <v>9274.3659205224194</v>
      </c>
      <c r="M10" s="29">
        <v>32105.466869467204</v>
      </c>
      <c r="N10" s="29">
        <v>145386.54922595905</v>
      </c>
      <c r="O10" s="29"/>
      <c r="P10" s="29">
        <v>1643.6487411647802</v>
      </c>
      <c r="Q10" s="29">
        <v>2326.7633612902273</v>
      </c>
      <c r="R10" s="29">
        <v>5718.0071326265024</v>
      </c>
      <c r="S10" s="29">
        <v>9291.0213965127768</v>
      </c>
      <c r="T10" s="29">
        <v>31953.591697078205</v>
      </c>
      <c r="U10" s="29">
        <v>147009.93144821227</v>
      </c>
      <c r="V10" s="29"/>
      <c r="W10" s="29"/>
      <c r="X10" s="29"/>
      <c r="Y10" s="29"/>
      <c r="Z10" s="29"/>
      <c r="AA10" s="29"/>
      <c r="AB10" s="29"/>
      <c r="AC10" s="28"/>
    </row>
    <row r="11" spans="1:29" ht="12.75" customHeight="1">
      <c r="A11" s="28">
        <v>1918</v>
      </c>
      <c r="B11" s="29">
        <v>2043.0196417561449</v>
      </c>
      <c r="C11" s="29">
        <v>2729.5230215593365</v>
      </c>
      <c r="D11" s="29">
        <v>6591.4197618224289</v>
      </c>
      <c r="E11" s="29">
        <v>10236.499939019159</v>
      </c>
      <c r="F11" s="29">
        <v>31643.816678544204</v>
      </c>
      <c r="G11" s="29">
        <v>128049.45407659665</v>
      </c>
      <c r="H11" s="29"/>
      <c r="I11" s="29">
        <v>2057.9697140682501</v>
      </c>
      <c r="J11" s="29">
        <v>2764.8614443007104</v>
      </c>
      <c r="K11" s="29">
        <v>6717.9062286867611</v>
      </c>
      <c r="L11" s="29">
        <v>10419.783717363938</v>
      </c>
      <c r="M11" s="29">
        <v>31962.966756254369</v>
      </c>
      <c r="N11" s="29">
        <v>128574.24959770491</v>
      </c>
      <c r="O11" s="29"/>
      <c r="P11" s="29">
        <v>2059.6308332140402</v>
      </c>
      <c r="Q11" s="29">
        <v>2773.6960499860538</v>
      </c>
      <c r="R11" s="29">
        <v>6705.0640737482763</v>
      </c>
      <c r="S11" s="29">
        <v>10437.59693359122</v>
      </c>
      <c r="T11" s="29">
        <v>31649.134150945629</v>
      </c>
      <c r="U11" s="29">
        <v>129314.34587225755</v>
      </c>
      <c r="V11" s="29"/>
      <c r="W11" s="29"/>
      <c r="X11" s="29"/>
      <c r="Y11" s="29"/>
      <c r="Z11" s="29"/>
      <c r="AA11" s="29"/>
      <c r="AB11" s="29"/>
      <c r="AC11" s="28"/>
    </row>
    <row r="12" spans="1:29" ht="12.75" customHeight="1">
      <c r="A12" s="28">
        <v>1919</v>
      </c>
      <c r="B12" s="29">
        <v>2221.3320988876549</v>
      </c>
      <c r="C12" s="29">
        <v>3068.0350943797162</v>
      </c>
      <c r="D12" s="29">
        <v>7696.7498271538916</v>
      </c>
      <c r="E12" s="29">
        <v>11970.606096680725</v>
      </c>
      <c r="F12" s="29">
        <v>38171.479795898085</v>
      </c>
      <c r="G12" s="29">
        <v>135850.45016435187</v>
      </c>
      <c r="H12" s="29"/>
      <c r="I12" s="29">
        <v>2256.5665467916219</v>
      </c>
      <c r="J12" s="29">
        <v>3176.6279835873906</v>
      </c>
      <c r="K12" s="29">
        <v>8073.0074149579814</v>
      </c>
      <c r="L12" s="29">
        <v>12481.689177068907</v>
      </c>
      <c r="M12" s="29">
        <v>39459.807285090355</v>
      </c>
      <c r="N12" s="29">
        <v>138663.54321677974</v>
      </c>
      <c r="O12" s="29"/>
      <c r="P12" s="29">
        <v>2260.4814854476185</v>
      </c>
      <c r="Q12" s="29">
        <v>3203.7762058893095</v>
      </c>
      <c r="R12" s="29">
        <v>8152.7333335386338</v>
      </c>
      <c r="S12" s="29">
        <v>12695.456664020818</v>
      </c>
      <c r="T12" s="29">
        <v>39949.15173949278</v>
      </c>
      <c r="U12" s="29">
        <v>142735.50170197882</v>
      </c>
      <c r="V12" s="29"/>
      <c r="W12" s="29"/>
      <c r="X12" s="29"/>
      <c r="Y12" s="29"/>
      <c r="Z12" s="29"/>
      <c r="AA12" s="29"/>
      <c r="AB12" s="29"/>
      <c r="AC12" s="28"/>
    </row>
    <row r="13" spans="1:29" ht="12.75" customHeight="1">
      <c r="A13" s="28">
        <v>1920</v>
      </c>
      <c r="B13" s="29">
        <v>2611.123529381332</v>
      </c>
      <c r="C13" s="29">
        <v>3162.8746251531588</v>
      </c>
      <c r="D13" s="29">
        <v>7650.3024153838142</v>
      </c>
      <c r="E13" s="29">
        <v>12218.219631921231</v>
      </c>
      <c r="F13" s="29">
        <v>35002.659778432135</v>
      </c>
      <c r="G13" s="29">
        <v>113591.40915102797</v>
      </c>
      <c r="H13" s="29"/>
      <c r="I13" s="29">
        <v>2672.1575284691103</v>
      </c>
      <c r="J13" s="29">
        <v>3310.2238502856007</v>
      </c>
      <c r="K13" s="29">
        <v>8098.6094106977371</v>
      </c>
      <c r="L13" s="29">
        <v>12717.806992351858</v>
      </c>
      <c r="M13" s="29">
        <v>35688.049795228129</v>
      </c>
      <c r="N13" s="29">
        <v>114294.944945015</v>
      </c>
      <c r="O13" s="29"/>
      <c r="P13" s="29">
        <v>2678.9390839233092</v>
      </c>
      <c r="Q13" s="29">
        <v>3347.0611565687118</v>
      </c>
      <c r="R13" s="29">
        <v>8208.6544357603871</v>
      </c>
      <c r="S13" s="29">
        <v>12921.648745187073</v>
      </c>
      <c r="T13" s="29">
        <v>35660.235109827576</v>
      </c>
      <c r="U13" s="29">
        <v>115290.67605931689</v>
      </c>
      <c r="V13" s="29"/>
      <c r="W13" s="29"/>
      <c r="X13" s="29"/>
      <c r="Y13" s="29"/>
      <c r="Z13" s="29"/>
      <c r="AA13" s="29"/>
      <c r="AB13" s="29"/>
      <c r="AC13" s="28"/>
    </row>
    <row r="14" spans="1:29" ht="12.75" customHeight="1">
      <c r="A14" s="28">
        <v>1921</v>
      </c>
      <c r="B14" s="29">
        <v>2287.2300841707779</v>
      </c>
      <c r="C14" s="29">
        <v>2853.0793897157923</v>
      </c>
      <c r="D14" s="29">
        <v>6731.1861232259944</v>
      </c>
      <c r="E14" s="29">
        <v>10386.309428374867</v>
      </c>
      <c r="F14" s="29">
        <v>29175.029141936564</v>
      </c>
      <c r="G14" s="29">
        <v>93314.2325124653</v>
      </c>
      <c r="H14" s="29"/>
      <c r="I14" s="29">
        <v>2303.5978046829823</v>
      </c>
      <c r="J14" s="29">
        <v>2904.0248066472595</v>
      </c>
      <c r="K14" s="29">
        <v>6907.6579331740813</v>
      </c>
      <c r="L14" s="29">
        <v>10617.325876729188</v>
      </c>
      <c r="M14" s="29">
        <v>29618.577299374127</v>
      </c>
      <c r="N14" s="29">
        <v>93684.433775569036</v>
      </c>
      <c r="O14" s="29"/>
      <c r="P14" s="29">
        <v>2305.4164402954493</v>
      </c>
      <c r="Q14" s="29">
        <v>2916.7611608801267</v>
      </c>
      <c r="R14" s="29">
        <v>6914.1472365011077</v>
      </c>
      <c r="S14" s="29">
        <v>10664.689942870038</v>
      </c>
      <c r="T14" s="29">
        <v>29472.672016482062</v>
      </c>
      <c r="U14" s="29">
        <v>94206.393655752661</v>
      </c>
      <c r="V14" s="29"/>
      <c r="W14" s="29"/>
      <c r="X14" s="29"/>
      <c r="Y14" s="29"/>
      <c r="Z14" s="29"/>
      <c r="AA14" s="29"/>
      <c r="AB14" s="29"/>
      <c r="AC14" s="28"/>
    </row>
    <row r="15" spans="1:29" ht="12.75" customHeight="1">
      <c r="A15" s="28">
        <v>1922</v>
      </c>
      <c r="B15" s="29">
        <v>2280.5104939812136</v>
      </c>
      <c r="C15" s="29">
        <v>2963.0882154413257</v>
      </c>
      <c r="D15" s="29">
        <v>7061.8125998981277</v>
      </c>
      <c r="E15" s="29">
        <v>11058.606395720934</v>
      </c>
      <c r="F15" s="29">
        <v>31839.664878945325</v>
      </c>
      <c r="G15" s="29">
        <v>101152.30824710394</v>
      </c>
      <c r="H15" s="29"/>
      <c r="I15" s="29">
        <v>2304.0086803410695</v>
      </c>
      <c r="J15" s="29">
        <v>3035.3310848861956</v>
      </c>
      <c r="K15" s="29">
        <v>7328.617917082729</v>
      </c>
      <c r="L15" s="29">
        <v>11507.09396568428</v>
      </c>
      <c r="M15" s="29">
        <v>33316.388378198404</v>
      </c>
      <c r="N15" s="29">
        <v>107433.60198882573</v>
      </c>
      <c r="O15" s="29"/>
      <c r="P15" s="29">
        <v>2306.6195899366094</v>
      </c>
      <c r="Q15" s="29">
        <v>3053.3918022474136</v>
      </c>
      <c r="R15" s="29">
        <v>7369.2703495237483</v>
      </c>
      <c r="S15" s="29">
        <v>11689.193741577405</v>
      </c>
      <c r="T15" s="29">
        <v>34110.893997501444</v>
      </c>
      <c r="U15" s="29">
        <v>116968.30459048059</v>
      </c>
      <c r="V15" s="29"/>
      <c r="W15" s="29"/>
      <c r="X15" s="29"/>
      <c r="Y15" s="29"/>
      <c r="Z15" s="29"/>
      <c r="AA15" s="29"/>
      <c r="AB15" s="29"/>
      <c r="AC15" s="28"/>
    </row>
    <row r="16" spans="1:29" ht="12.75" customHeight="1">
      <c r="A16" s="28">
        <v>1923</v>
      </c>
      <c r="B16" s="29">
        <v>2494.4702332067113</v>
      </c>
      <c r="C16" s="29">
        <v>3395.1585307300979</v>
      </c>
      <c r="D16" s="29">
        <v>7423.1221172354954</v>
      </c>
      <c r="E16" s="29">
        <v>11765.530734394562</v>
      </c>
      <c r="F16" s="29">
        <v>33168.505466201248</v>
      </c>
      <c r="G16" s="29">
        <v>101285.86252370718</v>
      </c>
      <c r="H16" s="29"/>
      <c r="I16" s="29">
        <v>2553.2600882808742</v>
      </c>
      <c r="J16" s="29">
        <v>3491.0641529120676</v>
      </c>
      <c r="K16" s="29">
        <v>7690.1345878932098</v>
      </c>
      <c r="L16" s="29">
        <v>12223.792029492908</v>
      </c>
      <c r="M16" s="29">
        <v>34598.354081903883</v>
      </c>
      <c r="N16" s="29">
        <v>107956.16348594998</v>
      </c>
      <c r="O16" s="29"/>
      <c r="P16" s="29">
        <v>2559.7922944002266</v>
      </c>
      <c r="Q16" s="29">
        <v>3515.0405584575601</v>
      </c>
      <c r="R16" s="29">
        <v>7727.2955484053227</v>
      </c>
      <c r="S16" s="29">
        <v>12405.247088671755</v>
      </c>
      <c r="T16" s="29">
        <v>35321.767350594637</v>
      </c>
      <c r="U16" s="29">
        <v>118116.1531657055</v>
      </c>
      <c r="V16" s="29"/>
      <c r="W16" s="29"/>
      <c r="X16" s="29"/>
      <c r="Y16" s="29"/>
      <c r="Z16" s="29"/>
      <c r="AA16" s="29"/>
      <c r="AB16" s="29"/>
      <c r="AC16" s="28"/>
    </row>
    <row r="17" spans="1:29" ht="12.75" customHeight="1">
      <c r="A17" s="28">
        <v>1924</v>
      </c>
      <c r="B17" s="29">
        <v>2597.9754416553446</v>
      </c>
      <c r="C17" s="29">
        <v>3478.4203423585682</v>
      </c>
      <c r="D17" s="29">
        <v>7814.6505542995947</v>
      </c>
      <c r="E17" s="29">
        <v>12381.768584388488</v>
      </c>
      <c r="F17" s="29">
        <v>35160.855509106914</v>
      </c>
      <c r="G17" s="29">
        <v>115889.03078756051</v>
      </c>
      <c r="H17" s="29"/>
      <c r="I17" s="29">
        <v>2659.8958519786124</v>
      </c>
      <c r="J17" s="29">
        <v>3576.7630407553247</v>
      </c>
      <c r="K17" s="29">
        <v>8213.967167099765</v>
      </c>
      <c r="L17" s="29">
        <v>13095.884007057752</v>
      </c>
      <c r="M17" s="29">
        <v>37526.949144194972</v>
      </c>
      <c r="N17" s="29">
        <v>124664.91575125905</v>
      </c>
      <c r="O17" s="29"/>
      <c r="P17" s="29">
        <v>2666.7758975700867</v>
      </c>
      <c r="Q17" s="29">
        <v>3601.3487153545148</v>
      </c>
      <c r="R17" s="29">
        <v>8302.0820379206307</v>
      </c>
      <c r="S17" s="29">
        <v>13437.585104459327</v>
      </c>
      <c r="T17" s="29">
        <v>39110.826254199041</v>
      </c>
      <c r="U17" s="29">
        <v>138145.82596624483</v>
      </c>
      <c r="V17" s="29"/>
      <c r="W17" s="29"/>
      <c r="X17" s="29"/>
      <c r="Y17" s="29"/>
      <c r="Z17" s="29"/>
      <c r="AA17" s="29"/>
      <c r="AB17" s="29"/>
      <c r="AC17" s="28"/>
    </row>
    <row r="18" spans="1:29" ht="12.75" customHeight="1">
      <c r="A18" s="28">
        <v>1925</v>
      </c>
      <c r="B18" s="29">
        <v>2730.1036490021097</v>
      </c>
      <c r="C18" s="29">
        <v>3561.9931093115451</v>
      </c>
      <c r="D18" s="29">
        <v>8601.0492699200749</v>
      </c>
      <c r="E18" s="29">
        <v>13524.294868613604</v>
      </c>
      <c r="F18" s="29">
        <v>37642.370590038343</v>
      </c>
      <c r="G18" s="29">
        <v>125248.10751277742</v>
      </c>
      <c r="H18" s="29"/>
      <c r="I18" s="29">
        <v>2795.4099748464778</v>
      </c>
      <c r="J18" s="29">
        <v>3709.8934883531342</v>
      </c>
      <c r="K18" s="29">
        <v>9318.1898107681482</v>
      </c>
      <c r="L18" s="29">
        <v>14967.570012260985</v>
      </c>
      <c r="M18" s="29">
        <v>42867.049264818233</v>
      </c>
      <c r="N18" s="29">
        <v>148778.97937292253</v>
      </c>
      <c r="O18" s="29"/>
      <c r="P18" s="29">
        <v>2802.6662332736296</v>
      </c>
      <c r="Q18" s="29">
        <v>3746.8685831135326</v>
      </c>
      <c r="R18" s="29">
        <v>9530.2334226196981</v>
      </c>
      <c r="S18" s="29">
        <v>15772.033110256674</v>
      </c>
      <c r="T18" s="29">
        <v>47148.75288195895</v>
      </c>
      <c r="U18" s="29">
        <v>187237.22403202738</v>
      </c>
      <c r="V18" s="29"/>
      <c r="W18" s="29"/>
      <c r="X18" s="29"/>
      <c r="Y18" s="29"/>
      <c r="Z18" s="29"/>
      <c r="AA18" s="29"/>
      <c r="AB18" s="29"/>
      <c r="AC18" s="28"/>
    </row>
    <row r="19" spans="1:29" ht="12.75" customHeight="1">
      <c r="A19" s="28">
        <v>1926</v>
      </c>
      <c r="B19" s="29">
        <v>2688.0459995138035</v>
      </c>
      <c r="C19" s="29">
        <v>3490.2476311379191</v>
      </c>
      <c r="D19" s="29">
        <v>9019.4884070850476</v>
      </c>
      <c r="E19" s="29">
        <v>14046.668837700843</v>
      </c>
      <c r="F19" s="29">
        <v>39142.865966137339</v>
      </c>
      <c r="G19" s="29">
        <v>134696.37184049073</v>
      </c>
      <c r="H19" s="29"/>
      <c r="I19" s="29">
        <v>2752.0704073275051</v>
      </c>
      <c r="J19" s="29">
        <v>3613.7977926910548</v>
      </c>
      <c r="K19" s="29">
        <v>9533.8375681684738</v>
      </c>
      <c r="L19" s="29">
        <v>15075.316069039032</v>
      </c>
      <c r="M19" s="29">
        <v>43078.315042564442</v>
      </c>
      <c r="N19" s="29">
        <v>154691.93482794473</v>
      </c>
      <c r="O19" s="29"/>
      <c r="P19" s="29">
        <v>2759.1842304179168</v>
      </c>
      <c r="Q19" s="29">
        <v>3644.6853330793383</v>
      </c>
      <c r="R19" s="29">
        <v>9657.695963285656</v>
      </c>
      <c r="S19" s="29">
        <v>15605.030584090251</v>
      </c>
      <c r="T19" s="29">
        <v>46091.925606854471</v>
      </c>
      <c r="U19" s="29">
        <v>186835.15088657118</v>
      </c>
      <c r="V19" s="29"/>
      <c r="W19" s="29"/>
      <c r="X19" s="29"/>
      <c r="Y19" s="29"/>
      <c r="Z19" s="29"/>
      <c r="AA19" s="29"/>
      <c r="AB19" s="29"/>
      <c r="AC19" s="28"/>
    </row>
    <row r="20" spans="1:29" ht="12.75" customHeight="1">
      <c r="A20" s="28">
        <v>1927</v>
      </c>
      <c r="B20" s="29">
        <v>2685.7757070693096</v>
      </c>
      <c r="C20" s="29">
        <v>3511.4973881322057</v>
      </c>
      <c r="D20" s="29">
        <v>9048.8568602648575</v>
      </c>
      <c r="E20" s="29">
        <v>14023.828311656327</v>
      </c>
      <c r="F20" s="29">
        <v>39306.593374183853</v>
      </c>
      <c r="G20" s="29">
        <v>146875.72500523159</v>
      </c>
      <c r="H20" s="29"/>
      <c r="I20" s="29">
        <v>2764.079217239032</v>
      </c>
      <c r="J20" s="29">
        <v>3652.8507710336803</v>
      </c>
      <c r="K20" s="29">
        <v>9601.7968589147531</v>
      </c>
      <c r="L20" s="29">
        <v>15219.974735427697</v>
      </c>
      <c r="M20" s="29">
        <v>44360.665649837152</v>
      </c>
      <c r="N20" s="29">
        <v>171425.30319856643</v>
      </c>
      <c r="O20" s="29"/>
      <c r="P20" s="29">
        <v>2772.7796072578903</v>
      </c>
      <c r="Q20" s="29">
        <v>3688.1891167590488</v>
      </c>
      <c r="R20" s="29">
        <v>9741.3575683667532</v>
      </c>
      <c r="S20" s="29">
        <v>15858.817509513476</v>
      </c>
      <c r="T20" s="29">
        <v>48445.821495578864</v>
      </c>
      <c r="U20" s="29">
        <v>211220.58618581848</v>
      </c>
      <c r="V20" s="29"/>
      <c r="W20" s="29"/>
      <c r="X20" s="29"/>
      <c r="Y20" s="29"/>
      <c r="Z20" s="29"/>
      <c r="AA20" s="29"/>
      <c r="AB20" s="29"/>
      <c r="AC20" s="28"/>
    </row>
    <row r="21" spans="1:29" ht="12.75" customHeight="1">
      <c r="A21" s="28">
        <v>1928</v>
      </c>
      <c r="B21" s="29">
        <v>2725.9522019150818</v>
      </c>
      <c r="C21" s="29">
        <v>3587.4437475294053</v>
      </c>
      <c r="D21" s="29">
        <v>9191.4105417760093</v>
      </c>
      <c r="E21" s="29">
        <v>13945.523150603723</v>
      </c>
      <c r="F21" s="29">
        <v>39574.370615969718</v>
      </c>
      <c r="G21" s="29">
        <v>165068.20149007445</v>
      </c>
      <c r="H21" s="29"/>
      <c r="I21" s="29">
        <v>2804.3510319348507</v>
      </c>
      <c r="J21" s="29">
        <v>3730.7584262341102</v>
      </c>
      <c r="K21" s="29">
        <v>10024.444114738038</v>
      </c>
      <c r="L21" s="29">
        <v>15937.846976751998</v>
      </c>
      <c r="M21" s="29">
        <v>48637.164736510749</v>
      </c>
      <c r="N21" s="29">
        <v>208134.98965111608</v>
      </c>
      <c r="O21" s="29"/>
      <c r="P21" s="29">
        <v>2813.062013048158</v>
      </c>
      <c r="Q21" s="29">
        <v>3766.5870959102863</v>
      </c>
      <c r="R21" s="29">
        <v>10278.671785297362</v>
      </c>
      <c r="S21" s="29">
        <v>17095.111743416688</v>
      </c>
      <c r="T21" s="29">
        <v>56568.587114756643</v>
      </c>
      <c r="U21" s="29">
        <v>280116.48443556589</v>
      </c>
      <c r="V21" s="29"/>
      <c r="W21" s="29"/>
      <c r="X21" s="29"/>
      <c r="Y21" s="29"/>
      <c r="Z21" s="29"/>
      <c r="AA21" s="29"/>
      <c r="AB21" s="29"/>
      <c r="AC21" s="28"/>
    </row>
    <row r="22" spans="1:29" ht="12.75" customHeight="1">
      <c r="A22" s="28">
        <v>1929</v>
      </c>
      <c r="B22" s="29">
        <v>2661.2213710237852</v>
      </c>
      <c r="C22" s="29">
        <v>3550.4248953097181</v>
      </c>
      <c r="D22" s="29">
        <v>9248.6072749402974</v>
      </c>
      <c r="E22" s="29">
        <v>14030.706417130528</v>
      </c>
      <c r="F22" s="29">
        <v>37259.874496790515</v>
      </c>
      <c r="G22" s="29">
        <v>148614.18504536059</v>
      </c>
      <c r="H22" s="29"/>
      <c r="I22" s="29">
        <v>2730.1659212996769</v>
      </c>
      <c r="J22" s="29">
        <v>3665.6829622326377</v>
      </c>
      <c r="K22" s="29">
        <v>9956.329858375746</v>
      </c>
      <c r="L22" s="29">
        <v>15553.664757802222</v>
      </c>
      <c r="M22" s="29">
        <v>44902.19052810179</v>
      </c>
      <c r="N22" s="29">
        <v>192282.68746523195</v>
      </c>
      <c r="O22" s="29"/>
      <c r="P22" s="29">
        <v>2737.8264268858875</v>
      </c>
      <c r="Q22" s="29">
        <v>3694.497478963367</v>
      </c>
      <c r="R22" s="29">
        <v>10158.058947515779</v>
      </c>
      <c r="S22" s="29">
        <v>16404.921107178234</v>
      </c>
      <c r="T22" s="29">
        <v>51514.222117071629</v>
      </c>
      <c r="U22" s="29">
        <v>265835.3903229509</v>
      </c>
      <c r="V22" s="29"/>
      <c r="W22" s="29"/>
      <c r="X22" s="29"/>
      <c r="Y22" s="29"/>
      <c r="Z22" s="29"/>
      <c r="AA22" s="29"/>
      <c r="AB22" s="29"/>
      <c r="AC22" s="28"/>
    </row>
    <row r="23" spans="1:29" ht="12.75" customHeight="1">
      <c r="A23" s="28">
        <v>1930</v>
      </c>
      <c r="B23" s="29">
        <v>2556.3504216868578</v>
      </c>
      <c r="C23" s="29">
        <v>3269.2712662278527</v>
      </c>
      <c r="D23" s="29">
        <v>7979.6251691398556</v>
      </c>
      <c r="E23" s="29">
        <v>11977.705851652834</v>
      </c>
      <c r="F23" s="29">
        <v>32012.970410793525</v>
      </c>
      <c r="G23" s="29">
        <v>114121.0535901952</v>
      </c>
      <c r="H23" s="29"/>
      <c r="I23" s="29">
        <v>2598.5138534100256</v>
      </c>
      <c r="J23" s="29">
        <v>3352.5058947210691</v>
      </c>
      <c r="K23" s="29">
        <v>8202.3977349154775</v>
      </c>
      <c r="L23" s="29">
        <v>12380.88370321663</v>
      </c>
      <c r="M23" s="29">
        <v>33664.484908786762</v>
      </c>
      <c r="N23" s="29">
        <v>124053.62428947959</v>
      </c>
      <c r="O23" s="29"/>
      <c r="P23" s="29">
        <v>2603.1986791570444</v>
      </c>
      <c r="Q23" s="29">
        <v>3373.3145518443744</v>
      </c>
      <c r="R23" s="29">
        <v>8215.7145462143144</v>
      </c>
      <c r="S23" s="29">
        <v>12524.424690685635</v>
      </c>
      <c r="T23" s="29">
        <v>34623.528830176467</v>
      </c>
      <c r="U23" s="29">
        <v>139447.11137324543</v>
      </c>
      <c r="V23" s="29"/>
      <c r="W23" s="29"/>
      <c r="X23" s="29"/>
      <c r="Y23" s="29"/>
      <c r="Z23" s="29"/>
      <c r="AA23" s="29"/>
      <c r="AB23" s="29"/>
      <c r="AC23" s="28"/>
    </row>
    <row r="24" spans="1:29" ht="12.75" customHeight="1">
      <c r="A24" s="28">
        <v>1931</v>
      </c>
      <c r="B24" s="29">
        <v>2304.6024987264946</v>
      </c>
      <c r="C24" s="29">
        <v>2891.8601006313716</v>
      </c>
      <c r="D24" s="29">
        <v>6593.2111785649713</v>
      </c>
      <c r="E24" s="29">
        <v>9718.4775598497235</v>
      </c>
      <c r="F24" s="29">
        <v>24335.714612731234</v>
      </c>
      <c r="G24" s="29">
        <v>85796.602121662887</v>
      </c>
      <c r="H24" s="29"/>
      <c r="I24" s="29">
        <v>2314.7046478264983</v>
      </c>
      <c r="J24" s="29">
        <v>2915.8052939253907</v>
      </c>
      <c r="K24" s="29">
        <v>6673.4845442983133</v>
      </c>
      <c r="L24" s="29">
        <v>9866.2709052634655</v>
      </c>
      <c r="M24" s="29">
        <v>24863.89505518767</v>
      </c>
      <c r="N24" s="29">
        <v>89131.519277110012</v>
      </c>
      <c r="O24" s="29"/>
      <c r="P24" s="29">
        <v>2315.8271088376105</v>
      </c>
      <c r="Q24" s="29">
        <v>2921.7915922488964</v>
      </c>
      <c r="R24" s="29">
        <v>6641.4726884424645</v>
      </c>
      <c r="S24" s="29">
        <v>9866.1384180257064</v>
      </c>
      <c r="T24" s="29">
        <v>24894.191664356968</v>
      </c>
      <c r="U24" s="29">
        <v>94072.930323692606</v>
      </c>
      <c r="V24" s="29"/>
      <c r="W24" s="29"/>
      <c r="X24" s="29"/>
      <c r="Y24" s="29"/>
      <c r="Z24" s="29"/>
      <c r="AA24" s="29"/>
      <c r="AB24" s="29"/>
      <c r="AC24" s="28"/>
    </row>
    <row r="25" spans="1:29" ht="12.75" customHeight="1">
      <c r="A25" s="28">
        <v>1932</v>
      </c>
      <c r="B25" s="29">
        <v>1417.9144191173668</v>
      </c>
      <c r="C25" s="29">
        <v>2421.5861865725678</v>
      </c>
      <c r="D25" s="29">
        <v>5059.3340893290815</v>
      </c>
      <c r="E25" s="29">
        <v>7265.9941566371581</v>
      </c>
      <c r="F25" s="29">
        <v>19157.021449490698</v>
      </c>
      <c r="G25" s="29">
        <v>72251.175309724349</v>
      </c>
      <c r="H25" s="29"/>
      <c r="I25" s="29">
        <v>1421.7462944183603</v>
      </c>
      <c r="J25" s="29">
        <v>2428.469250910101</v>
      </c>
      <c r="K25" s="29">
        <v>5075.0383323521564</v>
      </c>
      <c r="L25" s="29">
        <v>7325.8659346735649</v>
      </c>
      <c r="M25" s="29">
        <v>19408.831300550846</v>
      </c>
      <c r="N25" s="29">
        <v>73330.24937714338</v>
      </c>
      <c r="O25" s="29"/>
      <c r="P25" s="29">
        <v>1422.1720583406923</v>
      </c>
      <c r="Q25" s="29">
        <v>2430.1900169944852</v>
      </c>
      <c r="R25" s="29">
        <v>5081.7687222191907</v>
      </c>
      <c r="S25" s="29">
        <v>7292.8519340242601</v>
      </c>
      <c r="T25" s="29">
        <v>19275.138383932346</v>
      </c>
      <c r="U25" s="29">
        <v>74879.025804248042</v>
      </c>
      <c r="V25" s="29"/>
      <c r="W25" s="29"/>
      <c r="X25" s="29"/>
      <c r="Y25" s="29"/>
      <c r="Z25" s="29"/>
      <c r="AA25" s="29"/>
      <c r="AB25" s="29"/>
      <c r="AC25" s="28"/>
    </row>
    <row r="26" spans="1:29" ht="12.75" customHeight="1">
      <c r="A26" s="28">
        <v>1933</v>
      </c>
      <c r="B26" s="29">
        <v>1308.7973841480423</v>
      </c>
      <c r="C26" s="29">
        <v>2110.592251518166</v>
      </c>
      <c r="D26" s="29">
        <v>4670.2781305980216</v>
      </c>
      <c r="E26" s="29">
        <v>6708.5041386018956</v>
      </c>
      <c r="F26" s="29">
        <v>17568.380598688193</v>
      </c>
      <c r="G26" s="29">
        <v>65764.268729329648</v>
      </c>
      <c r="H26" s="29"/>
      <c r="I26" s="29">
        <v>1316.7236023655094</v>
      </c>
      <c r="J26" s="29">
        <v>2140.2031830868718</v>
      </c>
      <c r="K26" s="29">
        <v>4761.327619008398</v>
      </c>
      <c r="L26" s="29">
        <v>6912.3241724113968</v>
      </c>
      <c r="M26" s="29">
        <v>18473.9274848762</v>
      </c>
      <c r="N26" s="29">
        <v>70088.170042504324</v>
      </c>
      <c r="O26" s="29"/>
      <c r="P26" s="29">
        <v>1317.6042932785608</v>
      </c>
      <c r="Q26" s="29">
        <v>2147.6059159790479</v>
      </c>
      <c r="R26" s="29">
        <v>4752.8206221060709</v>
      </c>
      <c r="S26" s="29">
        <v>6978.4199950010534</v>
      </c>
      <c r="T26" s="29">
        <v>18999.484677513934</v>
      </c>
      <c r="U26" s="29">
        <v>76673.562041888727</v>
      </c>
      <c r="V26" s="29"/>
      <c r="W26" s="29">
        <v>2155.5890378690278</v>
      </c>
      <c r="X26" s="29">
        <v>2777.2975774406536</v>
      </c>
      <c r="Y26" s="29">
        <v>5700.9419891023017</v>
      </c>
      <c r="Z26" s="29">
        <v>8799.5016663386796</v>
      </c>
      <c r="AA26" s="29">
        <v>19988.025129340105</v>
      </c>
      <c r="AB26" s="29">
        <v>55380.169685083769</v>
      </c>
      <c r="AC26" s="28">
        <v>1927</v>
      </c>
    </row>
    <row r="27" spans="1:29" ht="12.75" customHeight="1">
      <c r="A27" s="28">
        <v>1934</v>
      </c>
      <c r="B27" s="29">
        <v>1639.5502796848157</v>
      </c>
      <c r="C27" s="29">
        <v>2323.9710674790217</v>
      </c>
      <c r="D27" s="29">
        <v>5374.4669294787082</v>
      </c>
      <c r="E27" s="29">
        <v>7944.3482241733564</v>
      </c>
      <c r="F27" s="29">
        <v>21478.58187770201</v>
      </c>
      <c r="G27" s="29">
        <v>73130.57549909754</v>
      </c>
      <c r="H27" s="29"/>
      <c r="I27" s="29">
        <v>1643.729147544243</v>
      </c>
      <c r="J27" s="29">
        <v>2345.233069272088</v>
      </c>
      <c r="K27" s="29">
        <v>5441.1257030570696</v>
      </c>
      <c r="L27" s="29">
        <v>8101.0296271659272</v>
      </c>
      <c r="M27" s="29">
        <v>22018.116574435178</v>
      </c>
      <c r="N27" s="29">
        <v>74349.635636215578</v>
      </c>
      <c r="O27" s="29"/>
      <c r="P27" s="29">
        <v>1644.1934661952901</v>
      </c>
      <c r="Q27" s="29">
        <v>2374.0540554175586</v>
      </c>
      <c r="R27" s="29">
        <v>5469.6937488763651</v>
      </c>
      <c r="S27" s="29">
        <v>8286.7263106378177</v>
      </c>
      <c r="T27" s="29">
        <v>22557.651271168343</v>
      </c>
      <c r="U27" s="29">
        <v>79705.349971444564</v>
      </c>
      <c r="V27" s="29"/>
      <c r="W27" s="29">
        <v>2277.2517915792714</v>
      </c>
      <c r="X27" s="29">
        <v>3052.3035635901865</v>
      </c>
      <c r="Y27" s="29">
        <v>6233.2233733607063</v>
      </c>
      <c r="Z27" s="29">
        <v>9131.3341919376326</v>
      </c>
      <c r="AA27" s="29">
        <v>20617.488245685541</v>
      </c>
      <c r="AB27" s="29">
        <v>57063.160508874491</v>
      </c>
      <c r="AC27" s="28">
        <v>1928</v>
      </c>
    </row>
    <row r="28" spans="1:29" ht="12.75" customHeight="1">
      <c r="A28" s="28">
        <v>1935</v>
      </c>
      <c r="B28" s="29">
        <v>1845.6847157938932</v>
      </c>
      <c r="C28" s="29">
        <v>2619.1474104195499</v>
      </c>
      <c r="D28" s="29">
        <v>5774.1558792658952</v>
      </c>
      <c r="E28" s="29">
        <v>8510.3963966867777</v>
      </c>
      <c r="F28" s="29">
        <v>23084.582507727198</v>
      </c>
      <c r="G28" s="29">
        <v>81727.380217356709</v>
      </c>
      <c r="H28" s="29"/>
      <c r="I28" s="29">
        <v>1853.3497187839025</v>
      </c>
      <c r="J28" s="29">
        <v>2675.0084756319125</v>
      </c>
      <c r="K28" s="29">
        <v>5945.1194768550713</v>
      </c>
      <c r="L28" s="29">
        <v>8887.6651619551558</v>
      </c>
      <c r="M28" s="29">
        <v>24404.046762314287</v>
      </c>
      <c r="N28" s="29">
        <v>84656.126631857667</v>
      </c>
      <c r="O28" s="29"/>
      <c r="P28" s="29">
        <v>1854.2013857827922</v>
      </c>
      <c r="Q28" s="29">
        <v>2715.8634793543529</v>
      </c>
      <c r="R28" s="29">
        <v>6018.3895901075757</v>
      </c>
      <c r="S28" s="29">
        <v>9229.6645797789661</v>
      </c>
      <c r="T28" s="29">
        <v>25723.511016901371</v>
      </c>
      <c r="U28" s="29">
        <v>93760.081345913815</v>
      </c>
      <c r="V28" s="29"/>
      <c r="W28" s="29">
        <v>2330.6060452922216</v>
      </c>
      <c r="X28" s="29">
        <v>3053.2469590389419</v>
      </c>
      <c r="Y28" s="29">
        <v>6217.0808290153345</v>
      </c>
      <c r="Z28" s="29">
        <v>9072.319565532147</v>
      </c>
      <c r="AA28" s="29">
        <v>20533.840515895889</v>
      </c>
      <c r="AB28" s="29">
        <v>58810.224058253159</v>
      </c>
      <c r="AC28" s="28">
        <v>1929</v>
      </c>
    </row>
    <row r="29" spans="1:29" ht="12.75" customHeight="1">
      <c r="A29" s="28">
        <v>1936</v>
      </c>
      <c r="B29" s="29">
        <v>2012.9312711987636</v>
      </c>
      <c r="C29" s="29">
        <v>2869.6215587221327</v>
      </c>
      <c r="D29" s="29">
        <v>6790.8964829999013</v>
      </c>
      <c r="E29" s="29">
        <v>10366.07949293843</v>
      </c>
      <c r="F29" s="29">
        <v>29356.322309742449</v>
      </c>
      <c r="G29" s="29">
        <v>106237.348097692</v>
      </c>
      <c r="H29" s="29"/>
      <c r="I29" s="29">
        <v>2054.0436214771607</v>
      </c>
      <c r="J29" s="29">
        <v>2982.3301616844433</v>
      </c>
      <c r="K29" s="29">
        <v>7151.6285787536117</v>
      </c>
      <c r="L29" s="29">
        <v>11114.615234219667</v>
      </c>
      <c r="M29" s="29">
        <v>31858.041147352818</v>
      </c>
      <c r="N29" s="29">
        <v>111105.64015362924</v>
      </c>
      <c r="O29" s="29"/>
      <c r="P29" s="29">
        <v>2058.6116603969822</v>
      </c>
      <c r="Q29" s="29">
        <v>3040.6123855492701</v>
      </c>
      <c r="R29" s="29">
        <v>7306.2280483623454</v>
      </c>
      <c r="S29" s="29">
        <v>11728.625587104272</v>
      </c>
      <c r="T29" s="29">
        <v>34359.759984963188</v>
      </c>
      <c r="U29" s="29">
        <v>125050.72776406088</v>
      </c>
      <c r="V29" s="29"/>
      <c r="W29" s="29">
        <v>2269.1726577778454</v>
      </c>
      <c r="X29" s="29">
        <v>2911.0982292547919</v>
      </c>
      <c r="Y29" s="29">
        <v>6267.2825696036934</v>
      </c>
      <c r="Z29" s="29">
        <v>8674.4268117620322</v>
      </c>
      <c r="AA29" s="29">
        <v>19411.477709425635</v>
      </c>
      <c r="AB29" s="29">
        <v>56137.673850387859</v>
      </c>
      <c r="AC29" s="28">
        <v>1930</v>
      </c>
    </row>
    <row r="30" spans="1:29" ht="12.75" customHeight="1">
      <c r="A30" s="28">
        <v>1937</v>
      </c>
      <c r="B30" s="29">
        <v>2209.999096765604</v>
      </c>
      <c r="C30" s="29">
        <v>2967.2195363466276</v>
      </c>
      <c r="D30" s="29">
        <v>7034.4681707115205</v>
      </c>
      <c r="E30" s="29">
        <v>10782.483781092193</v>
      </c>
      <c r="F30" s="29">
        <v>30225.985604096462</v>
      </c>
      <c r="G30" s="29">
        <v>103159.79963116799</v>
      </c>
      <c r="H30" s="29"/>
      <c r="I30" s="29">
        <v>2233.2322787794533</v>
      </c>
      <c r="J30" s="29">
        <v>3002.7020097658046</v>
      </c>
      <c r="K30" s="29">
        <v>7206.1584151960578</v>
      </c>
      <c r="L30" s="29">
        <v>11082.384791035092</v>
      </c>
      <c r="M30" s="29">
        <v>31053.707765826759</v>
      </c>
      <c r="N30" s="29">
        <v>104949.92723270989</v>
      </c>
      <c r="O30" s="29"/>
      <c r="P30" s="29">
        <v>2235.8137434476589</v>
      </c>
      <c r="Q30" s="29">
        <v>3041.688354401806</v>
      </c>
      <c r="R30" s="29">
        <v>7279.7399485465749</v>
      </c>
      <c r="S30" s="29">
        <v>11394.024924373238</v>
      </c>
      <c r="T30" s="29">
        <v>31881.429927557063</v>
      </c>
      <c r="U30" s="29">
        <v>112645.27150465052</v>
      </c>
      <c r="V30" s="29"/>
      <c r="W30" s="29">
        <v>2230.3615576951338</v>
      </c>
      <c r="X30" s="29">
        <v>2836.6761522376069</v>
      </c>
      <c r="Y30" s="29">
        <v>5695.8153048264421</v>
      </c>
      <c r="Z30" s="29">
        <v>8101.6865291662289</v>
      </c>
      <c r="AA30" s="29">
        <v>17516.107070559392</v>
      </c>
      <c r="AB30" s="29">
        <v>49931.428274495323</v>
      </c>
      <c r="AC30" s="28">
        <v>1931</v>
      </c>
    </row>
    <row r="31" spans="1:29" ht="12.75" customHeight="1">
      <c r="A31" s="28">
        <v>1938</v>
      </c>
      <c r="B31" s="29">
        <v>2123.690851947485</v>
      </c>
      <c r="C31" s="29">
        <v>2820.86258830613</v>
      </c>
      <c r="D31" s="29">
        <v>6274.3812257358868</v>
      </c>
      <c r="E31" s="29">
        <v>9201.1311635260972</v>
      </c>
      <c r="F31" s="29">
        <v>23482.253382909115</v>
      </c>
      <c r="G31" s="29">
        <v>70622.020909404848</v>
      </c>
      <c r="H31" s="29"/>
      <c r="I31" s="29">
        <v>2143.126391844904</v>
      </c>
      <c r="J31" s="29">
        <v>2857.0913381390656</v>
      </c>
      <c r="K31" s="29">
        <v>6425.3000305500227</v>
      </c>
      <c r="L31" s="29">
        <v>9468.2955606123123</v>
      </c>
      <c r="M31" s="29">
        <v>24369.051580722349</v>
      </c>
      <c r="N31" s="29">
        <v>77412.141861434342</v>
      </c>
      <c r="O31" s="29"/>
      <c r="P31" s="29">
        <v>2145.285896277951</v>
      </c>
      <c r="Q31" s="29">
        <v>2894.8100108532735</v>
      </c>
      <c r="R31" s="29">
        <v>6489.9795183275091</v>
      </c>
      <c r="S31" s="29">
        <v>9741.9141206368186</v>
      </c>
      <c r="T31" s="29">
        <v>25255.849778535598</v>
      </c>
      <c r="U31" s="29">
        <v>94599.249953247549</v>
      </c>
      <c r="V31" s="29"/>
      <c r="W31" s="29">
        <v>1989.1801444302855</v>
      </c>
      <c r="X31" s="29">
        <v>2566.8216044953847</v>
      </c>
      <c r="Y31" s="29">
        <v>4774.2998893555396</v>
      </c>
      <c r="Z31" s="29">
        <v>7239.0372236613921</v>
      </c>
      <c r="AA31" s="29">
        <v>14941.843035972532</v>
      </c>
      <c r="AB31" s="29">
        <v>43487.731886539448</v>
      </c>
      <c r="AC31" s="28">
        <v>1932</v>
      </c>
    </row>
    <row r="32" spans="1:29" ht="12.75" customHeight="1">
      <c r="A32" s="28">
        <v>1939</v>
      </c>
      <c r="B32" s="29">
        <v>2361.3074189682284</v>
      </c>
      <c r="C32" s="29">
        <v>3118.0615224521162</v>
      </c>
      <c r="D32" s="29">
        <v>6768.1459700544574</v>
      </c>
      <c r="E32" s="29">
        <v>9965.7364167760079</v>
      </c>
      <c r="F32" s="29">
        <v>25953.139275792964</v>
      </c>
      <c r="G32" s="29">
        <v>85408.861648522055</v>
      </c>
      <c r="H32" s="29"/>
      <c r="I32" s="29">
        <v>2384.1445726272691</v>
      </c>
      <c r="J32" s="29">
        <v>3161.0741876801076</v>
      </c>
      <c r="K32" s="29">
        <v>6941.9787403869359</v>
      </c>
      <c r="L32" s="29">
        <v>10266.120869493687</v>
      </c>
      <c r="M32" s="29">
        <v>26839.351396781869</v>
      </c>
      <c r="N32" s="29">
        <v>88219.708163467803</v>
      </c>
      <c r="O32" s="29"/>
      <c r="P32" s="29">
        <v>2386.6820341449411</v>
      </c>
      <c r="Q32" s="29">
        <v>3203.5456275269771</v>
      </c>
      <c r="R32" s="29">
        <v>7016.4784991008537</v>
      </c>
      <c r="S32" s="29">
        <v>10570.004668051068</v>
      </c>
      <c r="T32" s="29">
        <v>27725.563517770788</v>
      </c>
      <c r="U32" s="29">
        <v>97658.764599815608</v>
      </c>
      <c r="V32" s="29"/>
      <c r="W32" s="29">
        <v>1794.1070533430932</v>
      </c>
      <c r="X32" s="29">
        <v>2293.7307980318183</v>
      </c>
      <c r="Y32" s="29">
        <v>4287.6238747394045</v>
      </c>
      <c r="Z32" s="29">
        <v>6408.5453165806484</v>
      </c>
      <c r="AA32" s="29">
        <v>13966.137968492745</v>
      </c>
      <c r="AB32" s="29">
        <v>40091.373920519407</v>
      </c>
      <c r="AC32" s="28">
        <v>1933</v>
      </c>
    </row>
    <row r="33" spans="1:29" ht="12.75" customHeight="1">
      <c r="A33" s="28">
        <v>1940</v>
      </c>
      <c r="B33" s="29">
        <v>2646.2075160576269</v>
      </c>
      <c r="C33" s="29">
        <v>3117.2797389810239</v>
      </c>
      <c r="D33" s="29">
        <v>7181.2080373371309</v>
      </c>
      <c r="E33" s="29">
        <v>10921.18637452564</v>
      </c>
      <c r="F33" s="29">
        <v>28508.349533084329</v>
      </c>
      <c r="G33" s="29">
        <v>91121.42187224231</v>
      </c>
      <c r="H33" s="29"/>
      <c r="I33" s="29">
        <v>2663.5271573154123</v>
      </c>
      <c r="J33" s="29">
        <v>3153.9455876821298</v>
      </c>
      <c r="K33" s="29">
        <v>7334.0164321209777</v>
      </c>
      <c r="L33" s="29">
        <v>11196.942127567949</v>
      </c>
      <c r="M33" s="29">
        <v>29303.198085150281</v>
      </c>
      <c r="N33" s="29">
        <v>94788.815647164985</v>
      </c>
      <c r="O33" s="29"/>
      <c r="P33" s="29">
        <v>2665.4515618996106</v>
      </c>
      <c r="Q33" s="29">
        <v>3194.7431703559828</v>
      </c>
      <c r="R33" s="29">
        <v>7399.505744171197</v>
      </c>
      <c r="S33" s="29">
        <v>11493.460279394136</v>
      </c>
      <c r="T33" s="29">
        <v>30098.046637216234</v>
      </c>
      <c r="U33" s="29">
        <v>106278.03121071201</v>
      </c>
      <c r="V33" s="29"/>
      <c r="W33" s="29">
        <v>1795.2169051678843</v>
      </c>
      <c r="X33" s="29">
        <v>2441.698452225874</v>
      </c>
      <c r="Y33" s="29">
        <v>4546.045112382908</v>
      </c>
      <c r="Z33" s="29">
        <v>6599.3623915412027</v>
      </c>
      <c r="AA33" s="29">
        <v>14730.262539488311</v>
      </c>
      <c r="AB33" s="29">
        <v>40181.863659456227</v>
      </c>
      <c r="AC33" s="28">
        <v>1934</v>
      </c>
    </row>
    <row r="34" spans="1:29" ht="12.75" customHeight="1">
      <c r="A34" s="28">
        <v>1941</v>
      </c>
      <c r="B34" s="29">
        <v>2874.2819009080067</v>
      </c>
      <c r="C34" s="29">
        <v>3548.9536927267231</v>
      </c>
      <c r="D34" s="29">
        <v>8234.4618697467031</v>
      </c>
      <c r="E34" s="29">
        <v>12791.928072271665</v>
      </c>
      <c r="F34" s="29">
        <v>33733.163083385763</v>
      </c>
      <c r="G34" s="29">
        <v>104956.40756395331</v>
      </c>
      <c r="H34" s="29"/>
      <c r="I34" s="29">
        <v>2888.0172303543445</v>
      </c>
      <c r="J34" s="29">
        <v>3596.7049427421962</v>
      </c>
      <c r="K34" s="29">
        <v>8404.7766212061961</v>
      </c>
      <c r="L34" s="29">
        <v>13071.482784563399</v>
      </c>
      <c r="M34" s="29">
        <v>34736.54234348661</v>
      </c>
      <c r="N34" s="29">
        <v>111300.38116043623</v>
      </c>
      <c r="O34" s="29"/>
      <c r="P34" s="29">
        <v>2889.5433780706053</v>
      </c>
      <c r="Q34" s="29">
        <v>3644.7291827985246</v>
      </c>
      <c r="R34" s="29">
        <v>8477.7686575459793</v>
      </c>
      <c r="S34" s="29">
        <v>13389.118460012922</v>
      </c>
      <c r="T34" s="29">
        <v>35739.921603587471</v>
      </c>
      <c r="U34" s="29">
        <v>129008.11363333061</v>
      </c>
      <c r="V34" s="29"/>
      <c r="W34" s="29">
        <v>1963.9645869070844</v>
      </c>
      <c r="X34" s="29">
        <v>2612.733021417388</v>
      </c>
      <c r="Y34" s="29">
        <v>4845.7914502470885</v>
      </c>
      <c r="Z34" s="29">
        <v>6804.2900684901188</v>
      </c>
      <c r="AA34" s="29">
        <v>15493.246132345754</v>
      </c>
      <c r="AB34" s="29">
        <v>42465.026459203036</v>
      </c>
      <c r="AC34" s="28">
        <v>1935</v>
      </c>
    </row>
    <row r="35" spans="1:29" ht="12.75" customHeight="1">
      <c r="A35" s="28">
        <v>1942</v>
      </c>
      <c r="B35" s="29">
        <v>3237.0855490256959</v>
      </c>
      <c r="C35" s="29">
        <v>3926.6919105347306</v>
      </c>
      <c r="D35" s="29">
        <v>9012.82281288386</v>
      </c>
      <c r="E35" s="29">
        <v>14169.608902184433</v>
      </c>
      <c r="F35" s="29">
        <v>37436.267388689288</v>
      </c>
      <c r="G35" s="29">
        <v>114860.3622443036</v>
      </c>
      <c r="H35" s="29"/>
      <c r="I35" s="29">
        <v>3241.5255591984082</v>
      </c>
      <c r="J35" s="29">
        <v>3963.32093372791</v>
      </c>
      <c r="K35" s="29">
        <v>9159.2902157391527</v>
      </c>
      <c r="L35" s="29">
        <v>14377.219874349108</v>
      </c>
      <c r="M35" s="29">
        <v>38237.66758140154</v>
      </c>
      <c r="N35" s="29">
        <v>119690.14400200895</v>
      </c>
      <c r="O35" s="29"/>
      <c r="P35" s="29">
        <v>3242.0188936620375</v>
      </c>
      <c r="Q35" s="29">
        <v>4012.2029714214686</v>
      </c>
      <c r="R35" s="29">
        <v>9222.0619598199937</v>
      </c>
      <c r="S35" s="29">
        <v>14659.346270206019</v>
      </c>
      <c r="T35" s="29">
        <v>39039.067774113799</v>
      </c>
      <c r="U35" s="29">
        <v>135346.88531015418</v>
      </c>
      <c r="V35" s="29"/>
      <c r="W35" s="29">
        <v>1990.3139195408446</v>
      </c>
      <c r="X35" s="29">
        <v>2618.9860895690658</v>
      </c>
      <c r="Y35" s="29">
        <v>5176.2260743542201</v>
      </c>
      <c r="Z35" s="29">
        <v>7338.8685311805621</v>
      </c>
      <c r="AA35" s="29">
        <v>16863.056561797242</v>
      </c>
      <c r="AB35" s="29">
        <v>45197.299374385024</v>
      </c>
      <c r="AC35" s="28">
        <v>1936</v>
      </c>
    </row>
    <row r="36" spans="1:29" ht="12.75" customHeight="1">
      <c r="A36" s="28">
        <v>1943</v>
      </c>
      <c r="B36" s="29">
        <v>3507.3851339463613</v>
      </c>
      <c r="C36" s="29">
        <v>4544.2411591801047</v>
      </c>
      <c r="D36" s="29">
        <v>10215.20407251562</v>
      </c>
      <c r="E36" s="29">
        <v>16116.60200833319</v>
      </c>
      <c r="F36" s="29">
        <v>41126.483009082178</v>
      </c>
      <c r="G36" s="29">
        <v>106735.55960383333</v>
      </c>
      <c r="H36" s="29"/>
      <c r="I36" s="29">
        <v>3538.8460464885088</v>
      </c>
      <c r="J36" s="29">
        <v>4634.9730805517111</v>
      </c>
      <c r="K36" s="29">
        <v>10569.197109135555</v>
      </c>
      <c r="L36" s="29">
        <v>16659.806052736898</v>
      </c>
      <c r="M36" s="29">
        <v>43033.477819188578</v>
      </c>
      <c r="N36" s="29">
        <v>114844.08753301378</v>
      </c>
      <c r="O36" s="29"/>
      <c r="P36" s="29">
        <v>3542.3417034376362</v>
      </c>
      <c r="Q36" s="29">
        <v>4704.2326215035591</v>
      </c>
      <c r="R36" s="29">
        <v>10720.908410544098</v>
      </c>
      <c r="S36" s="29">
        <v>17190.476162362535</v>
      </c>
      <c r="T36" s="29">
        <v>44940.472629294978</v>
      </c>
      <c r="U36" s="29">
        <v>137483.02980028678</v>
      </c>
      <c r="V36" s="29"/>
      <c r="W36" s="29">
        <v>2252.9042207637217</v>
      </c>
      <c r="X36" s="29">
        <v>2888.7222921290809</v>
      </c>
      <c r="Y36" s="29">
        <v>5418.9720098404368</v>
      </c>
      <c r="Z36" s="29">
        <v>7781.3361919629342</v>
      </c>
      <c r="AA36" s="29">
        <v>17644.347436840573</v>
      </c>
      <c r="AB36" s="29">
        <v>47498.935965187942</v>
      </c>
      <c r="AC36" s="28">
        <v>1937</v>
      </c>
    </row>
    <row r="37" spans="1:29" ht="12.75" customHeight="1">
      <c r="A37" s="28">
        <v>1944</v>
      </c>
      <c r="B37" s="29">
        <v>3894.652460958996</v>
      </c>
      <c r="C37" s="29">
        <v>4618.6772233081438</v>
      </c>
      <c r="D37" s="29">
        <v>10693.437363354193</v>
      </c>
      <c r="E37" s="29">
        <v>16184.501462100436</v>
      </c>
      <c r="F37" s="29">
        <v>39619.918066291117</v>
      </c>
      <c r="G37" s="29">
        <v>109915.337695532</v>
      </c>
      <c r="H37" s="29"/>
      <c r="I37" s="29">
        <v>3926.7708881082581</v>
      </c>
      <c r="J37" s="29">
        <v>4719.4000685579213</v>
      </c>
      <c r="K37" s="29">
        <v>11023.968094841362</v>
      </c>
      <c r="L37" s="29">
        <v>16734.775633795496</v>
      </c>
      <c r="M37" s="29">
        <v>41461.036583201843</v>
      </c>
      <c r="N37" s="29">
        <v>117888.58897865259</v>
      </c>
      <c r="O37" s="29"/>
      <c r="P37" s="29">
        <v>3930.3396022359548</v>
      </c>
      <c r="Q37" s="29">
        <v>4792.026587669071</v>
      </c>
      <c r="R37" s="29">
        <v>11165.624122621579</v>
      </c>
      <c r="S37" s="29">
        <v>17270.948102202037</v>
      </c>
      <c r="T37" s="29">
        <v>43302.155100112592</v>
      </c>
      <c r="U37" s="29">
        <v>140366.96468711135</v>
      </c>
      <c r="V37" s="29"/>
      <c r="W37" s="29">
        <v>2221.7520389474666</v>
      </c>
      <c r="X37" s="29">
        <v>2827.9669101362483</v>
      </c>
      <c r="Y37" s="29">
        <v>5173.8449614387573</v>
      </c>
      <c r="Z37" s="29">
        <v>7389.9862974633606</v>
      </c>
      <c r="AA37" s="29">
        <v>16632.799337069282</v>
      </c>
      <c r="AB37" s="29">
        <v>44944.406285838835</v>
      </c>
      <c r="AC37" s="28">
        <v>1938</v>
      </c>
    </row>
    <row r="38" spans="1:29" ht="12.75" customHeight="1">
      <c r="A38" s="28">
        <v>1945</v>
      </c>
      <c r="B38" s="29">
        <v>3838.2936709716309</v>
      </c>
      <c r="C38" s="29">
        <v>4683.0336743525922</v>
      </c>
      <c r="D38" s="29">
        <v>11678.796417389352</v>
      </c>
      <c r="E38" s="29">
        <v>17858.257857150391</v>
      </c>
      <c r="F38" s="29">
        <v>40269.60139985905</v>
      </c>
      <c r="G38" s="29">
        <v>98380.471298688382</v>
      </c>
      <c r="H38" s="29"/>
      <c r="I38" s="29">
        <v>3907.25588087606</v>
      </c>
      <c r="J38" s="29">
        <v>4908.62088253413</v>
      </c>
      <c r="K38" s="29">
        <v>12401.305077961324</v>
      </c>
      <c r="L38" s="29">
        <v>19123.446865570408</v>
      </c>
      <c r="M38" s="29">
        <v>44453.962512036975</v>
      </c>
      <c r="N38" s="29">
        <v>113749.45481496003</v>
      </c>
      <c r="O38" s="29"/>
      <c r="P38" s="29">
        <v>3914.9183486432198</v>
      </c>
      <c r="Q38" s="29">
        <v>5014.6678614253105</v>
      </c>
      <c r="R38" s="29">
        <v>12710.951646777879</v>
      </c>
      <c r="S38" s="29">
        <v>20164.598345155864</v>
      </c>
      <c r="T38" s="29">
        <v>48638.3236242149</v>
      </c>
      <c r="U38" s="29">
        <v>151796.02229015145</v>
      </c>
      <c r="V38" s="29"/>
      <c r="W38" s="29">
        <v>2394.5711840073791</v>
      </c>
      <c r="X38" s="29">
        <v>3033.492309948143</v>
      </c>
      <c r="Y38" s="29">
        <v>5388.9128721448451</v>
      </c>
      <c r="Z38" s="29">
        <v>7681.0966691125623</v>
      </c>
      <c r="AA38" s="29">
        <v>17030.860927834103</v>
      </c>
      <c r="AB38" s="29">
        <v>45211.818947348984</v>
      </c>
      <c r="AC38" s="28">
        <v>1939</v>
      </c>
    </row>
    <row r="39" spans="1:29" ht="12.75" customHeight="1">
      <c r="A39" s="28">
        <v>1946</v>
      </c>
      <c r="B39" s="29">
        <v>4059.9417398955129</v>
      </c>
      <c r="C39" s="29">
        <v>5191.8409204286145</v>
      </c>
      <c r="D39" s="29">
        <v>13089.785852153864</v>
      </c>
      <c r="E39" s="29">
        <v>19547.007850564893</v>
      </c>
      <c r="F39" s="29">
        <v>43590.651139226982</v>
      </c>
      <c r="G39" s="29">
        <v>105691.82262425119</v>
      </c>
      <c r="H39" s="29"/>
      <c r="I39" s="29">
        <v>4217.4332779536653</v>
      </c>
      <c r="J39" s="29">
        <v>5536.2942329934276</v>
      </c>
      <c r="K39" s="29">
        <v>14011.732163744888</v>
      </c>
      <c r="L39" s="29">
        <v>20894.277656931823</v>
      </c>
      <c r="M39" s="29">
        <v>48238.537661337316</v>
      </c>
      <c r="N39" s="29">
        <v>126851.78326686681</v>
      </c>
      <c r="O39" s="29"/>
      <c r="P39" s="29">
        <v>4234.9323377379042</v>
      </c>
      <c r="Q39" s="29">
        <v>5678.6316367459758</v>
      </c>
      <c r="R39" s="29">
        <v>14406.852011569614</v>
      </c>
      <c r="S39" s="29">
        <v>22008.224434059382</v>
      </c>
      <c r="T39" s="29">
        <v>52886.424183447649</v>
      </c>
      <c r="U39" s="29">
        <v>177629.59643637837</v>
      </c>
      <c r="V39" s="29"/>
      <c r="W39" s="29">
        <v>2581.7571156880176</v>
      </c>
      <c r="X39" s="29">
        <v>3133.3698016895501</v>
      </c>
      <c r="Y39" s="29">
        <v>5574.752362875387</v>
      </c>
      <c r="Z39" s="29">
        <v>8068.3993019775289</v>
      </c>
      <c r="AA39" s="29">
        <v>18237.517136058133</v>
      </c>
      <c r="AB39" s="29">
        <v>48826.791612237837</v>
      </c>
      <c r="AC39" s="28">
        <v>1940</v>
      </c>
    </row>
    <row r="40" spans="1:29" ht="12.75" customHeight="1">
      <c r="A40" s="28">
        <v>1947</v>
      </c>
      <c r="B40" s="29">
        <v>4295.9395521844654</v>
      </c>
      <c r="C40" s="29">
        <v>5417.3503805243035</v>
      </c>
      <c r="D40" s="29">
        <v>13458.830669757745</v>
      </c>
      <c r="E40" s="29">
        <v>19924.966661853065</v>
      </c>
      <c r="F40" s="29">
        <v>44045.997855491158</v>
      </c>
      <c r="G40" s="29">
        <v>113111.96914768479</v>
      </c>
      <c r="H40" s="29"/>
      <c r="I40" s="29">
        <v>4387.3534185082144</v>
      </c>
      <c r="J40" s="29">
        <v>5632.7600101679955</v>
      </c>
      <c r="K40" s="29">
        <v>14013.354813086653</v>
      </c>
      <c r="L40" s="29">
        <v>20756.993075074861</v>
      </c>
      <c r="M40" s="29">
        <v>47416.558099999296</v>
      </c>
      <c r="N40" s="29">
        <v>128708.75274914915</v>
      </c>
      <c r="O40" s="29"/>
      <c r="P40" s="29">
        <v>4397.510514766409</v>
      </c>
      <c r="Q40" s="29">
        <v>5743.4785417547082</v>
      </c>
      <c r="R40" s="29">
        <v>14251.008017370466</v>
      </c>
      <c r="S40" s="29">
        <v>21522.684056997212</v>
      </c>
      <c r="T40" s="29">
        <v>50787.11834450742</v>
      </c>
      <c r="U40" s="29">
        <v>167993.45678331927</v>
      </c>
      <c r="V40" s="29"/>
      <c r="W40" s="29">
        <v>2801.3749543713625</v>
      </c>
      <c r="X40" s="29">
        <v>3359.8989166631427</v>
      </c>
      <c r="Y40" s="29">
        <v>5841.0342106900898</v>
      </c>
      <c r="Z40" s="29">
        <v>8661.002561349771</v>
      </c>
      <c r="AA40" s="29">
        <v>20672.065785986819</v>
      </c>
      <c r="AB40" s="29">
        <v>56178.412478660575</v>
      </c>
      <c r="AC40" s="28">
        <v>1941</v>
      </c>
    </row>
    <row r="41" spans="1:29" ht="12.75" customHeight="1">
      <c r="A41" s="28">
        <v>1948</v>
      </c>
      <c r="B41" s="29">
        <v>4871.4785213362175</v>
      </c>
      <c r="C41" s="29">
        <v>6361.8374354062998</v>
      </c>
      <c r="D41" s="29">
        <v>14785.497806300289</v>
      </c>
      <c r="E41" s="29">
        <v>22251.389026865232</v>
      </c>
      <c r="F41" s="29">
        <v>50697.612058632752</v>
      </c>
      <c r="G41" s="29">
        <v>137259.74037950695</v>
      </c>
      <c r="H41" s="29"/>
      <c r="I41" s="29">
        <v>4956.3884414714466</v>
      </c>
      <c r="J41" s="29">
        <v>6604.1108899505107</v>
      </c>
      <c r="K41" s="29">
        <v>15378.655615911899</v>
      </c>
      <c r="L41" s="29">
        <v>23223.891965712864</v>
      </c>
      <c r="M41" s="29">
        <v>54150.7122513086</v>
      </c>
      <c r="N41" s="29">
        <v>152687.43048231132</v>
      </c>
      <c r="O41" s="29"/>
      <c r="P41" s="29">
        <v>4965.8228770420292</v>
      </c>
      <c r="Q41" s="29">
        <v>6731.3260461224309</v>
      </c>
      <c r="R41" s="29">
        <v>15632.866105745448</v>
      </c>
      <c r="S41" s="29">
        <v>24108.585944003473</v>
      </c>
      <c r="T41" s="29">
        <v>57603.812443984418</v>
      </c>
      <c r="U41" s="29">
        <v>192776.6457313773</v>
      </c>
      <c r="V41" s="29"/>
      <c r="W41" s="29">
        <v>3148.2828702863349</v>
      </c>
      <c r="X41" s="29">
        <v>3830.0161536010592</v>
      </c>
      <c r="Y41" s="29">
        <v>6428.9556864017777</v>
      </c>
      <c r="Z41" s="29">
        <v>9116.5215452028133</v>
      </c>
      <c r="AA41" s="29">
        <v>22297.064718068403</v>
      </c>
      <c r="AB41" s="29">
        <v>61756.962179541995</v>
      </c>
      <c r="AC41" s="28">
        <v>1942</v>
      </c>
    </row>
    <row r="42" spans="1:29" ht="12.75" customHeight="1">
      <c r="A42" s="28">
        <v>1949</v>
      </c>
      <c r="B42" s="29">
        <v>4903.743147949479</v>
      </c>
      <c r="C42" s="29">
        <v>6413.5902608241486</v>
      </c>
      <c r="D42" s="29">
        <v>14107.285864504296</v>
      </c>
      <c r="E42" s="29">
        <v>20891.190425362587</v>
      </c>
      <c r="F42" s="29">
        <v>47802.832322389491</v>
      </c>
      <c r="G42" s="29">
        <v>131281.79911098155</v>
      </c>
      <c r="H42" s="29"/>
      <c r="I42" s="29">
        <v>4963.4818159519382</v>
      </c>
      <c r="J42" s="29">
        <v>6568.1082501575647</v>
      </c>
      <c r="K42" s="29">
        <v>14532.123598692984</v>
      </c>
      <c r="L42" s="29">
        <v>21608.041895269944</v>
      </c>
      <c r="M42" s="29">
        <v>50369.518159276035</v>
      </c>
      <c r="N42" s="29">
        <v>142832.28438833708</v>
      </c>
      <c r="O42" s="29"/>
      <c r="P42" s="29">
        <v>4970.1194457299889</v>
      </c>
      <c r="Q42" s="29">
        <v>6672.8051249658274</v>
      </c>
      <c r="R42" s="29">
        <v>14714.196913345286</v>
      </c>
      <c r="S42" s="29">
        <v>22304.615576942917</v>
      </c>
      <c r="T42" s="29">
        <v>52936.203996162585</v>
      </c>
      <c r="U42" s="29">
        <v>174159.01886495657</v>
      </c>
      <c r="V42" s="29"/>
      <c r="W42" s="29">
        <v>3685.7148095741195</v>
      </c>
      <c r="X42" s="29">
        <v>4371.6116317889946</v>
      </c>
      <c r="Y42" s="29">
        <v>6846.5648329371352</v>
      </c>
      <c r="Z42" s="29">
        <v>9602.025451640231</v>
      </c>
      <c r="AA42" s="29">
        <v>23363.21474036797</v>
      </c>
      <c r="AB42" s="29">
        <v>58573.468379678241</v>
      </c>
      <c r="AC42" s="28">
        <v>1943</v>
      </c>
    </row>
    <row r="43" spans="1:29" ht="12.75" customHeight="1">
      <c r="A43" s="28">
        <v>1950</v>
      </c>
      <c r="B43" s="29">
        <v>5351.8581572412777</v>
      </c>
      <c r="C43" s="29">
        <v>6657.7551586887439</v>
      </c>
      <c r="D43" s="29">
        <v>15322.46480179414</v>
      </c>
      <c r="E43" s="29">
        <v>23630.638122180386</v>
      </c>
      <c r="F43" s="29">
        <v>53434.422441926843</v>
      </c>
      <c r="G43" s="29">
        <v>118791.36941321747</v>
      </c>
      <c r="H43" s="29"/>
      <c r="I43" s="29">
        <v>5519.1803023335333</v>
      </c>
      <c r="J43" s="29">
        <v>6859.9618549593079</v>
      </c>
      <c r="K43" s="29">
        <v>16433.345379374565</v>
      </c>
      <c r="L43" s="29">
        <v>25118.520571046833</v>
      </c>
      <c r="M43" s="29">
        <v>59025.548690637581</v>
      </c>
      <c r="N43" s="29">
        <v>136549.92178869582</v>
      </c>
      <c r="O43" s="29"/>
      <c r="P43" s="29">
        <v>5537.7716517882272</v>
      </c>
      <c r="Q43" s="29">
        <v>6979.6186643172186</v>
      </c>
      <c r="R43" s="29">
        <v>16909.437055480459</v>
      </c>
      <c r="S43" s="29">
        <v>26368.961433363311</v>
      </c>
      <c r="T43" s="29">
        <v>64616.674939348326</v>
      </c>
      <c r="U43" s="29">
        <v>180775.04151399276</v>
      </c>
      <c r="V43" s="29"/>
      <c r="W43" s="29">
        <v>3938.448176363685</v>
      </c>
      <c r="X43" s="29">
        <v>4666.8400701362834</v>
      </c>
      <c r="Y43" s="29">
        <v>6928.1324887251676</v>
      </c>
      <c r="Z43" s="29">
        <v>9135.4100555111982</v>
      </c>
      <c r="AA43" s="29">
        <v>20905.580486986692</v>
      </c>
      <c r="AB43" s="29">
        <v>54435.434511201776</v>
      </c>
      <c r="AC43" s="28">
        <v>1944</v>
      </c>
    </row>
    <row r="44" spans="1:29" ht="12.75" customHeight="1">
      <c r="A44" s="28">
        <v>1951</v>
      </c>
      <c r="B44" s="29">
        <v>5909.2737662769878</v>
      </c>
      <c r="C44" s="29">
        <v>7270.473342906248</v>
      </c>
      <c r="D44" s="29">
        <v>17002.695665232215</v>
      </c>
      <c r="E44" s="29">
        <v>24659.74942073529</v>
      </c>
      <c r="F44" s="29">
        <v>54865.303526908079</v>
      </c>
      <c r="G44" s="29">
        <v>144104.33501454489</v>
      </c>
      <c r="H44" s="29"/>
      <c r="I44" s="29">
        <v>5990.0884030364887</v>
      </c>
      <c r="J44" s="29">
        <v>7505.8917059921414</v>
      </c>
      <c r="K44" s="29">
        <v>17936.894531011298</v>
      </c>
      <c r="L44" s="29">
        <v>26146.237061742882</v>
      </c>
      <c r="M44" s="29">
        <v>60131.480189601927</v>
      </c>
      <c r="N44" s="29">
        <v>165712.11861436476</v>
      </c>
      <c r="O44" s="29"/>
      <c r="P44" s="29">
        <v>5999.0678071208777</v>
      </c>
      <c r="Q44" s="29">
        <v>7640.3937597312506</v>
      </c>
      <c r="R44" s="29">
        <v>18337.265473488056</v>
      </c>
      <c r="S44" s="29">
        <v>27405.914256299919</v>
      </c>
      <c r="T44" s="29">
        <v>65397.65685229576</v>
      </c>
      <c r="U44" s="29">
        <v>219500.93601720361</v>
      </c>
      <c r="V44" s="29"/>
      <c r="W44" s="29">
        <v>3916.4225154467977</v>
      </c>
      <c r="X44" s="29">
        <v>4648.8836358692879</v>
      </c>
      <c r="Y44" s="29">
        <v>7255.3466983334174</v>
      </c>
      <c r="Z44" s="29">
        <v>9954.8977273141209</v>
      </c>
      <c r="AA44" s="29">
        <v>22603.831793649431</v>
      </c>
      <c r="AB44" s="29">
        <v>56586.45426215919</v>
      </c>
      <c r="AC44" s="28">
        <v>1945</v>
      </c>
    </row>
    <row r="45" spans="1:29" ht="12.75" customHeight="1">
      <c r="A45" s="28">
        <v>1952</v>
      </c>
      <c r="B45" s="29">
        <v>6451.6493402713086</v>
      </c>
      <c r="C45" s="29">
        <v>7923.8926037810716</v>
      </c>
      <c r="D45" s="29">
        <v>17193.480280588868</v>
      </c>
      <c r="E45" s="29">
        <v>25345.408052173098</v>
      </c>
      <c r="F45" s="29">
        <v>52643.577841713108</v>
      </c>
      <c r="G45" s="29">
        <v>131628.65582190122</v>
      </c>
      <c r="H45" s="29"/>
      <c r="I45" s="29">
        <v>6533.3578621402394</v>
      </c>
      <c r="J45" s="29">
        <v>8103.198158240235</v>
      </c>
      <c r="K45" s="29">
        <v>17898.398256258231</v>
      </c>
      <c r="L45" s="29">
        <v>26509.581931930486</v>
      </c>
      <c r="M45" s="29">
        <v>57648.417292820937</v>
      </c>
      <c r="N45" s="29">
        <v>150083.90135337683</v>
      </c>
      <c r="O45" s="29"/>
      <c r="P45" s="29">
        <v>6542.4365867923452</v>
      </c>
      <c r="Q45" s="29">
        <v>8229.5047923235761</v>
      </c>
      <c r="R45" s="29">
        <v>18200.505960116534</v>
      </c>
      <c r="S45" s="29">
        <v>27555.853276043683</v>
      </c>
      <c r="T45" s="29">
        <v>62653.256743928781</v>
      </c>
      <c r="U45" s="29">
        <v>196457.7313514532</v>
      </c>
      <c r="V45" s="29"/>
      <c r="W45" s="29">
        <v>4116.1270858886255</v>
      </c>
      <c r="X45" s="29">
        <v>4993.2991855386908</v>
      </c>
      <c r="Y45" s="29">
        <v>9129.6502939158381</v>
      </c>
      <c r="Z45" s="29">
        <v>12331.62762956888</v>
      </c>
      <c r="AA45" s="29">
        <v>26581.067001155759</v>
      </c>
      <c r="AB45" s="29">
        <v>63389.386274125092</v>
      </c>
      <c r="AC45" s="28">
        <v>1946</v>
      </c>
    </row>
    <row r="46" spans="1:29" ht="12.75" customHeight="1">
      <c r="A46" s="28">
        <v>1953</v>
      </c>
      <c r="B46" s="29">
        <v>6699.9314974131321</v>
      </c>
      <c r="C46" s="29">
        <v>8215.8933938000391</v>
      </c>
      <c r="D46" s="29">
        <v>17411.648008795124</v>
      </c>
      <c r="E46" s="29">
        <v>25031.88564544958</v>
      </c>
      <c r="F46" s="29">
        <v>50961.641179207618</v>
      </c>
      <c r="G46" s="29">
        <v>121610.77630179301</v>
      </c>
      <c r="H46" s="29"/>
      <c r="I46" s="29">
        <v>6757.9343283067847</v>
      </c>
      <c r="J46" s="29">
        <v>8366.6094612716315</v>
      </c>
      <c r="K46" s="29">
        <v>17894.154463210783</v>
      </c>
      <c r="L46" s="29">
        <v>25990.867274526016</v>
      </c>
      <c r="M46" s="29">
        <v>55005.811386950438</v>
      </c>
      <c r="N46" s="29">
        <v>137495.69598706008</v>
      </c>
      <c r="O46" s="29"/>
      <c r="P46" s="29">
        <v>6764.3790872949685</v>
      </c>
      <c r="Q46" s="29">
        <v>8488.3313629209224</v>
      </c>
      <c r="R46" s="29">
        <v>18100.942943674636</v>
      </c>
      <c r="S46" s="29">
        <v>26893.853591869796</v>
      </c>
      <c r="T46" s="29">
        <v>59049.981594693294</v>
      </c>
      <c r="U46" s="29">
        <v>177823.39700924381</v>
      </c>
      <c r="V46" s="29"/>
      <c r="W46" s="29">
        <v>4553.1928636326293</v>
      </c>
      <c r="X46" s="29">
        <v>5388.8370273060291</v>
      </c>
      <c r="Y46" s="29">
        <v>9891.787196301022</v>
      </c>
      <c r="Z46" s="29">
        <v>13385.36573705814</v>
      </c>
      <c r="AA46" s="29">
        <v>28554.963188591286</v>
      </c>
      <c r="AB46" s="29">
        <v>65409.006463362974</v>
      </c>
      <c r="AC46" s="28">
        <v>1947</v>
      </c>
    </row>
    <row r="47" spans="1:29" ht="12.75" customHeight="1">
      <c r="A47" s="28">
        <v>1954</v>
      </c>
      <c r="B47" s="29">
        <v>6770.3850228178462</v>
      </c>
      <c r="C47" s="29">
        <v>8262.6079375799691</v>
      </c>
      <c r="D47" s="29">
        <v>17813.09290823423</v>
      </c>
      <c r="E47" s="29">
        <v>25538.121656246978</v>
      </c>
      <c r="F47" s="29">
        <v>51628.791380022885</v>
      </c>
      <c r="G47" s="29">
        <v>123831.34648715176</v>
      </c>
      <c r="H47" s="29"/>
      <c r="I47" s="29">
        <v>6813.025504870212</v>
      </c>
      <c r="J47" s="29">
        <v>8579.0530902531009</v>
      </c>
      <c r="K47" s="29">
        <v>18780.178199757298</v>
      </c>
      <c r="L47" s="29">
        <v>27094.945378237579</v>
      </c>
      <c r="M47" s="29">
        <v>58951.992641176104</v>
      </c>
      <c r="N47" s="29">
        <v>149504.6974518942</v>
      </c>
      <c r="O47" s="29"/>
      <c r="P47" s="29">
        <v>6817.7633362093648</v>
      </c>
      <c r="Q47" s="29">
        <v>8744.7460222056015</v>
      </c>
      <c r="R47" s="29">
        <v>19194.64332469576</v>
      </c>
      <c r="S47" s="29">
        <v>28411.37070965935</v>
      </c>
      <c r="T47" s="29">
        <v>66275.193902329309</v>
      </c>
      <c r="U47" s="29">
        <v>210863.17149370667</v>
      </c>
      <c r="V47" s="29"/>
      <c r="W47" s="29">
        <v>4823.9265135445257</v>
      </c>
      <c r="X47" s="29">
        <v>6037.0288460111342</v>
      </c>
      <c r="Y47" s="29">
        <v>10352.987205255165</v>
      </c>
      <c r="Z47" s="29">
        <v>14444.920097262664</v>
      </c>
      <c r="AA47" s="29">
        <v>30008.934475193728</v>
      </c>
      <c r="AB47" s="29">
        <v>69336.767585862384</v>
      </c>
      <c r="AC47" s="28">
        <v>1948</v>
      </c>
    </row>
    <row r="48" spans="1:29" ht="12.75" customHeight="1">
      <c r="A48" s="28">
        <v>1955</v>
      </c>
      <c r="B48" s="29">
        <v>7203.2219130744788</v>
      </c>
      <c r="C48" s="29">
        <v>8996.6999640870145</v>
      </c>
      <c r="D48" s="29">
        <v>18644.456084765581</v>
      </c>
      <c r="E48" s="29">
        <v>26598.429606676145</v>
      </c>
      <c r="F48" s="29">
        <v>51643.083031823378</v>
      </c>
      <c r="G48" s="29">
        <v>126882.25519868465</v>
      </c>
      <c r="H48" s="29"/>
      <c r="I48" s="29">
        <v>7412.3952650969841</v>
      </c>
      <c r="J48" s="29">
        <v>9399.5726718472924</v>
      </c>
      <c r="K48" s="29">
        <v>20067.258906901312</v>
      </c>
      <c r="L48" s="29">
        <v>28975.562605682557</v>
      </c>
      <c r="M48" s="29">
        <v>62195.29357990712</v>
      </c>
      <c r="N48" s="29">
        <v>161074.30092687535</v>
      </c>
      <c r="O48" s="29"/>
      <c r="P48" s="29">
        <v>7435.6367486550416</v>
      </c>
      <c r="Q48" s="29">
        <v>9595.2937572752362</v>
      </c>
      <c r="R48" s="29">
        <v>20677.031544959478</v>
      </c>
      <c r="S48" s="29">
        <v>30862.895343683733</v>
      </c>
      <c r="T48" s="29">
        <v>72747.504127990876</v>
      </c>
      <c r="U48" s="29">
        <v>240505.5439279346</v>
      </c>
      <c r="V48" s="29"/>
      <c r="W48" s="29">
        <v>4945.1673844923725</v>
      </c>
      <c r="X48" s="29">
        <v>6187.1937955648355</v>
      </c>
      <c r="Y48" s="29">
        <v>10596.307197911006</v>
      </c>
      <c r="Z48" s="29">
        <v>14632.418197308347</v>
      </c>
      <c r="AA48" s="29">
        <v>29865.760359884429</v>
      </c>
      <c r="AB48" s="29">
        <v>68924.649273762683</v>
      </c>
      <c r="AC48" s="28">
        <v>1949</v>
      </c>
    </row>
    <row r="49" spans="1:29" ht="12.75" customHeight="1">
      <c r="A49" s="28">
        <v>1956</v>
      </c>
      <c r="B49" s="29">
        <v>7616.0336037795387</v>
      </c>
      <c r="C49" s="29">
        <v>9528.4337328505972</v>
      </c>
      <c r="D49" s="29">
        <v>20233.724672685872</v>
      </c>
      <c r="E49" s="29">
        <v>27481.829207331797</v>
      </c>
      <c r="F49" s="29">
        <v>54332.340260856152</v>
      </c>
      <c r="G49" s="29">
        <v>129731.18465788802</v>
      </c>
      <c r="H49" s="29"/>
      <c r="I49" s="29">
        <v>7757.9688415168139</v>
      </c>
      <c r="J49" s="29">
        <v>9824.6063393945515</v>
      </c>
      <c r="K49" s="29">
        <v>20823.815420040504</v>
      </c>
      <c r="L49" s="29">
        <v>29904.698577178377</v>
      </c>
      <c r="M49" s="29">
        <v>64903.235140082885</v>
      </c>
      <c r="N49" s="29">
        <v>161355.95988525014</v>
      </c>
      <c r="O49" s="29"/>
      <c r="P49" s="29">
        <v>7773.7394234876256</v>
      </c>
      <c r="Q49" s="29">
        <v>9997.6359859408458</v>
      </c>
      <c r="R49" s="29">
        <v>21076.711454621054</v>
      </c>
      <c r="S49" s="29">
        <v>31832.023485363985</v>
      </c>
      <c r="T49" s="29">
        <v>75474.130019309625</v>
      </c>
      <c r="U49" s="29">
        <v>235593.17572833045</v>
      </c>
      <c r="V49" s="29"/>
      <c r="W49" s="29">
        <v>5313.2110324251089</v>
      </c>
      <c r="X49" s="29">
        <v>6574.1505500630738</v>
      </c>
      <c r="Y49" s="29">
        <v>11252.391103331227</v>
      </c>
      <c r="Z49" s="29">
        <v>15720.499664426599</v>
      </c>
      <c r="AA49" s="29">
        <v>32311.040217793328</v>
      </c>
      <c r="AB49" s="29">
        <v>73993.318002247455</v>
      </c>
      <c r="AC49" s="28">
        <v>1950</v>
      </c>
    </row>
    <row r="50" spans="1:29" ht="12.75" customHeight="1">
      <c r="A50" s="28">
        <v>1957</v>
      </c>
      <c r="B50" s="29">
        <v>8063.1068781361091</v>
      </c>
      <c r="C50" s="29">
        <v>10012.610353721535</v>
      </c>
      <c r="D50" s="29">
        <v>20746.873297918741</v>
      </c>
      <c r="E50" s="29">
        <v>28508.962033726915</v>
      </c>
      <c r="F50" s="29">
        <v>57037.470535577559</v>
      </c>
      <c r="G50" s="29">
        <v>136765.77179193517</v>
      </c>
      <c r="H50" s="29"/>
      <c r="I50" s="29">
        <v>8143.8124595681238</v>
      </c>
      <c r="J50" s="29">
        <v>10298.231983663522</v>
      </c>
      <c r="K50" s="29">
        <v>21254.501774229499</v>
      </c>
      <c r="L50" s="29">
        <v>30268.088058489822</v>
      </c>
      <c r="M50" s="29">
        <v>65213.314797171326</v>
      </c>
      <c r="N50" s="29">
        <v>161774.93195289141</v>
      </c>
      <c r="O50" s="29"/>
      <c r="P50" s="29">
        <v>8152.779746393905</v>
      </c>
      <c r="Q50" s="29">
        <v>10473.333765060508</v>
      </c>
      <c r="R50" s="29">
        <v>21472.056835505537</v>
      </c>
      <c r="S50" s="29">
        <v>31752.134174750889</v>
      </c>
      <c r="T50" s="29">
        <v>73389.159058765144</v>
      </c>
      <c r="U50" s="29">
        <v>222447.14267110871</v>
      </c>
      <c r="V50" s="29"/>
      <c r="W50" s="29">
        <v>5853.0082463631297</v>
      </c>
      <c r="X50" s="29">
        <v>7061.0271137504278</v>
      </c>
      <c r="Y50" s="29">
        <v>12046.115122057914</v>
      </c>
      <c r="Z50" s="29">
        <v>16412.306420528257</v>
      </c>
      <c r="AA50" s="29">
        <v>33694.443745569071</v>
      </c>
      <c r="AB50" s="29">
        <v>76408.984612049942</v>
      </c>
      <c r="AC50" s="28">
        <v>1951</v>
      </c>
    </row>
    <row r="51" spans="1:29" ht="12.75" customHeight="1">
      <c r="A51" s="28">
        <v>1958</v>
      </c>
      <c r="B51" s="29">
        <v>8283.3964944155014</v>
      </c>
      <c r="C51" s="29">
        <v>10330.390900932785</v>
      </c>
      <c r="D51" s="29">
        <v>20734.742836564375</v>
      </c>
      <c r="E51" s="29">
        <v>28018.222013826184</v>
      </c>
      <c r="F51" s="29">
        <v>55293.356621524596</v>
      </c>
      <c r="G51" s="29">
        <v>132597.56520928413</v>
      </c>
      <c r="H51" s="29"/>
      <c r="I51" s="29">
        <v>8354.0446786071116</v>
      </c>
      <c r="J51" s="29">
        <v>10694.708067757885</v>
      </c>
      <c r="K51" s="29">
        <v>21410.579489627868</v>
      </c>
      <c r="L51" s="29">
        <v>30235.378821926053</v>
      </c>
      <c r="M51" s="29">
        <v>64524.640733972868</v>
      </c>
      <c r="N51" s="29">
        <v>161419.57383156547</v>
      </c>
      <c r="O51" s="29"/>
      <c r="P51" s="29">
        <v>8361.8944768506244</v>
      </c>
      <c r="Q51" s="29">
        <v>10893.645233058802</v>
      </c>
      <c r="R51" s="29">
        <v>21700.22376951222</v>
      </c>
      <c r="S51" s="29">
        <v>32027.478245418308</v>
      </c>
      <c r="T51" s="29">
        <v>73755.924846421156</v>
      </c>
      <c r="U51" s="29">
        <v>229932.77589747988</v>
      </c>
      <c r="V51" s="29"/>
      <c r="W51" s="29">
        <v>6127.7388364262461</v>
      </c>
      <c r="X51" s="29">
        <v>7457.8537486324267</v>
      </c>
      <c r="Y51" s="29">
        <v>12741.537526383183</v>
      </c>
      <c r="Z51" s="29">
        <v>17066.445054718864</v>
      </c>
      <c r="AA51" s="29">
        <v>32957.038585630304</v>
      </c>
      <c r="AB51" s="29">
        <v>74914.727528973875</v>
      </c>
      <c r="AC51" s="28">
        <v>1952</v>
      </c>
    </row>
    <row r="52" spans="1:29" ht="12.75" customHeight="1">
      <c r="A52" s="28">
        <v>1959</v>
      </c>
      <c r="B52" s="29">
        <v>8830.6224648417192</v>
      </c>
      <c r="C52" s="29">
        <v>11172.872796783702</v>
      </c>
      <c r="D52" s="29">
        <v>22301.749891768661</v>
      </c>
      <c r="E52" s="29">
        <v>31355.835094747079</v>
      </c>
      <c r="F52" s="29">
        <v>56952.455619213237</v>
      </c>
      <c r="G52" s="29">
        <v>131053.21532233022</v>
      </c>
      <c r="H52" s="29"/>
      <c r="I52" s="29">
        <v>8856.2916817736168</v>
      </c>
      <c r="J52" s="29">
        <v>11792.148029319318</v>
      </c>
      <c r="K52" s="29">
        <v>23414.814440768398</v>
      </c>
      <c r="L52" s="29">
        <v>34836.682733470094</v>
      </c>
      <c r="M52" s="29">
        <v>70909.794004338881</v>
      </c>
      <c r="N52" s="29">
        <v>171517.32600399037</v>
      </c>
      <c r="O52" s="29"/>
      <c r="P52" s="29">
        <v>8859.1438169882731</v>
      </c>
      <c r="Q52" s="29">
        <v>12066.436505827753</v>
      </c>
      <c r="R52" s="29">
        <v>23891.842104625441</v>
      </c>
      <c r="S52" s="29">
        <v>37525.141368783305</v>
      </c>
      <c r="T52" s="29">
        <v>84867.132389464547</v>
      </c>
      <c r="U52" s="29">
        <v>264269.88476013782</v>
      </c>
      <c r="V52" s="29"/>
      <c r="W52" s="29">
        <v>6507.8309896854362</v>
      </c>
      <c r="X52" s="29">
        <v>7954.8582055387915</v>
      </c>
      <c r="Y52" s="29">
        <v>13851.766107738182</v>
      </c>
      <c r="Z52" s="29">
        <v>18248.7308979474</v>
      </c>
      <c r="AA52" s="29">
        <v>34321.31617314701</v>
      </c>
      <c r="AB52" s="29">
        <v>76121.577180658438</v>
      </c>
      <c r="AC52" s="28">
        <v>1954</v>
      </c>
    </row>
    <row r="53" spans="1:29" ht="12.75" customHeight="1">
      <c r="A53" s="28">
        <v>1960</v>
      </c>
      <c r="B53" s="29">
        <v>9135.0387958975934</v>
      </c>
      <c r="C53" s="29">
        <v>10467.535748916249</v>
      </c>
      <c r="D53" s="29">
        <v>22459.551722406512</v>
      </c>
      <c r="E53" s="29">
        <v>29537.483072472733</v>
      </c>
      <c r="F53" s="29">
        <v>55413.162420510977</v>
      </c>
      <c r="G53" s="29">
        <v>130659.07255883438</v>
      </c>
      <c r="H53" s="29"/>
      <c r="I53" s="29">
        <v>9220.1300999849336</v>
      </c>
      <c r="J53" s="29">
        <v>10929.957990739789</v>
      </c>
      <c r="K53" s="29">
        <v>23378.757272021387</v>
      </c>
      <c r="L53" s="29">
        <v>32356.403565446693</v>
      </c>
      <c r="M53" s="29">
        <v>67282.56281790082</v>
      </c>
      <c r="N53" s="29">
        <v>171798.99520437303</v>
      </c>
      <c r="O53" s="29"/>
      <c r="P53" s="29">
        <v>9229.5846893279722</v>
      </c>
      <c r="Q53" s="29">
        <v>11156.019186707634</v>
      </c>
      <c r="R53" s="29">
        <v>23772.702507570619</v>
      </c>
      <c r="S53" s="29">
        <v>34574.651061364289</v>
      </c>
      <c r="T53" s="29">
        <v>79151.9632152907</v>
      </c>
      <c r="U53" s="29">
        <v>265925.88524186896</v>
      </c>
      <c r="V53" s="29"/>
      <c r="W53" s="29">
        <v>7203.9658667937601</v>
      </c>
      <c r="X53" s="29">
        <v>8955.9620997354359</v>
      </c>
      <c r="Y53" s="29">
        <v>15765.966291015631</v>
      </c>
      <c r="Z53" s="29">
        <v>20260.029109786505</v>
      </c>
      <c r="AA53" s="29">
        <v>37077.059820203183</v>
      </c>
      <c r="AB53" s="29">
        <v>78972.150943609711</v>
      </c>
      <c r="AC53" s="28">
        <v>1956</v>
      </c>
    </row>
    <row r="54" spans="1:29" ht="12.75" customHeight="1">
      <c r="A54" s="28">
        <v>1961</v>
      </c>
      <c r="B54" s="29">
        <v>9286.6711258877494</v>
      </c>
      <c r="C54" s="29">
        <v>11576.704207279854</v>
      </c>
      <c r="D54" s="29">
        <v>23383.566052358379</v>
      </c>
      <c r="E54" s="29">
        <v>29165.694372007736</v>
      </c>
      <c r="F54" s="29">
        <v>54312.843580933397</v>
      </c>
      <c r="G54" s="29">
        <v>129269.78286240796</v>
      </c>
      <c r="H54" s="29"/>
      <c r="I54" s="29">
        <v>9481.3129387944591</v>
      </c>
      <c r="J54" s="29">
        <v>12126.778057041798</v>
      </c>
      <c r="K54" s="29">
        <v>24459.795614810948</v>
      </c>
      <c r="L54" s="29">
        <v>33291.789249563946</v>
      </c>
      <c r="M54" s="29">
        <v>71099.199156892355</v>
      </c>
      <c r="N54" s="29">
        <v>188047.19552765237</v>
      </c>
      <c r="O54" s="29"/>
      <c r="P54" s="29">
        <v>9502.939806895205</v>
      </c>
      <c r="Q54" s="29">
        <v>12386.93948467711</v>
      </c>
      <c r="R54" s="29">
        <v>24921.036855862043</v>
      </c>
      <c r="S54" s="29">
        <v>36399.375793359868</v>
      </c>
      <c r="T54" s="29">
        <v>87885.554732851306</v>
      </c>
      <c r="U54" s="29">
        <v>318313.51113619865</v>
      </c>
      <c r="V54" s="29"/>
      <c r="W54" s="29">
        <v>7839.1150949800367</v>
      </c>
      <c r="X54" s="29">
        <v>9938.1276595991058</v>
      </c>
      <c r="Y54" s="29">
        <v>17024.201162930454</v>
      </c>
      <c r="Z54" s="29">
        <v>21463.192509039458</v>
      </c>
      <c r="AA54" s="29">
        <v>38542.360211506304</v>
      </c>
      <c r="AB54" s="29">
        <v>81796.594041207165</v>
      </c>
      <c r="AC54" s="28">
        <v>1958</v>
      </c>
    </row>
    <row r="55" spans="1:29" ht="12.75" customHeight="1">
      <c r="A55" s="28">
        <v>1962</v>
      </c>
      <c r="B55" s="29">
        <v>9910.6276514744932</v>
      </c>
      <c r="C55" s="29">
        <v>12146.104780469921</v>
      </c>
      <c r="D55" s="29">
        <v>24345.657792747075</v>
      </c>
      <c r="E55" s="29">
        <v>31691.063610804824</v>
      </c>
      <c r="F55" s="29">
        <v>57277.146938709811</v>
      </c>
      <c r="G55" s="29">
        <v>129144.28881787388</v>
      </c>
      <c r="H55" s="29"/>
      <c r="I55" s="29">
        <v>10026.389260304799</v>
      </c>
      <c r="J55" s="29">
        <v>12505.463665740917</v>
      </c>
      <c r="K55" s="29">
        <v>25013.857024788045</v>
      </c>
      <c r="L55" s="29">
        <v>34649.600252641387</v>
      </c>
      <c r="M55" s="29">
        <v>70894.451330538883</v>
      </c>
      <c r="N55" s="29">
        <v>173929.30669550222</v>
      </c>
      <c r="O55" s="29"/>
      <c r="P55" s="29">
        <v>10039.251661285945</v>
      </c>
      <c r="Q55" s="29">
        <v>12721.256420929252</v>
      </c>
      <c r="R55" s="29">
        <v>25300.228124234171</v>
      </c>
      <c r="S55" s="29">
        <v>36984.551657567412</v>
      </c>
      <c r="T55" s="29">
        <v>84511.755722367947</v>
      </c>
      <c r="U55" s="29">
        <v>275487.58364274254</v>
      </c>
      <c r="V55" s="29"/>
      <c r="W55" s="29">
        <v>8790.0255846007312</v>
      </c>
      <c r="X55" s="29">
        <v>11181.923634436716</v>
      </c>
      <c r="Y55" s="29">
        <v>18372.871309315637</v>
      </c>
      <c r="Z55" s="29">
        <v>22753.90170335929</v>
      </c>
      <c r="AA55" s="29">
        <v>39975.858205518802</v>
      </c>
      <c r="AB55" s="29">
        <v>83549.732502705549</v>
      </c>
      <c r="AC55" s="28">
        <v>1960</v>
      </c>
    </row>
    <row r="56" spans="1:29" ht="12.75" customHeight="1">
      <c r="A56" s="28">
        <v>1963</v>
      </c>
      <c r="B56" s="29">
        <v>10356.087395218025</v>
      </c>
      <c r="C56" s="29">
        <v>12825.827927393926</v>
      </c>
      <c r="D56" s="29">
        <v>24930.400541081122</v>
      </c>
      <c r="E56" s="29">
        <v>32472.157995580499</v>
      </c>
      <c r="F56" s="29">
        <v>58797.528455581109</v>
      </c>
      <c r="G56" s="29">
        <v>133355.64519710769</v>
      </c>
      <c r="H56" s="29"/>
      <c r="I56" s="29">
        <v>10526.782526455952</v>
      </c>
      <c r="J56" s="29">
        <v>13236.458587714869</v>
      </c>
      <c r="K56" s="29">
        <v>26070.175894630145</v>
      </c>
      <c r="L56" s="29">
        <v>35826.111570152731</v>
      </c>
      <c r="M56" s="29">
        <v>72974.620751670882</v>
      </c>
      <c r="N56" s="29">
        <v>177622.32842687811</v>
      </c>
      <c r="O56" s="29"/>
      <c r="P56" s="29">
        <v>10545.748652149057</v>
      </c>
      <c r="Q56" s="29">
        <v>13472.507415323054</v>
      </c>
      <c r="R56" s="29">
        <v>26558.651046151164</v>
      </c>
      <c r="S56" s="29">
        <v>38438.932903232577</v>
      </c>
      <c r="T56" s="29">
        <v>87151.713047760655</v>
      </c>
      <c r="U56" s="29">
        <v>278405.87141612277</v>
      </c>
      <c r="V56" s="29"/>
      <c r="W56" s="29">
        <v>9248.7717283404563</v>
      </c>
      <c r="X56" s="29">
        <v>11646.798426762989</v>
      </c>
      <c r="Y56" s="29">
        <v>18980.450095070704</v>
      </c>
      <c r="Z56" s="29">
        <v>23423.447935933869</v>
      </c>
      <c r="AA56" s="29">
        <v>40983.055749346502</v>
      </c>
      <c r="AB56" s="29">
        <v>84580.006451344467</v>
      </c>
      <c r="AC56" s="28">
        <v>1961</v>
      </c>
    </row>
    <row r="57" spans="1:29" ht="12.75" customHeight="1">
      <c r="A57" s="28">
        <v>1964</v>
      </c>
      <c r="B57" s="29">
        <v>10945.932435307588</v>
      </c>
      <c r="C57" s="29">
        <v>13105.527277330149</v>
      </c>
      <c r="D57" s="29">
        <v>25395.209907059401</v>
      </c>
      <c r="E57" s="29">
        <v>34284.425697357801</v>
      </c>
      <c r="F57" s="29">
        <v>60809.782006717549</v>
      </c>
      <c r="G57" s="29">
        <v>130198.10042787383</v>
      </c>
      <c r="H57" s="29"/>
      <c r="I57" s="29">
        <v>11249.900577249897</v>
      </c>
      <c r="J57" s="29">
        <v>13774.00810882605</v>
      </c>
      <c r="K57" s="29">
        <v>28896.411669780129</v>
      </c>
      <c r="L57" s="29">
        <v>38975.440532828565</v>
      </c>
      <c r="M57" s="29">
        <v>75929.191625738749</v>
      </c>
      <c r="N57" s="29">
        <v>193083.43523694613</v>
      </c>
      <c r="O57" s="29"/>
      <c r="P57" s="29">
        <v>11283.674815243487</v>
      </c>
      <c r="Q57" s="29">
        <v>14080.539599867023</v>
      </c>
      <c r="R57" s="29">
        <v>30396.926710946162</v>
      </c>
      <c r="S57" s="29">
        <v>42519.643001589371</v>
      </c>
      <c r="T57" s="29">
        <v>91048.60124475995</v>
      </c>
      <c r="U57" s="29">
        <v>331797.35099259519</v>
      </c>
      <c r="V57" s="29"/>
      <c r="W57" s="29">
        <v>9901.2143608743718</v>
      </c>
      <c r="X57" s="29">
        <v>12198.233790488059</v>
      </c>
      <c r="Y57" s="29">
        <v>19648.342255328902</v>
      </c>
      <c r="Z57" s="29">
        <v>24125.379236925812</v>
      </c>
      <c r="AA57" s="29">
        <v>42514.699702855549</v>
      </c>
      <c r="AB57" s="29">
        <v>84916.291409903497</v>
      </c>
      <c r="AC57" s="28">
        <v>1962</v>
      </c>
    </row>
    <row r="58" spans="1:29" ht="12.75" customHeight="1">
      <c r="A58" s="28">
        <v>1965</v>
      </c>
      <c r="B58" s="29">
        <v>11452.947815398707</v>
      </c>
      <c r="C58" s="29">
        <v>14006.041208938666</v>
      </c>
      <c r="D58" s="29">
        <v>26311.083214948845</v>
      </c>
      <c r="E58" s="29">
        <v>36462.977668662003</v>
      </c>
      <c r="F58" s="29">
        <v>63584.520234386189</v>
      </c>
      <c r="G58" s="29">
        <v>133548.68968091495</v>
      </c>
      <c r="H58" s="29"/>
      <c r="I58" s="29">
        <v>12029.616377792954</v>
      </c>
      <c r="J58" s="29">
        <v>14744.616398148628</v>
      </c>
      <c r="K58" s="29">
        <v>31010.461867323957</v>
      </c>
      <c r="L58" s="29">
        <v>41873.352634136791</v>
      </c>
      <c r="M58" s="29">
        <v>79901.918932136643</v>
      </c>
      <c r="N58" s="29">
        <v>213592.76932366457</v>
      </c>
      <c r="O58" s="29"/>
      <c r="P58" s="29">
        <v>12093.690662503424</v>
      </c>
      <c r="Q58" s="29">
        <v>15078.552797405624</v>
      </c>
      <c r="R58" s="29">
        <v>33024.481289770425</v>
      </c>
      <c r="S58" s="29">
        <v>45930.568973606321</v>
      </c>
      <c r="T58" s="29">
        <v>96219.317629887097</v>
      </c>
      <c r="U58" s="29">
        <v>387392.78819004295</v>
      </c>
      <c r="V58" s="29"/>
      <c r="W58" s="29">
        <v>10927.937040796423</v>
      </c>
      <c r="X58" s="29">
        <v>13145.877331843631</v>
      </c>
      <c r="Y58" s="29">
        <v>20764.77215576058</v>
      </c>
      <c r="Z58" s="29">
        <v>26352.582645615192</v>
      </c>
      <c r="AA58" s="29">
        <v>46982.392716473172</v>
      </c>
      <c r="AB58" s="29">
        <v>89017.759715213804</v>
      </c>
      <c r="AC58" s="28">
        <v>1964</v>
      </c>
    </row>
    <row r="59" spans="1:29" ht="12.75" customHeight="1">
      <c r="A59" s="28">
        <v>1966</v>
      </c>
      <c r="B59" s="29">
        <v>12296.250564504744</v>
      </c>
      <c r="C59" s="29">
        <v>15179.828511418031</v>
      </c>
      <c r="D59" s="29">
        <v>29434.559631980901</v>
      </c>
      <c r="E59" s="29">
        <v>40536.351035449028</v>
      </c>
      <c r="F59" s="29">
        <v>73146.520324103898</v>
      </c>
      <c r="G59" s="29">
        <v>169699.62956684825</v>
      </c>
      <c r="H59" s="29"/>
      <c r="I59" s="29">
        <v>12527.482343832811</v>
      </c>
      <c r="J59" s="29">
        <v>15876.41121421967</v>
      </c>
      <c r="K59" s="29">
        <v>32426.037594695525</v>
      </c>
      <c r="L59" s="29">
        <v>45962.805231831851</v>
      </c>
      <c r="M59" s="29">
        <v>94212.359693554245</v>
      </c>
      <c r="N59" s="29">
        <v>244981.23866739514</v>
      </c>
      <c r="O59" s="29"/>
      <c r="P59" s="29">
        <v>12545.68957055156</v>
      </c>
      <c r="Q59" s="29">
        <v>15981.485627535531</v>
      </c>
      <c r="R59" s="29">
        <v>32610.207987106605</v>
      </c>
      <c r="S59" s="29">
        <v>47228.875351478207</v>
      </c>
      <c r="T59" s="29">
        <v>103038.03053667197</v>
      </c>
      <c r="U59" s="29">
        <v>378583.47040191444</v>
      </c>
      <c r="V59" s="29"/>
      <c r="W59" s="29">
        <v>12040.742161905386</v>
      </c>
      <c r="X59" s="29">
        <v>14465.640094361346</v>
      </c>
      <c r="Y59" s="29">
        <v>22837.40625411598</v>
      </c>
      <c r="Z59" s="29">
        <v>28507.370632195732</v>
      </c>
      <c r="AA59" s="29">
        <v>50657.689317919343</v>
      </c>
      <c r="AB59" s="29">
        <v>102430.5531895178</v>
      </c>
      <c r="AC59" s="28">
        <v>1966</v>
      </c>
    </row>
    <row r="60" spans="1:29" ht="12.75" customHeight="1">
      <c r="A60" s="28">
        <v>1967</v>
      </c>
      <c r="B60" s="29">
        <v>12877.965049308683</v>
      </c>
      <c r="C60" s="29">
        <v>15954.872462684907</v>
      </c>
      <c r="D60" s="29">
        <v>31302.285300530115</v>
      </c>
      <c r="E60" s="29">
        <v>42713.455763285732</v>
      </c>
      <c r="F60" s="29">
        <v>77086.827478474879</v>
      </c>
      <c r="G60" s="29">
        <v>179555.72078240587</v>
      </c>
      <c r="H60" s="29"/>
      <c r="I60" s="29">
        <v>13281.53253188258</v>
      </c>
      <c r="J60" s="29">
        <v>17073.372806016956</v>
      </c>
      <c r="K60" s="29">
        <v>35630.140215650972</v>
      </c>
      <c r="L60" s="29">
        <v>51182.599587596371</v>
      </c>
      <c r="M60" s="29">
        <v>105856.46841020459</v>
      </c>
      <c r="N60" s="29">
        <v>266255.78416197863</v>
      </c>
      <c r="O60" s="29"/>
      <c r="P60" s="29">
        <v>13299.629728410557</v>
      </c>
      <c r="Q60" s="29">
        <v>17252.721904547765</v>
      </c>
      <c r="R60" s="29">
        <v>36170.474714427539</v>
      </c>
      <c r="S60" s="29">
        <v>51922.81908481643</v>
      </c>
      <c r="T60" s="29">
        <v>117576.67861288121</v>
      </c>
      <c r="U60" s="29">
        <v>449771.49081365787</v>
      </c>
      <c r="V60" s="29"/>
      <c r="W60" s="29">
        <v>12713.3402191819</v>
      </c>
      <c r="X60" s="29">
        <v>15398.311538234031</v>
      </c>
      <c r="Y60" s="29">
        <v>24516.406179324018</v>
      </c>
      <c r="Z60" s="29">
        <v>31190.659044233209</v>
      </c>
      <c r="AA60" s="29">
        <v>55246.094314774324</v>
      </c>
      <c r="AB60" s="29">
        <v>110297.11523875374</v>
      </c>
      <c r="AC60" s="28">
        <v>1967</v>
      </c>
    </row>
    <row r="61" spans="1:29" ht="12.75" customHeight="1">
      <c r="A61" s="28">
        <v>1968</v>
      </c>
      <c r="B61" s="29">
        <v>13960.794895237084</v>
      </c>
      <c r="C61" s="29">
        <v>17180.252661496103</v>
      </c>
      <c r="D61" s="29">
        <v>33646.528440274415</v>
      </c>
      <c r="E61" s="29">
        <v>44865.509321347716</v>
      </c>
      <c r="F61" s="29">
        <v>82774.417170095898</v>
      </c>
      <c r="G61" s="29">
        <v>181241.67876642884</v>
      </c>
      <c r="H61" s="29"/>
      <c r="I61" s="29">
        <v>14502.961687285124</v>
      </c>
      <c r="J61" s="29">
        <v>18562.62120072437</v>
      </c>
      <c r="K61" s="29">
        <v>39286.184970835515</v>
      </c>
      <c r="L61" s="29">
        <v>56211.646497382804</v>
      </c>
      <c r="M61" s="29">
        <v>120141.23345186735</v>
      </c>
      <c r="N61" s="29">
        <v>289502.05416199495</v>
      </c>
      <c r="O61" s="29"/>
      <c r="P61" s="29">
        <v>14466.574654261767</v>
      </c>
      <c r="Q61" s="29">
        <v>18773.8218162913</v>
      </c>
      <c r="R61" s="29">
        <v>39762.101682069224</v>
      </c>
      <c r="S61" s="29">
        <v>57356.757219477622</v>
      </c>
      <c r="T61" s="29">
        <v>135894.30835356747</v>
      </c>
      <c r="U61" s="29">
        <v>536626.31038450275</v>
      </c>
      <c r="V61" s="29"/>
      <c r="W61" s="29">
        <v>13697.984724430677</v>
      </c>
      <c r="X61" s="29">
        <v>16527.07863905259</v>
      </c>
      <c r="Y61" s="29">
        <v>26140.111112816885</v>
      </c>
      <c r="Z61" s="29">
        <v>33086.150951747615</v>
      </c>
      <c r="AA61" s="29">
        <v>57963.365120318696</v>
      </c>
      <c r="AB61" s="29">
        <v>117438.53796582135</v>
      </c>
      <c r="AC61" s="28">
        <v>1968</v>
      </c>
    </row>
    <row r="62" spans="1:29" ht="12.75" customHeight="1">
      <c r="A62" s="28">
        <v>1969</v>
      </c>
      <c r="B62" s="29">
        <v>15148.790208237649</v>
      </c>
      <c r="C62" s="29">
        <v>18740.503010108267</v>
      </c>
      <c r="D62" s="29">
        <v>35166.271505488628</v>
      </c>
      <c r="E62" s="29">
        <v>47500.911256953026</v>
      </c>
      <c r="F62" s="29">
        <v>82283.860841227084</v>
      </c>
      <c r="G62" s="29">
        <v>175177.47520225926</v>
      </c>
      <c r="H62" s="29"/>
      <c r="I62" s="29">
        <v>15468.134698563688</v>
      </c>
      <c r="J62" s="29">
        <v>19704.599938813626</v>
      </c>
      <c r="K62" s="29">
        <v>38936.446395405517</v>
      </c>
      <c r="L62" s="29">
        <v>56659.964709219421</v>
      </c>
      <c r="M62" s="29">
        <v>113963.82926030588</v>
      </c>
      <c r="N62" s="29">
        <v>291700.35073526262</v>
      </c>
      <c r="O62" s="29"/>
      <c r="P62" s="29">
        <v>15481.820891006231</v>
      </c>
      <c r="Q62" s="29">
        <v>19783.05446844664</v>
      </c>
      <c r="R62" s="29">
        <v>39528.579490431672</v>
      </c>
      <c r="S62" s="29">
        <v>56658.613474727659</v>
      </c>
      <c r="T62" s="29">
        <v>126872.75300264759</v>
      </c>
      <c r="U62" s="29">
        <v>523749.6619624857</v>
      </c>
      <c r="V62" s="29"/>
      <c r="W62" s="29">
        <v>14816.029244804555</v>
      </c>
      <c r="X62" s="29">
        <v>17883.996031904891</v>
      </c>
      <c r="Y62" s="29">
        <v>27814.928311538319</v>
      </c>
      <c r="Z62" s="29">
        <v>35109.7516627964</v>
      </c>
      <c r="AA62" s="29">
        <v>60874.647796451813</v>
      </c>
      <c r="AB62" s="29">
        <v>123479.42473436506</v>
      </c>
      <c r="AC62" s="28">
        <v>1969</v>
      </c>
    </row>
    <row r="63" spans="1:29" ht="12.75" customHeight="1">
      <c r="A63" s="28">
        <v>1970</v>
      </c>
      <c r="B63" s="29">
        <v>16079.315891917426</v>
      </c>
      <c r="C63" s="29">
        <v>20004.764384997448</v>
      </c>
      <c r="D63" s="29">
        <v>36714.294323674454</v>
      </c>
      <c r="E63" s="29">
        <v>49637.995879539259</v>
      </c>
      <c r="F63" s="29">
        <v>88975.054611452288</v>
      </c>
      <c r="G63" s="29">
        <v>199608.10562242148</v>
      </c>
      <c r="H63" s="29"/>
      <c r="I63" s="29">
        <v>16256.493404301385</v>
      </c>
      <c r="J63" s="29">
        <v>20493.004001886351</v>
      </c>
      <c r="K63" s="29">
        <v>38959.264897130954</v>
      </c>
      <c r="L63" s="29">
        <v>54241.629736068578</v>
      </c>
      <c r="M63" s="29">
        <v>105085.60354336706</v>
      </c>
      <c r="N63" s="29">
        <v>259823.57365238719</v>
      </c>
      <c r="O63" s="29"/>
      <c r="P63" s="29">
        <v>16297.591280885292</v>
      </c>
      <c r="Q63" s="29">
        <v>20662.782798705746</v>
      </c>
      <c r="R63" s="29">
        <v>39564.758521743926</v>
      </c>
      <c r="S63" s="29">
        <v>55136.195952515605</v>
      </c>
      <c r="T63" s="29">
        <v>115266.02143453163</v>
      </c>
      <c r="U63" s="29">
        <v>389337.01347538398</v>
      </c>
      <c r="V63" s="29"/>
      <c r="W63" s="29">
        <v>15897.060063171863</v>
      </c>
      <c r="X63" s="29">
        <v>19243.17051316558</v>
      </c>
      <c r="Y63" s="29">
        <v>30078.330868918994</v>
      </c>
      <c r="Z63" s="29">
        <v>37765.457181252474</v>
      </c>
      <c r="AA63" s="29">
        <v>64502.677124862901</v>
      </c>
      <c r="AB63" s="29">
        <v>126272.28075517384</v>
      </c>
      <c r="AC63" s="28">
        <v>1970</v>
      </c>
    </row>
    <row r="64" spans="1:29" ht="12.75" customHeight="1">
      <c r="A64" s="28">
        <v>1971</v>
      </c>
      <c r="B64" s="29">
        <v>16891.321307374899</v>
      </c>
      <c r="C64" s="29">
        <v>21042.394435281778</v>
      </c>
      <c r="D64" s="29">
        <v>38700.408361381284</v>
      </c>
      <c r="E64" s="29">
        <v>51327.286903170476</v>
      </c>
      <c r="F64" s="29">
        <v>90566.518642984694</v>
      </c>
      <c r="G64" s="29">
        <v>200084.9476453315</v>
      </c>
      <c r="H64" s="29"/>
      <c r="I64" s="29">
        <v>17193.99394738183</v>
      </c>
      <c r="J64" s="29">
        <v>21891.421622814782</v>
      </c>
      <c r="K64" s="29">
        <v>42106.969666868725</v>
      </c>
      <c r="L64" s="29">
        <v>57889.459606560711</v>
      </c>
      <c r="M64" s="29">
        <v>113551.32033085167</v>
      </c>
      <c r="N64" s="29">
        <v>277960.63616531156</v>
      </c>
      <c r="O64" s="29"/>
      <c r="P64" s="29">
        <v>17264.192119913565</v>
      </c>
      <c r="Q64" s="29">
        <v>22108.909392891361</v>
      </c>
      <c r="R64" s="29">
        <v>42791.284081527294</v>
      </c>
      <c r="S64" s="29">
        <v>59409.863467006726</v>
      </c>
      <c r="T64" s="29">
        <v>126230.71491122049</v>
      </c>
      <c r="U64" s="29">
        <v>446727.27865042025</v>
      </c>
      <c r="V64" s="29"/>
      <c r="W64" s="29">
        <v>16929.833303918906</v>
      </c>
      <c r="X64" s="29">
        <v>20516.875133797166</v>
      </c>
      <c r="Y64" s="29">
        <v>32350.732922334009</v>
      </c>
      <c r="Z64" s="29">
        <v>40769.543957646958</v>
      </c>
      <c r="AA64" s="29">
        <v>70195.366385662259</v>
      </c>
      <c r="AB64" s="29">
        <v>137351.73883743311</v>
      </c>
      <c r="AC64" s="28">
        <v>1971</v>
      </c>
    </row>
    <row r="65" spans="1:29" ht="12.75" customHeight="1">
      <c r="A65" s="28">
        <v>1972</v>
      </c>
      <c r="B65" s="29">
        <v>18227.65589171692</v>
      </c>
      <c r="C65" s="29">
        <v>22461.879179683114</v>
      </c>
      <c r="D65" s="29">
        <v>41502.484524441919</v>
      </c>
      <c r="E65" s="29">
        <v>54912.442162808235</v>
      </c>
      <c r="F65" s="29">
        <v>96952.330758501863</v>
      </c>
      <c r="G65" s="29">
        <v>213550.61379254414</v>
      </c>
      <c r="H65" s="29"/>
      <c r="I65" s="29">
        <v>18714.532074595529</v>
      </c>
      <c r="J65" s="29">
        <v>23648.255956924106</v>
      </c>
      <c r="K65" s="29">
        <v>45915.04916977309</v>
      </c>
      <c r="L65" s="29">
        <v>63106.909196624874</v>
      </c>
      <c r="M65" s="29">
        <v>121856.11026873355</v>
      </c>
      <c r="N65" s="29">
        <v>307737.81211278081</v>
      </c>
      <c r="O65" s="29"/>
      <c r="P65" s="29">
        <v>18746.563402416505</v>
      </c>
      <c r="Q65" s="29">
        <v>23985.29481409485</v>
      </c>
      <c r="R65" s="29">
        <v>46713.479601994746</v>
      </c>
      <c r="S65" s="29">
        <v>65922.611971304839</v>
      </c>
      <c r="T65" s="29">
        <v>141547.24434710079</v>
      </c>
      <c r="U65" s="29">
        <v>505558.56469435338</v>
      </c>
      <c r="V65" s="29"/>
      <c r="W65" s="29">
        <v>18140.030430906787</v>
      </c>
      <c r="X65" s="29">
        <v>21856.991177704345</v>
      </c>
      <c r="Y65" s="29">
        <v>34624.08828702059</v>
      </c>
      <c r="Z65" s="29">
        <v>43997.159821730158</v>
      </c>
      <c r="AA65" s="29">
        <v>77407.483823756891</v>
      </c>
      <c r="AB65" s="29">
        <v>155986.92221601272</v>
      </c>
      <c r="AC65" s="28">
        <v>1972</v>
      </c>
    </row>
    <row r="66" spans="1:29" ht="12.75" customHeight="1">
      <c r="A66" s="28">
        <v>1973</v>
      </c>
      <c r="B66" s="29">
        <v>19718.360907764181</v>
      </c>
      <c r="C66" s="29">
        <v>24600.919830098479</v>
      </c>
      <c r="D66" s="29">
        <v>45514.653541933985</v>
      </c>
      <c r="E66" s="29">
        <v>59787.904943853522</v>
      </c>
      <c r="F66" s="29">
        <v>106236.36253664987</v>
      </c>
      <c r="G66" s="29">
        <v>242863.54217421185</v>
      </c>
      <c r="H66" s="29"/>
      <c r="I66" s="29">
        <v>20100.835002866988</v>
      </c>
      <c r="J66" s="29">
        <v>25700.893531690417</v>
      </c>
      <c r="K66" s="29">
        <v>48840.273659123763</v>
      </c>
      <c r="L66" s="29">
        <v>66389.042568801</v>
      </c>
      <c r="M66" s="29">
        <v>126351.21460304661</v>
      </c>
      <c r="N66" s="29">
        <v>305328.12740493799</v>
      </c>
      <c r="O66" s="29"/>
      <c r="P66" s="29">
        <v>20221.041147042157</v>
      </c>
      <c r="Q66" s="29">
        <v>26043.835913945451</v>
      </c>
      <c r="R66" s="29">
        <v>50680.639516821124</v>
      </c>
      <c r="S66" s="29">
        <v>69241.695212913299</v>
      </c>
      <c r="T66" s="29">
        <v>144527.33944429905</v>
      </c>
      <c r="U66" s="29">
        <v>480421.95421460597</v>
      </c>
      <c r="V66" s="29"/>
      <c r="W66" s="29">
        <v>19351.336920173933</v>
      </c>
      <c r="X66" s="29">
        <v>23498.421666196933</v>
      </c>
      <c r="Y66" s="29">
        <v>37426.731581390188</v>
      </c>
      <c r="Z66" s="29">
        <v>47863.90657113475</v>
      </c>
      <c r="AA66" s="29">
        <v>83209.468456018381</v>
      </c>
      <c r="AB66" s="29">
        <v>165843.61879698158</v>
      </c>
      <c r="AC66" s="28">
        <v>1973</v>
      </c>
    </row>
    <row r="67" spans="1:29" ht="12.75" customHeight="1">
      <c r="A67" s="28">
        <v>1974</v>
      </c>
      <c r="B67" s="29">
        <v>21387.785877730672</v>
      </c>
      <c r="C67" s="29">
        <v>27232.830121185165</v>
      </c>
      <c r="D67" s="29">
        <v>49662.261724243326</v>
      </c>
      <c r="E67" s="29">
        <v>65986.716339918901</v>
      </c>
      <c r="F67" s="29">
        <v>129380.55937235593</v>
      </c>
      <c r="G67" s="29">
        <v>310401.98375493864</v>
      </c>
      <c r="H67" s="29"/>
      <c r="I67" s="29">
        <v>21689.795691151772</v>
      </c>
      <c r="J67" s="29">
        <v>27958.319565868795</v>
      </c>
      <c r="K67" s="29">
        <v>52319.779986613365</v>
      </c>
      <c r="L67" s="29">
        <v>70918.167213923545</v>
      </c>
      <c r="M67" s="29">
        <v>144131.01666317982</v>
      </c>
      <c r="N67" s="29">
        <v>361573.21687278751</v>
      </c>
      <c r="O67" s="29"/>
      <c r="P67" s="29">
        <v>21771.246822650188</v>
      </c>
      <c r="Q67" s="29">
        <v>28227.670294909098</v>
      </c>
      <c r="R67" s="29">
        <v>53054.630766968534</v>
      </c>
      <c r="S67" s="29">
        <v>73650.912862770274</v>
      </c>
      <c r="T67" s="29">
        <v>159620.10931903974</v>
      </c>
      <c r="U67" s="29">
        <v>499088.09186397202</v>
      </c>
      <c r="V67" s="29"/>
      <c r="W67" s="29">
        <v>20822.029264357196</v>
      </c>
      <c r="X67" s="29">
        <v>25485.767111582059</v>
      </c>
      <c r="Y67" s="29">
        <v>41430.888457248271</v>
      </c>
      <c r="Z67" s="29">
        <v>52524.803240357716</v>
      </c>
      <c r="AA67" s="29">
        <v>95004.609396777596</v>
      </c>
      <c r="AB67" s="29">
        <v>202473.16704306609</v>
      </c>
      <c r="AC67" s="28">
        <v>1974</v>
      </c>
    </row>
    <row r="68" spans="1:29" ht="12.75" customHeight="1">
      <c r="A68" s="28">
        <v>1975</v>
      </c>
      <c r="B68" s="29">
        <v>22601.58951851926</v>
      </c>
      <c r="C68" s="29">
        <v>28212.796433918767</v>
      </c>
      <c r="D68" s="29">
        <v>50986.20272874058</v>
      </c>
      <c r="E68" s="29">
        <v>67986.414346530772</v>
      </c>
      <c r="F68" s="29">
        <v>126474.17984366488</v>
      </c>
      <c r="G68" s="29">
        <v>303399.65196572535</v>
      </c>
      <c r="H68" s="29"/>
      <c r="I68" s="29">
        <v>22919.947534889568</v>
      </c>
      <c r="J68" s="29">
        <v>28905.636676855935</v>
      </c>
      <c r="K68" s="29">
        <v>53585.593273453727</v>
      </c>
      <c r="L68" s="29">
        <v>72376.323435752944</v>
      </c>
      <c r="M68" s="29">
        <v>139728.99788937802</v>
      </c>
      <c r="N68" s="29">
        <v>358808.67280394625</v>
      </c>
      <c r="O68" s="29"/>
      <c r="P68" s="29">
        <v>22974.836848056857</v>
      </c>
      <c r="Q68" s="29">
        <v>29239.038073853608</v>
      </c>
      <c r="R68" s="29">
        <v>54569.458158807618</v>
      </c>
      <c r="S68" s="29">
        <v>74964.683773566023</v>
      </c>
      <c r="T68" s="29">
        <v>151282.07102216486</v>
      </c>
      <c r="U68" s="29">
        <v>472358.18808597518</v>
      </c>
      <c r="V68" s="29"/>
      <c r="W68" s="29">
        <v>22637.331771299287</v>
      </c>
      <c r="X68" s="29">
        <v>27503.457517538631</v>
      </c>
      <c r="Y68" s="29">
        <v>43676.70319314544</v>
      </c>
      <c r="Z68" s="29">
        <v>57266.623621731684</v>
      </c>
      <c r="AA68" s="29">
        <v>103341.25699245244</v>
      </c>
      <c r="AB68" s="29">
        <v>216094.77754613469</v>
      </c>
      <c r="AC68" s="28">
        <v>1975</v>
      </c>
    </row>
    <row r="69" spans="1:29" ht="12.75" customHeight="1">
      <c r="A69" s="28">
        <v>1976</v>
      </c>
      <c r="B69" s="29">
        <v>24449.35656063315</v>
      </c>
      <c r="C69" s="29">
        <v>30431.18000272919</v>
      </c>
      <c r="D69" s="29">
        <v>54455.664205819463</v>
      </c>
      <c r="E69" s="29">
        <v>72125.204820403989</v>
      </c>
      <c r="F69" s="29">
        <v>134212.30245696029</v>
      </c>
      <c r="G69" s="29">
        <v>328351.39694316743</v>
      </c>
      <c r="H69" s="29"/>
      <c r="I69" s="29">
        <v>24914.239336873059</v>
      </c>
      <c r="J69" s="29">
        <v>31391.89478873786</v>
      </c>
      <c r="K69" s="29">
        <v>57725.949621809727</v>
      </c>
      <c r="L69" s="29">
        <v>78085.171306473669</v>
      </c>
      <c r="M69" s="29">
        <v>151741.20767955386</v>
      </c>
      <c r="N69" s="29">
        <v>393864.05478428613</v>
      </c>
      <c r="O69" s="29"/>
      <c r="P69" s="29">
        <v>25013.072683002811</v>
      </c>
      <c r="Q69" s="29">
        <v>31875.710917735862</v>
      </c>
      <c r="R69" s="29">
        <v>59188.972044752758</v>
      </c>
      <c r="S69" s="29">
        <v>80747.274106949495</v>
      </c>
      <c r="T69" s="29">
        <v>165355.56447670056</v>
      </c>
      <c r="U69" s="29">
        <v>520034.18137288111</v>
      </c>
      <c r="V69" s="29"/>
      <c r="W69" s="29">
        <v>24456.721789869865</v>
      </c>
      <c r="X69" s="29">
        <v>29708.741105354609</v>
      </c>
      <c r="Y69" s="29">
        <v>47755.751655931737</v>
      </c>
      <c r="Z69" s="29">
        <v>61850.485044856214</v>
      </c>
      <c r="AA69" s="29">
        <v>112943.19554417906</v>
      </c>
      <c r="AB69" s="29">
        <v>244394.45410542618</v>
      </c>
      <c r="AC69" s="28">
        <v>1976</v>
      </c>
    </row>
    <row r="70" spans="1:29" ht="12.75" customHeight="1">
      <c r="A70" s="28">
        <v>1977</v>
      </c>
      <c r="B70" s="29">
        <v>26323.689471804391</v>
      </c>
      <c r="C70" s="29">
        <v>32830.662070186241</v>
      </c>
      <c r="D70" s="29">
        <v>58272.897634073015</v>
      </c>
      <c r="E70" s="29">
        <v>77303.349718562153</v>
      </c>
      <c r="F70" s="29">
        <v>144827.21559148064</v>
      </c>
      <c r="G70" s="29">
        <v>350279.36511538585</v>
      </c>
      <c r="H70" s="29"/>
      <c r="I70" s="29">
        <v>26837.75971585033</v>
      </c>
      <c r="J70" s="29">
        <v>33936.628344714576</v>
      </c>
      <c r="K70" s="29">
        <v>62224.956075193717</v>
      </c>
      <c r="L70" s="29">
        <v>84015.992714312641</v>
      </c>
      <c r="M70" s="29">
        <v>164672.84404533624</v>
      </c>
      <c r="N70" s="29">
        <v>414837.51060225541</v>
      </c>
      <c r="O70" s="29"/>
      <c r="P70" s="29">
        <v>26933.804868207673</v>
      </c>
      <c r="Q70" s="29">
        <v>34443.76832034027</v>
      </c>
      <c r="R70" s="29">
        <v>64024.411512686485</v>
      </c>
      <c r="S70" s="29">
        <v>87539.683709536548</v>
      </c>
      <c r="T70" s="29">
        <v>181436.90429842245</v>
      </c>
      <c r="U70" s="29">
        <v>591912.02214860276</v>
      </c>
      <c r="V70" s="29"/>
      <c r="W70" s="29">
        <v>26274.263208472017</v>
      </c>
      <c r="X70" s="29">
        <v>31955.385904314</v>
      </c>
      <c r="Y70" s="29">
        <v>51476.532314954486</v>
      </c>
      <c r="Z70" s="29">
        <v>66859.870700855841</v>
      </c>
      <c r="AA70" s="29">
        <v>123460.34153728255</v>
      </c>
      <c r="AB70" s="29">
        <v>271355.75529252255</v>
      </c>
      <c r="AC70" s="28">
        <v>1977</v>
      </c>
    </row>
    <row r="71" spans="1:29" ht="12.75" customHeight="1">
      <c r="A71" s="28">
        <v>1978</v>
      </c>
      <c r="B71" s="29">
        <v>28792.7154581994</v>
      </c>
      <c r="C71" s="29">
        <v>35809.534248188967</v>
      </c>
      <c r="D71" s="29">
        <v>64061.68410551468</v>
      </c>
      <c r="E71" s="29">
        <v>84875.079161176516</v>
      </c>
      <c r="F71" s="29">
        <v>161319.52087447641</v>
      </c>
      <c r="G71" s="29">
        <v>408905.77087487542</v>
      </c>
      <c r="H71" s="29"/>
      <c r="I71" s="29">
        <v>29383.795100566149</v>
      </c>
      <c r="J71" s="29">
        <v>36988.964726932834</v>
      </c>
      <c r="K71" s="29">
        <v>68013.682719628356</v>
      </c>
      <c r="L71" s="29">
        <v>91923.438784732018</v>
      </c>
      <c r="M71" s="29">
        <v>181649.70282253265</v>
      </c>
      <c r="N71" s="29">
        <v>472469.32561089605</v>
      </c>
      <c r="O71" s="29"/>
      <c r="P71" s="29">
        <v>29506.402952078763</v>
      </c>
      <c r="Q71" s="29">
        <v>37613.789354041699</v>
      </c>
      <c r="R71" s="29">
        <v>69858.956599980724</v>
      </c>
      <c r="S71" s="29">
        <v>95879.396029594238</v>
      </c>
      <c r="T71" s="29">
        <v>199839.79057716488</v>
      </c>
      <c r="U71" s="29">
        <v>625045.07691938803</v>
      </c>
      <c r="V71" s="29"/>
      <c r="W71" s="29">
        <v>28491.081591496684</v>
      </c>
      <c r="X71" s="29">
        <v>34710.357221062826</v>
      </c>
      <c r="Y71" s="29">
        <v>56878.575248070047</v>
      </c>
      <c r="Z71" s="29">
        <v>74499.722880701884</v>
      </c>
      <c r="AA71" s="29">
        <v>137847.14469035409</v>
      </c>
      <c r="AB71" s="29">
        <v>302312.3891218346</v>
      </c>
      <c r="AC71" s="28">
        <v>1978</v>
      </c>
    </row>
    <row r="72" spans="1:29" ht="12.75" customHeight="1">
      <c r="A72" s="28">
        <v>1979</v>
      </c>
      <c r="B72" s="29">
        <v>31460.599682807839</v>
      </c>
      <c r="C72" s="29">
        <v>39009.98545447061</v>
      </c>
      <c r="D72" s="29">
        <v>69531.362335057609</v>
      </c>
      <c r="E72" s="29">
        <v>92719.708055913259</v>
      </c>
      <c r="F72" s="29">
        <v>176071.51357103276</v>
      </c>
      <c r="G72" s="29">
        <v>421439.96790146513</v>
      </c>
      <c r="H72" s="29"/>
      <c r="I72" s="29">
        <v>32217.393324582867</v>
      </c>
      <c r="J72" s="29">
        <v>40833.374596648493</v>
      </c>
      <c r="K72" s="29">
        <v>75904.945620111321</v>
      </c>
      <c r="L72" s="29">
        <v>105343.23816449416</v>
      </c>
      <c r="M72" s="29">
        <v>220997.2076357067</v>
      </c>
      <c r="N72" s="29">
        <v>645677.05136912887</v>
      </c>
      <c r="O72" s="29"/>
      <c r="P72" s="29">
        <v>32324.720422870963</v>
      </c>
      <c r="Q72" s="29">
        <v>41478.290397089855</v>
      </c>
      <c r="R72" s="29">
        <v>78483.039114937274</v>
      </c>
      <c r="S72" s="29">
        <v>110574.40588790031</v>
      </c>
      <c r="T72" s="29">
        <v>247387.92451526818</v>
      </c>
      <c r="U72" s="29">
        <v>986204.37953670172</v>
      </c>
      <c r="V72" s="29"/>
      <c r="W72" s="29">
        <v>30922.661580917706</v>
      </c>
      <c r="X72" s="29">
        <v>37621.696132082747</v>
      </c>
      <c r="Y72" s="29">
        <v>61907.643903224409</v>
      </c>
      <c r="Z72" s="29">
        <v>82459.688968859249</v>
      </c>
      <c r="AA72" s="29">
        <v>152222.41717601471</v>
      </c>
      <c r="AB72" s="29">
        <v>346417.40852937003</v>
      </c>
      <c r="AC72" s="28">
        <v>1979</v>
      </c>
    </row>
    <row r="73" spans="1:29" ht="12.75" customHeight="1">
      <c r="A73" s="28">
        <v>1980</v>
      </c>
      <c r="B73" s="29">
        <v>34595.153033315924</v>
      </c>
      <c r="C73" s="29">
        <v>42832.658222831553</v>
      </c>
      <c r="D73" s="29">
        <v>76304.55483045544</v>
      </c>
      <c r="E73" s="29">
        <v>101072.68347950692</v>
      </c>
      <c r="F73" s="29">
        <v>194861.04970632715</v>
      </c>
      <c r="G73" s="29">
        <v>513214.92909090064</v>
      </c>
      <c r="H73" s="29"/>
      <c r="I73" s="29">
        <v>35382.909784233889</v>
      </c>
      <c r="J73" s="29">
        <v>44627.028090197957</v>
      </c>
      <c r="K73" s="29">
        <v>83346.290997412827</v>
      </c>
      <c r="L73" s="29">
        <v>115979.95392728499</v>
      </c>
      <c r="M73" s="29">
        <v>244849.87035246499</v>
      </c>
      <c r="N73" s="29">
        <v>716289.49852113938</v>
      </c>
      <c r="O73" s="29"/>
      <c r="P73" s="29">
        <v>35455.025125280023</v>
      </c>
      <c r="Q73" s="29">
        <v>45311.090006538907</v>
      </c>
      <c r="R73" s="29">
        <v>85792.040824272888</v>
      </c>
      <c r="S73" s="29">
        <v>120655.48355385412</v>
      </c>
      <c r="T73" s="29">
        <v>275671.23857986875</v>
      </c>
      <c r="U73" s="29">
        <v>1045942.6601590719</v>
      </c>
      <c r="V73" s="29"/>
      <c r="W73" s="29">
        <v>34149.38473855624</v>
      </c>
      <c r="X73" s="29">
        <v>41670.434320123757</v>
      </c>
      <c r="Y73" s="29">
        <v>69484.575158150983</v>
      </c>
      <c r="Z73" s="29">
        <v>91947.68575847958</v>
      </c>
      <c r="AA73" s="29">
        <v>176098.96441678665</v>
      </c>
      <c r="AB73" s="29">
        <v>406935.46683017706</v>
      </c>
      <c r="AC73" s="28">
        <v>1980</v>
      </c>
    </row>
    <row r="74" spans="1:29" ht="12.75" customHeight="1">
      <c r="A74" s="28">
        <v>1981</v>
      </c>
      <c r="B74" s="29">
        <v>37490.703393001597</v>
      </c>
      <c r="C74" s="29">
        <v>46587.433522404273</v>
      </c>
      <c r="D74" s="29">
        <v>80623.893233305731</v>
      </c>
      <c r="E74" s="29">
        <v>105490.74630922174</v>
      </c>
      <c r="F74" s="29">
        <v>207592.86492770544</v>
      </c>
      <c r="G74" s="29">
        <v>547585.00315426162</v>
      </c>
      <c r="H74" s="29"/>
      <c r="I74" s="29">
        <v>38277.378823909909</v>
      </c>
      <c r="J74" s="29">
        <v>48400.884782421985</v>
      </c>
      <c r="K74" s="29">
        <v>87689.369265447196</v>
      </c>
      <c r="L74" s="29">
        <v>120240.71423142799</v>
      </c>
      <c r="M74" s="29">
        <v>257104.85574294286</v>
      </c>
      <c r="N74" s="29">
        <v>747791.88516379241</v>
      </c>
      <c r="O74" s="29"/>
      <c r="P74" s="29">
        <v>38301.690076293664</v>
      </c>
      <c r="Q74" s="29">
        <v>48879.263394408408</v>
      </c>
      <c r="R74" s="29">
        <v>89929.663871227662</v>
      </c>
      <c r="S74" s="29">
        <v>126185.37097042052</v>
      </c>
      <c r="T74" s="29">
        <v>303580.73122322501</v>
      </c>
      <c r="U74" s="29">
        <v>1189275.6043551371</v>
      </c>
      <c r="V74" s="29"/>
      <c r="W74" s="29">
        <v>37395.374449102062</v>
      </c>
      <c r="X74" s="29">
        <v>45962.489055096514</v>
      </c>
      <c r="Y74" s="29">
        <v>76037.391412587109</v>
      </c>
      <c r="Z74" s="29">
        <v>99771.525540909352</v>
      </c>
      <c r="AA74" s="29">
        <v>192925.87038634103</v>
      </c>
      <c r="AB74" s="29">
        <v>454441.59952446714</v>
      </c>
      <c r="AC74" s="28">
        <v>1981</v>
      </c>
    </row>
    <row r="75" spans="1:29" ht="12.75" customHeight="1">
      <c r="A75" s="28">
        <v>1982</v>
      </c>
      <c r="B75" s="29">
        <v>39533.252530016929</v>
      </c>
      <c r="C75" s="29">
        <v>48688.551648032793</v>
      </c>
      <c r="D75" s="29">
        <v>85544.525562995404</v>
      </c>
      <c r="E75" s="29">
        <v>111644.17671468557</v>
      </c>
      <c r="F75" s="29">
        <v>222165.58102059289</v>
      </c>
      <c r="G75" s="29">
        <v>647622.57413537009</v>
      </c>
      <c r="H75" s="29"/>
      <c r="I75" s="29">
        <v>40266.370179873142</v>
      </c>
      <c r="J75" s="29">
        <v>50850.712195533721</v>
      </c>
      <c r="K75" s="29">
        <v>93928.556015431968</v>
      </c>
      <c r="L75" s="29">
        <v>130963.22284979396</v>
      </c>
      <c r="M75" s="29">
        <v>297866.20156791504</v>
      </c>
      <c r="N75" s="29">
        <v>990137.38259951619</v>
      </c>
      <c r="O75" s="29"/>
      <c r="P75" s="29">
        <v>40200.996631478316</v>
      </c>
      <c r="Q75" s="29">
        <v>51007.751128916025</v>
      </c>
      <c r="R75" s="29">
        <v>95230.541339511765</v>
      </c>
      <c r="S75" s="29">
        <v>134749.12359152504</v>
      </c>
      <c r="T75" s="29">
        <v>338446.01406470488</v>
      </c>
      <c r="U75" s="29">
        <v>1514957.678633939</v>
      </c>
      <c r="V75" s="29"/>
      <c r="W75" s="29">
        <v>40210.43702564398</v>
      </c>
      <c r="X75" s="29">
        <v>49526.507927599501</v>
      </c>
      <c r="Y75" s="29">
        <v>82764.53968700004</v>
      </c>
      <c r="Z75" s="29">
        <v>110940.60877411636</v>
      </c>
      <c r="AA75" s="29">
        <v>214891.64907405101</v>
      </c>
      <c r="AB75" s="29">
        <v>519211.8971932127</v>
      </c>
      <c r="AC75" s="28">
        <v>1982</v>
      </c>
    </row>
    <row r="76" spans="1:29" ht="12.75" customHeight="1">
      <c r="A76" s="28">
        <v>1983</v>
      </c>
      <c r="B76" s="29">
        <v>41034.180398829878</v>
      </c>
      <c r="C76" s="29">
        <v>50719.592655778957</v>
      </c>
      <c r="D76" s="29">
        <v>88213.556273204405</v>
      </c>
      <c r="E76" s="29">
        <v>115644.32306016771</v>
      </c>
      <c r="F76" s="29">
        <v>231520.10428980665</v>
      </c>
      <c r="G76" s="29">
        <v>740776.73065961478</v>
      </c>
      <c r="H76" s="29"/>
      <c r="I76" s="29">
        <v>42170.029191696631</v>
      </c>
      <c r="J76" s="29">
        <v>53750.057954725205</v>
      </c>
      <c r="K76" s="29">
        <v>101359.03844867474</v>
      </c>
      <c r="L76" s="29">
        <v>142559.56504958245</v>
      </c>
      <c r="M76" s="29">
        <v>324988.56832432735</v>
      </c>
      <c r="N76" s="29">
        <v>1122516.465637682</v>
      </c>
      <c r="O76" s="29"/>
      <c r="P76" s="29">
        <v>42183.1712438455</v>
      </c>
      <c r="Q76" s="29">
        <v>54254.1757786819</v>
      </c>
      <c r="R76" s="29">
        <v>103087.3505530658</v>
      </c>
      <c r="S76" s="29">
        <v>147888.53784570697</v>
      </c>
      <c r="T76" s="29">
        <v>387162.47465839342</v>
      </c>
      <c r="U76" s="29">
        <v>1699914.7646039685</v>
      </c>
      <c r="V76" s="29"/>
      <c r="W76" s="29">
        <v>42332.098342178477</v>
      </c>
      <c r="X76" s="29">
        <v>52503.308916451628</v>
      </c>
      <c r="Y76" s="29">
        <v>88875.47975104845</v>
      </c>
      <c r="Z76" s="29">
        <v>119954.68770588479</v>
      </c>
      <c r="AA76" s="29">
        <v>236241.06995875301</v>
      </c>
      <c r="AB76" s="29">
        <v>594658.21072905522</v>
      </c>
      <c r="AC76" s="28">
        <v>1983</v>
      </c>
    </row>
    <row r="77" spans="1:29" ht="12.75" customHeight="1">
      <c r="A77" s="28">
        <v>1984</v>
      </c>
      <c r="B77" s="29">
        <v>43897.87178261076</v>
      </c>
      <c r="C77" s="29">
        <v>54725.737737147494</v>
      </c>
      <c r="D77" s="29">
        <v>95708.637268337799</v>
      </c>
      <c r="E77" s="29">
        <v>125639.29523932333</v>
      </c>
      <c r="F77" s="29">
        <v>257141.54693952497</v>
      </c>
      <c r="G77" s="29">
        <v>883162.21179036947</v>
      </c>
      <c r="H77" s="29"/>
      <c r="I77" s="29">
        <v>45255.918656250142</v>
      </c>
      <c r="J77" s="29">
        <v>58132.804238033925</v>
      </c>
      <c r="K77" s="29">
        <v>108322.23812602955</v>
      </c>
      <c r="L77" s="29">
        <v>154457.21829640793</v>
      </c>
      <c r="M77" s="29">
        <v>366853.3522971606</v>
      </c>
      <c r="N77" s="29">
        <v>1324864.7697638464</v>
      </c>
      <c r="O77" s="29"/>
      <c r="P77" s="29">
        <v>45064.716876106075</v>
      </c>
      <c r="Q77" s="29">
        <v>58531.698167783274</v>
      </c>
      <c r="R77" s="29">
        <v>112381.39260577169</v>
      </c>
      <c r="S77" s="29">
        <v>159958.30851312468</v>
      </c>
      <c r="T77" s="29">
        <v>417846.3636184124</v>
      </c>
      <c r="U77" s="29">
        <v>2060316.6086820497</v>
      </c>
      <c r="V77" s="29"/>
      <c r="W77" s="29">
        <v>44672.837577549551</v>
      </c>
      <c r="X77" s="29">
        <v>55523.48416310129</v>
      </c>
      <c r="Y77" s="29">
        <v>95267.56857723782</v>
      </c>
      <c r="Z77" s="29">
        <v>128163.5081669347</v>
      </c>
      <c r="AA77" s="29">
        <v>264914.9084620807</v>
      </c>
      <c r="AB77" s="29">
        <v>681265.55083308963</v>
      </c>
      <c r="AC77" s="28">
        <v>1984</v>
      </c>
    </row>
    <row r="78" spans="1:29" ht="12.75" customHeight="1">
      <c r="A78" s="28">
        <v>1985</v>
      </c>
      <c r="B78" s="29">
        <v>46154.088918913767</v>
      </c>
      <c r="C78" s="29">
        <v>57736.51960372617</v>
      </c>
      <c r="D78" s="29">
        <v>102208.18665206376</v>
      </c>
      <c r="E78" s="29">
        <v>132738.70688168454</v>
      </c>
      <c r="F78" s="29">
        <v>291300.61877307523</v>
      </c>
      <c r="G78" s="29">
        <v>921243.10582594736</v>
      </c>
      <c r="H78" s="29"/>
      <c r="I78" s="29">
        <v>48013.526861180566</v>
      </c>
      <c r="J78" s="29">
        <v>62319.716699218152</v>
      </c>
      <c r="K78" s="29">
        <v>118597.73032913727</v>
      </c>
      <c r="L78" s="29">
        <v>167692.34426703391</v>
      </c>
      <c r="M78" s="29">
        <v>426804.31320785958</v>
      </c>
      <c r="N78" s="29">
        <v>1447280.5010887256</v>
      </c>
      <c r="O78" s="29"/>
      <c r="P78" s="29">
        <v>47720.764291547071</v>
      </c>
      <c r="Q78" s="29">
        <v>62714.792973548487</v>
      </c>
      <c r="R78" s="29">
        <v>123636.55158576234</v>
      </c>
      <c r="S78" s="29">
        <v>176049.4276665306</v>
      </c>
      <c r="T78" s="29">
        <v>496381.02560254611</v>
      </c>
      <c r="U78" s="29">
        <v>2277409.3187161679</v>
      </c>
      <c r="V78" s="29"/>
      <c r="W78" s="29">
        <v>46937.729930148693</v>
      </c>
      <c r="X78" s="29">
        <v>58767.693077431715</v>
      </c>
      <c r="Y78" s="29">
        <v>100489.01973192491</v>
      </c>
      <c r="Z78" s="29">
        <v>134963.87523678533</v>
      </c>
      <c r="AA78" s="29">
        <v>275815.34329013474</v>
      </c>
      <c r="AB78" s="29">
        <v>738594.92200119561</v>
      </c>
      <c r="AC78" s="28">
        <v>1985</v>
      </c>
    </row>
    <row r="79" spans="1:29" ht="12.75" customHeight="1">
      <c r="A79" s="28">
        <v>1986</v>
      </c>
      <c r="B79" s="29">
        <v>47954.707633126469</v>
      </c>
      <c r="C79" s="29">
        <v>59697.650581296213</v>
      </c>
      <c r="D79" s="29">
        <v>105505.22554199508</v>
      </c>
      <c r="E79" s="29">
        <v>137185.14944674729</v>
      </c>
      <c r="F79" s="29">
        <v>263087.80063316826</v>
      </c>
      <c r="G79" s="29">
        <v>920539.91654827434</v>
      </c>
      <c r="H79" s="29"/>
      <c r="I79" s="29">
        <v>50999.708654612834</v>
      </c>
      <c r="J79" s="29">
        <v>67837.519773195425</v>
      </c>
      <c r="K79" s="29">
        <v>137393.09516973345</v>
      </c>
      <c r="L79" s="29">
        <v>225611.51970082367</v>
      </c>
      <c r="M79" s="29">
        <v>471473.75909199304</v>
      </c>
      <c r="N79" s="29">
        <v>2027195.1578914018</v>
      </c>
      <c r="O79" s="29"/>
      <c r="P79" s="29">
        <v>50576.237834716856</v>
      </c>
      <c r="Q79" s="29">
        <v>68260.188571239254</v>
      </c>
      <c r="R79" s="29">
        <v>143403.3649492414</v>
      </c>
      <c r="S79" s="29">
        <v>231385.70479629529</v>
      </c>
      <c r="T79" s="29">
        <v>646511.86016751151</v>
      </c>
      <c r="U79" s="29">
        <v>3502128.6226410791</v>
      </c>
      <c r="V79" s="29"/>
      <c r="W79" s="29">
        <v>49048.806487890324</v>
      </c>
      <c r="X79" s="29">
        <v>61587.073251816983</v>
      </c>
      <c r="Y79" s="29">
        <v>105686.88246896412</v>
      </c>
      <c r="Z79" s="29">
        <v>139933.0827703714</v>
      </c>
      <c r="AA79" s="29">
        <v>285167.55777953455</v>
      </c>
      <c r="AB79" s="29">
        <v>784624.20909717027</v>
      </c>
      <c r="AC79" s="28">
        <v>1986</v>
      </c>
    </row>
    <row r="80" spans="1:29" ht="12.75" customHeight="1">
      <c r="A80" s="28">
        <v>1987</v>
      </c>
      <c r="B80" s="29">
        <v>50901.808729954602</v>
      </c>
      <c r="C80" s="29">
        <v>63671.941890673188</v>
      </c>
      <c r="D80" s="29">
        <v>120802.56189156105</v>
      </c>
      <c r="E80" s="29">
        <v>167378.46546760635</v>
      </c>
      <c r="F80" s="29">
        <v>385114.53128573875</v>
      </c>
      <c r="G80" s="29">
        <v>1316085.6659659173</v>
      </c>
      <c r="H80" s="29"/>
      <c r="I80" s="29">
        <v>52370.906286068101</v>
      </c>
      <c r="J80" s="29">
        <v>67291.210138393741</v>
      </c>
      <c r="K80" s="29">
        <v>132539.33004134556</v>
      </c>
      <c r="L80" s="29">
        <v>191405.65578858589</v>
      </c>
      <c r="M80" s="29">
        <v>457633.16043822805</v>
      </c>
      <c r="N80" s="29">
        <v>1599320.8227233281</v>
      </c>
      <c r="O80" s="29"/>
      <c r="P80" s="29">
        <v>52230.992233104917</v>
      </c>
      <c r="Q80" s="29">
        <v>67585.913309568306</v>
      </c>
      <c r="R80" s="29">
        <v>136768.98101682012</v>
      </c>
      <c r="S80" s="29">
        <v>198330.18533259499</v>
      </c>
      <c r="T80" s="29">
        <v>499363.46357952052</v>
      </c>
      <c r="U80" s="29">
        <v>2028790.4279435177</v>
      </c>
      <c r="V80" s="29"/>
      <c r="W80" s="29">
        <v>50623.662290137327</v>
      </c>
      <c r="X80" s="29">
        <v>63712.240872335511</v>
      </c>
      <c r="Y80" s="29">
        <v>113802.21577857186</v>
      </c>
      <c r="Z80" s="29">
        <v>155999.74853751017</v>
      </c>
      <c r="AA80" s="29">
        <v>347020.8156640107</v>
      </c>
      <c r="AB80" s="29">
        <v>993891.72814133775</v>
      </c>
      <c r="AC80" s="28">
        <v>1987</v>
      </c>
    </row>
    <row r="81" spans="1:29" ht="12.75" customHeight="1">
      <c r="A81" s="28">
        <v>1988</v>
      </c>
      <c r="B81" s="29">
        <v>53664.550213359093</v>
      </c>
      <c r="C81" s="29">
        <v>68338.434285335228</v>
      </c>
      <c r="D81" s="29">
        <v>138074.86970933492</v>
      </c>
      <c r="E81" s="29">
        <v>200792.31919438791</v>
      </c>
      <c r="F81" s="29">
        <v>521789.10163934896</v>
      </c>
      <c r="G81" s="29">
        <v>2053230.5886625706</v>
      </c>
      <c r="H81" s="29"/>
      <c r="I81" s="29">
        <v>54989.226652180536</v>
      </c>
      <c r="J81" s="29">
        <v>71747.911474257184</v>
      </c>
      <c r="K81" s="29">
        <v>152151.20609196057</v>
      </c>
      <c r="L81" s="29">
        <v>231267.53524931709</v>
      </c>
      <c r="M81" s="29">
        <v>632254.64539629407</v>
      </c>
      <c r="N81" s="29">
        <v>2592543.1838195403</v>
      </c>
      <c r="O81" s="29"/>
      <c r="P81" s="29">
        <v>54826.9849887448</v>
      </c>
      <c r="Q81" s="29">
        <v>71972.401424577212</v>
      </c>
      <c r="R81" s="29">
        <v>154298.65644724976</v>
      </c>
      <c r="S81" s="29">
        <v>235434.11739138898</v>
      </c>
      <c r="T81" s="29">
        <v>670578.52981816523</v>
      </c>
      <c r="U81" s="29">
        <v>3107165.2269527926</v>
      </c>
      <c r="V81" s="29"/>
      <c r="W81" s="29">
        <v>52641.934902564761</v>
      </c>
      <c r="X81" s="29">
        <v>67052.629224481774</v>
      </c>
      <c r="Y81" s="29">
        <v>123344.19993296966</v>
      </c>
      <c r="Z81" s="29">
        <v>176926.82991508182</v>
      </c>
      <c r="AA81" s="29">
        <v>422272.00134052645</v>
      </c>
      <c r="AB81" s="29">
        <v>1362728.4620126523</v>
      </c>
      <c r="AC81" s="28">
        <v>1988</v>
      </c>
    </row>
    <row r="82" spans="1:29" ht="12.75" customHeight="1">
      <c r="A82" s="28">
        <v>1989</v>
      </c>
      <c r="B82" s="29">
        <v>56268.624935816682</v>
      </c>
      <c r="C82" s="29">
        <v>72598.560753166108</v>
      </c>
      <c r="D82" s="29">
        <v>145823.86699950404</v>
      </c>
      <c r="E82" s="29">
        <v>211793.87018549268</v>
      </c>
      <c r="F82" s="29">
        <v>522758.62263677956</v>
      </c>
      <c r="G82" s="29">
        <v>1895155.144496192</v>
      </c>
      <c r="H82" s="29"/>
      <c r="I82" s="29">
        <v>57586.769411249792</v>
      </c>
      <c r="J82" s="29">
        <v>75589.882949262712</v>
      </c>
      <c r="K82" s="29">
        <v>159084.46674325655</v>
      </c>
      <c r="L82" s="29">
        <v>237567.1159277113</v>
      </c>
      <c r="M82" s="29">
        <v>614992.46788133553</v>
      </c>
      <c r="N82" s="29">
        <v>2391183.5919262301</v>
      </c>
      <c r="O82" s="29"/>
      <c r="P82" s="29">
        <v>57530.885762560509</v>
      </c>
      <c r="Q82" s="29">
        <v>76019.357807096167</v>
      </c>
      <c r="R82" s="29">
        <v>160502.10336209965</v>
      </c>
      <c r="S82" s="29">
        <v>243020.13390419603</v>
      </c>
      <c r="T82" s="29">
        <v>646542.3711704918</v>
      </c>
      <c r="U82" s="29">
        <v>2796948.1414512782</v>
      </c>
      <c r="V82" s="29"/>
      <c r="W82" s="29">
        <v>54946.798860800154</v>
      </c>
      <c r="X82" s="29">
        <v>70354.006221649237</v>
      </c>
      <c r="Y82" s="29">
        <v>127326.46900039034</v>
      </c>
      <c r="Z82" s="29">
        <v>179639.52471835172</v>
      </c>
      <c r="AA82" s="29">
        <v>395619.38411466079</v>
      </c>
      <c r="AB82" s="29">
        <v>1209263.5914843744</v>
      </c>
      <c r="AC82" s="28">
        <v>1989</v>
      </c>
    </row>
    <row r="83" spans="1:29" ht="12.75" customHeight="1">
      <c r="A83" s="28">
        <v>1990</v>
      </c>
      <c r="B83" s="29">
        <v>58515.124290763481</v>
      </c>
      <c r="C83" s="29">
        <v>75524.238154114078</v>
      </c>
      <c r="D83" s="29">
        <v>152866.28458118471</v>
      </c>
      <c r="E83" s="29">
        <v>225885.15562125848</v>
      </c>
      <c r="F83" s="29">
        <v>562611.56499689422</v>
      </c>
      <c r="G83" s="29">
        <v>2108174.0545117939</v>
      </c>
      <c r="H83" s="29"/>
      <c r="I83" s="29">
        <v>59430.883182570375</v>
      </c>
      <c r="J83" s="29">
        <v>77736.493015550746</v>
      </c>
      <c r="K83" s="29">
        <v>162140.81462108489</v>
      </c>
      <c r="L83" s="29">
        <v>245577.46105601487</v>
      </c>
      <c r="M83" s="29">
        <v>628543.22606570181</v>
      </c>
      <c r="N83" s="29">
        <v>2484902.4845951474</v>
      </c>
      <c r="O83" s="29"/>
      <c r="P83" s="29">
        <v>59437.112834895597</v>
      </c>
      <c r="Q83" s="29">
        <v>78151.976060564513</v>
      </c>
      <c r="R83" s="29">
        <v>163818.17675140299</v>
      </c>
      <c r="S83" s="29">
        <v>248454.20148486525</v>
      </c>
      <c r="T83" s="29">
        <v>661231.56793553359</v>
      </c>
      <c r="U83" s="29">
        <v>2787534.943488732</v>
      </c>
      <c r="V83" s="29"/>
      <c r="W83" s="29">
        <v>57384.36956489466</v>
      </c>
      <c r="X83" s="29">
        <v>73305.511804844849</v>
      </c>
      <c r="Y83" s="29">
        <v>134182.87086132017</v>
      </c>
      <c r="Z83" s="29">
        <v>190227.7270248564</v>
      </c>
      <c r="AA83" s="29">
        <v>440660.65297237248</v>
      </c>
      <c r="AB83" s="29">
        <v>1333650.6267943818</v>
      </c>
      <c r="AC83" s="28">
        <v>1990</v>
      </c>
    </row>
    <row r="84" spans="1:29" ht="12.75" customHeight="1">
      <c r="A84" s="28">
        <v>1991</v>
      </c>
      <c r="B84" s="29">
        <v>60506.188838507602</v>
      </c>
      <c r="C84" s="29">
        <v>78849.661807981538</v>
      </c>
      <c r="D84" s="29">
        <v>154792.84268521107</v>
      </c>
      <c r="E84" s="29">
        <v>223385.17735175093</v>
      </c>
      <c r="F84" s="29">
        <v>522401.44420723512</v>
      </c>
      <c r="G84" s="29">
        <v>1989953.6821516289</v>
      </c>
      <c r="H84" s="29"/>
      <c r="I84" s="29">
        <v>61498.236612397697</v>
      </c>
      <c r="J84" s="29">
        <v>81152.60074526642</v>
      </c>
      <c r="K84" s="29">
        <v>162826.58755738713</v>
      </c>
      <c r="L84" s="29">
        <v>238476.00259670717</v>
      </c>
      <c r="M84" s="29">
        <v>576988.97938567004</v>
      </c>
      <c r="N84" s="29">
        <v>2186223.9584644041</v>
      </c>
      <c r="O84" s="29"/>
      <c r="P84" s="29">
        <v>61608.464142829929</v>
      </c>
      <c r="Q84" s="29">
        <v>81728.335479587622</v>
      </c>
      <c r="R84" s="29">
        <v>164623.38720201387</v>
      </c>
      <c r="S84" s="29">
        <v>246075.79481189241</v>
      </c>
      <c r="T84" s="29">
        <v>619192.66133735783</v>
      </c>
      <c r="U84" s="29">
        <v>2492926.666582738</v>
      </c>
      <c r="V84" s="29"/>
      <c r="W84" s="29">
        <v>59644.250446931954</v>
      </c>
      <c r="X84" s="29">
        <v>76951.167369250179</v>
      </c>
      <c r="Y84" s="29">
        <v>140578.21256036407</v>
      </c>
      <c r="Z84" s="29">
        <v>195128.55952186362</v>
      </c>
      <c r="AA84" s="29">
        <v>424855.09183195216</v>
      </c>
      <c r="AB84" s="29">
        <v>1252564.3206681649</v>
      </c>
      <c r="AC84" s="28">
        <v>1991</v>
      </c>
    </row>
    <row r="85" spans="1:29" ht="12.75" customHeight="1">
      <c r="A85" s="28">
        <v>1992</v>
      </c>
      <c r="B85" s="29">
        <v>62031.470014801962</v>
      </c>
      <c r="C85" s="29">
        <v>80490.51968486204</v>
      </c>
      <c r="D85" s="29">
        <v>165145.72294260556</v>
      </c>
      <c r="E85" s="29">
        <v>244812.80458843149</v>
      </c>
      <c r="F85" s="29">
        <v>605609.19017725799</v>
      </c>
      <c r="G85" s="29">
        <v>2440177.0563009037</v>
      </c>
      <c r="H85" s="29"/>
      <c r="I85" s="29">
        <v>63030.057455675007</v>
      </c>
      <c r="J85" s="29">
        <v>82707.887267151062</v>
      </c>
      <c r="K85" s="29">
        <v>174387.50539030318</v>
      </c>
      <c r="L85" s="29">
        <v>263694.33323731041</v>
      </c>
      <c r="M85" s="29">
        <v>677968.63195457752</v>
      </c>
      <c r="N85" s="29">
        <v>2746203.6364465049</v>
      </c>
      <c r="O85" s="29"/>
      <c r="P85" s="29">
        <v>63060.263837338418</v>
      </c>
      <c r="Q85" s="29">
        <v>83033.554769324866</v>
      </c>
      <c r="R85" s="29">
        <v>175700.33479098295</v>
      </c>
      <c r="S85" s="29">
        <v>266579.81830356031</v>
      </c>
      <c r="T85" s="29">
        <v>697651.50176488573</v>
      </c>
      <c r="U85" s="29">
        <v>3075765.6308812303</v>
      </c>
      <c r="V85" s="29"/>
      <c r="W85" s="29">
        <v>62165.298580150804</v>
      </c>
      <c r="X85" s="29">
        <v>79915.757423131101</v>
      </c>
      <c r="Y85" s="29">
        <v>150157.49758011365</v>
      </c>
      <c r="Z85" s="29">
        <v>213628.88737235928</v>
      </c>
      <c r="AA85" s="29">
        <v>495430.74896601954</v>
      </c>
      <c r="AB85" s="29">
        <v>1729096.2369153106</v>
      </c>
      <c r="AC85" s="28">
        <v>1992</v>
      </c>
    </row>
    <row r="86" spans="1:29" ht="12.75" customHeight="1">
      <c r="A86" s="28">
        <v>1993</v>
      </c>
      <c r="B86" s="29">
        <v>63397.28243971413</v>
      </c>
      <c r="C86" s="29">
        <v>82063.7243343749</v>
      </c>
      <c r="D86" s="29">
        <v>169348.15156294018</v>
      </c>
      <c r="E86" s="29">
        <v>239744.85884040646</v>
      </c>
      <c r="F86" s="29">
        <v>574672.95310096303</v>
      </c>
      <c r="G86" s="29">
        <v>2111562.9703449742</v>
      </c>
      <c r="H86" s="29"/>
      <c r="I86" s="29">
        <v>64517.341161842654</v>
      </c>
      <c r="J86" s="29">
        <v>84885.052180766157</v>
      </c>
      <c r="K86" s="29">
        <v>179230.47152701119</v>
      </c>
      <c r="L86" s="29">
        <v>261645.58996486777</v>
      </c>
      <c r="M86" s="29">
        <v>661610.12755241944</v>
      </c>
      <c r="N86" s="29">
        <v>2483303.8541167811</v>
      </c>
      <c r="O86" s="29"/>
      <c r="P86" s="29">
        <v>64629.525103804648</v>
      </c>
      <c r="Q86" s="29">
        <v>85230.186230642386</v>
      </c>
      <c r="R86" s="29">
        <v>180558.73575875422</v>
      </c>
      <c r="S86" s="29">
        <v>265183.02019154839</v>
      </c>
      <c r="T86" s="29">
        <v>683659.19523868361</v>
      </c>
      <c r="U86" s="29">
        <v>2924486.01094716</v>
      </c>
      <c r="V86" s="29"/>
      <c r="W86" s="29">
        <v>63556.444790731817</v>
      </c>
      <c r="X86" s="29">
        <v>82152.930880077271</v>
      </c>
      <c r="Y86" s="29">
        <v>154386.79117244767</v>
      </c>
      <c r="Z86" s="29">
        <v>216166.65957041699</v>
      </c>
      <c r="AA86" s="29">
        <v>481639.95627476193</v>
      </c>
      <c r="AB86" s="29">
        <v>1539477.8373581141</v>
      </c>
      <c r="AC86" s="28">
        <v>1993</v>
      </c>
    </row>
    <row r="87" spans="1:29" ht="12.75" customHeight="1">
      <c r="A87" s="28">
        <v>1994</v>
      </c>
      <c r="B87" s="29">
        <v>65778.684775131173</v>
      </c>
      <c r="C87" s="29">
        <v>85901.395883206322</v>
      </c>
      <c r="D87" s="29">
        <v>177618.8260370738</v>
      </c>
      <c r="E87" s="29">
        <v>251615.76129055483</v>
      </c>
      <c r="F87" s="29">
        <v>599438.99891305179</v>
      </c>
      <c r="G87" s="29">
        <v>2229181.6736720251</v>
      </c>
      <c r="H87" s="29"/>
      <c r="I87" s="29">
        <v>67085.05890249135</v>
      </c>
      <c r="J87" s="29">
        <v>88574.433220234059</v>
      </c>
      <c r="K87" s="29">
        <v>187830.2739373206</v>
      </c>
      <c r="L87" s="29">
        <v>274469.01904756133</v>
      </c>
      <c r="M87" s="29">
        <v>677626.460114263</v>
      </c>
      <c r="N87" s="29">
        <v>2576422.0029293885</v>
      </c>
      <c r="O87" s="29"/>
      <c r="P87" s="29">
        <v>66993.772243659536</v>
      </c>
      <c r="Q87" s="29">
        <v>89052.327735918283</v>
      </c>
      <c r="R87" s="29">
        <v>189073.33279078949</v>
      </c>
      <c r="S87" s="29">
        <v>276438.94863696094</v>
      </c>
      <c r="T87" s="29">
        <v>712257.02074820909</v>
      </c>
      <c r="U87" s="29">
        <v>3059311.5652954131</v>
      </c>
      <c r="V87" s="29"/>
      <c r="W87" s="29">
        <v>65647.794032282196</v>
      </c>
      <c r="X87" s="29">
        <v>84705.98097475851</v>
      </c>
      <c r="Y87" s="29">
        <v>158861.53720511479</v>
      </c>
      <c r="Z87" s="29">
        <v>221855.14204797323</v>
      </c>
      <c r="AA87" s="29">
        <v>474660.98322985647</v>
      </c>
      <c r="AB87" s="29">
        <v>1450790.1696369774</v>
      </c>
      <c r="AC87" s="28">
        <v>1994</v>
      </c>
    </row>
    <row r="88" spans="1:29" ht="12.75" customHeight="1">
      <c r="A88" s="28">
        <v>1995</v>
      </c>
      <c r="B88" s="29">
        <v>69004.792464188373</v>
      </c>
      <c r="C88" s="29">
        <v>90429.780248952986</v>
      </c>
      <c r="D88" s="29">
        <v>188795.0993671953</v>
      </c>
      <c r="E88" s="29">
        <v>271335.91365016258</v>
      </c>
      <c r="F88" s="29">
        <v>649691.13640863739</v>
      </c>
      <c r="G88" s="29">
        <v>2532360.9524004553</v>
      </c>
      <c r="H88" s="29"/>
      <c r="I88" s="29">
        <v>70432.021287603478</v>
      </c>
      <c r="J88" s="29">
        <v>93891.966929461996</v>
      </c>
      <c r="K88" s="29">
        <v>203559.45277956015</v>
      </c>
      <c r="L88" s="29">
        <v>301043.77802851045</v>
      </c>
      <c r="M88" s="29">
        <v>754957.67369316996</v>
      </c>
      <c r="N88" s="29">
        <v>2929115.3754849536</v>
      </c>
      <c r="O88" s="29"/>
      <c r="P88" s="29">
        <v>70404.659448688253</v>
      </c>
      <c r="Q88" s="29">
        <v>94064.745089577045</v>
      </c>
      <c r="R88" s="29">
        <v>203175.81011296727</v>
      </c>
      <c r="S88" s="29">
        <v>301734.25478009257</v>
      </c>
      <c r="T88" s="29">
        <v>796243.17233635543</v>
      </c>
      <c r="U88" s="29">
        <v>3559615.9574960722</v>
      </c>
      <c r="V88" s="29"/>
      <c r="W88" s="29">
        <v>68477.343657979465</v>
      </c>
      <c r="X88" s="29">
        <v>88698.876719183274</v>
      </c>
      <c r="Y88" s="29">
        <v>168633.61545399169</v>
      </c>
      <c r="Z88" s="29">
        <v>238137.50917248966</v>
      </c>
      <c r="AA88" s="29">
        <v>523304.4508763465</v>
      </c>
      <c r="AB88" s="29">
        <v>1695322.2253969794</v>
      </c>
      <c r="AC88" s="28">
        <v>1995</v>
      </c>
    </row>
    <row r="89" spans="1:29" ht="12.75" customHeight="1">
      <c r="A89" s="28">
        <v>1996</v>
      </c>
      <c r="B89" s="29">
        <v>70250</v>
      </c>
      <c r="C89" s="29">
        <v>95090</v>
      </c>
      <c r="D89" s="29">
        <v>205000</v>
      </c>
      <c r="E89" s="29">
        <v>301192</v>
      </c>
      <c r="F89" s="29">
        <v>754014</v>
      </c>
      <c r="G89" s="29">
        <v>3037962</v>
      </c>
      <c r="H89" s="29"/>
      <c r="I89" s="29">
        <v>72258.794486731116</v>
      </c>
      <c r="J89" s="29">
        <v>98949.011446409961</v>
      </c>
      <c r="K89" s="29">
        <v>220928.97941588529</v>
      </c>
      <c r="L89" s="29">
        <v>340041.77250917285</v>
      </c>
      <c r="M89" s="29">
        <v>898919.88555078651</v>
      </c>
      <c r="N89" s="29">
        <v>3819414.1312547135</v>
      </c>
      <c r="O89" s="29"/>
      <c r="P89" s="29">
        <v>71664</v>
      </c>
      <c r="Q89" s="29">
        <v>97694</v>
      </c>
      <c r="R89" s="29">
        <v>222007</v>
      </c>
      <c r="S89" s="29">
        <v>335500</v>
      </c>
      <c r="T89" s="29">
        <v>916362</v>
      </c>
      <c r="U89" s="29">
        <v>4418650</v>
      </c>
      <c r="V89" s="29"/>
      <c r="W89" s="29">
        <v>70133.679085944517</v>
      </c>
      <c r="X89" s="29">
        <v>92310.635278361457</v>
      </c>
      <c r="Y89" s="29">
        <v>179028.53563915761</v>
      </c>
      <c r="Z89" s="29">
        <v>255920.67195083931</v>
      </c>
      <c r="AA89" s="29">
        <v>563348.96623236418</v>
      </c>
      <c r="AB89" s="29">
        <v>1957664.865433994</v>
      </c>
      <c r="AC89" s="28">
        <v>1996</v>
      </c>
    </row>
    <row r="90" spans="1:29" ht="12.75" customHeight="1">
      <c r="A90" s="28">
        <v>1997</v>
      </c>
      <c r="B90" s="29">
        <v>74050</v>
      </c>
      <c r="C90" s="29">
        <v>99940</v>
      </c>
      <c r="D90" s="29">
        <v>218127</v>
      </c>
      <c r="E90" s="29">
        <v>323490</v>
      </c>
      <c r="F90" s="29">
        <v>847140</v>
      </c>
      <c r="G90" s="29">
        <v>3525970</v>
      </c>
      <c r="H90" s="29"/>
      <c r="I90" s="29">
        <v>76727.800227955639</v>
      </c>
      <c r="J90" s="29">
        <v>105427.50145049841</v>
      </c>
      <c r="K90" s="29">
        <v>240931.13160656096</v>
      </c>
      <c r="L90" s="29">
        <v>376019.99302568857</v>
      </c>
      <c r="M90" s="29">
        <v>1058263.5852592129</v>
      </c>
      <c r="N90" s="29">
        <v>4612728.9377289368</v>
      </c>
      <c r="O90" s="29"/>
      <c r="P90" s="29">
        <v>76120</v>
      </c>
      <c r="Q90" s="29">
        <v>104250</v>
      </c>
      <c r="R90" s="29">
        <v>244400</v>
      </c>
      <c r="S90" s="29">
        <v>373000</v>
      </c>
      <c r="T90" s="29">
        <v>1076000</v>
      </c>
      <c r="U90" s="29">
        <v>5416410.9999999991</v>
      </c>
      <c r="V90" s="29"/>
      <c r="W90" s="29">
        <v>72966.305972834627</v>
      </c>
      <c r="X90" s="29">
        <v>95558.302110826757</v>
      </c>
      <c r="Y90" s="29">
        <v>191627.15780669288</v>
      </c>
      <c r="Z90" s="29">
        <v>269716.70130531496</v>
      </c>
      <c r="AA90" s="29">
        <v>619973.2306505905</v>
      </c>
      <c r="AB90" s="29">
        <v>2327880.2509925193</v>
      </c>
      <c r="AC90" s="28">
        <v>1997</v>
      </c>
    </row>
    <row r="91" spans="1:29" ht="12.75" customHeight="1">
      <c r="A91" s="28">
        <v>1998</v>
      </c>
      <c r="B91" s="29">
        <v>77600</v>
      </c>
      <c r="C91" s="29">
        <v>105615</v>
      </c>
      <c r="D91" s="29">
        <v>234430</v>
      </c>
      <c r="E91" s="29">
        <v>348177</v>
      </c>
      <c r="F91" s="29">
        <v>916836</v>
      </c>
      <c r="G91" s="29">
        <v>4069500</v>
      </c>
      <c r="H91" s="29"/>
      <c r="I91" s="29">
        <v>81069.786878395302</v>
      </c>
      <c r="J91" s="29">
        <v>112517.97794705159</v>
      </c>
      <c r="K91" s="29">
        <v>262961.30117779021</v>
      </c>
      <c r="L91" s="29">
        <v>413929.7390477322</v>
      </c>
      <c r="M91" s="29">
        <v>1163866.7089812758</v>
      </c>
      <c r="N91" s="29">
        <v>5343005.3174030064</v>
      </c>
      <c r="O91" s="29"/>
      <c r="P91" s="29">
        <v>80070</v>
      </c>
      <c r="Q91" s="29">
        <v>110800</v>
      </c>
      <c r="R91" s="29">
        <v>262126</v>
      </c>
      <c r="S91" s="29">
        <v>410063</v>
      </c>
      <c r="T91" s="29">
        <v>1221073</v>
      </c>
      <c r="U91" s="29">
        <v>6454999.9999999991</v>
      </c>
      <c r="V91" s="29"/>
      <c r="W91" s="29">
        <v>75743.888902199978</v>
      </c>
      <c r="X91" s="29">
        <v>100229.85996059998</v>
      </c>
      <c r="Y91" s="29">
        <v>200036.60143259997</v>
      </c>
      <c r="Z91" s="29">
        <v>285995.91478439997</v>
      </c>
      <c r="AA91" s="29">
        <v>669488.93096879986</v>
      </c>
      <c r="AB91" s="29">
        <v>2792120.0967455995</v>
      </c>
      <c r="AC91" s="28">
        <v>1998</v>
      </c>
    </row>
    <row r="92" spans="1:29" ht="12.75" customHeight="1">
      <c r="A92" s="28">
        <v>1999</v>
      </c>
      <c r="B92" s="29">
        <v>81630</v>
      </c>
      <c r="C92" s="29">
        <v>111708</v>
      </c>
      <c r="D92" s="29">
        <v>250179</v>
      </c>
      <c r="E92" s="29">
        <v>372919</v>
      </c>
      <c r="F92" s="29">
        <v>1011626</v>
      </c>
      <c r="G92" s="29">
        <v>4609583</v>
      </c>
      <c r="I92" s="29">
        <v>86044.06029303254</v>
      </c>
      <c r="J92" s="29">
        <v>120498.35499703354</v>
      </c>
      <c r="K92" s="29">
        <v>285331.88868613128</v>
      </c>
      <c r="L92" s="29">
        <v>452489.23132924823</v>
      </c>
      <c r="M92" s="29">
        <v>1305239.6619572928</v>
      </c>
      <c r="N92" s="29">
        <v>6017732.3759791106</v>
      </c>
      <c r="P92" s="29">
        <v>84850</v>
      </c>
      <c r="Q92" s="29">
        <v>117700</v>
      </c>
      <c r="R92" s="29">
        <v>287235</v>
      </c>
      <c r="S92" s="29">
        <v>449300</v>
      </c>
      <c r="T92" s="29">
        <v>1376939</v>
      </c>
      <c r="U92" s="29">
        <v>7381922.9999999991</v>
      </c>
      <c r="V92" s="29"/>
      <c r="W92" s="29">
        <v>79333.442524165192</v>
      </c>
      <c r="X92" s="29">
        <v>105067.20799034878</v>
      </c>
      <c r="Y92" s="29">
        <v>213088.85076637194</v>
      </c>
      <c r="Z92" s="29">
        <v>303831.79029847553</v>
      </c>
      <c r="AA92" s="29">
        <v>723288.00758404669</v>
      </c>
      <c r="AB92" s="29">
        <v>3387400.7219455447</v>
      </c>
      <c r="AC92" s="28">
        <v>1999</v>
      </c>
    </row>
    <row r="93" spans="1:29" ht="12.75" customHeight="1">
      <c r="A93" s="28">
        <v>2000</v>
      </c>
      <c r="B93" s="29">
        <v>84920</v>
      </c>
      <c r="C93" s="29">
        <v>116800</v>
      </c>
      <c r="D93" s="29">
        <v>262000</v>
      </c>
      <c r="E93" s="29">
        <v>393100</v>
      </c>
      <c r="F93" s="29">
        <v>1112000</v>
      </c>
      <c r="G93" s="29">
        <v>5305000</v>
      </c>
      <c r="I93" s="29">
        <v>89767.441860465129</v>
      </c>
      <c r="J93" s="29">
        <v>126304.40659637742</v>
      </c>
      <c r="K93" s="29">
        <v>302069.52210756904</v>
      </c>
      <c r="L93" s="29">
        <v>486781.00427218125</v>
      </c>
      <c r="M93" s="29">
        <v>1477151.9659936237</v>
      </c>
      <c r="N93" s="29">
        <v>7236393.3978993306</v>
      </c>
      <c r="P93" s="29">
        <v>89977.918475383805</v>
      </c>
      <c r="Q93" s="29">
        <v>127531.92165166755</v>
      </c>
      <c r="R93" s="29">
        <v>313697.53308628907</v>
      </c>
      <c r="S93" s="29">
        <v>482906.59502382216</v>
      </c>
      <c r="T93" s="29">
        <v>1547553.833774484</v>
      </c>
      <c r="U93" s="29">
        <v>8752118.3282159884</v>
      </c>
      <c r="V93" s="29"/>
      <c r="W93" s="29">
        <v>82843.788247750126</v>
      </c>
      <c r="X93" s="29">
        <v>110434.0751720487</v>
      </c>
      <c r="Y93" s="29">
        <v>226840.91053467442</v>
      </c>
      <c r="Z93" s="29">
        <v>323303.90471148759</v>
      </c>
      <c r="AA93" s="29">
        <v>823761.40815246163</v>
      </c>
      <c r="AB93" s="29">
        <v>4111362.0571731078</v>
      </c>
      <c r="AC93" s="28">
        <v>2000</v>
      </c>
    </row>
    <row r="94" spans="1:29" ht="12.75" customHeight="1">
      <c r="A94" s="28">
        <v>2001</v>
      </c>
      <c r="B94" s="29">
        <v>87058</v>
      </c>
      <c r="C94" s="29">
        <v>119000</v>
      </c>
      <c r="D94" s="29">
        <v>261800</v>
      </c>
      <c r="E94" s="29">
        <v>386200</v>
      </c>
      <c r="F94" s="29">
        <v>1051000</v>
      </c>
      <c r="G94" s="29">
        <v>4554700</v>
      </c>
      <c r="I94" s="29">
        <v>89262.790936122212</v>
      </c>
      <c r="J94" s="29">
        <v>123220.29510742944</v>
      </c>
      <c r="K94" s="29">
        <v>279238.44061650045</v>
      </c>
      <c r="L94" s="29">
        <v>430210.53804166202</v>
      </c>
      <c r="M94" s="29">
        <v>1224228.3051834593</v>
      </c>
      <c r="N94" s="29">
        <v>5454730.5389221553</v>
      </c>
      <c r="P94" s="29">
        <v>89991.925886712939</v>
      </c>
      <c r="Q94" s="29">
        <v>125405.36315510908</v>
      </c>
      <c r="R94" s="29">
        <v>290304.30757014418</v>
      </c>
      <c r="S94" s="29">
        <v>438172.02593965252</v>
      </c>
      <c r="T94" s="29">
        <v>1269079.4743250452</v>
      </c>
      <c r="U94" s="29">
        <v>6253985.0831127856</v>
      </c>
      <c r="V94" s="29"/>
      <c r="W94" s="29">
        <v>86332.734250926776</v>
      </c>
      <c r="X94" s="29">
        <v>114936.86871360557</v>
      </c>
      <c r="Y94" s="29">
        <v>231442.23028057272</v>
      </c>
      <c r="Z94" s="29">
        <v>324594.58020116604</v>
      </c>
      <c r="AA94" s="29">
        <v>772893.83853891271</v>
      </c>
      <c r="AB94" s="29">
        <v>3303157.821069363</v>
      </c>
      <c r="AC94" s="28">
        <v>2001</v>
      </c>
    </row>
    <row r="95" spans="1:29" ht="12.75" customHeight="1">
      <c r="A95" s="28">
        <v>2002</v>
      </c>
      <c r="B95" s="29">
        <v>87255.785600846997</v>
      </c>
      <c r="C95" s="29">
        <v>118256.86977236634</v>
      </c>
      <c r="D95" s="29">
        <v>254585.6421386977</v>
      </c>
      <c r="E95" s="29">
        <v>370086.39438856533</v>
      </c>
      <c r="F95" s="29">
        <v>969069.58708311268</v>
      </c>
      <c r="G95" s="29">
        <v>3958831.401270513</v>
      </c>
      <c r="H95" s="29"/>
      <c r="I95" s="29">
        <v>89481</v>
      </c>
      <c r="J95" s="29">
        <v>123449</v>
      </c>
      <c r="K95" s="29">
        <v>273162</v>
      </c>
      <c r="L95" s="29">
        <v>410144</v>
      </c>
      <c r="M95" s="29">
        <v>1089464</v>
      </c>
      <c r="N95" s="29">
        <v>4866225</v>
      </c>
      <c r="P95" s="29">
        <v>88831.934356802536</v>
      </c>
      <c r="Q95" s="29">
        <v>122471.99629433562</v>
      </c>
      <c r="R95" s="29">
        <v>275596.5145579672</v>
      </c>
      <c r="S95" s="29">
        <v>413735.71519322391</v>
      </c>
      <c r="T95" s="29">
        <v>1132374.7882477501</v>
      </c>
      <c r="U95" s="29">
        <v>5313988.8639491796</v>
      </c>
      <c r="V95" s="29"/>
      <c r="W95" s="29">
        <v>88688.128639491784</v>
      </c>
      <c r="X95" s="29">
        <v>116782.62308099522</v>
      </c>
      <c r="Y95" s="29">
        <v>230327.23663313923</v>
      </c>
      <c r="Z95" s="29">
        <v>320321.99735309684</v>
      </c>
      <c r="AA95" s="29">
        <v>737284.2938062466</v>
      </c>
      <c r="AB95" s="29">
        <v>2986461.9015352037</v>
      </c>
      <c r="AC95" s="28">
        <v>2002</v>
      </c>
    </row>
    <row r="96" spans="1:29" ht="12.75" customHeight="1">
      <c r="A96" s="28">
        <v>2003</v>
      </c>
      <c r="B96" s="29">
        <v>88381.365802011642</v>
      </c>
      <c r="C96" s="29">
        <v>119686.69137109579</v>
      </c>
      <c r="D96" s="29">
        <v>257766.56431974584</v>
      </c>
      <c r="E96" s="29">
        <v>372499.18475383794</v>
      </c>
      <c r="F96" s="29">
        <v>980102.44573848578</v>
      </c>
      <c r="G96" s="29">
        <v>4095790.3229221804</v>
      </c>
      <c r="H96" s="29"/>
      <c r="I96" s="29">
        <v>91194</v>
      </c>
      <c r="J96" s="29">
        <v>125918</v>
      </c>
      <c r="K96" s="29">
        <v>279484</v>
      </c>
      <c r="L96" s="29">
        <v>422118</v>
      </c>
      <c r="M96" s="29">
        <v>1132451</v>
      </c>
      <c r="N96" s="29">
        <v>5166114</v>
      </c>
      <c r="P96" s="29">
        <v>90227.210164107993</v>
      </c>
      <c r="Q96" s="29">
        <v>124523.87506617258</v>
      </c>
      <c r="R96" s="29">
        <v>281891.11699311802</v>
      </c>
      <c r="S96" s="29">
        <v>424461.40815246158</v>
      </c>
      <c r="T96" s="29">
        <v>1180650.7570142932</v>
      </c>
      <c r="U96" s="29">
        <v>5707778.3800952882</v>
      </c>
      <c r="V96" s="29"/>
      <c r="W96" s="29">
        <v>91488.618316569598</v>
      </c>
      <c r="X96" s="29">
        <v>120578.93065113814</v>
      </c>
      <c r="Y96" s="29">
        <v>237631.76283748008</v>
      </c>
      <c r="Z96" s="29">
        <v>330599.97882477497</v>
      </c>
      <c r="AA96" s="29">
        <v>757667.97247220739</v>
      </c>
      <c r="AB96" s="29">
        <v>3039984.8808893589</v>
      </c>
      <c r="AC96" s="28">
        <v>2003</v>
      </c>
    </row>
    <row r="97" spans="1:29" ht="12.75" customHeight="1">
      <c r="A97" s="28">
        <v>2004</v>
      </c>
      <c r="B97" s="29">
        <v>91308</v>
      </c>
      <c r="C97" s="29">
        <v>124796</v>
      </c>
      <c r="D97" s="29">
        <v>282361</v>
      </c>
      <c r="E97" s="29">
        <v>405595</v>
      </c>
      <c r="F97" s="29">
        <v>1112633</v>
      </c>
      <c r="G97" s="29">
        <v>5001737</v>
      </c>
      <c r="H97" s="29"/>
      <c r="I97" s="29">
        <v>95914</v>
      </c>
      <c r="J97" s="29">
        <v>133570</v>
      </c>
      <c r="K97" s="29">
        <v>307230</v>
      </c>
      <c r="L97" s="29">
        <v>474831</v>
      </c>
      <c r="M97" s="29">
        <v>1351355</v>
      </c>
      <c r="N97" s="29">
        <v>6630523</v>
      </c>
      <c r="P97" s="29">
        <v>94213</v>
      </c>
      <c r="Q97" s="29">
        <v>131696</v>
      </c>
      <c r="R97" s="29">
        <v>314408</v>
      </c>
      <c r="S97" s="29">
        <v>479974</v>
      </c>
      <c r="T97" s="29">
        <v>1441327</v>
      </c>
      <c r="U97" s="29">
        <v>7526780</v>
      </c>
      <c r="V97" s="29"/>
      <c r="W97" s="29">
        <v>94977</v>
      </c>
      <c r="X97" s="29">
        <v>125486</v>
      </c>
      <c r="Y97" s="29">
        <v>251031</v>
      </c>
      <c r="Z97" s="29">
        <v>352715</v>
      </c>
      <c r="AA97" s="29">
        <v>838026</v>
      </c>
      <c r="AB97" s="29">
        <v>3642906</v>
      </c>
      <c r="AC97" s="28">
        <v>2004</v>
      </c>
    </row>
    <row r="98" spans="1:29" ht="12.75" customHeight="1">
      <c r="A98" s="28">
        <v>2005</v>
      </c>
      <c r="B98" s="29">
        <v>95222</v>
      </c>
      <c r="C98" s="29">
        <v>130798</v>
      </c>
      <c r="D98" s="29">
        <v>306354</v>
      </c>
      <c r="E98" s="29">
        <v>445661</v>
      </c>
      <c r="F98" s="29">
        <v>1277333</v>
      </c>
      <c r="G98" s="29">
        <v>6087168</v>
      </c>
      <c r="H98" s="29"/>
      <c r="I98" s="29">
        <v>101163</v>
      </c>
      <c r="J98" s="29">
        <v>142110</v>
      </c>
      <c r="K98" s="29">
        <v>339595</v>
      </c>
      <c r="L98" s="29">
        <v>537259</v>
      </c>
      <c r="M98" s="29">
        <v>1623064</v>
      </c>
      <c r="N98" s="29">
        <v>8292638</v>
      </c>
      <c r="P98" s="29">
        <v>99234</v>
      </c>
      <c r="Q98" s="29">
        <v>140125</v>
      </c>
      <c r="R98" s="29">
        <v>350501</v>
      </c>
      <c r="S98" s="29">
        <v>545933</v>
      </c>
      <c r="T98" s="29">
        <v>1722926</v>
      </c>
      <c r="U98" s="29">
        <v>9585705</v>
      </c>
      <c r="V98" s="29"/>
      <c r="W98" s="29">
        <v>98309</v>
      </c>
      <c r="X98" s="29">
        <v>130536</v>
      </c>
      <c r="Y98" s="29">
        <v>264673</v>
      </c>
      <c r="Z98" s="29">
        <v>375638</v>
      </c>
      <c r="AA98" s="29">
        <v>903383</v>
      </c>
      <c r="AB98" s="29">
        <v>4004654</v>
      </c>
      <c r="AC98" s="28">
        <v>2005</v>
      </c>
    </row>
    <row r="99" spans="1:29" ht="12.75" customHeight="1">
      <c r="A99" s="28">
        <v>2006</v>
      </c>
      <c r="B99" s="29">
        <v>101046</v>
      </c>
      <c r="C99" s="29">
        <v>140135</v>
      </c>
      <c r="D99" s="29">
        <v>329316</v>
      </c>
      <c r="E99" s="29">
        <v>493277</v>
      </c>
      <c r="F99" s="29">
        <v>1402398</v>
      </c>
      <c r="G99" s="29">
        <v>6486240</v>
      </c>
      <c r="H99" s="29"/>
      <c r="I99" s="29">
        <v>106866</v>
      </c>
      <c r="J99" s="29">
        <v>150407</v>
      </c>
      <c r="K99" s="29">
        <v>365557</v>
      </c>
      <c r="L99" s="29">
        <v>583029</v>
      </c>
      <c r="M99" s="29">
        <v>1803835</v>
      </c>
      <c r="N99" s="29">
        <v>9402453</v>
      </c>
      <c r="P99" s="29">
        <v>104366</v>
      </c>
      <c r="Q99" s="29">
        <v>147839</v>
      </c>
      <c r="R99" s="29">
        <v>376378</v>
      </c>
      <c r="S99" s="29">
        <v>592681</v>
      </c>
      <c r="T99" s="29">
        <v>1909872</v>
      </c>
      <c r="U99" s="29">
        <v>10482368</v>
      </c>
      <c r="V99" s="29"/>
      <c r="W99" s="29">
        <v>102128</v>
      </c>
      <c r="X99" s="29">
        <v>136291</v>
      </c>
      <c r="Y99" s="29">
        <v>279447</v>
      </c>
      <c r="Z99" s="29">
        <v>398539</v>
      </c>
      <c r="AA99" s="29">
        <v>967407</v>
      </c>
      <c r="AB99" s="29">
        <v>4302137</v>
      </c>
      <c r="AC99" s="28">
        <f t="shared" ref="AC99:AC110" si="0">AC98+1</f>
        <v>2006</v>
      </c>
    </row>
    <row r="100" spans="1:29" ht="12.75" customHeight="1">
      <c r="A100" s="28">
        <v>2007</v>
      </c>
      <c r="B100" s="29">
        <v>105958</v>
      </c>
      <c r="C100" s="29">
        <v>147286</v>
      </c>
      <c r="D100" s="29">
        <v>349096</v>
      </c>
      <c r="E100" s="29">
        <v>523124</v>
      </c>
      <c r="F100" s="29">
        <v>1489811</v>
      </c>
      <c r="G100" s="29">
        <v>6948506</v>
      </c>
      <c r="H100" s="29"/>
      <c r="I100" s="29">
        <v>112241</v>
      </c>
      <c r="J100" s="29">
        <v>158855</v>
      </c>
      <c r="K100" s="29">
        <v>391372</v>
      </c>
      <c r="L100" s="29">
        <v>626415</v>
      </c>
      <c r="M100" s="29">
        <v>1956644</v>
      </c>
      <c r="N100" s="29">
        <v>10473484</v>
      </c>
      <c r="P100" s="29">
        <v>109630</v>
      </c>
      <c r="Q100" s="29">
        <v>155363</v>
      </c>
      <c r="R100" s="29">
        <v>398909</v>
      </c>
      <c r="S100" s="29">
        <v>632097</v>
      </c>
      <c r="T100" s="29">
        <v>2053047</v>
      </c>
      <c r="U100" s="29">
        <v>11476646</v>
      </c>
      <c r="V100" s="29"/>
      <c r="W100" s="29">
        <v>107659</v>
      </c>
      <c r="X100" s="29">
        <v>144099</v>
      </c>
      <c r="Y100" s="29">
        <v>299928</v>
      </c>
      <c r="Z100" s="29">
        <v>429280</v>
      </c>
      <c r="AA100" s="29">
        <v>1061438</v>
      </c>
      <c r="AB100" s="29">
        <v>4925288</v>
      </c>
      <c r="AC100" s="28">
        <f t="shared" si="0"/>
        <v>2007</v>
      </c>
    </row>
    <row r="101" spans="1:29" ht="12.75" customHeight="1">
      <c r="A101" s="28">
        <v>2008</v>
      </c>
      <c r="B101" s="29">
        <v>107590</v>
      </c>
      <c r="C101" s="29">
        <v>149269</v>
      </c>
      <c r="D101" s="29">
        <v>347290</v>
      </c>
      <c r="E101" s="29">
        <v>512415</v>
      </c>
      <c r="F101" s="29">
        <v>1421038</v>
      </c>
      <c r="G101" s="29">
        <v>6552271</v>
      </c>
      <c r="H101" s="29"/>
      <c r="I101" s="29">
        <v>110151</v>
      </c>
      <c r="J101" s="29">
        <v>154218</v>
      </c>
      <c r="K101" s="29">
        <v>365540</v>
      </c>
      <c r="L101" s="29">
        <v>560019</v>
      </c>
      <c r="M101" s="29">
        <v>1650038</v>
      </c>
      <c r="N101" s="29">
        <v>8338420</v>
      </c>
      <c r="P101" s="29">
        <v>109062</v>
      </c>
      <c r="Q101" s="29">
        <v>152726</v>
      </c>
      <c r="R101" s="29">
        <v>368238</v>
      </c>
      <c r="S101" s="29">
        <v>558726</v>
      </c>
      <c r="T101" s="29">
        <v>1695136</v>
      </c>
      <c r="U101" s="29">
        <v>9141190</v>
      </c>
      <c r="V101" s="29"/>
      <c r="W101" s="29">
        <v>111968</v>
      </c>
      <c r="X101" s="29">
        <v>149400</v>
      </c>
      <c r="Y101" s="29">
        <v>301649</v>
      </c>
      <c r="Z101" s="29">
        <v>426338</v>
      </c>
      <c r="AA101" s="29">
        <v>1014739</v>
      </c>
      <c r="AB101" s="29">
        <v>4443670</v>
      </c>
      <c r="AC101" s="28">
        <f t="shared" si="0"/>
        <v>2008</v>
      </c>
    </row>
    <row r="102" spans="1:29" ht="12.75" customHeight="1">
      <c r="A102" s="28">
        <v>2009</v>
      </c>
      <c r="B102" s="29">
        <v>105357</v>
      </c>
      <c r="C102" s="29">
        <v>144573</v>
      </c>
      <c r="D102" s="29">
        <v>322299</v>
      </c>
      <c r="E102" s="29">
        <v>465711</v>
      </c>
      <c r="F102" s="29">
        <v>1216015</v>
      </c>
      <c r="G102" s="29">
        <v>5392875</v>
      </c>
      <c r="H102" s="29"/>
      <c r="I102" s="29">
        <v>106568</v>
      </c>
      <c r="J102" s="29">
        <v>146937</v>
      </c>
      <c r="K102" s="29">
        <v>331001</v>
      </c>
      <c r="L102" s="29">
        <v>487669</v>
      </c>
      <c r="M102" s="29">
        <v>1314512</v>
      </c>
      <c r="N102" s="29">
        <v>6212052</v>
      </c>
      <c r="P102" s="29">
        <v>106115</v>
      </c>
      <c r="Q102" s="29">
        <v>146432</v>
      </c>
      <c r="R102" s="29">
        <v>329173</v>
      </c>
      <c r="S102" s="29">
        <v>485846</v>
      </c>
      <c r="T102" s="29">
        <v>1334403</v>
      </c>
      <c r="U102" s="29">
        <v>6527431</v>
      </c>
      <c r="V102" s="29"/>
      <c r="W102" s="29">
        <v>113058</v>
      </c>
      <c r="X102" s="29">
        <v>150158</v>
      </c>
      <c r="Y102" s="29">
        <v>293776</v>
      </c>
      <c r="Z102" s="29">
        <v>407840</v>
      </c>
      <c r="AA102" s="29">
        <v>910073</v>
      </c>
      <c r="AB102" s="29">
        <v>3649652</v>
      </c>
      <c r="AC102" s="28">
        <f t="shared" si="0"/>
        <v>2009</v>
      </c>
    </row>
    <row r="103" spans="1:29" ht="12.75" customHeight="1">
      <c r="A103" s="28">
        <v>2010</v>
      </c>
      <c r="B103" s="29">
        <v>107006</v>
      </c>
      <c r="C103" s="29">
        <v>147909</v>
      </c>
      <c r="D103" s="29">
        <v>335861</v>
      </c>
      <c r="E103" s="29">
        <v>487686</v>
      </c>
      <c r="F103" s="29">
        <v>1304205</v>
      </c>
      <c r="G103" s="29">
        <v>5884420</v>
      </c>
      <c r="H103" s="29"/>
      <c r="I103" s="29">
        <v>108718</v>
      </c>
      <c r="J103" s="29">
        <v>151303</v>
      </c>
      <c r="K103" s="29">
        <v>348287</v>
      </c>
      <c r="L103" s="29">
        <v>521556</v>
      </c>
      <c r="M103" s="29">
        <v>1478707</v>
      </c>
      <c r="N103" s="29">
        <v>7316688</v>
      </c>
      <c r="P103" s="29">
        <v>107864</v>
      </c>
      <c r="Q103" s="29">
        <v>150278</v>
      </c>
      <c r="R103" s="29">
        <v>346682</v>
      </c>
      <c r="S103" s="29">
        <v>517824</v>
      </c>
      <c r="T103" s="29">
        <v>1482197</v>
      </c>
      <c r="U103" s="29">
        <v>7855866</v>
      </c>
      <c r="V103" s="29"/>
      <c r="W103" s="29">
        <v>115327</v>
      </c>
      <c r="X103" s="29">
        <v>154208</v>
      </c>
      <c r="Y103" s="29">
        <v>310406</v>
      </c>
      <c r="Z103" s="29">
        <v>434445</v>
      </c>
      <c r="AA103" s="29">
        <v>1000045</v>
      </c>
      <c r="AB103" s="29">
        <v>4184722</v>
      </c>
      <c r="AC103" s="28">
        <f t="shared" si="0"/>
        <v>2010</v>
      </c>
    </row>
    <row r="104" spans="1:29" ht="12.75" customHeight="1">
      <c r="A104" s="28">
        <v>2011</v>
      </c>
      <c r="B104" s="29">
        <v>109491</v>
      </c>
      <c r="C104" s="29">
        <v>152458</v>
      </c>
      <c r="D104" s="29">
        <v>349478</v>
      </c>
      <c r="E104" s="29">
        <v>507551</v>
      </c>
      <c r="F104" s="29">
        <v>1351315</v>
      </c>
      <c r="G104" s="29">
        <v>5924108</v>
      </c>
      <c r="H104" s="29"/>
      <c r="I104" s="29">
        <v>111363</v>
      </c>
      <c r="J104" s="29">
        <v>156200</v>
      </c>
      <c r="K104" s="29">
        <v>363107</v>
      </c>
      <c r="L104" s="29">
        <v>544907</v>
      </c>
      <c r="M104" s="29">
        <v>1533337</v>
      </c>
      <c r="N104" s="29">
        <v>7355372</v>
      </c>
      <c r="P104" s="29">
        <v>110564</v>
      </c>
      <c r="Q104" s="29">
        <v>155059</v>
      </c>
      <c r="R104" s="29">
        <v>361034</v>
      </c>
      <c r="S104" s="29">
        <v>541653</v>
      </c>
      <c r="T104" s="29">
        <v>1550082</v>
      </c>
      <c r="U104" s="29">
        <v>7956076</v>
      </c>
      <c r="V104" s="29"/>
      <c r="W104" s="29">
        <v>118994</v>
      </c>
      <c r="X104" s="29">
        <v>159930</v>
      </c>
      <c r="Y104" s="29">
        <v>325174</v>
      </c>
      <c r="Z104" s="29">
        <v>454638</v>
      </c>
      <c r="AA104" s="29">
        <v>1044064</v>
      </c>
      <c r="AB104" s="29">
        <v>4326902</v>
      </c>
      <c r="AC104" s="28">
        <f t="shared" si="0"/>
        <v>2011</v>
      </c>
    </row>
    <row r="105" spans="1:29" ht="12.75" customHeight="1">
      <c r="A105" s="28">
        <f>A104+1</f>
        <v>2012</v>
      </c>
      <c r="B105" s="29">
        <v>112440</v>
      </c>
      <c r="C105" s="29">
        <v>157900</v>
      </c>
      <c r="D105" s="29">
        <v>369140</v>
      </c>
      <c r="E105" s="29">
        <v>553900</v>
      </c>
      <c r="F105" s="29">
        <v>1548400</v>
      </c>
      <c r="G105" s="29">
        <v>7164900</v>
      </c>
      <c r="H105" s="29"/>
      <c r="I105" s="29">
        <v>115310</v>
      </c>
      <c r="J105" s="29">
        <v>163760</v>
      </c>
      <c r="K105" s="29">
        <v>395090</v>
      </c>
      <c r="L105" s="29">
        <v>623780</v>
      </c>
      <c r="M105" s="29">
        <v>1883400</v>
      </c>
      <c r="N105" s="29">
        <v>9544300</v>
      </c>
      <c r="P105" s="29">
        <v>114100</v>
      </c>
      <c r="Q105" s="29">
        <v>161580</v>
      </c>
      <c r="R105" s="29">
        <v>396940</v>
      </c>
      <c r="S105" s="29">
        <v>617220</v>
      </c>
      <c r="T105" s="29">
        <v>1915200</v>
      </c>
      <c r="U105" s="29">
        <v>10670000</v>
      </c>
      <c r="V105" s="29"/>
      <c r="W105" s="29"/>
      <c r="X105" s="29"/>
      <c r="Y105" s="29"/>
      <c r="Z105" s="29"/>
      <c r="AA105" s="29"/>
      <c r="AB105" s="29"/>
      <c r="AC105" s="28">
        <f t="shared" si="0"/>
        <v>2012</v>
      </c>
    </row>
    <row r="106" spans="1:29" ht="12.75" customHeight="1">
      <c r="A106" s="28">
        <f>A105+1</f>
        <v>2013</v>
      </c>
      <c r="B106" s="29">
        <v>114290</v>
      </c>
      <c r="C106" s="29">
        <v>160620</v>
      </c>
      <c r="D106" s="29">
        <v>367100</v>
      </c>
      <c r="E106" s="29">
        <v>538820</v>
      </c>
      <c r="F106" s="29">
        <v>1424300</v>
      </c>
      <c r="G106" s="29">
        <v>6241100</v>
      </c>
      <c r="H106" s="29"/>
      <c r="I106" s="29">
        <v>117230</v>
      </c>
      <c r="J106" s="29">
        <v>166080</v>
      </c>
      <c r="K106" s="29">
        <v>387330</v>
      </c>
      <c r="L106" s="29">
        <v>586980</v>
      </c>
      <c r="M106" s="29">
        <v>1637600</v>
      </c>
      <c r="N106" s="29">
        <v>7870700</v>
      </c>
      <c r="P106" s="29">
        <v>116280</v>
      </c>
      <c r="Q106" s="29">
        <v>164910</v>
      </c>
      <c r="R106" s="29">
        <v>395670</v>
      </c>
      <c r="S106" s="29">
        <v>590970</v>
      </c>
      <c r="T106" s="29">
        <v>1666400</v>
      </c>
      <c r="U106" s="29">
        <v>8448500</v>
      </c>
      <c r="V106" s="29"/>
      <c r="W106" s="29"/>
      <c r="X106" s="29"/>
      <c r="Y106" s="29"/>
      <c r="Z106" s="29"/>
      <c r="AA106" s="29"/>
      <c r="AB106" s="29"/>
      <c r="AC106" s="28">
        <f t="shared" si="0"/>
        <v>2013</v>
      </c>
    </row>
    <row r="107" spans="1:29" ht="12.75" customHeight="1">
      <c r="A107" s="28">
        <f>A106+1</f>
        <v>2014</v>
      </c>
      <c r="B107" s="29">
        <v>117520</v>
      </c>
      <c r="C107" s="29">
        <v>166220</v>
      </c>
      <c r="D107" s="29">
        <v>385270</v>
      </c>
      <c r="E107" s="29">
        <v>570340</v>
      </c>
      <c r="F107" s="29">
        <v>1530700</v>
      </c>
      <c r="G107" s="29">
        <v>6819000</v>
      </c>
      <c r="H107" s="29"/>
      <c r="I107" s="29">
        <v>121620</v>
      </c>
      <c r="J107" s="29">
        <v>174020</v>
      </c>
      <c r="K107" s="29">
        <v>415340</v>
      </c>
      <c r="L107" s="29">
        <v>641030</v>
      </c>
      <c r="M107" s="29">
        <v>1839800</v>
      </c>
      <c r="N107" s="29">
        <v>9261600</v>
      </c>
      <c r="P107" s="29">
        <v>120680</v>
      </c>
      <c r="Q107" s="29">
        <v>172820</v>
      </c>
      <c r="R107" s="29">
        <v>425910</v>
      </c>
      <c r="S107" s="29">
        <v>646480</v>
      </c>
      <c r="T107" s="29">
        <v>1894300</v>
      </c>
      <c r="U107" s="29">
        <v>10093000</v>
      </c>
      <c r="V107" s="29"/>
      <c r="W107" s="29"/>
      <c r="X107" s="29"/>
      <c r="Y107" s="29"/>
      <c r="Z107" s="29"/>
      <c r="AA107" s="29"/>
      <c r="AB107" s="29"/>
      <c r="AC107" s="28">
        <f t="shared" si="0"/>
        <v>2014</v>
      </c>
    </row>
    <row r="108" spans="1:29" ht="12.75" customHeight="1">
      <c r="A108" s="28">
        <v>2015</v>
      </c>
      <c r="B108" s="29">
        <v>120900</v>
      </c>
      <c r="C108" s="29">
        <v>172050</v>
      </c>
      <c r="D108" s="29">
        <v>400840</v>
      </c>
      <c r="E108" s="29">
        <v>594460</v>
      </c>
      <c r="F108" s="29">
        <v>1596600</v>
      </c>
      <c r="G108" s="29">
        <v>7136300</v>
      </c>
      <c r="H108" s="29"/>
      <c r="I108" s="29">
        <v>124670</v>
      </c>
      <c r="J108" s="29">
        <v>179580</v>
      </c>
      <c r="K108" s="29">
        <v>431460</v>
      </c>
      <c r="L108" s="29">
        <v>666360</v>
      </c>
      <c r="M108" s="29">
        <v>1901600</v>
      </c>
      <c r="N108" s="29">
        <v>9000300</v>
      </c>
      <c r="P108" s="29">
        <v>124200</v>
      </c>
      <c r="Q108" s="29">
        <v>178720</v>
      </c>
      <c r="R108" s="29">
        <v>438280</v>
      </c>
      <c r="S108" s="29">
        <v>667130</v>
      </c>
      <c r="T108" s="29">
        <v>1966600</v>
      </c>
      <c r="U108" s="29">
        <v>10521000</v>
      </c>
      <c r="V108" s="29"/>
      <c r="W108" s="29"/>
      <c r="X108" s="29"/>
      <c r="Y108" s="29"/>
      <c r="Z108" s="29"/>
      <c r="AA108" s="29"/>
      <c r="AB108" s="29"/>
      <c r="AC108" s="28">
        <f t="shared" si="0"/>
        <v>2015</v>
      </c>
    </row>
    <row r="109" spans="1:29" ht="12.75" customHeight="1">
      <c r="A109" s="28">
        <f>A108+1</f>
        <v>2016</v>
      </c>
      <c r="B109" s="29">
        <v>121830</v>
      </c>
      <c r="C109" s="29">
        <v>173840</v>
      </c>
      <c r="D109" s="29">
        <v>401890</v>
      </c>
      <c r="E109" s="29">
        <v>591490</v>
      </c>
      <c r="F109" s="29">
        <v>1557200</v>
      </c>
      <c r="G109" s="29">
        <v>6839400</v>
      </c>
      <c r="H109" s="29"/>
      <c r="I109" s="29">
        <v>125130</v>
      </c>
      <c r="J109" s="29">
        <v>180450</v>
      </c>
      <c r="K109" s="29">
        <v>428360</v>
      </c>
      <c r="L109" s="29">
        <v>653540</v>
      </c>
      <c r="M109" s="29">
        <v>1813500</v>
      </c>
      <c r="N109" s="29">
        <v>8529400</v>
      </c>
      <c r="P109" s="29">
        <v>124380</v>
      </c>
      <c r="Q109" s="29">
        <v>179490</v>
      </c>
      <c r="R109" s="29">
        <v>430860</v>
      </c>
      <c r="S109" s="29">
        <v>652630</v>
      </c>
      <c r="T109" s="29">
        <v>1874500</v>
      </c>
      <c r="U109" s="29">
        <v>9642000</v>
      </c>
      <c r="V109" s="29"/>
      <c r="W109" s="29"/>
      <c r="X109" s="29"/>
      <c r="Y109" s="29"/>
      <c r="Z109" s="29"/>
      <c r="AA109" s="29"/>
      <c r="AB109" s="29"/>
      <c r="AC109" s="28">
        <f t="shared" si="0"/>
        <v>2016</v>
      </c>
    </row>
    <row r="110" spans="1:29" ht="12.75" customHeight="1">
      <c r="A110" s="28">
        <f>A109+1</f>
        <v>2017</v>
      </c>
      <c r="B110" s="29">
        <v>126080</v>
      </c>
      <c r="C110" s="29">
        <v>181000</v>
      </c>
      <c r="D110" s="29">
        <v>420910</v>
      </c>
      <c r="E110" s="29">
        <v>622220</v>
      </c>
      <c r="F110" s="29">
        <v>1654200</v>
      </c>
      <c r="G110" s="29">
        <v>7501400</v>
      </c>
      <c r="H110" s="29"/>
      <c r="I110" s="29">
        <v>130870</v>
      </c>
      <c r="J110" s="29">
        <v>190520</v>
      </c>
      <c r="K110" s="29">
        <v>459090</v>
      </c>
      <c r="L110" s="29">
        <v>710550</v>
      </c>
      <c r="M110" s="29">
        <v>1996900</v>
      </c>
      <c r="N110" s="29">
        <v>9247700</v>
      </c>
      <c r="P110" s="29">
        <v>129870</v>
      </c>
      <c r="Q110" s="29">
        <v>189280</v>
      </c>
      <c r="R110" s="29">
        <v>461050</v>
      </c>
      <c r="S110" s="29">
        <v>705400</v>
      </c>
      <c r="T110" s="29">
        <v>2060300</v>
      </c>
      <c r="U110" s="29">
        <v>11082000</v>
      </c>
      <c r="V110" s="29"/>
      <c r="W110" s="29"/>
      <c r="X110" s="29"/>
      <c r="Y110" s="29"/>
      <c r="Z110" s="29"/>
      <c r="AA110" s="29"/>
      <c r="AB110" s="29"/>
      <c r="AC110" s="28">
        <f t="shared" si="0"/>
        <v>2017</v>
      </c>
    </row>
    <row r="111" spans="1:29" ht="12.75" customHeight="1">
      <c r="A111" s="106"/>
      <c r="B111" s="106"/>
      <c r="C111" s="106"/>
      <c r="D111" s="106"/>
      <c r="E111" s="106"/>
      <c r="F111" s="106"/>
      <c r="G111" s="106"/>
      <c r="H111" s="106"/>
      <c r="I111" s="106"/>
      <c r="J111" s="32"/>
      <c r="K111" s="32"/>
      <c r="L111" s="32"/>
      <c r="M111" s="32"/>
      <c r="N111" s="32"/>
      <c r="O111" s="106"/>
      <c r="P111" s="106"/>
      <c r="Q111" s="106"/>
      <c r="R111" s="106"/>
      <c r="S111" s="106"/>
      <c r="T111" s="106"/>
      <c r="U111" s="106"/>
      <c r="V111" s="106"/>
      <c r="W111" s="106"/>
      <c r="X111" s="106"/>
      <c r="Y111" s="106"/>
      <c r="Z111" s="106"/>
      <c r="AA111" s="106"/>
      <c r="AB111" s="106"/>
      <c r="AC111" s="106"/>
    </row>
    <row r="112" spans="1:29" ht="12.75" customHeight="1">
      <c r="J112" s="30"/>
      <c r="K112" s="30"/>
      <c r="L112" s="30"/>
      <c r="M112" s="30"/>
      <c r="N112" s="30"/>
    </row>
    <row r="113" spans="2:14" ht="12.75" customHeight="1">
      <c r="J113" s="30"/>
      <c r="K113" s="30"/>
      <c r="L113" s="30"/>
      <c r="M113" s="30"/>
      <c r="N113" s="30"/>
    </row>
    <row r="114" spans="2:14" ht="12.75" customHeight="1">
      <c r="B114" s="107"/>
      <c r="J114" s="30"/>
      <c r="K114" s="30"/>
      <c r="L114" s="30"/>
      <c r="M114" s="30"/>
      <c r="N114" s="30"/>
    </row>
    <row r="115" spans="2:14" ht="12.75" customHeight="1">
      <c r="J115" s="30"/>
      <c r="K115" s="30"/>
      <c r="L115" s="30"/>
      <c r="M115" s="30"/>
      <c r="N115" s="30"/>
    </row>
    <row r="116" spans="2:14" ht="12.75" customHeight="1">
      <c r="J116" s="30"/>
      <c r="K116" s="30"/>
      <c r="L116" s="30"/>
      <c r="M116" s="30"/>
      <c r="N116" s="30"/>
    </row>
    <row r="117" spans="2:14" ht="12.75" customHeight="1">
      <c r="J117" s="30"/>
      <c r="K117" s="30"/>
      <c r="L117" s="30"/>
      <c r="M117" s="30"/>
      <c r="N117" s="30"/>
    </row>
    <row r="118" spans="2:14" ht="12.75" customHeight="1">
      <c r="J118" s="30"/>
      <c r="K118" s="30"/>
      <c r="L118" s="30"/>
      <c r="M118" s="30"/>
      <c r="N118" s="30"/>
    </row>
    <row r="119" spans="2:14" ht="12.75" customHeight="1">
      <c r="J119" s="30"/>
      <c r="K119" s="30"/>
      <c r="L119" s="30"/>
      <c r="M119" s="30"/>
      <c r="N119" s="30"/>
    </row>
    <row r="120" spans="2:14" ht="12.75" customHeight="1">
      <c r="J120" s="30"/>
      <c r="K120" s="30"/>
      <c r="L120" s="30"/>
      <c r="M120" s="30"/>
      <c r="N120" s="30"/>
    </row>
    <row r="121" spans="2:14" ht="12.75" customHeight="1">
      <c r="J121" s="30"/>
      <c r="K121" s="30"/>
      <c r="L121" s="30"/>
      <c r="M121" s="30"/>
      <c r="N121" s="30"/>
    </row>
    <row r="122" spans="2:14" ht="12.75" customHeight="1">
      <c r="J122" s="30"/>
      <c r="K122" s="30"/>
      <c r="L122" s="30"/>
      <c r="M122" s="30"/>
      <c r="N122" s="30"/>
    </row>
    <row r="123" spans="2:14" ht="12.75" customHeight="1">
      <c r="J123" s="30"/>
      <c r="K123" s="30"/>
      <c r="L123" s="30"/>
      <c r="M123" s="30"/>
      <c r="N123" s="30"/>
    </row>
    <row r="124" spans="2:14" ht="12.75" customHeight="1">
      <c r="J124" s="30"/>
      <c r="K124" s="30"/>
      <c r="L124" s="30"/>
      <c r="M124" s="30"/>
      <c r="N124" s="30"/>
    </row>
    <row r="125" spans="2:14" ht="12.75" customHeight="1">
      <c r="J125" s="30"/>
      <c r="K125" s="30"/>
      <c r="L125" s="30"/>
      <c r="M125" s="30"/>
      <c r="N125" s="30"/>
    </row>
    <row r="126" spans="2:14" ht="12.75" customHeight="1">
      <c r="J126" s="30"/>
      <c r="K126" s="30"/>
      <c r="L126" s="30"/>
      <c r="M126" s="30"/>
      <c r="N126" s="30"/>
    </row>
    <row r="127" spans="2:14" ht="12.75" customHeight="1">
      <c r="J127" s="30"/>
      <c r="K127" s="30"/>
      <c r="L127" s="30"/>
      <c r="M127" s="30"/>
      <c r="N127" s="30"/>
    </row>
    <row r="128" spans="2:14"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row r="177" spans="10:14" ht="12.75" customHeight="1">
      <c r="J177" s="30"/>
      <c r="K177" s="30"/>
      <c r="L177" s="30"/>
      <c r="M177" s="30"/>
      <c r="N177" s="30"/>
    </row>
    <row r="178" spans="10:14" ht="12.75" customHeight="1">
      <c r="J178" s="30"/>
      <c r="K178" s="30"/>
      <c r="L178" s="30"/>
      <c r="M178" s="30"/>
      <c r="N178" s="30"/>
    </row>
    <row r="179" spans="10:14" ht="12.75" customHeight="1">
      <c r="J179" s="30"/>
      <c r="K179" s="30"/>
      <c r="L179" s="30"/>
      <c r="M179" s="30"/>
      <c r="N179" s="30"/>
    </row>
    <row r="180" spans="10:14" ht="12.75" customHeight="1">
      <c r="J180" s="30"/>
      <c r="K180" s="30"/>
      <c r="L180" s="30"/>
      <c r="M180" s="30"/>
      <c r="N180" s="30"/>
    </row>
    <row r="181" spans="10:14" ht="12.75" customHeight="1">
      <c r="J181" s="30"/>
      <c r="K181" s="30"/>
      <c r="L181" s="30"/>
      <c r="M181" s="30"/>
      <c r="N181" s="30"/>
    </row>
    <row r="182" spans="10:14" ht="12.75" customHeight="1">
      <c r="J182" s="30"/>
      <c r="K182" s="30"/>
      <c r="L182" s="30"/>
      <c r="M182" s="30"/>
      <c r="N182" s="30"/>
    </row>
    <row r="183" spans="10:14" ht="12.75" customHeight="1">
      <c r="J183" s="30"/>
      <c r="K183" s="30"/>
      <c r="L183" s="30"/>
      <c r="M183" s="30"/>
      <c r="N183" s="30"/>
    </row>
    <row r="184" spans="10:14" ht="12.75" customHeight="1">
      <c r="J184" s="30"/>
      <c r="K184" s="30"/>
      <c r="L184" s="30"/>
      <c r="M184" s="30"/>
      <c r="N184" s="30"/>
    </row>
    <row r="185" spans="10:14" ht="12.75" customHeight="1">
      <c r="J185" s="30"/>
      <c r="K185" s="30"/>
      <c r="L185" s="30"/>
      <c r="M185" s="30"/>
      <c r="N185"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M46"/>
  <sheetViews>
    <sheetView workbookViewId="0">
      <selection activeCell="I39" sqref="I39"/>
    </sheetView>
  </sheetViews>
  <sheetFormatPr baseColWidth="10" defaultColWidth="7.28515625" defaultRowHeight="11"/>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c r="A1" s="531" t="s">
        <v>264</v>
      </c>
      <c r="B1" s="531"/>
      <c r="C1" s="534"/>
      <c r="D1" s="534"/>
      <c r="E1" s="534"/>
      <c r="F1" s="534"/>
      <c r="G1" s="534"/>
      <c r="H1" s="534"/>
      <c r="I1" s="534"/>
      <c r="J1" s="534"/>
      <c r="K1" s="534"/>
      <c r="L1" s="534"/>
      <c r="M1" s="534"/>
    </row>
    <row r="2" spans="1:13" ht="20.25" customHeight="1">
      <c r="E2" s="533" t="s">
        <v>265</v>
      </c>
      <c r="F2" s="533"/>
      <c r="G2" s="533"/>
      <c r="H2" s="533"/>
      <c r="I2" s="533"/>
      <c r="K2" s="535" t="s">
        <v>130</v>
      </c>
      <c r="L2" s="535"/>
      <c r="M2" s="535"/>
    </row>
    <row r="3" spans="1:13" s="122" customFormat="1" ht="47.25" customHeight="1">
      <c r="A3" s="134" t="s">
        <v>85</v>
      </c>
      <c r="B3" s="134"/>
      <c r="C3" s="134" t="s">
        <v>263</v>
      </c>
      <c r="D3" s="134"/>
      <c r="E3" s="135" t="s">
        <v>131</v>
      </c>
      <c r="F3" s="135" t="s">
        <v>132</v>
      </c>
      <c r="G3" s="135" t="s">
        <v>133</v>
      </c>
      <c r="H3" s="135" t="s">
        <v>134</v>
      </c>
      <c r="I3" s="135" t="s">
        <v>135</v>
      </c>
      <c r="J3" s="134"/>
      <c r="K3" s="136" t="s">
        <v>136</v>
      </c>
      <c r="L3" s="136" t="s">
        <v>137</v>
      </c>
      <c r="M3" s="136" t="s">
        <v>138</v>
      </c>
    </row>
    <row r="4" spans="1:13" ht="14.25" customHeight="1">
      <c r="A4" s="137" t="s">
        <v>49</v>
      </c>
      <c r="B4" s="137"/>
      <c r="C4" s="133" t="s">
        <v>50</v>
      </c>
      <c r="D4" s="133"/>
      <c r="E4" s="133" t="s">
        <v>51</v>
      </c>
      <c r="F4" s="133" t="s">
        <v>53</v>
      </c>
      <c r="G4" s="133" t="s">
        <v>54</v>
      </c>
      <c r="H4" s="133" t="s">
        <v>56</v>
      </c>
      <c r="I4" s="133" t="s">
        <v>57</v>
      </c>
      <c r="J4" s="138"/>
      <c r="K4" s="131" t="s">
        <v>58</v>
      </c>
      <c r="L4" s="131" t="s">
        <v>86</v>
      </c>
      <c r="M4" s="131" t="s">
        <v>101</v>
      </c>
    </row>
    <row r="6" spans="1:13">
      <c r="A6" s="22">
        <v>1970</v>
      </c>
      <c r="B6" s="22"/>
      <c r="C6" s="23">
        <v>7743.9101439101441</v>
      </c>
      <c r="E6" s="23">
        <v>381</v>
      </c>
      <c r="F6" s="23">
        <v>274</v>
      </c>
      <c r="G6" s="23">
        <v>230</v>
      </c>
      <c r="H6" s="23">
        <v>298.8</v>
      </c>
      <c r="I6" s="23">
        <v>350</v>
      </c>
      <c r="J6" s="22"/>
      <c r="K6" s="21">
        <v>84.66</v>
      </c>
      <c r="L6" s="536">
        <v>15.34</v>
      </c>
      <c r="M6" s="536"/>
    </row>
    <row r="7" spans="1:13">
      <c r="A7" s="22">
        <v>1971</v>
      </c>
      <c r="B7" s="22"/>
      <c r="C7" s="23">
        <v>8250.9810010445199</v>
      </c>
      <c r="E7" s="23">
        <v>385</v>
      </c>
      <c r="F7" s="23">
        <v>281</v>
      </c>
      <c r="G7" s="23">
        <v>249</v>
      </c>
      <c r="H7" s="23">
        <v>298.10000000000002</v>
      </c>
      <c r="I7" s="23">
        <v>335</v>
      </c>
      <c r="J7" s="22"/>
      <c r="K7" s="21">
        <v>84.07</v>
      </c>
      <c r="L7" s="536">
        <v>15.93</v>
      </c>
      <c r="M7" s="536"/>
    </row>
    <row r="8" spans="1:13">
      <c r="A8" s="22">
        <v>1972</v>
      </c>
      <c r="B8" s="22"/>
      <c r="C8" s="23">
        <v>8789.7322288576379</v>
      </c>
      <c r="E8" s="23">
        <v>500</v>
      </c>
      <c r="F8" s="23">
        <v>334</v>
      </c>
      <c r="G8" s="23">
        <v>286</v>
      </c>
      <c r="H8" s="23">
        <v>378.2</v>
      </c>
      <c r="I8" s="23">
        <v>417</v>
      </c>
      <c r="J8" s="22"/>
      <c r="K8" s="21">
        <v>85.99</v>
      </c>
      <c r="L8" s="536">
        <v>14.01</v>
      </c>
      <c r="M8" s="536"/>
    </row>
    <row r="9" spans="1:13">
      <c r="A9" s="22">
        <v>1973</v>
      </c>
      <c r="B9" s="22"/>
      <c r="C9" s="23">
        <v>9321.6455796091213</v>
      </c>
      <c r="E9" s="23">
        <v>537</v>
      </c>
      <c r="F9" s="23">
        <v>381</v>
      </c>
      <c r="G9" s="23">
        <v>314</v>
      </c>
      <c r="H9" s="23">
        <v>415.2</v>
      </c>
      <c r="I9" s="23">
        <v>443</v>
      </c>
      <c r="J9" s="22"/>
      <c r="K9" s="21">
        <v>82.85</v>
      </c>
      <c r="L9" s="536">
        <v>17.149999999999999</v>
      </c>
      <c r="M9" s="536"/>
    </row>
    <row r="10" spans="1:13">
      <c r="A10" s="22">
        <v>1974</v>
      </c>
      <c r="B10" s="22"/>
      <c r="C10" s="23">
        <v>10011.174198231833</v>
      </c>
      <c r="E10" s="23">
        <v>528</v>
      </c>
      <c r="F10" s="23">
        <v>403</v>
      </c>
      <c r="G10" s="23">
        <v>355</v>
      </c>
      <c r="H10" s="23">
        <v>426.6</v>
      </c>
      <c r="I10" s="23">
        <v>476</v>
      </c>
      <c r="J10" s="22"/>
      <c r="K10" s="21">
        <v>87.13</v>
      </c>
      <c r="L10" s="536">
        <v>12.87</v>
      </c>
      <c r="M10" s="536"/>
    </row>
    <row r="11" spans="1:13">
      <c r="A11" s="22">
        <v>1975</v>
      </c>
      <c r="B11" s="22"/>
      <c r="C11" s="23">
        <v>10810.310974315433</v>
      </c>
      <c r="E11" s="23">
        <v>639</v>
      </c>
      <c r="F11" s="23">
        <v>437</v>
      </c>
      <c r="G11" s="23">
        <v>375</v>
      </c>
      <c r="H11" s="23">
        <v>485.6</v>
      </c>
      <c r="I11" s="23">
        <v>515</v>
      </c>
      <c r="J11" s="22"/>
      <c r="K11" s="21">
        <v>86.04</v>
      </c>
      <c r="L11" s="536">
        <v>13.96</v>
      </c>
      <c r="M11" s="536"/>
    </row>
    <row r="12" spans="1:13">
      <c r="A12" s="22">
        <v>1976</v>
      </c>
      <c r="B12" s="22"/>
      <c r="C12" s="23">
        <v>11577.941630636195</v>
      </c>
      <c r="E12" s="23">
        <v>710</v>
      </c>
      <c r="F12" s="23">
        <v>500</v>
      </c>
      <c r="G12" s="23">
        <v>428</v>
      </c>
      <c r="H12" s="23">
        <v>546.79999999999995</v>
      </c>
      <c r="I12" s="23">
        <v>650</v>
      </c>
      <c r="J12" s="22"/>
      <c r="K12" s="21">
        <v>84.45</v>
      </c>
      <c r="L12" s="536">
        <v>15.55</v>
      </c>
      <c r="M12" s="536"/>
    </row>
    <row r="13" spans="1:13">
      <c r="A13" s="22">
        <v>1977</v>
      </c>
      <c r="B13" s="22"/>
      <c r="C13" s="23">
        <v>12362.535284827834</v>
      </c>
      <c r="E13" s="23">
        <v>817</v>
      </c>
      <c r="F13" s="23">
        <v>581</v>
      </c>
      <c r="G13" s="23">
        <v>480</v>
      </c>
      <c r="H13" s="23">
        <v>635</v>
      </c>
      <c r="I13" s="23">
        <v>687</v>
      </c>
      <c r="J13" s="22"/>
      <c r="K13" s="21">
        <v>80</v>
      </c>
      <c r="L13" s="536">
        <v>20</v>
      </c>
      <c r="M13" s="536"/>
    </row>
    <row r="14" spans="1:13">
      <c r="A14" s="22">
        <v>1978</v>
      </c>
      <c r="B14" s="22"/>
      <c r="C14" s="23">
        <v>13265.570279223852</v>
      </c>
      <c r="E14" s="23">
        <v>1317</v>
      </c>
      <c r="F14" s="23">
        <v>768</v>
      </c>
      <c r="G14" s="23">
        <v>614</v>
      </c>
      <c r="H14" s="23">
        <v>920</v>
      </c>
      <c r="I14" s="23">
        <v>750</v>
      </c>
      <c r="J14" s="22"/>
      <c r="K14" s="21">
        <v>59.5</v>
      </c>
      <c r="L14" s="536">
        <v>40.5</v>
      </c>
      <c r="M14" s="536"/>
    </row>
    <row r="15" spans="1:13">
      <c r="A15" s="22">
        <v>1979</v>
      </c>
      <c r="B15" s="22"/>
      <c r="C15" s="23">
        <v>14383.197800939182</v>
      </c>
      <c r="E15" s="23">
        <v>2585</v>
      </c>
      <c r="F15" s="23">
        <v>1188</v>
      </c>
      <c r="G15" s="23">
        <v>853</v>
      </c>
      <c r="H15" s="23">
        <v>1504</v>
      </c>
      <c r="I15" s="23">
        <v>948</v>
      </c>
      <c r="J15" s="22"/>
      <c r="K15" s="21">
        <v>40.355556522284012</v>
      </c>
      <c r="L15" s="21">
        <v>22.123517902344851</v>
      </c>
      <c r="M15" s="21">
        <v>37.520925575371137</v>
      </c>
    </row>
    <row r="16" spans="1:13">
      <c r="A16" s="22">
        <v>1980</v>
      </c>
      <c r="B16" s="22"/>
      <c r="C16" s="23">
        <v>15793.020829750891</v>
      </c>
      <c r="E16" s="23">
        <v>2967</v>
      </c>
      <c r="F16" s="23">
        <v>1143</v>
      </c>
      <c r="G16" s="23">
        <v>868</v>
      </c>
      <c r="H16" s="23">
        <v>1596</v>
      </c>
      <c r="I16" s="23">
        <v>1007</v>
      </c>
      <c r="J16" s="22"/>
      <c r="K16" s="21">
        <v>43.436343020378501</v>
      </c>
      <c r="L16" s="21">
        <v>38.098966979684135</v>
      </c>
      <c r="M16" s="21">
        <v>18.464689999937363</v>
      </c>
    </row>
    <row r="17" spans="1:13">
      <c r="A17" s="22">
        <v>1981</v>
      </c>
      <c r="B17" s="22"/>
      <c r="C17" s="23">
        <v>17245.630383889809</v>
      </c>
      <c r="E17" s="23">
        <v>2631</v>
      </c>
      <c r="F17" s="23">
        <v>1388</v>
      </c>
      <c r="G17" s="23">
        <v>1034</v>
      </c>
      <c r="H17" s="23">
        <v>1910</v>
      </c>
      <c r="I17" s="23">
        <v>1115</v>
      </c>
      <c r="J17" s="22"/>
      <c r="K17" s="21">
        <v>39.187349460676515</v>
      </c>
      <c r="L17" s="21">
        <v>48.06628966383915</v>
      </c>
      <c r="M17" s="21">
        <v>12.746360875484335</v>
      </c>
    </row>
    <row r="18" spans="1:13">
      <c r="A18" s="22">
        <v>1982</v>
      </c>
      <c r="B18" s="22"/>
      <c r="C18" s="23">
        <v>18485.449167778228</v>
      </c>
      <c r="E18" s="23">
        <v>2546</v>
      </c>
      <c r="F18" s="23">
        <v>1352</v>
      </c>
      <c r="G18" s="23">
        <v>1048</v>
      </c>
      <c r="H18" s="23">
        <v>2521</v>
      </c>
      <c r="I18" s="23">
        <v>1145</v>
      </c>
      <c r="J18" s="22"/>
      <c r="K18" s="21">
        <v>32.656882932422405</v>
      </c>
      <c r="L18" s="21">
        <v>55.288017107648841</v>
      </c>
      <c r="M18" s="21">
        <v>12.055099959928754</v>
      </c>
    </row>
    <row r="19" spans="1:13">
      <c r="A19" s="22">
        <v>1983</v>
      </c>
      <c r="B19" s="22"/>
      <c r="C19" s="23">
        <v>19413.630968158297</v>
      </c>
      <c r="E19" s="23">
        <v>3719</v>
      </c>
      <c r="F19" s="23">
        <v>1404</v>
      </c>
      <c r="G19" s="23">
        <v>1014</v>
      </c>
      <c r="H19" s="23">
        <v>1907</v>
      </c>
      <c r="I19" s="23">
        <v>1421</v>
      </c>
      <c r="J19" s="22"/>
      <c r="K19" s="21">
        <v>48.771037592408121</v>
      </c>
      <c r="L19" s="21">
        <v>45.540816861532008</v>
      </c>
      <c r="M19" s="21">
        <v>5.6881455460598715</v>
      </c>
    </row>
    <row r="20" spans="1:13">
      <c r="A20" s="22">
        <v>1984</v>
      </c>
      <c r="B20" s="22"/>
      <c r="C20" s="23">
        <v>20340.540777614526</v>
      </c>
      <c r="E20" s="23">
        <v>4420</v>
      </c>
      <c r="F20" s="23">
        <v>1588</v>
      </c>
      <c r="G20" s="23">
        <v>1107</v>
      </c>
      <c r="H20" s="23">
        <v>2439</v>
      </c>
      <c r="I20" s="23">
        <v>1500</v>
      </c>
      <c r="J20" s="22"/>
      <c r="K20" s="21">
        <v>42.68</v>
      </c>
      <c r="L20" s="21">
        <v>15.76</v>
      </c>
      <c r="M20" s="21">
        <v>41.56</v>
      </c>
    </row>
    <row r="21" spans="1:13">
      <c r="A21" s="22">
        <v>1985</v>
      </c>
      <c r="B21" s="22"/>
      <c r="C21" s="23">
        <v>21297.074612847795</v>
      </c>
      <c r="E21" s="23">
        <v>3587</v>
      </c>
      <c r="F21" s="23">
        <v>1975</v>
      </c>
      <c r="G21" s="23">
        <v>1421</v>
      </c>
      <c r="H21" s="23">
        <v>2397</v>
      </c>
      <c r="I21" s="23">
        <v>1815</v>
      </c>
      <c r="J21" s="22"/>
      <c r="K21" s="21">
        <v>49.079332229004891</v>
      </c>
      <c r="L21" s="21">
        <v>35.196922345126282</v>
      </c>
      <c r="M21" s="21">
        <v>15.723745425868827</v>
      </c>
    </row>
    <row r="22" spans="1:13">
      <c r="A22" s="22">
        <v>1986</v>
      </c>
      <c r="B22" s="22"/>
      <c r="C22" s="23">
        <v>22166.783711545515</v>
      </c>
      <c r="E22" s="23">
        <v>4413</v>
      </c>
      <c r="F22" s="23">
        <v>2404</v>
      </c>
      <c r="G22" s="23">
        <v>1661</v>
      </c>
      <c r="H22" s="23">
        <v>3137</v>
      </c>
      <c r="I22" s="23">
        <v>2990</v>
      </c>
      <c r="J22" s="22"/>
      <c r="K22" s="21">
        <v>52.437061053249046</v>
      </c>
      <c r="L22" s="21">
        <v>30.526305722128178</v>
      </c>
      <c r="M22" s="21">
        <v>17.036633224622776</v>
      </c>
    </row>
    <row r="23" spans="1:13">
      <c r="A23" s="22">
        <v>1987</v>
      </c>
      <c r="B23" s="22"/>
      <c r="C23" s="23">
        <v>23132.402228945732</v>
      </c>
      <c r="E23" s="23">
        <v>8617</v>
      </c>
      <c r="F23" s="23">
        <v>3121</v>
      </c>
      <c r="G23" s="23">
        <v>1957</v>
      </c>
      <c r="H23" s="23">
        <v>4959</v>
      </c>
      <c r="I23" s="23">
        <v>3000</v>
      </c>
      <c r="J23" s="22"/>
      <c r="K23" s="21">
        <v>32.874707394364798</v>
      </c>
      <c r="L23" s="21">
        <v>59.427067396816092</v>
      </c>
      <c r="M23" s="21">
        <v>7.6982252088191032</v>
      </c>
    </row>
    <row r="24" spans="1:13">
      <c r="A24" s="22">
        <v>1988</v>
      </c>
      <c r="B24" s="22"/>
      <c r="C24" s="23">
        <v>24277.239481784261</v>
      </c>
      <c r="E24" s="23">
        <v>9252</v>
      </c>
      <c r="F24" s="23">
        <v>3207</v>
      </c>
      <c r="G24" s="23">
        <v>2089</v>
      </c>
      <c r="H24" s="23">
        <v>4637</v>
      </c>
      <c r="I24" s="23">
        <v>3700</v>
      </c>
      <c r="J24" s="22"/>
      <c r="K24" s="21">
        <v>38.317887419791809</v>
      </c>
      <c r="L24" s="21">
        <v>51.904280417930579</v>
      </c>
      <c r="M24" s="21">
        <v>9.7778321622776119</v>
      </c>
    </row>
    <row r="25" spans="1:13">
      <c r="A25" s="22">
        <v>1989</v>
      </c>
      <c r="B25" s="22"/>
      <c r="C25" s="23">
        <v>25032.250289240263</v>
      </c>
      <c r="E25" s="23">
        <v>9595</v>
      </c>
      <c r="F25" s="23">
        <v>3322</v>
      </c>
      <c r="G25" s="23">
        <v>2151</v>
      </c>
      <c r="H25" s="23">
        <v>4991</v>
      </c>
      <c r="I25" s="23">
        <v>3977</v>
      </c>
      <c r="J25" s="22"/>
      <c r="K25" s="21">
        <v>41.491075507537921</v>
      </c>
      <c r="L25" s="21">
        <v>48.196467071147481</v>
      </c>
      <c r="M25" s="21">
        <v>10.312457421314598</v>
      </c>
    </row>
    <row r="26" spans="1:13">
      <c r="A26" s="22">
        <v>1990</v>
      </c>
      <c r="B26" s="22"/>
      <c r="C26" s="23">
        <v>26262.480331855244</v>
      </c>
      <c r="E26" s="23">
        <v>8818</v>
      </c>
      <c r="F26" s="23">
        <v>4212</v>
      </c>
      <c r="G26" s="23">
        <v>2591</v>
      </c>
      <c r="H26" s="23">
        <v>5840</v>
      </c>
      <c r="I26" s="23">
        <v>3421</v>
      </c>
      <c r="J26" s="22"/>
      <c r="K26" s="21">
        <v>35.684252226027397</v>
      </c>
      <c r="L26" s="21">
        <v>38.55958904109589</v>
      </c>
      <c r="M26" s="21">
        <v>25.756158732876713</v>
      </c>
    </row>
    <row r="27" spans="1:13">
      <c r="A27" s="22">
        <v>1991</v>
      </c>
      <c r="B27" s="22"/>
      <c r="C27" s="23">
        <v>27326.428281029177</v>
      </c>
      <c r="E27" s="23">
        <v>9970</v>
      </c>
      <c r="F27" s="23">
        <v>4496</v>
      </c>
      <c r="G27" s="23">
        <v>3101</v>
      </c>
      <c r="H27" s="23">
        <v>6772</v>
      </c>
      <c r="I27" s="23">
        <v>3618</v>
      </c>
      <c r="J27" s="22"/>
      <c r="K27" s="21">
        <v>31.28374595951388</v>
      </c>
      <c r="L27" s="21">
        <v>54.116630851556906</v>
      </c>
      <c r="M27" s="21">
        <v>14.599623188929215</v>
      </c>
    </row>
    <row r="28" spans="1:13">
      <c r="A28" s="22">
        <v>1992</v>
      </c>
      <c r="B28" s="22"/>
      <c r="C28" s="23">
        <v>28672.156991701646</v>
      </c>
      <c r="E28" s="23">
        <v>22655</v>
      </c>
      <c r="F28" s="23">
        <v>6543</v>
      </c>
      <c r="G28" s="23">
        <v>4015</v>
      </c>
      <c r="H28" s="23">
        <v>12223</v>
      </c>
      <c r="I28" s="23">
        <v>3338</v>
      </c>
      <c r="J28" s="22"/>
      <c r="K28" s="21">
        <v>17.291316256380785</v>
      </c>
      <c r="L28" s="21">
        <v>67.548812764511709</v>
      </c>
      <c r="M28" s="21">
        <v>15.159870979107509</v>
      </c>
    </row>
    <row r="29" spans="1:13">
      <c r="A29" s="22">
        <v>1993</v>
      </c>
      <c r="B29" s="22"/>
      <c r="C29" s="23">
        <v>29443.555919861225</v>
      </c>
      <c r="E29" s="23">
        <v>16774</v>
      </c>
      <c r="F29" s="23">
        <v>7782</v>
      </c>
      <c r="G29" s="23">
        <v>3632</v>
      </c>
      <c r="H29" s="23">
        <v>12463</v>
      </c>
      <c r="I29" s="23">
        <v>4563</v>
      </c>
      <c r="J29" s="22"/>
      <c r="K29" s="21">
        <v>18.447163604268638</v>
      </c>
      <c r="L29" s="21">
        <v>64.294070448527648</v>
      </c>
      <c r="M29" s="21">
        <v>17.258765947203713</v>
      </c>
    </row>
    <row r="30" spans="1:13">
      <c r="A30" s="22">
        <v>1994</v>
      </c>
      <c r="B30" s="22"/>
      <c r="C30" s="23">
        <v>30176.746431920958</v>
      </c>
      <c r="E30" s="23">
        <v>12355</v>
      </c>
      <c r="F30" s="23">
        <v>5621</v>
      </c>
      <c r="G30" s="23">
        <v>3916</v>
      </c>
      <c r="H30" s="23">
        <v>7445</v>
      </c>
      <c r="I30" s="23">
        <v>4873</v>
      </c>
      <c r="J30" s="22"/>
      <c r="K30" s="21">
        <v>41.23326765223068</v>
      </c>
      <c r="L30" s="21">
        <v>34.224301727963464</v>
      </c>
      <c r="M30" s="21">
        <v>24.542430619805856</v>
      </c>
    </row>
    <row r="31" spans="1:13">
      <c r="A31" s="22">
        <v>1995</v>
      </c>
      <c r="B31" s="22"/>
      <c r="C31" s="23">
        <v>31033.619973262998</v>
      </c>
      <c r="E31" s="23">
        <v>17368</v>
      </c>
      <c r="F31" s="23">
        <v>8400</v>
      </c>
      <c r="G31" s="23">
        <v>5105</v>
      </c>
      <c r="H31" s="23">
        <v>10660</v>
      </c>
      <c r="I31" s="23">
        <v>5144</v>
      </c>
      <c r="J31" s="22"/>
      <c r="K31" s="21">
        <v>29.440865404315186</v>
      </c>
      <c r="L31" s="21">
        <v>53.622560245489275</v>
      </c>
      <c r="M31" s="21">
        <v>16.936574350195535</v>
      </c>
    </row>
    <row r="32" spans="1:13">
      <c r="A32" s="22">
        <v>1996</v>
      </c>
      <c r="B32" s="22"/>
      <c r="C32" s="23">
        <v>32087.329631499244</v>
      </c>
      <c r="E32" s="23">
        <v>33969</v>
      </c>
      <c r="F32" s="23">
        <v>10467</v>
      </c>
      <c r="G32" s="23">
        <v>6793</v>
      </c>
      <c r="H32" s="23">
        <v>18329</v>
      </c>
      <c r="I32" s="23">
        <v>6727</v>
      </c>
      <c r="J32" s="22"/>
      <c r="K32" s="21">
        <v>22.368917228483426</v>
      </c>
      <c r="L32" s="21">
        <v>58.284499177156</v>
      </c>
      <c r="M32" s="21">
        <v>19.346583594360574</v>
      </c>
    </row>
    <row r="33" spans="1:13">
      <c r="A33" s="22">
        <v>1997</v>
      </c>
      <c r="B33" s="22"/>
      <c r="C33" s="23">
        <v>33489.934916203529</v>
      </c>
      <c r="E33" s="23">
        <v>44100</v>
      </c>
      <c r="F33" s="23">
        <v>12657</v>
      </c>
      <c r="G33" s="23">
        <v>8423</v>
      </c>
      <c r="H33" s="23">
        <v>22032</v>
      </c>
      <c r="I33" s="23">
        <v>8463</v>
      </c>
      <c r="J33" s="22"/>
      <c r="K33" s="21">
        <v>15.454738152179884</v>
      </c>
      <c r="L33" s="21">
        <v>67.040794419311453</v>
      </c>
      <c r="M33" s="21">
        <v>17.504467428508661</v>
      </c>
    </row>
    <row r="34" spans="1:13">
      <c r="A34" s="22">
        <v>1998</v>
      </c>
      <c r="B34" s="22"/>
      <c r="C34" s="23">
        <v>35201.257332334651</v>
      </c>
      <c r="E34" s="23">
        <v>60297</v>
      </c>
      <c r="F34" s="23">
        <v>17914</v>
      </c>
      <c r="G34" s="23">
        <v>10000</v>
      </c>
      <c r="H34" s="23">
        <v>33429</v>
      </c>
      <c r="I34" s="23">
        <v>7312</v>
      </c>
      <c r="J34" s="22"/>
      <c r="K34" s="21">
        <v>9.2438676022726014</v>
      </c>
      <c r="L34" s="21">
        <v>78.717503149254895</v>
      </c>
      <c r="M34" s="21">
        <v>12.038629248472503</v>
      </c>
    </row>
    <row r="35" spans="1:13">
      <c r="A35" s="61">
        <v>1999</v>
      </c>
      <c r="B35" s="61"/>
      <c r="C35" s="23">
        <v>36754.455185112121</v>
      </c>
      <c r="E35" s="23">
        <v>87521</v>
      </c>
      <c r="F35" s="23">
        <v>19429</v>
      </c>
      <c r="G35" s="23">
        <v>11389</v>
      </c>
      <c r="H35" s="23">
        <v>38334</v>
      </c>
      <c r="I35" s="23">
        <v>9732</v>
      </c>
      <c r="J35" s="61"/>
      <c r="K35" s="139">
        <v>9.7262568841419004</v>
      </c>
      <c r="L35" s="139">
        <v>58.516666979700773</v>
      </c>
      <c r="M35" s="139">
        <v>31.757076136157323</v>
      </c>
    </row>
    <row r="36" spans="1:13">
      <c r="A36" s="61">
        <v>2000</v>
      </c>
      <c r="B36" s="61"/>
      <c r="C36" s="23">
        <v>38845.550559447875</v>
      </c>
      <c r="E36" s="23">
        <v>84449</v>
      </c>
      <c r="F36" s="23">
        <v>27207</v>
      </c>
      <c r="G36" s="23">
        <v>13292</v>
      </c>
      <c r="H36" s="23">
        <v>40377.949999999997</v>
      </c>
      <c r="J36" s="61"/>
      <c r="K36" s="139"/>
      <c r="L36" s="139"/>
      <c r="M36" s="139"/>
    </row>
    <row r="37" spans="1:13">
      <c r="A37" s="61">
        <v>2001</v>
      </c>
      <c r="B37" s="61"/>
      <c r="C37" s="23">
        <v>39658.963989986521</v>
      </c>
      <c r="E37" s="23">
        <v>83996</v>
      </c>
      <c r="F37" s="23">
        <v>15704</v>
      </c>
      <c r="G37" s="23">
        <v>8054</v>
      </c>
      <c r="H37" s="23">
        <v>36509.120000000003</v>
      </c>
      <c r="J37" s="61"/>
      <c r="K37" s="139"/>
      <c r="L37" s="139"/>
      <c r="M37" s="139"/>
    </row>
    <row r="38" spans="1:13">
      <c r="A38" s="61">
        <v>2002</v>
      </c>
      <c r="B38" s="61"/>
      <c r="C38" s="23">
        <v>40394.276075161994</v>
      </c>
      <c r="E38" s="23">
        <v>29354</v>
      </c>
      <c r="F38" s="23">
        <v>13629</v>
      </c>
      <c r="G38" s="23">
        <v>8159</v>
      </c>
      <c r="H38" s="23">
        <v>18483.75</v>
      </c>
      <c r="J38" s="61"/>
      <c r="K38" s="139"/>
      <c r="L38" s="139"/>
      <c r="M38" s="139"/>
    </row>
    <row r="39" spans="1:13">
      <c r="A39" s="61">
        <v>2003</v>
      </c>
      <c r="B39" s="61"/>
      <c r="C39" s="23">
        <v>41782.940304101954</v>
      </c>
      <c r="E39" s="23">
        <v>32812</v>
      </c>
      <c r="F39" s="23">
        <v>14883</v>
      </c>
      <c r="G39" s="23">
        <v>9457</v>
      </c>
      <c r="H39" s="23">
        <v>19702.04</v>
      </c>
      <c r="J39" s="61"/>
      <c r="K39" s="139"/>
      <c r="L39" s="139"/>
      <c r="M39" s="139"/>
    </row>
    <row r="40" spans="1:13">
      <c r="A40" s="61">
        <v>2004</v>
      </c>
      <c r="B40" s="61"/>
      <c r="C40" s="23">
        <v>43436.063137147197</v>
      </c>
      <c r="E40" s="23">
        <v>56660</v>
      </c>
      <c r="F40" s="23">
        <v>23830</v>
      </c>
      <c r="G40" s="23">
        <v>13371</v>
      </c>
      <c r="H40" s="23">
        <v>33021.69</v>
      </c>
      <c r="J40" s="61"/>
      <c r="K40" s="139"/>
      <c r="L40" s="139"/>
      <c r="M40" s="139"/>
    </row>
    <row r="41" spans="1:13">
      <c r="A41" s="61">
        <v>2005</v>
      </c>
      <c r="B41" s="61"/>
      <c r="C41" s="23">
        <v>44883.884002852392</v>
      </c>
      <c r="E41" s="23">
        <v>68955</v>
      </c>
      <c r="F41" s="23">
        <v>22390</v>
      </c>
      <c r="G41" s="23">
        <v>13850</v>
      </c>
      <c r="H41" s="23">
        <v>34479.120000000003</v>
      </c>
      <c r="J41" s="61"/>
      <c r="K41" s="139"/>
      <c r="L41" s="139"/>
      <c r="M41" s="139"/>
    </row>
    <row r="42" spans="1:13">
      <c r="A42" s="61">
        <v>2006</v>
      </c>
      <c r="B42" s="61"/>
      <c r="E42" s="23">
        <v>98210</v>
      </c>
      <c r="F42" s="23">
        <v>29120</v>
      </c>
      <c r="G42" s="23">
        <v>17840</v>
      </c>
      <c r="H42" s="23">
        <v>50955.6</v>
      </c>
      <c r="J42" s="61"/>
      <c r="K42" s="139"/>
      <c r="L42" s="139"/>
      <c r="M42" s="139"/>
    </row>
    <row r="43" spans="1:13">
      <c r="A43" s="24"/>
      <c r="B43" s="24"/>
      <c r="C43" s="25"/>
      <c r="D43" s="25"/>
      <c r="E43" s="25"/>
      <c r="F43" s="25"/>
      <c r="G43" s="25"/>
      <c r="H43" s="25"/>
      <c r="I43" s="25"/>
      <c r="J43" s="24"/>
      <c r="K43" s="128"/>
      <c r="L43" s="128"/>
      <c r="M43" s="128"/>
    </row>
    <row r="44" spans="1:13">
      <c r="A44" s="61"/>
      <c r="B44" s="61"/>
      <c r="C44" s="62"/>
      <c r="D44" s="62"/>
      <c r="E44" s="62"/>
      <c r="F44" s="62"/>
      <c r="G44" s="62"/>
      <c r="H44" s="62"/>
      <c r="I44" s="62"/>
      <c r="J44" s="61"/>
      <c r="K44" s="139"/>
      <c r="L44" s="139"/>
      <c r="M44" s="139"/>
    </row>
    <row r="45" spans="1:13">
      <c r="A45" s="20" t="s">
        <v>168</v>
      </c>
    </row>
    <row r="46" spans="1:13">
      <c r="A46" s="20" t="s">
        <v>169</v>
      </c>
    </row>
  </sheetData>
  <mergeCells count="12">
    <mergeCell ref="E2:I2"/>
    <mergeCell ref="A1:M1"/>
    <mergeCell ref="K2:M2"/>
    <mergeCell ref="L6:M6"/>
    <mergeCell ref="L11:M11"/>
    <mergeCell ref="L13:M13"/>
    <mergeCell ref="L14:M14"/>
    <mergeCell ref="L7:M7"/>
    <mergeCell ref="L8:M8"/>
    <mergeCell ref="L9:M9"/>
    <mergeCell ref="L10:M10"/>
    <mergeCell ref="L12:M12"/>
  </mergeCells>
  <phoneticPr fontId="4" type="noConversion"/>
  <printOptions horizontalCentered="1" verticalCentered="1"/>
  <pageMargins left="0.78740157480314998" right="0.78740157480314998" top="0.59055118110236204" bottom="0.78740157480314998" header="0.511811023622047" footer="0.511811023622047"/>
  <pageSetup scale="87" orientation="portrait" verticalDpi="96"/>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Y1729"/>
  <sheetViews>
    <sheetView workbookViewId="0">
      <selection activeCell="A104" sqref="A104:C104"/>
    </sheetView>
  </sheetViews>
  <sheetFormatPr baseColWidth="10" defaultColWidth="8.85546875" defaultRowHeight="13"/>
  <cols>
    <col min="1" max="91" width="5.28515625" style="2" customWidth="1"/>
    <col min="92" max="16384" width="8.85546875" style="2"/>
  </cols>
  <sheetData>
    <row r="1" spans="1:25" ht="9.75" customHeight="1">
      <c r="A1" s="1"/>
      <c r="B1" s="1"/>
      <c r="C1" s="1"/>
      <c r="D1" s="1"/>
      <c r="E1" s="1"/>
      <c r="F1" s="1"/>
      <c r="G1" s="1"/>
      <c r="H1" s="1"/>
      <c r="I1" s="1"/>
      <c r="J1" s="1"/>
      <c r="K1" s="1"/>
      <c r="L1" s="1"/>
      <c r="M1" s="1"/>
      <c r="N1" s="1"/>
      <c r="O1" s="1"/>
      <c r="P1" s="1"/>
      <c r="Q1" s="1"/>
      <c r="R1" s="1"/>
      <c r="S1" s="1"/>
      <c r="T1" s="1"/>
      <c r="U1" s="1"/>
      <c r="V1" s="1"/>
      <c r="W1" s="1"/>
      <c r="X1" s="1"/>
      <c r="Y1" s="1"/>
    </row>
    <row r="2" spans="1:25" ht="9.75" customHeight="1">
      <c r="A2" s="1"/>
      <c r="B2" s="1" t="s">
        <v>43</v>
      </c>
      <c r="C2" s="1" t="s">
        <v>43</v>
      </c>
      <c r="D2" s="1"/>
      <c r="E2" s="1"/>
      <c r="F2" s="1"/>
      <c r="G2" s="1"/>
      <c r="H2" s="1"/>
      <c r="I2" s="1"/>
      <c r="J2" s="1"/>
      <c r="K2" s="1"/>
      <c r="L2" s="1"/>
      <c r="M2" s="1"/>
      <c r="N2" s="1"/>
      <c r="O2" s="1"/>
      <c r="P2" s="1"/>
      <c r="Q2" s="1"/>
      <c r="R2" s="1"/>
      <c r="S2" s="1"/>
      <c r="T2" s="1"/>
      <c r="U2" s="1"/>
      <c r="V2" s="1"/>
      <c r="W2" s="1"/>
      <c r="X2" s="1"/>
      <c r="Y2" s="1"/>
    </row>
    <row r="3" spans="1:25" ht="9.75" customHeight="1">
      <c r="A3" s="1"/>
      <c r="B3" s="1" t="s">
        <v>275</v>
      </c>
      <c r="C3" s="1" t="s">
        <v>273</v>
      </c>
      <c r="D3" s="1"/>
      <c r="E3" s="1"/>
      <c r="F3" s="1"/>
      <c r="G3" s="1"/>
      <c r="H3" s="1"/>
      <c r="I3" s="1"/>
      <c r="J3" s="1"/>
      <c r="K3" s="1"/>
      <c r="L3" s="1"/>
      <c r="M3" s="1"/>
      <c r="N3" s="1"/>
      <c r="O3" s="1"/>
      <c r="P3" s="1"/>
      <c r="Q3" s="1"/>
      <c r="R3" s="1"/>
      <c r="S3" s="1"/>
      <c r="T3" s="1"/>
      <c r="U3" s="1"/>
      <c r="V3" s="1"/>
      <c r="W3" s="1"/>
      <c r="X3" s="1"/>
      <c r="Y3" s="1"/>
    </row>
    <row r="4" spans="1:25" ht="9.75" customHeight="1">
      <c r="A4" s="1">
        <v>1917</v>
      </c>
      <c r="B4" s="3">
        <f>0.01*'Table A1'!B10</f>
        <v>0.40287041875222585</v>
      </c>
      <c r="C4" s="3">
        <f>0.01*'Table A3'!B10</f>
        <v>0.40507657450090068</v>
      </c>
      <c r="D4" s="1"/>
      <c r="E4" s="1"/>
      <c r="F4" s="1"/>
      <c r="G4" s="1"/>
      <c r="H4" s="1"/>
      <c r="I4" s="1"/>
      <c r="J4" s="1"/>
      <c r="K4" s="1"/>
      <c r="L4" s="1"/>
      <c r="M4" s="1"/>
      <c r="N4" s="1"/>
      <c r="O4" s="1"/>
      <c r="P4" s="1"/>
      <c r="Q4" s="1"/>
      <c r="R4" s="1"/>
      <c r="S4" s="1"/>
      <c r="T4" s="1"/>
      <c r="U4" s="1"/>
      <c r="V4" s="1"/>
      <c r="W4" s="1"/>
      <c r="X4" s="1"/>
      <c r="Y4" s="1"/>
    </row>
    <row r="5" spans="1:25" ht="9.75" customHeight="1">
      <c r="A5" s="1">
        <v>1918</v>
      </c>
      <c r="B5" s="3">
        <f>0.01*'Table A1'!B11</f>
        <v>0.3990372751202258</v>
      </c>
      <c r="C5" s="3">
        <f>0.01*'Table A3'!B11</f>
        <v>0.40107045446727191</v>
      </c>
      <c r="D5" s="1"/>
      <c r="E5" s="1"/>
      <c r="F5" s="1"/>
      <c r="G5" s="1"/>
      <c r="H5" s="1"/>
      <c r="I5" s="1"/>
      <c r="J5" s="1"/>
      <c r="K5" s="1"/>
      <c r="L5" s="1"/>
      <c r="M5" s="1"/>
      <c r="N5" s="1"/>
      <c r="O5" s="1"/>
      <c r="P5" s="1"/>
      <c r="Q5" s="1"/>
      <c r="R5" s="1"/>
      <c r="S5" s="1"/>
      <c r="T5" s="1"/>
      <c r="U5" s="1"/>
      <c r="V5" s="1"/>
      <c r="W5" s="1"/>
      <c r="X5" s="1"/>
      <c r="Y5" s="1"/>
    </row>
    <row r="6" spans="1:25" ht="9.75" customHeight="1">
      <c r="A6" s="1">
        <v>1919</v>
      </c>
      <c r="B6" s="3">
        <f>0.01*'Table A1'!B12</f>
        <v>0.3948132401533932</v>
      </c>
      <c r="C6" s="3">
        <f>0.01*'Table A3'!B12</f>
        <v>0.4031563788202262</v>
      </c>
      <c r="D6" s="1"/>
      <c r="E6" s="1"/>
      <c r="F6" s="1"/>
      <c r="G6" s="1"/>
      <c r="H6" s="1"/>
      <c r="I6" s="1"/>
      <c r="J6" s="1"/>
      <c r="K6" s="1"/>
      <c r="L6" s="1"/>
      <c r="M6" s="1"/>
      <c r="N6" s="1"/>
      <c r="O6" s="1"/>
      <c r="P6" s="1"/>
      <c r="Q6" s="1"/>
      <c r="R6" s="1"/>
      <c r="S6" s="1"/>
      <c r="T6" s="1"/>
      <c r="U6" s="1"/>
      <c r="V6" s="1"/>
      <c r="W6" s="1"/>
      <c r="X6" s="1"/>
      <c r="Y6" s="1"/>
    </row>
    <row r="7" spans="1:25" ht="9.75" customHeight="1">
      <c r="A7" s="1">
        <v>1920</v>
      </c>
      <c r="B7" s="3">
        <f>0.01*'Table A1'!B13</f>
        <v>0.38100387437769251</v>
      </c>
      <c r="C7" s="3">
        <f>0.01*'Table A3'!B13</f>
        <v>0.3901411364037346</v>
      </c>
      <c r="D7" s="1"/>
      <c r="E7" s="1"/>
      <c r="F7" s="1"/>
      <c r="G7" s="1"/>
      <c r="H7" s="1"/>
      <c r="I7" s="1"/>
      <c r="J7" s="1"/>
      <c r="K7" s="1"/>
      <c r="L7" s="1"/>
      <c r="M7" s="1"/>
      <c r="N7" s="1"/>
      <c r="O7" s="1"/>
      <c r="P7" s="1"/>
      <c r="Q7" s="1"/>
      <c r="R7" s="1"/>
      <c r="S7" s="1"/>
      <c r="T7" s="1"/>
      <c r="U7" s="1"/>
      <c r="V7" s="1"/>
      <c r="W7" s="1"/>
      <c r="X7" s="1"/>
      <c r="Y7" s="1"/>
    </row>
    <row r="8" spans="1:25" ht="9.75" customHeight="1">
      <c r="A8" s="1">
        <v>1921</v>
      </c>
      <c r="B8" s="3">
        <f>0.01*'Table A1'!B14</f>
        <v>0.42859726639973672</v>
      </c>
      <c r="C8" s="3">
        <f>0.01*'Table A3'!B14</f>
        <v>0.43181056663800776</v>
      </c>
      <c r="D8" s="1"/>
      <c r="E8" s="1"/>
      <c r="F8" s="1"/>
      <c r="G8" s="1"/>
      <c r="H8" s="1"/>
      <c r="I8" s="1"/>
      <c r="J8" s="1"/>
      <c r="K8" s="1"/>
      <c r="L8" s="1"/>
      <c r="M8" s="1"/>
      <c r="N8" s="1"/>
      <c r="O8" s="1"/>
      <c r="P8" s="1"/>
      <c r="Q8" s="1"/>
      <c r="R8" s="1"/>
      <c r="S8" s="1"/>
      <c r="T8" s="1"/>
      <c r="U8" s="1"/>
      <c r="V8" s="1"/>
      <c r="W8" s="1"/>
      <c r="X8" s="1"/>
      <c r="Y8" s="1"/>
    </row>
    <row r="9" spans="1:25" ht="9.75" customHeight="1">
      <c r="A9" s="1">
        <v>1922</v>
      </c>
      <c r="B9" s="3">
        <f>0.01*'Table A1'!B15</f>
        <v>0.42948553427651265</v>
      </c>
      <c r="C9" s="3">
        <f>0.01*'Table A3'!B15</f>
        <v>0.43721477661517705</v>
      </c>
      <c r="D9" s="1"/>
      <c r="E9" s="1"/>
      <c r="F9" s="1"/>
      <c r="G9" s="1"/>
      <c r="H9" s="1"/>
      <c r="I9" s="1"/>
      <c r="J9" s="1"/>
      <c r="K9" s="1"/>
      <c r="L9" s="1"/>
      <c r="M9" s="1"/>
      <c r="N9" s="1"/>
      <c r="O9" s="1"/>
      <c r="P9" s="1"/>
      <c r="Q9" s="1"/>
      <c r="R9" s="1"/>
      <c r="S9" s="1"/>
      <c r="T9" s="1"/>
      <c r="U9" s="1"/>
      <c r="V9" s="1"/>
      <c r="W9" s="1"/>
      <c r="X9" s="1"/>
      <c r="Y9" s="1"/>
    </row>
    <row r="10" spans="1:25" ht="9.75" customHeight="1">
      <c r="A10" s="1">
        <v>1923</v>
      </c>
      <c r="B10" s="3">
        <f>0.01*'Table A1'!B16</f>
        <v>0.40589552069786017</v>
      </c>
      <c r="C10" s="3">
        <f>0.01*'Table A3'!B16</f>
        <v>0.41461250579837894</v>
      </c>
      <c r="D10" s="1"/>
      <c r="E10" s="1"/>
      <c r="F10" s="1"/>
      <c r="G10" s="1"/>
      <c r="H10" s="1"/>
      <c r="I10" s="1"/>
      <c r="J10" s="1"/>
      <c r="K10" s="1"/>
      <c r="L10" s="1"/>
      <c r="M10" s="1"/>
      <c r="N10" s="1"/>
      <c r="O10" s="1"/>
      <c r="P10" s="1"/>
      <c r="Q10" s="1"/>
      <c r="R10" s="1"/>
      <c r="S10" s="1"/>
      <c r="T10" s="1"/>
      <c r="U10" s="1"/>
      <c r="V10" s="1"/>
      <c r="W10" s="1"/>
      <c r="X10" s="1"/>
      <c r="Y10" s="1"/>
    </row>
    <row r="11" spans="1:25" ht="9.75" customHeight="1">
      <c r="A11" s="1">
        <v>1924</v>
      </c>
      <c r="B11" s="3">
        <f>0.01*'Table A1'!B17</f>
        <v>0.43263914655396835</v>
      </c>
      <c r="C11" s="3">
        <f>0.01*'Table A3'!B17</f>
        <v>0.44407042747847464</v>
      </c>
      <c r="D11" s="1"/>
      <c r="E11" s="1"/>
      <c r="F11" s="1"/>
      <c r="G11" s="1"/>
      <c r="H11" s="1"/>
      <c r="I11" s="1"/>
      <c r="J11" s="1"/>
      <c r="K11" s="1"/>
      <c r="L11" s="1"/>
      <c r="M11" s="1"/>
      <c r="N11" s="1"/>
      <c r="O11" s="1"/>
      <c r="P11" s="1"/>
      <c r="Q11" s="1"/>
      <c r="R11" s="1"/>
      <c r="S11" s="1"/>
      <c r="T11" s="1"/>
      <c r="U11" s="1"/>
      <c r="V11" s="1"/>
      <c r="W11" s="1"/>
      <c r="X11" s="1"/>
      <c r="Y11" s="1"/>
    </row>
    <row r="12" spans="1:25" ht="9.75" customHeight="1">
      <c r="A12" s="1">
        <v>1925</v>
      </c>
      <c r="B12" s="3">
        <f>0.01*'Table A1'!B18</f>
        <v>0.44166809347302</v>
      </c>
      <c r="C12" s="3">
        <f>0.01*'Table A3'!B18</f>
        <v>0.46354076918824083</v>
      </c>
      <c r="D12" s="1"/>
      <c r="E12" s="1"/>
      <c r="F12" s="1"/>
      <c r="G12" s="1"/>
      <c r="H12" s="1"/>
      <c r="I12" s="1"/>
      <c r="J12" s="1"/>
      <c r="K12" s="1"/>
      <c r="L12" s="1"/>
      <c r="M12" s="1"/>
      <c r="N12" s="1"/>
      <c r="O12" s="1"/>
      <c r="P12" s="1"/>
      <c r="Q12" s="1"/>
      <c r="R12" s="1"/>
      <c r="S12" s="1"/>
      <c r="T12" s="1"/>
      <c r="U12" s="1"/>
      <c r="V12" s="1"/>
      <c r="W12" s="1"/>
      <c r="X12" s="1"/>
      <c r="Y12" s="1"/>
    </row>
    <row r="13" spans="1:25" ht="9.75" customHeight="1">
      <c r="A13" s="1">
        <v>1926</v>
      </c>
      <c r="B13" s="3">
        <f>0.01*'Table A1'!B19</f>
        <v>0.44068985279853884</v>
      </c>
      <c r="C13" s="3">
        <f>0.01*'Table A3'!B19</f>
        <v>0.4571043576823739</v>
      </c>
      <c r="D13" s="1"/>
      <c r="E13" s="1"/>
      <c r="F13" s="1"/>
      <c r="G13" s="1"/>
      <c r="H13" s="1"/>
      <c r="I13" s="1"/>
      <c r="J13" s="1"/>
      <c r="K13" s="1"/>
      <c r="L13" s="1"/>
      <c r="M13" s="1"/>
      <c r="N13" s="1"/>
      <c r="O13" s="1"/>
      <c r="P13" s="1"/>
      <c r="Q13" s="1"/>
      <c r="R13" s="1"/>
      <c r="S13" s="1"/>
      <c r="T13" s="1"/>
      <c r="U13" s="1"/>
      <c r="V13" s="1"/>
      <c r="W13" s="1"/>
      <c r="X13" s="1"/>
      <c r="Y13" s="1"/>
    </row>
    <row r="14" spans="1:25" ht="9.75" customHeight="1">
      <c r="A14" s="1">
        <v>1927</v>
      </c>
      <c r="B14" s="3">
        <f>0.01*'Table A1'!B20</f>
        <v>0.44665733319579376</v>
      </c>
      <c r="C14" s="3">
        <f>0.01*'Table A3'!B20</f>
        <v>0.46668456108833972</v>
      </c>
      <c r="D14" s="1"/>
      <c r="E14" s="1"/>
      <c r="F14" s="1"/>
      <c r="G14" s="1"/>
      <c r="H14" s="1"/>
      <c r="I14" s="1"/>
      <c r="J14" s="1"/>
      <c r="K14" s="1"/>
      <c r="L14" s="1"/>
      <c r="M14" s="1"/>
      <c r="N14" s="1"/>
      <c r="O14" s="1"/>
      <c r="P14" s="1"/>
      <c r="Q14" s="1"/>
      <c r="R14" s="1"/>
      <c r="S14" s="1"/>
      <c r="T14" s="1"/>
      <c r="U14" s="1"/>
      <c r="V14" s="1"/>
      <c r="W14" s="1"/>
      <c r="X14" s="1"/>
      <c r="Y14" s="1"/>
    </row>
    <row r="15" spans="1:25" ht="9.75" customHeight="1">
      <c r="A15" s="1">
        <v>1928</v>
      </c>
      <c r="B15" s="3">
        <f>0.01*'Table A1'!B21</f>
        <v>0.46093182150666606</v>
      </c>
      <c r="C15" s="3">
        <f>0.01*'Table A3'!B21</f>
        <v>0.49288711598739554</v>
      </c>
      <c r="D15" s="1"/>
      <c r="E15" s="1"/>
      <c r="F15" s="1"/>
      <c r="G15" s="1"/>
      <c r="H15" s="1"/>
      <c r="I15" s="1"/>
      <c r="J15" s="1"/>
      <c r="K15" s="1"/>
      <c r="L15" s="1"/>
      <c r="M15" s="1"/>
      <c r="N15" s="1"/>
      <c r="O15" s="1"/>
      <c r="P15" s="1"/>
      <c r="Q15" s="1"/>
      <c r="R15" s="1"/>
      <c r="S15" s="1"/>
      <c r="T15" s="1"/>
      <c r="U15" s="1"/>
      <c r="V15" s="1"/>
      <c r="W15" s="1"/>
      <c r="X15" s="1"/>
      <c r="Y15" s="1"/>
    </row>
    <row r="16" spans="1:25" ht="9.75" customHeight="1">
      <c r="A16" s="1">
        <v>1929</v>
      </c>
      <c r="B16" s="3">
        <f>0.01*'Table A1'!B22</f>
        <v>0.43758403603469104</v>
      </c>
      <c r="C16" s="3">
        <f>0.01*'Table A3'!B22</f>
        <v>0.46709587896007237</v>
      </c>
      <c r="D16" s="1"/>
      <c r="E16" s="1"/>
      <c r="F16" s="1"/>
      <c r="G16" s="1"/>
      <c r="H16" s="1"/>
      <c r="I16" s="1"/>
      <c r="J16" s="1"/>
      <c r="K16" s="1"/>
      <c r="L16" s="1"/>
      <c r="M16" s="1"/>
      <c r="N16" s="1"/>
      <c r="O16" s="1"/>
      <c r="P16" s="1"/>
      <c r="Q16" s="1"/>
      <c r="R16" s="1"/>
      <c r="S16" s="1"/>
      <c r="T16" s="1"/>
      <c r="U16" s="1"/>
      <c r="V16" s="1"/>
      <c r="W16" s="1"/>
      <c r="X16" s="1"/>
      <c r="Y16" s="1"/>
    </row>
    <row r="17" spans="1:25" ht="9.75" customHeight="1">
      <c r="A17" s="1">
        <v>1930</v>
      </c>
      <c r="B17" s="3">
        <f>0.01*'Table A1'!B23</f>
        <v>0.43073474553390645</v>
      </c>
      <c r="C17" s="3">
        <f>0.01*'Table A3'!B23</f>
        <v>0.43865454984434671</v>
      </c>
      <c r="D17" s="1"/>
      <c r="E17" s="1"/>
      <c r="F17" s="1"/>
      <c r="G17" s="1"/>
      <c r="H17" s="1"/>
      <c r="I17" s="1"/>
      <c r="J17" s="1"/>
      <c r="K17" s="1"/>
      <c r="L17" s="1"/>
      <c r="M17" s="1"/>
      <c r="N17" s="1"/>
      <c r="O17" s="1"/>
      <c r="P17" s="1"/>
      <c r="Q17" s="1"/>
      <c r="R17" s="1"/>
      <c r="S17" s="1"/>
      <c r="T17" s="1"/>
      <c r="U17" s="1"/>
      <c r="V17" s="1"/>
      <c r="W17" s="1"/>
      <c r="X17" s="1"/>
      <c r="Y17" s="1"/>
    </row>
    <row r="18" spans="1:25" ht="9.75" customHeight="1">
      <c r="A18" s="1">
        <v>1931</v>
      </c>
      <c r="B18" s="3">
        <f>0.01*'Table A1'!B24</f>
        <v>0.44404993839685281</v>
      </c>
      <c r="C18" s="3">
        <f>0.01*'Table A3'!B24</f>
        <v>0.44543200012431983</v>
      </c>
      <c r="D18" s="1"/>
      <c r="E18" s="1"/>
      <c r="F18" s="1"/>
      <c r="G18" s="1"/>
      <c r="H18" s="1"/>
      <c r="I18" s="1"/>
      <c r="J18" s="1"/>
      <c r="K18" s="1"/>
      <c r="L18" s="1"/>
      <c r="M18" s="1"/>
      <c r="N18" s="1"/>
      <c r="O18" s="1"/>
      <c r="P18" s="1"/>
      <c r="Q18" s="1"/>
      <c r="R18" s="1"/>
      <c r="S18" s="1"/>
      <c r="T18" s="1"/>
      <c r="U18" s="1"/>
      <c r="V18" s="1"/>
      <c r="W18" s="1"/>
      <c r="X18" s="1"/>
      <c r="Y18" s="1"/>
    </row>
    <row r="19" spans="1:25" ht="9.75" customHeight="1">
      <c r="A19" s="1">
        <v>1932</v>
      </c>
      <c r="B19" s="3">
        <f>0.01*'Table A1'!B25</f>
        <v>0.46300525871050513</v>
      </c>
      <c r="C19" s="3">
        <f>0.01*'Table A3'!B25</f>
        <v>0.46370211777261511</v>
      </c>
      <c r="D19" s="1"/>
      <c r="E19" s="1"/>
      <c r="F19" s="1"/>
      <c r="G19" s="1"/>
      <c r="H19" s="1"/>
      <c r="I19" s="1"/>
      <c r="J19" s="1"/>
      <c r="K19" s="1"/>
      <c r="L19" s="1"/>
      <c r="M19" s="1"/>
      <c r="N19" s="1"/>
      <c r="O19" s="1"/>
      <c r="P19" s="1"/>
      <c r="Q19" s="1"/>
      <c r="R19" s="1"/>
      <c r="S19" s="1"/>
      <c r="T19" s="1"/>
      <c r="U19" s="1"/>
      <c r="V19" s="1"/>
      <c r="W19" s="1"/>
      <c r="X19" s="1"/>
      <c r="Y19" s="1"/>
    </row>
    <row r="20" spans="1:25" ht="9.75" customHeight="1">
      <c r="A20" s="1">
        <v>1933</v>
      </c>
      <c r="B20" s="3">
        <f>0.01*'Table A1'!B26</f>
        <v>0.45026429505703514</v>
      </c>
      <c r="C20" s="3">
        <f>0.01*'Table A3'!B26</f>
        <v>0.4560181443056176</v>
      </c>
      <c r="D20" s="1"/>
      <c r="E20" s="1"/>
      <c r="F20" s="1"/>
      <c r="G20" s="1"/>
      <c r="H20" s="1"/>
      <c r="I20" s="1"/>
      <c r="J20" s="1"/>
      <c r="K20" s="1"/>
      <c r="L20" s="1"/>
      <c r="M20" s="1"/>
      <c r="N20" s="1"/>
      <c r="O20" s="1"/>
      <c r="P20" s="1"/>
      <c r="Q20" s="1"/>
      <c r="R20" s="1"/>
      <c r="S20" s="1"/>
      <c r="T20" s="1"/>
      <c r="U20" s="1"/>
      <c r="V20" s="1"/>
      <c r="W20" s="1"/>
      <c r="X20" s="1"/>
      <c r="Y20" s="1"/>
    </row>
    <row r="21" spans="1:25" ht="9.75" customHeight="1">
      <c r="A21" s="1">
        <v>1934</v>
      </c>
      <c r="B21" s="3">
        <f>0.01*'Table A1'!B27</f>
        <v>0.45155076643858932</v>
      </c>
      <c r="C21" s="3">
        <f>0.01*'Table A3'!B27</f>
        <v>0.45783541972143638</v>
      </c>
      <c r="D21" s="1"/>
      <c r="E21" s="1"/>
      <c r="F21" s="1"/>
      <c r="G21" s="1"/>
      <c r="H21" s="1"/>
      <c r="I21" s="1"/>
      <c r="J21" s="1"/>
      <c r="K21" s="1"/>
      <c r="L21" s="1"/>
      <c r="M21" s="1"/>
      <c r="N21" s="1"/>
      <c r="O21" s="1"/>
      <c r="P21" s="1"/>
      <c r="Q21" s="1"/>
      <c r="R21" s="1"/>
      <c r="S21" s="1"/>
      <c r="T21" s="1"/>
      <c r="U21" s="1"/>
      <c r="V21" s="1"/>
      <c r="W21" s="1"/>
      <c r="X21" s="1"/>
      <c r="Y21" s="1"/>
    </row>
    <row r="22" spans="1:25" ht="9.75" customHeight="1">
      <c r="A22" s="1">
        <v>1935</v>
      </c>
      <c r="B22" s="3">
        <f>0.01*'Table A1'!B28</f>
        <v>0.43392987272768524</v>
      </c>
      <c r="C22" s="3">
        <f>0.01*'Table A3'!B28</f>
        <v>0.44493982712429758</v>
      </c>
      <c r="D22" s="1"/>
      <c r="E22" s="1"/>
      <c r="F22" s="1"/>
      <c r="G22" s="1"/>
      <c r="H22" s="1"/>
      <c r="I22" s="1"/>
      <c r="J22" s="1"/>
      <c r="K22" s="1"/>
      <c r="L22" s="1"/>
      <c r="M22" s="1"/>
      <c r="N22" s="1"/>
      <c r="O22" s="1"/>
      <c r="P22" s="1"/>
      <c r="Q22" s="1"/>
      <c r="R22" s="1"/>
      <c r="S22" s="1"/>
      <c r="T22" s="1"/>
      <c r="U22" s="1"/>
      <c r="V22" s="1"/>
      <c r="W22" s="1"/>
      <c r="X22" s="1"/>
      <c r="Y22" s="1"/>
    </row>
    <row r="23" spans="1:25" ht="9.75" customHeight="1">
      <c r="A23" s="1">
        <v>1936</v>
      </c>
      <c r="B23" s="3">
        <f>0.01*'Table A1'!B29</f>
        <v>0.44772366982564021</v>
      </c>
      <c r="C23" s="3">
        <f>0.01*'Table A3'!B29</f>
        <v>0.46593775094476259</v>
      </c>
      <c r="D23" s="1"/>
      <c r="E23" s="1"/>
      <c r="F23" s="1"/>
      <c r="G23" s="1"/>
      <c r="H23" s="1"/>
      <c r="I23" s="1"/>
      <c r="J23" s="1"/>
      <c r="K23" s="1"/>
      <c r="L23" s="1"/>
      <c r="M23" s="1"/>
      <c r="N23" s="1"/>
      <c r="O23" s="1"/>
      <c r="P23" s="1"/>
      <c r="Q23" s="1"/>
      <c r="R23" s="1"/>
      <c r="S23" s="1"/>
      <c r="T23" s="1"/>
      <c r="U23" s="1"/>
      <c r="V23" s="1"/>
      <c r="W23" s="1"/>
      <c r="X23" s="1"/>
      <c r="Y23" s="1"/>
    </row>
    <row r="24" spans="1:25" ht="9.75" customHeight="1">
      <c r="A24" s="1">
        <v>1937</v>
      </c>
      <c r="B24" s="3">
        <f>0.01*'Table A1'!B30</f>
        <v>0.43347879853345289</v>
      </c>
      <c r="C24" s="3">
        <f>0.01*'Table A3'!B30</f>
        <v>0.44231411760580175</v>
      </c>
      <c r="D24" s="1"/>
      <c r="E24" s="1"/>
      <c r="F24" s="1"/>
      <c r="G24" s="1"/>
      <c r="H24" s="1"/>
      <c r="I24" s="1"/>
      <c r="J24" s="1"/>
      <c r="K24" s="1"/>
      <c r="L24" s="1"/>
      <c r="M24" s="1"/>
      <c r="N24" s="1"/>
      <c r="O24" s="1"/>
      <c r="P24" s="1"/>
      <c r="Q24" s="1"/>
      <c r="R24" s="1"/>
      <c r="S24" s="1"/>
      <c r="T24" s="1"/>
      <c r="U24" s="1"/>
      <c r="V24" s="1"/>
      <c r="W24" s="1"/>
      <c r="X24" s="1"/>
      <c r="Y24" s="1"/>
    </row>
    <row r="25" spans="1:25" ht="9.75" customHeight="1">
      <c r="A25" s="1">
        <v>1938</v>
      </c>
      <c r="B25" s="3">
        <f>0.01*'Table A1'!B31</f>
        <v>0.43000890492514116</v>
      </c>
      <c r="C25" s="3">
        <f>0.01*'Table A3'!B31</f>
        <v>0.44074837570771869</v>
      </c>
      <c r="D25" s="1"/>
      <c r="E25" s="1"/>
      <c r="F25" s="1"/>
      <c r="G25" s="1"/>
      <c r="H25" s="1"/>
      <c r="I25" s="1"/>
      <c r="J25" s="1"/>
      <c r="K25" s="1"/>
      <c r="L25" s="1"/>
      <c r="M25" s="1"/>
      <c r="N25" s="1"/>
      <c r="O25" s="1"/>
      <c r="P25" s="1"/>
      <c r="Q25" s="1"/>
      <c r="R25" s="1"/>
      <c r="S25" s="1"/>
      <c r="T25" s="1"/>
      <c r="U25" s="1"/>
      <c r="V25" s="1"/>
      <c r="W25" s="1"/>
      <c r="X25" s="1"/>
      <c r="Y25" s="1"/>
    </row>
    <row r="26" spans="1:25" ht="9.75" customHeight="1">
      <c r="A26" s="1">
        <v>1939</v>
      </c>
      <c r="B26" s="3">
        <f>0.01*'Table A1'!B32</f>
        <v>0.4456889817296355</v>
      </c>
      <c r="C26" s="3">
        <f>0.01*'Table A3'!B32</f>
        <v>0.4551788564175559</v>
      </c>
      <c r="D26" s="1"/>
      <c r="E26" s="1"/>
      <c r="F26" s="1"/>
      <c r="G26" s="1"/>
      <c r="H26" s="1"/>
      <c r="I26" s="1"/>
      <c r="J26" s="1"/>
      <c r="K26" s="1"/>
      <c r="L26" s="1"/>
      <c r="M26" s="1"/>
      <c r="N26" s="1"/>
      <c r="O26" s="1"/>
      <c r="P26" s="1"/>
      <c r="Q26" s="1"/>
      <c r="R26" s="1"/>
      <c r="S26" s="1"/>
      <c r="T26" s="1"/>
      <c r="U26" s="1"/>
      <c r="V26" s="1"/>
      <c r="W26" s="1"/>
      <c r="X26" s="1"/>
      <c r="Y26" s="1"/>
    </row>
    <row r="27" spans="1:25" ht="9.75" customHeight="1">
      <c r="A27" s="1">
        <v>1940</v>
      </c>
      <c r="B27" s="3">
        <f>0.01*'Table A1'!B33</f>
        <v>0.44426637504743144</v>
      </c>
      <c r="C27" s="3">
        <f>0.01*'Table A3'!B33</f>
        <v>0.4529313242902111</v>
      </c>
      <c r="D27" s="1"/>
      <c r="E27" s="1"/>
      <c r="F27" s="1"/>
      <c r="G27" s="1"/>
      <c r="H27" s="1"/>
      <c r="I27" s="1"/>
      <c r="J27" s="1"/>
      <c r="K27" s="1"/>
      <c r="L27" s="1"/>
      <c r="M27" s="1"/>
      <c r="N27" s="1"/>
      <c r="O27" s="1"/>
      <c r="P27" s="1"/>
      <c r="Q27" s="1"/>
      <c r="R27" s="1"/>
      <c r="S27" s="1"/>
      <c r="T27" s="1"/>
      <c r="U27" s="1"/>
      <c r="V27" s="1"/>
      <c r="W27" s="1"/>
      <c r="X27" s="1"/>
      <c r="Y27" s="1"/>
    </row>
    <row r="28" spans="1:25" ht="9.75" customHeight="1">
      <c r="A28" s="1">
        <v>1941</v>
      </c>
      <c r="B28" s="3">
        <f>0.01*'Table A1'!B34</f>
        <v>0.41019314576353105</v>
      </c>
      <c r="C28" s="3">
        <f>0.01*'Table A3'!B34</f>
        <v>0.41930339557276819</v>
      </c>
      <c r="D28" s="1"/>
      <c r="E28" s="1"/>
      <c r="F28" s="1"/>
      <c r="G28" s="1"/>
      <c r="H28" s="1"/>
      <c r="I28" s="1"/>
      <c r="J28" s="1"/>
      <c r="K28" s="1"/>
      <c r="L28" s="1"/>
      <c r="M28" s="1"/>
      <c r="N28" s="1"/>
      <c r="O28" s="1"/>
      <c r="P28" s="1"/>
      <c r="Q28" s="1"/>
      <c r="R28" s="1"/>
      <c r="S28" s="1"/>
      <c r="T28" s="1"/>
      <c r="U28" s="1"/>
      <c r="V28" s="1"/>
      <c r="W28" s="1"/>
      <c r="X28" s="1"/>
      <c r="Y28" s="1"/>
    </row>
    <row r="29" spans="1:25" ht="9.75" customHeight="1">
      <c r="A29" s="1">
        <v>1942</v>
      </c>
      <c r="B29" s="3">
        <f>0.01*'Table A1'!B35</f>
        <v>0.35494183119366474</v>
      </c>
      <c r="C29" s="3">
        <f>0.01*'Table A3'!B35</f>
        <v>0.3612786266702373</v>
      </c>
      <c r="D29" s="1"/>
      <c r="E29" s="1"/>
      <c r="F29" s="1"/>
      <c r="G29" s="1"/>
      <c r="H29" s="1"/>
      <c r="I29" s="1"/>
      <c r="J29" s="1"/>
      <c r="K29" s="1"/>
      <c r="L29" s="1"/>
      <c r="M29" s="1"/>
      <c r="N29" s="1"/>
      <c r="O29" s="1"/>
      <c r="P29" s="1"/>
      <c r="Q29" s="1"/>
      <c r="R29" s="1"/>
      <c r="S29" s="1"/>
      <c r="T29" s="1"/>
      <c r="U29" s="1"/>
      <c r="V29" s="1"/>
      <c r="W29" s="1"/>
      <c r="X29" s="1"/>
      <c r="Y29" s="1"/>
    </row>
    <row r="30" spans="1:25" ht="9.75" customHeight="1">
      <c r="A30" s="1">
        <v>1943</v>
      </c>
      <c r="B30" s="3">
        <f>0.01*'Table A1'!B36</f>
        <v>0.32669923198876599</v>
      </c>
      <c r="C30" s="3">
        <f>0.01*'Table A3'!B36</f>
        <v>0.33689902114938236</v>
      </c>
      <c r="D30" s="1"/>
      <c r="E30" s="1"/>
      <c r="F30" s="1"/>
      <c r="G30" s="1"/>
      <c r="H30" s="1"/>
      <c r="I30" s="1"/>
      <c r="J30" s="1"/>
      <c r="K30" s="1"/>
      <c r="L30" s="1"/>
      <c r="M30" s="1"/>
      <c r="N30" s="1"/>
      <c r="O30" s="1"/>
      <c r="P30" s="1"/>
      <c r="Q30" s="1"/>
      <c r="R30" s="1"/>
      <c r="S30" s="1"/>
      <c r="T30" s="1"/>
      <c r="U30" s="1"/>
      <c r="V30" s="1"/>
      <c r="W30" s="1"/>
      <c r="X30" s="1"/>
      <c r="Y30" s="1"/>
    </row>
    <row r="31" spans="1:25" ht="9.75" customHeight="1">
      <c r="A31" s="1">
        <v>1944</v>
      </c>
      <c r="B31" s="3">
        <f>0.01*'Table A1'!B37</f>
        <v>0.31548869949228214</v>
      </c>
      <c r="C31" s="3">
        <f>0.01*'Table A3'!B37</f>
        <v>0.32512530985454763</v>
      </c>
      <c r="D31" s="1"/>
      <c r="E31" s="1"/>
      <c r="F31" s="1"/>
      <c r="G31" s="1"/>
      <c r="H31" s="1"/>
      <c r="I31" s="1"/>
      <c r="J31" s="1"/>
      <c r="K31" s="1"/>
      <c r="L31" s="1"/>
      <c r="M31" s="1"/>
      <c r="N31" s="1"/>
      <c r="O31" s="1"/>
      <c r="P31" s="1"/>
      <c r="Q31" s="1"/>
      <c r="R31" s="1"/>
      <c r="S31" s="1"/>
      <c r="T31" s="1"/>
      <c r="U31" s="1"/>
      <c r="V31" s="1"/>
      <c r="W31" s="1"/>
      <c r="X31" s="1"/>
      <c r="Y31" s="1"/>
    </row>
    <row r="32" spans="1:25" ht="9.75" customHeight="1">
      <c r="A32" s="1">
        <v>1945</v>
      </c>
      <c r="B32" s="3">
        <f>0.01*'Table A1'!B38</f>
        <v>0.32644588706207495</v>
      </c>
      <c r="C32" s="3">
        <f>0.01*'Table A3'!B38</f>
        <v>0.34423310442267147</v>
      </c>
      <c r="D32" s="1"/>
      <c r="E32" s="1"/>
      <c r="F32" s="1"/>
      <c r="G32" s="1"/>
      <c r="H32" s="1"/>
      <c r="I32" s="1"/>
      <c r="J32" s="1"/>
      <c r="K32" s="1"/>
      <c r="L32" s="1"/>
      <c r="M32" s="1"/>
      <c r="N32" s="1"/>
      <c r="O32" s="1"/>
      <c r="P32" s="1"/>
      <c r="Q32" s="1"/>
      <c r="R32" s="1"/>
      <c r="S32" s="1"/>
      <c r="T32" s="1"/>
      <c r="U32" s="1"/>
      <c r="V32" s="1"/>
      <c r="W32" s="1"/>
      <c r="X32" s="1"/>
      <c r="Y32" s="1"/>
    </row>
    <row r="33" spans="1:25" ht="9.75" customHeight="1">
      <c r="A33" s="1">
        <v>1946</v>
      </c>
      <c r="B33" s="3">
        <f>0.01*'Table A1'!B39</f>
        <v>0.34616394068930384</v>
      </c>
      <c r="C33" s="3">
        <f>0.01*'Table A3'!B39</f>
        <v>0.36699551227328814</v>
      </c>
      <c r="D33" s="1"/>
      <c r="E33" s="1"/>
      <c r="F33" s="1"/>
      <c r="G33" s="1"/>
      <c r="H33" s="1"/>
      <c r="I33" s="1"/>
      <c r="J33" s="1"/>
      <c r="K33" s="1"/>
      <c r="L33" s="1"/>
      <c r="M33" s="1"/>
      <c r="N33" s="1"/>
      <c r="O33" s="1"/>
      <c r="P33" s="1"/>
      <c r="Q33" s="1"/>
      <c r="R33" s="1"/>
      <c r="S33" s="1"/>
      <c r="T33" s="1"/>
      <c r="U33" s="1"/>
      <c r="V33" s="1"/>
      <c r="W33" s="1"/>
      <c r="X33" s="1"/>
      <c r="Y33" s="1"/>
    </row>
    <row r="34" spans="1:25" ht="9.75" customHeight="1">
      <c r="A34" s="1">
        <v>1947</v>
      </c>
      <c r="B34" s="3">
        <f>0.01*'Table A1'!B40</f>
        <v>0.33017177593435582</v>
      </c>
      <c r="C34" s="3">
        <f>0.01*'Table A3'!B40</f>
        <v>0.34347880643880307</v>
      </c>
      <c r="D34" s="1"/>
      <c r="E34" s="1"/>
      <c r="F34" s="1"/>
      <c r="G34" s="1"/>
      <c r="H34" s="1"/>
      <c r="I34" s="1"/>
      <c r="J34" s="1"/>
      <c r="K34" s="1"/>
      <c r="L34" s="1"/>
      <c r="M34" s="1"/>
      <c r="N34" s="1"/>
      <c r="O34" s="1"/>
      <c r="P34" s="1"/>
      <c r="Q34" s="1"/>
      <c r="R34" s="1"/>
      <c r="S34" s="1"/>
      <c r="T34" s="1"/>
      <c r="U34" s="1"/>
      <c r="V34" s="1"/>
      <c r="W34" s="1"/>
      <c r="X34" s="1"/>
      <c r="Y34" s="1"/>
    </row>
    <row r="35" spans="1:25" ht="9.75" customHeight="1">
      <c r="A35" s="1">
        <v>1948</v>
      </c>
      <c r="B35" s="3">
        <f>0.01*'Table A1'!B41</f>
        <v>0.33720637645202817</v>
      </c>
      <c r="C35" s="3">
        <f>0.01*'Table A3'!B41</f>
        <v>0.35013508333029786</v>
      </c>
      <c r="D35" s="1"/>
      <c r="E35" s="1"/>
      <c r="F35" s="1"/>
      <c r="G35" s="1"/>
      <c r="H35" s="1"/>
      <c r="I35" s="1"/>
      <c r="J35" s="1"/>
      <c r="K35" s="1"/>
      <c r="L35" s="1"/>
      <c r="M35" s="1"/>
      <c r="N35" s="1"/>
      <c r="O35" s="1"/>
      <c r="P35" s="1"/>
      <c r="Q35" s="1"/>
      <c r="R35" s="1"/>
      <c r="S35" s="1"/>
      <c r="T35" s="1"/>
      <c r="U35" s="1"/>
      <c r="V35" s="1"/>
      <c r="W35" s="1"/>
      <c r="X35" s="1"/>
      <c r="Y35" s="1"/>
    </row>
    <row r="36" spans="1:25" ht="9.75" customHeight="1">
      <c r="A36" s="1">
        <v>1949</v>
      </c>
      <c r="B36" s="3">
        <f>0.01*'Table A1'!B42</f>
        <v>0.33763098095195448</v>
      </c>
      <c r="C36" s="3">
        <f>0.01*'Table A3'!B42</f>
        <v>0.34750996242854654</v>
      </c>
      <c r="D36" s="1"/>
      <c r="E36" s="1"/>
      <c r="F36" s="1"/>
      <c r="G36" s="1"/>
      <c r="H36" s="1"/>
      <c r="I36" s="1"/>
      <c r="J36" s="1"/>
      <c r="K36" s="1"/>
      <c r="L36" s="1"/>
      <c r="M36" s="1"/>
      <c r="N36" s="1"/>
      <c r="O36" s="1"/>
      <c r="P36" s="1"/>
      <c r="Q36" s="1"/>
      <c r="R36" s="1"/>
      <c r="S36" s="1"/>
      <c r="T36" s="1"/>
      <c r="U36" s="1"/>
      <c r="V36" s="1"/>
      <c r="W36" s="1"/>
      <c r="X36" s="1"/>
      <c r="Y36" s="1"/>
    </row>
    <row r="37" spans="1:25" ht="9.75" customHeight="1">
      <c r="A37" s="1">
        <v>1950</v>
      </c>
      <c r="B37" s="3">
        <f>0.01*'Table A1'!B43</f>
        <v>0.33871100610399119</v>
      </c>
      <c r="C37" s="3">
        <f>0.01*'Table A3'!B43</f>
        <v>0.35563366960951437</v>
      </c>
      <c r="D37" s="1"/>
      <c r="E37" s="1"/>
      <c r="F37" s="1"/>
      <c r="G37" s="1"/>
      <c r="H37" s="1"/>
      <c r="I37" s="1"/>
      <c r="J37" s="1"/>
      <c r="K37" s="1"/>
      <c r="L37" s="1"/>
      <c r="M37" s="1"/>
      <c r="N37" s="1"/>
      <c r="O37" s="1"/>
      <c r="P37" s="1"/>
      <c r="Q37" s="1"/>
      <c r="R37" s="1"/>
      <c r="S37" s="1"/>
      <c r="T37" s="1"/>
      <c r="U37" s="1"/>
      <c r="V37" s="1"/>
      <c r="W37" s="1"/>
      <c r="X37" s="1"/>
      <c r="Y37" s="1"/>
    </row>
    <row r="38" spans="1:25" ht="9.75" customHeight="1">
      <c r="A38" s="1">
        <v>1951</v>
      </c>
      <c r="B38" s="3">
        <f>0.01*'Table A1'!B44</f>
        <v>0.32819965101679388</v>
      </c>
      <c r="C38" s="3">
        <f>0.01*'Table A3'!B44</f>
        <v>0.34217551487253889</v>
      </c>
      <c r="D38" s="1"/>
      <c r="E38" s="1"/>
      <c r="F38" s="1"/>
      <c r="G38" s="1"/>
      <c r="H38" s="1"/>
      <c r="I38" s="1"/>
      <c r="J38" s="1"/>
      <c r="K38" s="1"/>
      <c r="L38" s="1"/>
      <c r="M38" s="1"/>
      <c r="N38" s="1"/>
      <c r="O38" s="1"/>
      <c r="P38" s="1"/>
      <c r="Q38" s="1"/>
      <c r="R38" s="1"/>
      <c r="S38" s="1"/>
      <c r="T38" s="1"/>
      <c r="U38" s="1"/>
      <c r="V38" s="1"/>
      <c r="W38" s="1"/>
      <c r="X38" s="1"/>
      <c r="Y38" s="1"/>
    </row>
    <row r="39" spans="1:25" ht="9.75" customHeight="1">
      <c r="A39" s="1">
        <v>1952</v>
      </c>
      <c r="B39" s="3">
        <f>0.01*'Table A1'!B45</f>
        <v>0.32073962097575531</v>
      </c>
      <c r="C39" s="3">
        <f>0.01*'Table A3'!B45</f>
        <v>0.33211509029250325</v>
      </c>
      <c r="D39" s="1"/>
      <c r="E39" s="1"/>
      <c r="F39" s="1"/>
      <c r="G39" s="1"/>
      <c r="H39" s="1"/>
      <c r="I39" s="1"/>
      <c r="J39" s="1"/>
      <c r="K39" s="1"/>
      <c r="L39" s="1"/>
      <c r="M39" s="1"/>
      <c r="N39" s="1"/>
      <c r="O39" s="1"/>
      <c r="P39" s="1"/>
      <c r="Q39" s="1"/>
      <c r="R39" s="1"/>
      <c r="S39" s="1"/>
      <c r="T39" s="1"/>
      <c r="U39" s="1"/>
      <c r="V39" s="1"/>
      <c r="W39" s="1"/>
      <c r="X39" s="1"/>
      <c r="Y39" s="1"/>
    </row>
    <row r="40" spans="1:25" ht="9.75" customHeight="1">
      <c r="A40" s="1">
        <v>1953</v>
      </c>
      <c r="B40" s="3">
        <f>0.01*'Table A1'!B46</f>
        <v>0.31380431868356229</v>
      </c>
      <c r="C40" s="3">
        <f>0.01*'Table A3'!B46</f>
        <v>0.32306951062083611</v>
      </c>
      <c r="D40" s="1"/>
      <c r="E40" s="1"/>
      <c r="F40" s="1"/>
      <c r="G40" s="1"/>
      <c r="H40" s="1"/>
      <c r="I40" s="1"/>
      <c r="J40" s="1"/>
      <c r="K40" s="1"/>
      <c r="L40" s="1"/>
      <c r="M40" s="1"/>
      <c r="N40" s="1"/>
      <c r="O40" s="1"/>
      <c r="P40" s="1"/>
      <c r="Q40" s="1"/>
      <c r="R40" s="1"/>
      <c r="S40" s="1"/>
      <c r="T40" s="1"/>
      <c r="U40" s="1"/>
      <c r="V40" s="1"/>
      <c r="W40" s="1"/>
      <c r="X40" s="1"/>
      <c r="Y40" s="1"/>
    </row>
    <row r="41" spans="1:25" ht="9.75" customHeight="1">
      <c r="A41" s="1">
        <v>1954</v>
      </c>
      <c r="B41" s="3">
        <f>0.01*'Table A1'!B47</f>
        <v>0.32119310731545292</v>
      </c>
      <c r="C41" s="3">
        <f>0.01*'Table A3'!B47</f>
        <v>0.33636110590333107</v>
      </c>
      <c r="D41" s="1"/>
      <c r="E41" s="1"/>
      <c r="F41" s="1"/>
      <c r="G41" s="1"/>
      <c r="H41" s="1"/>
      <c r="I41" s="1"/>
      <c r="J41" s="1"/>
      <c r="K41" s="1"/>
      <c r="L41" s="1"/>
      <c r="M41" s="1"/>
      <c r="N41" s="1"/>
      <c r="O41" s="1"/>
      <c r="P41" s="1"/>
      <c r="Q41" s="1"/>
      <c r="R41" s="1"/>
      <c r="S41" s="1"/>
      <c r="T41" s="1"/>
      <c r="U41" s="1"/>
      <c r="V41" s="1"/>
      <c r="W41" s="1"/>
      <c r="X41" s="1"/>
      <c r="Y41" s="1"/>
    </row>
    <row r="42" spans="1:25" ht="9.75" customHeight="1">
      <c r="A42" s="1">
        <v>1955</v>
      </c>
      <c r="B42" s="3">
        <f>0.01*'Table A1'!B48</f>
        <v>0.31772074577461307</v>
      </c>
      <c r="C42" s="3">
        <f>0.01*'Table A3'!B48</f>
        <v>0.33937798425770482</v>
      </c>
      <c r="D42" s="1"/>
      <c r="E42" s="1"/>
      <c r="F42" s="1"/>
      <c r="G42" s="1"/>
      <c r="H42" s="1"/>
      <c r="I42" s="1"/>
      <c r="J42" s="1"/>
      <c r="K42" s="1"/>
      <c r="L42" s="1"/>
      <c r="M42" s="1"/>
      <c r="N42" s="1"/>
      <c r="O42" s="1"/>
      <c r="P42" s="1"/>
      <c r="Q42" s="1"/>
      <c r="R42" s="1"/>
      <c r="S42" s="1"/>
      <c r="T42" s="1"/>
      <c r="U42" s="1"/>
      <c r="V42" s="1"/>
      <c r="W42" s="1"/>
      <c r="X42" s="1"/>
      <c r="Y42" s="1"/>
    </row>
    <row r="43" spans="1:25" ht="9.75" customHeight="1">
      <c r="A43" s="1">
        <v>1956</v>
      </c>
      <c r="B43" s="3">
        <f>0.01*'Table A1'!B49</f>
        <v>0.31806023990184457</v>
      </c>
      <c r="C43" s="3">
        <f>0.01*'Table A3'!B49</f>
        <v>0.33462139769151833</v>
      </c>
      <c r="D43" s="1"/>
      <c r="E43" s="1"/>
      <c r="F43" s="1"/>
      <c r="G43" s="1"/>
      <c r="H43" s="1"/>
      <c r="I43" s="1"/>
      <c r="J43" s="1"/>
      <c r="K43" s="1"/>
      <c r="L43" s="1"/>
      <c r="M43" s="1"/>
      <c r="N43" s="1"/>
      <c r="O43" s="1"/>
      <c r="P43" s="1"/>
      <c r="Q43" s="1"/>
      <c r="R43" s="1"/>
      <c r="S43" s="1"/>
      <c r="T43" s="1"/>
      <c r="U43" s="1"/>
      <c r="V43" s="1"/>
      <c r="W43" s="1"/>
      <c r="X43" s="1"/>
      <c r="Y43" s="1"/>
    </row>
    <row r="44" spans="1:25" ht="9.75" customHeight="1">
      <c r="A44" s="1">
        <v>1957</v>
      </c>
      <c r="B44" s="3">
        <f>0.01*'Table A1'!B50</f>
        <v>0.31687309376554507</v>
      </c>
      <c r="C44" s="3">
        <f>0.01*'Table A3'!B50</f>
        <v>0.32988589698885884</v>
      </c>
      <c r="D44" s="1"/>
      <c r="E44" s="1"/>
      <c r="F44" s="1"/>
      <c r="G44" s="1"/>
      <c r="H44" s="1"/>
      <c r="I44" s="1"/>
      <c r="J44" s="1"/>
      <c r="K44" s="1"/>
      <c r="L44" s="1"/>
      <c r="M44" s="1"/>
      <c r="N44" s="1"/>
      <c r="O44" s="1"/>
      <c r="P44" s="1"/>
      <c r="Q44" s="1"/>
      <c r="R44" s="1"/>
      <c r="S44" s="1"/>
      <c r="T44" s="1"/>
      <c r="U44" s="1"/>
      <c r="V44" s="1"/>
      <c r="W44" s="1"/>
      <c r="X44" s="1"/>
      <c r="Y44" s="1"/>
    </row>
    <row r="45" spans="1:25" ht="9.75" customHeight="1">
      <c r="A45" s="1">
        <v>1958</v>
      </c>
      <c r="B45" s="3">
        <f>0.01*'Table A1'!B51</f>
        <v>0.32112269096927543</v>
      </c>
      <c r="C45" s="3">
        <f>0.01*'Table A3'!B51</f>
        <v>0.33561535507763735</v>
      </c>
      <c r="D45" s="1"/>
      <c r="E45" s="1"/>
      <c r="F45" s="1"/>
      <c r="G45" s="1"/>
      <c r="H45" s="1"/>
      <c r="I45" s="1"/>
      <c r="J45" s="1"/>
      <c r="K45" s="1"/>
      <c r="L45" s="1"/>
      <c r="M45" s="1"/>
      <c r="N45" s="1"/>
      <c r="O45" s="1"/>
      <c r="P45" s="1"/>
      <c r="Q45" s="1"/>
      <c r="R45" s="1"/>
      <c r="S45" s="1"/>
      <c r="T45" s="1"/>
      <c r="U45" s="1"/>
      <c r="V45" s="1"/>
      <c r="W45" s="1"/>
      <c r="X45" s="1"/>
      <c r="Y45" s="1"/>
    </row>
    <row r="46" spans="1:25" ht="9.75" customHeight="1">
      <c r="A46" s="1">
        <v>1959</v>
      </c>
      <c r="B46" s="3">
        <f>0.01*'Table A1'!B52</f>
        <v>0.32033287948024919</v>
      </c>
      <c r="C46" s="3">
        <f>0.01*'Table A3'!B52</f>
        <v>0.34003626034210938</v>
      </c>
      <c r="D46" s="1"/>
      <c r="E46" s="1"/>
      <c r="F46" s="1"/>
      <c r="G46" s="1"/>
      <c r="H46" s="1"/>
      <c r="I46" s="1"/>
      <c r="J46" s="1"/>
      <c r="K46" s="1"/>
      <c r="L46" s="1"/>
      <c r="M46" s="1"/>
      <c r="N46" s="1"/>
      <c r="O46" s="1"/>
      <c r="P46" s="1"/>
      <c r="Q46" s="1"/>
      <c r="R46" s="1"/>
      <c r="S46" s="1"/>
      <c r="T46" s="1"/>
      <c r="U46" s="1"/>
      <c r="V46" s="1"/>
      <c r="W46" s="1"/>
      <c r="X46" s="1"/>
      <c r="Y46" s="1"/>
    </row>
    <row r="47" spans="1:25" ht="9.75" customHeight="1">
      <c r="A47" s="1">
        <v>1960</v>
      </c>
      <c r="B47" s="3">
        <f>0.01*'Table A1'!B53</f>
        <v>0.31657437586133985</v>
      </c>
      <c r="C47" s="3">
        <f>0.01*'Table A3'!B53</f>
        <v>0.33475096015672118</v>
      </c>
      <c r="D47" s="1"/>
      <c r="E47" s="1"/>
      <c r="F47" s="1"/>
      <c r="G47" s="1"/>
      <c r="H47" s="1"/>
      <c r="I47" s="1"/>
      <c r="J47" s="1"/>
      <c r="K47" s="1"/>
      <c r="L47" s="1"/>
      <c r="M47" s="1"/>
      <c r="N47" s="1"/>
      <c r="O47" s="1"/>
      <c r="P47" s="1"/>
      <c r="Q47" s="1"/>
      <c r="R47" s="1"/>
      <c r="S47" s="1"/>
      <c r="T47" s="1"/>
      <c r="U47" s="1"/>
      <c r="V47" s="1"/>
      <c r="W47" s="1"/>
      <c r="X47" s="1"/>
      <c r="Y47" s="1"/>
    </row>
    <row r="48" spans="1:25" ht="9.75" customHeight="1">
      <c r="A48" s="1">
        <v>1961</v>
      </c>
      <c r="B48" s="3">
        <f>0.01*'Table A1'!B54</f>
        <v>0.31896211473952618</v>
      </c>
      <c r="C48" s="3">
        <f>0.01*'Table A3'!B54</f>
        <v>0.34254772805519734</v>
      </c>
      <c r="D48" s="1"/>
      <c r="E48" s="1"/>
      <c r="F48" s="1"/>
      <c r="G48" s="1"/>
      <c r="H48" s="1"/>
      <c r="I48" s="1"/>
      <c r="J48" s="1"/>
      <c r="K48" s="1"/>
      <c r="L48" s="1"/>
      <c r="M48" s="1"/>
      <c r="N48" s="1"/>
      <c r="O48" s="1"/>
      <c r="P48" s="1"/>
      <c r="Q48" s="1"/>
      <c r="R48" s="1"/>
      <c r="S48" s="1"/>
      <c r="T48" s="1"/>
      <c r="U48" s="1"/>
      <c r="V48" s="1"/>
      <c r="W48" s="1"/>
      <c r="X48" s="1"/>
      <c r="Y48" s="1"/>
    </row>
    <row r="49" spans="1:25" ht="9.75" customHeight="1">
      <c r="A49" s="1">
        <v>1962</v>
      </c>
      <c r="B49" s="3">
        <f>0.01*'Table A1'!B55</f>
        <v>0.3204382570206103</v>
      </c>
      <c r="C49" s="3">
        <f>0.01*'Table A3'!B55</f>
        <v>0.3370090507522045</v>
      </c>
      <c r="D49" s="1"/>
      <c r="E49" s="1"/>
      <c r="F49" s="1"/>
      <c r="G49" s="1"/>
      <c r="H49" s="1"/>
      <c r="I49" s="1"/>
      <c r="J49" s="1"/>
      <c r="K49" s="1"/>
      <c r="L49" s="1"/>
      <c r="M49" s="1"/>
      <c r="N49" s="1"/>
      <c r="O49" s="1"/>
      <c r="P49" s="1"/>
      <c r="Q49" s="1"/>
      <c r="R49" s="1"/>
      <c r="S49" s="1"/>
      <c r="T49" s="1"/>
      <c r="U49" s="1"/>
      <c r="V49" s="1"/>
      <c r="W49" s="1"/>
      <c r="X49" s="1"/>
      <c r="Y49" s="1"/>
    </row>
    <row r="50" spans="1:25" ht="9.75" customHeight="1">
      <c r="A50" s="1">
        <v>1963</v>
      </c>
      <c r="B50" s="3">
        <f>0.01*'Table A1'!B56</f>
        <v>0.32009622322001463</v>
      </c>
      <c r="C50" s="3">
        <f>0.01*'Table A3'!B56</f>
        <v>0.3378481287671965</v>
      </c>
      <c r="D50" s="1"/>
      <c r="E50" s="1"/>
      <c r="F50" s="1"/>
      <c r="G50" s="1"/>
      <c r="H50" s="1"/>
      <c r="I50" s="1"/>
      <c r="J50" s="1"/>
      <c r="K50" s="1"/>
      <c r="L50" s="1"/>
      <c r="M50" s="1"/>
      <c r="N50" s="1"/>
      <c r="O50" s="1"/>
      <c r="P50" s="1"/>
      <c r="Q50" s="1"/>
      <c r="R50" s="1"/>
      <c r="S50" s="1"/>
      <c r="T50" s="1"/>
      <c r="U50" s="1"/>
      <c r="V50" s="1"/>
      <c r="W50" s="1"/>
      <c r="X50" s="1"/>
      <c r="Y50" s="1"/>
    </row>
    <row r="51" spans="1:25" ht="9.75" customHeight="1">
      <c r="A51" s="1">
        <v>1964</v>
      </c>
      <c r="B51" s="3">
        <f>0.01*'Table A1'!B57</f>
        <v>0.31639317887208818</v>
      </c>
      <c r="C51" s="3">
        <f>0.01*'Table A3'!B57</f>
        <v>0.34423159200285275</v>
      </c>
      <c r="D51" s="1"/>
      <c r="E51" s="1"/>
      <c r="F51" s="1"/>
      <c r="G51" s="1"/>
      <c r="H51" s="1"/>
      <c r="I51" s="1"/>
      <c r="J51" s="1"/>
      <c r="K51" s="1"/>
      <c r="L51" s="1"/>
      <c r="M51" s="1"/>
      <c r="N51" s="1"/>
      <c r="O51" s="1"/>
      <c r="P51" s="1"/>
      <c r="Q51" s="1"/>
      <c r="R51" s="1"/>
      <c r="S51" s="1"/>
      <c r="T51" s="1"/>
      <c r="U51" s="1"/>
      <c r="V51" s="1"/>
      <c r="W51" s="1"/>
      <c r="X51" s="1"/>
      <c r="Y51" s="1"/>
    </row>
    <row r="52" spans="1:25" ht="9.75" customHeight="1">
      <c r="A52" s="1">
        <v>1965</v>
      </c>
      <c r="B52" s="3">
        <f>0.01*'Table A1'!B58</f>
        <v>0.31518188292699273</v>
      </c>
      <c r="C52" s="3">
        <f>0.01*'Table A3'!B58</f>
        <v>0.34781024128956567</v>
      </c>
      <c r="D52" s="1"/>
      <c r="E52" s="1"/>
      <c r="F52" s="1"/>
      <c r="G52" s="1"/>
      <c r="H52" s="1"/>
      <c r="I52" s="1"/>
      <c r="J52" s="1"/>
      <c r="K52" s="1"/>
      <c r="L52" s="1"/>
      <c r="M52" s="1"/>
      <c r="N52" s="1"/>
      <c r="O52" s="1"/>
      <c r="P52" s="1"/>
      <c r="Q52" s="1"/>
      <c r="R52" s="1"/>
      <c r="S52" s="1"/>
      <c r="T52" s="1"/>
      <c r="U52" s="1"/>
      <c r="V52" s="1"/>
      <c r="W52" s="1"/>
      <c r="X52" s="1"/>
      <c r="Y52" s="1"/>
    </row>
    <row r="53" spans="1:25" ht="9.75" customHeight="1">
      <c r="A53" s="1">
        <v>1966</v>
      </c>
      <c r="B53" s="3">
        <f>0.01*'Table A1'!B59</f>
        <v>0.31981545180751769</v>
      </c>
      <c r="C53" s="3">
        <f>0.01*'Table A3'!B59</f>
        <v>0.33672018701939666</v>
      </c>
      <c r="D53" s="1"/>
      <c r="E53" s="1"/>
      <c r="F53" s="1"/>
      <c r="G53" s="1"/>
      <c r="H53" s="1"/>
      <c r="I53" s="1"/>
      <c r="J53" s="1"/>
      <c r="K53" s="1"/>
      <c r="L53" s="1"/>
      <c r="M53" s="1"/>
      <c r="N53" s="1"/>
      <c r="O53" s="1"/>
      <c r="P53" s="1"/>
      <c r="Q53" s="1"/>
      <c r="R53" s="1"/>
      <c r="S53" s="1"/>
      <c r="T53" s="1"/>
      <c r="U53" s="1"/>
      <c r="V53" s="1"/>
      <c r="W53" s="1"/>
      <c r="X53" s="1"/>
      <c r="Y53" s="1"/>
    </row>
    <row r="54" spans="1:25" ht="9.75" customHeight="1">
      <c r="A54" s="1">
        <v>1967</v>
      </c>
      <c r="B54" s="3">
        <f>0.01*'Table A1'!B60</f>
        <v>0.32045836973648245</v>
      </c>
      <c r="C54" s="3">
        <f>0.01*'Table A3'!B60</f>
        <v>0.34444564532108468</v>
      </c>
      <c r="D54" s="1"/>
      <c r="E54" s="1"/>
      <c r="F54" s="1"/>
      <c r="G54" s="1"/>
      <c r="H54" s="1"/>
      <c r="I54" s="1"/>
      <c r="J54" s="1"/>
      <c r="K54" s="1"/>
      <c r="L54" s="1"/>
      <c r="M54" s="1"/>
      <c r="N54" s="1"/>
      <c r="O54" s="1"/>
      <c r="P54" s="1"/>
      <c r="Q54" s="1"/>
      <c r="R54" s="1"/>
      <c r="S54" s="1"/>
      <c r="T54" s="1"/>
      <c r="U54" s="1"/>
      <c r="V54" s="1"/>
      <c r="W54" s="1"/>
      <c r="X54" s="1"/>
      <c r="Y54" s="1"/>
    </row>
    <row r="55" spans="1:25" ht="9.75" customHeight="1">
      <c r="A55" s="1">
        <v>1968</v>
      </c>
      <c r="B55" s="3">
        <f>0.01*'Table A1'!B61</f>
        <v>0.31982618841598998</v>
      </c>
      <c r="C55" s="3">
        <f>0.01*'Table A3'!B61</f>
        <v>0.34847169728380806</v>
      </c>
      <c r="D55" s="1"/>
      <c r="E55" s="1"/>
      <c r="F55" s="1"/>
      <c r="G55" s="1"/>
      <c r="H55" s="1"/>
      <c r="I55" s="1"/>
      <c r="J55" s="1"/>
      <c r="K55" s="1"/>
      <c r="L55" s="1"/>
      <c r="M55" s="1"/>
      <c r="N55" s="1"/>
      <c r="O55" s="1"/>
      <c r="P55" s="1"/>
      <c r="Q55" s="1"/>
      <c r="R55" s="1"/>
      <c r="S55" s="1"/>
      <c r="T55" s="1"/>
      <c r="U55" s="1"/>
      <c r="V55" s="1"/>
      <c r="W55" s="1"/>
      <c r="X55" s="1"/>
      <c r="Y55" s="1"/>
    </row>
    <row r="56" spans="1:25" ht="9.75" customHeight="1">
      <c r="A56" s="1">
        <v>1969</v>
      </c>
      <c r="B56" s="3">
        <f>0.01*'Table A1'!B62</f>
        <v>0.31820875705120677</v>
      </c>
      <c r="C56" s="3">
        <f>0.01*'Table A3'!B62</f>
        <v>0.33929318315651619</v>
      </c>
      <c r="D56" s="1"/>
      <c r="E56" s="1"/>
      <c r="F56" s="1"/>
      <c r="G56" s="1"/>
      <c r="H56" s="1"/>
      <c r="I56" s="1"/>
      <c r="J56" s="1"/>
      <c r="K56" s="1"/>
      <c r="L56" s="1"/>
      <c r="M56" s="1"/>
      <c r="N56" s="1"/>
      <c r="O56" s="1"/>
      <c r="P56" s="1"/>
      <c r="Q56" s="1"/>
      <c r="R56" s="1"/>
      <c r="S56" s="1"/>
      <c r="T56" s="1"/>
      <c r="U56" s="1"/>
      <c r="V56" s="1"/>
      <c r="W56" s="1"/>
      <c r="X56" s="1"/>
      <c r="Y56" s="1"/>
    </row>
    <row r="57" spans="1:25" ht="9.75" customHeight="1">
      <c r="A57" s="1">
        <v>1970</v>
      </c>
      <c r="B57" s="3">
        <f>0.01*'Table A1'!B63</f>
        <v>0.31513659945349509</v>
      </c>
      <c r="C57" s="3">
        <f>0.01*'Table A3'!B63</f>
        <v>0.32627187921783379</v>
      </c>
      <c r="D57" s="1"/>
      <c r="E57" s="1"/>
      <c r="F57" s="1"/>
      <c r="G57" s="1"/>
      <c r="H57" s="1"/>
      <c r="I57" s="1"/>
      <c r="J57" s="1"/>
      <c r="K57" s="1"/>
      <c r="L57" s="1"/>
      <c r="M57" s="1"/>
      <c r="N57" s="1"/>
      <c r="O57" s="1"/>
      <c r="P57" s="1"/>
      <c r="Q57" s="1"/>
      <c r="R57" s="1"/>
      <c r="S57" s="1"/>
      <c r="T57" s="1"/>
      <c r="U57" s="1"/>
      <c r="V57" s="1"/>
      <c r="W57" s="1"/>
      <c r="X57" s="1"/>
      <c r="Y57" s="1"/>
    </row>
    <row r="58" spans="1:25" ht="9.75" customHeight="1">
      <c r="A58" s="1">
        <v>1971</v>
      </c>
      <c r="B58" s="3">
        <f>0.01*'Table A1'!B64</f>
        <v>0.31753884586626657</v>
      </c>
      <c r="C58" s="3">
        <f>0.01*'Table A3'!B64</f>
        <v>0.33336957207631884</v>
      </c>
      <c r="D58" s="1"/>
      <c r="E58" s="1"/>
      <c r="F58" s="1"/>
      <c r="G58" s="1"/>
      <c r="H58" s="1"/>
      <c r="I58" s="1"/>
      <c r="J58" s="1"/>
      <c r="K58" s="1"/>
      <c r="L58" s="1"/>
      <c r="M58" s="1"/>
      <c r="N58" s="1"/>
      <c r="O58" s="1"/>
      <c r="P58" s="1"/>
      <c r="Q58" s="1"/>
      <c r="R58" s="1"/>
      <c r="S58" s="1"/>
      <c r="T58" s="1"/>
      <c r="U58" s="1"/>
      <c r="V58" s="1"/>
      <c r="W58" s="1"/>
      <c r="X58" s="1"/>
      <c r="Y58" s="1"/>
    </row>
    <row r="59" spans="1:25" ht="9.75" customHeight="1">
      <c r="A59" s="1">
        <v>1972</v>
      </c>
      <c r="B59" s="3">
        <f>0.01*'Table A1'!B65</f>
        <v>0.31623366972075379</v>
      </c>
      <c r="C59" s="3">
        <f>0.01*'Table A3'!B65</f>
        <v>0.33585936951500112</v>
      </c>
      <c r="D59" s="1"/>
      <c r="E59" s="1"/>
      <c r="F59" s="1"/>
      <c r="G59" s="1"/>
      <c r="H59" s="1"/>
      <c r="I59" s="1"/>
      <c r="J59" s="1"/>
      <c r="K59" s="1"/>
      <c r="L59" s="1"/>
      <c r="M59" s="1"/>
      <c r="N59" s="1"/>
      <c r="O59" s="1"/>
      <c r="P59" s="1"/>
      <c r="Q59" s="1"/>
      <c r="R59" s="1"/>
      <c r="S59" s="1"/>
      <c r="T59" s="1"/>
      <c r="U59" s="1"/>
      <c r="V59" s="1"/>
      <c r="W59" s="1"/>
      <c r="X59" s="1"/>
      <c r="Y59" s="1"/>
    </row>
    <row r="60" spans="1:25" ht="9.75" customHeight="1">
      <c r="A60" s="1">
        <v>1973</v>
      </c>
      <c r="B60" s="3">
        <f>0.01*'Table A1'!B66</f>
        <v>0.31853612004803789</v>
      </c>
      <c r="C60" s="3">
        <f>0.01*'Table A3'!B66</f>
        <v>0.33332703112875101</v>
      </c>
      <c r="D60" s="1"/>
      <c r="E60" s="1"/>
      <c r="F60" s="1"/>
      <c r="G60" s="1"/>
      <c r="H60" s="1"/>
      <c r="I60" s="1"/>
      <c r="J60" s="1"/>
      <c r="K60" s="1"/>
      <c r="L60" s="1"/>
      <c r="M60" s="1"/>
      <c r="N60" s="1"/>
      <c r="O60" s="1"/>
      <c r="P60" s="1"/>
      <c r="Q60" s="1"/>
      <c r="R60" s="1"/>
      <c r="S60" s="1"/>
      <c r="T60" s="1"/>
      <c r="U60" s="1"/>
      <c r="V60" s="1"/>
      <c r="W60" s="1"/>
      <c r="X60" s="1"/>
      <c r="Y60" s="1"/>
    </row>
    <row r="61" spans="1:25" ht="9.75" customHeight="1">
      <c r="A61" s="1">
        <v>1974</v>
      </c>
      <c r="B61" s="3">
        <f>0.01*'Table A1'!B67</f>
        <v>0.32359587527246142</v>
      </c>
      <c r="C61" s="3">
        <f>0.01*'Table A3'!B67</f>
        <v>0.33308721284801523</v>
      </c>
      <c r="D61" s="1"/>
      <c r="E61" s="1"/>
      <c r="F61" s="1"/>
      <c r="G61" s="1"/>
      <c r="H61" s="1"/>
      <c r="I61" s="1"/>
      <c r="J61" s="1"/>
      <c r="K61" s="1"/>
      <c r="L61" s="1"/>
      <c r="M61" s="1"/>
      <c r="N61" s="1"/>
      <c r="O61" s="1"/>
      <c r="P61" s="1"/>
      <c r="Q61" s="1"/>
      <c r="R61" s="1"/>
      <c r="S61" s="1"/>
      <c r="T61" s="1"/>
      <c r="U61" s="1"/>
      <c r="V61" s="1"/>
      <c r="W61" s="1"/>
      <c r="X61" s="1"/>
      <c r="Y61" s="1"/>
    </row>
    <row r="62" spans="1:25" ht="9.75" customHeight="1">
      <c r="A62" s="1">
        <v>1975</v>
      </c>
      <c r="B62" s="3">
        <f>0.01*'Table A1'!B68</f>
        <v>0.32621103240656696</v>
      </c>
      <c r="C62" s="3">
        <f>0.01*'Table A3'!B68</f>
        <v>0.33432915443624905</v>
      </c>
      <c r="D62" s="1"/>
      <c r="E62" s="1"/>
      <c r="F62" s="1"/>
      <c r="G62" s="1"/>
      <c r="H62" s="1"/>
      <c r="I62" s="1"/>
      <c r="J62" s="1"/>
      <c r="K62" s="1"/>
      <c r="L62" s="1"/>
      <c r="M62" s="1"/>
      <c r="N62" s="1"/>
      <c r="O62" s="1"/>
      <c r="P62" s="1"/>
      <c r="Q62" s="1"/>
      <c r="R62" s="1"/>
      <c r="S62" s="1"/>
      <c r="T62" s="1"/>
      <c r="U62" s="1"/>
      <c r="V62" s="1"/>
      <c r="W62" s="1"/>
      <c r="X62" s="1"/>
      <c r="Y62" s="1"/>
    </row>
    <row r="63" spans="1:25" ht="9.75" customHeight="1">
      <c r="A63" s="1">
        <v>1976</v>
      </c>
      <c r="B63" s="3">
        <f>0.01*'Table A1'!B69</f>
        <v>0.32417663780373374</v>
      </c>
      <c r="C63" s="3">
        <f>0.01*'Table A3'!B69</f>
        <v>0.33413613324879499</v>
      </c>
      <c r="D63" s="1"/>
      <c r="E63" s="1"/>
      <c r="F63" s="1"/>
      <c r="G63" s="1"/>
      <c r="H63" s="1"/>
      <c r="I63" s="1"/>
      <c r="J63" s="1"/>
      <c r="K63" s="1"/>
      <c r="L63" s="1"/>
      <c r="M63" s="1"/>
      <c r="N63" s="1"/>
      <c r="O63" s="1"/>
      <c r="P63" s="1"/>
      <c r="Q63" s="1"/>
      <c r="R63" s="1"/>
      <c r="S63" s="1"/>
      <c r="T63" s="1"/>
      <c r="U63" s="1"/>
      <c r="V63" s="1"/>
      <c r="W63" s="1"/>
      <c r="X63" s="1"/>
      <c r="Y63" s="1"/>
    </row>
    <row r="64" spans="1:25" ht="9.75" customHeight="1">
      <c r="A64" s="1">
        <v>1977</v>
      </c>
      <c r="B64" s="3">
        <f>0.01*'Table A1'!B70</f>
        <v>0.32434785235141844</v>
      </c>
      <c r="C64" s="3">
        <f>0.01*'Table A3'!B70</f>
        <v>0.33583354446726782</v>
      </c>
      <c r="D64" s="1"/>
      <c r="E64" s="1"/>
      <c r="F64" s="1"/>
      <c r="G64" s="1"/>
      <c r="H64" s="1"/>
      <c r="I64" s="1"/>
      <c r="J64" s="1"/>
      <c r="K64" s="1"/>
      <c r="L64" s="1"/>
      <c r="M64" s="1"/>
      <c r="N64" s="1"/>
      <c r="O64" s="1"/>
      <c r="P64" s="1"/>
      <c r="Q64" s="1"/>
      <c r="R64" s="1"/>
      <c r="S64" s="1"/>
      <c r="T64" s="1"/>
      <c r="U64" s="1"/>
      <c r="V64" s="1"/>
      <c r="W64" s="1"/>
      <c r="X64" s="1"/>
      <c r="Y64" s="1"/>
    </row>
    <row r="65" spans="1:25" ht="9.75" customHeight="1">
      <c r="A65" s="1">
        <v>1978</v>
      </c>
      <c r="B65" s="3">
        <f>0.01*'Table A1'!B71</f>
        <v>0.3244034556930343</v>
      </c>
      <c r="C65" s="3">
        <f>0.01*'Table A3'!B71</f>
        <v>0.33486074567630086</v>
      </c>
      <c r="D65" s="1"/>
      <c r="E65" s="1"/>
      <c r="F65" s="1"/>
      <c r="G65" s="1"/>
      <c r="H65" s="1"/>
      <c r="I65" s="1"/>
      <c r="J65" s="1"/>
      <c r="K65" s="1"/>
      <c r="L65" s="1"/>
      <c r="M65" s="1"/>
      <c r="N65" s="1"/>
      <c r="O65" s="1"/>
      <c r="P65" s="1"/>
      <c r="Q65" s="1"/>
      <c r="R65" s="1"/>
      <c r="S65" s="1"/>
      <c r="T65" s="1"/>
      <c r="U65" s="1"/>
      <c r="V65" s="1"/>
      <c r="W65" s="1"/>
      <c r="X65" s="1"/>
      <c r="Y65" s="1"/>
    </row>
    <row r="66" spans="1:25" ht="9.75" customHeight="1">
      <c r="A66" s="1">
        <v>1979</v>
      </c>
      <c r="B66" s="3">
        <f>0.01*'Table A1'!B72</f>
        <v>0.32345607896148165</v>
      </c>
      <c r="C66" s="3">
        <f>0.01*'Table A3'!B72</f>
        <v>0.34212281147923007</v>
      </c>
      <c r="D66" s="1"/>
      <c r="E66" s="1"/>
      <c r="F66" s="1"/>
      <c r="G66" s="1"/>
      <c r="H66" s="1"/>
      <c r="I66" s="1"/>
      <c r="J66" s="1"/>
      <c r="K66" s="1"/>
      <c r="L66" s="1"/>
      <c r="M66" s="1"/>
      <c r="N66" s="1"/>
      <c r="O66" s="1"/>
      <c r="P66" s="1"/>
      <c r="Q66" s="1"/>
      <c r="R66" s="1"/>
      <c r="S66" s="1"/>
      <c r="T66" s="1"/>
      <c r="U66" s="1"/>
      <c r="V66" s="1"/>
      <c r="W66" s="1"/>
      <c r="X66" s="1"/>
      <c r="Y66" s="1"/>
    </row>
    <row r="67" spans="1:25" ht="9.75" customHeight="1">
      <c r="A67" s="1">
        <v>1980</v>
      </c>
      <c r="B67" s="3">
        <f>0.01*'Table A1'!B73</f>
        <v>0.32865505425163583</v>
      </c>
      <c r="C67" s="3">
        <f>0.01*'Table A3'!B73</f>
        <v>0.34633109852762872</v>
      </c>
      <c r="D67" s="1"/>
      <c r="E67" s="1"/>
      <c r="F67" s="1"/>
      <c r="G67" s="1"/>
      <c r="H67" s="1"/>
      <c r="I67" s="1"/>
      <c r="J67" s="1"/>
      <c r="K67" s="1"/>
      <c r="L67" s="1"/>
      <c r="M67" s="1"/>
      <c r="N67" s="1"/>
      <c r="O67" s="1"/>
      <c r="P67" s="1"/>
      <c r="Q67" s="1"/>
      <c r="R67" s="1"/>
      <c r="S67" s="1"/>
      <c r="T67" s="1"/>
      <c r="U67" s="1"/>
      <c r="V67" s="1"/>
      <c r="W67" s="1"/>
      <c r="X67" s="1"/>
      <c r="Y67" s="1"/>
    </row>
    <row r="68" spans="1:25" ht="9.75" customHeight="1">
      <c r="A68" s="1">
        <v>1981</v>
      </c>
      <c r="B68" s="3">
        <f>0.01*'Table A1'!B74</f>
        <v>0.32717331712909248</v>
      </c>
      <c r="C68" s="3">
        <f>0.01*'Table A3'!B74</f>
        <v>0.34543460724054287</v>
      </c>
      <c r="D68" s="1"/>
      <c r="E68" s="1"/>
      <c r="F68" s="1"/>
      <c r="G68" s="1"/>
      <c r="H68" s="1"/>
      <c r="I68" s="1"/>
      <c r="J68" s="1"/>
      <c r="K68" s="1"/>
      <c r="L68" s="1"/>
      <c r="M68" s="1"/>
      <c r="N68" s="1"/>
      <c r="O68" s="1"/>
      <c r="P68" s="1"/>
      <c r="Q68" s="1"/>
      <c r="R68" s="1"/>
      <c r="S68" s="1"/>
      <c r="T68" s="1"/>
      <c r="U68" s="1"/>
      <c r="V68" s="1"/>
      <c r="W68" s="1"/>
      <c r="X68" s="1"/>
      <c r="Y68" s="1"/>
    </row>
    <row r="69" spans="1:25" ht="9.75" customHeight="1">
      <c r="A69" s="1">
        <v>1982</v>
      </c>
      <c r="B69" s="3">
        <f>0.01*'Table A1'!B75</f>
        <v>0.33218018943864813</v>
      </c>
      <c r="C69" s="3">
        <f>0.01*'Table A3'!B75</f>
        <v>0.35332165870772253</v>
      </c>
      <c r="D69" s="1"/>
      <c r="E69" s="1"/>
      <c r="F69" s="1"/>
      <c r="G69" s="1"/>
      <c r="H69" s="1"/>
      <c r="I69" s="1"/>
      <c r="J69" s="1"/>
      <c r="K69" s="1"/>
      <c r="L69" s="1"/>
      <c r="M69" s="1"/>
      <c r="N69" s="1"/>
      <c r="O69" s="1"/>
      <c r="P69" s="1"/>
      <c r="Q69" s="1"/>
      <c r="R69" s="1"/>
      <c r="S69" s="1"/>
      <c r="T69" s="1"/>
      <c r="U69" s="1"/>
      <c r="V69" s="1"/>
      <c r="W69" s="1"/>
      <c r="X69" s="1"/>
      <c r="Y69" s="1"/>
    </row>
    <row r="70" spans="1:25" ht="9.75" customHeight="1">
      <c r="A70" s="1">
        <v>1983</v>
      </c>
      <c r="B70" s="3">
        <f>0.01*'Table A1'!B76</f>
        <v>0.33691388139433309</v>
      </c>
      <c r="C70" s="3">
        <f>0.01*'Table A3'!B76</f>
        <v>0.36381882126221532</v>
      </c>
      <c r="D70" s="1"/>
      <c r="E70" s="1"/>
      <c r="F70" s="1"/>
      <c r="G70" s="1"/>
      <c r="H70" s="1"/>
      <c r="I70" s="1"/>
      <c r="J70" s="1"/>
      <c r="K70" s="1"/>
      <c r="L70" s="1"/>
      <c r="M70" s="1"/>
      <c r="N70" s="1"/>
      <c r="O70" s="1"/>
      <c r="P70" s="1"/>
      <c r="Q70" s="1"/>
      <c r="R70" s="1"/>
      <c r="S70" s="1"/>
      <c r="T70" s="1"/>
      <c r="U70" s="1"/>
      <c r="V70" s="1"/>
      <c r="W70" s="1"/>
      <c r="X70" s="1"/>
      <c r="Y70" s="1"/>
    </row>
    <row r="71" spans="1:25" ht="9.75" customHeight="1">
      <c r="A71" s="1">
        <v>1984</v>
      </c>
      <c r="B71" s="3">
        <f>0.01*'Table A1'!B77</f>
        <v>0.3394717666812484</v>
      </c>
      <c r="C71" s="3">
        <f>0.01*'Table A3'!B77</f>
        <v>0.36735537173275118</v>
      </c>
      <c r="D71" s="1"/>
      <c r="E71" s="1"/>
      <c r="F71" s="1"/>
      <c r="G71" s="1"/>
      <c r="H71" s="1"/>
      <c r="I71" s="1"/>
      <c r="J71" s="1"/>
      <c r="K71" s="1"/>
      <c r="L71" s="1"/>
      <c r="M71" s="1"/>
      <c r="N71" s="1"/>
      <c r="O71" s="1"/>
      <c r="P71" s="1"/>
      <c r="Q71" s="1"/>
      <c r="R71" s="1"/>
      <c r="S71" s="1"/>
      <c r="T71" s="1"/>
      <c r="U71" s="1"/>
      <c r="V71" s="1"/>
      <c r="W71" s="1"/>
      <c r="X71" s="1"/>
      <c r="Y71" s="1"/>
    </row>
    <row r="72" spans="1:25" ht="9.75" customHeight="1">
      <c r="A72" s="1">
        <v>1985</v>
      </c>
      <c r="B72" s="3">
        <f>0.01*'Table A1'!B78</f>
        <v>0.34251769473311022</v>
      </c>
      <c r="C72" s="3">
        <f>0.01*'Table A3'!B78</f>
        <v>0.37560861009448188</v>
      </c>
      <c r="D72" s="1"/>
      <c r="E72" s="1"/>
      <c r="F72" s="1"/>
      <c r="G72" s="1"/>
      <c r="H72" s="1"/>
      <c r="I72" s="1"/>
      <c r="J72" s="1"/>
      <c r="K72" s="1"/>
      <c r="L72" s="1"/>
      <c r="M72" s="1"/>
      <c r="N72" s="1"/>
      <c r="O72" s="1"/>
      <c r="P72" s="1"/>
      <c r="Q72" s="1"/>
      <c r="R72" s="1"/>
      <c r="S72" s="1"/>
      <c r="T72" s="1"/>
      <c r="U72" s="1"/>
      <c r="V72" s="1"/>
      <c r="W72" s="1"/>
      <c r="X72" s="1"/>
      <c r="Y72" s="1"/>
    </row>
    <row r="73" spans="1:25" ht="9.75" customHeight="1">
      <c r="A73" s="1">
        <v>1986</v>
      </c>
      <c r="B73" s="3">
        <f>0.01*'Table A1'!B79</f>
        <v>0.34568578833279101</v>
      </c>
      <c r="C73" s="3">
        <f>0.01*'Table A3'!B79</f>
        <v>0.40628910352746889</v>
      </c>
      <c r="D73" s="1"/>
      <c r="E73" s="1"/>
      <c r="F73" s="1"/>
      <c r="G73" s="1"/>
      <c r="H73" s="1"/>
      <c r="I73" s="1"/>
      <c r="J73" s="1"/>
      <c r="K73" s="1"/>
      <c r="L73" s="1"/>
      <c r="M73" s="1"/>
      <c r="N73" s="1"/>
      <c r="O73" s="1"/>
      <c r="P73" s="1"/>
      <c r="Q73" s="1"/>
      <c r="R73" s="1"/>
      <c r="S73" s="1"/>
      <c r="T73" s="1"/>
      <c r="U73" s="1"/>
      <c r="V73" s="1"/>
      <c r="W73" s="1"/>
      <c r="X73" s="1"/>
      <c r="Y73" s="1"/>
    </row>
    <row r="74" spans="1:25" ht="9.75" customHeight="1">
      <c r="A74" s="1">
        <v>1987</v>
      </c>
      <c r="B74" s="3">
        <f>0.01*'Table A1'!B80</f>
        <v>0.36482882411028583</v>
      </c>
      <c r="C74" s="3">
        <f>0.01*'Table A3'!B80</f>
        <v>0.38245778280666737</v>
      </c>
      <c r="D74" s="1"/>
      <c r="E74" s="1"/>
      <c r="F74" s="1"/>
      <c r="G74" s="1"/>
      <c r="H74" s="1"/>
      <c r="I74" s="1"/>
      <c r="J74" s="1"/>
      <c r="K74" s="1"/>
      <c r="L74" s="1"/>
      <c r="M74" s="1"/>
      <c r="N74" s="1"/>
      <c r="O74" s="1"/>
      <c r="P74" s="1"/>
      <c r="Q74" s="1"/>
      <c r="R74" s="1"/>
      <c r="S74" s="1"/>
      <c r="T74" s="1"/>
      <c r="U74" s="1"/>
      <c r="V74" s="1"/>
      <c r="W74" s="1"/>
      <c r="X74" s="1"/>
      <c r="Y74" s="1"/>
    </row>
    <row r="75" spans="1:25" ht="9.75" customHeight="1">
      <c r="A75" s="1">
        <v>1988</v>
      </c>
      <c r="B75" s="3">
        <f>0.01*'Table A1'!B81</f>
        <v>0.38626673931240652</v>
      </c>
      <c r="C75" s="3">
        <f>0.01*'Table A3'!B81</f>
        <v>0.40628739351633936</v>
      </c>
      <c r="D75" s="1"/>
      <c r="E75" s="1"/>
      <c r="F75" s="1"/>
      <c r="G75" s="1"/>
      <c r="H75" s="1"/>
      <c r="I75" s="1"/>
      <c r="J75" s="1"/>
      <c r="K75" s="1"/>
      <c r="L75" s="1"/>
      <c r="M75" s="1"/>
      <c r="N75" s="1"/>
      <c r="O75" s="1"/>
      <c r="P75" s="1"/>
      <c r="Q75" s="1"/>
      <c r="R75" s="1"/>
      <c r="S75" s="1"/>
      <c r="T75" s="1"/>
      <c r="U75" s="1"/>
      <c r="V75" s="1"/>
      <c r="W75" s="1"/>
      <c r="X75" s="1"/>
      <c r="Y75" s="1"/>
    </row>
    <row r="76" spans="1:25" ht="9.75" customHeight="1">
      <c r="A76" s="1">
        <v>1989</v>
      </c>
      <c r="B76" s="3">
        <f>0.01*'Table A1'!B82</f>
        <v>0.38470729689858546</v>
      </c>
      <c r="C76" s="3">
        <f>0.01*'Table A3'!B82</f>
        <v>0.40084419699446749</v>
      </c>
      <c r="D76" s="1"/>
      <c r="E76" s="1"/>
      <c r="F76" s="1"/>
      <c r="G76" s="1"/>
      <c r="H76" s="1"/>
      <c r="I76" s="1"/>
      <c r="J76" s="1"/>
      <c r="K76" s="1"/>
      <c r="L76" s="1"/>
      <c r="M76" s="1"/>
      <c r="N76" s="1"/>
      <c r="O76" s="1"/>
      <c r="P76" s="1"/>
      <c r="Q76" s="1"/>
      <c r="R76" s="1"/>
      <c r="S76" s="1"/>
      <c r="T76" s="1"/>
      <c r="U76" s="1"/>
      <c r="V76" s="1"/>
      <c r="W76" s="1"/>
      <c r="X76" s="1"/>
      <c r="Y76" s="1"/>
    </row>
    <row r="77" spans="1:25" ht="9.75" customHeight="1">
      <c r="A77" s="1">
        <v>1990</v>
      </c>
      <c r="B77" s="3">
        <f>0.01*'Table A1'!B83</f>
        <v>0.38836845589833757</v>
      </c>
      <c r="C77" s="3">
        <f>0.01*'Table A3'!B83</f>
        <v>0.39975652816242446</v>
      </c>
      <c r="D77" s="1"/>
      <c r="E77" s="1"/>
      <c r="F77" s="1"/>
      <c r="G77" s="1"/>
      <c r="H77" s="1"/>
      <c r="I77" s="1"/>
      <c r="J77" s="1"/>
      <c r="K77" s="1"/>
      <c r="L77" s="1"/>
      <c r="M77" s="1"/>
      <c r="N77" s="1"/>
      <c r="O77" s="1"/>
      <c r="P77" s="1"/>
      <c r="Q77" s="1"/>
      <c r="R77" s="1"/>
      <c r="S77" s="1"/>
      <c r="T77" s="1"/>
      <c r="U77" s="1"/>
      <c r="V77" s="1"/>
      <c r="W77" s="1"/>
      <c r="X77" s="1"/>
      <c r="Y77" s="1"/>
    </row>
    <row r="78" spans="1:25" ht="9.75" customHeight="1">
      <c r="A78" s="1">
        <v>1991</v>
      </c>
      <c r="B78" s="3">
        <f>0.01*'Table A1'!B84</f>
        <v>0.38380981251828061</v>
      </c>
      <c r="C78" s="3">
        <f>0.01*'Table A3'!B84</f>
        <v>0.39545500390896421</v>
      </c>
      <c r="D78" s="1"/>
      <c r="E78" s="1"/>
      <c r="F78" s="1"/>
      <c r="G78" s="1"/>
      <c r="H78" s="1"/>
      <c r="I78" s="1"/>
      <c r="J78" s="1"/>
      <c r="K78" s="1"/>
      <c r="L78" s="1"/>
      <c r="M78" s="1"/>
      <c r="N78" s="1"/>
      <c r="O78" s="1"/>
      <c r="P78" s="1"/>
      <c r="Q78" s="1"/>
      <c r="R78" s="1"/>
      <c r="S78" s="1"/>
      <c r="T78" s="1"/>
      <c r="U78" s="1"/>
      <c r="V78" s="1"/>
      <c r="W78" s="1"/>
      <c r="X78" s="1"/>
      <c r="Y78" s="1"/>
    </row>
    <row r="79" spans="1:25" ht="9.75" customHeight="1">
      <c r="A79" s="1">
        <v>1992</v>
      </c>
      <c r="B79" s="3">
        <f>0.01*'Table A1'!B85</f>
        <v>0.39817900537735773</v>
      </c>
      <c r="C79" s="3">
        <f>0.01*'Table A3'!B85</f>
        <v>0.40822634961702242</v>
      </c>
      <c r="D79" s="1"/>
      <c r="E79" s="1"/>
      <c r="F79" s="1"/>
      <c r="G79" s="1"/>
      <c r="H79" s="1"/>
      <c r="I79" s="1"/>
      <c r="J79" s="1"/>
      <c r="K79" s="1"/>
      <c r="L79" s="1"/>
      <c r="M79" s="1"/>
      <c r="N79" s="1"/>
      <c r="O79" s="1"/>
      <c r="P79" s="1"/>
      <c r="Q79" s="1"/>
      <c r="R79" s="1"/>
      <c r="S79" s="1"/>
      <c r="T79" s="1"/>
      <c r="U79" s="1"/>
      <c r="V79" s="1"/>
      <c r="W79" s="1"/>
      <c r="X79" s="1"/>
      <c r="Y79" s="1"/>
    </row>
    <row r="80" spans="1:25" ht="9.75" customHeight="1">
      <c r="A80" s="1">
        <v>1993</v>
      </c>
      <c r="B80" s="3">
        <f>0.01*'Table A1'!B86</f>
        <v>0.39481689855076185</v>
      </c>
      <c r="C80" s="3">
        <f>0.01*'Table A3'!B86</f>
        <v>0.40684889309387606</v>
      </c>
      <c r="D80" s="1"/>
      <c r="E80" s="1"/>
      <c r="F80" s="1"/>
      <c r="G80" s="1"/>
      <c r="H80" s="1"/>
      <c r="I80" s="1"/>
      <c r="J80" s="1"/>
      <c r="K80" s="1"/>
      <c r="L80" s="1"/>
      <c r="M80" s="1"/>
      <c r="N80" s="1"/>
      <c r="O80" s="1"/>
      <c r="P80" s="1"/>
      <c r="Q80" s="1"/>
      <c r="R80" s="1"/>
      <c r="S80" s="1"/>
      <c r="T80" s="1"/>
      <c r="U80" s="1"/>
      <c r="V80" s="1"/>
      <c r="W80" s="1"/>
      <c r="X80" s="1"/>
      <c r="Y80" s="1"/>
    </row>
    <row r="81" spans="1:25" ht="9.75" customHeight="1">
      <c r="A81" s="1">
        <v>1994</v>
      </c>
      <c r="B81" s="3">
        <f>0.01*'Table A1'!B87</f>
        <v>0.39596851978506098</v>
      </c>
      <c r="C81" s="3">
        <f>0.01*'Table A3'!B87</f>
        <v>0.40781969686955161</v>
      </c>
      <c r="D81" s="1"/>
      <c r="E81" s="1"/>
      <c r="F81" s="1"/>
      <c r="G81" s="1"/>
      <c r="H81" s="1"/>
      <c r="I81" s="1"/>
      <c r="J81" s="1"/>
      <c r="K81" s="1"/>
      <c r="L81" s="1"/>
      <c r="M81" s="1"/>
      <c r="N81" s="1"/>
      <c r="O81" s="1"/>
      <c r="P81" s="1"/>
      <c r="Q81" s="1"/>
      <c r="R81" s="1"/>
      <c r="S81" s="1"/>
      <c r="T81" s="1"/>
      <c r="U81" s="1"/>
      <c r="V81" s="1"/>
      <c r="W81" s="1"/>
      <c r="X81" s="1"/>
      <c r="Y81" s="1"/>
    </row>
    <row r="82" spans="1:25" ht="9.75" customHeight="1">
      <c r="A82" s="1">
        <v>1995</v>
      </c>
      <c r="B82" s="3">
        <f>0.01*'Table A1'!B88</f>
        <v>0.40542</v>
      </c>
      <c r="C82" s="3">
        <f>0.01*'Table A3'!B88</f>
        <v>0.42113999999999996</v>
      </c>
      <c r="D82" s="1"/>
      <c r="E82" s="1"/>
      <c r="F82" s="1"/>
      <c r="G82" s="1"/>
      <c r="H82" s="1"/>
      <c r="I82" s="1"/>
      <c r="J82" s="1"/>
      <c r="K82" s="1"/>
      <c r="L82" s="1"/>
      <c r="M82" s="1"/>
      <c r="N82" s="1"/>
      <c r="O82" s="1"/>
      <c r="P82" s="1"/>
      <c r="Q82" s="1"/>
      <c r="R82" s="1"/>
      <c r="S82" s="1"/>
      <c r="T82" s="1"/>
      <c r="U82" s="1"/>
      <c r="V82" s="1"/>
      <c r="W82" s="1"/>
      <c r="X82" s="1"/>
      <c r="Y82" s="1"/>
    </row>
    <row r="83" spans="1:25" ht="9.75" customHeight="1">
      <c r="A83" s="1">
        <v>1996</v>
      </c>
      <c r="B83" s="3">
        <f>0.01*'Table A1'!B89</f>
        <v>0.41155000000000003</v>
      </c>
      <c r="C83" s="3">
        <f>0.01*'Table A3'!B89</f>
        <v>0.43484</v>
      </c>
      <c r="D83" s="1"/>
      <c r="E83" s="1"/>
      <c r="F83" s="1"/>
      <c r="G83" s="1"/>
      <c r="H83" s="1"/>
      <c r="I83" s="1"/>
      <c r="J83" s="1"/>
      <c r="K83" s="1"/>
      <c r="L83" s="1"/>
      <c r="M83" s="1"/>
      <c r="N83" s="1"/>
      <c r="O83" s="1"/>
      <c r="P83" s="1"/>
      <c r="Q83" s="1"/>
      <c r="R83" s="1"/>
      <c r="S83" s="1"/>
      <c r="T83" s="1"/>
      <c r="U83" s="1"/>
      <c r="V83" s="1"/>
      <c r="W83" s="1"/>
      <c r="X83" s="1"/>
      <c r="Y83" s="1"/>
    </row>
    <row r="84" spans="1:25" ht="9.75" customHeight="1">
      <c r="A84" s="1">
        <v>1997</v>
      </c>
      <c r="B84" s="3">
        <f>0.01*'Table A1'!B90</f>
        <v>0.41725000000000001</v>
      </c>
      <c r="C84" s="3">
        <f>0.01*'Table A3'!B90</f>
        <v>0.44644</v>
      </c>
      <c r="D84" s="1"/>
      <c r="E84" s="1"/>
      <c r="F84" s="1"/>
      <c r="G84" s="1"/>
      <c r="H84" s="1"/>
      <c r="I84" s="1"/>
      <c r="J84" s="1"/>
      <c r="K84" s="1"/>
      <c r="L84" s="1"/>
      <c r="M84" s="1"/>
      <c r="N84" s="1"/>
      <c r="O84" s="1"/>
      <c r="P84" s="1"/>
      <c r="Q84" s="1"/>
      <c r="R84" s="1"/>
      <c r="S84" s="1"/>
      <c r="T84" s="1"/>
      <c r="U84" s="1"/>
      <c r="V84" s="1"/>
      <c r="W84" s="1"/>
      <c r="X84" s="1"/>
      <c r="Y84" s="1"/>
    </row>
    <row r="85" spans="1:25" ht="9.75" customHeight="1">
      <c r="A85" s="1">
        <v>1998</v>
      </c>
      <c r="B85" s="3">
        <f>0.01*'Table A1'!B91</f>
        <v>0.42124000000000006</v>
      </c>
      <c r="C85" s="3">
        <f>0.01*'Table A3'!B91</f>
        <v>0.45390999999999998</v>
      </c>
      <c r="D85" s="1"/>
      <c r="E85" s="1"/>
      <c r="F85" s="1"/>
      <c r="G85" s="1"/>
      <c r="H85" s="1"/>
      <c r="I85" s="1"/>
      <c r="J85" s="1"/>
      <c r="K85" s="1"/>
      <c r="L85" s="1"/>
      <c r="M85" s="1"/>
      <c r="N85" s="1"/>
      <c r="O85" s="1"/>
      <c r="P85" s="1"/>
      <c r="Q85" s="1"/>
      <c r="R85" s="1"/>
      <c r="S85" s="1"/>
      <c r="T85" s="1"/>
      <c r="U85" s="1"/>
      <c r="V85" s="1"/>
      <c r="W85" s="1"/>
      <c r="X85" s="1"/>
      <c r="Y85" s="1"/>
    </row>
    <row r="86" spans="1:25" ht="9.75" customHeight="1">
      <c r="A86" s="1">
        <v>1999</v>
      </c>
      <c r="B86" s="3">
        <f>0.01*'Table A1'!B92</f>
        <v>0.42668</v>
      </c>
      <c r="C86" s="3">
        <f>0.01*'Table A3'!B92</f>
        <v>0.46469000000000005</v>
      </c>
      <c r="D86" s="1"/>
      <c r="E86" s="1"/>
      <c r="F86" s="1"/>
      <c r="G86" s="1"/>
      <c r="H86" s="1"/>
      <c r="I86" s="1"/>
      <c r="J86" s="1"/>
      <c r="K86" s="1"/>
      <c r="L86" s="1"/>
      <c r="M86" s="1"/>
      <c r="N86" s="1"/>
      <c r="O86" s="1"/>
      <c r="P86" s="1"/>
      <c r="Q86" s="1"/>
      <c r="R86" s="1"/>
      <c r="S86" s="1"/>
      <c r="T86" s="1"/>
      <c r="U86" s="1"/>
      <c r="V86" s="1"/>
      <c r="W86" s="1"/>
      <c r="X86" s="1"/>
      <c r="Y86" s="1"/>
    </row>
    <row r="87" spans="1:25" ht="9.75" customHeight="1">
      <c r="A87" s="1">
        <v>2000</v>
      </c>
      <c r="B87" s="3">
        <f>0.01*'Table A1'!B93</f>
        <v>0.43107999999999996</v>
      </c>
      <c r="C87" s="3">
        <f>0.01*'Table A3'!B93</f>
        <v>0.47606999999999999</v>
      </c>
      <c r="D87" s="1"/>
      <c r="E87" s="1"/>
      <c r="F87" s="1"/>
      <c r="G87" s="1"/>
      <c r="H87" s="1"/>
      <c r="I87" s="1"/>
      <c r="J87" s="1"/>
      <c r="K87" s="1"/>
      <c r="L87" s="1"/>
      <c r="M87" s="1"/>
      <c r="N87" s="1"/>
      <c r="O87" s="1"/>
      <c r="P87" s="1"/>
      <c r="Q87" s="1"/>
      <c r="R87" s="1"/>
      <c r="S87" s="1"/>
      <c r="T87" s="1"/>
      <c r="U87" s="1"/>
      <c r="V87" s="1"/>
      <c r="W87" s="1"/>
      <c r="X87" s="1"/>
      <c r="Y87" s="1"/>
    </row>
    <row r="88" spans="1:25" ht="9.75" customHeight="1">
      <c r="A88" s="1">
        <v>2001</v>
      </c>
      <c r="B88" s="3">
        <f>0.01*'Table A1'!B94</f>
        <v>0.42229</v>
      </c>
      <c r="C88" s="3">
        <f>0.01*'Table A3'!B94</f>
        <v>0.44823000000000002</v>
      </c>
      <c r="D88" s="1"/>
      <c r="E88" s="1"/>
      <c r="F88" s="1"/>
      <c r="G88" s="1"/>
      <c r="H88" s="1"/>
      <c r="I88" s="1"/>
      <c r="J88" s="1"/>
      <c r="K88" s="1"/>
      <c r="L88" s="1"/>
      <c r="M88" s="1"/>
      <c r="N88" s="1"/>
      <c r="O88" s="1"/>
      <c r="P88" s="1"/>
      <c r="Q88" s="1"/>
      <c r="R88" s="1"/>
      <c r="S88" s="1"/>
      <c r="T88" s="1"/>
      <c r="U88" s="1"/>
      <c r="V88" s="1"/>
      <c r="W88" s="1"/>
      <c r="X88" s="1"/>
      <c r="Y88" s="1"/>
    </row>
    <row r="89" spans="1:25" ht="9.75" customHeight="1">
      <c r="A89" s="1">
        <f t="shared" ref="A89:A94" si="0">A88+1</f>
        <v>2002</v>
      </c>
      <c r="B89" s="3">
        <f>0.01*'Table A1'!B95</f>
        <v>0.42363999999999996</v>
      </c>
      <c r="C89" s="3">
        <f>0.01*'Table A3'!B95</f>
        <v>0.43820000000000003</v>
      </c>
      <c r="D89" s="1"/>
      <c r="E89" s="1"/>
      <c r="F89" s="1"/>
      <c r="G89" s="1"/>
      <c r="H89" s="1"/>
      <c r="I89" s="1"/>
      <c r="J89" s="1"/>
      <c r="K89" s="1"/>
      <c r="L89" s="1"/>
      <c r="M89" s="1"/>
      <c r="N89" s="1"/>
      <c r="O89" s="1"/>
      <c r="P89" s="1"/>
      <c r="Q89" s="1"/>
      <c r="R89" s="1"/>
      <c r="S89" s="1"/>
      <c r="T89" s="1"/>
      <c r="U89" s="1"/>
      <c r="V89" s="1"/>
      <c r="W89" s="1"/>
      <c r="X89" s="1"/>
      <c r="Y89" s="1"/>
    </row>
    <row r="90" spans="1:25" ht="9.75" customHeight="1">
      <c r="A90" s="1">
        <f t="shared" si="0"/>
        <v>2003</v>
      </c>
      <c r="B90" s="3">
        <f>0.01*'Table A1'!B96</f>
        <v>0.42762</v>
      </c>
      <c r="C90" s="3">
        <f>0.01*'Table A3'!B96</f>
        <v>0.44527</v>
      </c>
      <c r="D90" s="1"/>
      <c r="E90" s="1"/>
      <c r="F90" s="1"/>
      <c r="G90" s="1"/>
      <c r="H90" s="1"/>
      <c r="I90" s="1"/>
      <c r="J90" s="1"/>
      <c r="K90" s="1"/>
      <c r="L90" s="1"/>
      <c r="M90" s="1"/>
      <c r="N90" s="1"/>
      <c r="O90" s="1"/>
      <c r="P90" s="1"/>
      <c r="Q90" s="1"/>
      <c r="R90" s="1"/>
      <c r="S90" s="1"/>
      <c r="T90" s="1"/>
      <c r="U90" s="1"/>
      <c r="V90" s="1"/>
      <c r="W90" s="1"/>
      <c r="X90" s="1"/>
      <c r="Y90" s="1"/>
    </row>
    <row r="91" spans="1:25" ht="9.75" customHeight="1">
      <c r="A91" s="1">
        <f t="shared" si="0"/>
        <v>2004</v>
      </c>
      <c r="B91" s="3">
        <f>0.01*'Table A1'!B97</f>
        <v>0.43643000000000004</v>
      </c>
      <c r="C91" s="3">
        <f>0.01*'Table A3'!B97</f>
        <v>0.46399000000000001</v>
      </c>
      <c r="D91" s="1"/>
      <c r="E91" s="1"/>
      <c r="F91" s="1"/>
      <c r="G91" s="1"/>
      <c r="H91" s="1"/>
      <c r="I91" s="1"/>
      <c r="J91" s="1"/>
      <c r="K91" s="1"/>
      <c r="L91" s="1"/>
      <c r="M91" s="1"/>
      <c r="N91" s="1"/>
      <c r="O91" s="1"/>
      <c r="P91" s="1"/>
      <c r="Q91" s="1"/>
      <c r="R91" s="1"/>
      <c r="S91" s="1"/>
      <c r="T91" s="1"/>
      <c r="U91" s="1"/>
      <c r="V91" s="1"/>
      <c r="W91" s="1"/>
      <c r="X91" s="1"/>
      <c r="Y91" s="1"/>
    </row>
    <row r="92" spans="1:25" ht="9.75" customHeight="1">
      <c r="A92" s="1">
        <f t="shared" si="0"/>
        <v>2005</v>
      </c>
      <c r="B92" s="3">
        <f>0.01*'Table A1'!B98</f>
        <v>0.44939000000000001</v>
      </c>
      <c r="C92" s="3">
        <f>0.01*'Table A3'!B98</f>
        <v>0.48334000000000005</v>
      </c>
      <c r="D92" s="1"/>
      <c r="E92" s="1"/>
      <c r="F92" s="1"/>
      <c r="G92" s="1"/>
      <c r="H92" s="1"/>
      <c r="I92" s="1"/>
      <c r="J92" s="1"/>
      <c r="K92" s="1"/>
      <c r="L92" s="1"/>
      <c r="M92" s="1"/>
      <c r="N92" s="1"/>
      <c r="O92" s="1"/>
      <c r="P92" s="1"/>
      <c r="Q92" s="1"/>
      <c r="R92" s="1"/>
      <c r="S92" s="1"/>
      <c r="T92" s="1"/>
      <c r="U92" s="1"/>
      <c r="V92" s="1"/>
      <c r="W92" s="1"/>
      <c r="X92" s="1"/>
      <c r="Y92" s="1"/>
    </row>
    <row r="93" spans="1:25" ht="9.75" customHeight="1">
      <c r="A93" s="1">
        <f t="shared" si="0"/>
        <v>2006</v>
      </c>
      <c r="B93" s="3">
        <f>0.01*'Table A1'!B99</f>
        <v>0.45498</v>
      </c>
      <c r="C93" s="3">
        <f>0.01*'Table A3'!B99</f>
        <v>0.49320000000000003</v>
      </c>
      <c r="D93" s="1"/>
      <c r="E93" s="1"/>
      <c r="F93" s="1"/>
      <c r="G93" s="1"/>
      <c r="H93" s="1"/>
      <c r="I93" s="1"/>
      <c r="J93" s="1"/>
      <c r="K93" s="1"/>
      <c r="L93" s="1"/>
      <c r="M93" s="1"/>
      <c r="N93" s="1"/>
      <c r="O93" s="1"/>
      <c r="P93" s="1"/>
      <c r="Q93" s="1"/>
      <c r="R93" s="1"/>
      <c r="S93" s="1"/>
      <c r="T93" s="1"/>
      <c r="U93" s="1"/>
      <c r="V93" s="1"/>
      <c r="W93" s="1"/>
      <c r="X93" s="1"/>
      <c r="Y93" s="1"/>
    </row>
    <row r="94" spans="1:25" ht="9.75" customHeight="1">
      <c r="A94" s="1">
        <f t="shared" si="0"/>
        <v>2007</v>
      </c>
      <c r="B94" s="3">
        <f>0.01*'Table A1'!B100</f>
        <v>0.45665999999999995</v>
      </c>
      <c r="C94" s="3">
        <f>0.01*'Table A3'!B100</f>
        <v>0.49740000000000001</v>
      </c>
      <c r="D94" s="1"/>
      <c r="E94" s="1"/>
      <c r="F94" s="1"/>
      <c r="G94" s="1"/>
      <c r="H94" s="1"/>
      <c r="I94" s="1"/>
      <c r="J94" s="1"/>
      <c r="K94" s="1"/>
      <c r="L94" s="1"/>
      <c r="M94" s="1"/>
      <c r="N94" s="1"/>
      <c r="O94" s="1"/>
      <c r="P94" s="1"/>
      <c r="Q94" s="1"/>
      <c r="R94" s="1"/>
      <c r="S94" s="1"/>
      <c r="T94" s="1"/>
      <c r="U94" s="1"/>
      <c r="V94" s="1"/>
      <c r="W94" s="1"/>
      <c r="X94" s="1"/>
      <c r="Y94" s="1"/>
    </row>
    <row r="95" spans="1:25" ht="9.75" customHeight="1">
      <c r="A95" s="1">
        <f t="shared" ref="A95:A104" si="1">A94+1</f>
        <v>2008</v>
      </c>
      <c r="B95" s="3">
        <f>0.01*'Table A1'!B101</f>
        <v>0.45963000000000004</v>
      </c>
      <c r="C95" s="3">
        <f>0.01*'Table A3'!B101</f>
        <v>0.48228000000000004</v>
      </c>
      <c r="D95" s="1"/>
      <c r="E95" s="1"/>
      <c r="F95" s="1"/>
      <c r="G95" s="1"/>
      <c r="H95" s="1"/>
      <c r="I95" s="1"/>
      <c r="J95" s="1"/>
      <c r="K95" s="1"/>
      <c r="L95" s="1"/>
      <c r="M95" s="1"/>
      <c r="N95" s="1"/>
      <c r="O95" s="1"/>
      <c r="P95" s="1"/>
      <c r="Q95" s="1"/>
      <c r="R95" s="1"/>
      <c r="S95" s="1"/>
      <c r="T95" s="1"/>
      <c r="U95" s="1"/>
      <c r="V95" s="1"/>
      <c r="W95" s="1"/>
      <c r="X95" s="1"/>
      <c r="Y95" s="1"/>
    </row>
    <row r="96" spans="1:25" ht="9.75" customHeight="1">
      <c r="A96" s="1">
        <f t="shared" si="1"/>
        <v>2009</v>
      </c>
      <c r="B96" s="3">
        <f>0.01*'Table A1'!B102</f>
        <v>0.45468000000000003</v>
      </c>
      <c r="C96" s="3">
        <f>0.01*'Table A3'!B102</f>
        <v>0.46502000000000004</v>
      </c>
      <c r="D96" s="1"/>
      <c r="E96" s="1"/>
      <c r="F96" s="1"/>
      <c r="G96" s="1"/>
      <c r="H96" s="1"/>
      <c r="I96" s="1"/>
      <c r="J96" s="1"/>
      <c r="K96" s="1"/>
      <c r="L96" s="1"/>
      <c r="M96" s="1"/>
      <c r="N96" s="1"/>
      <c r="O96" s="1"/>
      <c r="P96" s="1"/>
      <c r="Q96" s="1"/>
      <c r="R96" s="1"/>
      <c r="S96" s="1"/>
      <c r="T96" s="1"/>
      <c r="U96" s="1"/>
      <c r="V96" s="1"/>
      <c r="W96" s="1"/>
      <c r="X96" s="1"/>
      <c r="Y96" s="1"/>
    </row>
    <row r="97" spans="1:25" ht="9.75" customHeight="1">
      <c r="A97" s="1">
        <f t="shared" si="1"/>
        <v>2010</v>
      </c>
      <c r="B97" s="3">
        <f>0.01*'Table A1'!B103</f>
        <v>0.46351999999999999</v>
      </c>
      <c r="C97" s="3">
        <f>0.01*'Table A3'!B103</f>
        <v>0.48043000000000002</v>
      </c>
      <c r="D97" s="1"/>
      <c r="E97" s="1"/>
      <c r="F97" s="1"/>
      <c r="G97" s="1"/>
      <c r="H97" s="1"/>
      <c r="I97" s="1"/>
      <c r="J97" s="1"/>
      <c r="K97" s="1"/>
      <c r="L97" s="1"/>
      <c r="M97" s="1"/>
      <c r="N97" s="1"/>
      <c r="O97" s="1"/>
      <c r="P97" s="1"/>
      <c r="Q97" s="1"/>
      <c r="R97" s="1"/>
      <c r="S97" s="1"/>
      <c r="T97" s="1"/>
      <c r="U97" s="1"/>
      <c r="V97" s="1"/>
      <c r="W97" s="1"/>
      <c r="X97" s="1"/>
      <c r="Y97" s="1"/>
    </row>
    <row r="98" spans="1:25" ht="9.75" customHeight="1">
      <c r="A98" s="1">
        <f t="shared" si="1"/>
        <v>2011</v>
      </c>
      <c r="B98" s="3">
        <f>0.01*'Table A1'!B104</f>
        <v>0.46630000000000005</v>
      </c>
      <c r="C98" s="3">
        <f>0.01*'Table A3'!B104</f>
        <v>0.48127999999999999</v>
      </c>
      <c r="D98" s="1"/>
      <c r="E98" s="1"/>
      <c r="F98" s="1"/>
      <c r="G98" s="1"/>
      <c r="H98" s="1"/>
      <c r="I98" s="1"/>
      <c r="J98" s="1"/>
      <c r="K98" s="1"/>
      <c r="L98" s="1"/>
      <c r="M98" s="1"/>
      <c r="N98" s="1"/>
      <c r="O98" s="1"/>
      <c r="P98" s="1"/>
      <c r="Q98" s="1"/>
      <c r="R98" s="1"/>
      <c r="S98" s="1"/>
      <c r="T98" s="1"/>
      <c r="U98" s="1"/>
      <c r="V98" s="1"/>
      <c r="W98" s="1"/>
      <c r="X98" s="1"/>
      <c r="Y98" s="1"/>
    </row>
    <row r="99" spans="1:25" ht="9.75" customHeight="1">
      <c r="A99" s="1">
        <f t="shared" si="1"/>
        <v>2012</v>
      </c>
      <c r="B99" s="3">
        <f>0.01*'Table A1'!B105</f>
        <v>0.47759000000000001</v>
      </c>
      <c r="C99" s="3">
        <f>0.01*'Table A3'!B105</f>
        <v>0.50602000000000003</v>
      </c>
      <c r="D99" s="1"/>
      <c r="E99" s="1"/>
      <c r="F99" s="1"/>
      <c r="G99" s="1"/>
      <c r="H99" s="1"/>
      <c r="I99" s="1"/>
      <c r="J99" s="1"/>
      <c r="K99" s="1"/>
      <c r="L99" s="1"/>
      <c r="M99" s="1"/>
      <c r="N99" s="1"/>
      <c r="O99" s="1"/>
      <c r="P99" s="1"/>
      <c r="Q99" s="1"/>
      <c r="R99" s="1"/>
      <c r="S99" s="1"/>
      <c r="T99" s="1"/>
      <c r="U99" s="1"/>
      <c r="V99" s="1"/>
      <c r="W99" s="1"/>
      <c r="X99" s="1"/>
      <c r="Y99" s="1"/>
    </row>
    <row r="100" spans="1:25" ht="9.75" customHeight="1">
      <c r="A100" s="1">
        <f t="shared" si="1"/>
        <v>2013</v>
      </c>
      <c r="B100" s="3">
        <f>0.01*'Table A1'!B106</f>
        <v>0.46698000000000001</v>
      </c>
      <c r="C100" s="3">
        <f>0.01*'Table A3'!B106</f>
        <v>0.48633000000000004</v>
      </c>
      <c r="D100" s="1"/>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f t="shared" si="1"/>
        <v>2014</v>
      </c>
      <c r="B101" s="3">
        <f>0.01*'Table A1'!B107</f>
        <v>0.46856000000000003</v>
      </c>
      <c r="C101" s="3">
        <f>0.01*'Table A3'!B107</f>
        <v>0.49862000000000001</v>
      </c>
      <c r="D101" s="1"/>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f t="shared" si="1"/>
        <v>2015</v>
      </c>
      <c r="B102" s="3">
        <f>0.01*'Table A1'!B108</f>
        <v>0.47169</v>
      </c>
      <c r="C102" s="3">
        <f>0.01*'Table A3'!B108</f>
        <v>0.49991999999999998</v>
      </c>
      <c r="D102" s="1"/>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f t="shared" si="1"/>
        <v>2016</v>
      </c>
      <c r="B103" s="3">
        <f>0.01*'Table A1'!B109</f>
        <v>0.47387999999999997</v>
      </c>
      <c r="C103" s="3">
        <f>0.01*'Table A3'!B109</f>
        <v>0.49530999999999997</v>
      </c>
      <c r="D103" s="1"/>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f t="shared" si="1"/>
        <v>2017</v>
      </c>
      <c r="B104" s="3">
        <f>0.01*'Table A1'!B110</f>
        <v>0.47563000000000005</v>
      </c>
      <c r="C104" s="3">
        <f>0.01*'Table A3'!B110</f>
        <v>0.50142000000000009</v>
      </c>
      <c r="D104" s="1"/>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row>
  </sheetData>
  <phoneticPr fontId="0" type="noConversion"/>
  <printOptions horizontalCentered="1" verticalCentered="1"/>
  <pageMargins left="0.78740157480314998" right="0.78740157480314998" top="0.98425196850393704" bottom="0.98425196850393704" header="0.511811023622047" footer="0.511811023622047"/>
  <pageSetup scale="64" orientation="portrait"/>
  <headerFooter alignWithMargins="0">
    <oddFooter>&amp;C&amp;D&amp;T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33:F39"/>
  <sheetViews>
    <sheetView zoomScaleNormal="100" workbookViewId="0">
      <selection activeCell="A39" sqref="A39"/>
    </sheetView>
  </sheetViews>
  <sheetFormatPr baseColWidth="10" defaultColWidth="8.7109375" defaultRowHeight="16"/>
  <sheetData>
    <row r="33" spans="1:6" ht="23">
      <c r="A33" s="48"/>
      <c r="F33" s="49" t="s">
        <v>172</v>
      </c>
    </row>
    <row r="34" spans="1:6" ht="23">
      <c r="F34" s="52" t="s">
        <v>508</v>
      </c>
    </row>
    <row r="36" spans="1:6" ht="18">
      <c r="A36" s="51" t="s">
        <v>299</v>
      </c>
    </row>
    <row r="37" spans="1:6" ht="18">
      <c r="A37" s="140" t="s">
        <v>274</v>
      </c>
    </row>
    <row r="38" spans="1:6" ht="18">
      <c r="A38" s="140" t="s">
        <v>509</v>
      </c>
    </row>
    <row r="39" spans="1:6" ht="18">
      <c r="A39" s="244"/>
    </row>
  </sheetData>
  <phoneticPr fontId="9" type="noConversion"/>
  <pageMargins left="0.75" right="0.75" top="1" bottom="1" header="0.5" footer="0.5"/>
  <pageSetup scale="69" orientation="portrait" verticalDpi="96"/>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33:F38"/>
  <sheetViews>
    <sheetView zoomScaleNormal="100" workbookViewId="0">
      <selection activeCell="N27" sqref="N27"/>
    </sheetView>
  </sheetViews>
  <sheetFormatPr baseColWidth="10" defaultColWidth="8.7109375" defaultRowHeight="16"/>
  <sheetData>
    <row r="33" spans="1:6" ht="23">
      <c r="A33" s="48"/>
      <c r="F33" s="49" t="s">
        <v>172</v>
      </c>
    </row>
    <row r="34" spans="1:6" ht="23">
      <c r="F34" s="52" t="s">
        <v>483</v>
      </c>
    </row>
    <row r="36" spans="1:6" ht="18">
      <c r="A36" s="51"/>
    </row>
    <row r="37" spans="1:6" ht="18">
      <c r="A37" s="140"/>
    </row>
    <row r="38" spans="1:6" ht="18">
      <c r="A38" s="140"/>
    </row>
  </sheetData>
  <phoneticPr fontId="0" type="noConversion"/>
  <pageMargins left="0.75" right="0.75" top="1" bottom="1" header="0.5" footer="0.5"/>
  <pageSetup fitToWidth="0" orientation="portrait" verticalDpi="96"/>
  <headerFooter alignWithMargins="0"/>
  <colBreaks count="1" manualBreakCount="1">
    <brk id="10" max="1048575" man="1"/>
  </colBreaks>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U1729"/>
  <sheetViews>
    <sheetView zoomScale="125" zoomScaleNormal="125" workbookViewId="0">
      <selection activeCell="G4" sqref="G4"/>
    </sheetView>
  </sheetViews>
  <sheetFormatPr baseColWidth="10" defaultColWidth="8.85546875" defaultRowHeight="13"/>
  <cols>
    <col min="1" max="87" width="5.28515625" style="2" customWidth="1"/>
    <col min="88" max="16384" width="8.85546875" style="2"/>
  </cols>
  <sheetData>
    <row r="1" spans="1:21" ht="9.75" customHeight="1">
      <c r="A1" s="1"/>
      <c r="B1" s="1"/>
      <c r="C1" s="1"/>
      <c r="D1" s="1"/>
      <c r="E1" s="1"/>
      <c r="F1" s="1"/>
      <c r="G1" s="1"/>
      <c r="H1" s="1"/>
      <c r="I1" s="1"/>
      <c r="J1" s="1"/>
      <c r="K1" s="1"/>
      <c r="L1" s="1"/>
      <c r="M1" s="1"/>
      <c r="N1" s="1"/>
      <c r="O1" s="1"/>
      <c r="P1" s="1"/>
      <c r="Q1" s="1"/>
      <c r="R1" s="1"/>
      <c r="S1" s="1"/>
      <c r="T1" s="1"/>
      <c r="U1" s="1"/>
    </row>
    <row r="2" spans="1:21" ht="9.75" customHeight="1">
      <c r="A2" s="1"/>
      <c r="B2" s="1" t="s">
        <v>298</v>
      </c>
      <c r="C2" s="1"/>
      <c r="D2" s="1"/>
      <c r="E2" s="1" t="s">
        <v>297</v>
      </c>
      <c r="F2" s="1"/>
      <c r="G2" s="1"/>
      <c r="H2" s="1"/>
      <c r="I2" s="1"/>
      <c r="J2" s="1"/>
      <c r="K2" s="1"/>
      <c r="L2" s="1"/>
      <c r="M2" s="1"/>
      <c r="N2" s="1"/>
      <c r="O2" s="1"/>
      <c r="P2" s="1"/>
      <c r="Q2" s="1"/>
      <c r="R2" s="1"/>
      <c r="S2" s="1"/>
      <c r="T2" s="1"/>
      <c r="U2" s="1"/>
    </row>
    <row r="3" spans="1:21" ht="9.75" customHeight="1">
      <c r="A3" s="1"/>
      <c r="B3" s="1" t="s">
        <v>341</v>
      </c>
      <c r="C3" s="1" t="s">
        <v>342</v>
      </c>
      <c r="D3" s="1" t="s">
        <v>197</v>
      </c>
      <c r="E3" s="1" t="s">
        <v>514</v>
      </c>
      <c r="F3" s="1" t="s">
        <v>515</v>
      </c>
      <c r="G3" s="1" t="s">
        <v>516</v>
      </c>
      <c r="H3" s="1"/>
      <c r="I3" s="1"/>
      <c r="J3" s="1"/>
      <c r="K3" s="1"/>
      <c r="L3" s="1"/>
      <c r="M3" s="1"/>
      <c r="N3" s="1"/>
      <c r="O3" s="1"/>
      <c r="P3" s="1"/>
      <c r="Q3" s="1"/>
      <c r="R3" s="1"/>
      <c r="S3" s="1"/>
      <c r="T3" s="1"/>
      <c r="U3" s="1"/>
    </row>
    <row r="4" spans="1:21" ht="9.75" customHeight="1">
      <c r="A4" s="1">
        <v>1913</v>
      </c>
      <c r="B4" s="4"/>
      <c r="C4" s="4"/>
      <c r="D4" s="4">
        <f>0.01*'Table A1'!D6</f>
        <v>0.17960041861867687</v>
      </c>
      <c r="E4" s="1"/>
      <c r="F4" s="1"/>
      <c r="G4" s="4">
        <f>0.01*'Table A3'!D6</f>
        <v>0.17960041861867684</v>
      </c>
      <c r="H4" s="1"/>
      <c r="I4" s="1"/>
      <c r="J4" s="1"/>
      <c r="K4" s="1"/>
      <c r="L4" s="1"/>
      <c r="M4" s="1"/>
      <c r="N4" s="1"/>
      <c r="O4" s="1"/>
      <c r="P4" s="1"/>
      <c r="Q4" s="1"/>
      <c r="R4" s="1"/>
      <c r="S4" s="1"/>
      <c r="T4" s="1"/>
      <c r="U4" s="1"/>
    </row>
    <row r="5" spans="1:21" ht="9.75" customHeight="1">
      <c r="A5" s="1">
        <v>1914</v>
      </c>
      <c r="B5" s="4"/>
      <c r="C5" s="4"/>
      <c r="D5" s="4">
        <f>0.01*'Table A1'!D7</f>
        <v>0.1815794105921632</v>
      </c>
      <c r="E5" s="1"/>
      <c r="F5" s="1"/>
      <c r="G5" s="4">
        <f>0.01*'Table A3'!D7</f>
        <v>0.1815794105921632</v>
      </c>
      <c r="H5" s="1"/>
      <c r="I5" s="1"/>
      <c r="J5" s="1"/>
      <c r="K5" s="1"/>
      <c r="L5" s="1"/>
      <c r="M5" s="1"/>
      <c r="N5" s="1"/>
      <c r="O5" s="1"/>
      <c r="P5" s="1"/>
      <c r="Q5" s="1"/>
      <c r="R5" s="1"/>
      <c r="S5" s="1"/>
      <c r="T5" s="1"/>
      <c r="U5" s="1"/>
    </row>
    <row r="6" spans="1:21" ht="9.75" customHeight="1">
      <c r="A6" s="1">
        <v>1915</v>
      </c>
      <c r="B6" s="4"/>
      <c r="C6" s="4"/>
      <c r="D6" s="4">
        <f>0.01*'Table A1'!D8</f>
        <v>0.17577725000000002</v>
      </c>
      <c r="E6" s="1"/>
      <c r="F6" s="1"/>
      <c r="G6" s="4">
        <f>0.01*'Table A3'!D8</f>
        <v>0.1757772211527503</v>
      </c>
      <c r="H6" s="1"/>
      <c r="I6" s="1"/>
      <c r="J6" s="1"/>
      <c r="K6" s="1"/>
      <c r="L6" s="1"/>
      <c r="M6" s="1"/>
      <c r="N6" s="1"/>
      <c r="O6" s="1"/>
      <c r="P6" s="1"/>
      <c r="Q6" s="1"/>
      <c r="R6" s="1"/>
      <c r="S6" s="1"/>
      <c r="T6" s="1"/>
      <c r="U6" s="1"/>
    </row>
    <row r="7" spans="1:21" ht="9.75" customHeight="1">
      <c r="A7" s="1">
        <v>1916</v>
      </c>
      <c r="B7" s="4"/>
      <c r="C7" s="4"/>
      <c r="D7" s="4">
        <f>0.01*'Table A1'!D9</f>
        <v>0.18573066775406247</v>
      </c>
      <c r="E7" s="1"/>
      <c r="F7" s="1"/>
      <c r="G7" s="4">
        <f>0.01*'Table A3'!D9</f>
        <v>0.19310755788605957</v>
      </c>
      <c r="H7" s="1"/>
      <c r="I7" s="1"/>
      <c r="J7" s="1"/>
      <c r="K7" s="1"/>
      <c r="L7" s="1"/>
      <c r="M7" s="1"/>
      <c r="N7" s="1"/>
      <c r="O7" s="1"/>
      <c r="P7" s="1"/>
      <c r="Q7" s="1"/>
      <c r="R7" s="1"/>
      <c r="S7" s="1"/>
      <c r="T7" s="1"/>
      <c r="U7" s="1"/>
    </row>
    <row r="8" spans="1:21" ht="9.75" customHeight="1">
      <c r="A8" s="1">
        <v>1917</v>
      </c>
      <c r="B8" s="4">
        <f>0.01*'Table A1'!I10</f>
        <v>9.9524935179020932E-2</v>
      </c>
      <c r="C8" s="4">
        <f>0.01*'Table A1'!J10</f>
        <v>0.12735060899125261</v>
      </c>
      <c r="D8" s="4">
        <f>0.01*'Table A1'!D10</f>
        <v>0.17599487458195232</v>
      </c>
      <c r="E8" s="4">
        <f>0.01*'Table A3'!I10</f>
        <v>9.8661181619416921E-2</v>
      </c>
      <c r="F8" s="4">
        <f>0.01*'Table A3'!J10</f>
        <v>0.12904391187869899</v>
      </c>
      <c r="G8" s="4">
        <f>0.01*'Table A3'!D10</f>
        <v>0.17737148100278474</v>
      </c>
      <c r="H8" s="1"/>
      <c r="I8" s="1"/>
      <c r="J8" s="1"/>
      <c r="K8" s="1"/>
      <c r="L8" s="1"/>
      <c r="M8" s="1"/>
      <c r="N8" s="1"/>
      <c r="O8" s="1"/>
      <c r="P8" s="1"/>
      <c r="Q8" s="1"/>
      <c r="R8" s="1"/>
      <c r="S8" s="1"/>
      <c r="T8" s="1"/>
      <c r="U8" s="1"/>
    </row>
    <row r="9" spans="1:21" ht="9.75" customHeight="1">
      <c r="A9" s="1">
        <v>1918</v>
      </c>
      <c r="B9" s="4">
        <f>0.01*'Table A1'!I11</f>
        <v>0.10605779212634976</v>
      </c>
      <c r="C9" s="4">
        <f>0.01*'Table A1'!J11</f>
        <v>0.13414727863839221</v>
      </c>
      <c r="D9" s="4">
        <f>0.01*'Table A1'!D11</f>
        <v>0.15883220435548376</v>
      </c>
      <c r="E9" s="4">
        <f>0.01*'Table A3'!I11</f>
        <v>0.10613652742857756</v>
      </c>
      <c r="F9" s="4">
        <f>0.01*'Table A3'!J11</f>
        <v>0.13531920042262185</v>
      </c>
      <c r="G9" s="4">
        <f>0.01*'Table A3'!D11</f>
        <v>0.15961472661607251</v>
      </c>
      <c r="H9" s="1"/>
      <c r="I9" s="1"/>
      <c r="J9" s="1"/>
      <c r="K9" s="1"/>
      <c r="L9" s="1"/>
      <c r="M9" s="1"/>
      <c r="N9" s="1"/>
      <c r="O9" s="1"/>
      <c r="P9" s="1"/>
      <c r="Q9" s="1"/>
      <c r="R9" s="1"/>
      <c r="S9" s="1"/>
      <c r="T9" s="1"/>
      <c r="U9" s="1"/>
    </row>
    <row r="10" spans="1:21" ht="9.75" customHeight="1">
      <c r="A10" s="1">
        <v>1919</v>
      </c>
      <c r="B10" s="4">
        <f>0.01*'Table A1'!I12</f>
        <v>0.10173674459818331</v>
      </c>
      <c r="C10" s="4">
        <f>0.01*'Table A1'!J12</f>
        <v>0.13440234700998305</v>
      </c>
      <c r="D10" s="4">
        <f>0.01*'Table A1'!D12</f>
        <v>0.15867414854522685</v>
      </c>
      <c r="E10" s="4">
        <f>0.01*'Table A3'!I12</f>
        <v>0.10147938715495033</v>
      </c>
      <c r="F10" s="4">
        <f>0.01*'Table A3'!J12</f>
        <v>0.13756920838504957</v>
      </c>
      <c r="G10" s="4">
        <f>0.01*'Table A3'!D12</f>
        <v>0.16410778328022629</v>
      </c>
      <c r="H10" s="1"/>
      <c r="I10" s="1"/>
      <c r="J10" s="1"/>
      <c r="K10" s="1"/>
      <c r="L10" s="1"/>
      <c r="M10" s="1"/>
      <c r="N10" s="1"/>
      <c r="O10" s="1"/>
      <c r="P10" s="1"/>
      <c r="Q10" s="1"/>
      <c r="R10" s="1"/>
      <c r="S10" s="1"/>
      <c r="T10" s="1"/>
      <c r="U10" s="1"/>
    </row>
    <row r="11" spans="1:21" ht="9.75" customHeight="1">
      <c r="A11" s="1">
        <v>1920</v>
      </c>
      <c r="B11" s="4">
        <f>0.01*'Table A1'!I13</f>
        <v>0.10630937105802522</v>
      </c>
      <c r="C11" s="4">
        <f>0.01*'Table A1'!J13</f>
        <v>0.13010408276527344</v>
      </c>
      <c r="D11" s="4">
        <f>0.01*'Table A1'!D13</f>
        <v>0.14459042055439386</v>
      </c>
      <c r="E11" s="4">
        <f>0.01*'Table A3'!I13</f>
        <v>0.10690094003648831</v>
      </c>
      <c r="F11" s="4">
        <f>0.01*'Table A3'!J13</f>
        <v>0.13494200270404597</v>
      </c>
      <c r="G11" s="4">
        <f>0.01*'Table A3'!D13</f>
        <v>0.14829819366320032</v>
      </c>
      <c r="H11" s="1"/>
      <c r="I11" s="1"/>
      <c r="J11" s="1"/>
      <c r="K11" s="1"/>
      <c r="L11" s="1"/>
      <c r="M11" s="1"/>
      <c r="N11" s="1"/>
      <c r="O11" s="1"/>
      <c r="P11" s="1"/>
      <c r="Q11" s="1"/>
      <c r="R11" s="1"/>
      <c r="S11" s="1"/>
      <c r="T11" s="1"/>
      <c r="U11" s="1"/>
    </row>
    <row r="12" spans="1:21" ht="9.75" customHeight="1">
      <c r="A12" s="1">
        <v>1921</v>
      </c>
      <c r="B12" s="4">
        <f>0.01*'Table A1'!I14</f>
        <v>0.12402665781655652</v>
      </c>
      <c r="C12" s="4">
        <f>0.01*'Table A1'!J14</f>
        <v>0.14984130871846468</v>
      </c>
      <c r="D12" s="4">
        <f>0.01*'Table A1'!D14</f>
        <v>0.15472929986471554</v>
      </c>
      <c r="E12" s="4">
        <f>0.01*'Table A3'!I14</f>
        <v>0.12376932437615897</v>
      </c>
      <c r="F12" s="4">
        <f>0.01*'Table A3'!J14</f>
        <v>0.15166208341552023</v>
      </c>
      <c r="G12" s="4">
        <f>0.01*'Table A3'!D14</f>
        <v>0.15637915884632855</v>
      </c>
      <c r="H12" s="1"/>
      <c r="I12" s="1"/>
      <c r="J12" s="1"/>
      <c r="K12" s="1"/>
      <c r="L12" s="1"/>
      <c r="M12" s="1"/>
      <c r="N12" s="1"/>
      <c r="O12" s="1"/>
      <c r="P12" s="1"/>
      <c r="Q12" s="1"/>
      <c r="R12" s="1"/>
      <c r="S12" s="1"/>
      <c r="T12" s="1"/>
      <c r="U12" s="1"/>
    </row>
    <row r="13" spans="1:21" ht="9.75" customHeight="1">
      <c r="A13" s="1">
        <v>1922</v>
      </c>
      <c r="B13" s="4">
        <f>0.01*'Table A1'!I15</f>
        <v>0.11895768352952343</v>
      </c>
      <c r="C13" s="4">
        <f>0.01*'Table A1'!J15</f>
        <v>0.14760465584264826</v>
      </c>
      <c r="D13" s="4">
        <f>0.01*'Table A1'!D15</f>
        <v>0.16292319490434096</v>
      </c>
      <c r="E13" s="4">
        <f>0.01*'Table A3'!I15</f>
        <v>0.11776492874998998</v>
      </c>
      <c r="F13" s="4">
        <f>0.01*'Table A3'!J15</f>
        <v>0.14887356369453883</v>
      </c>
      <c r="G13" s="4">
        <f>0.01*'Table A3'!D15</f>
        <v>0.17057628417064824</v>
      </c>
      <c r="H13" s="1"/>
      <c r="I13" s="1"/>
      <c r="J13" s="1"/>
      <c r="K13" s="1"/>
      <c r="L13" s="1"/>
      <c r="M13" s="1"/>
      <c r="N13" s="1"/>
      <c r="O13" s="1"/>
      <c r="P13" s="1"/>
      <c r="Q13" s="1"/>
      <c r="R13" s="1"/>
      <c r="S13" s="1"/>
      <c r="T13" s="1"/>
      <c r="U13" s="1"/>
    </row>
    <row r="14" spans="1:21" ht="9.75" customHeight="1">
      <c r="A14" s="1">
        <v>1923</v>
      </c>
      <c r="B14" s="4">
        <f>0.01*'Table A1'!I16</f>
        <v>0.11640894013390728</v>
      </c>
      <c r="C14" s="4">
        <f>0.01*'Table A1'!J16</f>
        <v>0.13957653374364018</v>
      </c>
      <c r="D14" s="4">
        <f>0.01*'Table A1'!D16</f>
        <v>0.14991004682031273</v>
      </c>
      <c r="E14" s="4">
        <f>0.01*'Table A3'!I16</f>
        <v>0.11684395587269368</v>
      </c>
      <c r="F14" s="4">
        <f>0.01*'Table A3'!J16</f>
        <v>0.1413436190179973</v>
      </c>
      <c r="G14" s="4">
        <f>0.01*'Table A3'!D16</f>
        <v>0.15642493090768797</v>
      </c>
      <c r="H14" s="1"/>
      <c r="I14" s="1"/>
      <c r="J14" s="1"/>
      <c r="K14" s="1"/>
      <c r="L14" s="1"/>
      <c r="M14" s="1"/>
      <c r="N14" s="1"/>
      <c r="O14" s="1"/>
      <c r="P14" s="1"/>
      <c r="Q14" s="1"/>
      <c r="R14" s="1"/>
      <c r="S14" s="1"/>
      <c r="T14" s="1"/>
      <c r="U14" s="1"/>
    </row>
    <row r="15" spans="1:21" ht="9.75" customHeight="1">
      <c r="A15" s="1">
        <v>1924</v>
      </c>
      <c r="B15" s="4">
        <f>0.01*'Table A1'!I17</f>
        <v>0.12336037524047935</v>
      </c>
      <c r="C15" s="4">
        <f>0.01*'Table A1'!J17</f>
        <v>0.14611970262259391</v>
      </c>
      <c r="D15" s="4">
        <f>0.01*'Table A1'!D17</f>
        <v>0.16315906869089505</v>
      </c>
      <c r="E15" s="4">
        <f>0.01*'Table A3'!I17</f>
        <v>0.12294966972422365</v>
      </c>
      <c r="F15" s="4">
        <f>0.01*'Table A3'!J17</f>
        <v>0.14688995507577701</v>
      </c>
      <c r="G15" s="4">
        <f>0.01*'Table A3'!D17</f>
        <v>0.17423080267847396</v>
      </c>
      <c r="H15" s="1"/>
      <c r="I15" s="1"/>
      <c r="J15" s="1"/>
      <c r="K15" s="1"/>
      <c r="L15" s="1"/>
      <c r="M15" s="1"/>
      <c r="N15" s="1"/>
      <c r="O15" s="1"/>
      <c r="P15" s="1"/>
      <c r="Q15" s="1"/>
      <c r="R15" s="1"/>
      <c r="S15" s="1"/>
      <c r="T15" s="1"/>
      <c r="U15" s="1"/>
    </row>
    <row r="16" spans="1:21" ht="9.75" customHeight="1">
      <c r="A16" s="1">
        <v>1925</v>
      </c>
      <c r="B16" s="4">
        <f>0.01*'Table A1'!I18</f>
        <v>0.11701303697960733</v>
      </c>
      <c r="C16" s="4">
        <f>0.01*'Table A1'!J18</f>
        <v>0.14862699060465492</v>
      </c>
      <c r="D16" s="4">
        <f>0.01*'Table A1'!D18</f>
        <v>0.17602806588875772</v>
      </c>
      <c r="E16" s="4">
        <f>0.01*'Table A3'!I18</f>
        <v>0.11344553742638319</v>
      </c>
      <c r="F16" s="4">
        <f>0.01*'Table A3'!J18</f>
        <v>0.14765018321509182</v>
      </c>
      <c r="G16" s="4">
        <f>0.01*'Table A3'!D18</f>
        <v>0.20244504854676584</v>
      </c>
      <c r="H16" s="1"/>
      <c r="I16" s="1"/>
      <c r="J16" s="1"/>
      <c r="K16" s="1"/>
      <c r="L16" s="1"/>
      <c r="M16" s="1"/>
      <c r="N16" s="1"/>
      <c r="O16" s="1"/>
      <c r="P16" s="1"/>
      <c r="Q16" s="1"/>
      <c r="R16" s="1"/>
      <c r="S16" s="1"/>
      <c r="T16" s="1"/>
      <c r="U16" s="1"/>
    </row>
    <row r="17" spans="1:21" ht="9.75" customHeight="1">
      <c r="A17" s="1">
        <v>1926</v>
      </c>
      <c r="B17" s="4">
        <f>0.01*'Table A1'!I19</f>
        <v>0.11316632032370574</v>
      </c>
      <c r="C17" s="4">
        <f>0.01*'Table A1'!J19</f>
        <v>0.14740856233172842</v>
      </c>
      <c r="D17" s="4">
        <f>0.01*'Table A1'!D19</f>
        <v>0.18011497014310468</v>
      </c>
      <c r="E17" s="4">
        <f>0.01*'Table A3'!I19</f>
        <v>0.11096649778448509</v>
      </c>
      <c r="F17" s="4">
        <f>0.01*'Table A3'!J19</f>
        <v>0.1470473459999129</v>
      </c>
      <c r="G17" s="4">
        <f>0.01*'Table A3'!D19</f>
        <v>0.19909051389797591</v>
      </c>
      <c r="H17" s="1"/>
      <c r="I17" s="1"/>
      <c r="J17" s="1"/>
      <c r="K17" s="1"/>
      <c r="L17" s="1"/>
      <c r="M17" s="1"/>
      <c r="N17" s="1"/>
      <c r="O17" s="1"/>
      <c r="P17" s="1"/>
      <c r="Q17" s="1"/>
      <c r="R17" s="1"/>
      <c r="S17" s="1"/>
      <c r="T17" s="1"/>
      <c r="U17" s="1"/>
    </row>
    <row r="18" spans="1:21" ht="9.75" customHeight="1">
      <c r="A18" s="1">
        <v>1927</v>
      </c>
      <c r="B18" s="4">
        <f>0.01*'Table A1'!I20</f>
        <v>0.11234084137991295</v>
      </c>
      <c r="C18" s="4">
        <f>0.01*'Table A1'!J20</f>
        <v>0.1475276343135293</v>
      </c>
      <c r="D18" s="4">
        <f>0.01*'Table A1'!D20</f>
        <v>0.1867888575023515</v>
      </c>
      <c r="E18" s="4">
        <f>0.01*'Table A3'!I20</f>
        <v>0.10977427770227123</v>
      </c>
      <c r="F18" s="4">
        <f>0.01*'Table A3'!J20</f>
        <v>0.14665994457862339</v>
      </c>
      <c r="G18" s="4">
        <f>0.01*'Table A3'!D20</f>
        <v>0.21025033880744509</v>
      </c>
      <c r="H18" s="1"/>
      <c r="I18" s="1"/>
      <c r="J18" s="1"/>
      <c r="K18" s="1"/>
      <c r="L18" s="1"/>
      <c r="M18" s="1"/>
      <c r="N18" s="1"/>
      <c r="O18" s="1"/>
      <c r="P18" s="1"/>
      <c r="Q18" s="1"/>
      <c r="R18" s="1"/>
      <c r="S18" s="1"/>
      <c r="T18" s="1"/>
      <c r="U18" s="1"/>
    </row>
    <row r="19" spans="1:21" ht="9.75" customHeight="1">
      <c r="A19" s="1">
        <v>1928</v>
      </c>
      <c r="B19" s="4">
        <f>0.01*'Table A1'!I21</f>
        <v>0.11321760020906645</v>
      </c>
      <c r="C19" s="4">
        <f>0.01*'Table A1'!J21</f>
        <v>0.15172704167251083</v>
      </c>
      <c r="D19" s="4">
        <f>0.01*'Table A1'!D21</f>
        <v>0.1959871796250888</v>
      </c>
      <c r="E19" s="4">
        <f>0.01*'Table A3'!I21</f>
        <v>0.10725028682332656</v>
      </c>
      <c r="F19" s="4">
        <f>0.01*'Table A3'!J21</f>
        <v>0.14623433411009829</v>
      </c>
      <c r="G19" s="4">
        <f>0.01*'Table A3'!D21</f>
        <v>0.23940249505397071</v>
      </c>
      <c r="H19" s="1"/>
      <c r="I19" s="1"/>
      <c r="J19" s="1"/>
      <c r="K19" s="1"/>
      <c r="L19" s="1"/>
      <c r="M19" s="1"/>
      <c r="N19" s="1"/>
      <c r="O19" s="1"/>
      <c r="P19" s="1"/>
      <c r="Q19" s="1"/>
      <c r="R19" s="1"/>
      <c r="S19" s="1"/>
      <c r="T19" s="1"/>
      <c r="U19" s="1"/>
    </row>
    <row r="20" spans="1:21" ht="9.75" customHeight="1">
      <c r="A20" s="1">
        <v>1929</v>
      </c>
      <c r="B20" s="4">
        <f>0.01*'Table A1'!I22</f>
        <v>0.10710036120753329</v>
      </c>
      <c r="C20" s="4">
        <f>0.01*'Table A1'!J22</f>
        <v>0.14630463197399859</v>
      </c>
      <c r="D20" s="4">
        <f>0.01*'Table A1'!D22</f>
        <v>0.18417904285315917</v>
      </c>
      <c r="E20" s="4">
        <f>0.01*'Table A3'!I22</f>
        <v>0.10226556591893121</v>
      </c>
      <c r="F20" s="4">
        <f>0.01*'Table A3'!J22</f>
        <v>0.14130147719557543</v>
      </c>
      <c r="G20" s="4">
        <f>0.01*'Table A3'!D22</f>
        <v>0.22352883584556574</v>
      </c>
      <c r="H20" s="1"/>
      <c r="I20" s="1"/>
      <c r="J20" s="1"/>
      <c r="K20" s="1"/>
      <c r="L20" s="1"/>
      <c r="M20" s="1"/>
      <c r="N20" s="1"/>
      <c r="O20" s="1"/>
      <c r="P20" s="1"/>
      <c r="Q20" s="1"/>
      <c r="R20" s="1"/>
      <c r="S20" s="1"/>
      <c r="T20" s="1"/>
      <c r="U20" s="1"/>
    </row>
    <row r="21" spans="1:21" ht="9.75" customHeight="1">
      <c r="A21" s="1">
        <v>1930</v>
      </c>
      <c r="B21" s="4">
        <f>0.01*'Table A1'!I23</f>
        <v>0.11892790315642313</v>
      </c>
      <c r="C21" s="4">
        <f>0.01*'Table A1'!J23</f>
        <v>0.14757865821298791</v>
      </c>
      <c r="D21" s="4">
        <f>0.01*'Table A1'!D23</f>
        <v>0.16422818416449542</v>
      </c>
      <c r="E21" s="4">
        <f>0.01*'Table A3'!I23</f>
        <v>0.11802376359647376</v>
      </c>
      <c r="F21" s="4">
        <f>0.01*'Table A3'!J23</f>
        <v>0.1483980548440843</v>
      </c>
      <c r="G21" s="4">
        <f>0.01*'Table A3'!D23</f>
        <v>0.17223273140378864</v>
      </c>
      <c r="H21" s="1"/>
      <c r="I21" s="1"/>
      <c r="J21" s="1"/>
      <c r="K21" s="1"/>
      <c r="L21" s="1"/>
      <c r="M21" s="1"/>
      <c r="N21" s="1"/>
      <c r="O21" s="1"/>
      <c r="P21" s="1"/>
      <c r="Q21" s="1"/>
      <c r="R21" s="1"/>
      <c r="S21" s="1"/>
      <c r="T21" s="1"/>
      <c r="U21" s="1"/>
    </row>
    <row r="22" spans="1:21" ht="9.75" customHeight="1">
      <c r="A22" s="1">
        <v>1931</v>
      </c>
      <c r="B22" s="4">
        <f>0.01*'Table A1'!I24</f>
        <v>0.13392771655778229</v>
      </c>
      <c r="C22" s="4">
        <f>0.01*'Table A1'!J24</f>
        <v>0.15741628139683803</v>
      </c>
      <c r="D22" s="4">
        <f>0.01*'Table A1'!D24</f>
        <v>0.15270594044223251</v>
      </c>
      <c r="E22" s="4">
        <f>0.01*'Table A3'!I24</f>
        <v>0.13312332994997078</v>
      </c>
      <c r="F22" s="4">
        <f>0.01*'Table A3'!J24</f>
        <v>0.15732408260745653</v>
      </c>
      <c r="G22" s="4">
        <f>0.01*'Table A3'!D24</f>
        <v>0.15498458756689251</v>
      </c>
      <c r="H22" s="1"/>
      <c r="I22" s="1"/>
      <c r="J22" s="1"/>
      <c r="K22" s="1"/>
      <c r="L22" s="1"/>
      <c r="M22" s="1"/>
      <c r="N22" s="1"/>
      <c r="O22" s="1"/>
      <c r="P22" s="1"/>
      <c r="Q22" s="1"/>
      <c r="R22" s="1"/>
      <c r="S22" s="1"/>
      <c r="T22" s="1"/>
      <c r="U22" s="1"/>
    </row>
    <row r="23" spans="1:21" ht="9.75" customHeight="1">
      <c r="A23" s="1">
        <v>1932</v>
      </c>
      <c r="B23" s="4">
        <f>0.01*'Table A1'!I25</f>
        <v>0.13709720710100501</v>
      </c>
      <c r="C23" s="4">
        <f>0.01*'Table A1'!J25</f>
        <v>0.1711233752906294</v>
      </c>
      <c r="D23" s="4">
        <f>0.01*'Table A1'!D25</f>
        <v>0.15478467631887072</v>
      </c>
      <c r="E23" s="4">
        <f>0.01*'Table A3'!I25</f>
        <v>0.1370208846575072</v>
      </c>
      <c r="F23" s="4">
        <f>0.01*'Table A3'!J25</f>
        <v>0.17112193265214998</v>
      </c>
      <c r="G23" s="4">
        <f>0.01*'Table A3'!D25</f>
        <v>0.15555930046295793</v>
      </c>
      <c r="H23" s="1"/>
      <c r="I23" s="1"/>
      <c r="J23" s="1"/>
      <c r="K23" s="1"/>
      <c r="L23" s="1"/>
      <c r="M23" s="1"/>
      <c r="N23" s="1"/>
      <c r="O23" s="1"/>
      <c r="P23" s="1"/>
      <c r="Q23" s="1"/>
      <c r="R23" s="1"/>
      <c r="S23" s="1"/>
      <c r="T23" s="1"/>
      <c r="U23" s="1"/>
    </row>
    <row r="24" spans="1:21" ht="9.75" customHeight="1">
      <c r="A24" s="1">
        <v>1933</v>
      </c>
      <c r="B24" s="4">
        <f>0.01*'Table A1'!I26</f>
        <v>0.12540013235511632</v>
      </c>
      <c r="C24" s="4">
        <f>0.01*'Table A1'!J26</f>
        <v>0.16715503092404863</v>
      </c>
      <c r="D24" s="4">
        <f>0.01*'Table A1'!D26</f>
        <v>0.15770913177787016</v>
      </c>
      <c r="E24" s="4">
        <f>0.01*'Table A3'!I26</f>
        <v>0.12415084014789272</v>
      </c>
      <c r="F24" s="4">
        <f>0.01*'Table A3'!J26</f>
        <v>0.1672664306575232</v>
      </c>
      <c r="G24" s="4">
        <f>0.01*'Table A3'!D26</f>
        <v>0.16460087350020167</v>
      </c>
      <c r="H24" s="1"/>
      <c r="I24" s="1"/>
      <c r="J24" s="1"/>
      <c r="K24" s="1"/>
      <c r="L24" s="1"/>
      <c r="M24" s="1"/>
      <c r="N24" s="1"/>
      <c r="O24" s="1"/>
      <c r="P24" s="1"/>
      <c r="Q24" s="1"/>
      <c r="R24" s="1"/>
      <c r="S24" s="1"/>
      <c r="T24" s="1"/>
      <c r="U24" s="1"/>
    </row>
    <row r="25" spans="1:21" ht="9.75" customHeight="1">
      <c r="A25" s="1">
        <v>1934</v>
      </c>
      <c r="B25" s="4">
        <f>0.01*'Table A1'!I27</f>
        <v>0.12160433693068737</v>
      </c>
      <c r="C25" s="4">
        <f>0.01*'Table A1'!J27</f>
        <v>0.17126457874372603</v>
      </c>
      <c r="D25" s="4">
        <f>0.01*'Table A1'!D27</f>
        <v>0.15868185076417599</v>
      </c>
      <c r="E25" s="4">
        <f>0.01*'Table A3'!I27</f>
        <v>0.12070065170283847</v>
      </c>
      <c r="F25" s="4">
        <f>0.01*'Table A3'!J27</f>
        <v>0.17316487732410848</v>
      </c>
      <c r="G25" s="4">
        <f>0.01*'Table A3'!D27</f>
        <v>0.16396989069448942</v>
      </c>
      <c r="H25" s="1"/>
      <c r="I25" s="1"/>
      <c r="J25" s="1"/>
      <c r="K25" s="1"/>
      <c r="L25" s="1"/>
      <c r="M25" s="1"/>
      <c r="N25" s="1"/>
      <c r="O25" s="1"/>
      <c r="P25" s="1"/>
      <c r="Q25" s="1"/>
      <c r="R25" s="1"/>
      <c r="S25" s="1"/>
      <c r="T25" s="1"/>
      <c r="U25" s="1"/>
    </row>
    <row r="26" spans="1:21" ht="9.75" customHeight="1">
      <c r="A26" s="1">
        <v>1935</v>
      </c>
      <c r="B26" s="4">
        <f>0.01*'Table A1'!I28</f>
        <v>0.1240280140649042</v>
      </c>
      <c r="C26" s="4">
        <f>0.01*'Table A1'!J28</f>
        <v>0.15361873875815876</v>
      </c>
      <c r="D26" s="4">
        <f>0.01*'Table A1'!D28</f>
        <v>0.15628311990462226</v>
      </c>
      <c r="E26" s="4">
        <f>0.01*'Table A3'!I28</f>
        <v>0.12209213875061316</v>
      </c>
      <c r="F26" s="4">
        <f>0.01*'Table A3'!J28</f>
        <v>0.15608483673939097</v>
      </c>
      <c r="G26" s="4">
        <f>0.01*'Table A3'!D28</f>
        <v>0.16676285163429341</v>
      </c>
      <c r="H26" s="1"/>
      <c r="I26" s="1"/>
      <c r="J26" s="1"/>
      <c r="K26" s="1"/>
      <c r="L26" s="1"/>
      <c r="M26" s="1"/>
      <c r="N26" s="1"/>
      <c r="O26" s="1"/>
      <c r="P26" s="1"/>
      <c r="Q26" s="1"/>
      <c r="R26" s="1"/>
      <c r="S26" s="1"/>
      <c r="T26" s="1"/>
      <c r="U26" s="1"/>
    </row>
    <row r="27" spans="1:21" ht="9.75" customHeight="1">
      <c r="A27" s="1">
        <v>1936</v>
      </c>
      <c r="B27" s="4">
        <f>0.01*'Table A1'!I29</f>
        <v>0.12117594288384341</v>
      </c>
      <c r="C27" s="4">
        <f>0.01*'Table A1'!J29</f>
        <v>0.15017430518277902</v>
      </c>
      <c r="D27" s="4">
        <f>0.01*'Table A1'!D29</f>
        <v>0.17637342175901782</v>
      </c>
      <c r="E27" s="4">
        <f>0.01*'Table A3'!I29</f>
        <v>0.11955056398672689</v>
      </c>
      <c r="F27" s="4">
        <f>0.01*'Table A3'!J29</f>
        <v>0.15350474515592019</v>
      </c>
      <c r="G27" s="4">
        <f>0.01*'Table A3'!D29</f>
        <v>0.1928824418021155</v>
      </c>
      <c r="H27" s="1"/>
      <c r="I27" s="1"/>
      <c r="J27" s="1"/>
      <c r="K27" s="1"/>
      <c r="L27" s="1"/>
      <c r="M27" s="1"/>
      <c r="N27" s="1"/>
      <c r="O27" s="1"/>
      <c r="P27" s="1"/>
      <c r="Q27" s="1"/>
      <c r="R27" s="1"/>
      <c r="S27" s="1"/>
      <c r="T27" s="1"/>
      <c r="U27" s="1"/>
    </row>
    <row r="28" spans="1:21" ht="9.75" customHeight="1">
      <c r="A28" s="1">
        <v>1937</v>
      </c>
      <c r="B28" s="4">
        <f>0.01*'Table A1'!I30</f>
        <v>0.11968605363953139</v>
      </c>
      <c r="C28" s="4">
        <f>0.01*'Table A1'!J30</f>
        <v>0.14928840202600857</v>
      </c>
      <c r="D28" s="4">
        <f>0.01*'Table A1'!D30</f>
        <v>0.16450434286791296</v>
      </c>
      <c r="E28" s="4">
        <f>0.01*'Table A3'!I30</f>
        <v>0.11962707012543825</v>
      </c>
      <c r="F28" s="4">
        <f>0.01*'Table A3'!J30</f>
        <v>0.15119363144965636</v>
      </c>
      <c r="G28" s="4">
        <f>0.01*'Table A3'!D30</f>
        <v>0.17149341603070714</v>
      </c>
      <c r="H28" s="1"/>
      <c r="I28" s="1"/>
      <c r="J28" s="1"/>
      <c r="K28" s="1"/>
      <c r="L28" s="1"/>
      <c r="M28" s="1"/>
      <c r="N28" s="1"/>
      <c r="O28" s="1"/>
      <c r="P28" s="1"/>
      <c r="Q28" s="1"/>
      <c r="R28" s="1"/>
      <c r="S28" s="1"/>
      <c r="T28" s="1"/>
      <c r="U28" s="1"/>
    </row>
    <row r="29" spans="1:21" ht="9.75" customHeight="1">
      <c r="A29" s="1">
        <v>1938</v>
      </c>
      <c r="B29" s="4">
        <f>0.01*'Table A1'!I31</f>
        <v>0.12818698467121631</v>
      </c>
      <c r="C29" s="4">
        <f>0.01*'Table A1'!J31</f>
        <v>0.15452808999967554</v>
      </c>
      <c r="D29" s="4">
        <f>0.01*'Table A1'!D31</f>
        <v>0.1472938302542493</v>
      </c>
      <c r="E29" s="4">
        <f>0.01*'Table A3'!I31</f>
        <v>0.12730122122777579</v>
      </c>
      <c r="F29" s="4">
        <f>0.01*'Table A3'!J31</f>
        <v>0.15589792267849109</v>
      </c>
      <c r="G29" s="4">
        <f>0.01*'Table A3'!D31</f>
        <v>0.15754923180145183</v>
      </c>
      <c r="H29" s="1"/>
      <c r="I29" s="1"/>
      <c r="J29" s="1"/>
      <c r="K29" s="1"/>
      <c r="L29" s="1"/>
      <c r="M29" s="1"/>
      <c r="N29" s="1"/>
      <c r="O29" s="1"/>
      <c r="P29" s="1"/>
      <c r="Q29" s="1"/>
      <c r="R29" s="1"/>
      <c r="S29" s="1"/>
      <c r="T29" s="1"/>
      <c r="U29" s="1"/>
    </row>
    <row r="30" spans="1:21" ht="9.75" customHeight="1">
      <c r="A30" s="1">
        <v>1939</v>
      </c>
      <c r="B30" s="4">
        <f>0.01*'Table A1'!I32</f>
        <v>0.13282288467129041</v>
      </c>
      <c r="C30" s="4">
        <f>0.01*'Table A1'!J32</f>
        <v>0.15893573752668486</v>
      </c>
      <c r="D30" s="4">
        <f>0.01*'Table A1'!D32</f>
        <v>0.15393035953166023</v>
      </c>
      <c r="E30" s="4">
        <f>0.01*'Table A3'!I32</f>
        <v>0.13239172394743853</v>
      </c>
      <c r="F30" s="4">
        <f>0.01*'Table A3'!J32</f>
        <v>0.16103255827476801</v>
      </c>
      <c r="G30" s="4">
        <f>0.01*'Table A3'!D32</f>
        <v>0.16175457419534936</v>
      </c>
      <c r="H30" s="1"/>
      <c r="I30" s="1"/>
      <c r="J30" s="1"/>
      <c r="K30" s="1"/>
      <c r="L30" s="1"/>
      <c r="M30" s="1"/>
      <c r="N30" s="1"/>
      <c r="O30" s="1"/>
      <c r="P30" s="1"/>
      <c r="Q30" s="1"/>
      <c r="R30" s="1"/>
      <c r="S30" s="1"/>
      <c r="T30" s="1"/>
      <c r="U30" s="1"/>
    </row>
    <row r="31" spans="1:21" ht="9.75" customHeight="1">
      <c r="A31" s="1">
        <v>1940</v>
      </c>
      <c r="B31" s="4">
        <f>0.01*'Table A1'!I33</f>
        <v>0.13138487803689614</v>
      </c>
      <c r="C31" s="4">
        <f>0.01*'Table A1'!J33</f>
        <v>0.15554161626419646</v>
      </c>
      <c r="D31" s="4">
        <f>0.01*'Table A1'!D33</f>
        <v>0.15733988074633878</v>
      </c>
      <c r="E31" s="4">
        <f>0.01*'Table A3'!I33</f>
        <v>0.13070891184715841</v>
      </c>
      <c r="F31" s="4">
        <f>0.01*'Table A3'!J33</f>
        <v>0.15744167514890969</v>
      </c>
      <c r="G31" s="4">
        <f>0.01*'Table A3'!D33</f>
        <v>0.16478073729414297</v>
      </c>
      <c r="H31" s="1"/>
      <c r="I31" s="1"/>
      <c r="J31" s="1"/>
      <c r="K31" s="1"/>
      <c r="L31" s="1"/>
      <c r="M31" s="1"/>
      <c r="N31" s="1"/>
      <c r="O31" s="1"/>
      <c r="P31" s="1"/>
      <c r="Q31" s="1"/>
      <c r="R31" s="1"/>
      <c r="S31" s="1"/>
      <c r="T31" s="1"/>
      <c r="U31" s="1"/>
    </row>
    <row r="32" spans="1:21" ht="9.75" customHeight="1">
      <c r="A32" s="1">
        <v>1941</v>
      </c>
      <c r="B32" s="4">
        <f>0.01*'Table A1'!I34</f>
        <v>0.12002108457499745</v>
      </c>
      <c r="C32" s="4">
        <f>0.01*'Table A1'!J34</f>
        <v>0.14009227740856633</v>
      </c>
      <c r="D32" s="4">
        <f>0.01*'Table A1'!D34</f>
        <v>0.15007978377996722</v>
      </c>
      <c r="E32" s="4">
        <f>0.01*'Table A3'!I34</f>
        <v>0.11938406621834941</v>
      </c>
      <c r="F32" s="4">
        <f>0.01*'Table A3'!J34</f>
        <v>0.14206365911198685</v>
      </c>
      <c r="G32" s="4">
        <f>0.01*'Table A3'!D34</f>
        <v>0.15785567024243194</v>
      </c>
      <c r="H32" s="1"/>
      <c r="I32" s="1"/>
      <c r="J32" s="1"/>
      <c r="K32" s="1"/>
      <c r="L32" s="1"/>
      <c r="M32" s="1"/>
      <c r="N32" s="1"/>
      <c r="O32" s="1"/>
      <c r="P32" s="1"/>
      <c r="Q32" s="1"/>
      <c r="R32" s="1"/>
      <c r="S32" s="1"/>
      <c r="T32" s="1"/>
      <c r="U32" s="1"/>
    </row>
    <row r="33" spans="1:21" ht="9.75" customHeight="1">
      <c r="A33" s="1">
        <v>1942</v>
      </c>
      <c r="B33" s="4">
        <f>0.01*'Table A1'!I35</f>
        <v>0.10386784893704083</v>
      </c>
      <c r="C33" s="4">
        <f>0.01*'Table A1'!J35</f>
        <v>0.12201957162023633</v>
      </c>
      <c r="D33" s="4">
        <f>0.01*'Table A1'!D35</f>
        <v>0.12905441063638765</v>
      </c>
      <c r="E33" s="4">
        <f>0.01*'Table A3'!I35</f>
        <v>0.10324907909240157</v>
      </c>
      <c r="F33" s="4">
        <f>0.01*'Table A3'!J35</f>
        <v>0.12374286436890543</v>
      </c>
      <c r="G33" s="4">
        <f>0.01*'Table A3'!D35</f>
        <v>0.13428668320893028</v>
      </c>
      <c r="H33" s="1"/>
      <c r="I33" s="1"/>
      <c r="J33" s="1"/>
      <c r="K33" s="1"/>
      <c r="L33" s="1"/>
      <c r="M33" s="1"/>
      <c r="N33" s="1"/>
      <c r="O33" s="1"/>
      <c r="P33" s="1"/>
      <c r="Q33" s="1"/>
      <c r="R33" s="1"/>
      <c r="S33" s="1"/>
      <c r="T33" s="1"/>
      <c r="U33" s="1"/>
    </row>
    <row r="34" spans="1:21" ht="9.75" customHeight="1">
      <c r="A34" s="1">
        <v>1943</v>
      </c>
      <c r="B34" s="4">
        <f>0.01*'Table A1'!I36</f>
        <v>9.6491609354607044E-2</v>
      </c>
      <c r="C34" s="4">
        <f>0.01*'Table A1'!J36</f>
        <v>0.11536108542035094</v>
      </c>
      <c r="D34" s="4">
        <f>0.01*'Table A1'!D36</f>
        <v>0.11484653721380797</v>
      </c>
      <c r="E34" s="4">
        <f>0.01*'Table A3'!I36</f>
        <v>9.6073036660269256E-2</v>
      </c>
      <c r="F34" s="4">
        <f>0.01*'Table A3'!J36</f>
        <v>0.11773124178020644</v>
      </c>
      <c r="G34" s="4">
        <f>0.01*'Table A3'!D36</f>
        <v>0.12309474270890665</v>
      </c>
      <c r="H34" s="1"/>
      <c r="I34" s="1"/>
      <c r="J34" s="1"/>
      <c r="K34" s="1"/>
      <c r="L34" s="1"/>
      <c r="M34" s="1"/>
      <c r="N34" s="1"/>
      <c r="O34" s="1"/>
      <c r="P34" s="1"/>
      <c r="Q34" s="1"/>
      <c r="R34" s="1"/>
      <c r="S34" s="1"/>
      <c r="T34" s="1"/>
      <c r="U34" s="1"/>
    </row>
    <row r="35" spans="1:21" ht="9.75" customHeight="1">
      <c r="A35" s="1">
        <v>1944</v>
      </c>
      <c r="B35" s="4">
        <f>0.01*'Table A1'!I37</f>
        <v>9.7905860661700456E-2</v>
      </c>
      <c r="C35" s="4">
        <f>0.01*'Table A1'!J37</f>
        <v>0.11219613882800238</v>
      </c>
      <c r="D35" s="4">
        <f>0.01*'Table A1'!D37</f>
        <v>0.10538670000257931</v>
      </c>
      <c r="E35" s="4">
        <f>0.01*'Table A3'!I37</f>
        <v>9.7474287952018027E-2</v>
      </c>
      <c r="F35" s="4">
        <f>0.01*'Table A3'!J37</f>
        <v>0.11484167853064886</v>
      </c>
      <c r="G35" s="4">
        <f>0.01*'Table A3'!D37</f>
        <v>0.11280934337188071</v>
      </c>
      <c r="H35" s="1"/>
      <c r="I35" s="1"/>
      <c r="J35" s="1"/>
      <c r="K35" s="1"/>
      <c r="L35" s="1"/>
      <c r="M35" s="1"/>
      <c r="N35" s="1"/>
      <c r="O35" s="1"/>
      <c r="P35" s="1"/>
      <c r="Q35" s="1"/>
      <c r="R35" s="1"/>
      <c r="S35" s="1"/>
      <c r="T35" s="1"/>
      <c r="U35" s="1"/>
    </row>
    <row r="36" spans="1:21" ht="9.75" customHeight="1">
      <c r="A36" s="1">
        <v>1945</v>
      </c>
      <c r="B36" s="4">
        <f>0.01*'Table A1'!I38</f>
        <v>9.7411570617921037E-2</v>
      </c>
      <c r="C36" s="4">
        <f>0.01*'Table A1'!J38</f>
        <v>0.11832237695605455</v>
      </c>
      <c r="D36" s="4">
        <f>0.01*'Table A1'!D38</f>
        <v>0.11071193948809939</v>
      </c>
      <c r="E36" s="4">
        <f>0.01*'Table A3'!I38</f>
        <v>9.628727715440441E-2</v>
      </c>
      <c r="F36" s="4">
        <f>0.01*'Table A3'!J38</f>
        <v>0.1227879163313696</v>
      </c>
      <c r="G36" s="4">
        <f>0.01*'Table A3'!D38</f>
        <v>0.12515791093689743</v>
      </c>
      <c r="H36" s="1"/>
      <c r="I36" s="1"/>
      <c r="J36" s="1"/>
      <c r="K36" s="1"/>
      <c r="L36" s="1"/>
      <c r="M36" s="1"/>
      <c r="N36" s="1"/>
      <c r="O36" s="1"/>
      <c r="P36" s="1"/>
      <c r="Q36" s="1"/>
      <c r="R36" s="1"/>
      <c r="S36" s="1"/>
      <c r="T36" s="1"/>
      <c r="U36" s="1"/>
    </row>
    <row r="37" spans="1:21" ht="9.75" customHeight="1">
      <c r="A37" s="1">
        <v>1946</v>
      </c>
      <c r="B37" s="4">
        <f>0.01*'Table A1'!I39</f>
        <v>9.9586538488038431E-2</v>
      </c>
      <c r="C37" s="4">
        <f>0.01*'Table A1'!J39</f>
        <v>0.1289531444957891</v>
      </c>
      <c r="D37" s="4">
        <f>0.01*'Table A1'!D39</f>
        <v>0.11762425770547628</v>
      </c>
      <c r="E37" s="4">
        <f>0.01*'Table A3'!I39</f>
        <v>9.9341648246549008E-2</v>
      </c>
      <c r="F37" s="4">
        <f>0.01*'Table A3'!J39</f>
        <v>0.13488333869329783</v>
      </c>
      <c r="G37" s="4">
        <f>0.01*'Table A3'!D39</f>
        <v>0.1327705253334413</v>
      </c>
      <c r="H37" s="1"/>
      <c r="I37" s="1"/>
      <c r="J37" s="1"/>
      <c r="K37" s="1"/>
      <c r="L37" s="1"/>
      <c r="M37" s="1"/>
      <c r="N37" s="1"/>
      <c r="O37" s="1"/>
      <c r="P37" s="1"/>
      <c r="Q37" s="1"/>
      <c r="R37" s="1"/>
      <c r="S37" s="1"/>
      <c r="T37" s="1"/>
      <c r="U37" s="1"/>
    </row>
    <row r="38" spans="1:21" ht="9.75" customHeight="1">
      <c r="A38" s="1">
        <v>1947</v>
      </c>
      <c r="B38" s="4">
        <f>0.01*'Table A1'!I40</f>
        <v>9.7177149455914547E-2</v>
      </c>
      <c r="C38" s="4">
        <f>0.01*'Table A1'!J40</f>
        <v>0.12345626723969874</v>
      </c>
      <c r="D38" s="4">
        <f>0.01*'Table A1'!D40</f>
        <v>0.10953835923874256</v>
      </c>
      <c r="E38" s="4">
        <f>0.01*'Table A3'!I40</f>
        <v>9.6696047393842049E-2</v>
      </c>
      <c r="F38" s="4">
        <f>0.01*'Table A3'!J40</f>
        <v>0.12723220701329355</v>
      </c>
      <c r="G38" s="4">
        <f>0.01*'Table A3'!D40</f>
        <v>0.11955055203166751</v>
      </c>
      <c r="H38" s="1"/>
      <c r="I38" s="1"/>
      <c r="J38" s="1"/>
      <c r="K38" s="1"/>
      <c r="L38" s="1"/>
      <c r="M38" s="1"/>
      <c r="N38" s="1"/>
      <c r="O38" s="1"/>
      <c r="P38" s="1"/>
      <c r="Q38" s="1"/>
      <c r="R38" s="1"/>
      <c r="S38" s="1"/>
      <c r="T38" s="1"/>
      <c r="U38" s="1"/>
    </row>
    <row r="39" spans="1:21" ht="9.75" customHeight="1">
      <c r="A39" s="1">
        <v>1948</v>
      </c>
      <c r="B39" s="4">
        <f>0.01*'Table A1'!I41</f>
        <v>0.10024658418609071</v>
      </c>
      <c r="C39" s="4">
        <f>0.01*'Table A1'!J41</f>
        <v>0.12426106752449798</v>
      </c>
      <c r="D39" s="4">
        <f>0.01*'Table A1'!D41</f>
        <v>0.11269872474143945</v>
      </c>
      <c r="E39" s="4">
        <f>0.01*'Table A3'!I41</f>
        <v>9.9582899433307837E-2</v>
      </c>
      <c r="F39" s="4">
        <f>0.01*'Table A3'!J41</f>
        <v>0.12812618372655998</v>
      </c>
      <c r="G39" s="4">
        <f>0.01*'Table A3'!D41</f>
        <v>0.12242600017043001</v>
      </c>
      <c r="H39" s="1"/>
      <c r="I39" s="1"/>
      <c r="J39" s="1"/>
      <c r="K39" s="1"/>
      <c r="L39" s="1"/>
      <c r="M39" s="1"/>
      <c r="N39" s="1"/>
      <c r="O39" s="1"/>
      <c r="P39" s="1"/>
      <c r="Q39" s="1"/>
      <c r="R39" s="1"/>
      <c r="S39" s="1"/>
      <c r="T39" s="1"/>
      <c r="U39" s="1"/>
    </row>
    <row r="40" spans="1:21" ht="9.75" customHeight="1">
      <c r="A40" s="1">
        <v>1949</v>
      </c>
      <c r="B40" s="4">
        <f>0.01*'Table A1'!I42</f>
        <v>0.10301182983739424</v>
      </c>
      <c r="C40" s="4">
        <f>0.01*'Table A1'!J42</f>
        <v>0.12515850404868029</v>
      </c>
      <c r="D40" s="4">
        <f>0.01*'Table A1'!D42</f>
        <v>0.10946064706587993</v>
      </c>
      <c r="E40" s="4">
        <f>0.01*'Table A3'!I42</f>
        <v>0.10245585997297876</v>
      </c>
      <c r="F40" s="4">
        <f>0.01*'Table A3'!J42</f>
        <v>0.12778450164874042</v>
      </c>
      <c r="G40" s="4">
        <f>0.01*'Table A3'!D42</f>
        <v>0.11726960080682737</v>
      </c>
      <c r="H40" s="1"/>
      <c r="I40" s="1"/>
      <c r="J40" s="1"/>
      <c r="K40" s="1"/>
      <c r="L40" s="1"/>
      <c r="M40" s="1"/>
      <c r="N40" s="1"/>
      <c r="O40" s="1"/>
      <c r="P40" s="1"/>
      <c r="Q40" s="1"/>
      <c r="R40" s="1"/>
      <c r="S40" s="1"/>
      <c r="T40" s="1"/>
      <c r="U40" s="1"/>
    </row>
    <row r="41" spans="1:21" ht="9.75" customHeight="1">
      <c r="A41" s="1">
        <v>1950</v>
      </c>
      <c r="B41" s="4">
        <f>0.01*'Table A1'!I43</f>
        <v>9.9998110178134883E-2</v>
      </c>
      <c r="C41" s="4">
        <f>0.01*'Table A1'!J43</f>
        <v>0.12511224094302659</v>
      </c>
      <c r="D41" s="4">
        <f>0.01*'Table A1'!D43</f>
        <v>0.11360065498282972</v>
      </c>
      <c r="E41" s="4">
        <f>0.01*'Table A3'!I43</f>
        <v>0.10029923776492652</v>
      </c>
      <c r="F41" s="4">
        <f>0.01*'Table A3'!J43</f>
        <v>0.12713908144480199</v>
      </c>
      <c r="G41" s="4">
        <f>0.01*'Table A3'!D43</f>
        <v>0.12819535039978586</v>
      </c>
      <c r="H41" s="1"/>
      <c r="I41" s="1"/>
      <c r="J41" s="1"/>
      <c r="K41" s="1"/>
      <c r="L41" s="1"/>
      <c r="M41" s="1"/>
      <c r="N41" s="1"/>
      <c r="O41" s="1"/>
      <c r="P41" s="1"/>
      <c r="Q41" s="1"/>
      <c r="R41" s="1"/>
      <c r="S41" s="1"/>
      <c r="T41" s="1"/>
      <c r="U41" s="1"/>
    </row>
    <row r="42" spans="1:21" ht="9.75" customHeight="1">
      <c r="A42" s="1">
        <v>1951</v>
      </c>
      <c r="B42" s="4">
        <f>0.01*'Table A1'!I44</f>
        <v>0.10149800786556558</v>
      </c>
      <c r="C42" s="4">
        <f>0.01*'Table A1'!J44</f>
        <v>0.12151828759403849</v>
      </c>
      <c r="D42" s="4">
        <f>0.01*'Table A1'!D44</f>
        <v>0.10518335555718981</v>
      </c>
      <c r="E42" s="4">
        <f>0.01*'Table A3'!I44</f>
        <v>0.10016581071788558</v>
      </c>
      <c r="F42" s="4">
        <f>0.01*'Table A3'!J44</f>
        <v>0.12413865270543224</v>
      </c>
      <c r="G42" s="4">
        <f>0.01*'Table A3'!D44</f>
        <v>0.11787105144922104</v>
      </c>
      <c r="H42" s="1"/>
      <c r="I42" s="1"/>
      <c r="J42" s="1"/>
      <c r="K42" s="1"/>
      <c r="L42" s="1"/>
      <c r="M42" s="1"/>
      <c r="N42" s="1"/>
      <c r="O42" s="1"/>
      <c r="P42" s="1"/>
      <c r="Q42" s="1"/>
      <c r="R42" s="1"/>
      <c r="S42" s="1"/>
      <c r="T42" s="1"/>
      <c r="U42" s="1"/>
    </row>
    <row r="43" spans="1:21" ht="9.75" customHeight="1">
      <c r="A43" s="1">
        <v>1952</v>
      </c>
      <c r="B43" s="4">
        <f>0.01*'Table A1'!I45</f>
        <v>0.10227071769756656</v>
      </c>
      <c r="C43" s="4">
        <f>0.01*'Table A1'!J45</f>
        <v>0.12088570111264135</v>
      </c>
      <c r="D43" s="4">
        <f>0.01*'Table A1'!D45</f>
        <v>9.7583202165547417E-2</v>
      </c>
      <c r="E43" s="4">
        <f>0.01*'Table A3'!I45</f>
        <v>0.10142465906101233</v>
      </c>
      <c r="F43" s="4">
        <f>0.01*'Table A3'!J45</f>
        <v>0.12278167137670799</v>
      </c>
      <c r="G43" s="4">
        <f>0.01*'Table A3'!D45</f>
        <v>0.1079087598547829</v>
      </c>
      <c r="H43" s="1"/>
      <c r="I43" s="1"/>
      <c r="J43" s="1"/>
      <c r="K43" s="1"/>
      <c r="L43" s="1"/>
      <c r="M43" s="1"/>
      <c r="N43" s="1"/>
      <c r="O43" s="1"/>
      <c r="P43" s="1"/>
      <c r="Q43" s="1"/>
      <c r="R43" s="1"/>
      <c r="S43" s="1"/>
      <c r="T43" s="1"/>
      <c r="U43" s="1"/>
    </row>
    <row r="44" spans="1:21" ht="9.75" customHeight="1">
      <c r="A44" s="1">
        <v>1953</v>
      </c>
      <c r="B44" s="4">
        <f>0.01*'Table A1'!I46</f>
        <v>0.10373089379144329</v>
      </c>
      <c r="C44" s="4">
        <f>0.01*'Table A1'!J46</f>
        <v>0.11926252718993259</v>
      </c>
      <c r="D44" s="4">
        <f>0.01*'Table A1'!D46</f>
        <v>9.081089770218638E-2</v>
      </c>
      <c r="E44" s="4">
        <f>0.01*'Table A3'!I46</f>
        <v>0.10293902192783783</v>
      </c>
      <c r="F44" s="4">
        <f>0.01*'Table A3'!J46</f>
        <v>0.12111163833963888</v>
      </c>
      <c r="G44" s="4">
        <f>0.01*'Table A3'!D46</f>
        <v>9.9018850353359431E-2</v>
      </c>
      <c r="H44" s="1"/>
      <c r="I44" s="1"/>
      <c r="J44" s="1"/>
      <c r="K44" s="1"/>
      <c r="L44" s="1"/>
      <c r="M44" s="1"/>
      <c r="N44" s="1"/>
      <c r="O44" s="1"/>
      <c r="P44" s="1"/>
      <c r="Q44" s="1"/>
      <c r="R44" s="1"/>
      <c r="S44" s="1"/>
      <c r="T44" s="1"/>
      <c r="U44" s="1"/>
    </row>
    <row r="45" spans="1:21" ht="9.75" customHeight="1">
      <c r="A45" s="1">
        <v>1954</v>
      </c>
      <c r="B45" s="4">
        <f>0.01*'Table A1'!I47</f>
        <v>0.10558628049482596</v>
      </c>
      <c r="C45" s="4">
        <f>0.01*'Table A1'!J47</f>
        <v>0.12170226767482391</v>
      </c>
      <c r="D45" s="4">
        <f>0.01*'Table A1'!D47</f>
        <v>9.3904559145803049E-2</v>
      </c>
      <c r="E45" s="4">
        <f>0.01*'Table A3'!I47</f>
        <v>0.10338428786435809</v>
      </c>
      <c r="F45" s="4">
        <f>0.01*'Table A3'!J47</f>
        <v>0.12524119999736549</v>
      </c>
      <c r="G45" s="4">
        <f>0.01*'Table A3'!D47</f>
        <v>0.10773561804160744</v>
      </c>
      <c r="H45" s="1"/>
      <c r="I45" s="1"/>
      <c r="J45" s="1"/>
      <c r="K45" s="1"/>
      <c r="L45" s="1"/>
      <c r="M45" s="1"/>
      <c r="N45" s="1"/>
      <c r="O45" s="1"/>
      <c r="P45" s="1"/>
      <c r="Q45" s="1"/>
      <c r="R45" s="1"/>
      <c r="S45" s="1"/>
      <c r="T45" s="1"/>
      <c r="U45" s="1"/>
    </row>
    <row r="46" spans="1:21" ht="9.75" customHeight="1">
      <c r="A46" s="1">
        <v>1955</v>
      </c>
      <c r="B46" s="4">
        <f>0.01*'Table A1'!I48</f>
        <v>0.10394238480536569</v>
      </c>
      <c r="C46" s="4">
        <f>0.01*'Table A1'!J48</f>
        <v>0.12197307829353474</v>
      </c>
      <c r="D46" s="4">
        <f>0.01*'Table A1'!D48</f>
        <v>9.1805282675712654E-2</v>
      </c>
      <c r="E46" s="4">
        <f>0.01*'Table A3'!I48</f>
        <v>0.10341706611461582</v>
      </c>
      <c r="F46" s="4">
        <f>0.01*'Table A3'!J48</f>
        <v>0.12538546294177072</v>
      </c>
      <c r="G46" s="4">
        <f>0.01*'Table A3'!D48</f>
        <v>0.11057545520131828</v>
      </c>
      <c r="H46" s="1"/>
      <c r="I46" s="1"/>
      <c r="J46" s="1"/>
      <c r="K46" s="1"/>
      <c r="L46" s="1"/>
      <c r="M46" s="1"/>
      <c r="N46" s="1"/>
      <c r="O46" s="1"/>
      <c r="P46" s="1"/>
      <c r="Q46" s="1"/>
      <c r="R46" s="1"/>
      <c r="S46" s="1"/>
      <c r="T46" s="1"/>
      <c r="U46" s="1"/>
    </row>
    <row r="47" spans="1:21" ht="9.75" customHeight="1">
      <c r="A47" s="1">
        <v>1956</v>
      </c>
      <c r="B47" s="4">
        <f>0.01*'Table A1'!I49</f>
        <v>0.10458474605962842</v>
      </c>
      <c r="C47" s="4">
        <f>0.01*'Table A1'!J49</f>
        <v>0.12260573626562897</v>
      </c>
      <c r="D47" s="4">
        <f>0.01*'Table A1'!D49</f>
        <v>9.0869757576587148E-2</v>
      </c>
      <c r="E47" s="4">
        <f>0.01*'Table A3'!I49</f>
        <v>0.10335236142062798</v>
      </c>
      <c r="F47" s="4">
        <f>0.01*'Table A3'!J49</f>
        <v>0.12454821913792069</v>
      </c>
      <c r="G47" s="4">
        <f>0.01*'Table A3'!D49</f>
        <v>0.10672081713296967</v>
      </c>
      <c r="H47" s="1"/>
      <c r="I47" s="1"/>
      <c r="J47" s="1"/>
      <c r="K47" s="1"/>
      <c r="L47" s="1"/>
      <c r="M47" s="1"/>
      <c r="N47" s="1"/>
      <c r="O47" s="1"/>
      <c r="P47" s="1"/>
      <c r="Q47" s="1"/>
      <c r="R47" s="1"/>
      <c r="S47" s="1"/>
      <c r="T47" s="1"/>
      <c r="U47" s="1"/>
    </row>
    <row r="48" spans="1:21" ht="9.75" customHeight="1">
      <c r="A48" s="1">
        <v>1957</v>
      </c>
      <c r="B48" s="4">
        <f>0.01*'Table A1'!I50</f>
        <v>0.10519809567120664</v>
      </c>
      <c r="C48" s="4">
        <f>0.01*'Table A1'!J50</f>
        <v>0.1218561465283169</v>
      </c>
      <c r="D48" s="4">
        <f>0.01*'Table A1'!D50</f>
        <v>8.9818851566021526E-2</v>
      </c>
      <c r="E48" s="4">
        <f>0.01*'Table A3'!I50</f>
        <v>0.10384106487425193</v>
      </c>
      <c r="F48" s="4">
        <f>0.01*'Table A3'!J50</f>
        <v>0.12443513698486727</v>
      </c>
      <c r="G48" s="4">
        <f>0.01*'Table A3'!D50</f>
        <v>0.10160969512973962</v>
      </c>
      <c r="H48" s="1"/>
      <c r="I48" s="1"/>
      <c r="J48" s="1"/>
      <c r="K48" s="1"/>
      <c r="L48" s="1"/>
      <c r="M48" s="1"/>
      <c r="N48" s="1"/>
      <c r="O48" s="1"/>
      <c r="P48" s="1"/>
      <c r="Q48" s="1"/>
      <c r="R48" s="1"/>
      <c r="S48" s="1"/>
      <c r="T48" s="1"/>
      <c r="U48" s="1"/>
    </row>
    <row r="49" spans="1:21" ht="9.75" customHeight="1">
      <c r="A49" s="1">
        <v>1958</v>
      </c>
      <c r="B49" s="4">
        <f>0.01*'Table A1'!I51</f>
        <v>0.10852251180455454</v>
      </c>
      <c r="C49" s="4">
        <f>0.01*'Table A1'!J51</f>
        <v>0.12426444416276498</v>
      </c>
      <c r="D49" s="4">
        <f>0.01*'Table A1'!D51</f>
        <v>8.8335735001955892E-2</v>
      </c>
      <c r="E49" s="4">
        <f>0.01*'Table A3'!I51</f>
        <v>0.10634857381561713</v>
      </c>
      <c r="F49" s="4">
        <f>0.01*'Table A3'!J51</f>
        <v>0.12720932672620572</v>
      </c>
      <c r="G49" s="4">
        <f>0.01*'Table A3'!D51</f>
        <v>0.10205745453581454</v>
      </c>
      <c r="H49" s="1"/>
      <c r="I49" s="1"/>
      <c r="J49" s="1"/>
      <c r="K49" s="1"/>
      <c r="L49" s="1"/>
      <c r="M49" s="1"/>
      <c r="N49" s="1"/>
      <c r="O49" s="1"/>
      <c r="P49" s="1"/>
      <c r="Q49" s="1"/>
      <c r="R49" s="1"/>
      <c r="S49" s="1"/>
      <c r="T49" s="1"/>
      <c r="U49" s="1"/>
    </row>
    <row r="50" spans="1:21" ht="9.75" customHeight="1">
      <c r="A50" s="1">
        <v>1959</v>
      </c>
      <c r="B50" s="4">
        <f>0.01*'Table A1'!I52</f>
        <v>0.11008465189535961</v>
      </c>
      <c r="C50" s="4">
        <f>0.01*'Table A1'!J52</f>
        <v>0.12276970679962268</v>
      </c>
      <c r="D50" s="4">
        <f>0.01*'Table A1'!D52</f>
        <v>8.7478520785266911E-2</v>
      </c>
      <c r="E50" s="4">
        <f>0.01*'Table A3'!I52</f>
        <v>0.10613820167644374</v>
      </c>
      <c r="F50" s="4">
        <f>0.01*'Table A3'!J52</f>
        <v>0.12742361259973345</v>
      </c>
      <c r="G50" s="4">
        <f>0.01*'Table A3'!D52</f>
        <v>0.1064744460659322</v>
      </c>
      <c r="H50" s="1"/>
      <c r="I50" s="1"/>
      <c r="J50" s="1"/>
      <c r="K50" s="1"/>
      <c r="L50" s="1"/>
      <c r="M50" s="1"/>
      <c r="N50" s="1"/>
      <c r="O50" s="1"/>
      <c r="P50" s="1"/>
      <c r="Q50" s="1"/>
      <c r="R50" s="1"/>
      <c r="S50" s="1"/>
      <c r="T50" s="1"/>
      <c r="U50" s="1"/>
    </row>
    <row r="51" spans="1:21" ht="9.75" customHeight="1">
      <c r="A51" s="1">
        <v>1960</v>
      </c>
      <c r="B51" s="4">
        <f>0.01*'Table A1'!I53</f>
        <v>0.11145905888793931</v>
      </c>
      <c r="C51" s="4">
        <f>0.01*'Table A1'!J53</f>
        <v>0.12154941605204292</v>
      </c>
      <c r="D51" s="4">
        <f>0.01*'Table A1'!D53</f>
        <v>8.3565900921357628E-2</v>
      </c>
      <c r="E51" s="4">
        <f>0.01*'Table A3'!I53</f>
        <v>0.10900783745392741</v>
      </c>
      <c r="F51" s="4">
        <f>0.01*'Table A3'!J53</f>
        <v>0.12539732313323054</v>
      </c>
      <c r="G51" s="4">
        <f>0.01*'Table A3'!D53</f>
        <v>0.10034579956956322</v>
      </c>
      <c r="H51" s="1"/>
      <c r="I51" s="1"/>
      <c r="J51" s="1"/>
      <c r="K51" s="1"/>
      <c r="L51" s="1"/>
      <c r="M51" s="1"/>
      <c r="N51" s="1"/>
      <c r="O51" s="1"/>
      <c r="P51" s="1"/>
      <c r="Q51" s="1"/>
      <c r="R51" s="1"/>
      <c r="S51" s="1"/>
      <c r="T51" s="1"/>
      <c r="U51" s="1"/>
    </row>
    <row r="52" spans="1:21" ht="9.75" customHeight="1">
      <c r="A52" s="1">
        <v>1961</v>
      </c>
      <c r="B52" s="4">
        <f>0.01*'Table A1'!I54</f>
        <v>0.1098934972227239</v>
      </c>
      <c r="C52" s="4">
        <f>0.01*'Table A1'!J54</f>
        <v>0.12569261213289235</v>
      </c>
      <c r="D52" s="4">
        <f>0.01*'Table A1'!D54</f>
        <v>8.3376005383909949E-2</v>
      </c>
      <c r="E52" s="4">
        <f>0.01*'Table A3'!I54</f>
        <v>0.10753406005479384</v>
      </c>
      <c r="F52" s="4">
        <f>0.01*'Table A3'!J54</f>
        <v>0.12860710646840265</v>
      </c>
      <c r="G52" s="4">
        <f>0.01*'Table A3'!D54</f>
        <v>0.10640656153200087</v>
      </c>
      <c r="H52" s="1"/>
      <c r="I52" s="1"/>
      <c r="J52" s="1"/>
      <c r="K52" s="1"/>
      <c r="L52" s="1"/>
      <c r="M52" s="1"/>
      <c r="N52" s="1"/>
      <c r="O52" s="1"/>
      <c r="P52" s="1"/>
      <c r="Q52" s="1"/>
      <c r="R52" s="1"/>
      <c r="S52" s="1"/>
      <c r="T52" s="1"/>
      <c r="U52" s="1"/>
    </row>
    <row r="53" spans="1:21" ht="9.75" customHeight="1">
      <c r="A53" s="1">
        <v>1962</v>
      </c>
      <c r="B53" s="4">
        <f>0.01*'Table A1'!I55</f>
        <v>0.11101013484778176</v>
      </c>
      <c r="C53" s="4">
        <f>0.01*'Table A1'!J55</f>
        <v>0.12669136650208299</v>
      </c>
      <c r="D53" s="4">
        <f>0.01*'Table A1'!D55</f>
        <v>8.2736755670745551E-2</v>
      </c>
      <c r="E53" s="4">
        <f>0.01*'Table A3'!I55</f>
        <v>0.10895018973415546</v>
      </c>
      <c r="F53" s="4">
        <f>0.01*'Table A3'!J55</f>
        <v>0.12855979853700863</v>
      </c>
      <c r="G53" s="4">
        <f>0.01*'Table A3'!D55</f>
        <v>9.9499062481040373E-2</v>
      </c>
      <c r="H53" s="1"/>
      <c r="I53" s="1"/>
      <c r="J53" s="1"/>
      <c r="K53" s="1"/>
      <c r="L53" s="1"/>
      <c r="M53" s="1"/>
      <c r="N53" s="1"/>
      <c r="O53" s="1"/>
      <c r="P53" s="1"/>
      <c r="Q53" s="1"/>
      <c r="R53" s="1"/>
      <c r="S53" s="1"/>
      <c r="T53" s="1"/>
      <c r="U53" s="1"/>
    </row>
    <row r="54" spans="1:21" ht="9.75" customHeight="1">
      <c r="A54" s="1">
        <v>1963</v>
      </c>
      <c r="B54" s="4">
        <f>0.01*'Table A1'!I56</f>
        <v>0.11114561106669438</v>
      </c>
      <c r="C54" s="4">
        <f>0.01*'Table A1'!J56</f>
        <v>0.1273112455771841</v>
      </c>
      <c r="D54" s="4">
        <f>0.01*'Table A1'!D56</f>
        <v>8.1639366576136144E-2</v>
      </c>
      <c r="E54" s="4">
        <f>0.01*'Table A3'!I56</f>
        <v>0.10940933605059741</v>
      </c>
      <c r="F54" s="4">
        <f>0.01*'Table A3'!J56</f>
        <v>0.12927368975716377</v>
      </c>
      <c r="G54" s="4">
        <f>0.01*'Table A3'!D56</f>
        <v>9.91651029594353E-2</v>
      </c>
      <c r="H54" s="1"/>
      <c r="I54" s="1"/>
      <c r="J54" s="1"/>
      <c r="K54" s="1"/>
      <c r="L54" s="1"/>
      <c r="M54" s="1"/>
      <c r="N54" s="1"/>
      <c r="O54" s="1"/>
      <c r="P54" s="1"/>
      <c r="Q54" s="1"/>
      <c r="R54" s="1"/>
      <c r="S54" s="1"/>
      <c r="T54" s="1"/>
      <c r="U54" s="1"/>
    </row>
    <row r="55" spans="1:21" ht="9.75" customHeight="1">
      <c r="A55" s="1">
        <v>1964</v>
      </c>
      <c r="B55" s="4">
        <f>0.01*'Table A1'!I57</f>
        <v>0.11016253655511818</v>
      </c>
      <c r="C55" s="4">
        <f>0.01*'Table A1'!J57</f>
        <v>0.12602313185430228</v>
      </c>
      <c r="D55" s="4">
        <f>0.01*'Table A1'!D57</f>
        <v>8.0207510462667719E-2</v>
      </c>
      <c r="E55" s="4">
        <f>0.01*'Table A3'!I57</f>
        <v>0.10921918393320837</v>
      </c>
      <c r="F55" s="4">
        <f>0.01*'Table A3'!J57</f>
        <v>0.13022137276303114</v>
      </c>
      <c r="G55" s="4">
        <f>0.01*'Table A3'!D57</f>
        <v>0.10479103530661327</v>
      </c>
      <c r="H55" s="1"/>
      <c r="I55" s="1"/>
      <c r="J55" s="1"/>
      <c r="K55" s="1"/>
      <c r="L55" s="1"/>
      <c r="M55" s="1"/>
      <c r="N55" s="1"/>
      <c r="O55" s="1"/>
      <c r="P55" s="1"/>
      <c r="Q55" s="1"/>
      <c r="R55" s="1"/>
      <c r="S55" s="1"/>
      <c r="T55" s="1"/>
      <c r="U55" s="1"/>
    </row>
    <row r="56" spans="1:21" ht="9.75" customHeight="1">
      <c r="A56" s="1">
        <v>1965</v>
      </c>
      <c r="B56" s="4">
        <f>0.01*'Table A1'!I58</f>
        <v>0.10818295208972234</v>
      </c>
      <c r="C56" s="4">
        <f>0.01*'Table A1'!J58</f>
        <v>0.12634828389325553</v>
      </c>
      <c r="D56" s="4">
        <f>0.01*'Table A1'!D58</f>
        <v>8.0650646944014873E-2</v>
      </c>
      <c r="E56" s="4">
        <f>0.01*'Table A3'!I58</f>
        <v>0.10904636372396169</v>
      </c>
      <c r="F56" s="4">
        <f>0.01*'Table A3'!J58</f>
        <v>0.129844750033312</v>
      </c>
      <c r="G56" s="4">
        <f>0.01*'Table A3'!D58</f>
        <v>0.10891912753229198</v>
      </c>
      <c r="H56" s="1"/>
      <c r="I56" s="1"/>
      <c r="J56" s="1"/>
      <c r="K56" s="1"/>
      <c r="L56" s="1"/>
      <c r="M56" s="1"/>
      <c r="N56" s="1"/>
      <c r="O56" s="1"/>
      <c r="P56" s="1"/>
      <c r="Q56" s="1"/>
      <c r="R56" s="1"/>
      <c r="S56" s="1"/>
      <c r="T56" s="1"/>
      <c r="U56" s="1"/>
    </row>
    <row r="57" spans="1:21" ht="9.75" customHeight="1">
      <c r="A57" s="1">
        <v>1966</v>
      </c>
      <c r="B57" s="4">
        <f>0.01*'Table A1'!I59</f>
        <v>0.10989486383342172</v>
      </c>
      <c r="C57" s="4">
        <f>0.01*'Table A1'!J59</f>
        <v>0.12623874496680279</v>
      </c>
      <c r="D57" s="4">
        <f>0.01*'Table A1'!D59</f>
        <v>8.3681843007293186E-2</v>
      </c>
      <c r="E57" s="4">
        <f>0.01*'Table A3'!I59</f>
        <v>0.10751983171866869</v>
      </c>
      <c r="F57" s="4">
        <f>0.01*'Table A3'!J59</f>
        <v>0.12744778717733096</v>
      </c>
      <c r="G57" s="4">
        <f>0.01*'Table A3'!D59</f>
        <v>0.10175256812339699</v>
      </c>
      <c r="H57" s="1"/>
      <c r="I57" s="1"/>
      <c r="J57" s="1"/>
      <c r="K57" s="1"/>
      <c r="L57" s="1"/>
      <c r="M57" s="1"/>
      <c r="N57" s="1"/>
      <c r="O57" s="1"/>
      <c r="P57" s="1"/>
      <c r="Q57" s="1"/>
      <c r="R57" s="1"/>
      <c r="S57" s="1"/>
      <c r="T57" s="1"/>
      <c r="U57" s="1"/>
    </row>
    <row r="58" spans="1:21" ht="9.75" customHeight="1">
      <c r="A58" s="1">
        <v>1967</v>
      </c>
      <c r="B58" s="4">
        <f>0.01*'Table A1'!I60</f>
        <v>0.10972869594094931</v>
      </c>
      <c r="C58" s="4">
        <f>0.01*'Table A1'!J60</f>
        <v>0.12647635426886741</v>
      </c>
      <c r="D58" s="4">
        <f>0.01*'Table A1'!D60</f>
        <v>8.4253319526665718E-2</v>
      </c>
      <c r="E58" s="4">
        <f>0.01*'Table A3'!I60</f>
        <v>0.10742365674183713</v>
      </c>
      <c r="F58" s="4">
        <f>0.01*'Table A3'!J60</f>
        <v>0.12964656942990568</v>
      </c>
      <c r="G58" s="4">
        <f>0.01*'Table A3'!D60</f>
        <v>0.10737541914934186</v>
      </c>
      <c r="H58" s="1"/>
      <c r="I58" s="1"/>
      <c r="J58" s="1"/>
      <c r="K58" s="1"/>
      <c r="L58" s="1"/>
      <c r="M58" s="1"/>
      <c r="N58" s="1"/>
      <c r="O58" s="1"/>
      <c r="P58" s="1"/>
      <c r="Q58" s="1"/>
      <c r="R58" s="1"/>
      <c r="S58" s="1"/>
      <c r="T58" s="1"/>
      <c r="U58" s="1"/>
    </row>
    <row r="59" spans="1:21" ht="9.75" customHeight="1">
      <c r="A59" s="1">
        <v>1968</v>
      </c>
      <c r="B59" s="4">
        <f>0.01*'Table A1'!I61</f>
        <v>0.11006306649969051</v>
      </c>
      <c r="C59" s="4">
        <f>0.01*'Table A1'!J61</f>
        <v>0.12624370705723284</v>
      </c>
      <c r="D59" s="4">
        <f>0.01*'Table A1'!D61</f>
        <v>8.3519414859066651E-2</v>
      </c>
      <c r="E59" s="4">
        <f>0.01*'Table A3'!I61</f>
        <v>0.10696285276789042</v>
      </c>
      <c r="F59" s="4">
        <f>0.01*'Table A3'!J61</f>
        <v>0.12938045877149837</v>
      </c>
      <c r="G59" s="4">
        <f>0.01*'Table A3'!D61</f>
        <v>0.11212838574441929</v>
      </c>
      <c r="H59" s="1"/>
      <c r="I59" s="1"/>
      <c r="J59" s="1"/>
      <c r="K59" s="1"/>
      <c r="L59" s="1"/>
      <c r="M59" s="1"/>
      <c r="N59" s="1"/>
      <c r="O59" s="1"/>
      <c r="P59" s="1"/>
      <c r="Q59" s="1"/>
      <c r="R59" s="1"/>
      <c r="S59" s="1"/>
      <c r="T59" s="1"/>
      <c r="U59" s="1"/>
    </row>
    <row r="60" spans="1:21" ht="9.75" customHeight="1">
      <c r="A60" s="1">
        <v>1969</v>
      </c>
      <c r="B60" s="4">
        <f>0.01*'Table A1'!I62</f>
        <v>0.11140862876557683</v>
      </c>
      <c r="C60" s="4">
        <f>0.01*'Table A1'!J62</f>
        <v>0.12662590807139965</v>
      </c>
      <c r="D60" s="4">
        <f>0.01*'Table A1'!D62</f>
        <v>8.0174220214230291E-2</v>
      </c>
      <c r="E60" s="4">
        <f>0.01*'Table A3'!I62</f>
        <v>0.10845314467258999</v>
      </c>
      <c r="F60" s="4">
        <f>0.01*'Table A3'!J62</f>
        <v>0.12732506563913223</v>
      </c>
      <c r="G60" s="4">
        <f>0.01*'Table A3'!D62</f>
        <v>0.10351497284479398</v>
      </c>
      <c r="H60" s="1"/>
      <c r="I60" s="1"/>
      <c r="J60" s="1"/>
      <c r="K60" s="1"/>
      <c r="L60" s="1"/>
      <c r="M60" s="1"/>
      <c r="N60" s="1"/>
      <c r="O60" s="1"/>
      <c r="P60" s="1"/>
      <c r="Q60" s="1"/>
      <c r="R60" s="1"/>
      <c r="S60" s="1"/>
      <c r="T60" s="1"/>
      <c r="U60" s="1"/>
    </row>
    <row r="61" spans="1:21" ht="9.75" customHeight="1">
      <c r="A61" s="1">
        <v>1970</v>
      </c>
      <c r="B61" s="4">
        <f>0.01*'Table A1'!I63</f>
        <v>0.11125962480906058</v>
      </c>
      <c r="C61" s="4">
        <f>0.01*'Table A1'!J63</f>
        <v>0.12583851578000818</v>
      </c>
      <c r="D61" s="4">
        <f>0.01*'Table A1'!D63</f>
        <v>7.8038458864426299E-2</v>
      </c>
      <c r="E61" s="4">
        <f>0.01*'Table A3'!I63</f>
        <v>0.1096441129268623</v>
      </c>
      <c r="F61" s="4">
        <f>0.01*'Table A3'!J63</f>
        <v>0.12637490135498491</v>
      </c>
      <c r="G61" s="4">
        <f>0.01*'Table A3'!D63</f>
        <v>9.0252864935986624E-2</v>
      </c>
      <c r="H61" s="1"/>
      <c r="I61" s="1"/>
      <c r="J61" s="1"/>
      <c r="K61" s="1"/>
      <c r="L61" s="1"/>
      <c r="M61" s="1"/>
      <c r="N61" s="1"/>
      <c r="O61" s="1"/>
      <c r="P61" s="1"/>
      <c r="Q61" s="1"/>
      <c r="R61" s="1"/>
      <c r="S61" s="1"/>
      <c r="T61" s="1"/>
      <c r="U61" s="1"/>
    </row>
    <row r="62" spans="1:21" ht="9.75" customHeight="1">
      <c r="A62" s="1">
        <v>1971</v>
      </c>
      <c r="B62" s="4">
        <f>0.01*'Table A1'!I64</f>
        <v>0.11257864018771879</v>
      </c>
      <c r="C62" s="4">
        <f>0.01*'Table A1'!J64</f>
        <v>0.12709938901763093</v>
      </c>
      <c r="D62" s="4">
        <f>0.01*'Table A1'!D64</f>
        <v>7.7860816660916821E-2</v>
      </c>
      <c r="E62" s="4">
        <f>0.01*'Table A3'!I64</f>
        <v>0.11079360453508691</v>
      </c>
      <c r="F62" s="4">
        <f>0.01*'Table A3'!J64</f>
        <v>0.12858540637229438</v>
      </c>
      <c r="G62" s="4">
        <f>0.01*'Table A3'!D64</f>
        <v>9.3990561168937559E-2</v>
      </c>
      <c r="H62" s="1"/>
      <c r="I62" s="1"/>
      <c r="J62" s="1"/>
      <c r="K62" s="1"/>
      <c r="L62" s="1"/>
      <c r="M62" s="1"/>
      <c r="N62" s="1"/>
      <c r="O62" s="1"/>
      <c r="P62" s="1"/>
      <c r="Q62" s="1"/>
      <c r="R62" s="1"/>
      <c r="S62" s="1"/>
      <c r="T62" s="1"/>
      <c r="U62" s="1"/>
    </row>
    <row r="63" spans="1:21" ht="9.75" customHeight="1">
      <c r="A63" s="1">
        <v>1972</v>
      </c>
      <c r="B63" s="4">
        <f>0.01*'Table A1'!I65</f>
        <v>0.11254022084530345</v>
      </c>
      <c r="C63" s="4">
        <f>0.01*'Table A1'!J65</f>
        <v>0.12615218007693152</v>
      </c>
      <c r="D63" s="4">
        <f>0.01*'Table A1'!D65</f>
        <v>7.7541268798518803E-2</v>
      </c>
      <c r="E63" s="4">
        <f>0.01*'Table A3'!I65</f>
        <v>0.11067442046821661</v>
      </c>
      <c r="F63" s="4">
        <f>0.01*'Table A3'!J65</f>
        <v>0.12880786559492183</v>
      </c>
      <c r="G63" s="4">
        <f>0.01*'Table A3'!D65</f>
        <v>9.6377083451862661E-2</v>
      </c>
      <c r="H63" s="1"/>
      <c r="I63" s="1"/>
      <c r="J63" s="1"/>
      <c r="K63" s="1"/>
      <c r="L63" s="1"/>
      <c r="M63" s="1"/>
      <c r="N63" s="1"/>
      <c r="O63" s="1"/>
      <c r="P63" s="1"/>
      <c r="Q63" s="1"/>
      <c r="R63" s="1"/>
      <c r="S63" s="1"/>
      <c r="T63" s="1"/>
      <c r="U63" s="1"/>
    </row>
    <row r="64" spans="1:21" ht="9.75" customHeight="1">
      <c r="A64" s="1">
        <v>1973</v>
      </c>
      <c r="B64" s="4">
        <f>0.01*'Table A1'!I66</f>
        <v>0.11282942266317952</v>
      </c>
      <c r="C64" s="4">
        <f>0.01*'Table A1'!J66</f>
        <v>0.12828673570931887</v>
      </c>
      <c r="D64" s="4">
        <f>0.01*'Table A1'!D66</f>
        <v>7.7419961675539467E-2</v>
      </c>
      <c r="E64" s="4">
        <f>0.01*'Table A3'!I66</f>
        <v>0.1111907989996983</v>
      </c>
      <c r="F64" s="4">
        <f>0.01*'Table A3'!J66</f>
        <v>0.13051160867591696</v>
      </c>
      <c r="G64" s="4">
        <f>0.01*'Table A3'!D66</f>
        <v>9.1624623453135767E-2</v>
      </c>
      <c r="H64" s="1"/>
      <c r="I64" s="1"/>
      <c r="J64" s="1"/>
      <c r="K64" s="1"/>
      <c r="L64" s="1"/>
      <c r="M64" s="1"/>
      <c r="N64" s="1"/>
      <c r="O64" s="1"/>
      <c r="P64" s="1"/>
      <c r="Q64" s="1"/>
      <c r="R64" s="1"/>
      <c r="S64" s="1"/>
      <c r="T64" s="1"/>
      <c r="U64" s="1"/>
    </row>
    <row r="65" spans="1:21" ht="9.75" customHeight="1">
      <c r="A65" s="1">
        <v>1974</v>
      </c>
      <c r="B65" s="4">
        <f>0.01*'Table A1'!I67</f>
        <v>0.11323045464929962</v>
      </c>
      <c r="C65" s="4">
        <f>0.01*'Table A1'!J67</f>
        <v>0.12912923145230398</v>
      </c>
      <c r="D65" s="4">
        <f>0.01*'Table A1'!D67</f>
        <v>8.1236189170857828E-2</v>
      </c>
      <c r="E65" s="4">
        <f>0.01*'Table A3'!I67</f>
        <v>0.1119087606479879</v>
      </c>
      <c r="F65" s="4">
        <f>0.01*'Table A3'!J67</f>
        <v>0.12995416002777199</v>
      </c>
      <c r="G65" s="4">
        <f>0.01*'Table A3'!D67</f>
        <v>9.1224292172255347E-2</v>
      </c>
      <c r="H65" s="1"/>
      <c r="I65" s="1"/>
      <c r="J65" s="1"/>
      <c r="K65" s="1"/>
      <c r="L65" s="1"/>
      <c r="M65" s="1"/>
      <c r="N65" s="1"/>
      <c r="O65" s="1"/>
      <c r="P65" s="1"/>
      <c r="Q65" s="1"/>
      <c r="R65" s="1"/>
      <c r="S65" s="1"/>
      <c r="T65" s="1"/>
      <c r="U65" s="1"/>
    </row>
    <row r="66" spans="1:21" ht="9.75" customHeight="1">
      <c r="A66" s="1">
        <v>1975</v>
      </c>
      <c r="B66" s="4">
        <f>0.01*'Table A1'!I68</f>
        <v>0.11595881797123309</v>
      </c>
      <c r="C66" s="4">
        <f>0.01*'Table A1'!J68</f>
        <v>0.13019341293371817</v>
      </c>
      <c r="D66" s="4">
        <f>0.01*'Table A1'!D68</f>
        <v>8.0058801501615692E-2</v>
      </c>
      <c r="E66" s="4">
        <f>0.01*'Table A3'!I68</f>
        <v>0.11451639913409657</v>
      </c>
      <c r="F66" s="4">
        <f>0.01*'Table A3'!J68</f>
        <v>0.13108602926762686</v>
      </c>
      <c r="G66" s="4">
        <f>0.01*'Table A3'!D68</f>
        <v>8.8726726034525638E-2</v>
      </c>
      <c r="H66" s="1"/>
      <c r="I66" s="1"/>
      <c r="J66" s="1"/>
      <c r="K66" s="1"/>
      <c r="L66" s="1"/>
      <c r="M66" s="1"/>
      <c r="N66" s="1"/>
      <c r="O66" s="1"/>
      <c r="P66" s="1"/>
      <c r="Q66" s="1"/>
      <c r="R66" s="1"/>
      <c r="S66" s="1"/>
      <c r="T66" s="1"/>
      <c r="U66" s="1"/>
    </row>
    <row r="67" spans="1:21" ht="9.75" customHeight="1">
      <c r="A67" s="1">
        <v>1976</v>
      </c>
      <c r="B67" s="4">
        <f>0.01*'Table A1'!I69</f>
        <v>0.11571797066245833</v>
      </c>
      <c r="C67" s="4">
        <f>0.01*'Table A1'!J69</f>
        <v>0.12956670515346194</v>
      </c>
      <c r="D67" s="4">
        <f>0.01*'Table A1'!D69</f>
        <v>7.8891961987813494E-2</v>
      </c>
      <c r="E67" s="4">
        <f>0.01*'Table A3'!I69</f>
        <v>0.11439056776163976</v>
      </c>
      <c r="F67" s="4">
        <f>0.01*'Table A3'!J69</f>
        <v>0.13113671409908617</v>
      </c>
      <c r="G67" s="4">
        <f>0.01*'Table A3'!D69</f>
        <v>8.8608851388069065E-2</v>
      </c>
      <c r="H67" s="1"/>
      <c r="I67" s="1"/>
      <c r="J67" s="1"/>
      <c r="K67" s="1"/>
      <c r="L67" s="1"/>
      <c r="M67" s="1"/>
      <c r="N67" s="1"/>
      <c r="O67" s="1"/>
      <c r="P67" s="1"/>
      <c r="Q67" s="1"/>
      <c r="R67" s="1"/>
      <c r="S67" s="1"/>
      <c r="T67" s="1"/>
      <c r="U67" s="1"/>
    </row>
    <row r="68" spans="1:21" ht="9.75" customHeight="1">
      <c r="A68" s="1">
        <v>1977</v>
      </c>
      <c r="B68" s="4">
        <f>0.01*'Table A1'!I70</f>
        <v>0.11601474712848166</v>
      </c>
      <c r="C68" s="4">
        <f>0.01*'Table A1'!J70</f>
        <v>0.12934084164887602</v>
      </c>
      <c r="D68" s="4">
        <f>0.01*'Table A1'!D70</f>
        <v>7.8992263574060792E-2</v>
      </c>
      <c r="E68" s="4">
        <f>0.01*'Table A3'!I70</f>
        <v>0.11458953736950378</v>
      </c>
      <c r="F68" s="4">
        <f>0.01*'Table A3'!J70</f>
        <v>0.1309928282512311</v>
      </c>
      <c r="G68" s="4">
        <f>0.01*'Table A3'!D70</f>
        <v>9.0251178846532942E-2</v>
      </c>
      <c r="H68" s="1"/>
      <c r="I68" s="1"/>
      <c r="J68" s="1"/>
      <c r="K68" s="1"/>
      <c r="L68" s="1"/>
      <c r="M68" s="1"/>
      <c r="N68" s="1"/>
      <c r="O68" s="1"/>
      <c r="P68" s="1"/>
      <c r="Q68" s="1"/>
      <c r="R68" s="1"/>
      <c r="S68" s="1"/>
      <c r="T68" s="1"/>
      <c r="U68" s="1"/>
    </row>
    <row r="69" spans="1:21" ht="9.75" customHeight="1">
      <c r="A69" s="1">
        <v>1978</v>
      </c>
      <c r="B69" s="4">
        <f>0.01*'Table A1'!I71</f>
        <v>0.11578268695840216</v>
      </c>
      <c r="C69" s="4">
        <f>0.01*'Table A1'!J71</f>
        <v>0.12909467886813589</v>
      </c>
      <c r="D69" s="4">
        <f>0.01*'Table A1'!D71</f>
        <v>7.9526089866496272E-2</v>
      </c>
      <c r="E69" s="4">
        <f>0.01*'Table A3'!I71</f>
        <v>0.11450100017569029</v>
      </c>
      <c r="F69" s="4">
        <f>0.01*'Table A3'!J71</f>
        <v>0.13085453238262387</v>
      </c>
      <c r="G69" s="4">
        <f>0.01*'Table A3'!D71</f>
        <v>8.950521311798669E-2</v>
      </c>
      <c r="H69" s="1"/>
      <c r="I69" s="1"/>
      <c r="J69" s="1"/>
      <c r="K69" s="1"/>
      <c r="L69" s="1"/>
      <c r="M69" s="1"/>
      <c r="N69" s="1"/>
      <c r="O69" s="1"/>
      <c r="P69" s="1"/>
      <c r="Q69" s="1"/>
      <c r="R69" s="1"/>
      <c r="S69" s="1"/>
      <c r="T69" s="1"/>
      <c r="U69" s="1"/>
    </row>
    <row r="70" spans="1:21" ht="9.75" customHeight="1">
      <c r="A70" s="1">
        <v>1979</v>
      </c>
      <c r="B70" s="4">
        <f>0.01*'Table A1'!I72</f>
        <v>0.11515643487172461</v>
      </c>
      <c r="C70" s="4">
        <f>0.01*'Table A1'!J72</f>
        <v>0.12797554605242412</v>
      </c>
      <c r="D70" s="4">
        <f>0.01*'Table A1'!D72</f>
        <v>8.0324098037332953E-2</v>
      </c>
      <c r="E70" s="4">
        <f>0.01*'Table A3'!I72</f>
        <v>0.112809481144076</v>
      </c>
      <c r="F70" s="4">
        <f>0.01*'Table A3'!J72</f>
        <v>0.12973634562563524</v>
      </c>
      <c r="G70" s="4">
        <f>0.01*'Table A3'!D72</f>
        <v>9.957698470951884E-2</v>
      </c>
      <c r="H70" s="1"/>
      <c r="I70" s="1"/>
      <c r="J70" s="1"/>
      <c r="K70" s="1"/>
      <c r="L70" s="1"/>
      <c r="M70" s="1"/>
      <c r="N70" s="1"/>
      <c r="O70" s="1"/>
      <c r="P70" s="1"/>
      <c r="Q70" s="1"/>
      <c r="R70" s="1"/>
      <c r="S70" s="1"/>
      <c r="T70" s="1"/>
      <c r="U70" s="1"/>
    </row>
    <row r="71" spans="1:21" ht="9.75" customHeight="1">
      <c r="A71" s="1">
        <v>1980</v>
      </c>
      <c r="B71" s="4">
        <f>0.01*'Table A1'!I73</f>
        <v>0.11696017721945325</v>
      </c>
      <c r="C71" s="4">
        <f>0.01*'Table A1'!J73</f>
        <v>0.12992773077850206</v>
      </c>
      <c r="D71" s="4">
        <f>0.01*'Table A1'!D73</f>
        <v>8.1767146253680534E-2</v>
      </c>
      <c r="E71" s="4">
        <f>0.01*'Table A3'!I73</f>
        <v>0.11465347758256385</v>
      </c>
      <c r="F71" s="4">
        <f>0.01*'Table A3'!J73</f>
        <v>0.13146738006537986</v>
      </c>
      <c r="G71" s="4">
        <f>0.01*'Table A3'!D73</f>
        <v>0.10021024087968501</v>
      </c>
      <c r="H71" s="1"/>
      <c r="I71" s="1"/>
      <c r="J71" s="1"/>
      <c r="K71" s="1"/>
      <c r="L71" s="1"/>
      <c r="M71" s="1"/>
      <c r="N71" s="1"/>
      <c r="O71" s="1"/>
      <c r="P71" s="1"/>
      <c r="Q71" s="1"/>
      <c r="R71" s="1"/>
      <c r="S71" s="1"/>
      <c r="T71" s="1"/>
      <c r="U71" s="1"/>
    </row>
    <row r="72" spans="1:21" ht="9.75" customHeight="1">
      <c r="A72" s="1">
        <v>1981</v>
      </c>
      <c r="B72" s="4">
        <f>0.01*'Table A1'!I74</f>
        <v>0.11748295149462677</v>
      </c>
      <c r="C72" s="4">
        <f>0.01*'Table A1'!J74</f>
        <v>0.12942961016518592</v>
      </c>
      <c r="D72" s="4">
        <f>0.01*'Table A1'!D74</f>
        <v>8.0260755469279785E-2</v>
      </c>
      <c r="E72" s="4">
        <f>0.01*'Table A3'!I74</f>
        <v>0.11507137040048403</v>
      </c>
      <c r="F72" s="4">
        <f>0.01*'Table A3'!J74</f>
        <v>0.13019298876132754</v>
      </c>
      <c r="G72" s="4">
        <f>0.01*'Table A3'!D74</f>
        <v>0.1001702480787313</v>
      </c>
      <c r="H72" s="1"/>
      <c r="I72" s="1"/>
      <c r="J72" s="1"/>
      <c r="K72" s="1"/>
      <c r="L72" s="1"/>
      <c r="M72" s="1"/>
      <c r="N72" s="1"/>
      <c r="O72" s="1"/>
      <c r="P72" s="1"/>
      <c r="Q72" s="1"/>
      <c r="R72" s="1"/>
      <c r="S72" s="1"/>
      <c r="T72" s="1"/>
      <c r="U72" s="1"/>
    </row>
    <row r="73" spans="1:21" ht="9.75" customHeight="1">
      <c r="A73" s="1">
        <v>1982</v>
      </c>
      <c r="B73" s="4">
        <f>0.01*'Table A1'!I75</f>
        <v>0.11822350385602776</v>
      </c>
      <c r="C73" s="4">
        <f>0.01*'Table A1'!J75</f>
        <v>0.1300573048656605</v>
      </c>
      <c r="D73" s="4">
        <f>0.01*'Table A1'!D75</f>
        <v>8.389938071695989E-2</v>
      </c>
      <c r="E73" s="4">
        <f>0.01*'Table A3'!I75</f>
        <v>0.11501306024543936</v>
      </c>
      <c r="F73" s="4">
        <f>0.01*'Table A3'!J75</f>
        <v>0.13035062868461889</v>
      </c>
      <c r="G73" s="4">
        <f>0.01*'Table A3'!D75</f>
        <v>0.10795796977766425</v>
      </c>
      <c r="H73" s="1"/>
      <c r="I73" s="1"/>
      <c r="J73" s="1"/>
      <c r="K73" s="1"/>
      <c r="L73" s="1"/>
      <c r="M73" s="1"/>
      <c r="N73" s="1"/>
      <c r="O73" s="1"/>
      <c r="P73" s="1"/>
      <c r="Q73" s="1"/>
      <c r="R73" s="1"/>
      <c r="S73" s="1"/>
      <c r="T73" s="1"/>
      <c r="U73" s="1"/>
    </row>
    <row r="74" spans="1:21" ht="9.75" customHeight="1">
      <c r="A74" s="1">
        <v>1983</v>
      </c>
      <c r="B74" s="4">
        <f>0.01*'Table A1'!I76</f>
        <v>0.11905010973074273</v>
      </c>
      <c r="C74" s="4">
        <f>0.01*'Table A1'!J76</f>
        <v>0.13193474517411521</v>
      </c>
      <c r="D74" s="4">
        <f>0.01*'Table A1'!D76</f>
        <v>8.5929026489475133E-2</v>
      </c>
      <c r="E74" s="4">
        <f>0.01*'Table A3'!I76</f>
        <v>0.11530280516989386</v>
      </c>
      <c r="F74" s="4">
        <f>0.01*'Table A3'!J76</f>
        <v>0.13296373509366224</v>
      </c>
      <c r="G74" s="4">
        <f>0.01*'Table A3'!D76</f>
        <v>0.11555228099865923</v>
      </c>
      <c r="H74" s="1"/>
      <c r="I74" s="1"/>
      <c r="J74" s="1"/>
      <c r="K74" s="1"/>
      <c r="L74" s="1"/>
      <c r="M74" s="1"/>
      <c r="N74" s="1"/>
      <c r="O74" s="1"/>
      <c r="P74" s="1"/>
      <c r="Q74" s="1"/>
      <c r="R74" s="1"/>
      <c r="S74" s="1"/>
      <c r="T74" s="1"/>
      <c r="U74" s="1"/>
    </row>
    <row r="75" spans="1:21" ht="9.75" customHeight="1">
      <c r="A75" s="1">
        <v>1984</v>
      </c>
      <c r="B75" s="4">
        <f>0.01*'Table A1'!I77</f>
        <v>0.1185038936255873</v>
      </c>
      <c r="C75" s="4">
        <f>0.01*'Table A1'!J77</f>
        <v>0.13210416583304013</v>
      </c>
      <c r="D75" s="4">
        <f>0.01*'Table A1'!D77</f>
        <v>8.8863707222620991E-2</v>
      </c>
      <c r="E75" s="4">
        <f>0.01*'Table A3'!I77</f>
        <v>0.11449029952383867</v>
      </c>
      <c r="F75" s="4">
        <f>0.01*'Table A3'!J77</f>
        <v>0.13297160258853458</v>
      </c>
      <c r="G75" s="4">
        <f>0.01*'Table A3'!D77</f>
        <v>0.11989346962037795</v>
      </c>
      <c r="H75" s="1"/>
      <c r="I75" s="1"/>
      <c r="J75" s="1"/>
      <c r="K75" s="1"/>
      <c r="L75" s="1"/>
      <c r="M75" s="1"/>
      <c r="N75" s="1"/>
      <c r="O75" s="1"/>
      <c r="P75" s="1"/>
      <c r="Q75" s="1"/>
      <c r="R75" s="1"/>
      <c r="S75" s="1"/>
      <c r="T75" s="1"/>
      <c r="U75" s="1"/>
    </row>
    <row r="76" spans="1:21" ht="9.75" customHeight="1">
      <c r="A76" s="1">
        <v>1985</v>
      </c>
      <c r="B76" s="4">
        <f>0.01*'Table A1'!I78</f>
        <v>0.11874574682727965</v>
      </c>
      <c r="C76" s="4">
        <f>0.01*'Table A1'!J78</f>
        <v>0.13282634211069355</v>
      </c>
      <c r="D76" s="4">
        <f>0.01*'Table A1'!D78</f>
        <v>9.0945605795137038E-2</v>
      </c>
      <c r="E76" s="4">
        <f>0.01*'Table A3'!I78</f>
        <v>0.11443832688130492</v>
      </c>
      <c r="F76" s="4">
        <f>0.01*'Table A3'!J78</f>
        <v>0.13448066041762166</v>
      </c>
      <c r="G76" s="4">
        <f>0.01*'Table A3'!D78</f>
        <v>0.12668962279555532</v>
      </c>
      <c r="H76" s="1"/>
      <c r="I76" s="1"/>
      <c r="J76" s="1"/>
      <c r="K76" s="1"/>
      <c r="L76" s="1"/>
      <c r="M76" s="1"/>
      <c r="N76" s="1"/>
      <c r="O76" s="1"/>
      <c r="P76" s="1"/>
      <c r="Q76" s="1"/>
      <c r="R76" s="1"/>
      <c r="S76" s="1"/>
      <c r="T76" s="1"/>
      <c r="U76" s="1"/>
    </row>
    <row r="77" spans="1:21" ht="9.75" customHeight="1">
      <c r="A77" s="1">
        <v>1986</v>
      </c>
      <c r="B77" s="4">
        <f>0.01*'Table A1'!I79</f>
        <v>0.1198004940578154</v>
      </c>
      <c r="C77" s="4">
        <f>0.01*'Table A1'!J79</f>
        <v>0.13459230358431162</v>
      </c>
      <c r="D77" s="4">
        <f>0.01*'Table A1'!D79</f>
        <v>9.1292990690663975E-2</v>
      </c>
      <c r="E77" s="4">
        <f>0.01*'Table A3'!I79</f>
        <v>0.11141371455553788</v>
      </c>
      <c r="F77" s="4">
        <f>0.01*'Table A3'!J79</f>
        <v>0.1357048101869768</v>
      </c>
      <c r="G77" s="4">
        <f>0.01*'Table A3'!D79</f>
        <v>0.15917057878495416</v>
      </c>
      <c r="H77" s="1"/>
      <c r="I77" s="1"/>
      <c r="J77" s="1"/>
      <c r="K77" s="1"/>
      <c r="L77" s="1"/>
      <c r="M77" s="1"/>
      <c r="N77" s="1"/>
      <c r="O77" s="1"/>
      <c r="P77" s="1"/>
      <c r="Q77" s="1"/>
      <c r="R77" s="1"/>
      <c r="S77" s="1"/>
      <c r="T77" s="1"/>
      <c r="U77" s="1"/>
    </row>
    <row r="78" spans="1:21" ht="9.75" customHeight="1">
      <c r="A78" s="1">
        <v>1987</v>
      </c>
      <c r="B78" s="4">
        <f>0.01*'Table A1'!I80</f>
        <v>0.11993590683137643</v>
      </c>
      <c r="C78" s="4">
        <f>0.01*'Table A1'!J80</f>
        <v>0.13743031094585056</v>
      </c>
      <c r="D78" s="4">
        <f>0.01*'Table A1'!D80</f>
        <v>0.10746260633305883</v>
      </c>
      <c r="E78" s="4">
        <f>0.01*'Table A3'!I80</f>
        <v>0.11706882083703406</v>
      </c>
      <c r="F78" s="4">
        <f>0.01*'Table A3'!J80</f>
        <v>0.13876744114260017</v>
      </c>
      <c r="G78" s="4">
        <f>0.01*'Table A3'!D80</f>
        <v>0.12662152082703312</v>
      </c>
      <c r="H78" s="1"/>
      <c r="I78" s="1"/>
      <c r="J78" s="1"/>
      <c r="K78" s="1"/>
      <c r="L78" s="1"/>
      <c r="M78" s="1"/>
      <c r="N78" s="1"/>
      <c r="O78" s="1"/>
      <c r="P78" s="1"/>
      <c r="Q78" s="1"/>
      <c r="R78" s="1"/>
      <c r="S78" s="1"/>
      <c r="T78" s="1"/>
      <c r="U78" s="1"/>
    </row>
    <row r="79" spans="1:21" ht="9.75" customHeight="1">
      <c r="A79" s="1">
        <v>1988</v>
      </c>
      <c r="B79" s="4">
        <f>0.01*'Table A1'!I81</f>
        <v>0.11678129403974971</v>
      </c>
      <c r="C79" s="4">
        <f>0.01*'Table A1'!J81</f>
        <v>0.13783063731826317</v>
      </c>
      <c r="D79" s="4">
        <f>0.01*'Table A1'!D81</f>
        <v>0.13165480795439366</v>
      </c>
      <c r="E79" s="4">
        <f>0.01*'Table A3'!I81</f>
        <v>0.11339350473221582</v>
      </c>
      <c r="F79" s="4">
        <f>0.01*'Table A3'!J81</f>
        <v>0.13796049957087303</v>
      </c>
      <c r="G79" s="4">
        <f>0.01*'Table A3'!D81</f>
        <v>0.15493338921325048</v>
      </c>
      <c r="H79" s="1"/>
      <c r="I79" s="1"/>
      <c r="J79" s="1"/>
      <c r="K79" s="1"/>
      <c r="L79" s="1"/>
      <c r="M79" s="1"/>
      <c r="N79" s="1"/>
      <c r="O79" s="1"/>
      <c r="P79" s="1"/>
      <c r="Q79" s="1"/>
      <c r="R79" s="1"/>
      <c r="S79" s="1"/>
      <c r="T79" s="1"/>
      <c r="U79" s="1"/>
    </row>
    <row r="80" spans="1:21" ht="9.75" customHeight="1">
      <c r="A80" s="1">
        <v>1989</v>
      </c>
      <c r="B80" s="4">
        <f>0.01*'Table A1'!I82</f>
        <v>0.11807280107345999</v>
      </c>
      <c r="C80" s="4">
        <f>0.01*'Table A1'!J82</f>
        <v>0.14051955103823111</v>
      </c>
      <c r="D80" s="4">
        <f>0.01*'Table A1'!D82</f>
        <v>0.12611494478689436</v>
      </c>
      <c r="E80" s="4">
        <f>0.01*'Table A3'!I82</f>
        <v>0.11536624280876773</v>
      </c>
      <c r="F80" s="4">
        <f>0.01*'Table A3'!J82</f>
        <v>0.14061351455939636</v>
      </c>
      <c r="G80" s="4">
        <f>0.01*'Table A3'!D82</f>
        <v>0.14486443962630341</v>
      </c>
      <c r="H80" s="1"/>
      <c r="I80" s="1"/>
      <c r="J80" s="1"/>
      <c r="K80" s="1"/>
      <c r="L80" s="1"/>
      <c r="M80" s="1"/>
      <c r="N80" s="1"/>
      <c r="O80" s="1"/>
      <c r="P80" s="1"/>
      <c r="Q80" s="1"/>
      <c r="R80" s="1"/>
      <c r="S80" s="1"/>
      <c r="T80" s="1"/>
      <c r="U80" s="1"/>
    </row>
    <row r="81" spans="1:21" ht="9.75" customHeight="1">
      <c r="A81" s="1">
        <v>1990</v>
      </c>
      <c r="B81" s="4">
        <f>0.01*'Table A1'!I83</f>
        <v>0.11782876523302907</v>
      </c>
      <c r="C81" s="4">
        <f>0.01*'Table A1'!J83</f>
        <v>0.14072321814037778</v>
      </c>
      <c r="D81" s="4">
        <f>0.01*'Table A1'!D83</f>
        <v>0.12981647252493073</v>
      </c>
      <c r="E81" s="4">
        <f>0.01*'Table A3'!I83</f>
        <v>0.11569528980172052</v>
      </c>
      <c r="F81" s="4">
        <f>0.01*'Table A3'!J83</f>
        <v>0.14076482571368756</v>
      </c>
      <c r="G81" s="4">
        <f>0.01*'Table A3'!D83</f>
        <v>0.14329641264701637</v>
      </c>
      <c r="H81" s="1"/>
      <c r="I81" s="1"/>
      <c r="J81" s="1"/>
      <c r="K81" s="1"/>
      <c r="L81" s="1"/>
      <c r="M81" s="1"/>
      <c r="N81" s="1"/>
      <c r="O81" s="1"/>
      <c r="P81" s="1"/>
      <c r="Q81" s="1"/>
      <c r="R81" s="1"/>
      <c r="S81" s="1"/>
      <c r="T81" s="1"/>
      <c r="U81" s="1"/>
    </row>
    <row r="82" spans="1:21" ht="9.75" customHeight="1">
      <c r="A82" s="1">
        <v>1991</v>
      </c>
      <c r="B82" s="4">
        <f>0.01*'Table A1'!I84</f>
        <v>0.11951265861230984</v>
      </c>
      <c r="C82" s="4">
        <f>0.01*'Table A1'!J84</f>
        <v>0.14262335942220594</v>
      </c>
      <c r="D82" s="4">
        <f>0.01*'Table A1'!D84</f>
        <v>0.12167379448376485</v>
      </c>
      <c r="E82" s="4">
        <f>0.01*'Table A3'!I84</f>
        <v>0.11822589412227234</v>
      </c>
      <c r="F82" s="4">
        <f>0.01*'Table A3'!J84</f>
        <v>0.14362220717509638</v>
      </c>
      <c r="G82" s="4">
        <f>0.01*'Table A3'!D84</f>
        <v>0.1336069026115955</v>
      </c>
      <c r="H82" s="1"/>
      <c r="I82" s="1"/>
      <c r="J82" s="1"/>
      <c r="K82" s="1"/>
      <c r="L82" s="1"/>
      <c r="M82" s="1"/>
      <c r="N82" s="1"/>
      <c r="O82" s="1"/>
      <c r="P82" s="1"/>
      <c r="Q82" s="1"/>
      <c r="R82" s="1"/>
      <c r="S82" s="1"/>
      <c r="T82" s="1"/>
      <c r="U82" s="1"/>
    </row>
    <row r="83" spans="1:21" ht="9.75" customHeight="1">
      <c r="A83" s="1">
        <v>1992</v>
      </c>
      <c r="B83" s="4">
        <f>0.01*'Table A1'!I85</f>
        <v>0.11937368831348703</v>
      </c>
      <c r="C83" s="4">
        <f>0.01*'Table A1'!J85</f>
        <v>0.14400786844917074</v>
      </c>
      <c r="D83" s="4">
        <f>0.01*'Table A1'!D85</f>
        <v>0.13479744861469997</v>
      </c>
      <c r="E83" s="4">
        <f>0.01*'Table A3'!I85</f>
        <v>0.11757984343122051</v>
      </c>
      <c r="F83" s="4">
        <f>0.01*'Table A3'!J85</f>
        <v>0.14393807043472703</v>
      </c>
      <c r="G83" s="4">
        <f>0.01*'Table A3'!D85</f>
        <v>0.14670843575107489</v>
      </c>
      <c r="H83" s="1"/>
      <c r="I83" s="1"/>
      <c r="J83" s="1"/>
      <c r="K83" s="1"/>
      <c r="L83" s="1"/>
      <c r="M83" s="1"/>
      <c r="N83" s="1"/>
      <c r="O83" s="1"/>
      <c r="P83" s="1"/>
      <c r="Q83" s="1"/>
      <c r="R83" s="1"/>
      <c r="S83" s="1"/>
      <c r="T83" s="1"/>
      <c r="U83" s="1"/>
    </row>
    <row r="84" spans="1:21" ht="9.75" customHeight="1">
      <c r="A84" s="1">
        <v>1993</v>
      </c>
      <c r="B84" s="4">
        <f>0.01*'Table A1'!I86</f>
        <v>0.12069989722177521</v>
      </c>
      <c r="C84" s="4">
        <f>0.01*'Table A1'!J86</f>
        <v>0.14590440212719724</v>
      </c>
      <c r="D84" s="4">
        <f>0.01*'Table A1'!D86</f>
        <v>0.1282125992017894</v>
      </c>
      <c r="E84" s="4">
        <f>0.01*'Table A3'!I86</f>
        <v>0.11851976202259955</v>
      </c>
      <c r="F84" s="4">
        <f>0.01*'Table A3'!J86</f>
        <v>0.14596010180554492</v>
      </c>
      <c r="G84" s="4">
        <f>0.01*'Table A3'!D86</f>
        <v>0.14236902926573161</v>
      </c>
      <c r="H84" s="1"/>
      <c r="I84" s="1"/>
      <c r="J84" s="1"/>
      <c r="K84" s="1"/>
      <c r="L84" s="1"/>
      <c r="M84" s="1"/>
      <c r="N84" s="1"/>
      <c r="O84" s="1"/>
      <c r="P84" s="1"/>
      <c r="Q84" s="1"/>
      <c r="R84" s="1"/>
      <c r="S84" s="1"/>
      <c r="T84" s="1"/>
      <c r="U84" s="1"/>
    </row>
    <row r="85" spans="1:21" ht="9.75" customHeight="1">
      <c r="A85" s="1">
        <v>1994</v>
      </c>
      <c r="B85" s="4">
        <f>0.01*'Table A1'!I87</f>
        <v>0.12093887116125558</v>
      </c>
      <c r="C85" s="4">
        <f>0.01*'Table A1'!J87</f>
        <v>0.14650845008967278</v>
      </c>
      <c r="D85" s="4">
        <f>0.01*'Table A1'!D87</f>
        <v>0.12852119853413257</v>
      </c>
      <c r="E85" s="4">
        <f>0.01*'Table A3'!I87</f>
        <v>0.1188940647108916</v>
      </c>
      <c r="F85" s="4">
        <f>0.01*'Table A3'!J87</f>
        <v>0.14660633812441534</v>
      </c>
      <c r="G85" s="4">
        <f>0.01*'Table A3'!D87</f>
        <v>0.14231929403424462</v>
      </c>
      <c r="H85" s="1"/>
      <c r="I85" s="1"/>
      <c r="J85" s="1"/>
      <c r="K85" s="1"/>
      <c r="L85" s="1"/>
      <c r="M85" s="1"/>
      <c r="N85" s="1"/>
      <c r="O85" s="1"/>
      <c r="P85" s="1"/>
      <c r="Q85" s="1"/>
      <c r="R85" s="1"/>
      <c r="S85" s="1"/>
      <c r="T85" s="1"/>
      <c r="U85" s="1"/>
    </row>
    <row r="86" spans="1:21" ht="9.75" customHeight="1">
      <c r="A86" s="1">
        <v>1995</v>
      </c>
      <c r="B86" s="4">
        <f>0.01*'Table A1'!I88</f>
        <v>0.12081000000000003</v>
      </c>
      <c r="C86" s="4">
        <f>0.01*'Table A1'!J88</f>
        <v>0.14932999999999999</v>
      </c>
      <c r="D86" s="4">
        <f>0.01*'Table A1'!D88</f>
        <v>0.13528000000000001</v>
      </c>
      <c r="E86" s="4">
        <f>0.01*'Table A3'!I88</f>
        <v>0.11889999999999998</v>
      </c>
      <c r="F86" s="4">
        <f>0.01*'Table A3'!J88</f>
        <v>0.14990000000000001</v>
      </c>
      <c r="G86" s="4">
        <f>0.01*'Table A3'!D88</f>
        <v>0.15234</v>
      </c>
      <c r="H86" s="1"/>
      <c r="I86" s="1"/>
      <c r="J86" s="1"/>
      <c r="K86" s="1"/>
      <c r="L86" s="1"/>
      <c r="M86" s="1"/>
      <c r="N86" s="1"/>
      <c r="O86" s="1"/>
      <c r="P86" s="1"/>
      <c r="Q86" s="1"/>
      <c r="R86" s="1"/>
      <c r="S86" s="1"/>
      <c r="T86" s="1"/>
      <c r="U86" s="1"/>
    </row>
    <row r="87" spans="1:21" ht="9.75" customHeight="1">
      <c r="A87" s="1">
        <v>1996</v>
      </c>
      <c r="B87" s="4">
        <f>0.01*'Table A1'!I89</f>
        <v>0.11995000000000001</v>
      </c>
      <c r="C87" s="4">
        <f>0.01*'Table A1'!J89</f>
        <v>0.15053000000000002</v>
      </c>
      <c r="D87" s="4">
        <f>0.01*'Table A1'!D89</f>
        <v>0.14107</v>
      </c>
      <c r="E87" s="4">
        <f>0.01*'Table A3'!I89</f>
        <v>0.11727</v>
      </c>
      <c r="F87" s="4">
        <f>0.01*'Table A3'!J89</f>
        <v>0.1507</v>
      </c>
      <c r="G87" s="4">
        <f>0.01*'Table A3'!D89</f>
        <v>0.16687000000000002</v>
      </c>
      <c r="H87" s="1"/>
      <c r="I87" s="1"/>
      <c r="J87" s="1"/>
      <c r="K87" s="1"/>
      <c r="L87" s="1"/>
      <c r="M87" s="1"/>
      <c r="N87" s="1"/>
      <c r="O87" s="1"/>
      <c r="P87" s="1"/>
      <c r="Q87" s="1"/>
      <c r="R87" s="1"/>
      <c r="S87" s="1"/>
      <c r="T87" s="1"/>
      <c r="U87" s="1"/>
    </row>
    <row r="88" spans="1:21" ht="9.75" customHeight="1">
      <c r="A88" s="1">
        <v>1997</v>
      </c>
      <c r="B88" s="4">
        <f>0.01*'Table A1'!I90</f>
        <v>0.11873000000000002</v>
      </c>
      <c r="C88" s="4">
        <f>0.01*'Table A1'!J90</f>
        <v>0.15081</v>
      </c>
      <c r="D88" s="4">
        <f>0.01*'Table A1'!D90</f>
        <v>0.14771000000000001</v>
      </c>
      <c r="E88" s="4">
        <f>0.01*'Table A3'!I90</f>
        <v>0.11503000000000001</v>
      </c>
      <c r="F88" s="4">
        <f>0.01*'Table A3'!J90</f>
        <v>0.15125999999999998</v>
      </c>
      <c r="G88" s="4">
        <f>0.01*'Table A3'!D90</f>
        <v>0.18015</v>
      </c>
      <c r="H88" s="1"/>
      <c r="I88" s="1"/>
      <c r="J88" s="1"/>
      <c r="K88" s="1"/>
      <c r="L88" s="1"/>
      <c r="M88" s="1"/>
      <c r="N88" s="1"/>
      <c r="O88" s="1"/>
      <c r="P88" s="1"/>
      <c r="Q88" s="1"/>
      <c r="R88" s="1"/>
      <c r="S88" s="1"/>
      <c r="T88" s="1"/>
      <c r="U88" s="1"/>
    </row>
    <row r="89" spans="1:21" ht="9.75" customHeight="1">
      <c r="A89" s="1">
        <v>1998</v>
      </c>
      <c r="B89" s="4">
        <f>0.01*'Table A1'!I91</f>
        <v>0.11766000000000001</v>
      </c>
      <c r="C89" s="4">
        <f>0.01*'Table A1'!J91</f>
        <v>0.15064</v>
      </c>
      <c r="D89" s="4">
        <f>0.01*'Table A1'!D91</f>
        <v>0.15294000000000002</v>
      </c>
      <c r="E89" s="4">
        <f>0.01*'Table A3'!I91</f>
        <v>0.11295999999999999</v>
      </c>
      <c r="F89" s="4">
        <f>0.01*'Table A3'!J91</f>
        <v>0.15006999999999998</v>
      </c>
      <c r="G89" s="4">
        <f>0.01*'Table A3'!D91</f>
        <v>0.19088000000000002</v>
      </c>
      <c r="H89" s="1"/>
      <c r="I89" s="1"/>
      <c r="J89" s="1"/>
      <c r="K89" s="1"/>
      <c r="L89" s="1"/>
      <c r="M89" s="1"/>
      <c r="N89" s="1"/>
      <c r="O89" s="1"/>
      <c r="P89" s="1"/>
      <c r="Q89" s="1"/>
      <c r="R89" s="1"/>
      <c r="S89" s="1"/>
      <c r="T89" s="1"/>
      <c r="U89" s="1"/>
    </row>
    <row r="90" spans="1:21" ht="9.75" customHeight="1">
      <c r="A90" s="1">
        <v>1999</v>
      </c>
      <c r="B90" s="4">
        <f>0.01*'Table A1'!I92</f>
        <v>0.11699999999999999</v>
      </c>
      <c r="C90" s="4">
        <f>0.01*'Table A1'!J92</f>
        <v>0.15095</v>
      </c>
      <c r="D90" s="4">
        <f>0.01*'Table A1'!D92</f>
        <v>0.15873000000000001</v>
      </c>
      <c r="E90" s="4">
        <f>0.01*'Table A3'!I92</f>
        <v>0.11252000000000002</v>
      </c>
      <c r="F90" s="4">
        <f>0.01*'Table A3'!J92</f>
        <v>0.15172999999999998</v>
      </c>
      <c r="G90" s="4">
        <f>0.01*'Table A3'!D92</f>
        <v>0.20044000000000001</v>
      </c>
      <c r="H90" s="1"/>
      <c r="I90" s="1"/>
      <c r="J90" s="1"/>
      <c r="K90" s="1"/>
      <c r="L90" s="1"/>
      <c r="M90" s="1"/>
      <c r="N90" s="1"/>
      <c r="O90" s="1"/>
      <c r="P90" s="1"/>
      <c r="Q90" s="1"/>
      <c r="R90" s="1"/>
      <c r="S90" s="1"/>
      <c r="T90" s="1"/>
      <c r="U90" s="1"/>
    </row>
    <row r="91" spans="1:21" ht="9.75" customHeight="1">
      <c r="A91" s="1">
        <v>2000</v>
      </c>
      <c r="B91" s="4">
        <f>0.01*'Table A1'!I93</f>
        <v>0.11596999999999998</v>
      </c>
      <c r="C91" s="4">
        <f>0.01*'Table A1'!J93</f>
        <v>0.15017</v>
      </c>
      <c r="D91" s="4">
        <f>0.01*'Table A1'!D93</f>
        <v>0.16494</v>
      </c>
      <c r="E91" s="4">
        <f>0.01*'Table A3'!I93</f>
        <v>0.11000999999999998</v>
      </c>
      <c r="F91" s="4">
        <f>0.01*'Table A3'!J93</f>
        <v>0.15085000000000001</v>
      </c>
      <c r="G91" s="4">
        <f>0.01*'Table A3'!D93</f>
        <v>0.21521000000000001</v>
      </c>
      <c r="H91" s="1"/>
      <c r="I91" s="1"/>
      <c r="J91" s="1"/>
      <c r="K91" s="1"/>
      <c r="L91" s="1"/>
      <c r="M91" s="1"/>
      <c r="N91" s="1"/>
      <c r="O91" s="1"/>
      <c r="P91" s="1"/>
      <c r="Q91" s="1"/>
      <c r="R91" s="1"/>
      <c r="S91" s="1"/>
      <c r="T91" s="1"/>
      <c r="U91" s="1"/>
    </row>
    <row r="92" spans="1:21" ht="9.75" customHeight="1">
      <c r="A92" s="1">
        <v>2001</v>
      </c>
      <c r="B92" s="4">
        <f>0.01*'Table A1'!I94</f>
        <v>0.11829999999999999</v>
      </c>
      <c r="C92" s="4">
        <f>0.01*'Table A1'!J94</f>
        <v>0.15028</v>
      </c>
      <c r="D92" s="4">
        <f>0.01*'Table A1'!D94</f>
        <v>0.15371000000000001</v>
      </c>
      <c r="E92" s="4">
        <f>0.01*'Table A3'!I94</f>
        <v>0.11469000000000001</v>
      </c>
      <c r="F92" s="4">
        <f>0.01*'Table A3'!J94</f>
        <v>0.15134</v>
      </c>
      <c r="G92" s="4">
        <f>0.01*'Table A3'!D94</f>
        <v>0.1822</v>
      </c>
      <c r="H92" s="1"/>
      <c r="I92" s="1"/>
      <c r="J92" s="1"/>
      <c r="K92" s="1"/>
      <c r="L92" s="1"/>
      <c r="M92" s="1"/>
      <c r="N92" s="1"/>
      <c r="O92" s="1"/>
      <c r="P92" s="1"/>
      <c r="Q92" s="1"/>
      <c r="R92" s="1"/>
      <c r="S92" s="1"/>
      <c r="T92" s="1"/>
      <c r="U92" s="1"/>
    </row>
    <row r="93" spans="1:21" ht="9.75" customHeight="1">
      <c r="A93" s="1">
        <f t="shared" ref="A93:A98" si="0">A92+1</f>
        <v>2002</v>
      </c>
      <c r="B93" s="4">
        <f>0.01*'Table A1'!I95</f>
        <v>0.12001999999999999</v>
      </c>
      <c r="C93" s="4">
        <f>0.01*'Table A1'!J95</f>
        <v>0.15372999999999998</v>
      </c>
      <c r="D93" s="4">
        <f>0.01*'Table A1'!D95</f>
        <v>0.14989000000000002</v>
      </c>
      <c r="E93" s="4">
        <f>0.01*'Table A3'!I95</f>
        <v>0.11750999999999998</v>
      </c>
      <c r="F93" s="4">
        <f>0.01*'Table A3'!J95</f>
        <v>0.15204000000000004</v>
      </c>
      <c r="G93" s="4">
        <f>0.01*'Table A3'!D95</f>
        <v>0.16864999999999999</v>
      </c>
      <c r="H93" s="1"/>
      <c r="I93" s="1"/>
      <c r="J93" s="1"/>
      <c r="K93" s="1"/>
      <c r="L93" s="1"/>
      <c r="M93" s="1"/>
      <c r="N93" s="1"/>
      <c r="O93" s="1"/>
      <c r="P93" s="1"/>
      <c r="Q93" s="1"/>
      <c r="R93" s="1"/>
      <c r="S93" s="1"/>
      <c r="T93" s="1"/>
      <c r="U93" s="1"/>
    </row>
    <row r="94" spans="1:21" ht="9.75" customHeight="1">
      <c r="A94" s="1">
        <f t="shared" si="0"/>
        <v>2003</v>
      </c>
      <c r="B94" s="4">
        <f>0.01*'Table A1'!I96</f>
        <v>0.12107</v>
      </c>
      <c r="C94" s="4">
        <f>0.01*'Table A1'!J96</f>
        <v>0.15441000000000002</v>
      </c>
      <c r="D94" s="4">
        <f>0.01*'Table A1'!D96</f>
        <v>0.15214</v>
      </c>
      <c r="E94" s="4">
        <f>0.01*'Table A3'!I96</f>
        <v>0.11762</v>
      </c>
      <c r="F94" s="4">
        <f>0.01*'Table A3'!J96</f>
        <v>0.15237000000000003</v>
      </c>
      <c r="G94" s="4">
        <f>0.01*'Table A3'!D96</f>
        <v>0.17527999999999999</v>
      </c>
      <c r="H94" s="1"/>
      <c r="I94" s="1"/>
      <c r="J94" s="1"/>
      <c r="K94" s="1"/>
      <c r="L94" s="1"/>
      <c r="M94" s="1"/>
      <c r="N94" s="1"/>
      <c r="O94" s="1"/>
      <c r="P94" s="1"/>
      <c r="Q94" s="1"/>
      <c r="R94" s="1"/>
      <c r="S94" s="1"/>
      <c r="T94" s="1"/>
      <c r="U94" s="1"/>
    </row>
    <row r="95" spans="1:21" ht="9.75" customHeight="1">
      <c r="A95" s="1">
        <f t="shared" si="0"/>
        <v>2004</v>
      </c>
      <c r="B95" s="4">
        <f>0.01*'Table A1'!I97</f>
        <v>0.11935000000000003</v>
      </c>
      <c r="C95" s="4">
        <f>0.01*'Table A1'!J97</f>
        <v>0.15370999999999999</v>
      </c>
      <c r="D95" s="4">
        <f>0.01*'Table A1'!D97</f>
        <v>0.16336999999999999</v>
      </c>
      <c r="E95" s="4">
        <f>0.01*'Table A3'!I97</f>
        <v>0.11448999999999998</v>
      </c>
      <c r="F95" s="4">
        <f>0.01*'Table A3'!J97</f>
        <v>0.15197000000000002</v>
      </c>
      <c r="G95" s="4">
        <f>0.01*'Table A3'!D97</f>
        <v>0.19753000000000001</v>
      </c>
      <c r="H95" s="1"/>
      <c r="I95" s="1"/>
      <c r="J95" s="1"/>
      <c r="K95" s="1"/>
      <c r="L95" s="1"/>
      <c r="M95" s="1"/>
      <c r="N95" s="1"/>
      <c r="O95" s="1"/>
      <c r="P95" s="1"/>
      <c r="Q95" s="1"/>
      <c r="R95" s="1"/>
      <c r="S95" s="1"/>
      <c r="T95" s="1"/>
      <c r="U95" s="1"/>
    </row>
    <row r="96" spans="1:21" ht="9.75" customHeight="1">
      <c r="A96" s="1">
        <f t="shared" si="0"/>
        <v>2005</v>
      </c>
      <c r="B96" s="4">
        <f>0.01*'Table A1'!I98</f>
        <v>0.11816000000000003</v>
      </c>
      <c r="C96" s="4">
        <f>0.01*'Table A1'!J98</f>
        <v>0.15441999999999997</v>
      </c>
      <c r="D96" s="4">
        <f>0.01*'Table A1'!D98</f>
        <v>0.17681000000000002</v>
      </c>
      <c r="E96" s="4">
        <f>0.01*'Table A3'!I98</f>
        <v>0.11175000000000004</v>
      </c>
      <c r="F96" s="4">
        <f>0.01*'Table A3'!J98</f>
        <v>0.15242999999999998</v>
      </c>
      <c r="G96" s="4">
        <f>0.01*'Table A3'!D98</f>
        <v>0.21916000000000002</v>
      </c>
      <c r="H96" s="1"/>
      <c r="I96" s="1"/>
      <c r="J96" s="1"/>
      <c r="K96" s="1"/>
      <c r="L96" s="1"/>
      <c r="M96" s="1"/>
      <c r="N96" s="1"/>
      <c r="O96" s="1"/>
      <c r="P96" s="1"/>
      <c r="Q96" s="1"/>
      <c r="R96" s="1"/>
      <c r="S96" s="1"/>
      <c r="T96" s="1"/>
      <c r="U96" s="1"/>
    </row>
    <row r="97" spans="1:21" ht="9.75" customHeight="1">
      <c r="A97" s="1">
        <f t="shared" si="0"/>
        <v>2006</v>
      </c>
      <c r="B97" s="4">
        <f>0.01*'Table A1'!I99</f>
        <v>0.11908999999999999</v>
      </c>
      <c r="C97" s="4">
        <f>0.01*'Table A1'!J99</f>
        <v>0.15529999999999997</v>
      </c>
      <c r="D97" s="4">
        <f>0.01*'Table A1'!D99</f>
        <v>0.18059</v>
      </c>
      <c r="E97" s="4">
        <f>0.01*'Table A3'!I99</f>
        <v>0.11237000000000003</v>
      </c>
      <c r="F97" s="4">
        <f>0.01*'Table A3'!J99</f>
        <v>0.15259999999999999</v>
      </c>
      <c r="G97" s="4">
        <f>0.01*'Table A3'!D99</f>
        <v>0.22823000000000002</v>
      </c>
      <c r="H97" s="1"/>
      <c r="I97" s="1"/>
      <c r="J97" s="1"/>
      <c r="K97" s="1"/>
      <c r="L97" s="1"/>
      <c r="M97" s="1"/>
      <c r="N97" s="1"/>
      <c r="O97" s="1"/>
      <c r="P97" s="1"/>
      <c r="Q97" s="1"/>
      <c r="R97" s="1"/>
      <c r="S97" s="1"/>
      <c r="T97" s="1"/>
      <c r="U97" s="1"/>
    </row>
    <row r="98" spans="1:21" ht="9.75" customHeight="1">
      <c r="A98" s="1">
        <f t="shared" si="0"/>
        <v>2007</v>
      </c>
      <c r="B98" s="4">
        <f>0.01*'Table A1'!I100</f>
        <v>0.11821999999999996</v>
      </c>
      <c r="C98" s="4">
        <f>0.01*'Table A1'!J100</f>
        <v>0.15517</v>
      </c>
      <c r="D98" s="4">
        <f>0.01*'Table A1'!D100</f>
        <v>0.18327000000000002</v>
      </c>
      <c r="E98" s="4">
        <f>0.01*'Table A3'!I100</f>
        <v>0.11072000000000003</v>
      </c>
      <c r="F98" s="4">
        <f>0.01*'Table A3'!J100</f>
        <v>0.15165000000000001</v>
      </c>
      <c r="G98" s="4">
        <f>0.01*'Table A3'!D100</f>
        <v>0.23503000000000002</v>
      </c>
      <c r="H98" s="1"/>
      <c r="I98" s="1"/>
      <c r="J98" s="1"/>
      <c r="K98" s="1"/>
      <c r="L98" s="1"/>
      <c r="M98" s="1"/>
      <c r="N98" s="1"/>
      <c r="O98" s="1"/>
      <c r="P98" s="1"/>
      <c r="Q98" s="1"/>
      <c r="R98" s="1"/>
      <c r="S98" s="1"/>
      <c r="T98" s="1"/>
      <c r="U98" s="1"/>
    </row>
    <row r="99" spans="1:21" ht="9.75" customHeight="1">
      <c r="A99" s="1">
        <f t="shared" ref="A99:A108" si="1">A98+1</f>
        <v>2008</v>
      </c>
      <c r="B99" s="4">
        <f>0.01*'Table A1'!I101</f>
        <v>0.12186</v>
      </c>
      <c r="C99" s="4">
        <f>0.01*'Table A1'!J101</f>
        <v>0.15885000000000002</v>
      </c>
      <c r="D99" s="4">
        <f>0.01*'Table A1'!D101</f>
        <v>0.17892</v>
      </c>
      <c r="E99" s="4">
        <f>0.01*'Table A3'!I101</f>
        <v>0.11707999999999999</v>
      </c>
      <c r="F99" s="4">
        <f>0.01*'Table A3'!J101</f>
        <v>0.15574000000000002</v>
      </c>
      <c r="G99" s="4">
        <f>0.01*'Table A3'!D101</f>
        <v>0.20946000000000001</v>
      </c>
      <c r="H99" s="1"/>
      <c r="I99" s="1"/>
      <c r="J99" s="1"/>
      <c r="K99" s="1"/>
      <c r="L99" s="1"/>
      <c r="M99" s="1"/>
      <c r="N99" s="1"/>
      <c r="O99" s="1"/>
      <c r="P99" s="1"/>
      <c r="Q99" s="1"/>
      <c r="R99" s="1"/>
      <c r="S99" s="1"/>
      <c r="T99" s="1"/>
      <c r="U99" s="1"/>
    </row>
    <row r="100" spans="1:21" ht="9.75" customHeight="1">
      <c r="A100" s="1">
        <f t="shared" si="1"/>
        <v>2009</v>
      </c>
      <c r="B100" s="4">
        <f>0.01*'Table A1'!I102</f>
        <v>0.12660000000000005</v>
      </c>
      <c r="C100" s="4">
        <f>0.01*'Table A1'!J102</f>
        <v>0.16129000000000002</v>
      </c>
      <c r="D100" s="4">
        <f>0.01*'Table A1'!D102</f>
        <v>0.16678999999999999</v>
      </c>
      <c r="E100" s="4">
        <f>0.01*'Table A3'!I102</f>
        <v>0.12389000000000003</v>
      </c>
      <c r="F100" s="4">
        <f>0.01*'Table A3'!J102</f>
        <v>0.15994</v>
      </c>
      <c r="G100" s="4">
        <f>0.01*'Table A3'!D102</f>
        <v>0.18118999999999999</v>
      </c>
      <c r="H100" s="1"/>
      <c r="I100" s="1"/>
      <c r="J100" s="1"/>
      <c r="K100" s="1"/>
      <c r="L100" s="1"/>
      <c r="M100" s="1"/>
      <c r="N100" s="1"/>
      <c r="O100" s="1"/>
      <c r="P100" s="1"/>
      <c r="Q100" s="1"/>
      <c r="R100" s="1"/>
      <c r="S100" s="1"/>
      <c r="T100" s="1"/>
      <c r="U100" s="1"/>
    </row>
    <row r="101" spans="1:21" ht="9.75" customHeight="1">
      <c r="A101" s="1">
        <f t="shared" si="1"/>
        <v>2010</v>
      </c>
      <c r="B101" s="4">
        <f>0.01*'Table A1'!I103</f>
        <v>0.12619999999999998</v>
      </c>
      <c r="C101" s="4">
        <f>0.01*'Table A1'!J103</f>
        <v>0.16280999999999998</v>
      </c>
      <c r="D101" s="4">
        <f>0.01*'Table A1'!D103</f>
        <v>0.17451</v>
      </c>
      <c r="E101" s="4">
        <f>0.01*'Table A3'!I103</f>
        <v>0.12191000000000003</v>
      </c>
      <c r="F101" s="4">
        <f>0.01*'Table A3'!J103</f>
        <v>0.15988999999999998</v>
      </c>
      <c r="G101" s="4">
        <f>0.01*'Table A3'!D103</f>
        <v>0.19863</v>
      </c>
      <c r="H101" s="1"/>
      <c r="I101" s="1"/>
      <c r="J101" s="1"/>
      <c r="K101" s="1"/>
      <c r="L101" s="1"/>
      <c r="M101" s="1"/>
      <c r="N101" s="1"/>
      <c r="O101" s="1"/>
      <c r="P101" s="1"/>
      <c r="Q101" s="1"/>
      <c r="R101" s="1"/>
      <c r="S101" s="1"/>
      <c r="T101" s="1"/>
      <c r="U101" s="1"/>
    </row>
    <row r="102" spans="1:21" ht="9.75" customHeight="1">
      <c r="A102" s="1">
        <f t="shared" si="1"/>
        <v>2011</v>
      </c>
      <c r="B102" s="4">
        <f>0.01*'Table A1'!I104</f>
        <v>0.12653000000000006</v>
      </c>
      <c r="C102" s="4">
        <f>0.01*'Table A1'!J104</f>
        <v>0.1651</v>
      </c>
      <c r="D102" s="4">
        <f>0.01*'Table A1'!D104</f>
        <v>0.17466999999999999</v>
      </c>
      <c r="E102" s="4">
        <f>0.01*'Table A3'!I104</f>
        <v>0.12243000000000002</v>
      </c>
      <c r="F102" s="4">
        <f>0.01*'Table A3'!J104</f>
        <v>0.16238</v>
      </c>
      <c r="G102" s="4">
        <f>0.01*'Table A3'!D104</f>
        <v>0.19646999999999998</v>
      </c>
      <c r="H102" s="1"/>
      <c r="I102" s="1"/>
      <c r="J102" s="1"/>
      <c r="K102" s="1"/>
      <c r="L102" s="1"/>
      <c r="M102" s="1"/>
      <c r="N102" s="1"/>
      <c r="O102" s="1"/>
      <c r="P102" s="1"/>
      <c r="Q102" s="1"/>
      <c r="R102" s="1"/>
      <c r="S102" s="1"/>
      <c r="T102" s="1"/>
      <c r="U102" s="1"/>
    </row>
    <row r="103" spans="1:21" ht="9.75" customHeight="1">
      <c r="A103" s="1">
        <f t="shared" si="1"/>
        <v>2012</v>
      </c>
      <c r="B103" s="4">
        <f>0.01*'Table A1'!I105</f>
        <v>0.12411000000000001</v>
      </c>
      <c r="C103" s="4">
        <f>0.01*'Table A1'!J105</f>
        <v>0.16472999999999999</v>
      </c>
      <c r="D103" s="4">
        <f>0.01*'Table A1'!D105</f>
        <v>0.18875</v>
      </c>
      <c r="E103" s="4">
        <f>0.01*'Table A3'!I105</f>
        <v>0.11782999999999995</v>
      </c>
      <c r="F103" s="4">
        <f>0.01*'Table A3'!J105</f>
        <v>0.15991000000000002</v>
      </c>
      <c r="G103" s="4">
        <f>0.01*'Table A3'!D105</f>
        <v>0.22828000000000001</v>
      </c>
      <c r="H103" s="1"/>
      <c r="I103" s="1"/>
      <c r="J103" s="1"/>
      <c r="K103" s="1"/>
      <c r="L103" s="1"/>
      <c r="M103" s="1"/>
      <c r="N103" s="1"/>
      <c r="O103" s="1"/>
      <c r="P103" s="1"/>
      <c r="Q103" s="1"/>
      <c r="R103" s="1"/>
      <c r="S103" s="1"/>
      <c r="T103" s="1"/>
      <c r="U103" s="1"/>
    </row>
    <row r="104" spans="1:21" ht="9.75" customHeight="1">
      <c r="A104" s="1">
        <f t="shared" si="1"/>
        <v>2013</v>
      </c>
      <c r="B104" s="4">
        <f>0.01*'Table A1'!I106</f>
        <v>0.12600999999999998</v>
      </c>
      <c r="C104" s="4">
        <f>0.01*'Table A1'!J106</f>
        <v>0.16672000000000001</v>
      </c>
      <c r="D104" s="4">
        <f>0.01*'Table A1'!D106</f>
        <v>0.17425000000000002</v>
      </c>
      <c r="E104" s="4">
        <f>0.01*'Table A3'!I106</f>
        <v>0.12193000000000005</v>
      </c>
      <c r="F104" s="4">
        <f>0.01*'Table A3'!J106</f>
        <v>0.16433999999999999</v>
      </c>
      <c r="G104" s="4">
        <f>0.01*'Table A3'!D106</f>
        <v>0.20006000000000002</v>
      </c>
      <c r="H104" s="1"/>
      <c r="I104" s="1"/>
      <c r="J104" s="1"/>
      <c r="K104" s="1"/>
      <c r="L104" s="1"/>
      <c r="M104" s="1"/>
      <c r="N104" s="1"/>
      <c r="O104" s="1"/>
      <c r="P104" s="1"/>
      <c r="Q104" s="1"/>
      <c r="R104" s="1"/>
      <c r="S104" s="1"/>
      <c r="T104" s="1"/>
      <c r="U104" s="1"/>
    </row>
    <row r="105" spans="1:21" ht="9.75" customHeight="1">
      <c r="A105" s="1">
        <f t="shared" si="1"/>
        <v>2014</v>
      </c>
      <c r="B105" s="4">
        <f>0.01*'Table A1'!I107</f>
        <v>0.12441000000000001</v>
      </c>
      <c r="C105" s="4">
        <f>0.01*'Table A1'!J107</f>
        <v>0.16613</v>
      </c>
      <c r="D105" s="4">
        <f>0.01*'Table A1'!D107</f>
        <v>0.17802000000000001</v>
      </c>
      <c r="E105" s="4">
        <f>0.01*'Table A3'!I107</f>
        <v>0.11952</v>
      </c>
      <c r="F105" s="4">
        <f>0.01*'Table A3'!J107</f>
        <v>0.16390000000000002</v>
      </c>
      <c r="G105" s="4">
        <f>0.01*'Table A3'!D107</f>
        <v>0.2152</v>
      </c>
      <c r="H105" s="1"/>
      <c r="I105" s="1"/>
      <c r="J105" s="1"/>
      <c r="K105" s="1"/>
      <c r="L105" s="1"/>
      <c r="M105" s="1"/>
      <c r="N105" s="1"/>
      <c r="O105" s="1"/>
      <c r="P105" s="1"/>
      <c r="Q105" s="1"/>
      <c r="R105" s="1"/>
      <c r="S105" s="1"/>
      <c r="T105" s="1"/>
      <c r="U105" s="1"/>
    </row>
    <row r="106" spans="1:21" ht="9.75" customHeight="1">
      <c r="A106" s="1">
        <f t="shared" si="1"/>
        <v>2015</v>
      </c>
      <c r="B106" s="4">
        <f>0.01*'Table A1'!I108</f>
        <v>0.12419000000000001</v>
      </c>
      <c r="C106" s="4">
        <f>0.01*'Table A1'!J108</f>
        <v>0.16696000000000003</v>
      </c>
      <c r="D106" s="4">
        <f>0.01*'Table A1'!D108</f>
        <v>0.18053999999999998</v>
      </c>
      <c r="E106" s="4">
        <f>0.01*'Table A3'!I108</f>
        <v>0.11957000000000001</v>
      </c>
      <c r="F106" s="4">
        <f>0.01*'Table A3'!J108</f>
        <v>0.16443000000000002</v>
      </c>
      <c r="G106" s="4">
        <f>0.01*'Table A3'!D108</f>
        <v>0.21592</v>
      </c>
      <c r="H106" s="1"/>
      <c r="I106" s="1"/>
      <c r="J106" s="1"/>
      <c r="K106" s="1"/>
      <c r="L106" s="1"/>
      <c r="M106" s="1"/>
      <c r="N106" s="1"/>
      <c r="O106" s="1"/>
      <c r="P106" s="1"/>
      <c r="Q106" s="1"/>
      <c r="R106" s="1"/>
      <c r="S106" s="1"/>
      <c r="T106" s="1"/>
      <c r="U106" s="1"/>
    </row>
    <row r="107" spans="1:21" ht="9.75" customHeight="1">
      <c r="A107" s="1">
        <f t="shared" si="1"/>
        <v>2016</v>
      </c>
      <c r="B107" s="4">
        <f>0.01*'Table A1'!I109</f>
        <v>0.12625999999999998</v>
      </c>
      <c r="C107" s="4">
        <f>0.01*'Table A1'!J109</f>
        <v>0.16986000000000001</v>
      </c>
      <c r="D107" s="4">
        <f>0.01*'Table A1'!D109</f>
        <v>0.17776</v>
      </c>
      <c r="E107" s="4">
        <f>0.01*'Table A3'!I109</f>
        <v>0.12151000000000001</v>
      </c>
      <c r="F107" s="4">
        <f>0.01*'Table A3'!J109</f>
        <v>0.16681000000000001</v>
      </c>
      <c r="G107" s="4">
        <f>0.01*'Table A3'!D109</f>
        <v>0.20699000000000001</v>
      </c>
      <c r="H107" s="1"/>
      <c r="I107" s="1"/>
      <c r="J107" s="1"/>
      <c r="K107" s="1"/>
      <c r="L107" s="1"/>
      <c r="M107" s="1"/>
      <c r="N107" s="1"/>
      <c r="O107" s="1"/>
      <c r="P107" s="1"/>
      <c r="Q107" s="1"/>
      <c r="R107" s="1"/>
      <c r="S107" s="1"/>
      <c r="T107" s="1"/>
      <c r="U107" s="1"/>
    </row>
    <row r="108" spans="1:21" ht="9.75" customHeight="1">
      <c r="A108" s="1">
        <f t="shared" si="1"/>
        <v>2017</v>
      </c>
      <c r="B108" s="4">
        <f>0.01*'Table A1'!I110</f>
        <v>0.12533000000000002</v>
      </c>
      <c r="C108" s="4">
        <f>0.01*'Table A1'!J110</f>
        <v>0.16967000000000002</v>
      </c>
      <c r="D108" s="4">
        <f>0.01*'Table A1'!D110</f>
        <v>0.18062999999999999</v>
      </c>
      <c r="E108" s="4">
        <f>0.01*'Table A3'!I110</f>
        <v>0.11999000000000001</v>
      </c>
      <c r="F108" s="4">
        <f>0.01*'Table A3'!J110</f>
        <v>0.16674</v>
      </c>
      <c r="G108" s="4">
        <f>0.01*'Table A3'!D110</f>
        <v>0.21469000000000002</v>
      </c>
      <c r="H108" s="1"/>
      <c r="I108" s="1"/>
      <c r="J108" s="1"/>
      <c r="K108" s="1"/>
      <c r="L108" s="1"/>
      <c r="M108" s="1"/>
      <c r="N108" s="1"/>
      <c r="O108" s="1"/>
      <c r="P108" s="1"/>
      <c r="Q108" s="1"/>
      <c r="R108" s="1"/>
      <c r="S108" s="1"/>
      <c r="T108" s="1"/>
      <c r="U108" s="1"/>
    </row>
    <row r="109" spans="1:21" ht="9.75" customHeight="1">
      <c r="A109" s="1"/>
      <c r="B109" s="1"/>
      <c r="C109" s="1"/>
      <c r="D109" s="1"/>
      <c r="E109" s="1"/>
      <c r="F109" s="1"/>
      <c r="G109" s="1"/>
      <c r="H109" s="1"/>
      <c r="I109" s="1"/>
      <c r="J109" s="1"/>
      <c r="K109" s="1"/>
      <c r="L109" s="1"/>
      <c r="M109" s="1"/>
      <c r="N109" s="1"/>
      <c r="O109" s="1"/>
      <c r="P109" s="1"/>
      <c r="Q109" s="1"/>
      <c r="R109" s="1"/>
      <c r="S109" s="1"/>
      <c r="T109" s="1"/>
      <c r="U109" s="1"/>
    </row>
    <row r="110" spans="1:21" ht="9.75" customHeight="1">
      <c r="A110" s="1"/>
      <c r="B110" s="1"/>
      <c r="C110" s="1"/>
      <c r="D110" s="1"/>
      <c r="E110" s="1"/>
      <c r="F110" s="1"/>
      <c r="G110" s="1"/>
      <c r="H110" s="1"/>
      <c r="I110" s="1"/>
      <c r="J110" s="1"/>
      <c r="K110" s="1"/>
      <c r="L110" s="1"/>
      <c r="M110" s="1"/>
      <c r="N110" s="1"/>
      <c r="O110" s="1"/>
      <c r="P110" s="1"/>
      <c r="Q110" s="1"/>
      <c r="R110" s="1"/>
      <c r="S110" s="1"/>
      <c r="T110" s="1"/>
      <c r="U110" s="1"/>
    </row>
    <row r="111" spans="1:21" ht="9.75" customHeight="1">
      <c r="A111" s="1"/>
      <c r="B111" s="1"/>
      <c r="C111" s="1"/>
      <c r="D111" s="1"/>
      <c r="E111" s="1"/>
      <c r="F111" s="1"/>
      <c r="G111" s="1"/>
      <c r="H111" s="1"/>
      <c r="I111" s="1"/>
      <c r="J111" s="1"/>
      <c r="K111" s="1"/>
      <c r="L111" s="1"/>
      <c r="M111" s="1"/>
      <c r="N111" s="1"/>
      <c r="O111" s="1"/>
      <c r="P111" s="1"/>
      <c r="Q111" s="1"/>
      <c r="R111" s="1"/>
      <c r="S111" s="1"/>
      <c r="T111" s="1"/>
      <c r="U111" s="1"/>
    </row>
    <row r="112" spans="1:21" ht="9.75" customHeight="1">
      <c r="A112" s="1"/>
      <c r="B112" s="1"/>
      <c r="C112" s="1"/>
      <c r="D112" s="1"/>
      <c r="E112" s="1"/>
      <c r="F112" s="1"/>
      <c r="G112" s="1"/>
      <c r="H112" s="1"/>
      <c r="I112" s="1"/>
      <c r="J112" s="1"/>
      <c r="K112" s="1"/>
      <c r="L112" s="1"/>
      <c r="M112" s="1"/>
      <c r="N112" s="1"/>
      <c r="O112" s="1"/>
      <c r="P112" s="1"/>
      <c r="Q112" s="1"/>
      <c r="R112" s="1"/>
      <c r="S112" s="1"/>
      <c r="T112" s="1"/>
      <c r="U112" s="1"/>
    </row>
    <row r="113" spans="1:21" ht="9.75" customHeight="1">
      <c r="A113" s="1"/>
      <c r="B113" s="1"/>
      <c r="C113" s="1"/>
      <c r="D113" s="1"/>
      <c r="E113" s="1"/>
      <c r="F113" s="1"/>
      <c r="G113" s="1"/>
      <c r="H113" s="1"/>
      <c r="I113" s="1"/>
      <c r="J113" s="1"/>
      <c r="K113" s="1"/>
      <c r="L113" s="1"/>
      <c r="M113" s="1"/>
      <c r="N113" s="1"/>
      <c r="O113" s="1"/>
      <c r="P113" s="1"/>
      <c r="Q113" s="1"/>
      <c r="R113" s="1"/>
      <c r="S113" s="1"/>
      <c r="T113" s="1"/>
      <c r="U113" s="1"/>
    </row>
    <row r="114" spans="1:21" ht="9.75" customHeight="1">
      <c r="A114" s="1"/>
      <c r="B114" s="1"/>
      <c r="C114" s="1"/>
      <c r="D114" s="1"/>
      <c r="E114" s="1"/>
      <c r="F114" s="1"/>
      <c r="G114" s="1"/>
      <c r="H114" s="1"/>
      <c r="I114" s="1"/>
      <c r="J114" s="1"/>
      <c r="K114" s="1"/>
      <c r="L114" s="1"/>
      <c r="M114" s="1"/>
      <c r="N114" s="1"/>
      <c r="O114" s="1"/>
      <c r="P114" s="1"/>
      <c r="Q114" s="1"/>
      <c r="R114" s="1"/>
      <c r="S114" s="1"/>
      <c r="T114" s="1"/>
      <c r="U114" s="1"/>
    </row>
    <row r="115" spans="1:21" ht="9.75" customHeight="1">
      <c r="A115" s="1"/>
      <c r="B115" s="1"/>
      <c r="C115" s="1"/>
      <c r="D115" s="1"/>
      <c r="E115" s="1"/>
      <c r="F115" s="1"/>
      <c r="G115" s="1"/>
      <c r="H115" s="1"/>
      <c r="I115" s="1"/>
      <c r="J115" s="1"/>
      <c r="K115" s="1"/>
      <c r="L115" s="1"/>
      <c r="M115" s="1"/>
      <c r="N115" s="1"/>
      <c r="O115" s="1"/>
      <c r="P115" s="1"/>
      <c r="Q115" s="1"/>
      <c r="R115" s="1"/>
      <c r="S115" s="1"/>
      <c r="T115" s="1"/>
      <c r="U115" s="1"/>
    </row>
    <row r="116" spans="1:21" ht="9.75" customHeight="1">
      <c r="A116" s="1"/>
      <c r="B116" s="1"/>
      <c r="C116" s="1"/>
      <c r="D116" s="1"/>
      <c r="E116" s="1"/>
      <c r="F116" s="1"/>
      <c r="G116" s="1"/>
      <c r="H116" s="1"/>
      <c r="I116" s="1"/>
      <c r="J116" s="1"/>
      <c r="K116" s="1"/>
      <c r="L116" s="1"/>
      <c r="M116" s="1"/>
      <c r="N116" s="1"/>
      <c r="O116" s="1"/>
      <c r="P116" s="1"/>
      <c r="Q116" s="1"/>
      <c r="R116" s="1"/>
      <c r="S116" s="1"/>
      <c r="T116" s="1"/>
      <c r="U116" s="1"/>
    </row>
    <row r="117" spans="1:21" ht="9.75" customHeight="1">
      <c r="A117" s="1"/>
      <c r="B117" s="1"/>
      <c r="C117" s="1"/>
      <c r="D117" s="1"/>
      <c r="E117" s="1"/>
      <c r="F117" s="1"/>
      <c r="G117" s="1"/>
      <c r="H117" s="1"/>
      <c r="I117" s="1"/>
      <c r="J117" s="1"/>
      <c r="K117" s="1"/>
      <c r="L117" s="1"/>
      <c r="M117" s="1"/>
      <c r="N117" s="1"/>
      <c r="O117" s="1"/>
      <c r="P117" s="1"/>
      <c r="Q117" s="1"/>
      <c r="R117" s="1"/>
      <c r="S117" s="1"/>
      <c r="T117" s="1"/>
      <c r="U117" s="1"/>
    </row>
    <row r="118" spans="1:21" ht="9.75" customHeight="1">
      <c r="A118" s="1"/>
      <c r="B118" s="1"/>
      <c r="C118" s="1"/>
      <c r="D118" s="1"/>
      <c r="E118" s="1"/>
      <c r="F118" s="1"/>
      <c r="G118" s="1"/>
      <c r="H118" s="1"/>
      <c r="I118" s="1"/>
      <c r="J118" s="1"/>
      <c r="K118" s="1"/>
      <c r="L118" s="1"/>
      <c r="M118" s="1"/>
      <c r="N118" s="1"/>
      <c r="O118" s="1"/>
      <c r="P118" s="1"/>
      <c r="Q118" s="1"/>
      <c r="R118" s="1"/>
      <c r="S118" s="1"/>
      <c r="T118" s="1"/>
      <c r="U118" s="1"/>
    </row>
    <row r="119" spans="1:21" ht="9.75" customHeight="1">
      <c r="A119" s="1"/>
      <c r="B119" s="1"/>
      <c r="C119" s="1"/>
      <c r="D119" s="1"/>
      <c r="E119" s="1"/>
      <c r="F119" s="1"/>
      <c r="G119" s="1"/>
      <c r="H119" s="1"/>
      <c r="I119" s="1"/>
      <c r="J119" s="1"/>
      <c r="K119" s="1"/>
      <c r="L119" s="1"/>
      <c r="M119" s="1"/>
      <c r="N119" s="1"/>
      <c r="O119" s="1"/>
      <c r="P119" s="1"/>
      <c r="Q119" s="1"/>
      <c r="R119" s="1"/>
      <c r="S119" s="1"/>
      <c r="T119" s="1"/>
      <c r="U119" s="1"/>
    </row>
    <row r="120" spans="1:21" ht="9.75" customHeight="1">
      <c r="A120" s="1"/>
      <c r="B120" s="1"/>
      <c r="C120" s="1"/>
      <c r="D120" s="1"/>
      <c r="E120" s="1"/>
      <c r="F120" s="1"/>
      <c r="G120" s="1"/>
      <c r="H120" s="1"/>
      <c r="I120" s="1"/>
      <c r="J120" s="1"/>
      <c r="K120" s="1"/>
      <c r="L120" s="1"/>
      <c r="M120" s="1"/>
      <c r="N120" s="1"/>
      <c r="O120" s="1"/>
      <c r="P120" s="1"/>
      <c r="Q120" s="1"/>
      <c r="R120" s="1"/>
      <c r="S120" s="1"/>
      <c r="T120" s="1"/>
      <c r="U120" s="1"/>
    </row>
    <row r="121" spans="1:21" ht="9.75" customHeight="1">
      <c r="A121" s="1"/>
      <c r="B121" s="1"/>
      <c r="C121" s="1"/>
      <c r="D121" s="1"/>
      <c r="E121" s="1"/>
      <c r="F121" s="1"/>
      <c r="G121" s="1"/>
      <c r="H121" s="1"/>
      <c r="I121" s="1"/>
      <c r="J121" s="1"/>
      <c r="K121" s="1"/>
      <c r="L121" s="1"/>
      <c r="M121" s="1"/>
      <c r="N121" s="1"/>
      <c r="O121" s="1"/>
      <c r="P121" s="1"/>
      <c r="Q121" s="1"/>
      <c r="R121" s="1"/>
      <c r="S121" s="1"/>
      <c r="T121" s="1"/>
      <c r="U121" s="1"/>
    </row>
    <row r="122" spans="1:21" ht="9.75" customHeight="1">
      <c r="A122" s="1"/>
      <c r="B122" s="1"/>
      <c r="C122" s="1"/>
      <c r="D122" s="1"/>
      <c r="E122" s="1"/>
      <c r="F122" s="1"/>
      <c r="G122" s="1"/>
      <c r="H122" s="1"/>
      <c r="I122" s="1"/>
      <c r="J122" s="1"/>
      <c r="K122" s="1"/>
      <c r="L122" s="1"/>
      <c r="M122" s="1"/>
      <c r="N122" s="1"/>
      <c r="O122" s="1"/>
      <c r="P122" s="1"/>
      <c r="Q122" s="1"/>
      <c r="R122" s="1"/>
      <c r="S122" s="1"/>
      <c r="T122" s="1"/>
      <c r="U122" s="1"/>
    </row>
    <row r="123" spans="1:21" ht="9.75" customHeight="1">
      <c r="A123" s="1"/>
      <c r="B123" s="1"/>
      <c r="C123" s="1"/>
      <c r="D123" s="1"/>
      <c r="E123" s="1"/>
      <c r="F123" s="1"/>
      <c r="G123" s="1"/>
      <c r="H123" s="1"/>
      <c r="I123" s="1"/>
      <c r="J123" s="1"/>
      <c r="K123" s="1"/>
      <c r="L123" s="1"/>
      <c r="M123" s="1"/>
      <c r="N123" s="1"/>
      <c r="O123" s="1"/>
      <c r="P123" s="1"/>
      <c r="Q123" s="1"/>
      <c r="R123" s="1"/>
      <c r="S123" s="1"/>
      <c r="T123" s="1"/>
      <c r="U123" s="1"/>
    </row>
    <row r="124" spans="1:21" ht="9.75" customHeight="1">
      <c r="A124" s="1"/>
      <c r="B124" s="1"/>
      <c r="C124" s="1"/>
      <c r="D124" s="1"/>
      <c r="E124" s="1"/>
      <c r="F124" s="1"/>
      <c r="G124" s="1"/>
      <c r="H124" s="1"/>
      <c r="I124" s="1"/>
      <c r="J124" s="1"/>
      <c r="K124" s="1"/>
      <c r="L124" s="1"/>
      <c r="M124" s="1"/>
      <c r="N124" s="1"/>
      <c r="O124" s="1"/>
      <c r="P124" s="1"/>
      <c r="Q124" s="1"/>
      <c r="R124" s="1"/>
      <c r="S124" s="1"/>
      <c r="T124" s="1"/>
      <c r="U124" s="1"/>
    </row>
    <row r="125" spans="1:21" ht="9.75" customHeight="1">
      <c r="A125" s="1"/>
      <c r="B125" s="1"/>
      <c r="C125" s="1"/>
      <c r="D125" s="1"/>
      <c r="E125" s="1"/>
      <c r="F125" s="1"/>
      <c r="G125" s="1"/>
      <c r="H125" s="1"/>
      <c r="I125" s="1"/>
      <c r="J125" s="1"/>
      <c r="K125" s="1"/>
      <c r="L125" s="1"/>
      <c r="M125" s="1"/>
      <c r="N125" s="1"/>
      <c r="O125" s="1"/>
      <c r="P125" s="1"/>
      <c r="Q125" s="1"/>
      <c r="R125" s="1"/>
      <c r="S125" s="1"/>
      <c r="T125" s="1"/>
      <c r="U125" s="1"/>
    </row>
    <row r="126" spans="1:21" ht="9.75" customHeight="1">
      <c r="A126" s="1"/>
      <c r="B126" s="1"/>
      <c r="C126" s="1"/>
      <c r="D126" s="1"/>
      <c r="E126" s="1"/>
      <c r="F126" s="1"/>
      <c r="G126" s="1"/>
      <c r="H126" s="1"/>
      <c r="I126" s="1"/>
      <c r="J126" s="1"/>
      <c r="K126" s="1"/>
      <c r="L126" s="1"/>
      <c r="M126" s="1"/>
      <c r="N126" s="1"/>
      <c r="O126" s="1"/>
      <c r="P126" s="1"/>
      <c r="Q126" s="1"/>
      <c r="R126" s="1"/>
      <c r="S126" s="1"/>
      <c r="T126" s="1"/>
      <c r="U126" s="1"/>
    </row>
    <row r="127" spans="1:21" ht="9.75" customHeight="1">
      <c r="A127" s="1"/>
      <c r="B127" s="1"/>
      <c r="C127" s="1"/>
      <c r="D127" s="1"/>
      <c r="E127" s="1"/>
      <c r="F127" s="1"/>
      <c r="G127" s="1"/>
      <c r="H127" s="1"/>
      <c r="I127" s="1"/>
      <c r="J127" s="1"/>
      <c r="K127" s="1"/>
      <c r="L127" s="1"/>
      <c r="M127" s="1"/>
      <c r="N127" s="1"/>
      <c r="O127" s="1"/>
      <c r="P127" s="1"/>
      <c r="Q127" s="1"/>
      <c r="R127" s="1"/>
      <c r="S127" s="1"/>
      <c r="T127" s="1"/>
      <c r="U127" s="1"/>
    </row>
    <row r="128" spans="1:21" ht="9.75" customHeight="1">
      <c r="A128" s="1"/>
      <c r="B128" s="1"/>
      <c r="C128" s="1"/>
      <c r="D128" s="1"/>
      <c r="E128" s="1"/>
      <c r="F128" s="1"/>
      <c r="G128" s="1"/>
      <c r="H128" s="1"/>
      <c r="I128" s="1"/>
      <c r="J128" s="1"/>
      <c r="K128" s="1"/>
      <c r="L128" s="1"/>
      <c r="M128" s="1"/>
      <c r="N128" s="1"/>
      <c r="O128" s="1"/>
      <c r="P128" s="1"/>
      <c r="Q128" s="1"/>
      <c r="R128" s="1"/>
      <c r="S128" s="1"/>
      <c r="T128" s="1"/>
      <c r="U128" s="1"/>
    </row>
    <row r="129" spans="1:21" ht="9.75" customHeight="1">
      <c r="A129" s="1"/>
      <c r="B129" s="1"/>
      <c r="C129" s="1"/>
      <c r="D129" s="1"/>
      <c r="E129" s="1"/>
      <c r="F129" s="1"/>
      <c r="G129" s="1"/>
      <c r="H129" s="1"/>
      <c r="I129" s="1"/>
      <c r="J129" s="1"/>
      <c r="K129" s="1"/>
      <c r="L129" s="1"/>
      <c r="M129" s="1"/>
      <c r="N129" s="1"/>
      <c r="O129" s="1"/>
      <c r="P129" s="1"/>
      <c r="Q129" s="1"/>
      <c r="R129" s="1"/>
      <c r="S129" s="1"/>
      <c r="T129" s="1"/>
      <c r="U129" s="1"/>
    </row>
    <row r="130" spans="1:21" ht="9.75" customHeight="1">
      <c r="A130" s="1"/>
      <c r="B130" s="1"/>
      <c r="C130" s="1"/>
      <c r="D130" s="1"/>
      <c r="E130" s="1"/>
      <c r="F130" s="1"/>
      <c r="G130" s="1"/>
      <c r="H130" s="1"/>
      <c r="I130" s="1"/>
      <c r="J130" s="1"/>
      <c r="K130" s="1"/>
      <c r="L130" s="1"/>
      <c r="M130" s="1"/>
      <c r="N130" s="1"/>
      <c r="O130" s="1"/>
      <c r="P130" s="1"/>
      <c r="Q130" s="1"/>
      <c r="R130" s="1"/>
      <c r="S130" s="1"/>
      <c r="T130" s="1"/>
      <c r="U130" s="1"/>
    </row>
    <row r="131" spans="1:21" ht="9.75" customHeight="1">
      <c r="A131" s="1"/>
      <c r="B131" s="1"/>
      <c r="C131" s="1"/>
      <c r="D131" s="1"/>
      <c r="E131" s="1"/>
      <c r="F131" s="1"/>
      <c r="G131" s="1"/>
      <c r="H131" s="1"/>
      <c r="I131" s="1"/>
      <c r="J131" s="1"/>
      <c r="K131" s="1"/>
      <c r="L131" s="1"/>
      <c r="M131" s="1"/>
      <c r="N131" s="1"/>
      <c r="O131" s="1"/>
      <c r="P131" s="1"/>
      <c r="Q131" s="1"/>
      <c r="R131" s="1"/>
      <c r="S131" s="1"/>
      <c r="T131" s="1"/>
      <c r="U131" s="1"/>
    </row>
    <row r="132" spans="1:21" ht="9.75" customHeight="1">
      <c r="A132" s="1"/>
      <c r="B132" s="1"/>
      <c r="C132" s="1"/>
      <c r="D132" s="1"/>
      <c r="E132" s="1"/>
      <c r="F132" s="1"/>
      <c r="G132" s="1"/>
      <c r="H132" s="1"/>
      <c r="I132" s="1"/>
      <c r="J132" s="1"/>
      <c r="K132" s="1"/>
      <c r="L132" s="1"/>
      <c r="M132" s="1"/>
      <c r="N132" s="1"/>
      <c r="O132" s="1"/>
      <c r="P132" s="1"/>
      <c r="Q132" s="1"/>
      <c r="R132" s="1"/>
      <c r="S132" s="1"/>
      <c r="T132" s="1"/>
      <c r="U132" s="1"/>
    </row>
    <row r="133" spans="1:21" ht="9.75" customHeight="1">
      <c r="A133" s="1"/>
      <c r="B133" s="1"/>
      <c r="C133" s="1"/>
      <c r="D133" s="1"/>
      <c r="E133" s="1"/>
      <c r="F133" s="1"/>
      <c r="G133" s="1"/>
      <c r="H133" s="1"/>
      <c r="I133" s="1"/>
      <c r="J133" s="1"/>
      <c r="K133" s="1"/>
      <c r="L133" s="1"/>
      <c r="M133" s="1"/>
      <c r="N133" s="1"/>
      <c r="O133" s="1"/>
      <c r="P133" s="1"/>
      <c r="Q133" s="1"/>
      <c r="R133" s="1"/>
      <c r="S133" s="1"/>
      <c r="T133" s="1"/>
      <c r="U133" s="1"/>
    </row>
    <row r="134" spans="1:21" ht="9.75" customHeight="1">
      <c r="A134" s="1"/>
      <c r="B134" s="1"/>
      <c r="C134" s="1"/>
      <c r="D134" s="1"/>
      <c r="E134" s="1"/>
      <c r="F134" s="1"/>
      <c r="G134" s="1"/>
      <c r="H134" s="1"/>
      <c r="I134" s="1"/>
      <c r="J134" s="1"/>
      <c r="K134" s="1"/>
      <c r="L134" s="1"/>
      <c r="M134" s="1"/>
      <c r="N134" s="1"/>
      <c r="O134" s="1"/>
      <c r="P134" s="1"/>
      <c r="Q134" s="1"/>
      <c r="R134" s="1"/>
      <c r="S134" s="1"/>
      <c r="T134" s="1"/>
      <c r="U134" s="1"/>
    </row>
    <row r="135" spans="1:21" ht="9.75" customHeight="1">
      <c r="A135" s="1"/>
      <c r="B135" s="1"/>
      <c r="C135" s="1"/>
      <c r="D135" s="1"/>
      <c r="E135" s="1"/>
      <c r="F135" s="1"/>
      <c r="G135" s="1"/>
      <c r="H135" s="1"/>
      <c r="I135" s="1"/>
      <c r="J135" s="1"/>
      <c r="K135" s="1"/>
      <c r="L135" s="1"/>
      <c r="M135" s="1"/>
      <c r="N135" s="1"/>
      <c r="O135" s="1"/>
      <c r="P135" s="1"/>
      <c r="Q135" s="1"/>
      <c r="R135" s="1"/>
      <c r="S135" s="1"/>
      <c r="T135" s="1"/>
      <c r="U135" s="1"/>
    </row>
    <row r="136" spans="1:21" ht="9.75" customHeight="1">
      <c r="A136" s="1"/>
      <c r="B136" s="1"/>
      <c r="C136" s="1"/>
      <c r="D136" s="1"/>
      <c r="E136" s="1"/>
      <c r="F136" s="1"/>
      <c r="G136" s="1"/>
      <c r="H136" s="1"/>
      <c r="I136" s="1"/>
      <c r="J136" s="1"/>
      <c r="K136" s="1"/>
      <c r="L136" s="1"/>
      <c r="M136" s="1"/>
      <c r="N136" s="1"/>
      <c r="O136" s="1"/>
      <c r="P136" s="1"/>
      <c r="Q136" s="1"/>
      <c r="R136" s="1"/>
      <c r="S136" s="1"/>
      <c r="T136" s="1"/>
      <c r="U136" s="1"/>
    </row>
    <row r="137" spans="1:21" ht="9.75" customHeight="1">
      <c r="A137" s="1"/>
      <c r="B137" s="1"/>
      <c r="C137" s="1"/>
      <c r="D137" s="1"/>
      <c r="E137" s="1"/>
      <c r="F137" s="1"/>
      <c r="G137" s="1"/>
      <c r="H137" s="1"/>
      <c r="I137" s="1"/>
      <c r="J137" s="1"/>
      <c r="K137" s="1"/>
      <c r="L137" s="1"/>
      <c r="M137" s="1"/>
      <c r="N137" s="1"/>
      <c r="O137" s="1"/>
      <c r="P137" s="1"/>
      <c r="Q137" s="1"/>
      <c r="R137" s="1"/>
      <c r="S137" s="1"/>
      <c r="T137" s="1"/>
      <c r="U137" s="1"/>
    </row>
    <row r="138" spans="1:21" ht="9.75" customHeight="1">
      <c r="A138" s="1"/>
      <c r="B138" s="1"/>
      <c r="C138" s="1"/>
      <c r="D138" s="1"/>
      <c r="E138" s="1"/>
      <c r="F138" s="1"/>
      <c r="G138" s="1"/>
      <c r="H138" s="1"/>
      <c r="I138" s="1"/>
      <c r="J138" s="1"/>
      <c r="K138" s="1"/>
      <c r="L138" s="1"/>
      <c r="M138" s="1"/>
      <c r="N138" s="1"/>
      <c r="O138" s="1"/>
      <c r="P138" s="1"/>
      <c r="Q138" s="1"/>
      <c r="R138" s="1"/>
      <c r="S138" s="1"/>
      <c r="T138" s="1"/>
      <c r="U138" s="1"/>
    </row>
    <row r="139" spans="1:21" ht="9.75" customHeight="1">
      <c r="A139" s="1"/>
      <c r="B139" s="1"/>
      <c r="C139" s="1"/>
      <c r="D139" s="1"/>
      <c r="E139" s="1"/>
      <c r="F139" s="1"/>
      <c r="G139" s="1"/>
      <c r="H139" s="1"/>
      <c r="I139" s="1"/>
      <c r="J139" s="1"/>
      <c r="K139" s="1"/>
      <c r="L139" s="1"/>
      <c r="M139" s="1"/>
      <c r="N139" s="1"/>
      <c r="O139" s="1"/>
      <c r="P139" s="1"/>
      <c r="Q139" s="1"/>
      <c r="R139" s="1"/>
      <c r="S139" s="1"/>
      <c r="T139" s="1"/>
      <c r="U139" s="1"/>
    </row>
    <row r="140" spans="1:21" ht="9.75" customHeight="1">
      <c r="A140" s="1"/>
      <c r="B140" s="1"/>
      <c r="C140" s="1"/>
      <c r="D140" s="1"/>
      <c r="E140" s="1"/>
      <c r="F140" s="1"/>
      <c r="G140" s="1"/>
      <c r="H140" s="1"/>
      <c r="I140" s="1"/>
      <c r="J140" s="1"/>
      <c r="K140" s="1"/>
      <c r="L140" s="1"/>
      <c r="M140" s="1"/>
      <c r="N140" s="1"/>
      <c r="O140" s="1"/>
      <c r="P140" s="1"/>
      <c r="Q140" s="1"/>
      <c r="R140" s="1"/>
      <c r="S140" s="1"/>
      <c r="T140" s="1"/>
      <c r="U140" s="1"/>
    </row>
    <row r="141" spans="1:21" ht="9.75" customHeight="1">
      <c r="A141" s="1"/>
      <c r="B141" s="1"/>
      <c r="C141" s="1"/>
      <c r="D141" s="1"/>
      <c r="E141" s="1"/>
      <c r="F141" s="1"/>
      <c r="G141" s="1"/>
      <c r="H141" s="1"/>
      <c r="I141" s="1"/>
      <c r="J141" s="1"/>
      <c r="K141" s="1"/>
      <c r="L141" s="1"/>
      <c r="M141" s="1"/>
      <c r="N141" s="1"/>
      <c r="O141" s="1"/>
      <c r="P141" s="1"/>
      <c r="Q141" s="1"/>
      <c r="R141" s="1"/>
      <c r="S141" s="1"/>
      <c r="T141" s="1"/>
      <c r="U141" s="1"/>
    </row>
    <row r="142" spans="1:21" ht="9.75" customHeight="1">
      <c r="A142" s="1"/>
      <c r="B142" s="1"/>
      <c r="C142" s="1"/>
      <c r="D142" s="1"/>
      <c r="E142" s="1"/>
      <c r="F142" s="1"/>
      <c r="G142" s="1"/>
      <c r="H142" s="1"/>
      <c r="I142" s="1"/>
      <c r="J142" s="1"/>
      <c r="K142" s="1"/>
      <c r="L142" s="1"/>
      <c r="M142" s="1"/>
      <c r="N142" s="1"/>
      <c r="O142" s="1"/>
      <c r="P142" s="1"/>
      <c r="Q142" s="1"/>
      <c r="R142" s="1"/>
      <c r="S142" s="1"/>
      <c r="T142" s="1"/>
      <c r="U142" s="1"/>
    </row>
    <row r="143" spans="1:21" ht="9.75" customHeight="1">
      <c r="A143" s="1"/>
      <c r="B143" s="1"/>
      <c r="C143" s="1"/>
      <c r="D143" s="1"/>
      <c r="E143" s="1"/>
      <c r="F143" s="1"/>
      <c r="G143" s="1"/>
      <c r="H143" s="1"/>
      <c r="I143" s="1"/>
      <c r="J143" s="1"/>
      <c r="K143" s="1"/>
      <c r="L143" s="1"/>
      <c r="M143" s="1"/>
      <c r="N143" s="1"/>
      <c r="O143" s="1"/>
      <c r="P143" s="1"/>
      <c r="Q143" s="1"/>
      <c r="R143" s="1"/>
      <c r="S143" s="1"/>
      <c r="T143" s="1"/>
      <c r="U143" s="1"/>
    </row>
    <row r="144" spans="1:21" ht="9.75" customHeight="1">
      <c r="A144" s="1"/>
      <c r="B144" s="1"/>
      <c r="C144" s="1"/>
      <c r="D144" s="1"/>
      <c r="E144" s="1"/>
      <c r="F144" s="1"/>
      <c r="G144" s="1"/>
      <c r="H144" s="1"/>
      <c r="I144" s="1"/>
      <c r="J144" s="1"/>
      <c r="K144" s="1"/>
      <c r="L144" s="1"/>
      <c r="M144" s="1"/>
      <c r="N144" s="1"/>
      <c r="O144" s="1"/>
      <c r="P144" s="1"/>
      <c r="Q144" s="1"/>
      <c r="R144" s="1"/>
      <c r="S144" s="1"/>
      <c r="T144" s="1"/>
      <c r="U144" s="1"/>
    </row>
    <row r="145" spans="1:21" ht="9.75" customHeight="1">
      <c r="A145" s="1"/>
      <c r="B145" s="1"/>
      <c r="C145" s="1"/>
      <c r="D145" s="1"/>
      <c r="E145" s="1"/>
      <c r="F145" s="1"/>
      <c r="G145" s="1"/>
      <c r="H145" s="1"/>
      <c r="I145" s="1"/>
      <c r="J145" s="1"/>
      <c r="K145" s="1"/>
      <c r="L145" s="1"/>
      <c r="M145" s="1"/>
      <c r="N145" s="1"/>
      <c r="O145" s="1"/>
      <c r="P145" s="1"/>
      <c r="Q145" s="1"/>
      <c r="R145" s="1"/>
      <c r="S145" s="1"/>
      <c r="T145" s="1"/>
      <c r="U145" s="1"/>
    </row>
    <row r="146" spans="1:21" ht="9.75" customHeight="1">
      <c r="A146" s="1"/>
      <c r="B146" s="1"/>
      <c r="C146" s="1"/>
      <c r="D146" s="1"/>
      <c r="E146" s="1"/>
      <c r="F146" s="1"/>
      <c r="G146" s="1"/>
      <c r="H146" s="1"/>
      <c r="I146" s="1"/>
      <c r="J146" s="1"/>
      <c r="K146" s="1"/>
      <c r="L146" s="1"/>
      <c r="M146" s="1"/>
      <c r="N146" s="1"/>
      <c r="O146" s="1"/>
      <c r="P146" s="1"/>
      <c r="Q146" s="1"/>
      <c r="R146" s="1"/>
      <c r="S146" s="1"/>
      <c r="T146" s="1"/>
      <c r="U146" s="1"/>
    </row>
    <row r="147" spans="1:21" ht="9.75" customHeight="1">
      <c r="A147" s="1"/>
      <c r="B147" s="1"/>
      <c r="C147" s="1"/>
      <c r="D147" s="1"/>
      <c r="E147" s="1"/>
      <c r="F147" s="1"/>
      <c r="G147" s="1"/>
      <c r="H147" s="1"/>
      <c r="I147" s="1"/>
      <c r="J147" s="1"/>
      <c r="K147" s="1"/>
      <c r="L147" s="1"/>
      <c r="M147" s="1"/>
      <c r="N147" s="1"/>
      <c r="O147" s="1"/>
      <c r="P147" s="1"/>
      <c r="Q147" s="1"/>
      <c r="R147" s="1"/>
      <c r="S147" s="1"/>
      <c r="T147" s="1"/>
      <c r="U147" s="1"/>
    </row>
    <row r="148" spans="1:21" ht="9.75" customHeight="1">
      <c r="A148" s="1"/>
      <c r="B148" s="1"/>
      <c r="C148" s="1"/>
      <c r="D148" s="1"/>
      <c r="E148" s="1"/>
      <c r="F148" s="1"/>
      <c r="G148" s="1"/>
      <c r="H148" s="1"/>
      <c r="I148" s="1"/>
      <c r="J148" s="1"/>
      <c r="K148" s="1"/>
      <c r="L148" s="1"/>
      <c r="M148" s="1"/>
      <c r="N148" s="1"/>
      <c r="O148" s="1"/>
      <c r="P148" s="1"/>
      <c r="Q148" s="1"/>
      <c r="R148" s="1"/>
      <c r="S148" s="1"/>
      <c r="T148" s="1"/>
      <c r="U148" s="1"/>
    </row>
    <row r="149" spans="1:21" ht="9.75" customHeight="1">
      <c r="A149" s="1"/>
      <c r="B149" s="1"/>
      <c r="C149" s="1"/>
      <c r="D149" s="1"/>
      <c r="E149" s="1"/>
      <c r="F149" s="1"/>
      <c r="G149" s="1"/>
      <c r="H149" s="1"/>
      <c r="I149" s="1"/>
      <c r="J149" s="1"/>
      <c r="K149" s="1"/>
      <c r="L149" s="1"/>
      <c r="M149" s="1"/>
      <c r="N149" s="1"/>
      <c r="O149" s="1"/>
      <c r="P149" s="1"/>
      <c r="Q149" s="1"/>
      <c r="R149" s="1"/>
      <c r="S149" s="1"/>
      <c r="T149" s="1"/>
      <c r="U149" s="1"/>
    </row>
    <row r="150" spans="1:21" ht="9.75" customHeight="1">
      <c r="A150" s="1"/>
      <c r="B150" s="1"/>
      <c r="C150" s="1"/>
      <c r="D150" s="1"/>
      <c r="E150" s="1"/>
      <c r="F150" s="1"/>
      <c r="G150" s="1"/>
      <c r="H150" s="1"/>
      <c r="I150" s="1"/>
      <c r="J150" s="1"/>
      <c r="K150" s="1"/>
      <c r="L150" s="1"/>
      <c r="M150" s="1"/>
      <c r="N150" s="1"/>
      <c r="O150" s="1"/>
      <c r="P150" s="1"/>
      <c r="Q150" s="1"/>
      <c r="R150" s="1"/>
      <c r="S150" s="1"/>
      <c r="T150" s="1"/>
      <c r="U150" s="1"/>
    </row>
    <row r="151" spans="1:21" ht="9.75" customHeight="1">
      <c r="A151" s="1"/>
      <c r="B151" s="1"/>
      <c r="C151" s="1"/>
      <c r="D151" s="1"/>
      <c r="E151" s="1"/>
      <c r="F151" s="1"/>
      <c r="G151" s="1"/>
      <c r="H151" s="1"/>
      <c r="I151" s="1"/>
      <c r="J151" s="1"/>
      <c r="K151" s="1"/>
      <c r="L151" s="1"/>
      <c r="M151" s="1"/>
      <c r="N151" s="1"/>
      <c r="O151" s="1"/>
      <c r="P151" s="1"/>
      <c r="Q151" s="1"/>
      <c r="R151" s="1"/>
      <c r="S151" s="1"/>
      <c r="T151" s="1"/>
      <c r="U151" s="1"/>
    </row>
    <row r="152" spans="1:21" ht="9.75" customHeight="1">
      <c r="A152" s="1"/>
      <c r="B152" s="1"/>
      <c r="C152" s="1"/>
      <c r="D152" s="1"/>
      <c r="E152" s="1"/>
      <c r="F152" s="1"/>
      <c r="G152" s="1"/>
      <c r="H152" s="1"/>
      <c r="I152" s="1"/>
      <c r="J152" s="1"/>
      <c r="K152" s="1"/>
      <c r="L152" s="1"/>
      <c r="M152" s="1"/>
      <c r="N152" s="1"/>
      <c r="O152" s="1"/>
      <c r="P152" s="1"/>
      <c r="Q152" s="1"/>
      <c r="R152" s="1"/>
      <c r="S152" s="1"/>
      <c r="T152" s="1"/>
      <c r="U152" s="1"/>
    </row>
    <row r="153" spans="1:21" ht="9.75" customHeight="1">
      <c r="A153" s="1"/>
      <c r="B153" s="1"/>
      <c r="C153" s="1"/>
      <c r="D153" s="1"/>
      <c r="E153" s="1"/>
      <c r="F153" s="1"/>
      <c r="G153" s="1"/>
      <c r="H153" s="1"/>
      <c r="I153" s="1"/>
      <c r="J153" s="1"/>
      <c r="K153" s="1"/>
      <c r="L153" s="1"/>
      <c r="M153" s="1"/>
      <c r="N153" s="1"/>
      <c r="O153" s="1"/>
      <c r="P153" s="1"/>
      <c r="Q153" s="1"/>
      <c r="R153" s="1"/>
      <c r="S153" s="1"/>
      <c r="T153" s="1"/>
      <c r="U153" s="1"/>
    </row>
    <row r="154" spans="1:21" ht="9.75" customHeight="1">
      <c r="A154" s="1"/>
      <c r="B154" s="1"/>
      <c r="C154" s="1"/>
      <c r="D154" s="1"/>
      <c r="E154" s="1"/>
      <c r="F154" s="1"/>
      <c r="G154" s="1"/>
      <c r="H154" s="1"/>
      <c r="I154" s="1"/>
      <c r="J154" s="1"/>
      <c r="K154" s="1"/>
      <c r="L154" s="1"/>
      <c r="M154" s="1"/>
      <c r="N154" s="1"/>
      <c r="O154" s="1"/>
      <c r="P154" s="1"/>
      <c r="Q154" s="1"/>
      <c r="R154" s="1"/>
      <c r="S154" s="1"/>
      <c r="T154" s="1"/>
      <c r="U154" s="1"/>
    </row>
    <row r="155" spans="1:21" ht="9.75" customHeight="1">
      <c r="A155" s="1"/>
      <c r="B155" s="1"/>
      <c r="C155" s="1"/>
      <c r="D155" s="1"/>
      <c r="E155" s="1"/>
      <c r="F155" s="1"/>
      <c r="G155" s="1"/>
      <c r="H155" s="1"/>
      <c r="I155" s="1"/>
      <c r="J155" s="1"/>
      <c r="K155" s="1"/>
      <c r="L155" s="1"/>
      <c r="M155" s="1"/>
      <c r="N155" s="1"/>
      <c r="O155" s="1"/>
      <c r="P155" s="1"/>
      <c r="Q155" s="1"/>
      <c r="R155" s="1"/>
      <c r="S155" s="1"/>
      <c r="T155" s="1"/>
      <c r="U155" s="1"/>
    </row>
    <row r="156" spans="1:21" ht="9.75" customHeight="1">
      <c r="A156" s="1"/>
      <c r="B156" s="1"/>
      <c r="C156" s="1"/>
      <c r="D156" s="1"/>
      <c r="E156" s="1"/>
      <c r="F156" s="1"/>
      <c r="G156" s="1"/>
      <c r="H156" s="1"/>
      <c r="I156" s="1"/>
      <c r="J156" s="1"/>
      <c r="K156" s="1"/>
      <c r="L156" s="1"/>
      <c r="M156" s="1"/>
      <c r="N156" s="1"/>
      <c r="O156" s="1"/>
      <c r="P156" s="1"/>
      <c r="Q156" s="1"/>
      <c r="R156" s="1"/>
      <c r="S156" s="1"/>
      <c r="T156" s="1"/>
      <c r="U156" s="1"/>
    </row>
    <row r="157" spans="1:21" ht="9.75" customHeight="1">
      <c r="A157" s="1"/>
      <c r="B157" s="1"/>
      <c r="C157" s="1"/>
      <c r="D157" s="1"/>
      <c r="E157" s="1"/>
      <c r="F157" s="1"/>
      <c r="G157" s="1"/>
      <c r="H157" s="1"/>
      <c r="I157" s="1"/>
      <c r="J157" s="1"/>
      <c r="K157" s="1"/>
      <c r="L157" s="1"/>
      <c r="M157" s="1"/>
      <c r="N157" s="1"/>
      <c r="O157" s="1"/>
      <c r="P157" s="1"/>
      <c r="Q157" s="1"/>
      <c r="R157" s="1"/>
      <c r="S157" s="1"/>
      <c r="T157" s="1"/>
      <c r="U157" s="1"/>
    </row>
    <row r="158" spans="1:21" ht="9.75" customHeight="1">
      <c r="A158" s="1"/>
      <c r="B158" s="1"/>
      <c r="C158" s="1"/>
      <c r="D158" s="1"/>
      <c r="E158" s="1"/>
      <c r="F158" s="1"/>
      <c r="G158" s="1"/>
      <c r="H158" s="1"/>
      <c r="I158" s="1"/>
      <c r="J158" s="1"/>
      <c r="K158" s="1"/>
      <c r="L158" s="1"/>
      <c r="M158" s="1"/>
      <c r="N158" s="1"/>
      <c r="O158" s="1"/>
      <c r="P158" s="1"/>
      <c r="Q158" s="1"/>
      <c r="R158" s="1"/>
      <c r="S158" s="1"/>
      <c r="T158" s="1"/>
      <c r="U158" s="1"/>
    </row>
    <row r="159" spans="1:21" ht="9.75" customHeight="1">
      <c r="A159" s="1"/>
      <c r="B159" s="1"/>
      <c r="C159" s="1"/>
      <c r="D159" s="1"/>
      <c r="E159" s="1"/>
      <c r="F159" s="1"/>
      <c r="G159" s="1"/>
      <c r="H159" s="1"/>
      <c r="I159" s="1"/>
      <c r="J159" s="1"/>
      <c r="K159" s="1"/>
      <c r="L159" s="1"/>
      <c r="M159" s="1"/>
      <c r="N159" s="1"/>
      <c r="O159" s="1"/>
      <c r="P159" s="1"/>
      <c r="Q159" s="1"/>
      <c r="R159" s="1"/>
      <c r="S159" s="1"/>
      <c r="T159" s="1"/>
      <c r="U159" s="1"/>
    </row>
    <row r="160" spans="1:21" ht="9.75" customHeight="1">
      <c r="A160" s="1"/>
      <c r="B160" s="1"/>
      <c r="C160" s="1"/>
      <c r="D160" s="1"/>
      <c r="E160" s="1"/>
      <c r="F160" s="1"/>
      <c r="G160" s="1"/>
      <c r="H160" s="1"/>
      <c r="I160" s="1"/>
      <c r="J160" s="1"/>
      <c r="K160" s="1"/>
      <c r="L160" s="1"/>
      <c r="M160" s="1"/>
      <c r="N160" s="1"/>
      <c r="O160" s="1"/>
      <c r="P160" s="1"/>
      <c r="Q160" s="1"/>
      <c r="R160" s="1"/>
      <c r="S160" s="1"/>
      <c r="T160" s="1"/>
      <c r="U160" s="1"/>
    </row>
    <row r="161" spans="1:21" ht="9.75" customHeight="1">
      <c r="A161" s="1"/>
      <c r="B161" s="1"/>
      <c r="C161" s="1"/>
      <c r="D161" s="1"/>
      <c r="E161" s="1"/>
      <c r="F161" s="1"/>
      <c r="G161" s="1"/>
      <c r="H161" s="1"/>
      <c r="I161" s="1"/>
      <c r="J161" s="1"/>
      <c r="K161" s="1"/>
      <c r="L161" s="1"/>
      <c r="M161" s="1"/>
      <c r="N161" s="1"/>
      <c r="O161" s="1"/>
      <c r="P161" s="1"/>
      <c r="Q161" s="1"/>
      <c r="R161" s="1"/>
      <c r="S161" s="1"/>
      <c r="T161" s="1"/>
      <c r="U161" s="1"/>
    </row>
    <row r="162" spans="1:21" ht="9.75" customHeight="1">
      <c r="A162" s="1"/>
      <c r="B162" s="1"/>
      <c r="C162" s="1"/>
      <c r="D162" s="1"/>
      <c r="E162" s="1"/>
      <c r="F162" s="1"/>
      <c r="G162" s="1"/>
      <c r="H162" s="1"/>
      <c r="I162" s="1"/>
      <c r="J162" s="1"/>
      <c r="K162" s="1"/>
      <c r="L162" s="1"/>
      <c r="M162" s="1"/>
      <c r="N162" s="1"/>
      <c r="O162" s="1"/>
      <c r="P162" s="1"/>
      <c r="Q162" s="1"/>
      <c r="R162" s="1"/>
      <c r="S162" s="1"/>
      <c r="T162" s="1"/>
      <c r="U162" s="1"/>
    </row>
    <row r="163" spans="1:21" ht="9.75" customHeight="1">
      <c r="A163" s="1"/>
      <c r="B163" s="1"/>
      <c r="C163" s="1"/>
      <c r="D163" s="1"/>
      <c r="E163" s="1"/>
      <c r="F163" s="1"/>
      <c r="G163" s="1"/>
      <c r="H163" s="1"/>
      <c r="I163" s="1"/>
      <c r="J163" s="1"/>
      <c r="K163" s="1"/>
      <c r="L163" s="1"/>
      <c r="M163" s="1"/>
      <c r="N163" s="1"/>
      <c r="O163" s="1"/>
      <c r="P163" s="1"/>
      <c r="Q163" s="1"/>
      <c r="R163" s="1"/>
      <c r="S163" s="1"/>
      <c r="T163" s="1"/>
      <c r="U163" s="1"/>
    </row>
    <row r="164" spans="1:21" ht="9.75" customHeight="1">
      <c r="A164" s="1"/>
      <c r="B164" s="1"/>
      <c r="C164" s="1"/>
      <c r="D164" s="1"/>
      <c r="E164" s="1"/>
      <c r="F164" s="1"/>
      <c r="G164" s="1"/>
      <c r="H164" s="1"/>
      <c r="I164" s="1"/>
      <c r="J164" s="1"/>
      <c r="K164" s="1"/>
      <c r="L164" s="1"/>
      <c r="M164" s="1"/>
      <c r="N164" s="1"/>
      <c r="O164" s="1"/>
      <c r="P164" s="1"/>
      <c r="Q164" s="1"/>
      <c r="R164" s="1"/>
      <c r="S164" s="1"/>
      <c r="T164" s="1"/>
      <c r="U164" s="1"/>
    </row>
    <row r="165" spans="1:21" ht="9.75" customHeight="1">
      <c r="A165" s="1"/>
      <c r="B165" s="1"/>
      <c r="C165" s="1"/>
      <c r="D165" s="1"/>
      <c r="E165" s="1"/>
      <c r="F165" s="1"/>
      <c r="G165" s="1"/>
      <c r="H165" s="1"/>
      <c r="I165" s="1"/>
      <c r="J165" s="1"/>
      <c r="K165" s="1"/>
      <c r="L165" s="1"/>
      <c r="M165" s="1"/>
      <c r="N165" s="1"/>
      <c r="O165" s="1"/>
      <c r="P165" s="1"/>
      <c r="Q165" s="1"/>
      <c r="R165" s="1"/>
      <c r="S165" s="1"/>
      <c r="T165" s="1"/>
      <c r="U165" s="1"/>
    </row>
    <row r="166" spans="1:21" ht="9.75" customHeight="1">
      <c r="A166" s="1"/>
      <c r="B166" s="1"/>
      <c r="C166" s="1"/>
      <c r="D166" s="1"/>
      <c r="E166" s="1"/>
      <c r="F166" s="1"/>
      <c r="G166" s="1"/>
      <c r="H166" s="1"/>
      <c r="I166" s="1"/>
      <c r="J166" s="1"/>
      <c r="K166" s="1"/>
      <c r="L166" s="1"/>
      <c r="M166" s="1"/>
      <c r="N166" s="1"/>
      <c r="O166" s="1"/>
      <c r="P166" s="1"/>
      <c r="Q166" s="1"/>
      <c r="R166" s="1"/>
      <c r="S166" s="1"/>
      <c r="T166" s="1"/>
      <c r="U166" s="1"/>
    </row>
    <row r="167" spans="1:21" ht="9.75" customHeight="1">
      <c r="A167" s="1"/>
      <c r="B167" s="1"/>
      <c r="C167" s="1"/>
      <c r="D167" s="1"/>
      <c r="E167" s="1"/>
      <c r="F167" s="1"/>
      <c r="G167" s="1"/>
      <c r="H167" s="1"/>
      <c r="I167" s="1"/>
      <c r="J167" s="1"/>
      <c r="K167" s="1"/>
      <c r="L167" s="1"/>
      <c r="M167" s="1"/>
      <c r="N167" s="1"/>
      <c r="O167" s="1"/>
      <c r="P167" s="1"/>
      <c r="Q167" s="1"/>
      <c r="R167" s="1"/>
      <c r="S167" s="1"/>
      <c r="T167" s="1"/>
      <c r="U167" s="1"/>
    </row>
    <row r="168" spans="1:21" ht="9.75" customHeight="1">
      <c r="A168" s="1"/>
      <c r="B168" s="1"/>
      <c r="C168" s="1"/>
      <c r="D168" s="1"/>
      <c r="E168" s="1"/>
      <c r="F168" s="1"/>
      <c r="G168" s="1"/>
      <c r="H168" s="1"/>
      <c r="I168" s="1"/>
      <c r="J168" s="1"/>
      <c r="K168" s="1"/>
      <c r="L168" s="1"/>
      <c r="M168" s="1"/>
      <c r="N168" s="1"/>
      <c r="O168" s="1"/>
      <c r="P168" s="1"/>
      <c r="Q168" s="1"/>
      <c r="R168" s="1"/>
      <c r="S168" s="1"/>
      <c r="T168" s="1"/>
      <c r="U168" s="1"/>
    </row>
    <row r="169" spans="1:21" ht="9.75" customHeight="1">
      <c r="A169" s="1"/>
      <c r="B169" s="1"/>
      <c r="C169" s="1"/>
      <c r="D169" s="1"/>
      <c r="E169" s="1"/>
      <c r="F169" s="1"/>
      <c r="G169" s="1"/>
      <c r="H169" s="1"/>
      <c r="I169" s="1"/>
      <c r="J169" s="1"/>
      <c r="K169" s="1"/>
      <c r="L169" s="1"/>
      <c r="M169" s="1"/>
      <c r="N169" s="1"/>
      <c r="O169" s="1"/>
      <c r="P169" s="1"/>
      <c r="Q169" s="1"/>
      <c r="R169" s="1"/>
      <c r="S169" s="1"/>
      <c r="T169" s="1"/>
      <c r="U169" s="1"/>
    </row>
    <row r="170" spans="1:21" ht="9.75" customHeight="1">
      <c r="A170" s="1"/>
      <c r="B170" s="1"/>
      <c r="C170" s="1"/>
      <c r="D170" s="1"/>
      <c r="E170" s="1"/>
      <c r="F170" s="1"/>
      <c r="G170" s="1"/>
      <c r="H170" s="1"/>
      <c r="I170" s="1"/>
      <c r="J170" s="1"/>
      <c r="K170" s="1"/>
      <c r="L170" s="1"/>
      <c r="M170" s="1"/>
      <c r="N170" s="1"/>
      <c r="O170" s="1"/>
      <c r="P170" s="1"/>
      <c r="Q170" s="1"/>
      <c r="R170" s="1"/>
      <c r="S170" s="1"/>
      <c r="T170" s="1"/>
      <c r="U170" s="1"/>
    </row>
    <row r="171" spans="1:21" ht="9.75" customHeight="1">
      <c r="A171" s="1"/>
      <c r="B171" s="1"/>
      <c r="C171" s="1"/>
      <c r="D171" s="1"/>
      <c r="E171" s="1"/>
      <c r="F171" s="1"/>
      <c r="G171" s="1"/>
      <c r="H171" s="1"/>
      <c r="I171" s="1"/>
      <c r="J171" s="1"/>
      <c r="K171" s="1"/>
      <c r="L171" s="1"/>
      <c r="M171" s="1"/>
      <c r="N171" s="1"/>
      <c r="O171" s="1"/>
      <c r="P171" s="1"/>
      <c r="Q171" s="1"/>
      <c r="R171" s="1"/>
      <c r="S171" s="1"/>
      <c r="T171" s="1"/>
      <c r="U171" s="1"/>
    </row>
    <row r="172" spans="1:21" ht="9.75" customHeight="1">
      <c r="A172" s="1"/>
      <c r="B172" s="1"/>
      <c r="C172" s="1"/>
      <c r="D172" s="1"/>
      <c r="E172" s="1"/>
      <c r="F172" s="1"/>
      <c r="G172" s="1"/>
      <c r="H172" s="1"/>
      <c r="I172" s="1"/>
      <c r="J172" s="1"/>
      <c r="K172" s="1"/>
      <c r="L172" s="1"/>
      <c r="M172" s="1"/>
      <c r="N172" s="1"/>
      <c r="O172" s="1"/>
      <c r="P172" s="1"/>
      <c r="Q172" s="1"/>
      <c r="R172" s="1"/>
      <c r="S172" s="1"/>
      <c r="T172" s="1"/>
      <c r="U172" s="1"/>
    </row>
    <row r="173" spans="1:21" ht="9.75" customHeight="1">
      <c r="A173" s="1"/>
      <c r="B173" s="1"/>
      <c r="C173" s="1"/>
      <c r="D173" s="1"/>
      <c r="E173" s="1"/>
      <c r="F173" s="1"/>
      <c r="G173" s="1"/>
      <c r="H173" s="1"/>
      <c r="I173" s="1"/>
      <c r="J173" s="1"/>
      <c r="K173" s="1"/>
      <c r="L173" s="1"/>
      <c r="M173" s="1"/>
      <c r="N173" s="1"/>
      <c r="O173" s="1"/>
      <c r="P173" s="1"/>
      <c r="Q173" s="1"/>
      <c r="R173" s="1"/>
      <c r="S173" s="1"/>
      <c r="T173" s="1"/>
      <c r="U173" s="1"/>
    </row>
    <row r="174" spans="1:21" ht="9.75" customHeight="1">
      <c r="A174" s="1"/>
      <c r="B174" s="1"/>
      <c r="C174" s="1"/>
      <c r="D174" s="1"/>
      <c r="E174" s="1"/>
      <c r="F174" s="1"/>
      <c r="G174" s="1"/>
      <c r="H174" s="1"/>
      <c r="I174" s="1"/>
      <c r="J174" s="1"/>
      <c r="K174" s="1"/>
      <c r="L174" s="1"/>
      <c r="M174" s="1"/>
      <c r="N174" s="1"/>
      <c r="O174" s="1"/>
      <c r="P174" s="1"/>
      <c r="Q174" s="1"/>
      <c r="R174" s="1"/>
      <c r="S174" s="1"/>
      <c r="T174" s="1"/>
      <c r="U174" s="1"/>
    </row>
    <row r="175" spans="1:21" ht="9.75" customHeight="1">
      <c r="A175" s="1"/>
      <c r="B175" s="1"/>
      <c r="C175" s="1"/>
      <c r="D175" s="1"/>
      <c r="E175" s="1"/>
      <c r="F175" s="1"/>
      <c r="G175" s="1"/>
      <c r="H175" s="1"/>
      <c r="I175" s="1"/>
      <c r="J175" s="1"/>
      <c r="K175" s="1"/>
      <c r="L175" s="1"/>
      <c r="M175" s="1"/>
      <c r="N175" s="1"/>
      <c r="O175" s="1"/>
      <c r="P175" s="1"/>
      <c r="Q175" s="1"/>
      <c r="R175" s="1"/>
      <c r="S175" s="1"/>
      <c r="T175" s="1"/>
      <c r="U175" s="1"/>
    </row>
    <row r="176" spans="1:21" ht="9.75" customHeight="1">
      <c r="A176" s="1"/>
      <c r="B176" s="1"/>
      <c r="C176" s="1"/>
      <c r="D176" s="1"/>
      <c r="E176" s="1"/>
      <c r="F176" s="1"/>
      <c r="G176" s="1"/>
      <c r="H176" s="1"/>
      <c r="I176" s="1"/>
      <c r="J176" s="1"/>
      <c r="K176" s="1"/>
      <c r="L176" s="1"/>
      <c r="M176" s="1"/>
      <c r="N176" s="1"/>
      <c r="O176" s="1"/>
      <c r="P176" s="1"/>
      <c r="Q176" s="1"/>
      <c r="R176" s="1"/>
      <c r="S176" s="1"/>
      <c r="T176" s="1"/>
      <c r="U176" s="1"/>
    </row>
    <row r="177" spans="1:21" ht="9.75" customHeight="1">
      <c r="A177" s="1"/>
      <c r="B177" s="1"/>
      <c r="C177" s="1"/>
      <c r="D177" s="1"/>
      <c r="E177" s="1"/>
      <c r="F177" s="1"/>
      <c r="G177" s="1"/>
      <c r="H177" s="1"/>
      <c r="I177" s="1"/>
      <c r="J177" s="1"/>
      <c r="K177" s="1"/>
      <c r="L177" s="1"/>
      <c r="M177" s="1"/>
      <c r="N177" s="1"/>
      <c r="O177" s="1"/>
      <c r="P177" s="1"/>
      <c r="Q177" s="1"/>
      <c r="R177" s="1"/>
      <c r="S177" s="1"/>
      <c r="T177" s="1"/>
      <c r="U177" s="1"/>
    </row>
    <row r="178" spans="1:21" ht="9.75" customHeight="1">
      <c r="A178" s="1"/>
      <c r="B178" s="1"/>
      <c r="C178" s="1"/>
      <c r="D178" s="1"/>
      <c r="E178" s="1"/>
      <c r="F178" s="1"/>
      <c r="G178" s="1"/>
      <c r="H178" s="1"/>
      <c r="I178" s="1"/>
      <c r="J178" s="1"/>
      <c r="K178" s="1"/>
      <c r="L178" s="1"/>
      <c r="M178" s="1"/>
      <c r="N178" s="1"/>
      <c r="O178" s="1"/>
      <c r="P178" s="1"/>
      <c r="Q178" s="1"/>
      <c r="R178" s="1"/>
      <c r="S178" s="1"/>
      <c r="T178" s="1"/>
      <c r="U178" s="1"/>
    </row>
    <row r="179" spans="1:21" ht="9.75" customHeight="1">
      <c r="A179" s="1"/>
      <c r="B179" s="1"/>
      <c r="C179" s="1"/>
      <c r="D179" s="1"/>
      <c r="E179" s="1"/>
      <c r="F179" s="1"/>
      <c r="G179" s="1"/>
      <c r="H179" s="1"/>
      <c r="I179" s="1"/>
      <c r="J179" s="1"/>
      <c r="K179" s="1"/>
      <c r="L179" s="1"/>
      <c r="M179" s="1"/>
      <c r="N179" s="1"/>
      <c r="O179" s="1"/>
      <c r="P179" s="1"/>
      <c r="Q179" s="1"/>
      <c r="R179" s="1"/>
      <c r="S179" s="1"/>
      <c r="T179" s="1"/>
      <c r="U179" s="1"/>
    </row>
    <row r="180" spans="1:21" ht="9.75" customHeight="1">
      <c r="A180" s="1"/>
      <c r="B180" s="1"/>
      <c r="C180" s="1"/>
      <c r="D180" s="1"/>
      <c r="E180" s="1"/>
      <c r="F180" s="1"/>
      <c r="G180" s="1"/>
      <c r="H180" s="1"/>
      <c r="I180" s="1"/>
      <c r="J180" s="1"/>
      <c r="K180" s="1"/>
      <c r="L180" s="1"/>
      <c r="M180" s="1"/>
      <c r="N180" s="1"/>
      <c r="O180" s="1"/>
      <c r="P180" s="1"/>
      <c r="Q180" s="1"/>
      <c r="R180" s="1"/>
      <c r="S180" s="1"/>
      <c r="T180" s="1"/>
      <c r="U180" s="1"/>
    </row>
    <row r="181" spans="1:21" ht="9.75" customHeight="1">
      <c r="A181" s="1"/>
      <c r="B181" s="1"/>
      <c r="C181" s="1"/>
      <c r="D181" s="1"/>
      <c r="E181" s="1"/>
      <c r="F181" s="1"/>
      <c r="G181" s="1"/>
      <c r="H181" s="1"/>
      <c r="I181" s="1"/>
      <c r="J181" s="1"/>
      <c r="K181" s="1"/>
      <c r="L181" s="1"/>
      <c r="M181" s="1"/>
      <c r="N181" s="1"/>
      <c r="O181" s="1"/>
      <c r="P181" s="1"/>
      <c r="Q181" s="1"/>
      <c r="R181" s="1"/>
      <c r="S181" s="1"/>
      <c r="T181" s="1"/>
      <c r="U181" s="1"/>
    </row>
    <row r="182" spans="1:21" ht="9.75" customHeight="1">
      <c r="A182" s="1"/>
      <c r="B182" s="1"/>
      <c r="C182" s="1"/>
      <c r="D182" s="1"/>
      <c r="E182" s="1"/>
      <c r="F182" s="1"/>
      <c r="G182" s="1"/>
      <c r="H182" s="1"/>
      <c r="I182" s="1"/>
      <c r="J182" s="1"/>
      <c r="K182" s="1"/>
      <c r="L182" s="1"/>
      <c r="M182" s="1"/>
      <c r="N182" s="1"/>
      <c r="O182" s="1"/>
      <c r="P182" s="1"/>
      <c r="Q182" s="1"/>
      <c r="R182" s="1"/>
      <c r="S182" s="1"/>
      <c r="T182" s="1"/>
      <c r="U182" s="1"/>
    </row>
    <row r="183" spans="1:21" ht="9.75" customHeight="1">
      <c r="A183" s="1"/>
      <c r="B183" s="1"/>
      <c r="C183" s="1"/>
      <c r="D183" s="1"/>
      <c r="E183" s="1"/>
      <c r="F183" s="1"/>
      <c r="G183" s="1"/>
      <c r="H183" s="1"/>
      <c r="I183" s="1"/>
      <c r="J183" s="1"/>
      <c r="K183" s="1"/>
      <c r="L183" s="1"/>
      <c r="M183" s="1"/>
      <c r="N183" s="1"/>
      <c r="O183" s="1"/>
      <c r="P183" s="1"/>
      <c r="Q183" s="1"/>
      <c r="R183" s="1"/>
      <c r="S183" s="1"/>
      <c r="T183" s="1"/>
      <c r="U183" s="1"/>
    </row>
    <row r="184" spans="1:21" ht="9.75" customHeight="1">
      <c r="A184" s="1"/>
      <c r="B184" s="1"/>
      <c r="C184" s="1"/>
      <c r="D184" s="1"/>
      <c r="E184" s="1"/>
      <c r="F184" s="1"/>
      <c r="G184" s="1"/>
      <c r="H184" s="1"/>
      <c r="I184" s="1"/>
      <c r="J184" s="1"/>
      <c r="K184" s="1"/>
      <c r="L184" s="1"/>
      <c r="M184" s="1"/>
      <c r="N184" s="1"/>
      <c r="O184" s="1"/>
      <c r="P184" s="1"/>
      <c r="Q184" s="1"/>
      <c r="R184" s="1"/>
      <c r="S184" s="1"/>
      <c r="T184" s="1"/>
      <c r="U184" s="1"/>
    </row>
    <row r="185" spans="1:21" ht="9.75" customHeight="1">
      <c r="A185" s="1"/>
      <c r="B185" s="1"/>
      <c r="C185" s="1"/>
      <c r="D185" s="1"/>
      <c r="E185" s="1"/>
      <c r="F185" s="1"/>
      <c r="G185" s="1"/>
      <c r="H185" s="1"/>
      <c r="I185" s="1"/>
      <c r="J185" s="1"/>
      <c r="K185" s="1"/>
      <c r="L185" s="1"/>
      <c r="M185" s="1"/>
      <c r="N185" s="1"/>
      <c r="O185" s="1"/>
      <c r="P185" s="1"/>
      <c r="Q185" s="1"/>
      <c r="R185" s="1"/>
      <c r="S185" s="1"/>
      <c r="T185" s="1"/>
      <c r="U185" s="1"/>
    </row>
    <row r="186" spans="1:21" ht="9.75" customHeight="1">
      <c r="A186" s="1"/>
      <c r="B186" s="1"/>
      <c r="C186" s="1"/>
      <c r="D186" s="1"/>
      <c r="E186" s="1"/>
      <c r="F186" s="1"/>
      <c r="G186" s="1"/>
      <c r="H186" s="1"/>
      <c r="I186" s="1"/>
      <c r="J186" s="1"/>
      <c r="K186" s="1"/>
      <c r="L186" s="1"/>
      <c r="M186" s="1"/>
      <c r="N186" s="1"/>
      <c r="O186" s="1"/>
      <c r="P186" s="1"/>
      <c r="Q186" s="1"/>
      <c r="R186" s="1"/>
      <c r="S186" s="1"/>
      <c r="T186" s="1"/>
      <c r="U186" s="1"/>
    </row>
    <row r="187" spans="1:21" ht="9.75" customHeight="1">
      <c r="A187" s="1"/>
      <c r="B187" s="1"/>
      <c r="C187" s="1"/>
      <c r="D187" s="1"/>
      <c r="E187" s="1"/>
      <c r="F187" s="1"/>
      <c r="G187" s="1"/>
      <c r="H187" s="1"/>
      <c r="I187" s="1"/>
      <c r="J187" s="1"/>
      <c r="K187" s="1"/>
      <c r="L187" s="1"/>
      <c r="M187" s="1"/>
      <c r="N187" s="1"/>
      <c r="O187" s="1"/>
      <c r="P187" s="1"/>
      <c r="Q187" s="1"/>
      <c r="R187" s="1"/>
      <c r="S187" s="1"/>
      <c r="T187" s="1"/>
      <c r="U187" s="1"/>
    </row>
    <row r="188" spans="1:21" ht="9.75" customHeight="1">
      <c r="A188" s="1"/>
      <c r="B188" s="1"/>
      <c r="C188" s="1"/>
      <c r="D188" s="1"/>
      <c r="E188" s="1"/>
      <c r="F188" s="1"/>
      <c r="G188" s="1"/>
      <c r="H188" s="1"/>
      <c r="I188" s="1"/>
      <c r="J188" s="1"/>
      <c r="K188" s="1"/>
      <c r="L188" s="1"/>
      <c r="M188" s="1"/>
      <c r="N188" s="1"/>
      <c r="O188" s="1"/>
      <c r="P188" s="1"/>
      <c r="Q188" s="1"/>
      <c r="R188" s="1"/>
      <c r="S188" s="1"/>
      <c r="T188" s="1"/>
      <c r="U188" s="1"/>
    </row>
    <row r="189" spans="1:21" ht="9.75" customHeight="1">
      <c r="A189" s="1"/>
      <c r="B189" s="1"/>
      <c r="C189" s="1"/>
      <c r="D189" s="1"/>
      <c r="E189" s="1"/>
      <c r="F189" s="1"/>
      <c r="G189" s="1"/>
      <c r="H189" s="1"/>
      <c r="I189" s="1"/>
      <c r="J189" s="1"/>
      <c r="K189" s="1"/>
      <c r="L189" s="1"/>
      <c r="M189" s="1"/>
      <c r="N189" s="1"/>
      <c r="O189" s="1"/>
      <c r="P189" s="1"/>
      <c r="Q189" s="1"/>
      <c r="R189" s="1"/>
      <c r="S189" s="1"/>
      <c r="T189" s="1"/>
      <c r="U189" s="1"/>
    </row>
    <row r="190" spans="1:21" ht="9.75" customHeight="1">
      <c r="A190" s="1"/>
      <c r="B190" s="1"/>
      <c r="C190" s="1"/>
      <c r="D190" s="1"/>
      <c r="E190" s="1"/>
      <c r="F190" s="1"/>
      <c r="G190" s="1"/>
      <c r="H190" s="1"/>
      <c r="I190" s="1"/>
      <c r="J190" s="1"/>
      <c r="K190" s="1"/>
      <c r="L190" s="1"/>
      <c r="M190" s="1"/>
      <c r="N190" s="1"/>
      <c r="O190" s="1"/>
      <c r="P190" s="1"/>
      <c r="Q190" s="1"/>
      <c r="R190" s="1"/>
      <c r="S190" s="1"/>
      <c r="T190" s="1"/>
      <c r="U190" s="1"/>
    </row>
    <row r="191" spans="1:21" ht="9.75" customHeight="1">
      <c r="A191" s="1"/>
      <c r="B191" s="1"/>
      <c r="C191" s="1"/>
      <c r="D191" s="1"/>
      <c r="E191" s="1"/>
      <c r="F191" s="1"/>
      <c r="G191" s="1"/>
      <c r="H191" s="1"/>
      <c r="I191" s="1"/>
      <c r="J191" s="1"/>
      <c r="K191" s="1"/>
      <c r="L191" s="1"/>
      <c r="M191" s="1"/>
      <c r="N191" s="1"/>
      <c r="O191" s="1"/>
      <c r="P191" s="1"/>
      <c r="Q191" s="1"/>
      <c r="R191" s="1"/>
      <c r="S191" s="1"/>
      <c r="T191" s="1"/>
      <c r="U191" s="1"/>
    </row>
    <row r="192" spans="1:21" ht="9.75" customHeight="1">
      <c r="A192" s="1"/>
      <c r="B192" s="1"/>
      <c r="C192" s="1"/>
      <c r="D192" s="1"/>
      <c r="E192" s="1"/>
      <c r="F192" s="1"/>
      <c r="G192" s="1"/>
      <c r="H192" s="1"/>
      <c r="I192" s="1"/>
      <c r="J192" s="1"/>
      <c r="K192" s="1"/>
      <c r="L192" s="1"/>
      <c r="M192" s="1"/>
      <c r="N192" s="1"/>
      <c r="O192" s="1"/>
      <c r="P192" s="1"/>
      <c r="Q192" s="1"/>
      <c r="R192" s="1"/>
      <c r="S192" s="1"/>
      <c r="T192" s="1"/>
      <c r="U192" s="1"/>
    </row>
    <row r="193" spans="1:21" ht="9.75" customHeight="1">
      <c r="A193" s="1"/>
      <c r="B193" s="1"/>
      <c r="C193" s="1"/>
      <c r="D193" s="1"/>
      <c r="E193" s="1"/>
      <c r="F193" s="1"/>
      <c r="G193" s="1"/>
      <c r="H193" s="1"/>
      <c r="I193" s="1"/>
      <c r="J193" s="1"/>
      <c r="K193" s="1"/>
      <c r="L193" s="1"/>
      <c r="M193" s="1"/>
      <c r="N193" s="1"/>
      <c r="O193" s="1"/>
      <c r="P193" s="1"/>
      <c r="Q193" s="1"/>
      <c r="R193" s="1"/>
      <c r="S193" s="1"/>
      <c r="T193" s="1"/>
      <c r="U193" s="1"/>
    </row>
    <row r="194" spans="1:21" ht="9.75" customHeight="1">
      <c r="A194" s="1"/>
      <c r="B194" s="1"/>
      <c r="C194" s="1"/>
      <c r="D194" s="1"/>
      <c r="E194" s="1"/>
      <c r="F194" s="1"/>
      <c r="G194" s="1"/>
      <c r="H194" s="1"/>
      <c r="I194" s="1"/>
      <c r="J194" s="1"/>
      <c r="K194" s="1"/>
      <c r="L194" s="1"/>
      <c r="M194" s="1"/>
      <c r="N194" s="1"/>
      <c r="O194" s="1"/>
      <c r="P194" s="1"/>
      <c r="Q194" s="1"/>
      <c r="R194" s="1"/>
      <c r="S194" s="1"/>
      <c r="T194" s="1"/>
      <c r="U194" s="1"/>
    </row>
    <row r="195" spans="1:21" ht="9.75" customHeight="1">
      <c r="A195" s="1"/>
      <c r="B195" s="1"/>
      <c r="C195" s="1"/>
      <c r="D195" s="1"/>
      <c r="E195" s="1"/>
      <c r="F195" s="1"/>
      <c r="G195" s="1"/>
      <c r="H195" s="1"/>
      <c r="I195" s="1"/>
      <c r="J195" s="1"/>
      <c r="K195" s="1"/>
      <c r="L195" s="1"/>
      <c r="M195" s="1"/>
      <c r="N195" s="1"/>
      <c r="O195" s="1"/>
      <c r="P195" s="1"/>
      <c r="Q195" s="1"/>
      <c r="R195" s="1"/>
      <c r="S195" s="1"/>
      <c r="T195" s="1"/>
      <c r="U195" s="1"/>
    </row>
    <row r="196" spans="1:21" ht="9.75" customHeight="1">
      <c r="A196" s="1"/>
      <c r="B196" s="1"/>
      <c r="C196" s="1"/>
      <c r="D196" s="1"/>
      <c r="E196" s="1"/>
      <c r="F196" s="1"/>
      <c r="G196" s="1"/>
      <c r="H196" s="1"/>
      <c r="I196" s="1"/>
      <c r="J196" s="1"/>
      <c r="K196" s="1"/>
      <c r="L196" s="1"/>
      <c r="M196" s="1"/>
      <c r="N196" s="1"/>
      <c r="O196" s="1"/>
      <c r="P196" s="1"/>
      <c r="Q196" s="1"/>
      <c r="R196" s="1"/>
      <c r="S196" s="1"/>
      <c r="T196" s="1"/>
      <c r="U196" s="1"/>
    </row>
    <row r="197" spans="1:21" ht="9.75" customHeight="1">
      <c r="A197" s="1"/>
      <c r="B197" s="1"/>
      <c r="C197" s="1"/>
      <c r="D197" s="1"/>
      <c r="E197" s="1"/>
      <c r="F197" s="1"/>
      <c r="G197" s="1"/>
      <c r="H197" s="1"/>
      <c r="I197" s="1"/>
      <c r="J197" s="1"/>
      <c r="K197" s="1"/>
      <c r="L197" s="1"/>
      <c r="M197" s="1"/>
      <c r="N197" s="1"/>
      <c r="O197" s="1"/>
      <c r="P197" s="1"/>
      <c r="Q197" s="1"/>
      <c r="R197" s="1"/>
      <c r="S197" s="1"/>
      <c r="T197" s="1"/>
      <c r="U197" s="1"/>
    </row>
    <row r="198" spans="1:21" ht="9.75" customHeight="1">
      <c r="A198" s="1"/>
      <c r="B198" s="1"/>
      <c r="C198" s="1"/>
      <c r="D198" s="1"/>
      <c r="E198" s="1"/>
      <c r="F198" s="1"/>
      <c r="G198" s="1"/>
      <c r="H198" s="1"/>
      <c r="I198" s="1"/>
      <c r="J198" s="1"/>
      <c r="K198" s="1"/>
      <c r="L198" s="1"/>
      <c r="M198" s="1"/>
      <c r="N198" s="1"/>
      <c r="O198" s="1"/>
      <c r="P198" s="1"/>
      <c r="Q198" s="1"/>
      <c r="R198" s="1"/>
      <c r="S198" s="1"/>
      <c r="T198" s="1"/>
      <c r="U198" s="1"/>
    </row>
    <row r="199" spans="1:21" ht="9.75" customHeight="1">
      <c r="A199" s="1"/>
      <c r="B199" s="1"/>
      <c r="C199" s="1"/>
      <c r="D199" s="1"/>
      <c r="E199" s="1"/>
      <c r="F199" s="1"/>
      <c r="G199" s="1"/>
      <c r="H199" s="1"/>
      <c r="I199" s="1"/>
      <c r="J199" s="1"/>
      <c r="K199" s="1"/>
      <c r="L199" s="1"/>
      <c r="M199" s="1"/>
      <c r="N199" s="1"/>
      <c r="O199" s="1"/>
      <c r="P199" s="1"/>
      <c r="Q199" s="1"/>
      <c r="R199" s="1"/>
      <c r="S199" s="1"/>
      <c r="T199" s="1"/>
      <c r="U199" s="1"/>
    </row>
    <row r="200" spans="1:21" ht="9.75" customHeight="1">
      <c r="A200" s="1"/>
      <c r="B200" s="1"/>
      <c r="C200" s="1"/>
      <c r="D200" s="1"/>
      <c r="E200" s="1"/>
      <c r="F200" s="1"/>
      <c r="G200" s="1"/>
      <c r="H200" s="1"/>
      <c r="I200" s="1"/>
      <c r="J200" s="1"/>
      <c r="K200" s="1"/>
      <c r="L200" s="1"/>
      <c r="M200" s="1"/>
      <c r="N200" s="1"/>
      <c r="O200" s="1"/>
      <c r="P200" s="1"/>
      <c r="Q200" s="1"/>
      <c r="R200" s="1"/>
      <c r="S200" s="1"/>
      <c r="T200" s="1"/>
      <c r="U200" s="1"/>
    </row>
    <row r="201" spans="1:21" ht="9.75" customHeight="1">
      <c r="A201" s="1"/>
      <c r="B201" s="1"/>
      <c r="C201" s="1"/>
      <c r="D201" s="1"/>
      <c r="E201" s="1"/>
      <c r="F201" s="1"/>
      <c r="G201" s="1"/>
      <c r="H201" s="1"/>
      <c r="I201" s="1"/>
      <c r="J201" s="1"/>
      <c r="K201" s="1"/>
      <c r="L201" s="1"/>
      <c r="M201" s="1"/>
      <c r="N201" s="1"/>
      <c r="O201" s="1"/>
      <c r="P201" s="1"/>
      <c r="Q201" s="1"/>
      <c r="R201" s="1"/>
      <c r="S201" s="1"/>
      <c r="T201" s="1"/>
      <c r="U201" s="1"/>
    </row>
    <row r="202" spans="1:21" ht="9.75" customHeight="1">
      <c r="A202" s="1"/>
      <c r="B202" s="1"/>
      <c r="C202" s="1"/>
      <c r="D202" s="1"/>
      <c r="E202" s="1"/>
      <c r="F202" s="1"/>
      <c r="G202" s="1"/>
      <c r="H202" s="1"/>
      <c r="I202" s="1"/>
      <c r="J202" s="1"/>
      <c r="K202" s="1"/>
      <c r="L202" s="1"/>
      <c r="M202" s="1"/>
      <c r="N202" s="1"/>
      <c r="O202" s="1"/>
      <c r="P202" s="1"/>
      <c r="Q202" s="1"/>
      <c r="R202" s="1"/>
      <c r="S202" s="1"/>
      <c r="T202" s="1"/>
      <c r="U202" s="1"/>
    </row>
    <row r="203" spans="1:21" ht="9.75" customHeight="1">
      <c r="A203" s="1"/>
      <c r="B203" s="1"/>
      <c r="C203" s="1"/>
      <c r="D203" s="1"/>
      <c r="E203" s="1"/>
      <c r="F203" s="1"/>
      <c r="G203" s="1"/>
      <c r="H203" s="1"/>
      <c r="I203" s="1"/>
      <c r="J203" s="1"/>
      <c r="K203" s="1"/>
      <c r="L203" s="1"/>
      <c r="M203" s="1"/>
      <c r="N203" s="1"/>
      <c r="O203" s="1"/>
      <c r="P203" s="1"/>
      <c r="Q203" s="1"/>
      <c r="R203" s="1"/>
      <c r="S203" s="1"/>
      <c r="T203" s="1"/>
      <c r="U203" s="1"/>
    </row>
    <row r="204" spans="1:21" ht="9.75" customHeight="1">
      <c r="A204" s="1"/>
      <c r="B204" s="1"/>
      <c r="C204" s="1"/>
      <c r="D204" s="1"/>
      <c r="E204" s="1"/>
      <c r="F204" s="1"/>
      <c r="G204" s="1"/>
      <c r="H204" s="1"/>
      <c r="I204" s="1"/>
      <c r="J204" s="1"/>
      <c r="K204" s="1"/>
      <c r="L204" s="1"/>
      <c r="M204" s="1"/>
      <c r="N204" s="1"/>
      <c r="O204" s="1"/>
      <c r="P204" s="1"/>
      <c r="Q204" s="1"/>
      <c r="R204" s="1"/>
      <c r="S204" s="1"/>
      <c r="T204" s="1"/>
      <c r="U204" s="1"/>
    </row>
    <row r="205" spans="1:21" ht="9.75" customHeight="1">
      <c r="A205" s="1"/>
      <c r="B205" s="1"/>
      <c r="C205" s="1"/>
      <c r="D205" s="1"/>
      <c r="E205" s="1"/>
      <c r="F205" s="1"/>
      <c r="G205" s="1"/>
      <c r="H205" s="1"/>
      <c r="I205" s="1"/>
      <c r="J205" s="1"/>
      <c r="K205" s="1"/>
      <c r="L205" s="1"/>
      <c r="M205" s="1"/>
      <c r="N205" s="1"/>
      <c r="O205" s="1"/>
      <c r="P205" s="1"/>
      <c r="Q205" s="1"/>
      <c r="R205" s="1"/>
      <c r="S205" s="1"/>
      <c r="T205" s="1"/>
      <c r="U205" s="1"/>
    </row>
    <row r="206" spans="1:21" ht="9.75" customHeight="1">
      <c r="A206" s="1"/>
      <c r="B206" s="1"/>
      <c r="C206" s="1"/>
      <c r="D206" s="1"/>
      <c r="E206" s="1"/>
      <c r="F206" s="1"/>
      <c r="G206" s="1"/>
      <c r="H206" s="1"/>
      <c r="I206" s="1"/>
      <c r="J206" s="1"/>
      <c r="K206" s="1"/>
      <c r="L206" s="1"/>
      <c r="M206" s="1"/>
      <c r="N206" s="1"/>
      <c r="O206" s="1"/>
      <c r="P206" s="1"/>
      <c r="Q206" s="1"/>
      <c r="R206" s="1"/>
      <c r="S206" s="1"/>
      <c r="T206" s="1"/>
      <c r="U206" s="1"/>
    </row>
    <row r="207" spans="1:21" ht="9.75" customHeight="1">
      <c r="A207" s="1"/>
      <c r="B207" s="1"/>
      <c r="C207" s="1"/>
      <c r="D207" s="1"/>
      <c r="E207" s="1"/>
      <c r="F207" s="1"/>
      <c r="G207" s="1"/>
      <c r="H207" s="1"/>
      <c r="I207" s="1"/>
      <c r="J207" s="1"/>
      <c r="K207" s="1"/>
      <c r="L207" s="1"/>
      <c r="M207" s="1"/>
      <c r="N207" s="1"/>
      <c r="O207" s="1"/>
      <c r="P207" s="1"/>
      <c r="Q207" s="1"/>
      <c r="R207" s="1"/>
      <c r="S207" s="1"/>
      <c r="T207" s="1"/>
      <c r="U207" s="1"/>
    </row>
    <row r="208" spans="1:21" ht="9.75" customHeight="1">
      <c r="A208" s="1"/>
      <c r="B208" s="1"/>
      <c r="C208" s="1"/>
      <c r="D208" s="1"/>
      <c r="E208" s="1"/>
      <c r="F208" s="1"/>
      <c r="G208" s="1"/>
      <c r="H208" s="1"/>
      <c r="I208" s="1"/>
      <c r="J208" s="1"/>
      <c r="K208" s="1"/>
      <c r="L208" s="1"/>
      <c r="M208" s="1"/>
      <c r="N208" s="1"/>
      <c r="O208" s="1"/>
      <c r="P208" s="1"/>
      <c r="Q208" s="1"/>
      <c r="R208" s="1"/>
      <c r="S208" s="1"/>
      <c r="T208" s="1"/>
      <c r="U208" s="1"/>
    </row>
    <row r="209" spans="1:21" ht="9.75" customHeight="1">
      <c r="A209" s="1"/>
      <c r="B209" s="1"/>
      <c r="C209" s="1"/>
      <c r="D209" s="1"/>
      <c r="E209" s="1"/>
      <c r="F209" s="1"/>
      <c r="G209" s="1"/>
      <c r="H209" s="1"/>
      <c r="I209" s="1"/>
      <c r="J209" s="1"/>
      <c r="K209" s="1"/>
      <c r="L209" s="1"/>
      <c r="M209" s="1"/>
      <c r="N209" s="1"/>
      <c r="O209" s="1"/>
      <c r="P209" s="1"/>
      <c r="Q209" s="1"/>
      <c r="R209" s="1"/>
      <c r="S209" s="1"/>
      <c r="T209" s="1"/>
      <c r="U209" s="1"/>
    </row>
    <row r="210" spans="1:21" ht="9.75" customHeight="1">
      <c r="A210" s="1"/>
      <c r="B210" s="1"/>
      <c r="C210" s="1"/>
      <c r="D210" s="1"/>
      <c r="E210" s="1"/>
      <c r="F210" s="1"/>
      <c r="G210" s="1"/>
      <c r="H210" s="1"/>
      <c r="I210" s="1"/>
      <c r="J210" s="1"/>
      <c r="K210" s="1"/>
      <c r="L210" s="1"/>
      <c r="M210" s="1"/>
      <c r="N210" s="1"/>
      <c r="O210" s="1"/>
      <c r="P210" s="1"/>
      <c r="Q210" s="1"/>
      <c r="R210" s="1"/>
      <c r="S210" s="1"/>
      <c r="T210" s="1"/>
      <c r="U210" s="1"/>
    </row>
    <row r="211" spans="1:21" ht="9.75" customHeight="1">
      <c r="A211" s="1"/>
      <c r="B211" s="1"/>
      <c r="C211" s="1"/>
      <c r="D211" s="1"/>
      <c r="E211" s="1"/>
      <c r="F211" s="1"/>
      <c r="G211" s="1"/>
      <c r="H211" s="1"/>
      <c r="I211" s="1"/>
      <c r="J211" s="1"/>
      <c r="K211" s="1"/>
      <c r="L211" s="1"/>
      <c r="M211" s="1"/>
      <c r="N211" s="1"/>
      <c r="O211" s="1"/>
      <c r="P211" s="1"/>
      <c r="Q211" s="1"/>
      <c r="R211" s="1"/>
      <c r="S211" s="1"/>
      <c r="T211" s="1"/>
      <c r="U211" s="1"/>
    </row>
    <row r="212" spans="1:21" ht="9.75" customHeight="1">
      <c r="A212" s="1"/>
      <c r="B212" s="1"/>
      <c r="C212" s="1"/>
      <c r="D212" s="1"/>
      <c r="E212" s="1"/>
      <c r="F212" s="1"/>
      <c r="G212" s="1"/>
      <c r="H212" s="1"/>
      <c r="I212" s="1"/>
      <c r="J212" s="1"/>
      <c r="K212" s="1"/>
      <c r="L212" s="1"/>
      <c r="M212" s="1"/>
      <c r="N212" s="1"/>
      <c r="O212" s="1"/>
      <c r="P212" s="1"/>
      <c r="Q212" s="1"/>
      <c r="R212" s="1"/>
      <c r="S212" s="1"/>
      <c r="T212" s="1"/>
      <c r="U212" s="1"/>
    </row>
    <row r="213" spans="1:21" ht="9.75" customHeight="1">
      <c r="A213" s="1"/>
      <c r="B213" s="1"/>
      <c r="C213" s="1"/>
      <c r="D213" s="1"/>
      <c r="E213" s="1"/>
      <c r="F213" s="1"/>
      <c r="G213" s="1"/>
      <c r="H213" s="1"/>
      <c r="I213" s="1"/>
      <c r="J213" s="1"/>
      <c r="K213" s="1"/>
      <c r="L213" s="1"/>
      <c r="M213" s="1"/>
      <c r="N213" s="1"/>
      <c r="O213" s="1"/>
      <c r="P213" s="1"/>
      <c r="Q213" s="1"/>
      <c r="R213" s="1"/>
      <c r="S213" s="1"/>
      <c r="T213" s="1"/>
      <c r="U213" s="1"/>
    </row>
    <row r="214" spans="1:21" ht="9.75" customHeight="1">
      <c r="A214" s="1"/>
      <c r="B214" s="1"/>
      <c r="C214" s="1"/>
      <c r="D214" s="1"/>
      <c r="E214" s="1"/>
      <c r="F214" s="1"/>
      <c r="G214" s="1"/>
      <c r="H214" s="1"/>
      <c r="I214" s="1"/>
      <c r="J214" s="1"/>
      <c r="K214" s="1"/>
      <c r="L214" s="1"/>
      <c r="M214" s="1"/>
      <c r="N214" s="1"/>
      <c r="O214" s="1"/>
      <c r="P214" s="1"/>
      <c r="Q214" s="1"/>
      <c r="R214" s="1"/>
      <c r="S214" s="1"/>
      <c r="T214" s="1"/>
      <c r="U214" s="1"/>
    </row>
    <row r="215" spans="1:21" ht="9.75" customHeight="1">
      <c r="A215" s="1"/>
      <c r="B215" s="1"/>
      <c r="C215" s="1"/>
      <c r="D215" s="1"/>
      <c r="E215" s="1"/>
      <c r="F215" s="1"/>
      <c r="G215" s="1"/>
      <c r="H215" s="1"/>
      <c r="I215" s="1"/>
      <c r="J215" s="1"/>
      <c r="K215" s="1"/>
      <c r="L215" s="1"/>
      <c r="M215" s="1"/>
      <c r="N215" s="1"/>
      <c r="O215" s="1"/>
      <c r="P215" s="1"/>
      <c r="Q215" s="1"/>
      <c r="R215" s="1"/>
      <c r="S215" s="1"/>
      <c r="T215" s="1"/>
      <c r="U215" s="1"/>
    </row>
    <row r="216" spans="1:21" ht="9.75" customHeight="1">
      <c r="A216" s="1"/>
      <c r="B216" s="1"/>
      <c r="C216" s="1"/>
      <c r="D216" s="1"/>
      <c r="E216" s="1"/>
      <c r="F216" s="1"/>
      <c r="G216" s="1"/>
      <c r="H216" s="1"/>
      <c r="I216" s="1"/>
      <c r="J216" s="1"/>
      <c r="K216" s="1"/>
      <c r="L216" s="1"/>
      <c r="M216" s="1"/>
      <c r="N216" s="1"/>
      <c r="O216" s="1"/>
      <c r="P216" s="1"/>
      <c r="Q216" s="1"/>
      <c r="R216" s="1"/>
      <c r="S216" s="1"/>
      <c r="T216" s="1"/>
      <c r="U216" s="1"/>
    </row>
    <row r="217" spans="1:21" ht="9.75" customHeight="1">
      <c r="A217" s="1"/>
      <c r="B217" s="1"/>
      <c r="C217" s="1"/>
      <c r="D217" s="1"/>
      <c r="E217" s="1"/>
      <c r="F217" s="1"/>
      <c r="G217" s="1"/>
      <c r="H217" s="1"/>
      <c r="I217" s="1"/>
      <c r="J217" s="1"/>
      <c r="K217" s="1"/>
      <c r="L217" s="1"/>
      <c r="M217" s="1"/>
      <c r="N217" s="1"/>
      <c r="O217" s="1"/>
      <c r="P217" s="1"/>
      <c r="Q217" s="1"/>
      <c r="R217" s="1"/>
      <c r="S217" s="1"/>
      <c r="T217" s="1"/>
      <c r="U217" s="1"/>
    </row>
    <row r="218" spans="1:21" ht="9.75" customHeight="1">
      <c r="A218" s="1"/>
      <c r="B218" s="1"/>
      <c r="C218" s="1"/>
      <c r="D218" s="1"/>
      <c r="E218" s="1"/>
      <c r="F218" s="1"/>
      <c r="G218" s="1"/>
      <c r="H218" s="1"/>
      <c r="I218" s="1"/>
      <c r="J218" s="1"/>
      <c r="K218" s="1"/>
      <c r="L218" s="1"/>
      <c r="M218" s="1"/>
      <c r="N218" s="1"/>
      <c r="O218" s="1"/>
      <c r="P218" s="1"/>
      <c r="Q218" s="1"/>
      <c r="R218" s="1"/>
      <c r="S218" s="1"/>
      <c r="T218" s="1"/>
      <c r="U218" s="1"/>
    </row>
    <row r="219" spans="1:21" ht="9.75" customHeight="1">
      <c r="A219" s="1"/>
      <c r="B219" s="1"/>
      <c r="C219" s="1"/>
      <c r="D219" s="1"/>
      <c r="E219" s="1"/>
      <c r="F219" s="1"/>
      <c r="G219" s="1"/>
      <c r="H219" s="1"/>
      <c r="I219" s="1"/>
      <c r="J219" s="1"/>
      <c r="K219" s="1"/>
      <c r="L219" s="1"/>
      <c r="M219" s="1"/>
      <c r="N219" s="1"/>
      <c r="O219" s="1"/>
      <c r="P219" s="1"/>
      <c r="Q219" s="1"/>
      <c r="R219" s="1"/>
      <c r="S219" s="1"/>
      <c r="T219" s="1"/>
      <c r="U219" s="1"/>
    </row>
    <row r="220" spans="1:21" ht="9.75" customHeight="1">
      <c r="A220" s="1"/>
      <c r="B220" s="1"/>
      <c r="C220" s="1"/>
      <c r="D220" s="1"/>
      <c r="E220" s="1"/>
      <c r="F220" s="1"/>
      <c r="G220" s="1"/>
      <c r="H220" s="1"/>
      <c r="I220" s="1"/>
      <c r="J220" s="1"/>
      <c r="K220" s="1"/>
      <c r="L220" s="1"/>
      <c r="M220" s="1"/>
      <c r="N220" s="1"/>
      <c r="O220" s="1"/>
      <c r="P220" s="1"/>
      <c r="Q220" s="1"/>
      <c r="R220" s="1"/>
      <c r="S220" s="1"/>
      <c r="T220" s="1"/>
      <c r="U220" s="1"/>
    </row>
    <row r="221" spans="1:21" ht="9.75" customHeight="1">
      <c r="A221" s="1"/>
      <c r="B221" s="1"/>
      <c r="C221" s="1"/>
      <c r="D221" s="1"/>
      <c r="E221" s="1"/>
      <c r="F221" s="1"/>
      <c r="G221" s="1"/>
      <c r="H221" s="1"/>
      <c r="I221" s="1"/>
      <c r="J221" s="1"/>
      <c r="K221" s="1"/>
      <c r="L221" s="1"/>
      <c r="M221" s="1"/>
      <c r="N221" s="1"/>
      <c r="O221" s="1"/>
      <c r="P221" s="1"/>
      <c r="Q221" s="1"/>
      <c r="R221" s="1"/>
      <c r="S221" s="1"/>
      <c r="T221" s="1"/>
      <c r="U221" s="1"/>
    </row>
    <row r="222" spans="1:21" ht="9.75" customHeight="1">
      <c r="A222" s="1"/>
      <c r="B222" s="1"/>
      <c r="C222" s="1"/>
      <c r="D222" s="1"/>
      <c r="E222" s="1"/>
      <c r="F222" s="1"/>
      <c r="G222" s="1"/>
      <c r="H222" s="1"/>
      <c r="I222" s="1"/>
      <c r="J222" s="1"/>
      <c r="K222" s="1"/>
      <c r="L222" s="1"/>
      <c r="M222" s="1"/>
      <c r="N222" s="1"/>
      <c r="O222" s="1"/>
      <c r="P222" s="1"/>
      <c r="Q222" s="1"/>
      <c r="R222" s="1"/>
      <c r="S222" s="1"/>
      <c r="T222" s="1"/>
      <c r="U222" s="1"/>
    </row>
    <row r="223" spans="1:21" ht="9.75" customHeight="1">
      <c r="A223" s="1"/>
      <c r="B223" s="1"/>
      <c r="C223" s="1"/>
      <c r="D223" s="1"/>
      <c r="E223" s="1"/>
      <c r="F223" s="1"/>
      <c r="G223" s="1"/>
      <c r="H223" s="1"/>
      <c r="I223" s="1"/>
      <c r="J223" s="1"/>
      <c r="K223" s="1"/>
      <c r="L223" s="1"/>
      <c r="M223" s="1"/>
      <c r="N223" s="1"/>
      <c r="O223" s="1"/>
      <c r="P223" s="1"/>
      <c r="Q223" s="1"/>
      <c r="R223" s="1"/>
      <c r="S223" s="1"/>
      <c r="T223" s="1"/>
      <c r="U223" s="1"/>
    </row>
    <row r="224" spans="1:21" ht="9.75" customHeight="1">
      <c r="A224" s="1"/>
      <c r="B224" s="1"/>
      <c r="C224" s="1"/>
      <c r="D224" s="1"/>
      <c r="E224" s="1"/>
      <c r="F224" s="1"/>
      <c r="G224" s="1"/>
      <c r="H224" s="1"/>
      <c r="I224" s="1"/>
      <c r="J224" s="1"/>
      <c r="K224" s="1"/>
      <c r="L224" s="1"/>
      <c r="M224" s="1"/>
      <c r="N224" s="1"/>
      <c r="O224" s="1"/>
      <c r="P224" s="1"/>
      <c r="Q224" s="1"/>
      <c r="R224" s="1"/>
      <c r="S224" s="1"/>
      <c r="T224" s="1"/>
      <c r="U224" s="1"/>
    </row>
    <row r="225" spans="1:21" ht="9.75" customHeight="1">
      <c r="A225" s="1"/>
      <c r="B225" s="1"/>
      <c r="C225" s="1"/>
      <c r="D225" s="1"/>
      <c r="E225" s="1"/>
      <c r="F225" s="1"/>
      <c r="G225" s="1"/>
      <c r="H225" s="1"/>
      <c r="I225" s="1"/>
      <c r="J225" s="1"/>
      <c r="K225" s="1"/>
      <c r="L225" s="1"/>
      <c r="M225" s="1"/>
      <c r="N225" s="1"/>
      <c r="O225" s="1"/>
      <c r="P225" s="1"/>
      <c r="Q225" s="1"/>
      <c r="R225" s="1"/>
      <c r="S225" s="1"/>
      <c r="T225" s="1"/>
      <c r="U225" s="1"/>
    </row>
    <row r="226" spans="1:21" ht="9.75" customHeight="1">
      <c r="A226" s="1"/>
      <c r="B226" s="1"/>
      <c r="C226" s="1"/>
      <c r="D226" s="1"/>
      <c r="E226" s="1"/>
      <c r="F226" s="1"/>
      <c r="G226" s="1"/>
      <c r="H226" s="1"/>
      <c r="I226" s="1"/>
      <c r="J226" s="1"/>
      <c r="K226" s="1"/>
      <c r="L226" s="1"/>
      <c r="M226" s="1"/>
      <c r="N226" s="1"/>
      <c r="O226" s="1"/>
      <c r="P226" s="1"/>
      <c r="Q226" s="1"/>
      <c r="R226" s="1"/>
      <c r="S226" s="1"/>
      <c r="T226" s="1"/>
      <c r="U226" s="1"/>
    </row>
    <row r="227" spans="1:21" ht="9.75" customHeight="1">
      <c r="A227" s="1"/>
      <c r="B227" s="1"/>
      <c r="C227" s="1"/>
      <c r="D227" s="1"/>
      <c r="E227" s="1"/>
      <c r="F227" s="1"/>
      <c r="G227" s="1"/>
      <c r="H227" s="1"/>
      <c r="I227" s="1"/>
      <c r="J227" s="1"/>
      <c r="K227" s="1"/>
      <c r="L227" s="1"/>
      <c r="M227" s="1"/>
      <c r="N227" s="1"/>
      <c r="O227" s="1"/>
      <c r="P227" s="1"/>
      <c r="Q227" s="1"/>
      <c r="R227" s="1"/>
      <c r="S227" s="1"/>
      <c r="T227" s="1"/>
      <c r="U227" s="1"/>
    </row>
    <row r="228" spans="1:21" ht="9.75" customHeight="1">
      <c r="A228" s="1"/>
      <c r="B228" s="1"/>
      <c r="C228" s="1"/>
      <c r="D228" s="1"/>
      <c r="E228" s="1"/>
      <c r="F228" s="1"/>
      <c r="G228" s="1"/>
      <c r="H228" s="1"/>
      <c r="I228" s="1"/>
      <c r="J228" s="1"/>
      <c r="K228" s="1"/>
      <c r="L228" s="1"/>
      <c r="M228" s="1"/>
      <c r="N228" s="1"/>
      <c r="O228" s="1"/>
      <c r="P228" s="1"/>
      <c r="Q228" s="1"/>
      <c r="R228" s="1"/>
      <c r="S228" s="1"/>
      <c r="T228" s="1"/>
      <c r="U228" s="1"/>
    </row>
    <row r="229" spans="1:21" ht="9.75" customHeight="1">
      <c r="A229" s="1"/>
      <c r="B229" s="1"/>
      <c r="C229" s="1"/>
      <c r="D229" s="1"/>
      <c r="E229" s="1"/>
      <c r="F229" s="1"/>
      <c r="G229" s="1"/>
      <c r="H229" s="1"/>
      <c r="I229" s="1"/>
      <c r="J229" s="1"/>
      <c r="K229" s="1"/>
      <c r="L229" s="1"/>
      <c r="M229" s="1"/>
      <c r="N229" s="1"/>
      <c r="O229" s="1"/>
      <c r="P229" s="1"/>
      <c r="Q229" s="1"/>
      <c r="R229" s="1"/>
      <c r="S229" s="1"/>
      <c r="T229" s="1"/>
      <c r="U229" s="1"/>
    </row>
    <row r="230" spans="1:21" ht="9.75" customHeight="1">
      <c r="A230" s="1"/>
      <c r="B230" s="1"/>
      <c r="C230" s="1"/>
      <c r="D230" s="1"/>
      <c r="E230" s="1"/>
      <c r="F230" s="1"/>
      <c r="G230" s="1"/>
      <c r="H230" s="1"/>
      <c r="I230" s="1"/>
      <c r="J230" s="1"/>
      <c r="K230" s="1"/>
      <c r="L230" s="1"/>
      <c r="M230" s="1"/>
      <c r="N230" s="1"/>
      <c r="O230" s="1"/>
      <c r="P230" s="1"/>
      <c r="Q230" s="1"/>
      <c r="R230" s="1"/>
      <c r="S230" s="1"/>
      <c r="T230" s="1"/>
      <c r="U230" s="1"/>
    </row>
    <row r="231" spans="1:21" ht="9.75" customHeight="1">
      <c r="A231" s="1"/>
      <c r="B231" s="1"/>
      <c r="C231" s="1"/>
      <c r="D231" s="1"/>
      <c r="E231" s="1"/>
      <c r="F231" s="1"/>
      <c r="G231" s="1"/>
      <c r="H231" s="1"/>
      <c r="I231" s="1"/>
      <c r="J231" s="1"/>
      <c r="K231" s="1"/>
      <c r="L231" s="1"/>
      <c r="M231" s="1"/>
      <c r="N231" s="1"/>
      <c r="O231" s="1"/>
      <c r="P231" s="1"/>
      <c r="Q231" s="1"/>
      <c r="R231" s="1"/>
      <c r="S231" s="1"/>
      <c r="T231" s="1"/>
      <c r="U231" s="1"/>
    </row>
    <row r="232" spans="1:21" ht="9.75" customHeight="1">
      <c r="A232" s="1"/>
      <c r="B232" s="1"/>
      <c r="C232" s="1"/>
      <c r="D232" s="1"/>
      <c r="E232" s="1"/>
      <c r="F232" s="1"/>
      <c r="G232" s="1"/>
      <c r="H232" s="1"/>
      <c r="I232" s="1"/>
      <c r="J232" s="1"/>
      <c r="K232" s="1"/>
      <c r="L232" s="1"/>
      <c r="M232" s="1"/>
      <c r="N232" s="1"/>
      <c r="O232" s="1"/>
      <c r="P232" s="1"/>
      <c r="Q232" s="1"/>
      <c r="R232" s="1"/>
      <c r="S232" s="1"/>
      <c r="T232" s="1"/>
      <c r="U232" s="1"/>
    </row>
    <row r="233" spans="1:21" ht="9.75" customHeight="1">
      <c r="A233" s="1"/>
      <c r="B233" s="1"/>
      <c r="C233" s="1"/>
      <c r="D233" s="1"/>
      <c r="E233" s="1"/>
      <c r="F233" s="1"/>
      <c r="G233" s="1"/>
      <c r="H233" s="1"/>
      <c r="I233" s="1"/>
      <c r="J233" s="1"/>
      <c r="K233" s="1"/>
      <c r="L233" s="1"/>
      <c r="M233" s="1"/>
      <c r="N233" s="1"/>
      <c r="O233" s="1"/>
      <c r="P233" s="1"/>
      <c r="Q233" s="1"/>
      <c r="R233" s="1"/>
      <c r="S233" s="1"/>
      <c r="T233" s="1"/>
      <c r="U233" s="1"/>
    </row>
    <row r="234" spans="1:21" ht="9.75" customHeight="1">
      <c r="A234" s="1"/>
      <c r="B234" s="1"/>
      <c r="C234" s="1"/>
      <c r="D234" s="1"/>
      <c r="E234" s="1"/>
      <c r="F234" s="1"/>
      <c r="G234" s="1"/>
      <c r="H234" s="1"/>
      <c r="I234" s="1"/>
      <c r="J234" s="1"/>
      <c r="K234" s="1"/>
      <c r="L234" s="1"/>
      <c r="M234" s="1"/>
      <c r="N234" s="1"/>
      <c r="O234" s="1"/>
      <c r="P234" s="1"/>
      <c r="Q234" s="1"/>
      <c r="R234" s="1"/>
      <c r="S234" s="1"/>
      <c r="T234" s="1"/>
      <c r="U234" s="1"/>
    </row>
    <row r="235" spans="1:21" ht="9.75" customHeight="1">
      <c r="A235" s="1"/>
      <c r="B235" s="1"/>
      <c r="C235" s="1"/>
      <c r="D235" s="1"/>
      <c r="E235" s="1"/>
      <c r="F235" s="1"/>
      <c r="G235" s="1"/>
      <c r="H235" s="1"/>
      <c r="I235" s="1"/>
      <c r="J235" s="1"/>
      <c r="K235" s="1"/>
      <c r="L235" s="1"/>
      <c r="M235" s="1"/>
      <c r="N235" s="1"/>
      <c r="O235" s="1"/>
      <c r="P235" s="1"/>
      <c r="Q235" s="1"/>
      <c r="R235" s="1"/>
      <c r="S235" s="1"/>
      <c r="T235" s="1"/>
      <c r="U235" s="1"/>
    </row>
    <row r="236" spans="1:21" ht="9.75" customHeight="1">
      <c r="A236" s="1"/>
      <c r="B236" s="1"/>
      <c r="C236" s="1"/>
      <c r="D236" s="1"/>
      <c r="E236" s="1"/>
      <c r="F236" s="1"/>
      <c r="G236" s="1"/>
      <c r="H236" s="1"/>
      <c r="I236" s="1"/>
      <c r="J236" s="1"/>
      <c r="K236" s="1"/>
      <c r="L236" s="1"/>
      <c r="M236" s="1"/>
      <c r="N236" s="1"/>
      <c r="O236" s="1"/>
      <c r="P236" s="1"/>
      <c r="Q236" s="1"/>
      <c r="R236" s="1"/>
      <c r="S236" s="1"/>
      <c r="T236" s="1"/>
      <c r="U236" s="1"/>
    </row>
    <row r="237" spans="1:21" ht="9.75" customHeight="1">
      <c r="A237" s="1"/>
      <c r="B237" s="1"/>
      <c r="C237" s="1"/>
      <c r="D237" s="1"/>
      <c r="E237" s="1"/>
      <c r="F237" s="1"/>
      <c r="G237" s="1"/>
      <c r="H237" s="1"/>
      <c r="I237" s="1"/>
      <c r="J237" s="1"/>
      <c r="K237" s="1"/>
      <c r="L237" s="1"/>
      <c r="M237" s="1"/>
      <c r="N237" s="1"/>
      <c r="O237" s="1"/>
      <c r="P237" s="1"/>
      <c r="Q237" s="1"/>
      <c r="R237" s="1"/>
      <c r="S237" s="1"/>
      <c r="T237" s="1"/>
      <c r="U237" s="1"/>
    </row>
    <row r="238" spans="1:21" ht="9.75" customHeight="1">
      <c r="A238" s="1"/>
      <c r="B238" s="1"/>
      <c r="C238" s="1"/>
      <c r="D238" s="1"/>
      <c r="E238" s="1"/>
      <c r="F238" s="1"/>
      <c r="G238" s="1"/>
      <c r="H238" s="1"/>
      <c r="I238" s="1"/>
      <c r="J238" s="1"/>
      <c r="K238" s="1"/>
      <c r="L238" s="1"/>
      <c r="M238" s="1"/>
      <c r="N238" s="1"/>
      <c r="O238" s="1"/>
      <c r="P238" s="1"/>
      <c r="Q238" s="1"/>
      <c r="R238" s="1"/>
      <c r="S238" s="1"/>
      <c r="T238" s="1"/>
      <c r="U238" s="1"/>
    </row>
    <row r="239" spans="1:21" ht="9.75" customHeight="1">
      <c r="A239" s="1"/>
      <c r="B239" s="1"/>
      <c r="C239" s="1"/>
      <c r="D239" s="1"/>
      <c r="E239" s="1"/>
      <c r="F239" s="1"/>
      <c r="G239" s="1"/>
      <c r="H239" s="1"/>
      <c r="I239" s="1"/>
      <c r="J239" s="1"/>
      <c r="K239" s="1"/>
      <c r="L239" s="1"/>
      <c r="M239" s="1"/>
      <c r="N239" s="1"/>
      <c r="O239" s="1"/>
      <c r="P239" s="1"/>
      <c r="Q239" s="1"/>
      <c r="R239" s="1"/>
      <c r="S239" s="1"/>
      <c r="T239" s="1"/>
      <c r="U239" s="1"/>
    </row>
    <row r="240" spans="1:21" ht="9.75" customHeight="1">
      <c r="A240" s="1"/>
      <c r="B240" s="1"/>
      <c r="C240" s="1"/>
      <c r="D240" s="1"/>
      <c r="E240" s="1"/>
      <c r="F240" s="1"/>
      <c r="G240" s="1"/>
      <c r="H240" s="1"/>
      <c r="I240" s="1"/>
      <c r="J240" s="1"/>
      <c r="K240" s="1"/>
      <c r="L240" s="1"/>
      <c r="M240" s="1"/>
      <c r="N240" s="1"/>
      <c r="O240" s="1"/>
      <c r="P240" s="1"/>
      <c r="Q240" s="1"/>
      <c r="R240" s="1"/>
      <c r="S240" s="1"/>
      <c r="T240" s="1"/>
      <c r="U240" s="1"/>
    </row>
    <row r="241" spans="1:21" ht="9.75" customHeight="1">
      <c r="A241" s="1"/>
      <c r="B241" s="1"/>
      <c r="C241" s="1"/>
      <c r="D241" s="1"/>
      <c r="E241" s="1"/>
      <c r="F241" s="1"/>
      <c r="G241" s="1"/>
      <c r="H241" s="1"/>
      <c r="I241" s="1"/>
      <c r="J241" s="1"/>
      <c r="K241" s="1"/>
      <c r="L241" s="1"/>
      <c r="M241" s="1"/>
      <c r="N241" s="1"/>
      <c r="O241" s="1"/>
      <c r="P241" s="1"/>
      <c r="Q241" s="1"/>
      <c r="R241" s="1"/>
      <c r="S241" s="1"/>
      <c r="T241" s="1"/>
      <c r="U241" s="1"/>
    </row>
    <row r="242" spans="1:21" ht="9.75" customHeight="1">
      <c r="A242" s="1"/>
      <c r="B242" s="1"/>
      <c r="C242" s="1"/>
      <c r="D242" s="1"/>
      <c r="E242" s="1"/>
      <c r="F242" s="1"/>
      <c r="G242" s="1"/>
      <c r="H242" s="1"/>
      <c r="I242" s="1"/>
      <c r="J242" s="1"/>
      <c r="K242" s="1"/>
      <c r="L242" s="1"/>
      <c r="M242" s="1"/>
      <c r="N242" s="1"/>
      <c r="O242" s="1"/>
      <c r="P242" s="1"/>
      <c r="Q242" s="1"/>
      <c r="R242" s="1"/>
      <c r="S242" s="1"/>
      <c r="T242" s="1"/>
      <c r="U242" s="1"/>
    </row>
    <row r="243" spans="1:21" ht="9.75" customHeight="1">
      <c r="A243" s="1"/>
      <c r="B243" s="1"/>
      <c r="C243" s="1"/>
      <c r="D243" s="1"/>
      <c r="E243" s="1"/>
      <c r="F243" s="1"/>
      <c r="G243" s="1"/>
      <c r="H243" s="1"/>
      <c r="I243" s="1"/>
      <c r="J243" s="1"/>
      <c r="K243" s="1"/>
      <c r="L243" s="1"/>
      <c r="M243" s="1"/>
      <c r="N243" s="1"/>
      <c r="O243" s="1"/>
      <c r="P243" s="1"/>
      <c r="Q243" s="1"/>
      <c r="R243" s="1"/>
      <c r="S243" s="1"/>
      <c r="T243" s="1"/>
      <c r="U243" s="1"/>
    </row>
    <row r="244" spans="1:21" ht="9.75" customHeight="1">
      <c r="A244" s="1"/>
      <c r="B244" s="1"/>
      <c r="C244" s="1"/>
      <c r="D244" s="1"/>
      <c r="E244" s="1"/>
      <c r="F244" s="1"/>
      <c r="G244" s="1"/>
      <c r="H244" s="1"/>
      <c r="I244" s="1"/>
      <c r="J244" s="1"/>
      <c r="K244" s="1"/>
      <c r="L244" s="1"/>
      <c r="M244" s="1"/>
      <c r="N244" s="1"/>
      <c r="O244" s="1"/>
      <c r="P244" s="1"/>
      <c r="Q244" s="1"/>
      <c r="R244" s="1"/>
      <c r="S244" s="1"/>
      <c r="T244" s="1"/>
      <c r="U244" s="1"/>
    </row>
    <row r="245" spans="1:21" ht="9.75" customHeight="1">
      <c r="A245" s="1"/>
      <c r="B245" s="1"/>
      <c r="C245" s="1"/>
      <c r="D245" s="1"/>
      <c r="E245" s="1"/>
      <c r="F245" s="1"/>
      <c r="G245" s="1"/>
      <c r="H245" s="1"/>
      <c r="I245" s="1"/>
      <c r="J245" s="1"/>
      <c r="K245" s="1"/>
      <c r="L245" s="1"/>
      <c r="M245" s="1"/>
      <c r="N245" s="1"/>
      <c r="O245" s="1"/>
      <c r="P245" s="1"/>
      <c r="Q245" s="1"/>
      <c r="R245" s="1"/>
      <c r="S245" s="1"/>
      <c r="T245" s="1"/>
      <c r="U245" s="1"/>
    </row>
    <row r="246" spans="1:21" ht="9.75" customHeight="1">
      <c r="A246" s="1"/>
      <c r="B246" s="1"/>
      <c r="C246" s="1"/>
      <c r="D246" s="1"/>
      <c r="E246" s="1"/>
      <c r="F246" s="1"/>
      <c r="G246" s="1"/>
      <c r="H246" s="1"/>
      <c r="I246" s="1"/>
      <c r="J246" s="1"/>
      <c r="K246" s="1"/>
      <c r="L246" s="1"/>
      <c r="M246" s="1"/>
      <c r="N246" s="1"/>
      <c r="O246" s="1"/>
      <c r="P246" s="1"/>
      <c r="Q246" s="1"/>
      <c r="R246" s="1"/>
      <c r="S246" s="1"/>
      <c r="T246" s="1"/>
      <c r="U246" s="1"/>
    </row>
    <row r="247" spans="1:21" ht="9.75" customHeight="1">
      <c r="A247" s="1"/>
      <c r="B247" s="1"/>
      <c r="C247" s="1"/>
      <c r="D247" s="1"/>
      <c r="E247" s="1"/>
      <c r="F247" s="1"/>
      <c r="G247" s="1"/>
      <c r="H247" s="1"/>
      <c r="I247" s="1"/>
      <c r="J247" s="1"/>
      <c r="K247" s="1"/>
      <c r="L247" s="1"/>
      <c r="M247" s="1"/>
      <c r="N247" s="1"/>
      <c r="O247" s="1"/>
      <c r="P247" s="1"/>
      <c r="Q247" s="1"/>
      <c r="R247" s="1"/>
      <c r="S247" s="1"/>
      <c r="T247" s="1"/>
      <c r="U247" s="1"/>
    </row>
    <row r="248" spans="1:21" ht="9.75" customHeight="1">
      <c r="A248" s="1"/>
      <c r="B248" s="1"/>
      <c r="C248" s="1"/>
      <c r="D248" s="1"/>
      <c r="E248" s="1"/>
      <c r="F248" s="1"/>
      <c r="G248" s="1"/>
      <c r="H248" s="1"/>
      <c r="I248" s="1"/>
      <c r="J248" s="1"/>
      <c r="K248" s="1"/>
      <c r="L248" s="1"/>
      <c r="M248" s="1"/>
      <c r="N248" s="1"/>
      <c r="O248" s="1"/>
      <c r="P248" s="1"/>
      <c r="Q248" s="1"/>
      <c r="R248" s="1"/>
      <c r="S248" s="1"/>
      <c r="T248" s="1"/>
      <c r="U248" s="1"/>
    </row>
    <row r="249" spans="1:21" ht="9.75" customHeight="1">
      <c r="A249" s="1"/>
      <c r="B249" s="1"/>
      <c r="C249" s="1"/>
      <c r="D249" s="1"/>
      <c r="E249" s="1"/>
      <c r="F249" s="1"/>
      <c r="G249" s="1"/>
      <c r="H249" s="1"/>
      <c r="I249" s="1"/>
      <c r="J249" s="1"/>
      <c r="K249" s="1"/>
      <c r="L249" s="1"/>
      <c r="M249" s="1"/>
      <c r="N249" s="1"/>
      <c r="O249" s="1"/>
      <c r="P249" s="1"/>
      <c r="Q249" s="1"/>
      <c r="R249" s="1"/>
      <c r="S249" s="1"/>
      <c r="T249" s="1"/>
      <c r="U249" s="1"/>
    </row>
    <row r="250" spans="1:21" ht="9.75" customHeight="1">
      <c r="A250" s="1"/>
      <c r="B250" s="1"/>
      <c r="C250" s="1"/>
      <c r="D250" s="1"/>
      <c r="E250" s="1"/>
      <c r="F250" s="1"/>
      <c r="G250" s="1"/>
      <c r="H250" s="1"/>
      <c r="I250" s="1"/>
      <c r="J250" s="1"/>
      <c r="K250" s="1"/>
      <c r="L250" s="1"/>
      <c r="M250" s="1"/>
      <c r="N250" s="1"/>
      <c r="O250" s="1"/>
      <c r="P250" s="1"/>
      <c r="Q250" s="1"/>
      <c r="R250" s="1"/>
      <c r="S250" s="1"/>
      <c r="T250" s="1"/>
      <c r="U250" s="1"/>
    </row>
    <row r="251" spans="1:21" ht="9.75" customHeight="1">
      <c r="A251" s="1"/>
      <c r="B251" s="1"/>
      <c r="C251" s="1"/>
      <c r="D251" s="1"/>
      <c r="E251" s="1"/>
      <c r="F251" s="1"/>
      <c r="G251" s="1"/>
      <c r="H251" s="1"/>
      <c r="I251" s="1"/>
      <c r="J251" s="1"/>
      <c r="K251" s="1"/>
      <c r="L251" s="1"/>
      <c r="M251" s="1"/>
      <c r="N251" s="1"/>
      <c r="O251" s="1"/>
      <c r="P251" s="1"/>
      <c r="Q251" s="1"/>
      <c r="R251" s="1"/>
      <c r="S251" s="1"/>
      <c r="T251" s="1"/>
      <c r="U251" s="1"/>
    </row>
    <row r="252" spans="1:21" ht="9.75" customHeight="1">
      <c r="A252" s="1"/>
      <c r="B252" s="1"/>
      <c r="C252" s="1"/>
      <c r="D252" s="1"/>
      <c r="E252" s="1"/>
      <c r="F252" s="1"/>
      <c r="G252" s="1"/>
      <c r="H252" s="1"/>
      <c r="I252" s="1"/>
      <c r="J252" s="1"/>
      <c r="K252" s="1"/>
      <c r="L252" s="1"/>
      <c r="M252" s="1"/>
      <c r="N252" s="1"/>
      <c r="O252" s="1"/>
      <c r="P252" s="1"/>
      <c r="Q252" s="1"/>
      <c r="R252" s="1"/>
      <c r="S252" s="1"/>
      <c r="T252" s="1"/>
      <c r="U252" s="1"/>
    </row>
    <row r="253" spans="1:21" ht="9.75" customHeight="1">
      <c r="A253" s="1"/>
      <c r="B253" s="1"/>
      <c r="C253" s="1"/>
      <c r="D253" s="1"/>
      <c r="E253" s="1"/>
      <c r="F253" s="1"/>
      <c r="G253" s="1"/>
      <c r="H253" s="1"/>
      <c r="I253" s="1"/>
      <c r="J253" s="1"/>
      <c r="K253" s="1"/>
      <c r="L253" s="1"/>
      <c r="M253" s="1"/>
      <c r="N253" s="1"/>
      <c r="O253" s="1"/>
      <c r="P253" s="1"/>
      <c r="Q253" s="1"/>
      <c r="R253" s="1"/>
      <c r="S253" s="1"/>
      <c r="T253" s="1"/>
      <c r="U253" s="1"/>
    </row>
    <row r="254" spans="1:21" ht="9.75" customHeight="1">
      <c r="A254" s="1"/>
      <c r="B254" s="1"/>
      <c r="C254" s="1"/>
      <c r="D254" s="1"/>
      <c r="E254" s="1"/>
      <c r="F254" s="1"/>
      <c r="G254" s="1"/>
      <c r="H254" s="1"/>
      <c r="I254" s="1"/>
      <c r="J254" s="1"/>
      <c r="K254" s="1"/>
      <c r="L254" s="1"/>
      <c r="M254" s="1"/>
      <c r="N254" s="1"/>
      <c r="O254" s="1"/>
      <c r="P254" s="1"/>
      <c r="Q254" s="1"/>
      <c r="R254" s="1"/>
      <c r="S254" s="1"/>
      <c r="T254" s="1"/>
      <c r="U254" s="1"/>
    </row>
    <row r="255" spans="1:21" ht="9.75" customHeight="1">
      <c r="A255" s="1"/>
      <c r="B255" s="1"/>
      <c r="C255" s="1"/>
      <c r="D255" s="1"/>
      <c r="E255" s="1"/>
      <c r="F255" s="1"/>
      <c r="G255" s="1"/>
      <c r="H255" s="1"/>
      <c r="I255" s="1"/>
      <c r="J255" s="1"/>
      <c r="K255" s="1"/>
      <c r="L255" s="1"/>
      <c r="M255" s="1"/>
      <c r="N255" s="1"/>
      <c r="O255" s="1"/>
      <c r="P255" s="1"/>
      <c r="Q255" s="1"/>
      <c r="R255" s="1"/>
      <c r="S255" s="1"/>
      <c r="T255" s="1"/>
      <c r="U255" s="1"/>
    </row>
    <row r="256" spans="1:21" ht="9.75" customHeight="1">
      <c r="A256" s="1"/>
      <c r="B256" s="1"/>
      <c r="C256" s="1"/>
      <c r="D256" s="1"/>
      <c r="E256" s="1"/>
      <c r="F256" s="1"/>
      <c r="G256" s="1"/>
      <c r="H256" s="1"/>
      <c r="I256" s="1"/>
      <c r="J256" s="1"/>
      <c r="K256" s="1"/>
      <c r="L256" s="1"/>
      <c r="M256" s="1"/>
      <c r="N256" s="1"/>
      <c r="O256" s="1"/>
      <c r="P256" s="1"/>
      <c r="Q256" s="1"/>
      <c r="R256" s="1"/>
      <c r="S256" s="1"/>
      <c r="T256" s="1"/>
      <c r="U256" s="1"/>
    </row>
    <row r="257" spans="1:21" ht="9.75" customHeight="1">
      <c r="A257" s="1"/>
      <c r="B257" s="1"/>
      <c r="C257" s="1"/>
      <c r="D257" s="1"/>
      <c r="E257" s="1"/>
      <c r="F257" s="1"/>
      <c r="G257" s="1"/>
      <c r="H257" s="1"/>
      <c r="I257" s="1"/>
      <c r="J257" s="1"/>
      <c r="K257" s="1"/>
      <c r="L257" s="1"/>
      <c r="M257" s="1"/>
      <c r="N257" s="1"/>
      <c r="O257" s="1"/>
      <c r="P257" s="1"/>
      <c r="Q257" s="1"/>
      <c r="R257" s="1"/>
      <c r="S257" s="1"/>
      <c r="T257" s="1"/>
      <c r="U257" s="1"/>
    </row>
    <row r="258" spans="1:21" ht="9.75" customHeight="1">
      <c r="A258" s="1"/>
      <c r="B258" s="1"/>
      <c r="C258" s="1"/>
      <c r="D258" s="1"/>
      <c r="E258" s="1"/>
      <c r="F258" s="1"/>
      <c r="G258" s="1"/>
      <c r="H258" s="1"/>
      <c r="I258" s="1"/>
      <c r="J258" s="1"/>
      <c r="K258" s="1"/>
      <c r="L258" s="1"/>
      <c r="M258" s="1"/>
      <c r="N258" s="1"/>
      <c r="O258" s="1"/>
      <c r="P258" s="1"/>
      <c r="Q258" s="1"/>
      <c r="R258" s="1"/>
      <c r="S258" s="1"/>
      <c r="T258" s="1"/>
      <c r="U258" s="1"/>
    </row>
    <row r="259" spans="1:21" ht="9.75" customHeight="1">
      <c r="A259" s="1"/>
      <c r="B259" s="1"/>
      <c r="C259" s="1"/>
      <c r="D259" s="1"/>
      <c r="E259" s="1"/>
      <c r="F259" s="1"/>
      <c r="G259" s="1"/>
      <c r="H259" s="1"/>
      <c r="I259" s="1"/>
      <c r="J259" s="1"/>
      <c r="K259" s="1"/>
      <c r="L259" s="1"/>
      <c r="M259" s="1"/>
      <c r="N259" s="1"/>
      <c r="O259" s="1"/>
      <c r="P259" s="1"/>
      <c r="Q259" s="1"/>
      <c r="R259" s="1"/>
      <c r="S259" s="1"/>
      <c r="T259" s="1"/>
      <c r="U259" s="1"/>
    </row>
    <row r="260" spans="1:21" ht="9.75" customHeight="1">
      <c r="A260" s="1"/>
      <c r="B260" s="1"/>
      <c r="C260" s="1"/>
      <c r="D260" s="1"/>
      <c r="E260" s="1"/>
      <c r="F260" s="1"/>
      <c r="G260" s="1"/>
      <c r="H260" s="1"/>
      <c r="I260" s="1"/>
      <c r="J260" s="1"/>
      <c r="K260" s="1"/>
      <c r="L260" s="1"/>
      <c r="M260" s="1"/>
      <c r="N260" s="1"/>
      <c r="O260" s="1"/>
      <c r="P260" s="1"/>
      <c r="Q260" s="1"/>
      <c r="R260" s="1"/>
      <c r="S260" s="1"/>
      <c r="T260" s="1"/>
      <c r="U260" s="1"/>
    </row>
    <row r="261" spans="1:21" ht="9.75" customHeight="1">
      <c r="A261" s="1"/>
      <c r="B261" s="1"/>
      <c r="C261" s="1"/>
      <c r="D261" s="1"/>
      <c r="E261" s="1"/>
      <c r="F261" s="1"/>
      <c r="G261" s="1"/>
      <c r="H261" s="1"/>
      <c r="I261" s="1"/>
      <c r="J261" s="1"/>
      <c r="K261" s="1"/>
      <c r="L261" s="1"/>
      <c r="M261" s="1"/>
      <c r="N261" s="1"/>
      <c r="O261" s="1"/>
      <c r="P261" s="1"/>
      <c r="Q261" s="1"/>
      <c r="R261" s="1"/>
      <c r="S261" s="1"/>
      <c r="T261" s="1"/>
      <c r="U261" s="1"/>
    </row>
    <row r="262" spans="1:21" ht="9.75" customHeight="1">
      <c r="A262" s="1"/>
      <c r="B262" s="1"/>
      <c r="C262" s="1"/>
      <c r="D262" s="1"/>
      <c r="E262" s="1"/>
      <c r="F262" s="1"/>
      <c r="G262" s="1"/>
      <c r="H262" s="1"/>
      <c r="I262" s="1"/>
      <c r="J262" s="1"/>
      <c r="K262" s="1"/>
      <c r="L262" s="1"/>
      <c r="M262" s="1"/>
      <c r="N262" s="1"/>
      <c r="O262" s="1"/>
      <c r="P262" s="1"/>
      <c r="Q262" s="1"/>
      <c r="R262" s="1"/>
      <c r="S262" s="1"/>
      <c r="T262" s="1"/>
      <c r="U262" s="1"/>
    </row>
    <row r="263" spans="1:21" ht="9.75" customHeight="1">
      <c r="A263" s="1"/>
      <c r="B263" s="1"/>
      <c r="C263" s="1"/>
      <c r="D263" s="1"/>
      <c r="E263" s="1"/>
      <c r="F263" s="1"/>
      <c r="G263" s="1"/>
      <c r="H263" s="1"/>
      <c r="I263" s="1"/>
      <c r="J263" s="1"/>
      <c r="K263" s="1"/>
      <c r="L263" s="1"/>
      <c r="M263" s="1"/>
      <c r="N263" s="1"/>
      <c r="O263" s="1"/>
      <c r="P263" s="1"/>
      <c r="Q263" s="1"/>
      <c r="R263" s="1"/>
      <c r="S263" s="1"/>
      <c r="T263" s="1"/>
      <c r="U263" s="1"/>
    </row>
    <row r="264" spans="1:21" ht="9.75" customHeight="1">
      <c r="A264" s="1"/>
      <c r="B264" s="1"/>
      <c r="C264" s="1"/>
      <c r="D264" s="1"/>
      <c r="E264" s="1"/>
      <c r="F264" s="1"/>
      <c r="G264" s="1"/>
      <c r="H264" s="1"/>
      <c r="I264" s="1"/>
      <c r="J264" s="1"/>
      <c r="K264" s="1"/>
      <c r="L264" s="1"/>
      <c r="M264" s="1"/>
      <c r="N264" s="1"/>
      <c r="O264" s="1"/>
      <c r="P264" s="1"/>
      <c r="Q264" s="1"/>
      <c r="R264" s="1"/>
      <c r="S264" s="1"/>
      <c r="T264" s="1"/>
      <c r="U264" s="1"/>
    </row>
    <row r="265" spans="1:21" ht="9.75" customHeight="1">
      <c r="A265" s="1"/>
      <c r="B265" s="1"/>
      <c r="C265" s="1"/>
      <c r="D265" s="1"/>
      <c r="E265" s="1"/>
      <c r="F265" s="1"/>
      <c r="G265" s="1"/>
      <c r="H265" s="1"/>
      <c r="I265" s="1"/>
      <c r="J265" s="1"/>
      <c r="K265" s="1"/>
      <c r="L265" s="1"/>
      <c r="M265" s="1"/>
      <c r="N265" s="1"/>
      <c r="O265" s="1"/>
      <c r="P265" s="1"/>
      <c r="Q265" s="1"/>
      <c r="R265" s="1"/>
      <c r="S265" s="1"/>
      <c r="T265" s="1"/>
      <c r="U265" s="1"/>
    </row>
    <row r="266" spans="1:21" ht="9.75" customHeight="1">
      <c r="A266" s="1"/>
      <c r="B266" s="1"/>
      <c r="C266" s="1"/>
      <c r="D266" s="1"/>
      <c r="E266" s="1"/>
      <c r="F266" s="1"/>
      <c r="G266" s="1"/>
      <c r="H266" s="1"/>
      <c r="I266" s="1"/>
      <c r="J266" s="1"/>
      <c r="K266" s="1"/>
      <c r="L266" s="1"/>
      <c r="M266" s="1"/>
      <c r="N266" s="1"/>
      <c r="O266" s="1"/>
      <c r="P266" s="1"/>
      <c r="Q266" s="1"/>
      <c r="R266" s="1"/>
      <c r="S266" s="1"/>
      <c r="T266" s="1"/>
      <c r="U266" s="1"/>
    </row>
    <row r="267" spans="1:21" ht="9.75" customHeight="1">
      <c r="A267" s="1"/>
      <c r="B267" s="1"/>
      <c r="C267" s="1"/>
      <c r="D267" s="1"/>
      <c r="E267" s="1"/>
      <c r="F267" s="1"/>
      <c r="G267" s="1"/>
      <c r="H267" s="1"/>
      <c r="I267" s="1"/>
      <c r="J267" s="1"/>
      <c r="K267" s="1"/>
      <c r="L267" s="1"/>
      <c r="M267" s="1"/>
      <c r="N267" s="1"/>
      <c r="O267" s="1"/>
      <c r="P267" s="1"/>
      <c r="Q267" s="1"/>
      <c r="R267" s="1"/>
      <c r="S267" s="1"/>
      <c r="T267" s="1"/>
      <c r="U267" s="1"/>
    </row>
    <row r="268" spans="1:21" ht="9.75" customHeight="1">
      <c r="A268" s="1"/>
      <c r="B268" s="1"/>
      <c r="C268" s="1"/>
      <c r="D268" s="1"/>
      <c r="E268" s="1"/>
      <c r="F268" s="1"/>
      <c r="G268" s="1"/>
      <c r="H268" s="1"/>
      <c r="I268" s="1"/>
      <c r="J268" s="1"/>
      <c r="K268" s="1"/>
      <c r="L268" s="1"/>
      <c r="M268" s="1"/>
      <c r="N268" s="1"/>
      <c r="O268" s="1"/>
      <c r="P268" s="1"/>
      <c r="Q268" s="1"/>
      <c r="R268" s="1"/>
      <c r="S268" s="1"/>
      <c r="T268" s="1"/>
      <c r="U268" s="1"/>
    </row>
    <row r="269" spans="1:21" ht="9.75" customHeight="1">
      <c r="A269" s="1"/>
      <c r="B269" s="1"/>
      <c r="C269" s="1"/>
      <c r="D269" s="1"/>
      <c r="E269" s="1"/>
      <c r="F269" s="1"/>
      <c r="G269" s="1"/>
      <c r="H269" s="1"/>
      <c r="I269" s="1"/>
      <c r="J269" s="1"/>
      <c r="K269" s="1"/>
      <c r="L269" s="1"/>
      <c r="M269" s="1"/>
      <c r="N269" s="1"/>
      <c r="O269" s="1"/>
      <c r="P269" s="1"/>
      <c r="Q269" s="1"/>
      <c r="R269" s="1"/>
      <c r="S269" s="1"/>
      <c r="T269" s="1"/>
      <c r="U269" s="1"/>
    </row>
    <row r="270" spans="1:21" ht="9.75" customHeight="1">
      <c r="A270" s="1"/>
      <c r="B270" s="1"/>
      <c r="C270" s="1"/>
      <c r="D270" s="1"/>
      <c r="E270" s="1"/>
      <c r="F270" s="1"/>
      <c r="G270" s="1"/>
      <c r="H270" s="1"/>
      <c r="I270" s="1"/>
      <c r="J270" s="1"/>
      <c r="K270" s="1"/>
      <c r="L270" s="1"/>
      <c r="M270" s="1"/>
      <c r="N270" s="1"/>
      <c r="O270" s="1"/>
      <c r="P270" s="1"/>
      <c r="Q270" s="1"/>
      <c r="R270" s="1"/>
      <c r="S270" s="1"/>
      <c r="T270" s="1"/>
      <c r="U270" s="1"/>
    </row>
    <row r="271" spans="1:21" ht="9.75" customHeight="1">
      <c r="A271" s="1"/>
      <c r="B271" s="1"/>
      <c r="C271" s="1"/>
      <c r="D271" s="1"/>
      <c r="E271" s="1"/>
      <c r="F271" s="1"/>
      <c r="G271" s="1"/>
      <c r="H271" s="1"/>
      <c r="I271" s="1"/>
      <c r="J271" s="1"/>
      <c r="K271" s="1"/>
      <c r="L271" s="1"/>
      <c r="M271" s="1"/>
      <c r="N271" s="1"/>
      <c r="O271" s="1"/>
      <c r="P271" s="1"/>
      <c r="Q271" s="1"/>
      <c r="R271" s="1"/>
      <c r="S271" s="1"/>
      <c r="T271" s="1"/>
      <c r="U271" s="1"/>
    </row>
    <row r="272" spans="1:21" ht="9.75" customHeight="1">
      <c r="A272" s="1"/>
      <c r="B272" s="1"/>
      <c r="C272" s="1"/>
      <c r="D272" s="1"/>
      <c r="E272" s="1"/>
      <c r="F272" s="1"/>
      <c r="G272" s="1"/>
      <c r="H272" s="1"/>
      <c r="I272" s="1"/>
      <c r="J272" s="1"/>
      <c r="K272" s="1"/>
      <c r="L272" s="1"/>
      <c r="M272" s="1"/>
      <c r="N272" s="1"/>
      <c r="O272" s="1"/>
      <c r="P272" s="1"/>
      <c r="Q272" s="1"/>
      <c r="R272" s="1"/>
      <c r="S272" s="1"/>
      <c r="T272" s="1"/>
      <c r="U272" s="1"/>
    </row>
    <row r="273" spans="1:21" ht="9.75" customHeight="1">
      <c r="A273" s="1"/>
      <c r="B273" s="1"/>
      <c r="C273" s="1"/>
      <c r="D273" s="1"/>
      <c r="E273" s="1"/>
      <c r="F273" s="1"/>
      <c r="G273" s="1"/>
      <c r="H273" s="1"/>
      <c r="I273" s="1"/>
      <c r="J273" s="1"/>
      <c r="K273" s="1"/>
      <c r="L273" s="1"/>
      <c r="M273" s="1"/>
      <c r="N273" s="1"/>
      <c r="O273" s="1"/>
      <c r="P273" s="1"/>
      <c r="Q273" s="1"/>
      <c r="R273" s="1"/>
      <c r="S273" s="1"/>
      <c r="T273" s="1"/>
      <c r="U273" s="1"/>
    </row>
    <row r="274" spans="1:21" ht="9.75" customHeight="1">
      <c r="A274" s="1"/>
      <c r="B274" s="1"/>
      <c r="C274" s="1"/>
      <c r="D274" s="1"/>
      <c r="E274" s="1"/>
      <c r="F274" s="1"/>
      <c r="G274" s="1"/>
      <c r="H274" s="1"/>
      <c r="I274" s="1"/>
      <c r="J274" s="1"/>
      <c r="K274" s="1"/>
      <c r="L274" s="1"/>
      <c r="M274" s="1"/>
      <c r="N274" s="1"/>
      <c r="O274" s="1"/>
      <c r="P274" s="1"/>
      <c r="Q274" s="1"/>
      <c r="R274" s="1"/>
      <c r="S274" s="1"/>
      <c r="T274" s="1"/>
      <c r="U274" s="1"/>
    </row>
    <row r="275" spans="1:21" ht="9.75" customHeight="1">
      <c r="A275" s="1"/>
      <c r="B275" s="1"/>
      <c r="C275" s="1"/>
      <c r="D275" s="1"/>
      <c r="E275" s="1"/>
      <c r="F275" s="1"/>
      <c r="G275" s="1"/>
      <c r="H275" s="1"/>
      <c r="I275" s="1"/>
      <c r="J275" s="1"/>
      <c r="K275" s="1"/>
      <c r="L275" s="1"/>
      <c r="M275" s="1"/>
      <c r="N275" s="1"/>
      <c r="O275" s="1"/>
      <c r="P275" s="1"/>
      <c r="Q275" s="1"/>
      <c r="R275" s="1"/>
      <c r="S275" s="1"/>
      <c r="T275" s="1"/>
      <c r="U275" s="1"/>
    </row>
    <row r="276" spans="1:21" ht="9.75" customHeight="1">
      <c r="A276" s="1"/>
      <c r="B276" s="1"/>
      <c r="C276" s="1"/>
      <c r="D276" s="1"/>
      <c r="E276" s="1"/>
      <c r="F276" s="1"/>
      <c r="G276" s="1"/>
      <c r="H276" s="1"/>
      <c r="I276" s="1"/>
      <c r="J276" s="1"/>
      <c r="K276" s="1"/>
      <c r="L276" s="1"/>
      <c r="M276" s="1"/>
      <c r="N276" s="1"/>
      <c r="O276" s="1"/>
      <c r="P276" s="1"/>
      <c r="Q276" s="1"/>
      <c r="R276" s="1"/>
      <c r="S276" s="1"/>
      <c r="T276" s="1"/>
      <c r="U276" s="1"/>
    </row>
    <row r="277" spans="1:21" ht="9.75" customHeight="1">
      <c r="A277" s="1"/>
      <c r="B277" s="1"/>
      <c r="C277" s="1"/>
      <c r="D277" s="1"/>
      <c r="E277" s="1"/>
      <c r="F277" s="1"/>
      <c r="G277" s="1"/>
      <c r="H277" s="1"/>
      <c r="I277" s="1"/>
      <c r="J277" s="1"/>
      <c r="K277" s="1"/>
      <c r="L277" s="1"/>
      <c r="M277" s="1"/>
      <c r="N277" s="1"/>
      <c r="O277" s="1"/>
      <c r="P277" s="1"/>
      <c r="Q277" s="1"/>
      <c r="R277" s="1"/>
      <c r="S277" s="1"/>
      <c r="T277" s="1"/>
      <c r="U277" s="1"/>
    </row>
    <row r="278" spans="1:21" ht="9.75" customHeight="1">
      <c r="A278" s="1"/>
      <c r="B278" s="1"/>
      <c r="C278" s="1"/>
      <c r="D278" s="1"/>
      <c r="E278" s="1"/>
      <c r="F278" s="1"/>
      <c r="G278" s="1"/>
      <c r="H278" s="1"/>
      <c r="I278" s="1"/>
      <c r="J278" s="1"/>
      <c r="K278" s="1"/>
      <c r="L278" s="1"/>
      <c r="M278" s="1"/>
      <c r="N278" s="1"/>
      <c r="O278" s="1"/>
      <c r="P278" s="1"/>
      <c r="Q278" s="1"/>
      <c r="R278" s="1"/>
      <c r="S278" s="1"/>
      <c r="T278" s="1"/>
      <c r="U278" s="1"/>
    </row>
    <row r="279" spans="1:21" ht="9.75" customHeight="1">
      <c r="A279" s="1"/>
      <c r="B279" s="1"/>
      <c r="C279" s="1"/>
      <c r="D279" s="1"/>
      <c r="E279" s="1"/>
      <c r="F279" s="1"/>
      <c r="G279" s="1"/>
      <c r="H279" s="1"/>
      <c r="I279" s="1"/>
      <c r="J279" s="1"/>
      <c r="K279" s="1"/>
      <c r="L279" s="1"/>
      <c r="M279" s="1"/>
      <c r="N279" s="1"/>
      <c r="O279" s="1"/>
      <c r="P279" s="1"/>
      <c r="Q279" s="1"/>
      <c r="R279" s="1"/>
      <c r="S279" s="1"/>
      <c r="T279" s="1"/>
      <c r="U279" s="1"/>
    </row>
    <row r="280" spans="1:21" ht="9.75" customHeight="1">
      <c r="A280" s="1"/>
      <c r="B280" s="1"/>
      <c r="C280" s="1"/>
      <c r="D280" s="1"/>
      <c r="E280" s="1"/>
      <c r="F280" s="1"/>
      <c r="G280" s="1"/>
      <c r="H280" s="1"/>
      <c r="I280" s="1"/>
      <c r="J280" s="1"/>
      <c r="K280" s="1"/>
      <c r="L280" s="1"/>
      <c r="M280" s="1"/>
      <c r="N280" s="1"/>
      <c r="O280" s="1"/>
      <c r="P280" s="1"/>
      <c r="Q280" s="1"/>
      <c r="R280" s="1"/>
      <c r="S280" s="1"/>
      <c r="T280" s="1"/>
      <c r="U280" s="1"/>
    </row>
    <row r="281" spans="1:21" ht="9.75" customHeight="1">
      <c r="A281" s="1"/>
      <c r="B281" s="1"/>
      <c r="C281" s="1"/>
      <c r="D281" s="1"/>
      <c r="E281" s="1"/>
      <c r="F281" s="1"/>
      <c r="G281" s="1"/>
      <c r="H281" s="1"/>
      <c r="I281" s="1"/>
      <c r="J281" s="1"/>
      <c r="K281" s="1"/>
      <c r="L281" s="1"/>
      <c r="M281" s="1"/>
      <c r="N281" s="1"/>
      <c r="O281" s="1"/>
      <c r="P281" s="1"/>
      <c r="Q281" s="1"/>
      <c r="R281" s="1"/>
      <c r="S281" s="1"/>
      <c r="T281" s="1"/>
      <c r="U281" s="1"/>
    </row>
    <row r="282" spans="1:21" ht="9.75" customHeight="1">
      <c r="A282" s="1"/>
      <c r="B282" s="1"/>
      <c r="C282" s="1"/>
      <c r="D282" s="1"/>
      <c r="E282" s="1"/>
      <c r="F282" s="1"/>
      <c r="G282" s="1"/>
      <c r="H282" s="1"/>
      <c r="I282" s="1"/>
      <c r="J282" s="1"/>
      <c r="K282" s="1"/>
      <c r="L282" s="1"/>
      <c r="M282" s="1"/>
      <c r="N282" s="1"/>
      <c r="O282" s="1"/>
      <c r="P282" s="1"/>
      <c r="Q282" s="1"/>
      <c r="R282" s="1"/>
      <c r="S282" s="1"/>
      <c r="T282" s="1"/>
      <c r="U282" s="1"/>
    </row>
    <row r="283" spans="1:21" ht="9.75" customHeight="1">
      <c r="A283" s="1"/>
      <c r="B283" s="1"/>
      <c r="C283" s="1"/>
      <c r="D283" s="1"/>
      <c r="E283" s="1"/>
      <c r="F283" s="1"/>
      <c r="G283" s="1"/>
      <c r="H283" s="1"/>
      <c r="I283" s="1"/>
      <c r="J283" s="1"/>
      <c r="K283" s="1"/>
      <c r="L283" s="1"/>
      <c r="M283" s="1"/>
      <c r="N283" s="1"/>
      <c r="O283" s="1"/>
      <c r="P283" s="1"/>
      <c r="Q283" s="1"/>
      <c r="R283" s="1"/>
      <c r="S283" s="1"/>
      <c r="T283" s="1"/>
      <c r="U283" s="1"/>
    </row>
    <row r="284" spans="1:21" ht="9.75" customHeight="1">
      <c r="A284" s="1"/>
      <c r="B284" s="1"/>
      <c r="C284" s="1"/>
      <c r="D284" s="1"/>
      <c r="E284" s="1"/>
      <c r="F284" s="1"/>
      <c r="G284" s="1"/>
      <c r="H284" s="1"/>
      <c r="I284" s="1"/>
      <c r="J284" s="1"/>
      <c r="K284" s="1"/>
      <c r="L284" s="1"/>
      <c r="M284" s="1"/>
      <c r="N284" s="1"/>
      <c r="O284" s="1"/>
      <c r="P284" s="1"/>
      <c r="Q284" s="1"/>
      <c r="R284" s="1"/>
      <c r="S284" s="1"/>
      <c r="T284" s="1"/>
      <c r="U284" s="1"/>
    </row>
    <row r="285" spans="1:21" ht="9.75" customHeight="1">
      <c r="A285" s="1"/>
      <c r="B285" s="1"/>
      <c r="C285" s="1"/>
      <c r="D285" s="1"/>
      <c r="E285" s="1"/>
      <c r="F285" s="1"/>
      <c r="G285" s="1"/>
      <c r="H285" s="1"/>
      <c r="I285" s="1"/>
      <c r="J285" s="1"/>
      <c r="K285" s="1"/>
      <c r="L285" s="1"/>
      <c r="M285" s="1"/>
      <c r="N285" s="1"/>
      <c r="O285" s="1"/>
      <c r="P285" s="1"/>
      <c r="Q285" s="1"/>
      <c r="R285" s="1"/>
      <c r="S285" s="1"/>
      <c r="T285" s="1"/>
      <c r="U285" s="1"/>
    </row>
    <row r="286" spans="1:21" ht="9.75" customHeight="1">
      <c r="A286" s="1"/>
      <c r="B286" s="1"/>
      <c r="C286" s="1"/>
      <c r="D286" s="1"/>
      <c r="E286" s="1"/>
      <c r="F286" s="1"/>
      <c r="G286" s="1"/>
      <c r="H286" s="1"/>
      <c r="I286" s="1"/>
      <c r="J286" s="1"/>
      <c r="K286" s="1"/>
      <c r="L286" s="1"/>
      <c r="M286" s="1"/>
      <c r="N286" s="1"/>
      <c r="O286" s="1"/>
      <c r="P286" s="1"/>
      <c r="Q286" s="1"/>
      <c r="R286" s="1"/>
      <c r="S286" s="1"/>
      <c r="T286" s="1"/>
      <c r="U286" s="1"/>
    </row>
    <row r="287" spans="1:21" ht="9.75" customHeight="1">
      <c r="A287" s="1"/>
      <c r="B287" s="1"/>
      <c r="C287" s="1"/>
      <c r="D287" s="1"/>
      <c r="E287" s="1"/>
      <c r="F287" s="1"/>
      <c r="G287" s="1"/>
      <c r="H287" s="1"/>
      <c r="I287" s="1"/>
      <c r="J287" s="1"/>
      <c r="K287" s="1"/>
      <c r="L287" s="1"/>
      <c r="M287" s="1"/>
      <c r="N287" s="1"/>
      <c r="O287" s="1"/>
      <c r="P287" s="1"/>
      <c r="Q287" s="1"/>
      <c r="R287" s="1"/>
      <c r="S287" s="1"/>
      <c r="T287" s="1"/>
      <c r="U287" s="1"/>
    </row>
    <row r="288" spans="1:21" ht="9.75" customHeight="1">
      <c r="A288" s="1"/>
      <c r="B288" s="1"/>
      <c r="C288" s="1"/>
      <c r="D288" s="1"/>
      <c r="E288" s="1"/>
      <c r="F288" s="1"/>
      <c r="G288" s="1"/>
      <c r="H288" s="1"/>
      <c r="I288" s="1"/>
      <c r="J288" s="1"/>
      <c r="K288" s="1"/>
      <c r="L288" s="1"/>
      <c r="M288" s="1"/>
      <c r="N288" s="1"/>
      <c r="O288" s="1"/>
      <c r="P288" s="1"/>
      <c r="Q288" s="1"/>
      <c r="R288" s="1"/>
      <c r="S288" s="1"/>
      <c r="T288" s="1"/>
      <c r="U288" s="1"/>
    </row>
    <row r="289" spans="1:21" ht="9.75" customHeight="1">
      <c r="A289" s="1"/>
      <c r="B289" s="1"/>
      <c r="C289" s="1"/>
      <c r="D289" s="1"/>
      <c r="E289" s="1"/>
      <c r="F289" s="1"/>
      <c r="G289" s="1"/>
      <c r="H289" s="1"/>
      <c r="I289" s="1"/>
      <c r="J289" s="1"/>
      <c r="K289" s="1"/>
      <c r="L289" s="1"/>
      <c r="M289" s="1"/>
      <c r="N289" s="1"/>
      <c r="O289" s="1"/>
      <c r="P289" s="1"/>
      <c r="Q289" s="1"/>
      <c r="R289" s="1"/>
      <c r="S289" s="1"/>
      <c r="T289" s="1"/>
      <c r="U289" s="1"/>
    </row>
    <row r="290" spans="1:21" ht="9.75" customHeight="1">
      <c r="A290" s="1"/>
      <c r="B290" s="1"/>
      <c r="C290" s="1"/>
      <c r="D290" s="1"/>
      <c r="E290" s="1"/>
      <c r="F290" s="1"/>
      <c r="G290" s="1"/>
      <c r="H290" s="1"/>
      <c r="I290" s="1"/>
      <c r="J290" s="1"/>
      <c r="K290" s="1"/>
      <c r="L290" s="1"/>
      <c r="M290" s="1"/>
      <c r="N290" s="1"/>
      <c r="O290" s="1"/>
      <c r="P290" s="1"/>
      <c r="Q290" s="1"/>
      <c r="R290" s="1"/>
      <c r="S290" s="1"/>
      <c r="T290" s="1"/>
      <c r="U290" s="1"/>
    </row>
    <row r="291" spans="1:21" ht="9.75" customHeight="1">
      <c r="A291" s="1"/>
      <c r="B291" s="1"/>
      <c r="C291" s="1"/>
      <c r="D291" s="1"/>
      <c r="E291" s="1"/>
      <c r="F291" s="1"/>
      <c r="G291" s="1"/>
      <c r="H291" s="1"/>
      <c r="I291" s="1"/>
      <c r="J291" s="1"/>
      <c r="K291" s="1"/>
      <c r="L291" s="1"/>
      <c r="M291" s="1"/>
      <c r="N291" s="1"/>
      <c r="O291" s="1"/>
      <c r="P291" s="1"/>
      <c r="Q291" s="1"/>
      <c r="R291" s="1"/>
      <c r="S291" s="1"/>
      <c r="T291" s="1"/>
      <c r="U291" s="1"/>
    </row>
    <row r="292" spans="1:21" ht="9.75" customHeight="1">
      <c r="A292" s="1"/>
      <c r="B292" s="1"/>
      <c r="C292" s="1"/>
      <c r="D292" s="1"/>
      <c r="E292" s="1"/>
      <c r="F292" s="1"/>
      <c r="G292" s="1"/>
      <c r="H292" s="1"/>
      <c r="I292" s="1"/>
      <c r="J292" s="1"/>
      <c r="K292" s="1"/>
      <c r="L292" s="1"/>
      <c r="M292" s="1"/>
      <c r="N292" s="1"/>
      <c r="O292" s="1"/>
      <c r="P292" s="1"/>
      <c r="Q292" s="1"/>
      <c r="R292" s="1"/>
      <c r="S292" s="1"/>
      <c r="T292" s="1"/>
      <c r="U292" s="1"/>
    </row>
    <row r="293" spans="1:21" ht="9.75" customHeight="1">
      <c r="A293" s="1"/>
      <c r="B293" s="1"/>
      <c r="C293" s="1"/>
      <c r="D293" s="1"/>
      <c r="E293" s="1"/>
      <c r="F293" s="1"/>
      <c r="G293" s="1"/>
      <c r="H293" s="1"/>
      <c r="I293" s="1"/>
      <c r="J293" s="1"/>
      <c r="K293" s="1"/>
      <c r="L293" s="1"/>
      <c r="M293" s="1"/>
      <c r="N293" s="1"/>
      <c r="O293" s="1"/>
      <c r="P293" s="1"/>
      <c r="Q293" s="1"/>
      <c r="R293" s="1"/>
      <c r="S293" s="1"/>
      <c r="T293" s="1"/>
      <c r="U293" s="1"/>
    </row>
    <row r="294" spans="1:21" ht="9.75" customHeight="1">
      <c r="A294" s="1"/>
      <c r="B294" s="1"/>
      <c r="C294" s="1"/>
      <c r="D294" s="1"/>
      <c r="E294" s="1"/>
      <c r="F294" s="1"/>
      <c r="G294" s="1"/>
      <c r="H294" s="1"/>
      <c r="I294" s="1"/>
      <c r="J294" s="1"/>
      <c r="K294" s="1"/>
      <c r="L294" s="1"/>
      <c r="M294" s="1"/>
      <c r="N294" s="1"/>
      <c r="O294" s="1"/>
      <c r="P294" s="1"/>
      <c r="Q294" s="1"/>
      <c r="R294" s="1"/>
      <c r="S294" s="1"/>
      <c r="T294" s="1"/>
      <c r="U294" s="1"/>
    </row>
    <row r="295" spans="1:21" ht="9.75" customHeight="1">
      <c r="A295" s="1"/>
      <c r="B295" s="1"/>
      <c r="C295" s="1"/>
      <c r="D295" s="1"/>
      <c r="E295" s="1"/>
      <c r="F295" s="1"/>
      <c r="G295" s="1"/>
      <c r="H295" s="1"/>
      <c r="I295" s="1"/>
      <c r="J295" s="1"/>
      <c r="K295" s="1"/>
      <c r="L295" s="1"/>
      <c r="M295" s="1"/>
      <c r="N295" s="1"/>
      <c r="O295" s="1"/>
      <c r="P295" s="1"/>
      <c r="Q295" s="1"/>
      <c r="R295" s="1"/>
      <c r="S295" s="1"/>
      <c r="T295" s="1"/>
      <c r="U295" s="1"/>
    </row>
    <row r="296" spans="1:21" ht="9.75" customHeight="1">
      <c r="A296" s="1"/>
      <c r="B296" s="1"/>
      <c r="C296" s="1"/>
      <c r="D296" s="1"/>
      <c r="E296" s="1"/>
      <c r="F296" s="1"/>
      <c r="G296" s="1"/>
      <c r="H296" s="1"/>
      <c r="I296" s="1"/>
      <c r="J296" s="1"/>
      <c r="K296" s="1"/>
      <c r="L296" s="1"/>
      <c r="M296" s="1"/>
      <c r="N296" s="1"/>
      <c r="O296" s="1"/>
      <c r="P296" s="1"/>
      <c r="Q296" s="1"/>
      <c r="R296" s="1"/>
      <c r="S296" s="1"/>
      <c r="T296" s="1"/>
      <c r="U296" s="1"/>
    </row>
    <row r="297" spans="1:21" ht="9.75" customHeight="1">
      <c r="A297" s="1"/>
      <c r="B297" s="1"/>
      <c r="C297" s="1"/>
      <c r="D297" s="1"/>
      <c r="E297" s="1"/>
      <c r="F297" s="1"/>
      <c r="G297" s="1"/>
      <c r="H297" s="1"/>
      <c r="I297" s="1"/>
      <c r="J297" s="1"/>
      <c r="K297" s="1"/>
      <c r="L297" s="1"/>
      <c r="M297" s="1"/>
      <c r="N297" s="1"/>
      <c r="O297" s="1"/>
      <c r="P297" s="1"/>
      <c r="Q297" s="1"/>
      <c r="R297" s="1"/>
      <c r="S297" s="1"/>
      <c r="T297" s="1"/>
      <c r="U297" s="1"/>
    </row>
    <row r="298" spans="1:21" ht="9.75" customHeight="1">
      <c r="A298" s="1"/>
      <c r="B298" s="1"/>
      <c r="C298" s="1"/>
      <c r="D298" s="1"/>
      <c r="E298" s="1"/>
      <c r="F298" s="1"/>
      <c r="G298" s="1"/>
      <c r="H298" s="1"/>
      <c r="I298" s="1"/>
      <c r="J298" s="1"/>
      <c r="K298" s="1"/>
      <c r="L298" s="1"/>
      <c r="M298" s="1"/>
      <c r="N298" s="1"/>
      <c r="O298" s="1"/>
      <c r="P298" s="1"/>
      <c r="Q298" s="1"/>
      <c r="R298" s="1"/>
      <c r="S298" s="1"/>
      <c r="T298" s="1"/>
      <c r="U298" s="1"/>
    </row>
    <row r="299" spans="1:21" ht="9.75" customHeight="1">
      <c r="A299" s="1"/>
      <c r="B299" s="1"/>
      <c r="C299" s="1"/>
      <c r="D299" s="1"/>
      <c r="E299" s="1"/>
      <c r="F299" s="1"/>
      <c r="G299" s="1"/>
      <c r="H299" s="1"/>
      <c r="I299" s="1"/>
      <c r="J299" s="1"/>
      <c r="K299" s="1"/>
      <c r="L299" s="1"/>
      <c r="M299" s="1"/>
      <c r="N299" s="1"/>
      <c r="O299" s="1"/>
      <c r="P299" s="1"/>
      <c r="Q299" s="1"/>
      <c r="R299" s="1"/>
      <c r="S299" s="1"/>
      <c r="T299" s="1"/>
      <c r="U299" s="1"/>
    </row>
    <row r="300" spans="1:21" ht="9.75" customHeight="1">
      <c r="A300" s="1"/>
      <c r="B300" s="1"/>
      <c r="C300" s="1"/>
      <c r="D300" s="1"/>
      <c r="E300" s="1"/>
      <c r="F300" s="1"/>
      <c r="G300" s="1"/>
      <c r="H300" s="1"/>
      <c r="I300" s="1"/>
      <c r="J300" s="1"/>
      <c r="K300" s="1"/>
      <c r="L300" s="1"/>
      <c r="M300" s="1"/>
      <c r="N300" s="1"/>
      <c r="O300" s="1"/>
      <c r="P300" s="1"/>
      <c r="Q300" s="1"/>
      <c r="R300" s="1"/>
      <c r="S300" s="1"/>
      <c r="T300" s="1"/>
      <c r="U300" s="1"/>
    </row>
    <row r="301" spans="1:21" ht="9.75" customHeight="1">
      <c r="A301" s="1"/>
      <c r="B301" s="1"/>
      <c r="C301" s="1"/>
      <c r="D301" s="1"/>
      <c r="E301" s="1"/>
      <c r="F301" s="1"/>
      <c r="G301" s="1"/>
      <c r="H301" s="1"/>
      <c r="I301" s="1"/>
      <c r="J301" s="1"/>
      <c r="K301" s="1"/>
      <c r="L301" s="1"/>
      <c r="M301" s="1"/>
      <c r="N301" s="1"/>
      <c r="O301" s="1"/>
      <c r="P301" s="1"/>
      <c r="Q301" s="1"/>
      <c r="R301" s="1"/>
      <c r="S301" s="1"/>
      <c r="T301" s="1"/>
      <c r="U301" s="1"/>
    </row>
    <row r="302" spans="1:21" ht="9.75" customHeight="1">
      <c r="A302" s="1"/>
      <c r="B302" s="1"/>
      <c r="C302" s="1"/>
      <c r="D302" s="1"/>
      <c r="E302" s="1"/>
      <c r="F302" s="1"/>
      <c r="G302" s="1"/>
      <c r="H302" s="1"/>
      <c r="I302" s="1"/>
      <c r="J302" s="1"/>
      <c r="K302" s="1"/>
      <c r="L302" s="1"/>
      <c r="M302" s="1"/>
      <c r="N302" s="1"/>
      <c r="O302" s="1"/>
      <c r="P302" s="1"/>
      <c r="Q302" s="1"/>
      <c r="R302" s="1"/>
      <c r="S302" s="1"/>
      <c r="T302" s="1"/>
      <c r="U302" s="1"/>
    </row>
    <row r="303" spans="1:21" ht="9.75" customHeight="1">
      <c r="A303" s="1"/>
      <c r="B303" s="1"/>
      <c r="C303" s="1"/>
      <c r="D303" s="1"/>
      <c r="E303" s="1"/>
      <c r="F303" s="1"/>
      <c r="G303" s="1"/>
      <c r="H303" s="1"/>
      <c r="I303" s="1"/>
      <c r="J303" s="1"/>
      <c r="K303" s="1"/>
      <c r="L303" s="1"/>
      <c r="M303" s="1"/>
      <c r="N303" s="1"/>
      <c r="O303" s="1"/>
      <c r="P303" s="1"/>
      <c r="Q303" s="1"/>
      <c r="R303" s="1"/>
      <c r="S303" s="1"/>
      <c r="T303" s="1"/>
      <c r="U303" s="1"/>
    </row>
    <row r="304" spans="1:21" ht="9.75" customHeight="1">
      <c r="A304" s="1"/>
      <c r="B304" s="1"/>
      <c r="C304" s="1"/>
      <c r="D304" s="1"/>
      <c r="E304" s="1"/>
      <c r="F304" s="1"/>
      <c r="G304" s="1"/>
      <c r="H304" s="1"/>
      <c r="I304" s="1"/>
      <c r="J304" s="1"/>
      <c r="K304" s="1"/>
      <c r="L304" s="1"/>
      <c r="M304" s="1"/>
      <c r="N304" s="1"/>
      <c r="O304" s="1"/>
      <c r="P304" s="1"/>
      <c r="Q304" s="1"/>
      <c r="R304" s="1"/>
      <c r="S304" s="1"/>
      <c r="T304" s="1"/>
      <c r="U304" s="1"/>
    </row>
    <row r="305" spans="1:21" ht="9.75" customHeight="1">
      <c r="A305" s="1"/>
      <c r="B305" s="1"/>
      <c r="C305" s="1"/>
      <c r="D305" s="1"/>
      <c r="E305" s="1"/>
      <c r="F305" s="1"/>
      <c r="G305" s="1"/>
      <c r="H305" s="1"/>
      <c r="I305" s="1"/>
      <c r="J305" s="1"/>
      <c r="K305" s="1"/>
      <c r="L305" s="1"/>
      <c r="M305" s="1"/>
      <c r="N305" s="1"/>
      <c r="O305" s="1"/>
      <c r="P305" s="1"/>
      <c r="Q305" s="1"/>
      <c r="R305" s="1"/>
      <c r="S305" s="1"/>
      <c r="T305" s="1"/>
      <c r="U305" s="1"/>
    </row>
    <row r="306" spans="1:21" ht="9.75" customHeight="1">
      <c r="A306" s="1"/>
      <c r="B306" s="1"/>
      <c r="C306" s="1"/>
      <c r="D306" s="1"/>
      <c r="E306" s="1"/>
      <c r="F306" s="1"/>
      <c r="G306" s="1"/>
      <c r="H306" s="1"/>
      <c r="I306" s="1"/>
      <c r="J306" s="1"/>
      <c r="K306" s="1"/>
      <c r="L306" s="1"/>
      <c r="M306" s="1"/>
      <c r="N306" s="1"/>
      <c r="O306" s="1"/>
      <c r="P306" s="1"/>
      <c r="Q306" s="1"/>
      <c r="R306" s="1"/>
      <c r="S306" s="1"/>
      <c r="T306" s="1"/>
      <c r="U306" s="1"/>
    </row>
    <row r="307" spans="1:21" ht="9.75" customHeight="1">
      <c r="A307" s="1"/>
      <c r="B307" s="1"/>
      <c r="C307" s="1"/>
      <c r="D307" s="1"/>
      <c r="E307" s="1"/>
      <c r="F307" s="1"/>
      <c r="G307" s="1"/>
      <c r="H307" s="1"/>
      <c r="I307" s="1"/>
      <c r="J307" s="1"/>
      <c r="K307" s="1"/>
      <c r="L307" s="1"/>
      <c r="M307" s="1"/>
      <c r="N307" s="1"/>
      <c r="O307" s="1"/>
      <c r="P307" s="1"/>
      <c r="Q307" s="1"/>
      <c r="R307" s="1"/>
      <c r="S307" s="1"/>
      <c r="T307" s="1"/>
      <c r="U307" s="1"/>
    </row>
    <row r="308" spans="1:21" ht="9.75" customHeight="1">
      <c r="A308" s="1"/>
      <c r="B308" s="1"/>
      <c r="C308" s="1"/>
      <c r="D308" s="1"/>
      <c r="E308" s="1"/>
      <c r="F308" s="1"/>
      <c r="G308" s="1"/>
      <c r="H308" s="1"/>
      <c r="I308" s="1"/>
      <c r="J308" s="1"/>
      <c r="K308" s="1"/>
      <c r="L308" s="1"/>
      <c r="M308" s="1"/>
      <c r="N308" s="1"/>
      <c r="O308" s="1"/>
      <c r="P308" s="1"/>
      <c r="Q308" s="1"/>
      <c r="R308" s="1"/>
      <c r="S308" s="1"/>
      <c r="T308" s="1"/>
      <c r="U308" s="1"/>
    </row>
    <row r="309" spans="1:21" ht="9.75" customHeight="1">
      <c r="A309" s="1"/>
      <c r="B309" s="1"/>
      <c r="C309" s="1"/>
      <c r="D309" s="1"/>
      <c r="E309" s="1"/>
      <c r="F309" s="1"/>
      <c r="G309" s="1"/>
      <c r="H309" s="1"/>
      <c r="I309" s="1"/>
      <c r="J309" s="1"/>
      <c r="K309" s="1"/>
      <c r="L309" s="1"/>
      <c r="M309" s="1"/>
      <c r="N309" s="1"/>
      <c r="O309" s="1"/>
      <c r="P309" s="1"/>
      <c r="Q309" s="1"/>
      <c r="R309" s="1"/>
      <c r="S309" s="1"/>
      <c r="T309" s="1"/>
      <c r="U309" s="1"/>
    </row>
    <row r="310" spans="1:21" ht="9.75" customHeight="1">
      <c r="A310" s="1"/>
      <c r="B310" s="1"/>
      <c r="C310" s="1"/>
      <c r="D310" s="1"/>
      <c r="E310" s="1"/>
      <c r="F310" s="1"/>
      <c r="G310" s="1"/>
      <c r="H310" s="1"/>
      <c r="I310" s="1"/>
      <c r="J310" s="1"/>
      <c r="K310" s="1"/>
      <c r="L310" s="1"/>
      <c r="M310" s="1"/>
      <c r="N310" s="1"/>
      <c r="O310" s="1"/>
      <c r="P310" s="1"/>
      <c r="Q310" s="1"/>
      <c r="R310" s="1"/>
      <c r="S310" s="1"/>
      <c r="T310" s="1"/>
      <c r="U310" s="1"/>
    </row>
    <row r="311" spans="1:21" ht="9.75" customHeight="1">
      <c r="A311" s="1"/>
      <c r="B311" s="1"/>
      <c r="C311" s="1"/>
      <c r="D311" s="1"/>
      <c r="E311" s="1"/>
      <c r="F311" s="1"/>
      <c r="G311" s="1"/>
      <c r="H311" s="1"/>
      <c r="I311" s="1"/>
      <c r="J311" s="1"/>
      <c r="K311" s="1"/>
      <c r="L311" s="1"/>
      <c r="M311" s="1"/>
      <c r="N311" s="1"/>
      <c r="O311" s="1"/>
      <c r="P311" s="1"/>
      <c r="Q311" s="1"/>
      <c r="R311" s="1"/>
      <c r="S311" s="1"/>
      <c r="T311" s="1"/>
      <c r="U311" s="1"/>
    </row>
    <row r="312" spans="1:21" ht="9.75" customHeight="1">
      <c r="A312" s="1"/>
      <c r="B312" s="1"/>
      <c r="C312" s="1"/>
      <c r="D312" s="1"/>
      <c r="E312" s="1"/>
      <c r="F312" s="1"/>
      <c r="G312" s="1"/>
      <c r="H312" s="1"/>
      <c r="I312" s="1"/>
      <c r="J312" s="1"/>
      <c r="K312" s="1"/>
      <c r="L312" s="1"/>
      <c r="M312" s="1"/>
      <c r="N312" s="1"/>
      <c r="O312" s="1"/>
      <c r="P312" s="1"/>
      <c r="Q312" s="1"/>
      <c r="R312" s="1"/>
      <c r="S312" s="1"/>
      <c r="T312" s="1"/>
      <c r="U312" s="1"/>
    </row>
    <row r="313" spans="1:21" ht="9.75" customHeight="1">
      <c r="A313" s="1"/>
      <c r="B313" s="1"/>
      <c r="C313" s="1"/>
      <c r="D313" s="1"/>
      <c r="E313" s="1"/>
      <c r="F313" s="1"/>
      <c r="G313" s="1"/>
      <c r="H313" s="1"/>
      <c r="I313" s="1"/>
      <c r="J313" s="1"/>
      <c r="K313" s="1"/>
      <c r="L313" s="1"/>
      <c r="M313" s="1"/>
      <c r="N313" s="1"/>
      <c r="O313" s="1"/>
      <c r="P313" s="1"/>
      <c r="Q313" s="1"/>
      <c r="R313" s="1"/>
      <c r="S313" s="1"/>
      <c r="T313" s="1"/>
      <c r="U313" s="1"/>
    </row>
    <row r="314" spans="1:21" ht="9.75" customHeight="1">
      <c r="A314" s="1"/>
      <c r="B314" s="1"/>
      <c r="C314" s="1"/>
      <c r="D314" s="1"/>
      <c r="E314" s="1"/>
      <c r="F314" s="1"/>
      <c r="G314" s="1"/>
      <c r="H314" s="1"/>
      <c r="I314" s="1"/>
      <c r="J314" s="1"/>
      <c r="K314" s="1"/>
      <c r="L314" s="1"/>
      <c r="M314" s="1"/>
      <c r="N314" s="1"/>
      <c r="O314" s="1"/>
      <c r="P314" s="1"/>
      <c r="Q314" s="1"/>
      <c r="R314" s="1"/>
      <c r="S314" s="1"/>
      <c r="T314" s="1"/>
      <c r="U314" s="1"/>
    </row>
    <row r="315" spans="1:21" ht="9.75" customHeight="1">
      <c r="A315" s="1"/>
      <c r="B315" s="1"/>
      <c r="C315" s="1"/>
      <c r="D315" s="1"/>
      <c r="E315" s="1"/>
      <c r="F315" s="1"/>
      <c r="G315" s="1"/>
      <c r="H315" s="1"/>
      <c r="I315" s="1"/>
      <c r="J315" s="1"/>
      <c r="K315" s="1"/>
      <c r="L315" s="1"/>
      <c r="M315" s="1"/>
      <c r="N315" s="1"/>
      <c r="O315" s="1"/>
      <c r="P315" s="1"/>
      <c r="Q315" s="1"/>
      <c r="R315" s="1"/>
      <c r="S315" s="1"/>
      <c r="T315" s="1"/>
      <c r="U315" s="1"/>
    </row>
    <row r="316" spans="1:21" ht="9.75" customHeight="1">
      <c r="A316" s="1"/>
      <c r="B316" s="1"/>
      <c r="C316" s="1"/>
      <c r="D316" s="1"/>
      <c r="E316" s="1"/>
      <c r="F316" s="1"/>
      <c r="G316" s="1"/>
      <c r="H316" s="1"/>
      <c r="I316" s="1"/>
      <c r="J316" s="1"/>
      <c r="K316" s="1"/>
      <c r="L316" s="1"/>
      <c r="M316" s="1"/>
      <c r="N316" s="1"/>
      <c r="O316" s="1"/>
      <c r="P316" s="1"/>
      <c r="Q316" s="1"/>
      <c r="R316" s="1"/>
      <c r="S316" s="1"/>
      <c r="T316" s="1"/>
      <c r="U316" s="1"/>
    </row>
    <row r="317" spans="1:21" ht="9.75" customHeight="1">
      <c r="A317" s="1"/>
      <c r="B317" s="1"/>
      <c r="C317" s="1"/>
      <c r="D317" s="1"/>
      <c r="E317" s="1"/>
      <c r="F317" s="1"/>
      <c r="G317" s="1"/>
      <c r="H317" s="1"/>
      <c r="I317" s="1"/>
      <c r="J317" s="1"/>
      <c r="K317" s="1"/>
      <c r="L317" s="1"/>
      <c r="M317" s="1"/>
      <c r="N317" s="1"/>
      <c r="O317" s="1"/>
      <c r="P317" s="1"/>
      <c r="Q317" s="1"/>
      <c r="R317" s="1"/>
      <c r="S317" s="1"/>
      <c r="T317" s="1"/>
      <c r="U317" s="1"/>
    </row>
    <row r="318" spans="1:21" ht="9.75" customHeight="1">
      <c r="A318" s="1"/>
      <c r="B318" s="1"/>
      <c r="C318" s="1"/>
      <c r="D318" s="1"/>
      <c r="E318" s="1"/>
      <c r="F318" s="1"/>
      <c r="G318" s="1"/>
      <c r="H318" s="1"/>
      <c r="I318" s="1"/>
      <c r="J318" s="1"/>
      <c r="K318" s="1"/>
      <c r="L318" s="1"/>
      <c r="M318" s="1"/>
      <c r="N318" s="1"/>
      <c r="O318" s="1"/>
      <c r="P318" s="1"/>
      <c r="Q318" s="1"/>
      <c r="R318" s="1"/>
      <c r="S318" s="1"/>
      <c r="T318" s="1"/>
      <c r="U318" s="1"/>
    </row>
    <row r="319" spans="1:21" ht="9.75" customHeight="1">
      <c r="A319" s="1"/>
      <c r="B319" s="1"/>
      <c r="C319" s="1"/>
      <c r="D319" s="1"/>
      <c r="E319" s="1"/>
      <c r="F319" s="1"/>
      <c r="G319" s="1"/>
      <c r="H319" s="1"/>
      <c r="I319" s="1"/>
      <c r="J319" s="1"/>
      <c r="K319" s="1"/>
      <c r="L319" s="1"/>
      <c r="M319" s="1"/>
      <c r="N319" s="1"/>
      <c r="O319" s="1"/>
      <c r="P319" s="1"/>
      <c r="Q319" s="1"/>
      <c r="R319" s="1"/>
      <c r="S319" s="1"/>
      <c r="T319" s="1"/>
      <c r="U319" s="1"/>
    </row>
    <row r="320" spans="1:21" ht="9.75" customHeight="1">
      <c r="A320" s="1"/>
      <c r="B320" s="1"/>
      <c r="C320" s="1"/>
      <c r="D320" s="1"/>
      <c r="E320" s="1"/>
      <c r="F320" s="1"/>
      <c r="G320" s="1"/>
      <c r="H320" s="1"/>
      <c r="I320" s="1"/>
      <c r="J320" s="1"/>
      <c r="K320" s="1"/>
      <c r="L320" s="1"/>
      <c r="M320" s="1"/>
      <c r="N320" s="1"/>
      <c r="O320" s="1"/>
      <c r="P320" s="1"/>
      <c r="Q320" s="1"/>
      <c r="R320" s="1"/>
      <c r="S320" s="1"/>
      <c r="T320" s="1"/>
      <c r="U320" s="1"/>
    </row>
    <row r="321" spans="1:21" ht="9.75" customHeight="1">
      <c r="A321" s="1"/>
      <c r="B321" s="1"/>
      <c r="C321" s="1"/>
      <c r="D321" s="1"/>
      <c r="E321" s="1"/>
      <c r="F321" s="1"/>
      <c r="G321" s="1"/>
      <c r="H321" s="1"/>
      <c r="I321" s="1"/>
      <c r="J321" s="1"/>
      <c r="K321" s="1"/>
      <c r="L321" s="1"/>
      <c r="M321" s="1"/>
      <c r="N321" s="1"/>
      <c r="O321" s="1"/>
      <c r="P321" s="1"/>
      <c r="Q321" s="1"/>
      <c r="R321" s="1"/>
      <c r="S321" s="1"/>
      <c r="T321" s="1"/>
      <c r="U321" s="1"/>
    </row>
    <row r="322" spans="1:21" ht="9.75" customHeight="1">
      <c r="A322" s="1"/>
      <c r="B322" s="1"/>
      <c r="C322" s="1"/>
      <c r="D322" s="1"/>
      <c r="E322" s="1"/>
      <c r="F322" s="1"/>
      <c r="G322" s="1"/>
      <c r="H322" s="1"/>
      <c r="I322" s="1"/>
      <c r="J322" s="1"/>
      <c r="K322" s="1"/>
      <c r="L322" s="1"/>
      <c r="M322" s="1"/>
      <c r="N322" s="1"/>
      <c r="O322" s="1"/>
      <c r="P322" s="1"/>
      <c r="Q322" s="1"/>
      <c r="R322" s="1"/>
      <c r="S322" s="1"/>
      <c r="T322" s="1"/>
      <c r="U322" s="1"/>
    </row>
    <row r="323" spans="1:21" ht="9.75" customHeight="1">
      <c r="A323" s="1"/>
      <c r="B323" s="1"/>
      <c r="C323" s="1"/>
      <c r="D323" s="1"/>
      <c r="E323" s="1"/>
      <c r="F323" s="1"/>
      <c r="G323" s="1"/>
      <c r="H323" s="1"/>
      <c r="I323" s="1"/>
      <c r="J323" s="1"/>
      <c r="K323" s="1"/>
      <c r="L323" s="1"/>
      <c r="M323" s="1"/>
      <c r="N323" s="1"/>
      <c r="O323" s="1"/>
      <c r="P323" s="1"/>
      <c r="Q323" s="1"/>
      <c r="R323" s="1"/>
      <c r="S323" s="1"/>
      <c r="T323" s="1"/>
      <c r="U323" s="1"/>
    </row>
    <row r="324" spans="1:21" ht="9.75" customHeight="1">
      <c r="A324" s="1"/>
      <c r="B324" s="1"/>
      <c r="C324" s="1"/>
      <c r="D324" s="1"/>
      <c r="E324" s="1"/>
      <c r="F324" s="1"/>
      <c r="G324" s="1"/>
      <c r="H324" s="1"/>
      <c r="I324" s="1"/>
      <c r="J324" s="1"/>
      <c r="K324" s="1"/>
      <c r="L324" s="1"/>
      <c r="M324" s="1"/>
      <c r="N324" s="1"/>
      <c r="O324" s="1"/>
      <c r="P324" s="1"/>
      <c r="Q324" s="1"/>
      <c r="R324" s="1"/>
      <c r="S324" s="1"/>
      <c r="T324" s="1"/>
      <c r="U324" s="1"/>
    </row>
    <row r="325" spans="1:21" ht="9.75" customHeight="1">
      <c r="A325" s="1"/>
      <c r="B325" s="1"/>
      <c r="C325" s="1"/>
      <c r="D325" s="1"/>
      <c r="E325" s="1"/>
      <c r="F325" s="1"/>
      <c r="G325" s="1"/>
      <c r="H325" s="1"/>
      <c r="I325" s="1"/>
      <c r="J325" s="1"/>
      <c r="K325" s="1"/>
      <c r="L325" s="1"/>
      <c r="M325" s="1"/>
      <c r="N325" s="1"/>
      <c r="O325" s="1"/>
      <c r="P325" s="1"/>
      <c r="Q325" s="1"/>
      <c r="R325" s="1"/>
      <c r="S325" s="1"/>
      <c r="T325" s="1"/>
      <c r="U325" s="1"/>
    </row>
    <row r="326" spans="1:21" ht="9.75" customHeight="1">
      <c r="A326" s="1"/>
      <c r="B326" s="1"/>
      <c r="C326" s="1"/>
      <c r="D326" s="1"/>
      <c r="E326" s="1"/>
      <c r="F326" s="1"/>
      <c r="G326" s="1"/>
      <c r="H326" s="1"/>
      <c r="I326" s="1"/>
      <c r="J326" s="1"/>
      <c r="K326" s="1"/>
      <c r="L326" s="1"/>
      <c r="M326" s="1"/>
      <c r="N326" s="1"/>
      <c r="O326" s="1"/>
      <c r="P326" s="1"/>
      <c r="Q326" s="1"/>
      <c r="R326" s="1"/>
      <c r="S326" s="1"/>
      <c r="T326" s="1"/>
      <c r="U326" s="1"/>
    </row>
    <row r="327" spans="1:21" ht="9.75" customHeight="1">
      <c r="A327" s="1"/>
      <c r="B327" s="1"/>
      <c r="C327" s="1"/>
      <c r="D327" s="1"/>
      <c r="E327" s="1"/>
      <c r="F327" s="1"/>
      <c r="G327" s="1"/>
      <c r="H327" s="1"/>
      <c r="I327" s="1"/>
      <c r="J327" s="1"/>
      <c r="K327" s="1"/>
      <c r="L327" s="1"/>
      <c r="M327" s="1"/>
      <c r="N327" s="1"/>
      <c r="O327" s="1"/>
      <c r="P327" s="1"/>
      <c r="Q327" s="1"/>
      <c r="R327" s="1"/>
      <c r="S327" s="1"/>
      <c r="T327" s="1"/>
      <c r="U327" s="1"/>
    </row>
    <row r="328" spans="1:21" ht="9.75" customHeight="1">
      <c r="A328" s="1"/>
      <c r="B328" s="1"/>
      <c r="C328" s="1"/>
      <c r="D328" s="1"/>
      <c r="E328" s="1"/>
      <c r="F328" s="1"/>
      <c r="G328" s="1"/>
      <c r="H328" s="1"/>
      <c r="I328" s="1"/>
      <c r="J328" s="1"/>
      <c r="K328" s="1"/>
      <c r="L328" s="1"/>
      <c r="M328" s="1"/>
      <c r="N328" s="1"/>
      <c r="O328" s="1"/>
      <c r="P328" s="1"/>
      <c r="Q328" s="1"/>
      <c r="R328" s="1"/>
      <c r="S328" s="1"/>
      <c r="T328" s="1"/>
      <c r="U328" s="1"/>
    </row>
    <row r="329" spans="1:21" ht="9.75" customHeight="1">
      <c r="A329" s="1"/>
      <c r="B329" s="1"/>
      <c r="C329" s="1"/>
      <c r="D329" s="1"/>
      <c r="E329" s="1"/>
      <c r="F329" s="1"/>
      <c r="G329" s="1"/>
      <c r="H329" s="1"/>
      <c r="I329" s="1"/>
      <c r="J329" s="1"/>
      <c r="K329" s="1"/>
      <c r="L329" s="1"/>
      <c r="M329" s="1"/>
      <c r="N329" s="1"/>
      <c r="O329" s="1"/>
      <c r="P329" s="1"/>
      <c r="Q329" s="1"/>
      <c r="R329" s="1"/>
      <c r="S329" s="1"/>
      <c r="T329" s="1"/>
      <c r="U329" s="1"/>
    </row>
    <row r="330" spans="1:21" ht="9.75" customHeight="1">
      <c r="A330" s="1"/>
      <c r="B330" s="1"/>
      <c r="C330" s="1"/>
      <c r="D330" s="1"/>
      <c r="E330" s="1"/>
      <c r="F330" s="1"/>
      <c r="G330" s="1"/>
      <c r="H330" s="1"/>
      <c r="I330" s="1"/>
      <c r="J330" s="1"/>
      <c r="K330" s="1"/>
      <c r="L330" s="1"/>
      <c r="M330" s="1"/>
      <c r="N330" s="1"/>
      <c r="O330" s="1"/>
      <c r="P330" s="1"/>
      <c r="Q330" s="1"/>
      <c r="R330" s="1"/>
      <c r="S330" s="1"/>
      <c r="T330" s="1"/>
      <c r="U330" s="1"/>
    </row>
    <row r="331" spans="1:21" ht="9.75" customHeight="1">
      <c r="A331" s="1"/>
      <c r="B331" s="1"/>
      <c r="C331" s="1"/>
      <c r="D331" s="1"/>
      <c r="E331" s="1"/>
      <c r="F331" s="1"/>
      <c r="G331" s="1"/>
      <c r="H331" s="1"/>
      <c r="I331" s="1"/>
      <c r="J331" s="1"/>
      <c r="K331" s="1"/>
      <c r="L331" s="1"/>
      <c r="M331" s="1"/>
      <c r="N331" s="1"/>
      <c r="O331" s="1"/>
      <c r="P331" s="1"/>
      <c r="Q331" s="1"/>
      <c r="R331" s="1"/>
      <c r="S331" s="1"/>
      <c r="T331" s="1"/>
      <c r="U331" s="1"/>
    </row>
    <row r="332" spans="1:21" ht="9.75" customHeight="1">
      <c r="A332" s="1"/>
      <c r="B332" s="1"/>
      <c r="C332" s="1"/>
      <c r="D332" s="1"/>
      <c r="E332" s="1"/>
      <c r="F332" s="1"/>
      <c r="G332" s="1"/>
      <c r="H332" s="1"/>
      <c r="I332" s="1"/>
      <c r="J332" s="1"/>
      <c r="K332" s="1"/>
      <c r="L332" s="1"/>
      <c r="M332" s="1"/>
      <c r="N332" s="1"/>
      <c r="O332" s="1"/>
      <c r="P332" s="1"/>
      <c r="Q332" s="1"/>
      <c r="R332" s="1"/>
      <c r="S332" s="1"/>
      <c r="T332" s="1"/>
      <c r="U332" s="1"/>
    </row>
    <row r="333" spans="1:21" ht="9.75" customHeight="1">
      <c r="A333" s="1"/>
      <c r="B333" s="1"/>
      <c r="C333" s="1"/>
      <c r="D333" s="1"/>
      <c r="E333" s="1"/>
      <c r="F333" s="1"/>
      <c r="G333" s="1"/>
      <c r="H333" s="1"/>
      <c r="I333" s="1"/>
      <c r="J333" s="1"/>
      <c r="K333" s="1"/>
      <c r="L333" s="1"/>
      <c r="M333" s="1"/>
      <c r="N333" s="1"/>
      <c r="O333" s="1"/>
      <c r="P333" s="1"/>
      <c r="Q333" s="1"/>
      <c r="R333" s="1"/>
      <c r="S333" s="1"/>
      <c r="T333" s="1"/>
      <c r="U333" s="1"/>
    </row>
    <row r="334" spans="1:21" ht="9.75" customHeight="1">
      <c r="A334" s="1"/>
      <c r="B334" s="1"/>
      <c r="C334" s="1"/>
      <c r="D334" s="1"/>
      <c r="E334" s="1"/>
      <c r="F334" s="1"/>
      <c r="G334" s="1"/>
      <c r="H334" s="1"/>
      <c r="I334" s="1"/>
      <c r="J334" s="1"/>
      <c r="K334" s="1"/>
      <c r="L334" s="1"/>
      <c r="M334" s="1"/>
      <c r="N334" s="1"/>
      <c r="O334" s="1"/>
      <c r="P334" s="1"/>
      <c r="Q334" s="1"/>
      <c r="R334" s="1"/>
      <c r="S334" s="1"/>
      <c r="T334" s="1"/>
      <c r="U334" s="1"/>
    </row>
    <row r="335" spans="1:21" ht="9.75" customHeight="1">
      <c r="A335" s="1"/>
      <c r="B335" s="1"/>
      <c r="C335" s="1"/>
      <c r="D335" s="1"/>
      <c r="E335" s="1"/>
      <c r="F335" s="1"/>
      <c r="G335" s="1"/>
      <c r="H335" s="1"/>
      <c r="I335" s="1"/>
      <c r="J335" s="1"/>
      <c r="K335" s="1"/>
      <c r="L335" s="1"/>
      <c r="M335" s="1"/>
      <c r="N335" s="1"/>
      <c r="O335" s="1"/>
      <c r="P335" s="1"/>
      <c r="Q335" s="1"/>
      <c r="R335" s="1"/>
      <c r="S335" s="1"/>
      <c r="T335" s="1"/>
      <c r="U335" s="1"/>
    </row>
    <row r="336" spans="1:21" ht="9.75" customHeight="1">
      <c r="A336" s="1"/>
      <c r="B336" s="1"/>
      <c r="C336" s="1"/>
      <c r="D336" s="1"/>
      <c r="E336" s="1"/>
      <c r="F336" s="1"/>
      <c r="G336" s="1"/>
      <c r="H336" s="1"/>
      <c r="I336" s="1"/>
      <c r="J336" s="1"/>
      <c r="K336" s="1"/>
      <c r="L336" s="1"/>
      <c r="M336" s="1"/>
      <c r="N336" s="1"/>
      <c r="O336" s="1"/>
      <c r="P336" s="1"/>
      <c r="Q336" s="1"/>
      <c r="R336" s="1"/>
      <c r="S336" s="1"/>
      <c r="T336" s="1"/>
      <c r="U336" s="1"/>
    </row>
    <row r="337" spans="1:21" ht="9.75" customHeight="1">
      <c r="A337" s="1"/>
      <c r="B337" s="1"/>
      <c r="C337" s="1"/>
      <c r="D337" s="1"/>
      <c r="E337" s="1"/>
      <c r="F337" s="1"/>
      <c r="G337" s="1"/>
      <c r="H337" s="1"/>
      <c r="I337" s="1"/>
      <c r="J337" s="1"/>
      <c r="K337" s="1"/>
      <c r="L337" s="1"/>
      <c r="M337" s="1"/>
      <c r="N337" s="1"/>
      <c r="O337" s="1"/>
      <c r="P337" s="1"/>
      <c r="Q337" s="1"/>
      <c r="R337" s="1"/>
      <c r="S337" s="1"/>
      <c r="T337" s="1"/>
      <c r="U337" s="1"/>
    </row>
    <row r="338" spans="1:21" ht="9.75" customHeight="1">
      <c r="A338" s="1"/>
      <c r="B338" s="1"/>
      <c r="C338" s="1"/>
      <c r="D338" s="1"/>
      <c r="E338" s="1"/>
      <c r="F338" s="1"/>
      <c r="G338" s="1"/>
      <c r="H338" s="1"/>
      <c r="I338" s="1"/>
      <c r="J338" s="1"/>
      <c r="K338" s="1"/>
      <c r="L338" s="1"/>
      <c r="M338" s="1"/>
      <c r="N338" s="1"/>
      <c r="O338" s="1"/>
      <c r="P338" s="1"/>
      <c r="Q338" s="1"/>
      <c r="R338" s="1"/>
      <c r="S338" s="1"/>
      <c r="T338" s="1"/>
      <c r="U338" s="1"/>
    </row>
    <row r="339" spans="1:21" ht="9.75" customHeight="1">
      <c r="A339" s="1"/>
      <c r="B339" s="1"/>
      <c r="C339" s="1"/>
      <c r="D339" s="1"/>
      <c r="E339" s="1"/>
      <c r="F339" s="1"/>
      <c r="G339" s="1"/>
      <c r="H339" s="1"/>
      <c r="I339" s="1"/>
      <c r="J339" s="1"/>
      <c r="K339" s="1"/>
      <c r="L339" s="1"/>
      <c r="M339" s="1"/>
      <c r="N339" s="1"/>
      <c r="O339" s="1"/>
      <c r="P339" s="1"/>
      <c r="Q339" s="1"/>
      <c r="R339" s="1"/>
      <c r="S339" s="1"/>
      <c r="T339" s="1"/>
      <c r="U339" s="1"/>
    </row>
    <row r="340" spans="1:21" ht="9.75" customHeight="1">
      <c r="A340" s="1"/>
      <c r="B340" s="1"/>
      <c r="C340" s="1"/>
      <c r="D340" s="1"/>
      <c r="E340" s="1"/>
      <c r="F340" s="1"/>
      <c r="G340" s="1"/>
      <c r="H340" s="1"/>
      <c r="I340" s="1"/>
      <c r="J340" s="1"/>
      <c r="K340" s="1"/>
      <c r="L340" s="1"/>
      <c r="M340" s="1"/>
      <c r="N340" s="1"/>
      <c r="O340" s="1"/>
      <c r="P340" s="1"/>
      <c r="Q340" s="1"/>
      <c r="R340" s="1"/>
      <c r="S340" s="1"/>
      <c r="T340" s="1"/>
      <c r="U340" s="1"/>
    </row>
    <row r="341" spans="1:21" ht="9.75" customHeight="1">
      <c r="A341" s="1"/>
      <c r="B341" s="1"/>
      <c r="C341" s="1"/>
      <c r="D341" s="1"/>
      <c r="E341" s="1"/>
      <c r="F341" s="1"/>
      <c r="G341" s="1"/>
      <c r="H341" s="1"/>
      <c r="I341" s="1"/>
      <c r="J341" s="1"/>
      <c r="K341" s="1"/>
      <c r="L341" s="1"/>
      <c r="M341" s="1"/>
      <c r="N341" s="1"/>
      <c r="O341" s="1"/>
      <c r="P341" s="1"/>
      <c r="Q341" s="1"/>
      <c r="R341" s="1"/>
      <c r="S341" s="1"/>
      <c r="T341" s="1"/>
      <c r="U341" s="1"/>
    </row>
    <row r="342" spans="1:21" ht="9.75" customHeight="1">
      <c r="A342" s="1"/>
      <c r="B342" s="1"/>
      <c r="C342" s="1"/>
      <c r="D342" s="1"/>
      <c r="E342" s="1"/>
      <c r="F342" s="1"/>
      <c r="G342" s="1"/>
      <c r="H342" s="1"/>
      <c r="I342" s="1"/>
      <c r="J342" s="1"/>
      <c r="K342" s="1"/>
      <c r="L342" s="1"/>
      <c r="M342" s="1"/>
      <c r="N342" s="1"/>
      <c r="O342" s="1"/>
      <c r="P342" s="1"/>
      <c r="Q342" s="1"/>
      <c r="R342" s="1"/>
      <c r="S342" s="1"/>
      <c r="T342" s="1"/>
      <c r="U342" s="1"/>
    </row>
    <row r="343" spans="1:21" ht="9.75" customHeight="1">
      <c r="A343" s="1"/>
      <c r="B343" s="1"/>
      <c r="C343" s="1"/>
      <c r="D343" s="1"/>
      <c r="E343" s="1"/>
      <c r="F343" s="1"/>
      <c r="G343" s="1"/>
      <c r="H343" s="1"/>
      <c r="I343" s="1"/>
      <c r="J343" s="1"/>
      <c r="K343" s="1"/>
      <c r="L343" s="1"/>
      <c r="M343" s="1"/>
      <c r="N343" s="1"/>
      <c r="O343" s="1"/>
      <c r="P343" s="1"/>
      <c r="Q343" s="1"/>
      <c r="R343" s="1"/>
      <c r="S343" s="1"/>
      <c r="T343" s="1"/>
      <c r="U343" s="1"/>
    </row>
    <row r="344" spans="1:21" ht="9.75" customHeight="1">
      <c r="A344" s="1"/>
      <c r="B344" s="1"/>
      <c r="C344" s="1"/>
      <c r="D344" s="1"/>
      <c r="E344" s="1"/>
      <c r="F344" s="1"/>
      <c r="G344" s="1"/>
      <c r="H344" s="1"/>
      <c r="I344" s="1"/>
      <c r="J344" s="1"/>
      <c r="K344" s="1"/>
      <c r="L344" s="1"/>
      <c r="M344" s="1"/>
      <c r="N344" s="1"/>
      <c r="O344" s="1"/>
      <c r="P344" s="1"/>
      <c r="Q344" s="1"/>
      <c r="R344" s="1"/>
      <c r="S344" s="1"/>
      <c r="T344" s="1"/>
      <c r="U344" s="1"/>
    </row>
    <row r="345" spans="1:21" ht="9.75" customHeight="1">
      <c r="A345" s="1"/>
      <c r="B345" s="1"/>
      <c r="C345" s="1"/>
      <c r="D345" s="1"/>
      <c r="E345" s="1"/>
      <c r="F345" s="1"/>
      <c r="G345" s="1"/>
      <c r="H345" s="1"/>
      <c r="I345" s="1"/>
      <c r="J345" s="1"/>
      <c r="K345" s="1"/>
      <c r="L345" s="1"/>
      <c r="M345" s="1"/>
      <c r="N345" s="1"/>
      <c r="O345" s="1"/>
      <c r="P345" s="1"/>
      <c r="Q345" s="1"/>
      <c r="R345" s="1"/>
      <c r="S345" s="1"/>
      <c r="T345" s="1"/>
      <c r="U345" s="1"/>
    </row>
    <row r="346" spans="1:21" ht="9.75" customHeight="1">
      <c r="A346" s="1"/>
      <c r="B346" s="1"/>
      <c r="C346" s="1"/>
      <c r="D346" s="1"/>
      <c r="E346" s="1"/>
      <c r="F346" s="1"/>
      <c r="G346" s="1"/>
      <c r="H346" s="1"/>
      <c r="I346" s="1"/>
      <c r="J346" s="1"/>
      <c r="K346" s="1"/>
      <c r="L346" s="1"/>
      <c r="M346" s="1"/>
      <c r="N346" s="1"/>
      <c r="O346" s="1"/>
      <c r="P346" s="1"/>
      <c r="Q346" s="1"/>
      <c r="R346" s="1"/>
      <c r="S346" s="1"/>
      <c r="T346" s="1"/>
      <c r="U346" s="1"/>
    </row>
    <row r="347" spans="1:21" ht="9.75" customHeight="1">
      <c r="A347" s="1"/>
      <c r="B347" s="1"/>
      <c r="C347" s="1"/>
      <c r="D347" s="1"/>
      <c r="E347" s="1"/>
      <c r="F347" s="1"/>
      <c r="G347" s="1"/>
      <c r="H347" s="1"/>
      <c r="I347" s="1"/>
      <c r="J347" s="1"/>
      <c r="K347" s="1"/>
      <c r="L347" s="1"/>
      <c r="M347" s="1"/>
      <c r="N347" s="1"/>
      <c r="O347" s="1"/>
      <c r="P347" s="1"/>
      <c r="Q347" s="1"/>
      <c r="R347" s="1"/>
      <c r="S347" s="1"/>
      <c r="T347" s="1"/>
      <c r="U347" s="1"/>
    </row>
    <row r="348" spans="1:21" ht="9.75" customHeight="1">
      <c r="A348" s="1"/>
      <c r="B348" s="1"/>
      <c r="C348" s="1"/>
      <c r="D348" s="1"/>
      <c r="E348" s="1"/>
      <c r="F348" s="1"/>
      <c r="G348" s="1"/>
      <c r="H348" s="1"/>
      <c r="I348" s="1"/>
      <c r="J348" s="1"/>
      <c r="K348" s="1"/>
      <c r="L348" s="1"/>
      <c r="M348" s="1"/>
      <c r="N348" s="1"/>
      <c r="O348" s="1"/>
      <c r="P348" s="1"/>
      <c r="Q348" s="1"/>
      <c r="R348" s="1"/>
      <c r="S348" s="1"/>
      <c r="T348" s="1"/>
      <c r="U348" s="1"/>
    </row>
    <row r="349" spans="1:21" ht="9.75" customHeight="1">
      <c r="A349" s="1"/>
      <c r="B349" s="1"/>
      <c r="C349" s="1"/>
      <c r="D349" s="1"/>
      <c r="E349" s="1"/>
      <c r="F349" s="1"/>
      <c r="G349" s="1"/>
      <c r="H349" s="1"/>
      <c r="I349" s="1"/>
      <c r="J349" s="1"/>
      <c r="K349" s="1"/>
      <c r="L349" s="1"/>
      <c r="M349" s="1"/>
      <c r="N349" s="1"/>
      <c r="O349" s="1"/>
      <c r="P349" s="1"/>
      <c r="Q349" s="1"/>
      <c r="R349" s="1"/>
      <c r="S349" s="1"/>
      <c r="T349" s="1"/>
      <c r="U349" s="1"/>
    </row>
    <row r="350" spans="1:21" ht="9.75" customHeight="1">
      <c r="A350" s="1"/>
      <c r="B350" s="1"/>
      <c r="C350" s="1"/>
      <c r="D350" s="1"/>
      <c r="E350" s="1"/>
      <c r="F350" s="1"/>
      <c r="G350" s="1"/>
      <c r="H350" s="1"/>
      <c r="I350" s="1"/>
      <c r="J350" s="1"/>
      <c r="K350" s="1"/>
      <c r="L350" s="1"/>
      <c r="M350" s="1"/>
      <c r="N350" s="1"/>
      <c r="O350" s="1"/>
      <c r="P350" s="1"/>
      <c r="Q350" s="1"/>
      <c r="R350" s="1"/>
      <c r="S350" s="1"/>
      <c r="T350" s="1"/>
      <c r="U350" s="1"/>
    </row>
    <row r="351" spans="1:21" ht="9.75" customHeight="1">
      <c r="A351" s="1"/>
      <c r="B351" s="1"/>
      <c r="C351" s="1"/>
      <c r="D351" s="1"/>
      <c r="E351" s="1"/>
      <c r="F351" s="1"/>
      <c r="G351" s="1"/>
      <c r="H351" s="1"/>
      <c r="I351" s="1"/>
      <c r="J351" s="1"/>
      <c r="K351" s="1"/>
      <c r="L351" s="1"/>
      <c r="M351" s="1"/>
      <c r="N351" s="1"/>
      <c r="O351" s="1"/>
      <c r="P351" s="1"/>
      <c r="Q351" s="1"/>
      <c r="R351" s="1"/>
      <c r="S351" s="1"/>
      <c r="T351" s="1"/>
      <c r="U351" s="1"/>
    </row>
    <row r="352" spans="1:21" ht="9.75" customHeight="1">
      <c r="A352" s="1"/>
      <c r="B352" s="1"/>
      <c r="C352" s="1"/>
      <c r="D352" s="1"/>
      <c r="E352" s="1"/>
      <c r="F352" s="1"/>
      <c r="G352" s="1"/>
      <c r="H352" s="1"/>
      <c r="I352" s="1"/>
      <c r="J352" s="1"/>
      <c r="K352" s="1"/>
      <c r="L352" s="1"/>
      <c r="M352" s="1"/>
      <c r="N352" s="1"/>
      <c r="O352" s="1"/>
      <c r="P352" s="1"/>
      <c r="Q352" s="1"/>
      <c r="R352" s="1"/>
      <c r="S352" s="1"/>
      <c r="T352" s="1"/>
      <c r="U352" s="1"/>
    </row>
    <row r="353" spans="1:21" ht="9.75" customHeight="1">
      <c r="A353" s="1"/>
      <c r="B353" s="1"/>
      <c r="C353" s="1"/>
      <c r="D353" s="1"/>
      <c r="E353" s="1"/>
      <c r="F353" s="1"/>
      <c r="G353" s="1"/>
      <c r="H353" s="1"/>
      <c r="I353" s="1"/>
      <c r="J353" s="1"/>
      <c r="K353" s="1"/>
      <c r="L353" s="1"/>
      <c r="M353" s="1"/>
      <c r="N353" s="1"/>
      <c r="O353" s="1"/>
      <c r="P353" s="1"/>
      <c r="Q353" s="1"/>
      <c r="R353" s="1"/>
      <c r="S353" s="1"/>
      <c r="T353" s="1"/>
      <c r="U353" s="1"/>
    </row>
    <row r="354" spans="1:21" ht="9.75" customHeight="1">
      <c r="A354" s="1"/>
      <c r="B354" s="1"/>
      <c r="C354" s="1"/>
      <c r="D354" s="1"/>
      <c r="E354" s="1"/>
      <c r="F354" s="1"/>
      <c r="G354" s="1"/>
      <c r="H354" s="1"/>
      <c r="I354" s="1"/>
      <c r="J354" s="1"/>
      <c r="K354" s="1"/>
      <c r="L354" s="1"/>
      <c r="M354" s="1"/>
      <c r="N354" s="1"/>
      <c r="O354" s="1"/>
      <c r="P354" s="1"/>
      <c r="Q354" s="1"/>
      <c r="R354" s="1"/>
      <c r="S354" s="1"/>
      <c r="T354" s="1"/>
      <c r="U354" s="1"/>
    </row>
    <row r="355" spans="1:21" ht="9.75" customHeight="1">
      <c r="A355" s="1"/>
      <c r="B355" s="1"/>
      <c r="C355" s="1"/>
      <c r="D355" s="1"/>
      <c r="E355" s="1"/>
      <c r="F355" s="1"/>
      <c r="G355" s="1"/>
      <c r="H355" s="1"/>
      <c r="I355" s="1"/>
      <c r="J355" s="1"/>
      <c r="K355" s="1"/>
      <c r="L355" s="1"/>
      <c r="M355" s="1"/>
      <c r="N355" s="1"/>
      <c r="O355" s="1"/>
      <c r="P355" s="1"/>
      <c r="Q355" s="1"/>
      <c r="R355" s="1"/>
      <c r="S355" s="1"/>
      <c r="T355" s="1"/>
      <c r="U355" s="1"/>
    </row>
    <row r="356" spans="1:21" ht="9.75" customHeight="1">
      <c r="A356" s="1"/>
      <c r="B356" s="1"/>
      <c r="C356" s="1"/>
      <c r="D356" s="1"/>
      <c r="E356" s="1"/>
      <c r="F356" s="1"/>
      <c r="G356" s="1"/>
      <c r="H356" s="1"/>
      <c r="I356" s="1"/>
      <c r="J356" s="1"/>
      <c r="K356" s="1"/>
      <c r="L356" s="1"/>
      <c r="M356" s="1"/>
      <c r="N356" s="1"/>
      <c r="O356" s="1"/>
      <c r="P356" s="1"/>
      <c r="Q356" s="1"/>
      <c r="R356" s="1"/>
      <c r="S356" s="1"/>
      <c r="T356" s="1"/>
      <c r="U356" s="1"/>
    </row>
    <row r="357" spans="1:21" ht="9.75" customHeight="1">
      <c r="A357" s="1"/>
      <c r="B357" s="1"/>
      <c r="C357" s="1"/>
      <c r="D357" s="1"/>
      <c r="E357" s="1"/>
      <c r="F357" s="1"/>
      <c r="G357" s="1"/>
      <c r="H357" s="1"/>
      <c r="I357" s="1"/>
      <c r="J357" s="1"/>
      <c r="K357" s="1"/>
      <c r="L357" s="1"/>
      <c r="M357" s="1"/>
      <c r="N357" s="1"/>
      <c r="O357" s="1"/>
      <c r="P357" s="1"/>
      <c r="Q357" s="1"/>
      <c r="R357" s="1"/>
      <c r="S357" s="1"/>
      <c r="T357" s="1"/>
      <c r="U357" s="1"/>
    </row>
    <row r="358" spans="1:21" ht="9.75" customHeight="1">
      <c r="A358" s="1"/>
      <c r="B358" s="1"/>
      <c r="C358" s="1"/>
      <c r="D358" s="1"/>
      <c r="E358" s="1"/>
      <c r="F358" s="1"/>
      <c r="G358" s="1"/>
      <c r="H358" s="1"/>
      <c r="I358" s="1"/>
      <c r="J358" s="1"/>
      <c r="K358" s="1"/>
      <c r="L358" s="1"/>
      <c r="M358" s="1"/>
      <c r="N358" s="1"/>
      <c r="O358" s="1"/>
      <c r="P358" s="1"/>
      <c r="Q358" s="1"/>
      <c r="R358" s="1"/>
      <c r="S358" s="1"/>
      <c r="T358" s="1"/>
      <c r="U358" s="1"/>
    </row>
    <row r="359" spans="1:21" ht="9.75" customHeight="1">
      <c r="A359" s="1"/>
      <c r="B359" s="1"/>
      <c r="C359" s="1"/>
      <c r="D359" s="1"/>
      <c r="E359" s="1"/>
      <c r="F359" s="1"/>
      <c r="G359" s="1"/>
      <c r="H359" s="1"/>
      <c r="I359" s="1"/>
      <c r="J359" s="1"/>
      <c r="K359" s="1"/>
      <c r="L359" s="1"/>
      <c r="M359" s="1"/>
      <c r="N359" s="1"/>
      <c r="O359" s="1"/>
      <c r="P359" s="1"/>
      <c r="Q359" s="1"/>
      <c r="R359" s="1"/>
      <c r="S359" s="1"/>
      <c r="T359" s="1"/>
      <c r="U359" s="1"/>
    </row>
    <row r="360" spans="1:21" ht="9.75" customHeight="1">
      <c r="A360" s="1"/>
      <c r="B360" s="1"/>
      <c r="C360" s="1"/>
      <c r="D360" s="1"/>
      <c r="E360" s="1"/>
      <c r="F360" s="1"/>
      <c r="G360" s="1"/>
      <c r="H360" s="1"/>
      <c r="I360" s="1"/>
      <c r="J360" s="1"/>
      <c r="K360" s="1"/>
      <c r="L360" s="1"/>
      <c r="M360" s="1"/>
      <c r="N360" s="1"/>
      <c r="O360" s="1"/>
      <c r="P360" s="1"/>
      <c r="Q360" s="1"/>
      <c r="R360" s="1"/>
      <c r="S360" s="1"/>
      <c r="T360" s="1"/>
      <c r="U360" s="1"/>
    </row>
    <row r="361" spans="1:21" ht="9.75" customHeight="1">
      <c r="A361" s="1"/>
      <c r="B361" s="1"/>
      <c r="C361" s="1"/>
      <c r="D361" s="1"/>
      <c r="E361" s="1"/>
      <c r="F361" s="1"/>
      <c r="G361" s="1"/>
      <c r="H361" s="1"/>
      <c r="I361" s="1"/>
      <c r="J361" s="1"/>
      <c r="K361" s="1"/>
      <c r="L361" s="1"/>
      <c r="M361" s="1"/>
      <c r="N361" s="1"/>
      <c r="O361" s="1"/>
      <c r="P361" s="1"/>
      <c r="Q361" s="1"/>
      <c r="R361" s="1"/>
      <c r="S361" s="1"/>
      <c r="T361" s="1"/>
      <c r="U361" s="1"/>
    </row>
    <row r="362" spans="1:21" ht="9.75" customHeight="1">
      <c r="A362" s="1"/>
      <c r="B362" s="1"/>
      <c r="C362" s="1"/>
      <c r="D362" s="1"/>
      <c r="E362" s="1"/>
      <c r="F362" s="1"/>
      <c r="G362" s="1"/>
      <c r="H362" s="1"/>
      <c r="I362" s="1"/>
      <c r="J362" s="1"/>
      <c r="K362" s="1"/>
      <c r="L362" s="1"/>
      <c r="M362" s="1"/>
      <c r="N362" s="1"/>
      <c r="O362" s="1"/>
      <c r="P362" s="1"/>
      <c r="Q362" s="1"/>
      <c r="R362" s="1"/>
      <c r="S362" s="1"/>
      <c r="T362" s="1"/>
      <c r="U362" s="1"/>
    </row>
    <row r="363" spans="1:21" ht="9.75" customHeight="1">
      <c r="A363" s="1"/>
      <c r="B363" s="1"/>
      <c r="C363" s="1"/>
      <c r="D363" s="1"/>
      <c r="E363" s="1"/>
      <c r="F363" s="1"/>
      <c r="G363" s="1"/>
      <c r="H363" s="1"/>
      <c r="I363" s="1"/>
      <c r="J363" s="1"/>
      <c r="K363" s="1"/>
      <c r="L363" s="1"/>
      <c r="M363" s="1"/>
      <c r="N363" s="1"/>
      <c r="O363" s="1"/>
      <c r="P363" s="1"/>
      <c r="Q363" s="1"/>
      <c r="R363" s="1"/>
      <c r="S363" s="1"/>
      <c r="T363" s="1"/>
      <c r="U363" s="1"/>
    </row>
    <row r="364" spans="1:21" ht="9.75" customHeight="1">
      <c r="A364" s="1"/>
      <c r="B364" s="1"/>
      <c r="C364" s="1"/>
      <c r="D364" s="1"/>
      <c r="E364" s="1"/>
      <c r="F364" s="1"/>
      <c r="G364" s="1"/>
      <c r="H364" s="1"/>
      <c r="I364" s="1"/>
      <c r="J364" s="1"/>
      <c r="K364" s="1"/>
      <c r="L364" s="1"/>
      <c r="M364" s="1"/>
      <c r="N364" s="1"/>
      <c r="O364" s="1"/>
      <c r="P364" s="1"/>
      <c r="Q364" s="1"/>
      <c r="R364" s="1"/>
      <c r="S364" s="1"/>
      <c r="T364" s="1"/>
      <c r="U364" s="1"/>
    </row>
    <row r="365" spans="1:21" ht="9.75" customHeight="1">
      <c r="A365" s="1"/>
      <c r="B365" s="1"/>
      <c r="C365" s="1"/>
      <c r="D365" s="1"/>
      <c r="E365" s="1"/>
      <c r="F365" s="1"/>
      <c r="G365" s="1"/>
      <c r="H365" s="1"/>
      <c r="I365" s="1"/>
      <c r="J365" s="1"/>
      <c r="K365" s="1"/>
      <c r="L365" s="1"/>
      <c r="M365" s="1"/>
      <c r="N365" s="1"/>
      <c r="O365" s="1"/>
      <c r="P365" s="1"/>
      <c r="Q365" s="1"/>
      <c r="R365" s="1"/>
      <c r="S365" s="1"/>
      <c r="T365" s="1"/>
      <c r="U365" s="1"/>
    </row>
    <row r="366" spans="1:21" ht="9.75" customHeight="1">
      <c r="A366" s="1"/>
      <c r="B366" s="1"/>
      <c r="C366" s="1"/>
      <c r="D366" s="1"/>
      <c r="E366" s="1"/>
      <c r="F366" s="1"/>
      <c r="G366" s="1"/>
      <c r="H366" s="1"/>
      <c r="I366" s="1"/>
      <c r="J366" s="1"/>
      <c r="K366" s="1"/>
      <c r="L366" s="1"/>
      <c r="M366" s="1"/>
      <c r="N366" s="1"/>
      <c r="O366" s="1"/>
      <c r="P366" s="1"/>
      <c r="Q366" s="1"/>
      <c r="R366" s="1"/>
      <c r="S366" s="1"/>
      <c r="T366" s="1"/>
      <c r="U366" s="1"/>
    </row>
    <row r="367" spans="1:21" ht="9.75" customHeight="1">
      <c r="A367" s="1"/>
      <c r="B367" s="1"/>
      <c r="C367" s="1"/>
      <c r="D367" s="1"/>
      <c r="E367" s="1"/>
      <c r="F367" s="1"/>
      <c r="G367" s="1"/>
      <c r="H367" s="1"/>
      <c r="I367" s="1"/>
      <c r="J367" s="1"/>
      <c r="K367" s="1"/>
      <c r="L367" s="1"/>
      <c r="M367" s="1"/>
      <c r="N367" s="1"/>
      <c r="O367" s="1"/>
      <c r="P367" s="1"/>
      <c r="Q367" s="1"/>
      <c r="R367" s="1"/>
      <c r="S367" s="1"/>
      <c r="T367" s="1"/>
      <c r="U367" s="1"/>
    </row>
    <row r="368" spans="1:21" ht="9.75" customHeight="1">
      <c r="A368" s="1"/>
      <c r="B368" s="1"/>
      <c r="C368" s="1"/>
      <c r="D368" s="1"/>
      <c r="E368" s="1"/>
      <c r="F368" s="1"/>
      <c r="G368" s="1"/>
      <c r="H368" s="1"/>
      <c r="I368" s="1"/>
      <c r="J368" s="1"/>
      <c r="K368" s="1"/>
      <c r="L368" s="1"/>
      <c r="M368" s="1"/>
      <c r="N368" s="1"/>
      <c r="O368" s="1"/>
      <c r="P368" s="1"/>
      <c r="Q368" s="1"/>
      <c r="R368" s="1"/>
      <c r="S368" s="1"/>
      <c r="T368" s="1"/>
      <c r="U368" s="1"/>
    </row>
    <row r="369" spans="1:21" ht="9.75" customHeight="1">
      <c r="A369" s="1"/>
      <c r="B369" s="1"/>
      <c r="C369" s="1"/>
      <c r="D369" s="1"/>
      <c r="E369" s="1"/>
      <c r="F369" s="1"/>
      <c r="G369" s="1"/>
      <c r="H369" s="1"/>
      <c r="I369" s="1"/>
      <c r="J369" s="1"/>
      <c r="K369" s="1"/>
      <c r="L369" s="1"/>
      <c r="M369" s="1"/>
      <c r="N369" s="1"/>
      <c r="O369" s="1"/>
      <c r="P369" s="1"/>
      <c r="Q369" s="1"/>
      <c r="R369" s="1"/>
      <c r="S369" s="1"/>
      <c r="T369" s="1"/>
      <c r="U369" s="1"/>
    </row>
    <row r="370" spans="1:21" ht="9.75" customHeight="1">
      <c r="A370" s="1"/>
      <c r="B370" s="1"/>
      <c r="C370" s="1"/>
      <c r="D370" s="1"/>
      <c r="E370" s="1"/>
      <c r="F370" s="1"/>
      <c r="G370" s="1"/>
      <c r="H370" s="1"/>
      <c r="I370" s="1"/>
      <c r="J370" s="1"/>
      <c r="K370" s="1"/>
      <c r="L370" s="1"/>
      <c r="M370" s="1"/>
      <c r="N370" s="1"/>
      <c r="O370" s="1"/>
      <c r="P370" s="1"/>
      <c r="Q370" s="1"/>
      <c r="R370" s="1"/>
      <c r="S370" s="1"/>
      <c r="T370" s="1"/>
      <c r="U370" s="1"/>
    </row>
    <row r="371" spans="1:21" ht="9.75" customHeight="1">
      <c r="A371" s="1"/>
      <c r="B371" s="1"/>
      <c r="C371" s="1"/>
      <c r="D371" s="1"/>
      <c r="E371" s="1"/>
      <c r="F371" s="1"/>
      <c r="G371" s="1"/>
      <c r="H371" s="1"/>
      <c r="I371" s="1"/>
      <c r="J371" s="1"/>
      <c r="K371" s="1"/>
      <c r="L371" s="1"/>
      <c r="M371" s="1"/>
      <c r="N371" s="1"/>
      <c r="O371" s="1"/>
      <c r="P371" s="1"/>
      <c r="Q371" s="1"/>
      <c r="R371" s="1"/>
      <c r="S371" s="1"/>
      <c r="T371" s="1"/>
      <c r="U371" s="1"/>
    </row>
    <row r="372" spans="1:21" ht="9.75" customHeight="1">
      <c r="A372" s="1"/>
      <c r="B372" s="1"/>
      <c r="C372" s="1"/>
      <c r="D372" s="1"/>
      <c r="E372" s="1"/>
      <c r="F372" s="1"/>
      <c r="G372" s="1"/>
      <c r="H372" s="1"/>
      <c r="I372" s="1"/>
      <c r="J372" s="1"/>
      <c r="K372" s="1"/>
      <c r="L372" s="1"/>
      <c r="M372" s="1"/>
      <c r="N372" s="1"/>
      <c r="O372" s="1"/>
      <c r="P372" s="1"/>
      <c r="Q372" s="1"/>
      <c r="R372" s="1"/>
      <c r="S372" s="1"/>
      <c r="T372" s="1"/>
      <c r="U372" s="1"/>
    </row>
    <row r="373" spans="1:21" ht="9.75" customHeight="1">
      <c r="A373" s="1"/>
      <c r="B373" s="1"/>
      <c r="C373" s="1"/>
      <c r="D373" s="1"/>
      <c r="E373" s="1"/>
      <c r="F373" s="1"/>
      <c r="G373" s="1"/>
      <c r="H373" s="1"/>
      <c r="I373" s="1"/>
      <c r="J373" s="1"/>
      <c r="K373" s="1"/>
      <c r="L373" s="1"/>
      <c r="M373" s="1"/>
      <c r="N373" s="1"/>
      <c r="O373" s="1"/>
      <c r="P373" s="1"/>
      <c r="Q373" s="1"/>
      <c r="R373" s="1"/>
      <c r="S373" s="1"/>
      <c r="T373" s="1"/>
      <c r="U373" s="1"/>
    </row>
    <row r="374" spans="1:21" ht="9.75" customHeight="1">
      <c r="A374" s="1"/>
      <c r="B374" s="1"/>
      <c r="C374" s="1"/>
      <c r="D374" s="1"/>
      <c r="E374" s="1"/>
      <c r="F374" s="1"/>
      <c r="G374" s="1"/>
      <c r="H374" s="1"/>
      <c r="I374" s="1"/>
      <c r="J374" s="1"/>
      <c r="K374" s="1"/>
      <c r="L374" s="1"/>
      <c r="M374" s="1"/>
      <c r="N374" s="1"/>
      <c r="O374" s="1"/>
      <c r="P374" s="1"/>
      <c r="Q374" s="1"/>
      <c r="R374" s="1"/>
      <c r="S374" s="1"/>
      <c r="T374" s="1"/>
      <c r="U374" s="1"/>
    </row>
    <row r="375" spans="1:21" ht="9.75" customHeight="1">
      <c r="A375" s="1"/>
      <c r="B375" s="1"/>
      <c r="C375" s="1"/>
      <c r="D375" s="1"/>
      <c r="E375" s="1"/>
      <c r="F375" s="1"/>
      <c r="G375" s="1"/>
      <c r="H375" s="1"/>
      <c r="I375" s="1"/>
      <c r="J375" s="1"/>
      <c r="K375" s="1"/>
      <c r="L375" s="1"/>
      <c r="M375" s="1"/>
      <c r="N375" s="1"/>
      <c r="O375" s="1"/>
      <c r="P375" s="1"/>
      <c r="Q375" s="1"/>
      <c r="R375" s="1"/>
      <c r="S375" s="1"/>
      <c r="T375" s="1"/>
      <c r="U375" s="1"/>
    </row>
    <row r="376" spans="1:21" ht="9.75" customHeight="1">
      <c r="A376" s="1"/>
      <c r="B376" s="1"/>
      <c r="C376" s="1"/>
      <c r="D376" s="1"/>
      <c r="E376" s="1"/>
      <c r="F376" s="1"/>
      <c r="G376" s="1"/>
      <c r="H376" s="1"/>
      <c r="I376" s="1"/>
      <c r="J376" s="1"/>
      <c r="K376" s="1"/>
      <c r="L376" s="1"/>
      <c r="M376" s="1"/>
      <c r="N376" s="1"/>
      <c r="O376" s="1"/>
      <c r="P376" s="1"/>
      <c r="Q376" s="1"/>
      <c r="R376" s="1"/>
      <c r="S376" s="1"/>
      <c r="T376" s="1"/>
      <c r="U376" s="1"/>
    </row>
    <row r="377" spans="1:21" ht="9.75" customHeight="1">
      <c r="A377" s="1"/>
      <c r="B377" s="1"/>
      <c r="C377" s="1"/>
      <c r="D377" s="1"/>
      <c r="E377" s="1"/>
      <c r="F377" s="1"/>
      <c r="G377" s="1"/>
      <c r="H377" s="1"/>
      <c r="I377" s="1"/>
      <c r="J377" s="1"/>
      <c r="K377" s="1"/>
      <c r="L377" s="1"/>
      <c r="M377" s="1"/>
      <c r="N377" s="1"/>
      <c r="O377" s="1"/>
      <c r="P377" s="1"/>
      <c r="Q377" s="1"/>
      <c r="R377" s="1"/>
      <c r="S377" s="1"/>
      <c r="T377" s="1"/>
      <c r="U377" s="1"/>
    </row>
    <row r="378" spans="1:21" ht="9.75" customHeight="1">
      <c r="A378" s="1"/>
      <c r="B378" s="1"/>
      <c r="C378" s="1"/>
      <c r="D378" s="1"/>
      <c r="E378" s="1"/>
      <c r="F378" s="1"/>
      <c r="G378" s="1"/>
      <c r="H378" s="1"/>
      <c r="I378" s="1"/>
      <c r="J378" s="1"/>
      <c r="K378" s="1"/>
      <c r="L378" s="1"/>
      <c r="M378" s="1"/>
      <c r="N378" s="1"/>
      <c r="O378" s="1"/>
      <c r="P378" s="1"/>
      <c r="Q378" s="1"/>
      <c r="R378" s="1"/>
      <c r="S378" s="1"/>
      <c r="T378" s="1"/>
      <c r="U378" s="1"/>
    </row>
    <row r="379" spans="1:21" ht="9.75" customHeight="1">
      <c r="A379" s="1"/>
      <c r="B379" s="1"/>
      <c r="C379" s="1"/>
      <c r="D379" s="1"/>
      <c r="E379" s="1"/>
      <c r="F379" s="1"/>
      <c r="G379" s="1"/>
      <c r="H379" s="1"/>
      <c r="I379" s="1"/>
      <c r="J379" s="1"/>
      <c r="K379" s="1"/>
      <c r="L379" s="1"/>
      <c r="M379" s="1"/>
      <c r="N379" s="1"/>
      <c r="O379" s="1"/>
      <c r="P379" s="1"/>
      <c r="Q379" s="1"/>
      <c r="R379" s="1"/>
      <c r="S379" s="1"/>
      <c r="T379" s="1"/>
      <c r="U379" s="1"/>
    </row>
    <row r="380" spans="1:21" ht="9.75" customHeight="1">
      <c r="A380" s="1"/>
      <c r="B380" s="1"/>
      <c r="C380" s="1"/>
      <c r="D380" s="1"/>
      <c r="E380" s="1"/>
      <c r="F380" s="1"/>
      <c r="G380" s="1"/>
      <c r="H380" s="1"/>
      <c r="I380" s="1"/>
      <c r="J380" s="1"/>
      <c r="K380" s="1"/>
      <c r="L380" s="1"/>
      <c r="M380" s="1"/>
      <c r="N380" s="1"/>
      <c r="O380" s="1"/>
      <c r="P380" s="1"/>
      <c r="Q380" s="1"/>
      <c r="R380" s="1"/>
      <c r="S380" s="1"/>
      <c r="T380" s="1"/>
      <c r="U380" s="1"/>
    </row>
    <row r="381" spans="1:21" ht="9.75" customHeight="1">
      <c r="A381" s="1"/>
      <c r="B381" s="1"/>
      <c r="C381" s="1"/>
      <c r="D381" s="1"/>
      <c r="E381" s="1"/>
      <c r="F381" s="1"/>
      <c r="G381" s="1"/>
      <c r="H381" s="1"/>
      <c r="I381" s="1"/>
      <c r="J381" s="1"/>
      <c r="K381" s="1"/>
      <c r="L381" s="1"/>
      <c r="M381" s="1"/>
      <c r="N381" s="1"/>
      <c r="O381" s="1"/>
      <c r="P381" s="1"/>
      <c r="Q381" s="1"/>
      <c r="R381" s="1"/>
      <c r="S381" s="1"/>
      <c r="T381" s="1"/>
      <c r="U381" s="1"/>
    </row>
    <row r="382" spans="1:21" ht="9.75" customHeight="1">
      <c r="A382" s="1"/>
      <c r="B382" s="1"/>
      <c r="C382" s="1"/>
      <c r="D382" s="1"/>
      <c r="E382" s="1"/>
      <c r="F382" s="1"/>
      <c r="G382" s="1"/>
      <c r="H382" s="1"/>
      <c r="I382" s="1"/>
      <c r="J382" s="1"/>
      <c r="K382" s="1"/>
      <c r="L382" s="1"/>
      <c r="M382" s="1"/>
      <c r="N382" s="1"/>
      <c r="O382" s="1"/>
      <c r="P382" s="1"/>
      <c r="Q382" s="1"/>
      <c r="R382" s="1"/>
      <c r="S382" s="1"/>
      <c r="T382" s="1"/>
      <c r="U382" s="1"/>
    </row>
    <row r="383" spans="1:21" ht="9.75" customHeight="1">
      <c r="A383" s="1"/>
      <c r="B383" s="1"/>
      <c r="C383" s="1"/>
      <c r="D383" s="1"/>
      <c r="E383" s="1"/>
      <c r="F383" s="1"/>
      <c r="G383" s="1"/>
      <c r="H383" s="1"/>
      <c r="I383" s="1"/>
      <c r="J383" s="1"/>
      <c r="K383" s="1"/>
      <c r="L383" s="1"/>
      <c r="M383" s="1"/>
      <c r="N383" s="1"/>
      <c r="O383" s="1"/>
      <c r="P383" s="1"/>
      <c r="Q383" s="1"/>
      <c r="R383" s="1"/>
      <c r="S383" s="1"/>
      <c r="T383" s="1"/>
      <c r="U383" s="1"/>
    </row>
    <row r="384" spans="1:21" ht="9.75" customHeight="1">
      <c r="A384" s="1"/>
      <c r="B384" s="1"/>
      <c r="C384" s="1"/>
      <c r="D384" s="1"/>
      <c r="E384" s="1"/>
      <c r="F384" s="1"/>
      <c r="G384" s="1"/>
      <c r="H384" s="1"/>
      <c r="I384" s="1"/>
      <c r="J384" s="1"/>
      <c r="K384" s="1"/>
      <c r="L384" s="1"/>
      <c r="M384" s="1"/>
      <c r="N384" s="1"/>
      <c r="O384" s="1"/>
      <c r="P384" s="1"/>
      <c r="Q384" s="1"/>
      <c r="R384" s="1"/>
      <c r="S384" s="1"/>
      <c r="T384" s="1"/>
      <c r="U384" s="1"/>
    </row>
    <row r="385" spans="1:21" ht="9.75" customHeight="1">
      <c r="A385" s="1"/>
      <c r="B385" s="1"/>
      <c r="C385" s="1"/>
      <c r="D385" s="1"/>
      <c r="E385" s="1"/>
      <c r="F385" s="1"/>
      <c r="G385" s="1"/>
      <c r="H385" s="1"/>
      <c r="I385" s="1"/>
      <c r="J385" s="1"/>
      <c r="K385" s="1"/>
      <c r="L385" s="1"/>
      <c r="M385" s="1"/>
      <c r="N385" s="1"/>
      <c r="O385" s="1"/>
      <c r="P385" s="1"/>
      <c r="Q385" s="1"/>
      <c r="R385" s="1"/>
      <c r="S385" s="1"/>
      <c r="T385" s="1"/>
      <c r="U385" s="1"/>
    </row>
    <row r="386" spans="1:21" ht="9.75" customHeight="1">
      <c r="A386" s="1"/>
      <c r="B386" s="1"/>
      <c r="C386" s="1"/>
      <c r="D386" s="1"/>
      <c r="E386" s="1"/>
      <c r="F386" s="1"/>
      <c r="G386" s="1"/>
      <c r="H386" s="1"/>
      <c r="I386" s="1"/>
      <c r="J386" s="1"/>
      <c r="K386" s="1"/>
      <c r="L386" s="1"/>
      <c r="M386" s="1"/>
      <c r="N386" s="1"/>
      <c r="O386" s="1"/>
      <c r="P386" s="1"/>
      <c r="Q386" s="1"/>
      <c r="R386" s="1"/>
      <c r="S386" s="1"/>
      <c r="T386" s="1"/>
      <c r="U386" s="1"/>
    </row>
    <row r="387" spans="1:21" ht="9.75" customHeight="1">
      <c r="A387" s="1"/>
      <c r="B387" s="1"/>
      <c r="C387" s="1"/>
      <c r="D387" s="1"/>
      <c r="E387" s="1"/>
      <c r="F387" s="1"/>
      <c r="G387" s="1"/>
      <c r="H387" s="1"/>
      <c r="I387" s="1"/>
      <c r="J387" s="1"/>
      <c r="K387" s="1"/>
      <c r="L387" s="1"/>
      <c r="M387" s="1"/>
      <c r="N387" s="1"/>
      <c r="O387" s="1"/>
      <c r="P387" s="1"/>
      <c r="Q387" s="1"/>
      <c r="R387" s="1"/>
      <c r="S387" s="1"/>
      <c r="T387" s="1"/>
      <c r="U387" s="1"/>
    </row>
    <row r="388" spans="1:21" ht="9.75" customHeight="1">
      <c r="A388" s="1"/>
      <c r="B388" s="1"/>
      <c r="C388" s="1"/>
      <c r="D388" s="1"/>
      <c r="E388" s="1"/>
      <c r="F388" s="1"/>
      <c r="G388" s="1"/>
      <c r="H388" s="1"/>
      <c r="I388" s="1"/>
      <c r="J388" s="1"/>
      <c r="K388" s="1"/>
      <c r="L388" s="1"/>
      <c r="M388" s="1"/>
      <c r="N388" s="1"/>
      <c r="O388" s="1"/>
      <c r="P388" s="1"/>
      <c r="Q388" s="1"/>
      <c r="R388" s="1"/>
      <c r="S388" s="1"/>
      <c r="T388" s="1"/>
      <c r="U388" s="1"/>
    </row>
    <row r="389" spans="1:21" ht="9.75" customHeight="1">
      <c r="A389" s="1"/>
      <c r="B389" s="1"/>
      <c r="C389" s="1"/>
      <c r="D389" s="1"/>
      <c r="E389" s="1"/>
      <c r="F389" s="1"/>
      <c r="G389" s="1"/>
      <c r="H389" s="1"/>
      <c r="I389" s="1"/>
      <c r="J389" s="1"/>
      <c r="K389" s="1"/>
      <c r="L389" s="1"/>
      <c r="M389" s="1"/>
      <c r="N389" s="1"/>
      <c r="O389" s="1"/>
      <c r="P389" s="1"/>
      <c r="Q389" s="1"/>
      <c r="R389" s="1"/>
      <c r="S389" s="1"/>
      <c r="T389" s="1"/>
      <c r="U389" s="1"/>
    </row>
    <row r="390" spans="1:21" ht="9.75" customHeight="1">
      <c r="A390" s="1"/>
      <c r="B390" s="1"/>
      <c r="C390" s="1"/>
      <c r="D390" s="1"/>
      <c r="E390" s="1"/>
      <c r="F390" s="1"/>
      <c r="G390" s="1"/>
      <c r="H390" s="1"/>
      <c r="I390" s="1"/>
      <c r="J390" s="1"/>
      <c r="K390" s="1"/>
      <c r="L390" s="1"/>
      <c r="M390" s="1"/>
      <c r="N390" s="1"/>
      <c r="O390" s="1"/>
      <c r="P390" s="1"/>
      <c r="Q390" s="1"/>
      <c r="R390" s="1"/>
      <c r="S390" s="1"/>
      <c r="T390" s="1"/>
      <c r="U390" s="1"/>
    </row>
    <row r="391" spans="1:21" ht="9.75" customHeight="1">
      <c r="A391" s="1"/>
      <c r="B391" s="1"/>
      <c r="C391" s="1"/>
      <c r="D391" s="1"/>
      <c r="E391" s="1"/>
      <c r="F391" s="1"/>
      <c r="G391" s="1"/>
      <c r="H391" s="1"/>
      <c r="I391" s="1"/>
      <c r="J391" s="1"/>
      <c r="K391" s="1"/>
      <c r="L391" s="1"/>
      <c r="M391" s="1"/>
      <c r="N391" s="1"/>
      <c r="O391" s="1"/>
      <c r="P391" s="1"/>
      <c r="Q391" s="1"/>
      <c r="R391" s="1"/>
      <c r="S391" s="1"/>
      <c r="T391" s="1"/>
      <c r="U391" s="1"/>
    </row>
    <row r="392" spans="1:21" ht="9.75" customHeight="1">
      <c r="A392" s="1"/>
      <c r="B392" s="1"/>
      <c r="C392" s="1"/>
      <c r="D392" s="1"/>
      <c r="E392" s="1"/>
      <c r="F392" s="1"/>
      <c r="G392" s="1"/>
      <c r="H392" s="1"/>
      <c r="I392" s="1"/>
      <c r="J392" s="1"/>
      <c r="K392" s="1"/>
      <c r="L392" s="1"/>
      <c r="M392" s="1"/>
      <c r="N392" s="1"/>
      <c r="O392" s="1"/>
      <c r="P392" s="1"/>
      <c r="Q392" s="1"/>
      <c r="R392" s="1"/>
      <c r="S392" s="1"/>
      <c r="T392" s="1"/>
      <c r="U392" s="1"/>
    </row>
    <row r="393" spans="1:21" ht="9.75" customHeight="1">
      <c r="A393" s="1"/>
      <c r="B393" s="1"/>
      <c r="C393" s="1"/>
      <c r="D393" s="1"/>
      <c r="E393" s="1"/>
      <c r="F393" s="1"/>
      <c r="G393" s="1"/>
      <c r="H393" s="1"/>
      <c r="I393" s="1"/>
      <c r="J393" s="1"/>
      <c r="K393" s="1"/>
      <c r="L393" s="1"/>
      <c r="M393" s="1"/>
      <c r="N393" s="1"/>
      <c r="O393" s="1"/>
      <c r="P393" s="1"/>
      <c r="Q393" s="1"/>
      <c r="R393" s="1"/>
      <c r="S393" s="1"/>
      <c r="T393" s="1"/>
      <c r="U393" s="1"/>
    </row>
    <row r="394" spans="1:21" ht="9.75" customHeight="1">
      <c r="A394" s="1"/>
      <c r="B394" s="1"/>
      <c r="C394" s="1"/>
      <c r="D394" s="1"/>
      <c r="E394" s="1"/>
      <c r="F394" s="1"/>
      <c r="G394" s="1"/>
      <c r="H394" s="1"/>
      <c r="I394" s="1"/>
      <c r="J394" s="1"/>
      <c r="K394" s="1"/>
      <c r="L394" s="1"/>
      <c r="M394" s="1"/>
      <c r="N394" s="1"/>
      <c r="O394" s="1"/>
      <c r="P394" s="1"/>
      <c r="Q394" s="1"/>
      <c r="R394" s="1"/>
      <c r="S394" s="1"/>
      <c r="T394" s="1"/>
      <c r="U394" s="1"/>
    </row>
    <row r="395" spans="1:21" ht="9.75" customHeight="1">
      <c r="A395" s="1"/>
      <c r="B395" s="1"/>
      <c r="C395" s="1"/>
      <c r="D395" s="1"/>
      <c r="E395" s="1"/>
      <c r="F395" s="1"/>
      <c r="G395" s="1"/>
      <c r="H395" s="1"/>
      <c r="I395" s="1"/>
      <c r="J395" s="1"/>
      <c r="K395" s="1"/>
      <c r="L395" s="1"/>
      <c r="M395" s="1"/>
      <c r="N395" s="1"/>
      <c r="O395" s="1"/>
      <c r="P395" s="1"/>
      <c r="Q395" s="1"/>
      <c r="R395" s="1"/>
      <c r="S395" s="1"/>
      <c r="T395" s="1"/>
      <c r="U395" s="1"/>
    </row>
    <row r="396" spans="1:21" ht="9.75" customHeight="1">
      <c r="A396" s="1"/>
      <c r="B396" s="1"/>
      <c r="C396" s="1"/>
      <c r="D396" s="1"/>
      <c r="E396" s="1"/>
      <c r="F396" s="1"/>
      <c r="G396" s="1"/>
      <c r="H396" s="1"/>
      <c r="I396" s="1"/>
      <c r="J396" s="1"/>
      <c r="K396" s="1"/>
      <c r="L396" s="1"/>
      <c r="M396" s="1"/>
      <c r="N396" s="1"/>
      <c r="O396" s="1"/>
      <c r="P396" s="1"/>
      <c r="Q396" s="1"/>
      <c r="R396" s="1"/>
      <c r="S396" s="1"/>
      <c r="T396" s="1"/>
      <c r="U396" s="1"/>
    </row>
    <row r="397" spans="1:21" ht="9.75" customHeight="1">
      <c r="A397" s="1"/>
      <c r="B397" s="1"/>
      <c r="C397" s="1"/>
      <c r="D397" s="1"/>
      <c r="E397" s="1"/>
      <c r="F397" s="1"/>
      <c r="G397" s="1"/>
      <c r="H397" s="1"/>
      <c r="I397" s="1"/>
      <c r="J397" s="1"/>
      <c r="K397" s="1"/>
      <c r="L397" s="1"/>
      <c r="M397" s="1"/>
      <c r="N397" s="1"/>
      <c r="O397" s="1"/>
      <c r="P397" s="1"/>
      <c r="Q397" s="1"/>
      <c r="R397" s="1"/>
      <c r="S397" s="1"/>
      <c r="T397" s="1"/>
      <c r="U397" s="1"/>
    </row>
    <row r="398" spans="1:21" ht="9.75" customHeight="1">
      <c r="A398" s="1"/>
      <c r="B398" s="1"/>
      <c r="C398" s="1"/>
      <c r="D398" s="1"/>
      <c r="E398" s="1"/>
      <c r="F398" s="1"/>
      <c r="G398" s="1"/>
      <c r="H398" s="1"/>
      <c r="I398" s="1"/>
      <c r="J398" s="1"/>
      <c r="K398" s="1"/>
      <c r="L398" s="1"/>
      <c r="M398" s="1"/>
      <c r="N398" s="1"/>
      <c r="O398" s="1"/>
      <c r="P398" s="1"/>
      <c r="Q398" s="1"/>
      <c r="R398" s="1"/>
      <c r="S398" s="1"/>
      <c r="T398" s="1"/>
      <c r="U398" s="1"/>
    </row>
    <row r="399" spans="1:21" ht="9.75" customHeight="1">
      <c r="A399" s="1"/>
      <c r="B399" s="1"/>
      <c r="C399" s="1"/>
      <c r="D399" s="1"/>
      <c r="E399" s="1"/>
      <c r="F399" s="1"/>
      <c r="G399" s="1"/>
      <c r="H399" s="1"/>
      <c r="I399" s="1"/>
      <c r="J399" s="1"/>
      <c r="K399" s="1"/>
      <c r="L399" s="1"/>
      <c r="M399" s="1"/>
      <c r="N399" s="1"/>
      <c r="O399" s="1"/>
      <c r="P399" s="1"/>
      <c r="Q399" s="1"/>
      <c r="R399" s="1"/>
      <c r="S399" s="1"/>
      <c r="T399" s="1"/>
      <c r="U399" s="1"/>
    </row>
    <row r="400" spans="1:21" ht="9.75" customHeight="1">
      <c r="A400" s="1"/>
      <c r="B400" s="1"/>
      <c r="C400" s="1"/>
      <c r="D400" s="1"/>
      <c r="E400" s="1"/>
      <c r="F400" s="1"/>
      <c r="G400" s="1"/>
      <c r="H400" s="1"/>
      <c r="I400" s="1"/>
      <c r="J400" s="1"/>
      <c r="K400" s="1"/>
      <c r="L400" s="1"/>
      <c r="M400" s="1"/>
      <c r="N400" s="1"/>
      <c r="O400" s="1"/>
      <c r="P400" s="1"/>
      <c r="Q400" s="1"/>
      <c r="R400" s="1"/>
      <c r="S400" s="1"/>
      <c r="T400" s="1"/>
      <c r="U400" s="1"/>
    </row>
    <row r="401" spans="1:21" ht="9.75" customHeight="1">
      <c r="A401" s="1"/>
      <c r="B401" s="1"/>
      <c r="C401" s="1"/>
      <c r="D401" s="1"/>
      <c r="E401" s="1"/>
      <c r="F401" s="1"/>
      <c r="G401" s="1"/>
      <c r="H401" s="1"/>
      <c r="I401" s="1"/>
      <c r="J401" s="1"/>
      <c r="K401" s="1"/>
      <c r="L401" s="1"/>
      <c r="M401" s="1"/>
      <c r="N401" s="1"/>
      <c r="O401" s="1"/>
      <c r="P401" s="1"/>
      <c r="Q401" s="1"/>
      <c r="R401" s="1"/>
      <c r="S401" s="1"/>
      <c r="T401" s="1"/>
      <c r="U401" s="1"/>
    </row>
    <row r="402" spans="1:21" ht="9.75" customHeight="1">
      <c r="A402" s="1"/>
      <c r="B402" s="1"/>
      <c r="C402" s="1"/>
      <c r="D402" s="1"/>
      <c r="E402" s="1"/>
      <c r="F402" s="1"/>
      <c r="G402" s="1"/>
      <c r="H402" s="1"/>
      <c r="I402" s="1"/>
      <c r="J402" s="1"/>
      <c r="K402" s="1"/>
      <c r="L402" s="1"/>
      <c r="M402" s="1"/>
      <c r="N402" s="1"/>
      <c r="O402" s="1"/>
      <c r="P402" s="1"/>
      <c r="Q402" s="1"/>
      <c r="R402" s="1"/>
      <c r="S402" s="1"/>
      <c r="T402" s="1"/>
      <c r="U402" s="1"/>
    </row>
    <row r="403" spans="1:21" ht="9.75" customHeight="1">
      <c r="A403" s="1"/>
      <c r="B403" s="1"/>
      <c r="C403" s="1"/>
      <c r="D403" s="1"/>
      <c r="E403" s="1"/>
      <c r="F403" s="1"/>
      <c r="G403" s="1"/>
      <c r="H403" s="1"/>
      <c r="I403" s="1"/>
      <c r="J403" s="1"/>
      <c r="K403" s="1"/>
      <c r="L403" s="1"/>
      <c r="M403" s="1"/>
      <c r="N403" s="1"/>
      <c r="O403" s="1"/>
      <c r="P403" s="1"/>
      <c r="Q403" s="1"/>
      <c r="R403" s="1"/>
      <c r="S403" s="1"/>
      <c r="T403" s="1"/>
      <c r="U403" s="1"/>
    </row>
    <row r="404" spans="1:21" ht="9.75" customHeight="1">
      <c r="A404" s="1"/>
      <c r="B404" s="1"/>
      <c r="C404" s="1"/>
      <c r="D404" s="1"/>
      <c r="E404" s="1"/>
      <c r="F404" s="1"/>
      <c r="G404" s="1"/>
      <c r="H404" s="1"/>
      <c r="I404" s="1"/>
      <c r="J404" s="1"/>
      <c r="K404" s="1"/>
      <c r="L404" s="1"/>
      <c r="M404" s="1"/>
      <c r="N404" s="1"/>
      <c r="O404" s="1"/>
      <c r="P404" s="1"/>
      <c r="Q404" s="1"/>
      <c r="R404" s="1"/>
      <c r="S404" s="1"/>
      <c r="T404" s="1"/>
      <c r="U404" s="1"/>
    </row>
    <row r="405" spans="1:21" ht="9.75" customHeight="1">
      <c r="A405" s="1"/>
      <c r="B405" s="1"/>
      <c r="C405" s="1"/>
      <c r="D405" s="1"/>
      <c r="E405" s="1"/>
      <c r="F405" s="1"/>
      <c r="G405" s="1"/>
      <c r="H405" s="1"/>
      <c r="I405" s="1"/>
      <c r="J405" s="1"/>
      <c r="K405" s="1"/>
      <c r="L405" s="1"/>
      <c r="M405" s="1"/>
      <c r="N405" s="1"/>
      <c r="O405" s="1"/>
      <c r="P405" s="1"/>
      <c r="Q405" s="1"/>
      <c r="R405" s="1"/>
      <c r="S405" s="1"/>
      <c r="T405" s="1"/>
      <c r="U405" s="1"/>
    </row>
    <row r="406" spans="1:21" ht="9.75" customHeight="1">
      <c r="A406" s="1"/>
      <c r="B406" s="1"/>
      <c r="C406" s="1"/>
      <c r="D406" s="1"/>
      <c r="E406" s="1"/>
      <c r="F406" s="1"/>
      <c r="G406" s="1"/>
      <c r="H406" s="1"/>
      <c r="I406" s="1"/>
      <c r="J406" s="1"/>
      <c r="K406" s="1"/>
      <c r="L406" s="1"/>
      <c r="M406" s="1"/>
      <c r="N406" s="1"/>
      <c r="O406" s="1"/>
      <c r="P406" s="1"/>
      <c r="Q406" s="1"/>
      <c r="R406" s="1"/>
      <c r="S406" s="1"/>
      <c r="T406" s="1"/>
      <c r="U406" s="1"/>
    </row>
    <row r="407" spans="1:21" ht="9.75" customHeight="1">
      <c r="A407" s="1"/>
      <c r="B407" s="1"/>
      <c r="C407" s="1"/>
      <c r="D407" s="1"/>
      <c r="E407" s="1"/>
      <c r="F407" s="1"/>
      <c r="G407" s="1"/>
      <c r="H407" s="1"/>
      <c r="I407" s="1"/>
      <c r="J407" s="1"/>
      <c r="K407" s="1"/>
      <c r="L407" s="1"/>
      <c r="M407" s="1"/>
      <c r="N407" s="1"/>
      <c r="O407" s="1"/>
      <c r="P407" s="1"/>
      <c r="Q407" s="1"/>
      <c r="R407" s="1"/>
      <c r="S407" s="1"/>
      <c r="T407" s="1"/>
      <c r="U407" s="1"/>
    </row>
    <row r="408" spans="1:21" ht="9.75" customHeight="1">
      <c r="A408" s="1"/>
      <c r="B408" s="1"/>
      <c r="C408" s="1"/>
      <c r="D408" s="1"/>
      <c r="E408" s="1"/>
      <c r="F408" s="1"/>
      <c r="G408" s="1"/>
      <c r="H408" s="1"/>
      <c r="I408" s="1"/>
      <c r="J408" s="1"/>
      <c r="K408" s="1"/>
      <c r="L408" s="1"/>
      <c r="M408" s="1"/>
      <c r="N408" s="1"/>
      <c r="O408" s="1"/>
      <c r="P408" s="1"/>
      <c r="Q408" s="1"/>
      <c r="R408" s="1"/>
      <c r="S408" s="1"/>
      <c r="T408" s="1"/>
      <c r="U408" s="1"/>
    </row>
    <row r="409" spans="1:21" ht="9.75" customHeight="1">
      <c r="A409" s="1"/>
      <c r="B409" s="1"/>
      <c r="C409" s="1"/>
      <c r="D409" s="1"/>
      <c r="E409" s="1"/>
      <c r="F409" s="1"/>
      <c r="G409" s="1"/>
      <c r="H409" s="1"/>
      <c r="I409" s="1"/>
      <c r="J409" s="1"/>
      <c r="K409" s="1"/>
      <c r="L409" s="1"/>
      <c r="M409" s="1"/>
      <c r="N409" s="1"/>
      <c r="O409" s="1"/>
      <c r="P409" s="1"/>
      <c r="Q409" s="1"/>
      <c r="R409" s="1"/>
      <c r="S409" s="1"/>
      <c r="T409" s="1"/>
      <c r="U409" s="1"/>
    </row>
    <row r="410" spans="1:21" ht="9.75" customHeight="1">
      <c r="A410" s="1"/>
      <c r="B410" s="1"/>
      <c r="C410" s="1"/>
      <c r="D410" s="1"/>
      <c r="E410" s="1"/>
      <c r="F410" s="1"/>
      <c r="G410" s="1"/>
      <c r="H410" s="1"/>
      <c r="I410" s="1"/>
      <c r="J410" s="1"/>
      <c r="K410" s="1"/>
      <c r="L410" s="1"/>
      <c r="M410" s="1"/>
      <c r="N410" s="1"/>
      <c r="O410" s="1"/>
      <c r="P410" s="1"/>
      <c r="Q410" s="1"/>
      <c r="R410" s="1"/>
      <c r="S410" s="1"/>
      <c r="T410" s="1"/>
      <c r="U410" s="1"/>
    </row>
    <row r="411" spans="1:21" ht="9.75" customHeight="1">
      <c r="A411" s="1"/>
      <c r="B411" s="1"/>
      <c r="C411" s="1"/>
      <c r="D411" s="1"/>
      <c r="E411" s="1"/>
      <c r="F411" s="1"/>
      <c r="G411" s="1"/>
      <c r="H411" s="1"/>
      <c r="I411" s="1"/>
      <c r="J411" s="1"/>
      <c r="K411" s="1"/>
      <c r="L411" s="1"/>
      <c r="M411" s="1"/>
      <c r="N411" s="1"/>
      <c r="O411" s="1"/>
      <c r="P411" s="1"/>
      <c r="Q411" s="1"/>
      <c r="R411" s="1"/>
      <c r="S411" s="1"/>
      <c r="T411" s="1"/>
      <c r="U411" s="1"/>
    </row>
    <row r="412" spans="1:21" ht="9.75" customHeight="1">
      <c r="A412" s="1"/>
      <c r="B412" s="1"/>
      <c r="C412" s="1"/>
      <c r="D412" s="1"/>
      <c r="E412" s="1"/>
      <c r="F412" s="1"/>
      <c r="G412" s="1"/>
      <c r="H412" s="1"/>
      <c r="I412" s="1"/>
      <c r="J412" s="1"/>
      <c r="K412" s="1"/>
      <c r="L412" s="1"/>
      <c r="M412" s="1"/>
      <c r="N412" s="1"/>
      <c r="O412" s="1"/>
      <c r="P412" s="1"/>
      <c r="Q412" s="1"/>
      <c r="R412" s="1"/>
      <c r="S412" s="1"/>
      <c r="T412" s="1"/>
      <c r="U412" s="1"/>
    </row>
    <row r="413" spans="1:21" ht="9.75" customHeight="1">
      <c r="A413" s="1"/>
      <c r="B413" s="1"/>
      <c r="C413" s="1"/>
      <c r="D413" s="1"/>
      <c r="E413" s="1"/>
      <c r="F413" s="1"/>
      <c r="G413" s="1"/>
      <c r="H413" s="1"/>
      <c r="I413" s="1"/>
      <c r="J413" s="1"/>
      <c r="K413" s="1"/>
      <c r="L413" s="1"/>
      <c r="M413" s="1"/>
      <c r="N413" s="1"/>
      <c r="O413" s="1"/>
      <c r="P413" s="1"/>
      <c r="Q413" s="1"/>
      <c r="R413" s="1"/>
      <c r="S413" s="1"/>
      <c r="T413" s="1"/>
      <c r="U413" s="1"/>
    </row>
    <row r="414" spans="1:21" ht="9.75" customHeight="1">
      <c r="A414" s="1"/>
      <c r="B414" s="1"/>
      <c r="C414" s="1"/>
      <c r="D414" s="1"/>
      <c r="E414" s="1"/>
      <c r="F414" s="1"/>
      <c r="G414" s="1"/>
      <c r="H414" s="1"/>
      <c r="I414" s="1"/>
      <c r="J414" s="1"/>
      <c r="K414" s="1"/>
      <c r="L414" s="1"/>
      <c r="M414" s="1"/>
      <c r="N414" s="1"/>
      <c r="O414" s="1"/>
      <c r="P414" s="1"/>
      <c r="Q414" s="1"/>
      <c r="R414" s="1"/>
      <c r="S414" s="1"/>
      <c r="T414" s="1"/>
      <c r="U414" s="1"/>
    </row>
    <row r="415" spans="1:21" ht="9.75" customHeight="1">
      <c r="A415" s="1"/>
      <c r="B415" s="1"/>
      <c r="C415" s="1"/>
      <c r="D415" s="1"/>
      <c r="E415" s="1"/>
      <c r="F415" s="1"/>
      <c r="G415" s="1"/>
      <c r="H415" s="1"/>
      <c r="I415" s="1"/>
      <c r="J415" s="1"/>
      <c r="K415" s="1"/>
      <c r="L415" s="1"/>
      <c r="M415" s="1"/>
      <c r="N415" s="1"/>
      <c r="O415" s="1"/>
      <c r="P415" s="1"/>
      <c r="Q415" s="1"/>
      <c r="R415" s="1"/>
      <c r="S415" s="1"/>
      <c r="T415" s="1"/>
      <c r="U415" s="1"/>
    </row>
    <row r="416" spans="1:21" ht="9.75" customHeight="1">
      <c r="A416" s="1"/>
      <c r="B416" s="1"/>
      <c r="C416" s="1"/>
      <c r="D416" s="1"/>
      <c r="E416" s="1"/>
      <c r="F416" s="1"/>
      <c r="G416" s="1"/>
      <c r="H416" s="1"/>
      <c r="I416" s="1"/>
      <c r="J416" s="1"/>
      <c r="K416" s="1"/>
      <c r="L416" s="1"/>
      <c r="M416" s="1"/>
      <c r="N416" s="1"/>
      <c r="O416" s="1"/>
      <c r="P416" s="1"/>
      <c r="Q416" s="1"/>
      <c r="R416" s="1"/>
      <c r="S416" s="1"/>
      <c r="T416" s="1"/>
      <c r="U416" s="1"/>
    </row>
    <row r="417" spans="1:21" ht="9.75" customHeight="1">
      <c r="A417" s="1"/>
      <c r="B417" s="1"/>
      <c r="C417" s="1"/>
      <c r="D417" s="1"/>
      <c r="E417" s="1"/>
      <c r="F417" s="1"/>
      <c r="G417" s="1"/>
      <c r="H417" s="1"/>
      <c r="I417" s="1"/>
      <c r="J417" s="1"/>
      <c r="K417" s="1"/>
      <c r="L417" s="1"/>
      <c r="M417" s="1"/>
      <c r="N417" s="1"/>
      <c r="O417" s="1"/>
      <c r="P417" s="1"/>
      <c r="Q417" s="1"/>
      <c r="R417" s="1"/>
      <c r="S417" s="1"/>
      <c r="T417" s="1"/>
      <c r="U417" s="1"/>
    </row>
    <row r="418" spans="1:21" ht="9.75" customHeight="1">
      <c r="A418" s="1"/>
      <c r="B418" s="1"/>
      <c r="C418" s="1"/>
      <c r="D418" s="1"/>
      <c r="E418" s="1"/>
      <c r="F418" s="1"/>
      <c r="G418" s="1"/>
      <c r="H418" s="1"/>
      <c r="I418" s="1"/>
      <c r="J418" s="1"/>
      <c r="K418" s="1"/>
      <c r="L418" s="1"/>
      <c r="M418" s="1"/>
      <c r="N418" s="1"/>
      <c r="O418" s="1"/>
      <c r="P418" s="1"/>
      <c r="Q418" s="1"/>
      <c r="R418" s="1"/>
      <c r="S418" s="1"/>
      <c r="T418" s="1"/>
      <c r="U418" s="1"/>
    </row>
    <row r="419" spans="1:21" ht="9.75" customHeight="1">
      <c r="A419" s="1"/>
      <c r="B419" s="1"/>
      <c r="C419" s="1"/>
      <c r="D419" s="1"/>
      <c r="E419" s="1"/>
      <c r="F419" s="1"/>
      <c r="G419" s="1"/>
      <c r="H419" s="1"/>
      <c r="I419" s="1"/>
      <c r="J419" s="1"/>
      <c r="K419" s="1"/>
      <c r="L419" s="1"/>
      <c r="M419" s="1"/>
      <c r="N419" s="1"/>
      <c r="O419" s="1"/>
      <c r="P419" s="1"/>
      <c r="Q419" s="1"/>
      <c r="R419" s="1"/>
      <c r="S419" s="1"/>
      <c r="T419" s="1"/>
      <c r="U419" s="1"/>
    </row>
    <row r="420" spans="1:21" ht="9.75" customHeight="1">
      <c r="A420" s="1"/>
      <c r="B420" s="1"/>
      <c r="C420" s="1"/>
      <c r="D420" s="1"/>
      <c r="E420" s="1"/>
      <c r="F420" s="1"/>
      <c r="G420" s="1"/>
      <c r="H420" s="1"/>
      <c r="I420" s="1"/>
      <c r="J420" s="1"/>
      <c r="K420" s="1"/>
      <c r="L420" s="1"/>
      <c r="M420" s="1"/>
      <c r="N420" s="1"/>
      <c r="O420" s="1"/>
      <c r="P420" s="1"/>
      <c r="Q420" s="1"/>
      <c r="R420" s="1"/>
      <c r="S420" s="1"/>
      <c r="T420" s="1"/>
      <c r="U420" s="1"/>
    </row>
    <row r="421" spans="1:21" ht="9.75" customHeight="1">
      <c r="A421" s="1"/>
      <c r="B421" s="1"/>
      <c r="C421" s="1"/>
      <c r="D421" s="1"/>
      <c r="E421" s="1"/>
      <c r="F421" s="1"/>
      <c r="G421" s="1"/>
      <c r="H421" s="1"/>
      <c r="I421" s="1"/>
      <c r="J421" s="1"/>
      <c r="K421" s="1"/>
      <c r="L421" s="1"/>
      <c r="M421" s="1"/>
      <c r="N421" s="1"/>
      <c r="O421" s="1"/>
      <c r="P421" s="1"/>
      <c r="Q421" s="1"/>
      <c r="R421" s="1"/>
      <c r="S421" s="1"/>
      <c r="T421" s="1"/>
      <c r="U421" s="1"/>
    </row>
    <row r="422" spans="1:21" ht="9.75" customHeight="1">
      <c r="A422" s="1"/>
      <c r="B422" s="1"/>
      <c r="C422" s="1"/>
      <c r="D422" s="1"/>
      <c r="E422" s="1"/>
      <c r="F422" s="1"/>
      <c r="G422" s="1"/>
      <c r="H422" s="1"/>
      <c r="I422" s="1"/>
      <c r="J422" s="1"/>
      <c r="K422" s="1"/>
      <c r="L422" s="1"/>
      <c r="M422" s="1"/>
      <c r="N422" s="1"/>
      <c r="O422" s="1"/>
      <c r="P422" s="1"/>
      <c r="Q422" s="1"/>
      <c r="R422" s="1"/>
      <c r="S422" s="1"/>
      <c r="T422" s="1"/>
      <c r="U422" s="1"/>
    </row>
    <row r="423" spans="1:21" ht="9.75" customHeight="1">
      <c r="A423" s="1"/>
      <c r="B423" s="1"/>
      <c r="C423" s="1"/>
      <c r="D423" s="1"/>
      <c r="E423" s="1"/>
      <c r="F423" s="1"/>
      <c r="G423" s="1"/>
      <c r="H423" s="1"/>
      <c r="I423" s="1"/>
      <c r="J423" s="1"/>
      <c r="K423" s="1"/>
      <c r="L423" s="1"/>
      <c r="M423" s="1"/>
      <c r="N423" s="1"/>
      <c r="O423" s="1"/>
      <c r="P423" s="1"/>
      <c r="Q423" s="1"/>
      <c r="R423" s="1"/>
      <c r="S423" s="1"/>
      <c r="T423" s="1"/>
      <c r="U423" s="1"/>
    </row>
    <row r="424" spans="1:21" ht="9.75" customHeight="1">
      <c r="A424" s="1"/>
      <c r="B424" s="1"/>
      <c r="C424" s="1"/>
      <c r="D424" s="1"/>
      <c r="E424" s="1"/>
      <c r="F424" s="1"/>
      <c r="G424" s="1"/>
      <c r="H424" s="1"/>
      <c r="I424" s="1"/>
      <c r="J424" s="1"/>
      <c r="K424" s="1"/>
      <c r="L424" s="1"/>
      <c r="M424" s="1"/>
      <c r="N424" s="1"/>
      <c r="O424" s="1"/>
      <c r="P424" s="1"/>
      <c r="Q424" s="1"/>
      <c r="R424" s="1"/>
      <c r="S424" s="1"/>
      <c r="T424" s="1"/>
      <c r="U424" s="1"/>
    </row>
    <row r="425" spans="1:21" ht="9.75" customHeight="1">
      <c r="A425" s="1"/>
      <c r="B425" s="1"/>
      <c r="C425" s="1"/>
      <c r="D425" s="1"/>
      <c r="E425" s="1"/>
      <c r="F425" s="1"/>
      <c r="G425" s="1"/>
      <c r="H425" s="1"/>
      <c r="I425" s="1"/>
      <c r="J425" s="1"/>
      <c r="K425" s="1"/>
      <c r="L425" s="1"/>
      <c r="M425" s="1"/>
      <c r="N425" s="1"/>
      <c r="O425" s="1"/>
      <c r="P425" s="1"/>
      <c r="Q425" s="1"/>
      <c r="R425" s="1"/>
      <c r="S425" s="1"/>
      <c r="T425" s="1"/>
      <c r="U425" s="1"/>
    </row>
    <row r="426" spans="1:21" ht="9.75" customHeight="1">
      <c r="A426" s="1"/>
      <c r="B426" s="1"/>
      <c r="C426" s="1"/>
      <c r="D426" s="1"/>
      <c r="E426" s="1"/>
      <c r="F426" s="1"/>
      <c r="G426" s="1"/>
      <c r="H426" s="1"/>
      <c r="I426" s="1"/>
      <c r="J426" s="1"/>
      <c r="K426" s="1"/>
      <c r="L426" s="1"/>
      <c r="M426" s="1"/>
      <c r="N426" s="1"/>
      <c r="O426" s="1"/>
      <c r="P426" s="1"/>
      <c r="Q426" s="1"/>
      <c r="R426" s="1"/>
      <c r="S426" s="1"/>
      <c r="T426" s="1"/>
      <c r="U426" s="1"/>
    </row>
    <row r="427" spans="1:21" ht="9.75" customHeight="1">
      <c r="A427" s="1"/>
      <c r="B427" s="1"/>
      <c r="C427" s="1"/>
      <c r="D427" s="1"/>
      <c r="E427" s="1"/>
      <c r="F427" s="1"/>
      <c r="G427" s="1"/>
      <c r="H427" s="1"/>
      <c r="I427" s="1"/>
      <c r="J427" s="1"/>
      <c r="K427" s="1"/>
      <c r="L427" s="1"/>
      <c r="M427" s="1"/>
      <c r="N427" s="1"/>
      <c r="O427" s="1"/>
      <c r="P427" s="1"/>
      <c r="Q427" s="1"/>
      <c r="R427" s="1"/>
      <c r="S427" s="1"/>
      <c r="T427" s="1"/>
      <c r="U427" s="1"/>
    </row>
    <row r="428" spans="1:21" ht="9.75" customHeight="1">
      <c r="A428" s="1"/>
      <c r="B428" s="1"/>
      <c r="C428" s="1"/>
      <c r="D428" s="1"/>
      <c r="E428" s="1"/>
      <c r="F428" s="1"/>
      <c r="G428" s="1"/>
      <c r="H428" s="1"/>
      <c r="I428" s="1"/>
      <c r="J428" s="1"/>
      <c r="K428" s="1"/>
      <c r="L428" s="1"/>
      <c r="M428" s="1"/>
      <c r="N428" s="1"/>
      <c r="O428" s="1"/>
      <c r="P428" s="1"/>
      <c r="Q428" s="1"/>
      <c r="R428" s="1"/>
      <c r="S428" s="1"/>
      <c r="T428" s="1"/>
      <c r="U428" s="1"/>
    </row>
    <row r="429" spans="1:21" ht="9.75" customHeight="1">
      <c r="A429" s="1"/>
      <c r="B429" s="1"/>
      <c r="C429" s="1"/>
      <c r="D429" s="1"/>
      <c r="E429" s="1"/>
      <c r="F429" s="1"/>
      <c r="G429" s="1"/>
      <c r="H429" s="1"/>
      <c r="I429" s="1"/>
      <c r="J429" s="1"/>
      <c r="K429" s="1"/>
      <c r="L429" s="1"/>
      <c r="M429" s="1"/>
      <c r="N429" s="1"/>
      <c r="O429" s="1"/>
      <c r="P429" s="1"/>
      <c r="Q429" s="1"/>
      <c r="R429" s="1"/>
      <c r="S429" s="1"/>
      <c r="T429" s="1"/>
      <c r="U429" s="1"/>
    </row>
    <row r="430" spans="1:21" ht="9.75" customHeight="1">
      <c r="A430" s="1"/>
      <c r="B430" s="1"/>
      <c r="C430" s="1"/>
      <c r="D430" s="1"/>
      <c r="E430" s="1"/>
      <c r="F430" s="1"/>
      <c r="G430" s="1"/>
      <c r="H430" s="1"/>
      <c r="I430" s="1"/>
      <c r="J430" s="1"/>
      <c r="K430" s="1"/>
      <c r="L430" s="1"/>
      <c r="M430" s="1"/>
      <c r="N430" s="1"/>
      <c r="O430" s="1"/>
      <c r="P430" s="1"/>
      <c r="Q430" s="1"/>
      <c r="R430" s="1"/>
      <c r="S430" s="1"/>
      <c r="T430" s="1"/>
      <c r="U430" s="1"/>
    </row>
    <row r="431" spans="1:21" ht="9.75" customHeight="1">
      <c r="A431" s="1"/>
      <c r="B431" s="1"/>
      <c r="C431" s="1"/>
      <c r="D431" s="1"/>
      <c r="E431" s="1"/>
      <c r="F431" s="1"/>
      <c r="G431" s="1"/>
      <c r="H431" s="1"/>
      <c r="I431" s="1"/>
      <c r="J431" s="1"/>
      <c r="K431" s="1"/>
      <c r="L431" s="1"/>
      <c r="M431" s="1"/>
      <c r="N431" s="1"/>
      <c r="O431" s="1"/>
      <c r="P431" s="1"/>
      <c r="Q431" s="1"/>
      <c r="R431" s="1"/>
      <c r="S431" s="1"/>
      <c r="T431" s="1"/>
      <c r="U431" s="1"/>
    </row>
    <row r="432" spans="1:21" ht="9.75" customHeight="1">
      <c r="A432" s="1"/>
      <c r="B432" s="1"/>
      <c r="C432" s="1"/>
      <c r="D432" s="1"/>
      <c r="E432" s="1"/>
      <c r="F432" s="1"/>
      <c r="G432" s="1"/>
      <c r="H432" s="1"/>
      <c r="I432" s="1"/>
      <c r="J432" s="1"/>
      <c r="K432" s="1"/>
      <c r="L432" s="1"/>
      <c r="M432" s="1"/>
      <c r="N432" s="1"/>
      <c r="O432" s="1"/>
      <c r="P432" s="1"/>
      <c r="Q432" s="1"/>
      <c r="R432" s="1"/>
      <c r="S432" s="1"/>
      <c r="T432" s="1"/>
      <c r="U432" s="1"/>
    </row>
    <row r="433" spans="1:21" ht="9.75" customHeight="1">
      <c r="A433" s="1"/>
      <c r="B433" s="1"/>
      <c r="C433" s="1"/>
      <c r="D433" s="1"/>
      <c r="E433" s="1"/>
      <c r="F433" s="1"/>
      <c r="G433" s="1"/>
      <c r="H433" s="1"/>
      <c r="I433" s="1"/>
      <c r="J433" s="1"/>
      <c r="K433" s="1"/>
      <c r="L433" s="1"/>
      <c r="M433" s="1"/>
      <c r="N433" s="1"/>
      <c r="O433" s="1"/>
      <c r="P433" s="1"/>
      <c r="Q433" s="1"/>
      <c r="R433" s="1"/>
      <c r="S433" s="1"/>
      <c r="T433" s="1"/>
      <c r="U433" s="1"/>
    </row>
    <row r="434" spans="1:21" ht="9.75" customHeight="1">
      <c r="A434" s="1"/>
      <c r="B434" s="1"/>
      <c r="C434" s="1"/>
      <c r="D434" s="1"/>
      <c r="E434" s="1"/>
      <c r="F434" s="1"/>
      <c r="G434" s="1"/>
      <c r="H434" s="1"/>
      <c r="I434" s="1"/>
      <c r="J434" s="1"/>
      <c r="K434" s="1"/>
      <c r="L434" s="1"/>
      <c r="M434" s="1"/>
      <c r="N434" s="1"/>
      <c r="O434" s="1"/>
      <c r="P434" s="1"/>
      <c r="Q434" s="1"/>
      <c r="R434" s="1"/>
      <c r="S434" s="1"/>
      <c r="T434" s="1"/>
      <c r="U434" s="1"/>
    </row>
    <row r="435" spans="1:21" ht="9.75" customHeight="1">
      <c r="A435" s="1"/>
      <c r="B435" s="1"/>
      <c r="C435" s="1"/>
      <c r="D435" s="1"/>
      <c r="E435" s="1"/>
      <c r="F435" s="1"/>
      <c r="G435" s="1"/>
      <c r="H435" s="1"/>
      <c r="I435" s="1"/>
      <c r="J435" s="1"/>
      <c r="K435" s="1"/>
      <c r="L435" s="1"/>
      <c r="M435" s="1"/>
      <c r="N435" s="1"/>
      <c r="O435" s="1"/>
      <c r="P435" s="1"/>
      <c r="Q435" s="1"/>
      <c r="R435" s="1"/>
      <c r="S435" s="1"/>
      <c r="T435" s="1"/>
      <c r="U435" s="1"/>
    </row>
    <row r="436" spans="1:21" ht="9.75" customHeight="1">
      <c r="A436" s="1"/>
      <c r="B436" s="1"/>
      <c r="C436" s="1"/>
      <c r="D436" s="1"/>
      <c r="E436" s="1"/>
      <c r="F436" s="1"/>
      <c r="G436" s="1"/>
      <c r="H436" s="1"/>
      <c r="I436" s="1"/>
      <c r="J436" s="1"/>
      <c r="K436" s="1"/>
      <c r="L436" s="1"/>
      <c r="M436" s="1"/>
      <c r="N436" s="1"/>
      <c r="O436" s="1"/>
      <c r="P436" s="1"/>
      <c r="Q436" s="1"/>
      <c r="R436" s="1"/>
      <c r="S436" s="1"/>
      <c r="T436" s="1"/>
      <c r="U436" s="1"/>
    </row>
    <row r="437" spans="1:21" ht="9.75" customHeight="1">
      <c r="A437" s="1"/>
      <c r="B437" s="1"/>
      <c r="C437" s="1"/>
      <c r="D437" s="1"/>
      <c r="E437" s="1"/>
      <c r="F437" s="1"/>
      <c r="G437" s="1"/>
      <c r="H437" s="1"/>
      <c r="I437" s="1"/>
      <c r="J437" s="1"/>
      <c r="K437" s="1"/>
      <c r="L437" s="1"/>
      <c r="M437" s="1"/>
      <c r="N437" s="1"/>
      <c r="O437" s="1"/>
      <c r="P437" s="1"/>
      <c r="Q437" s="1"/>
      <c r="R437" s="1"/>
      <c r="S437" s="1"/>
      <c r="T437" s="1"/>
      <c r="U437" s="1"/>
    </row>
    <row r="438" spans="1:21" ht="9.75" customHeight="1">
      <c r="A438" s="1"/>
      <c r="B438" s="1"/>
      <c r="C438" s="1"/>
      <c r="D438" s="1"/>
      <c r="E438" s="1"/>
      <c r="F438" s="1"/>
      <c r="G438" s="1"/>
      <c r="H438" s="1"/>
      <c r="I438" s="1"/>
      <c r="J438" s="1"/>
      <c r="K438" s="1"/>
      <c r="L438" s="1"/>
      <c r="M438" s="1"/>
      <c r="N438" s="1"/>
      <c r="O438" s="1"/>
      <c r="P438" s="1"/>
      <c r="Q438" s="1"/>
      <c r="R438" s="1"/>
      <c r="S438" s="1"/>
      <c r="T438" s="1"/>
      <c r="U438" s="1"/>
    </row>
    <row r="439" spans="1:21" ht="9.75" customHeight="1">
      <c r="A439" s="1"/>
      <c r="B439" s="1"/>
      <c r="C439" s="1"/>
      <c r="D439" s="1"/>
      <c r="E439" s="1"/>
      <c r="F439" s="1"/>
      <c r="G439" s="1"/>
      <c r="H439" s="1"/>
      <c r="I439" s="1"/>
      <c r="J439" s="1"/>
      <c r="K439" s="1"/>
      <c r="L439" s="1"/>
      <c r="M439" s="1"/>
      <c r="N439" s="1"/>
      <c r="O439" s="1"/>
      <c r="P439" s="1"/>
      <c r="Q439" s="1"/>
      <c r="R439" s="1"/>
      <c r="S439" s="1"/>
      <c r="T439" s="1"/>
      <c r="U439" s="1"/>
    </row>
    <row r="440" spans="1:21" ht="9.75" customHeight="1">
      <c r="A440" s="1"/>
      <c r="B440" s="1"/>
      <c r="C440" s="1"/>
      <c r="D440" s="1"/>
      <c r="E440" s="1"/>
      <c r="F440" s="1"/>
      <c r="G440" s="1"/>
      <c r="H440" s="1"/>
      <c r="I440" s="1"/>
      <c r="J440" s="1"/>
      <c r="K440" s="1"/>
      <c r="L440" s="1"/>
      <c r="M440" s="1"/>
      <c r="N440" s="1"/>
      <c r="O440" s="1"/>
      <c r="P440" s="1"/>
      <c r="Q440" s="1"/>
      <c r="R440" s="1"/>
      <c r="S440" s="1"/>
      <c r="T440" s="1"/>
      <c r="U440" s="1"/>
    </row>
    <row r="441" spans="1:21" ht="9.75" customHeight="1">
      <c r="A441" s="1"/>
      <c r="B441" s="1"/>
      <c r="C441" s="1"/>
      <c r="D441" s="1"/>
      <c r="E441" s="1"/>
      <c r="F441" s="1"/>
      <c r="G441" s="1"/>
      <c r="H441" s="1"/>
      <c r="I441" s="1"/>
      <c r="J441" s="1"/>
      <c r="K441" s="1"/>
      <c r="L441" s="1"/>
      <c r="M441" s="1"/>
      <c r="N441" s="1"/>
      <c r="O441" s="1"/>
      <c r="P441" s="1"/>
      <c r="Q441" s="1"/>
      <c r="R441" s="1"/>
      <c r="S441" s="1"/>
      <c r="T441" s="1"/>
      <c r="U441" s="1"/>
    </row>
    <row r="442" spans="1:21" ht="9.75" customHeight="1">
      <c r="A442" s="1"/>
      <c r="B442" s="1"/>
      <c r="C442" s="1"/>
      <c r="D442" s="1"/>
      <c r="E442" s="1"/>
      <c r="F442" s="1"/>
      <c r="G442" s="1"/>
      <c r="H442" s="1"/>
      <c r="I442" s="1"/>
      <c r="J442" s="1"/>
      <c r="K442" s="1"/>
      <c r="L442" s="1"/>
      <c r="M442" s="1"/>
      <c r="N442" s="1"/>
      <c r="O442" s="1"/>
      <c r="P442" s="1"/>
      <c r="Q442" s="1"/>
      <c r="R442" s="1"/>
      <c r="S442" s="1"/>
      <c r="T442" s="1"/>
      <c r="U442" s="1"/>
    </row>
    <row r="443" spans="1:21" ht="9.75" customHeight="1">
      <c r="A443" s="1"/>
      <c r="B443" s="1"/>
      <c r="C443" s="1"/>
      <c r="D443" s="1"/>
      <c r="E443" s="1"/>
      <c r="F443" s="1"/>
      <c r="G443" s="1"/>
      <c r="H443" s="1"/>
      <c r="I443" s="1"/>
      <c r="J443" s="1"/>
      <c r="K443" s="1"/>
      <c r="L443" s="1"/>
      <c r="M443" s="1"/>
      <c r="N443" s="1"/>
      <c r="O443" s="1"/>
      <c r="P443" s="1"/>
      <c r="Q443" s="1"/>
      <c r="R443" s="1"/>
      <c r="S443" s="1"/>
      <c r="T443" s="1"/>
      <c r="U443" s="1"/>
    </row>
    <row r="444" spans="1:21" ht="9.75" customHeight="1">
      <c r="A444" s="1"/>
      <c r="B444" s="1"/>
      <c r="C444" s="1"/>
      <c r="D444" s="1"/>
      <c r="E444" s="1"/>
      <c r="F444" s="1"/>
      <c r="G444" s="1"/>
      <c r="H444" s="1"/>
      <c r="I444" s="1"/>
      <c r="J444" s="1"/>
      <c r="K444" s="1"/>
      <c r="L444" s="1"/>
      <c r="M444" s="1"/>
      <c r="N444" s="1"/>
      <c r="O444" s="1"/>
      <c r="P444" s="1"/>
      <c r="Q444" s="1"/>
      <c r="R444" s="1"/>
      <c r="S444" s="1"/>
      <c r="T444" s="1"/>
      <c r="U444" s="1"/>
    </row>
    <row r="445" spans="1:21" ht="9.75" customHeight="1">
      <c r="A445" s="1"/>
      <c r="B445" s="1"/>
      <c r="C445" s="1"/>
      <c r="D445" s="1"/>
      <c r="E445" s="1"/>
      <c r="F445" s="1"/>
      <c r="G445" s="1"/>
      <c r="H445" s="1"/>
      <c r="I445" s="1"/>
      <c r="J445" s="1"/>
      <c r="K445" s="1"/>
      <c r="L445" s="1"/>
      <c r="M445" s="1"/>
      <c r="N445" s="1"/>
      <c r="O445" s="1"/>
      <c r="P445" s="1"/>
      <c r="Q445" s="1"/>
      <c r="R445" s="1"/>
      <c r="S445" s="1"/>
      <c r="T445" s="1"/>
      <c r="U445" s="1"/>
    </row>
    <row r="446" spans="1:21" ht="9.75" customHeight="1">
      <c r="A446" s="1"/>
      <c r="B446" s="1"/>
      <c r="C446" s="1"/>
      <c r="D446" s="1"/>
      <c r="E446" s="1"/>
      <c r="F446" s="1"/>
      <c r="G446" s="1"/>
      <c r="H446" s="1"/>
      <c r="I446" s="1"/>
      <c r="J446" s="1"/>
      <c r="K446" s="1"/>
      <c r="L446" s="1"/>
      <c r="M446" s="1"/>
      <c r="N446" s="1"/>
      <c r="O446" s="1"/>
      <c r="P446" s="1"/>
      <c r="Q446" s="1"/>
      <c r="R446" s="1"/>
      <c r="S446" s="1"/>
      <c r="T446" s="1"/>
      <c r="U446" s="1"/>
    </row>
    <row r="447" spans="1:21" ht="9.75" customHeight="1">
      <c r="A447" s="1"/>
      <c r="B447" s="1"/>
      <c r="C447" s="1"/>
      <c r="D447" s="1"/>
      <c r="E447" s="1"/>
      <c r="F447" s="1"/>
      <c r="G447" s="1"/>
      <c r="H447" s="1"/>
      <c r="I447" s="1"/>
      <c r="J447" s="1"/>
      <c r="K447" s="1"/>
      <c r="L447" s="1"/>
      <c r="M447" s="1"/>
      <c r="N447" s="1"/>
      <c r="O447" s="1"/>
      <c r="P447" s="1"/>
      <c r="Q447" s="1"/>
      <c r="R447" s="1"/>
      <c r="S447" s="1"/>
      <c r="T447" s="1"/>
      <c r="U447" s="1"/>
    </row>
    <row r="448" spans="1:21" ht="9.75" customHeight="1">
      <c r="A448" s="1"/>
      <c r="B448" s="1"/>
      <c r="C448" s="1"/>
      <c r="D448" s="1"/>
      <c r="E448" s="1"/>
      <c r="F448" s="1"/>
      <c r="G448" s="1"/>
      <c r="H448" s="1"/>
      <c r="I448" s="1"/>
      <c r="J448" s="1"/>
      <c r="K448" s="1"/>
      <c r="L448" s="1"/>
      <c r="M448" s="1"/>
      <c r="N448" s="1"/>
      <c r="O448" s="1"/>
      <c r="P448" s="1"/>
      <c r="Q448" s="1"/>
      <c r="R448" s="1"/>
      <c r="S448" s="1"/>
      <c r="T448" s="1"/>
      <c r="U448" s="1"/>
    </row>
    <row r="449" spans="1:21" ht="9.75" customHeight="1">
      <c r="A449" s="1"/>
      <c r="B449" s="1"/>
      <c r="C449" s="1"/>
      <c r="D449" s="1"/>
      <c r="E449" s="1"/>
      <c r="F449" s="1"/>
      <c r="G449" s="1"/>
      <c r="H449" s="1"/>
      <c r="I449" s="1"/>
      <c r="J449" s="1"/>
      <c r="K449" s="1"/>
      <c r="L449" s="1"/>
      <c r="M449" s="1"/>
      <c r="N449" s="1"/>
      <c r="O449" s="1"/>
      <c r="P449" s="1"/>
      <c r="Q449" s="1"/>
      <c r="R449" s="1"/>
      <c r="S449" s="1"/>
      <c r="T449" s="1"/>
      <c r="U449" s="1"/>
    </row>
    <row r="450" spans="1:21" ht="9.75" customHeight="1">
      <c r="A450" s="1"/>
      <c r="B450" s="1"/>
      <c r="C450" s="1"/>
      <c r="D450" s="1"/>
      <c r="E450" s="1"/>
      <c r="F450" s="1"/>
      <c r="G450" s="1"/>
      <c r="H450" s="1"/>
      <c r="I450" s="1"/>
      <c r="J450" s="1"/>
      <c r="K450" s="1"/>
      <c r="L450" s="1"/>
      <c r="M450" s="1"/>
      <c r="N450" s="1"/>
      <c r="O450" s="1"/>
      <c r="P450" s="1"/>
      <c r="Q450" s="1"/>
      <c r="R450" s="1"/>
      <c r="S450" s="1"/>
      <c r="T450" s="1"/>
      <c r="U450" s="1"/>
    </row>
    <row r="451" spans="1:21" ht="9.75" customHeight="1">
      <c r="A451" s="1"/>
      <c r="B451" s="1"/>
      <c r="C451" s="1"/>
      <c r="D451" s="1"/>
      <c r="E451" s="1"/>
      <c r="F451" s="1"/>
      <c r="G451" s="1"/>
      <c r="H451" s="1"/>
      <c r="I451" s="1"/>
      <c r="J451" s="1"/>
      <c r="K451" s="1"/>
      <c r="L451" s="1"/>
      <c r="M451" s="1"/>
      <c r="N451" s="1"/>
      <c r="O451" s="1"/>
      <c r="P451" s="1"/>
      <c r="Q451" s="1"/>
      <c r="R451" s="1"/>
      <c r="S451" s="1"/>
      <c r="T451" s="1"/>
      <c r="U451" s="1"/>
    </row>
    <row r="452" spans="1:21" ht="9.75" customHeight="1">
      <c r="A452" s="1"/>
      <c r="B452" s="1"/>
      <c r="C452" s="1"/>
      <c r="D452" s="1"/>
      <c r="E452" s="1"/>
      <c r="F452" s="1"/>
      <c r="G452" s="1"/>
      <c r="H452" s="1"/>
      <c r="I452" s="1"/>
      <c r="J452" s="1"/>
      <c r="K452" s="1"/>
      <c r="L452" s="1"/>
      <c r="M452" s="1"/>
      <c r="N452" s="1"/>
      <c r="O452" s="1"/>
      <c r="P452" s="1"/>
      <c r="Q452" s="1"/>
      <c r="R452" s="1"/>
      <c r="S452" s="1"/>
      <c r="T452" s="1"/>
      <c r="U452" s="1"/>
    </row>
    <row r="453" spans="1:21" ht="9.75" customHeight="1">
      <c r="A453" s="1"/>
      <c r="B453" s="1"/>
      <c r="C453" s="1"/>
      <c r="D453" s="1"/>
      <c r="E453" s="1"/>
      <c r="F453" s="1"/>
      <c r="G453" s="1"/>
      <c r="H453" s="1"/>
      <c r="I453" s="1"/>
      <c r="J453" s="1"/>
      <c r="K453" s="1"/>
      <c r="L453" s="1"/>
      <c r="M453" s="1"/>
      <c r="N453" s="1"/>
      <c r="O453" s="1"/>
      <c r="P453" s="1"/>
      <c r="Q453" s="1"/>
      <c r="R453" s="1"/>
      <c r="S453" s="1"/>
      <c r="T453" s="1"/>
      <c r="U453" s="1"/>
    </row>
    <row r="454" spans="1:21" ht="9.75" customHeight="1">
      <c r="A454" s="1"/>
      <c r="B454" s="1"/>
      <c r="C454" s="1"/>
      <c r="D454" s="1"/>
      <c r="E454" s="1"/>
      <c r="F454" s="1"/>
      <c r="G454" s="1"/>
      <c r="H454" s="1"/>
      <c r="I454" s="1"/>
      <c r="J454" s="1"/>
      <c r="K454" s="1"/>
      <c r="L454" s="1"/>
      <c r="M454" s="1"/>
      <c r="N454" s="1"/>
      <c r="O454" s="1"/>
      <c r="P454" s="1"/>
      <c r="Q454" s="1"/>
      <c r="R454" s="1"/>
      <c r="S454" s="1"/>
      <c r="T454" s="1"/>
      <c r="U454" s="1"/>
    </row>
    <row r="455" spans="1:21" ht="9.75" customHeight="1">
      <c r="A455" s="1"/>
      <c r="B455" s="1"/>
      <c r="C455" s="1"/>
      <c r="D455" s="1"/>
      <c r="E455" s="1"/>
      <c r="F455" s="1"/>
      <c r="G455" s="1"/>
      <c r="H455" s="1"/>
      <c r="I455" s="1"/>
      <c r="J455" s="1"/>
      <c r="K455" s="1"/>
      <c r="L455" s="1"/>
      <c r="M455" s="1"/>
      <c r="N455" s="1"/>
      <c r="O455" s="1"/>
      <c r="P455" s="1"/>
      <c r="Q455" s="1"/>
      <c r="R455" s="1"/>
      <c r="S455" s="1"/>
      <c r="T455" s="1"/>
      <c r="U455" s="1"/>
    </row>
    <row r="456" spans="1:21" ht="9.75" customHeight="1">
      <c r="A456" s="1"/>
      <c r="B456" s="1"/>
      <c r="C456" s="1"/>
      <c r="D456" s="1"/>
      <c r="E456" s="1"/>
      <c r="F456" s="1"/>
      <c r="G456" s="1"/>
      <c r="H456" s="1"/>
      <c r="I456" s="1"/>
      <c r="J456" s="1"/>
      <c r="K456" s="1"/>
      <c r="L456" s="1"/>
      <c r="M456" s="1"/>
      <c r="N456" s="1"/>
      <c r="O456" s="1"/>
      <c r="P456" s="1"/>
      <c r="Q456" s="1"/>
      <c r="R456" s="1"/>
      <c r="S456" s="1"/>
      <c r="T456" s="1"/>
      <c r="U456" s="1"/>
    </row>
    <row r="457" spans="1:21" ht="9.75" customHeight="1">
      <c r="A457" s="1"/>
      <c r="B457" s="1"/>
      <c r="C457" s="1"/>
      <c r="D457" s="1"/>
      <c r="E457" s="1"/>
      <c r="F457" s="1"/>
      <c r="G457" s="1"/>
      <c r="H457" s="1"/>
      <c r="I457" s="1"/>
      <c r="J457" s="1"/>
      <c r="K457" s="1"/>
      <c r="L457" s="1"/>
      <c r="M457" s="1"/>
      <c r="N457" s="1"/>
      <c r="O457" s="1"/>
      <c r="P457" s="1"/>
      <c r="Q457" s="1"/>
      <c r="R457" s="1"/>
      <c r="S457" s="1"/>
      <c r="T457" s="1"/>
      <c r="U457" s="1"/>
    </row>
    <row r="458" spans="1:21" ht="9.75" customHeight="1">
      <c r="A458" s="1"/>
      <c r="B458" s="1"/>
      <c r="C458" s="1"/>
      <c r="D458" s="1"/>
      <c r="E458" s="1"/>
      <c r="F458" s="1"/>
      <c r="G458" s="1"/>
      <c r="H458" s="1"/>
      <c r="I458" s="1"/>
      <c r="J458" s="1"/>
      <c r="K458" s="1"/>
      <c r="L458" s="1"/>
      <c r="M458" s="1"/>
      <c r="N458" s="1"/>
      <c r="O458" s="1"/>
      <c r="P458" s="1"/>
      <c r="Q458" s="1"/>
      <c r="R458" s="1"/>
      <c r="S458" s="1"/>
      <c r="T458" s="1"/>
      <c r="U458" s="1"/>
    </row>
    <row r="459" spans="1:21" ht="9.75" customHeight="1">
      <c r="A459" s="1"/>
      <c r="B459" s="1"/>
      <c r="C459" s="1"/>
      <c r="D459" s="1"/>
      <c r="E459" s="1"/>
      <c r="F459" s="1"/>
      <c r="G459" s="1"/>
      <c r="H459" s="1"/>
      <c r="I459" s="1"/>
      <c r="J459" s="1"/>
      <c r="K459" s="1"/>
      <c r="L459" s="1"/>
      <c r="M459" s="1"/>
      <c r="N459" s="1"/>
      <c r="O459" s="1"/>
      <c r="P459" s="1"/>
      <c r="Q459" s="1"/>
      <c r="R459" s="1"/>
      <c r="S459" s="1"/>
      <c r="T459" s="1"/>
      <c r="U459" s="1"/>
    </row>
    <row r="460" spans="1:21" ht="9.75" customHeight="1">
      <c r="A460" s="1"/>
      <c r="B460" s="1"/>
      <c r="C460" s="1"/>
      <c r="D460" s="1"/>
      <c r="E460" s="1"/>
      <c r="F460" s="1"/>
      <c r="G460" s="1"/>
      <c r="H460" s="1"/>
      <c r="I460" s="1"/>
      <c r="J460" s="1"/>
      <c r="K460" s="1"/>
      <c r="L460" s="1"/>
      <c r="M460" s="1"/>
      <c r="N460" s="1"/>
      <c r="O460" s="1"/>
      <c r="P460" s="1"/>
      <c r="Q460" s="1"/>
      <c r="R460" s="1"/>
      <c r="S460" s="1"/>
      <c r="T460" s="1"/>
      <c r="U460" s="1"/>
    </row>
    <row r="461" spans="1:21" ht="9.75" customHeight="1">
      <c r="A461" s="1"/>
      <c r="B461" s="1"/>
      <c r="C461" s="1"/>
      <c r="D461" s="1"/>
      <c r="E461" s="1"/>
      <c r="F461" s="1"/>
      <c r="G461" s="1"/>
      <c r="H461" s="1"/>
      <c r="I461" s="1"/>
      <c r="J461" s="1"/>
      <c r="K461" s="1"/>
      <c r="L461" s="1"/>
      <c r="M461" s="1"/>
      <c r="N461" s="1"/>
      <c r="O461" s="1"/>
      <c r="P461" s="1"/>
      <c r="Q461" s="1"/>
      <c r="R461" s="1"/>
      <c r="S461" s="1"/>
      <c r="T461" s="1"/>
      <c r="U461" s="1"/>
    </row>
    <row r="462" spans="1:21" ht="9.75" customHeight="1">
      <c r="A462" s="1"/>
      <c r="B462" s="1"/>
      <c r="C462" s="1"/>
      <c r="D462" s="1"/>
      <c r="E462" s="1"/>
      <c r="F462" s="1"/>
      <c r="G462" s="1"/>
      <c r="H462" s="1"/>
      <c r="I462" s="1"/>
      <c r="J462" s="1"/>
      <c r="K462" s="1"/>
      <c r="L462" s="1"/>
      <c r="M462" s="1"/>
      <c r="N462" s="1"/>
      <c r="O462" s="1"/>
      <c r="P462" s="1"/>
      <c r="Q462" s="1"/>
      <c r="R462" s="1"/>
      <c r="S462" s="1"/>
      <c r="T462" s="1"/>
      <c r="U462" s="1"/>
    </row>
    <row r="463" spans="1:21" ht="9.75" customHeight="1">
      <c r="A463" s="1"/>
      <c r="B463" s="1"/>
      <c r="C463" s="1"/>
      <c r="D463" s="1"/>
      <c r="E463" s="1"/>
      <c r="F463" s="1"/>
      <c r="G463" s="1"/>
      <c r="H463" s="1"/>
      <c r="I463" s="1"/>
      <c r="J463" s="1"/>
      <c r="K463" s="1"/>
      <c r="L463" s="1"/>
      <c r="M463" s="1"/>
      <c r="N463" s="1"/>
      <c r="O463" s="1"/>
      <c r="P463" s="1"/>
      <c r="Q463" s="1"/>
      <c r="R463" s="1"/>
      <c r="S463" s="1"/>
      <c r="T463" s="1"/>
      <c r="U463" s="1"/>
    </row>
    <row r="464" spans="1:21" ht="9.75" customHeight="1">
      <c r="A464" s="1"/>
      <c r="B464" s="1"/>
      <c r="C464" s="1"/>
      <c r="D464" s="1"/>
      <c r="E464" s="1"/>
      <c r="F464" s="1"/>
      <c r="G464" s="1"/>
      <c r="H464" s="1"/>
      <c r="I464" s="1"/>
      <c r="J464" s="1"/>
      <c r="K464" s="1"/>
      <c r="L464" s="1"/>
      <c r="M464" s="1"/>
      <c r="N464" s="1"/>
      <c r="O464" s="1"/>
      <c r="P464" s="1"/>
      <c r="Q464" s="1"/>
      <c r="R464" s="1"/>
      <c r="S464" s="1"/>
      <c r="T464" s="1"/>
      <c r="U464" s="1"/>
    </row>
    <row r="465" spans="1:21" ht="9.75" customHeight="1">
      <c r="A465" s="1"/>
      <c r="B465" s="1"/>
      <c r="C465" s="1"/>
      <c r="D465" s="1"/>
      <c r="E465" s="1"/>
      <c r="F465" s="1"/>
      <c r="G465" s="1"/>
      <c r="H465" s="1"/>
      <c r="I465" s="1"/>
      <c r="J465" s="1"/>
      <c r="K465" s="1"/>
      <c r="L465" s="1"/>
      <c r="M465" s="1"/>
      <c r="N465" s="1"/>
      <c r="O465" s="1"/>
      <c r="P465" s="1"/>
      <c r="Q465" s="1"/>
      <c r="R465" s="1"/>
      <c r="S465" s="1"/>
      <c r="T465" s="1"/>
      <c r="U465" s="1"/>
    </row>
    <row r="466" spans="1:21" ht="9.75" customHeight="1">
      <c r="A466" s="1"/>
      <c r="B466" s="1"/>
      <c r="C466" s="1"/>
      <c r="D466" s="1"/>
      <c r="E466" s="1"/>
      <c r="F466" s="1"/>
      <c r="G466" s="1"/>
      <c r="H466" s="1"/>
      <c r="I466" s="1"/>
      <c r="J466" s="1"/>
      <c r="K466" s="1"/>
      <c r="L466" s="1"/>
      <c r="M466" s="1"/>
      <c r="N466" s="1"/>
      <c r="O466" s="1"/>
      <c r="P466" s="1"/>
      <c r="Q466" s="1"/>
      <c r="R466" s="1"/>
      <c r="S466" s="1"/>
      <c r="T466" s="1"/>
      <c r="U466" s="1"/>
    </row>
    <row r="467" spans="1:21" ht="9.75" customHeight="1">
      <c r="A467" s="1"/>
      <c r="B467" s="1"/>
      <c r="C467" s="1"/>
      <c r="D467" s="1"/>
      <c r="E467" s="1"/>
      <c r="F467" s="1"/>
      <c r="G467" s="1"/>
      <c r="H467" s="1"/>
      <c r="I467" s="1"/>
      <c r="J467" s="1"/>
      <c r="K467" s="1"/>
      <c r="L467" s="1"/>
      <c r="M467" s="1"/>
      <c r="N467" s="1"/>
      <c r="O467" s="1"/>
      <c r="P467" s="1"/>
      <c r="Q467" s="1"/>
      <c r="R467" s="1"/>
      <c r="S467" s="1"/>
      <c r="T467" s="1"/>
      <c r="U467" s="1"/>
    </row>
    <row r="468" spans="1:21" ht="9.75" customHeight="1">
      <c r="A468" s="1"/>
      <c r="B468" s="1"/>
      <c r="C468" s="1"/>
      <c r="D468" s="1"/>
      <c r="E468" s="1"/>
      <c r="F468" s="1"/>
      <c r="G468" s="1"/>
      <c r="H468" s="1"/>
      <c r="I468" s="1"/>
      <c r="J468" s="1"/>
      <c r="K468" s="1"/>
      <c r="L468" s="1"/>
      <c r="M468" s="1"/>
      <c r="N468" s="1"/>
      <c r="O468" s="1"/>
      <c r="P468" s="1"/>
      <c r="Q468" s="1"/>
      <c r="R468" s="1"/>
      <c r="S468" s="1"/>
      <c r="T468" s="1"/>
      <c r="U468" s="1"/>
    </row>
    <row r="469" spans="1:21" ht="9.75" customHeight="1">
      <c r="A469" s="1"/>
      <c r="B469" s="1"/>
      <c r="C469" s="1"/>
      <c r="D469" s="1"/>
      <c r="E469" s="1"/>
      <c r="F469" s="1"/>
      <c r="G469" s="1"/>
      <c r="H469" s="1"/>
      <c r="I469" s="1"/>
      <c r="J469" s="1"/>
      <c r="K469" s="1"/>
      <c r="L469" s="1"/>
      <c r="M469" s="1"/>
      <c r="N469" s="1"/>
      <c r="O469" s="1"/>
      <c r="P469" s="1"/>
      <c r="Q469" s="1"/>
      <c r="R469" s="1"/>
      <c r="S469" s="1"/>
      <c r="T469" s="1"/>
      <c r="U469" s="1"/>
    </row>
    <row r="470" spans="1:21" ht="9.75" customHeight="1">
      <c r="A470" s="1"/>
      <c r="B470" s="1"/>
      <c r="C470" s="1"/>
      <c r="D470" s="1"/>
      <c r="E470" s="1"/>
      <c r="F470" s="1"/>
      <c r="G470" s="1"/>
      <c r="H470" s="1"/>
      <c r="I470" s="1"/>
      <c r="J470" s="1"/>
      <c r="K470" s="1"/>
      <c r="L470" s="1"/>
      <c r="M470" s="1"/>
      <c r="N470" s="1"/>
      <c r="O470" s="1"/>
      <c r="P470" s="1"/>
      <c r="Q470" s="1"/>
      <c r="R470" s="1"/>
      <c r="S470" s="1"/>
      <c r="T470" s="1"/>
      <c r="U470" s="1"/>
    </row>
    <row r="471" spans="1:21" ht="9.75" customHeight="1">
      <c r="A471" s="1"/>
      <c r="B471" s="1"/>
      <c r="C471" s="1"/>
      <c r="D471" s="1"/>
      <c r="E471" s="1"/>
      <c r="F471" s="1"/>
      <c r="G471" s="1"/>
      <c r="H471" s="1"/>
      <c r="I471" s="1"/>
      <c r="J471" s="1"/>
      <c r="K471" s="1"/>
      <c r="L471" s="1"/>
      <c r="M471" s="1"/>
      <c r="N471" s="1"/>
      <c r="O471" s="1"/>
      <c r="P471" s="1"/>
      <c r="Q471" s="1"/>
      <c r="R471" s="1"/>
      <c r="S471" s="1"/>
      <c r="T471" s="1"/>
      <c r="U471" s="1"/>
    </row>
    <row r="472" spans="1:21" ht="9.75" customHeight="1">
      <c r="A472" s="1"/>
      <c r="B472" s="1"/>
      <c r="C472" s="1"/>
      <c r="D472" s="1"/>
      <c r="E472" s="1"/>
      <c r="F472" s="1"/>
      <c r="G472" s="1"/>
      <c r="H472" s="1"/>
      <c r="I472" s="1"/>
      <c r="J472" s="1"/>
      <c r="K472" s="1"/>
      <c r="L472" s="1"/>
      <c r="M472" s="1"/>
      <c r="N472" s="1"/>
      <c r="O472" s="1"/>
      <c r="P472" s="1"/>
      <c r="Q472" s="1"/>
      <c r="R472" s="1"/>
      <c r="S472" s="1"/>
      <c r="T472" s="1"/>
      <c r="U472" s="1"/>
    </row>
    <row r="473" spans="1:21" ht="9.75" customHeight="1">
      <c r="A473" s="1"/>
      <c r="B473" s="1"/>
      <c r="C473" s="1"/>
      <c r="D473" s="1"/>
      <c r="E473" s="1"/>
      <c r="F473" s="1"/>
      <c r="G473" s="1"/>
      <c r="H473" s="1"/>
      <c r="I473" s="1"/>
      <c r="J473" s="1"/>
      <c r="K473" s="1"/>
      <c r="L473" s="1"/>
      <c r="M473" s="1"/>
      <c r="N473" s="1"/>
      <c r="O473" s="1"/>
      <c r="P473" s="1"/>
      <c r="Q473" s="1"/>
      <c r="R473" s="1"/>
      <c r="S473" s="1"/>
      <c r="T473" s="1"/>
      <c r="U473" s="1"/>
    </row>
    <row r="474" spans="1:21" ht="9.75" customHeight="1">
      <c r="A474" s="1"/>
      <c r="B474" s="1"/>
      <c r="C474" s="1"/>
      <c r="D474" s="1"/>
      <c r="E474" s="1"/>
      <c r="F474" s="1"/>
      <c r="G474" s="1"/>
      <c r="H474" s="1"/>
      <c r="I474" s="1"/>
      <c r="J474" s="1"/>
      <c r="K474" s="1"/>
      <c r="L474" s="1"/>
      <c r="M474" s="1"/>
      <c r="N474" s="1"/>
      <c r="O474" s="1"/>
      <c r="P474" s="1"/>
      <c r="Q474" s="1"/>
      <c r="R474" s="1"/>
      <c r="S474" s="1"/>
      <c r="T474" s="1"/>
      <c r="U474" s="1"/>
    </row>
    <row r="475" spans="1:21" ht="9.75" customHeight="1">
      <c r="A475" s="1"/>
      <c r="B475" s="1"/>
      <c r="C475" s="1"/>
      <c r="D475" s="1"/>
      <c r="E475" s="1"/>
      <c r="F475" s="1"/>
      <c r="G475" s="1"/>
      <c r="H475" s="1"/>
      <c r="I475" s="1"/>
      <c r="J475" s="1"/>
      <c r="K475" s="1"/>
      <c r="L475" s="1"/>
      <c r="M475" s="1"/>
      <c r="N475" s="1"/>
      <c r="O475" s="1"/>
      <c r="P475" s="1"/>
      <c r="Q475" s="1"/>
      <c r="R475" s="1"/>
      <c r="S475" s="1"/>
      <c r="T475" s="1"/>
      <c r="U475" s="1"/>
    </row>
    <row r="476" spans="1:21" ht="9.75" customHeight="1">
      <c r="A476" s="1"/>
      <c r="B476" s="1"/>
      <c r="C476" s="1"/>
      <c r="D476" s="1"/>
      <c r="E476" s="1"/>
      <c r="F476" s="1"/>
      <c r="G476" s="1"/>
      <c r="H476" s="1"/>
      <c r="I476" s="1"/>
      <c r="J476" s="1"/>
      <c r="K476" s="1"/>
      <c r="L476" s="1"/>
      <c r="M476" s="1"/>
      <c r="N476" s="1"/>
      <c r="O476" s="1"/>
      <c r="P476" s="1"/>
      <c r="Q476" s="1"/>
      <c r="R476" s="1"/>
      <c r="S476" s="1"/>
      <c r="T476" s="1"/>
      <c r="U476" s="1"/>
    </row>
    <row r="477" spans="1:21" ht="9.75" customHeight="1">
      <c r="A477" s="1"/>
      <c r="B477" s="1"/>
      <c r="C477" s="1"/>
      <c r="D477" s="1"/>
      <c r="E477" s="1"/>
      <c r="F477" s="1"/>
      <c r="G477" s="1"/>
      <c r="H477" s="1"/>
      <c r="I477" s="1"/>
      <c r="J477" s="1"/>
      <c r="K477" s="1"/>
      <c r="L477" s="1"/>
      <c r="M477" s="1"/>
      <c r="N477" s="1"/>
      <c r="O477" s="1"/>
      <c r="P477" s="1"/>
      <c r="Q477" s="1"/>
      <c r="R477" s="1"/>
      <c r="S477" s="1"/>
      <c r="T477" s="1"/>
      <c r="U477" s="1"/>
    </row>
    <row r="478" spans="1:21" ht="9.75" customHeight="1">
      <c r="A478" s="1"/>
      <c r="B478" s="1"/>
      <c r="C478" s="1"/>
      <c r="D478" s="1"/>
      <c r="E478" s="1"/>
      <c r="F478" s="1"/>
      <c r="G478" s="1"/>
      <c r="H478" s="1"/>
      <c r="I478" s="1"/>
      <c r="J478" s="1"/>
      <c r="K478" s="1"/>
      <c r="L478" s="1"/>
      <c r="M478" s="1"/>
      <c r="N478" s="1"/>
      <c r="O478" s="1"/>
      <c r="P478" s="1"/>
      <c r="Q478" s="1"/>
      <c r="R478" s="1"/>
      <c r="S478" s="1"/>
      <c r="T478" s="1"/>
      <c r="U478" s="1"/>
    </row>
    <row r="479" spans="1:21" ht="9.75" customHeight="1">
      <c r="A479" s="1"/>
      <c r="B479" s="1"/>
      <c r="C479" s="1"/>
      <c r="D479" s="1"/>
      <c r="E479" s="1"/>
      <c r="F479" s="1"/>
      <c r="G479" s="1"/>
      <c r="H479" s="1"/>
      <c r="I479" s="1"/>
      <c r="J479" s="1"/>
      <c r="K479" s="1"/>
      <c r="L479" s="1"/>
      <c r="M479" s="1"/>
      <c r="N479" s="1"/>
      <c r="O479" s="1"/>
      <c r="P479" s="1"/>
      <c r="Q479" s="1"/>
      <c r="R479" s="1"/>
      <c r="S479" s="1"/>
      <c r="T479" s="1"/>
      <c r="U479" s="1"/>
    </row>
    <row r="480" spans="1:21" ht="9.75" customHeight="1">
      <c r="A480" s="1"/>
      <c r="B480" s="1"/>
      <c r="C480" s="1"/>
      <c r="D480" s="1"/>
      <c r="E480" s="1"/>
      <c r="F480" s="1"/>
      <c r="G480" s="1"/>
      <c r="H480" s="1"/>
      <c r="I480" s="1"/>
      <c r="J480" s="1"/>
      <c r="K480" s="1"/>
      <c r="L480" s="1"/>
      <c r="M480" s="1"/>
      <c r="N480" s="1"/>
      <c r="O480" s="1"/>
      <c r="P480" s="1"/>
      <c r="Q480" s="1"/>
      <c r="R480" s="1"/>
      <c r="S480" s="1"/>
      <c r="T480" s="1"/>
      <c r="U480" s="1"/>
    </row>
    <row r="481" spans="1:21" ht="9.75" customHeight="1">
      <c r="A481" s="1"/>
      <c r="B481" s="1"/>
      <c r="C481" s="1"/>
      <c r="D481" s="1"/>
      <c r="E481" s="1"/>
      <c r="F481" s="1"/>
      <c r="G481" s="1"/>
      <c r="H481" s="1"/>
      <c r="I481" s="1"/>
      <c r="J481" s="1"/>
      <c r="K481" s="1"/>
      <c r="L481" s="1"/>
      <c r="M481" s="1"/>
      <c r="N481" s="1"/>
      <c r="O481" s="1"/>
      <c r="P481" s="1"/>
      <c r="Q481" s="1"/>
      <c r="R481" s="1"/>
      <c r="S481" s="1"/>
      <c r="T481" s="1"/>
      <c r="U481" s="1"/>
    </row>
    <row r="482" spans="1:21" ht="9.75" customHeight="1">
      <c r="A482" s="1"/>
      <c r="B482" s="1"/>
      <c r="C482" s="1"/>
      <c r="D482" s="1"/>
      <c r="E482" s="1"/>
      <c r="F482" s="1"/>
      <c r="G482" s="1"/>
      <c r="H482" s="1"/>
      <c r="I482" s="1"/>
      <c r="J482" s="1"/>
      <c r="K482" s="1"/>
      <c r="L482" s="1"/>
      <c r="M482" s="1"/>
      <c r="N482" s="1"/>
      <c r="O482" s="1"/>
      <c r="P482" s="1"/>
      <c r="Q482" s="1"/>
      <c r="R482" s="1"/>
      <c r="S482" s="1"/>
      <c r="T482" s="1"/>
      <c r="U482" s="1"/>
    </row>
    <row r="483" spans="1:21" ht="9.75" customHeight="1">
      <c r="A483" s="1"/>
      <c r="B483" s="1"/>
      <c r="C483" s="1"/>
      <c r="D483" s="1"/>
      <c r="E483" s="1"/>
      <c r="F483" s="1"/>
      <c r="G483" s="1"/>
      <c r="H483" s="1"/>
      <c r="I483" s="1"/>
      <c r="J483" s="1"/>
      <c r="K483" s="1"/>
      <c r="L483" s="1"/>
      <c r="M483" s="1"/>
      <c r="N483" s="1"/>
      <c r="O483" s="1"/>
      <c r="P483" s="1"/>
      <c r="Q483" s="1"/>
      <c r="R483" s="1"/>
      <c r="S483" s="1"/>
      <c r="T483" s="1"/>
      <c r="U483" s="1"/>
    </row>
    <row r="484" spans="1:21" ht="9.75" customHeight="1">
      <c r="A484" s="1"/>
      <c r="B484" s="1"/>
      <c r="C484" s="1"/>
      <c r="D484" s="1"/>
      <c r="E484" s="1"/>
      <c r="F484" s="1"/>
      <c r="G484" s="1"/>
      <c r="H484" s="1"/>
      <c r="I484" s="1"/>
      <c r="J484" s="1"/>
      <c r="K484" s="1"/>
      <c r="L484" s="1"/>
      <c r="M484" s="1"/>
      <c r="N484" s="1"/>
      <c r="O484" s="1"/>
      <c r="P484" s="1"/>
      <c r="Q484" s="1"/>
      <c r="R484" s="1"/>
      <c r="S484" s="1"/>
      <c r="T484" s="1"/>
      <c r="U484" s="1"/>
    </row>
    <row r="485" spans="1:21" ht="9.75" customHeight="1">
      <c r="A485" s="1"/>
      <c r="B485" s="1"/>
      <c r="C485" s="1"/>
      <c r="D485" s="1"/>
      <c r="E485" s="1"/>
      <c r="F485" s="1"/>
      <c r="G485" s="1"/>
      <c r="H485" s="1"/>
      <c r="I485" s="1"/>
      <c r="J485" s="1"/>
      <c r="K485" s="1"/>
      <c r="L485" s="1"/>
      <c r="M485" s="1"/>
      <c r="N485" s="1"/>
      <c r="O485" s="1"/>
      <c r="P485" s="1"/>
      <c r="Q485" s="1"/>
      <c r="R485" s="1"/>
      <c r="S485" s="1"/>
      <c r="T485" s="1"/>
      <c r="U485" s="1"/>
    </row>
    <row r="486" spans="1:21" ht="9.75" customHeight="1">
      <c r="A486" s="1"/>
      <c r="B486" s="1"/>
      <c r="C486" s="1"/>
      <c r="D486" s="1"/>
      <c r="E486" s="1"/>
      <c r="F486" s="1"/>
      <c r="G486" s="1"/>
      <c r="H486" s="1"/>
      <c r="I486" s="1"/>
      <c r="J486" s="1"/>
      <c r="K486" s="1"/>
      <c r="L486" s="1"/>
      <c r="M486" s="1"/>
      <c r="N486" s="1"/>
      <c r="O486" s="1"/>
      <c r="P486" s="1"/>
      <c r="Q486" s="1"/>
      <c r="R486" s="1"/>
      <c r="S486" s="1"/>
      <c r="T486" s="1"/>
      <c r="U486" s="1"/>
    </row>
    <row r="487" spans="1:21" ht="9.75" customHeight="1">
      <c r="A487" s="1"/>
      <c r="B487" s="1"/>
      <c r="C487" s="1"/>
      <c r="D487" s="1"/>
      <c r="E487" s="1"/>
      <c r="F487" s="1"/>
      <c r="G487" s="1"/>
      <c r="H487" s="1"/>
      <c r="I487" s="1"/>
      <c r="J487" s="1"/>
      <c r="K487" s="1"/>
      <c r="L487" s="1"/>
      <c r="M487" s="1"/>
      <c r="N487" s="1"/>
      <c r="O487" s="1"/>
      <c r="P487" s="1"/>
      <c r="Q487" s="1"/>
      <c r="R487" s="1"/>
      <c r="S487" s="1"/>
      <c r="T487" s="1"/>
      <c r="U487" s="1"/>
    </row>
    <row r="488" spans="1:21" ht="9.75" customHeight="1">
      <c r="A488" s="1"/>
      <c r="B488" s="1"/>
      <c r="C488" s="1"/>
      <c r="D488" s="1"/>
      <c r="E488" s="1"/>
      <c r="F488" s="1"/>
      <c r="G488" s="1"/>
      <c r="H488" s="1"/>
      <c r="I488" s="1"/>
      <c r="J488" s="1"/>
      <c r="K488" s="1"/>
      <c r="L488" s="1"/>
      <c r="M488" s="1"/>
      <c r="N488" s="1"/>
      <c r="O488" s="1"/>
      <c r="P488" s="1"/>
      <c r="Q488" s="1"/>
      <c r="R488" s="1"/>
      <c r="S488" s="1"/>
      <c r="T488" s="1"/>
      <c r="U488" s="1"/>
    </row>
    <row r="489" spans="1:21" ht="9.75" customHeight="1">
      <c r="A489" s="1"/>
      <c r="B489" s="1"/>
      <c r="C489" s="1"/>
      <c r="D489" s="1"/>
      <c r="E489" s="1"/>
      <c r="F489" s="1"/>
      <c r="G489" s="1"/>
      <c r="H489" s="1"/>
      <c r="I489" s="1"/>
      <c r="J489" s="1"/>
      <c r="K489" s="1"/>
      <c r="L489" s="1"/>
      <c r="M489" s="1"/>
      <c r="N489" s="1"/>
      <c r="O489" s="1"/>
      <c r="P489" s="1"/>
      <c r="Q489" s="1"/>
      <c r="R489" s="1"/>
      <c r="S489" s="1"/>
      <c r="T489" s="1"/>
      <c r="U489" s="1"/>
    </row>
    <row r="490" spans="1:21" ht="9.75" customHeight="1">
      <c r="A490" s="1"/>
      <c r="B490" s="1"/>
      <c r="C490" s="1"/>
      <c r="D490" s="1"/>
      <c r="E490" s="1"/>
      <c r="F490" s="1"/>
      <c r="G490" s="1"/>
      <c r="H490" s="1"/>
      <c r="I490" s="1"/>
      <c r="J490" s="1"/>
      <c r="K490" s="1"/>
      <c r="L490" s="1"/>
      <c r="M490" s="1"/>
      <c r="N490" s="1"/>
      <c r="O490" s="1"/>
      <c r="P490" s="1"/>
      <c r="Q490" s="1"/>
      <c r="R490" s="1"/>
      <c r="S490" s="1"/>
      <c r="T490" s="1"/>
      <c r="U490" s="1"/>
    </row>
    <row r="491" spans="1:21" ht="9.75" customHeight="1">
      <c r="A491" s="1"/>
      <c r="B491" s="1"/>
      <c r="C491" s="1"/>
      <c r="D491" s="1"/>
      <c r="E491" s="1"/>
      <c r="F491" s="1"/>
      <c r="G491" s="1"/>
      <c r="H491" s="1"/>
      <c r="I491" s="1"/>
      <c r="J491" s="1"/>
      <c r="K491" s="1"/>
      <c r="L491" s="1"/>
      <c r="M491" s="1"/>
      <c r="N491" s="1"/>
      <c r="O491" s="1"/>
      <c r="P491" s="1"/>
      <c r="Q491" s="1"/>
      <c r="R491" s="1"/>
      <c r="S491" s="1"/>
      <c r="T491" s="1"/>
      <c r="U491" s="1"/>
    </row>
    <row r="492" spans="1:21" ht="9.75" customHeight="1">
      <c r="A492" s="1"/>
      <c r="B492" s="1"/>
      <c r="C492" s="1"/>
      <c r="D492" s="1"/>
      <c r="E492" s="1"/>
      <c r="F492" s="1"/>
      <c r="G492" s="1"/>
      <c r="H492" s="1"/>
      <c r="I492" s="1"/>
      <c r="J492" s="1"/>
      <c r="K492" s="1"/>
      <c r="L492" s="1"/>
      <c r="M492" s="1"/>
      <c r="N492" s="1"/>
      <c r="O492" s="1"/>
      <c r="P492" s="1"/>
      <c r="Q492" s="1"/>
      <c r="R492" s="1"/>
      <c r="S492" s="1"/>
      <c r="T492" s="1"/>
      <c r="U492" s="1"/>
    </row>
    <row r="493" spans="1:21" ht="9.75" customHeight="1">
      <c r="A493" s="1"/>
      <c r="B493" s="1"/>
      <c r="C493" s="1"/>
      <c r="D493" s="1"/>
      <c r="E493" s="1"/>
      <c r="F493" s="1"/>
      <c r="G493" s="1"/>
      <c r="H493" s="1"/>
      <c r="I493" s="1"/>
      <c r="J493" s="1"/>
      <c r="K493" s="1"/>
      <c r="L493" s="1"/>
      <c r="M493" s="1"/>
      <c r="N493" s="1"/>
      <c r="O493" s="1"/>
      <c r="P493" s="1"/>
      <c r="Q493" s="1"/>
      <c r="R493" s="1"/>
      <c r="S493" s="1"/>
      <c r="T493" s="1"/>
      <c r="U493" s="1"/>
    </row>
    <row r="494" spans="1:21" ht="9.75" customHeight="1">
      <c r="A494" s="1"/>
      <c r="B494" s="1"/>
      <c r="C494" s="1"/>
      <c r="D494" s="1"/>
      <c r="E494" s="1"/>
      <c r="F494" s="1"/>
      <c r="G494" s="1"/>
      <c r="H494" s="1"/>
      <c r="I494" s="1"/>
      <c r="J494" s="1"/>
      <c r="K494" s="1"/>
      <c r="L494" s="1"/>
      <c r="M494" s="1"/>
      <c r="N494" s="1"/>
      <c r="O494" s="1"/>
      <c r="P494" s="1"/>
      <c r="Q494" s="1"/>
      <c r="R494" s="1"/>
      <c r="S494" s="1"/>
      <c r="T494" s="1"/>
      <c r="U494" s="1"/>
    </row>
    <row r="495" spans="1:21" ht="9.75" customHeight="1">
      <c r="A495" s="1"/>
      <c r="B495" s="1"/>
      <c r="C495" s="1"/>
      <c r="D495" s="1"/>
      <c r="E495" s="1"/>
      <c r="F495" s="1"/>
      <c r="G495" s="1"/>
      <c r="H495" s="1"/>
      <c r="I495" s="1"/>
      <c r="J495" s="1"/>
      <c r="K495" s="1"/>
      <c r="L495" s="1"/>
      <c r="M495" s="1"/>
      <c r="N495" s="1"/>
      <c r="O495" s="1"/>
      <c r="P495" s="1"/>
      <c r="Q495" s="1"/>
      <c r="R495" s="1"/>
      <c r="S495" s="1"/>
      <c r="T495" s="1"/>
      <c r="U495" s="1"/>
    </row>
    <row r="496" spans="1:21" ht="9.75" customHeight="1">
      <c r="A496" s="1"/>
      <c r="B496" s="1"/>
      <c r="C496" s="1"/>
      <c r="D496" s="1"/>
      <c r="E496" s="1"/>
      <c r="F496" s="1"/>
      <c r="G496" s="1"/>
      <c r="H496" s="1"/>
      <c r="I496" s="1"/>
      <c r="J496" s="1"/>
      <c r="K496" s="1"/>
      <c r="L496" s="1"/>
      <c r="M496" s="1"/>
      <c r="N496" s="1"/>
      <c r="O496" s="1"/>
      <c r="P496" s="1"/>
      <c r="Q496" s="1"/>
      <c r="R496" s="1"/>
      <c r="S496" s="1"/>
      <c r="T496" s="1"/>
      <c r="U496" s="1"/>
    </row>
    <row r="497" spans="1:21" ht="9.75" customHeight="1">
      <c r="A497" s="1"/>
      <c r="B497" s="1"/>
      <c r="C497" s="1"/>
      <c r="D497" s="1"/>
      <c r="E497" s="1"/>
      <c r="F497" s="1"/>
      <c r="G497" s="1"/>
      <c r="H497" s="1"/>
      <c r="I497" s="1"/>
      <c r="J497" s="1"/>
      <c r="K497" s="1"/>
      <c r="L497" s="1"/>
      <c r="M497" s="1"/>
      <c r="N497" s="1"/>
      <c r="O497" s="1"/>
      <c r="P497" s="1"/>
      <c r="Q497" s="1"/>
      <c r="R497" s="1"/>
      <c r="S497" s="1"/>
      <c r="T497" s="1"/>
      <c r="U497" s="1"/>
    </row>
    <row r="498" spans="1:21" ht="9.75" customHeight="1">
      <c r="A498" s="1"/>
      <c r="B498" s="1"/>
      <c r="C498" s="1"/>
      <c r="D498" s="1"/>
      <c r="E498" s="1"/>
      <c r="F498" s="1"/>
      <c r="G498" s="1"/>
      <c r="H498" s="1"/>
      <c r="I498" s="1"/>
      <c r="J498" s="1"/>
      <c r="K498" s="1"/>
      <c r="L498" s="1"/>
      <c r="M498" s="1"/>
      <c r="N498" s="1"/>
      <c r="O498" s="1"/>
      <c r="P498" s="1"/>
      <c r="Q498" s="1"/>
      <c r="R498" s="1"/>
      <c r="S498" s="1"/>
      <c r="T498" s="1"/>
      <c r="U498" s="1"/>
    </row>
    <row r="499" spans="1:21" ht="9.75" customHeight="1">
      <c r="A499" s="1"/>
      <c r="B499" s="1"/>
      <c r="C499" s="1"/>
      <c r="D499" s="1"/>
      <c r="E499" s="1"/>
      <c r="F499" s="1"/>
      <c r="G499" s="1"/>
      <c r="H499" s="1"/>
      <c r="I499" s="1"/>
      <c r="J499" s="1"/>
      <c r="K499" s="1"/>
      <c r="L499" s="1"/>
      <c r="M499" s="1"/>
      <c r="N499" s="1"/>
      <c r="O499" s="1"/>
      <c r="P499" s="1"/>
      <c r="Q499" s="1"/>
      <c r="R499" s="1"/>
      <c r="S499" s="1"/>
      <c r="T499" s="1"/>
      <c r="U499" s="1"/>
    </row>
    <row r="500" spans="1:21" ht="9.75" customHeight="1">
      <c r="A500" s="1"/>
      <c r="B500" s="1"/>
      <c r="C500" s="1"/>
      <c r="D500" s="1"/>
      <c r="E500" s="1"/>
      <c r="F500" s="1"/>
      <c r="G500" s="1"/>
      <c r="H500" s="1"/>
      <c r="I500" s="1"/>
      <c r="J500" s="1"/>
      <c r="K500" s="1"/>
      <c r="L500" s="1"/>
      <c r="M500" s="1"/>
      <c r="N500" s="1"/>
      <c r="O500" s="1"/>
      <c r="P500" s="1"/>
      <c r="Q500" s="1"/>
      <c r="R500" s="1"/>
      <c r="S500" s="1"/>
      <c r="T500" s="1"/>
      <c r="U500" s="1"/>
    </row>
    <row r="501" spans="1:21" ht="9.75" customHeight="1">
      <c r="A501" s="1"/>
      <c r="B501" s="1"/>
      <c r="C501" s="1"/>
      <c r="D501" s="1"/>
      <c r="E501" s="1"/>
      <c r="F501" s="1"/>
      <c r="G501" s="1"/>
      <c r="H501" s="1"/>
      <c r="I501" s="1"/>
      <c r="J501" s="1"/>
      <c r="K501" s="1"/>
      <c r="L501" s="1"/>
      <c r="M501" s="1"/>
      <c r="N501" s="1"/>
      <c r="O501" s="1"/>
      <c r="P501" s="1"/>
      <c r="Q501" s="1"/>
      <c r="R501" s="1"/>
      <c r="S501" s="1"/>
      <c r="T501" s="1"/>
      <c r="U501" s="1"/>
    </row>
    <row r="502" spans="1:21" ht="9.75" customHeight="1">
      <c r="A502" s="1"/>
      <c r="B502" s="1"/>
      <c r="C502" s="1"/>
      <c r="D502" s="1"/>
      <c r="E502" s="1"/>
      <c r="F502" s="1"/>
      <c r="G502" s="1"/>
      <c r="H502" s="1"/>
      <c r="I502" s="1"/>
      <c r="J502" s="1"/>
      <c r="K502" s="1"/>
      <c r="L502" s="1"/>
      <c r="M502" s="1"/>
      <c r="N502" s="1"/>
      <c r="O502" s="1"/>
      <c r="P502" s="1"/>
      <c r="Q502" s="1"/>
      <c r="R502" s="1"/>
      <c r="S502" s="1"/>
      <c r="T502" s="1"/>
      <c r="U502" s="1"/>
    </row>
    <row r="503" spans="1:21" ht="9.75" customHeight="1">
      <c r="A503" s="1"/>
      <c r="B503" s="1"/>
      <c r="C503" s="1"/>
      <c r="D503" s="1"/>
      <c r="E503" s="1"/>
      <c r="F503" s="1"/>
      <c r="G503" s="1"/>
      <c r="H503" s="1"/>
      <c r="I503" s="1"/>
      <c r="J503" s="1"/>
      <c r="K503" s="1"/>
      <c r="L503" s="1"/>
      <c r="M503" s="1"/>
      <c r="N503" s="1"/>
      <c r="O503" s="1"/>
      <c r="P503" s="1"/>
      <c r="Q503" s="1"/>
      <c r="R503" s="1"/>
      <c r="S503" s="1"/>
      <c r="T503" s="1"/>
      <c r="U503" s="1"/>
    </row>
    <row r="504" spans="1:21" ht="9.75" customHeight="1">
      <c r="A504" s="1"/>
      <c r="B504" s="1"/>
      <c r="C504" s="1"/>
      <c r="D504" s="1"/>
      <c r="E504" s="1"/>
      <c r="F504" s="1"/>
      <c r="G504" s="1"/>
      <c r="H504" s="1"/>
      <c r="I504" s="1"/>
      <c r="J504" s="1"/>
      <c r="K504" s="1"/>
      <c r="L504" s="1"/>
      <c r="M504" s="1"/>
      <c r="N504" s="1"/>
      <c r="O504" s="1"/>
      <c r="P504" s="1"/>
      <c r="Q504" s="1"/>
      <c r="R504" s="1"/>
      <c r="S504" s="1"/>
      <c r="T504" s="1"/>
      <c r="U504" s="1"/>
    </row>
    <row r="505" spans="1:21" ht="9.75" customHeight="1">
      <c r="A505" s="1"/>
      <c r="B505" s="1"/>
      <c r="C505" s="1"/>
      <c r="D505" s="1"/>
      <c r="E505" s="1"/>
      <c r="F505" s="1"/>
      <c r="G505" s="1"/>
      <c r="H505" s="1"/>
      <c r="I505" s="1"/>
      <c r="J505" s="1"/>
      <c r="K505" s="1"/>
      <c r="L505" s="1"/>
      <c r="M505" s="1"/>
      <c r="N505" s="1"/>
      <c r="O505" s="1"/>
      <c r="P505" s="1"/>
      <c r="Q505" s="1"/>
      <c r="R505" s="1"/>
      <c r="S505" s="1"/>
      <c r="T505" s="1"/>
      <c r="U505" s="1"/>
    </row>
    <row r="506" spans="1:21" ht="9.75" customHeight="1">
      <c r="A506" s="1"/>
      <c r="B506" s="1"/>
      <c r="C506" s="1"/>
      <c r="D506" s="1"/>
      <c r="E506" s="1"/>
      <c r="F506" s="1"/>
      <c r="G506" s="1"/>
      <c r="H506" s="1"/>
      <c r="I506" s="1"/>
      <c r="J506" s="1"/>
      <c r="K506" s="1"/>
      <c r="L506" s="1"/>
      <c r="M506" s="1"/>
      <c r="N506" s="1"/>
      <c r="O506" s="1"/>
      <c r="P506" s="1"/>
      <c r="Q506" s="1"/>
      <c r="R506" s="1"/>
      <c r="S506" s="1"/>
      <c r="T506" s="1"/>
      <c r="U506" s="1"/>
    </row>
    <row r="507" spans="1:21" ht="9.75" customHeight="1">
      <c r="A507" s="1"/>
      <c r="B507" s="1"/>
      <c r="C507" s="1"/>
      <c r="D507" s="1"/>
      <c r="E507" s="1"/>
      <c r="F507" s="1"/>
      <c r="G507" s="1"/>
      <c r="H507" s="1"/>
      <c r="I507" s="1"/>
      <c r="J507" s="1"/>
      <c r="K507" s="1"/>
      <c r="L507" s="1"/>
      <c r="M507" s="1"/>
      <c r="N507" s="1"/>
      <c r="O507" s="1"/>
      <c r="P507" s="1"/>
      <c r="Q507" s="1"/>
      <c r="R507" s="1"/>
      <c r="S507" s="1"/>
      <c r="T507" s="1"/>
      <c r="U507" s="1"/>
    </row>
    <row r="508" spans="1:21" ht="9.75" customHeight="1">
      <c r="A508" s="1"/>
      <c r="B508" s="1"/>
      <c r="C508" s="1"/>
      <c r="D508" s="1"/>
      <c r="E508" s="1"/>
      <c r="F508" s="1"/>
      <c r="G508" s="1"/>
      <c r="H508" s="1"/>
      <c r="I508" s="1"/>
      <c r="J508" s="1"/>
      <c r="K508" s="1"/>
      <c r="L508" s="1"/>
      <c r="M508" s="1"/>
      <c r="N508" s="1"/>
      <c r="O508" s="1"/>
      <c r="P508" s="1"/>
      <c r="Q508" s="1"/>
      <c r="R508" s="1"/>
      <c r="S508" s="1"/>
      <c r="T508" s="1"/>
      <c r="U508" s="1"/>
    </row>
    <row r="509" spans="1:21" ht="9.75" customHeight="1">
      <c r="A509" s="1"/>
      <c r="B509" s="1"/>
      <c r="C509" s="1"/>
      <c r="D509" s="1"/>
      <c r="E509" s="1"/>
      <c r="F509" s="1"/>
      <c r="G509" s="1"/>
      <c r="H509" s="1"/>
      <c r="I509" s="1"/>
      <c r="J509" s="1"/>
      <c r="K509" s="1"/>
      <c r="L509" s="1"/>
      <c r="M509" s="1"/>
      <c r="N509" s="1"/>
      <c r="O509" s="1"/>
      <c r="P509" s="1"/>
      <c r="Q509" s="1"/>
      <c r="R509" s="1"/>
      <c r="S509" s="1"/>
      <c r="T509" s="1"/>
      <c r="U509" s="1"/>
    </row>
    <row r="510" spans="1:21" ht="9.75" customHeight="1">
      <c r="A510" s="1"/>
      <c r="B510" s="1"/>
      <c r="C510" s="1"/>
      <c r="D510" s="1"/>
      <c r="E510" s="1"/>
      <c r="F510" s="1"/>
      <c r="G510" s="1"/>
      <c r="H510" s="1"/>
      <c r="I510" s="1"/>
      <c r="J510" s="1"/>
      <c r="K510" s="1"/>
      <c r="L510" s="1"/>
      <c r="M510" s="1"/>
      <c r="N510" s="1"/>
      <c r="O510" s="1"/>
      <c r="P510" s="1"/>
      <c r="Q510" s="1"/>
      <c r="R510" s="1"/>
      <c r="S510" s="1"/>
      <c r="T510" s="1"/>
      <c r="U510" s="1"/>
    </row>
    <row r="511" spans="1:21" ht="9.75" customHeight="1">
      <c r="A511" s="1"/>
      <c r="B511" s="1"/>
      <c r="C511" s="1"/>
      <c r="D511" s="1"/>
      <c r="E511" s="1"/>
      <c r="F511" s="1"/>
      <c r="G511" s="1"/>
      <c r="H511" s="1"/>
      <c r="I511" s="1"/>
      <c r="J511" s="1"/>
      <c r="K511" s="1"/>
      <c r="L511" s="1"/>
      <c r="M511" s="1"/>
      <c r="N511" s="1"/>
      <c r="O511" s="1"/>
      <c r="P511" s="1"/>
      <c r="Q511" s="1"/>
      <c r="R511" s="1"/>
      <c r="S511" s="1"/>
      <c r="T511" s="1"/>
      <c r="U511" s="1"/>
    </row>
    <row r="512" spans="1:21" ht="9.75" customHeight="1">
      <c r="A512" s="1"/>
      <c r="B512" s="1"/>
      <c r="C512" s="1"/>
      <c r="D512" s="1"/>
      <c r="E512" s="1"/>
      <c r="F512" s="1"/>
      <c r="G512" s="1"/>
      <c r="H512" s="1"/>
      <c r="I512" s="1"/>
      <c r="J512" s="1"/>
      <c r="K512" s="1"/>
      <c r="L512" s="1"/>
      <c r="M512" s="1"/>
      <c r="N512" s="1"/>
      <c r="O512" s="1"/>
      <c r="P512" s="1"/>
      <c r="Q512" s="1"/>
      <c r="R512" s="1"/>
      <c r="S512" s="1"/>
      <c r="T512" s="1"/>
      <c r="U512" s="1"/>
    </row>
    <row r="513" spans="1:21" ht="9.75" customHeight="1">
      <c r="A513" s="1"/>
      <c r="B513" s="1"/>
      <c r="C513" s="1"/>
      <c r="D513" s="1"/>
      <c r="E513" s="1"/>
      <c r="F513" s="1"/>
      <c r="G513" s="1"/>
      <c r="H513" s="1"/>
      <c r="I513" s="1"/>
      <c r="J513" s="1"/>
      <c r="K513" s="1"/>
      <c r="L513" s="1"/>
      <c r="M513" s="1"/>
      <c r="N513" s="1"/>
      <c r="O513" s="1"/>
      <c r="P513" s="1"/>
      <c r="Q513" s="1"/>
      <c r="R513" s="1"/>
      <c r="S513" s="1"/>
      <c r="T513" s="1"/>
      <c r="U513" s="1"/>
    </row>
    <row r="514" spans="1:21" ht="9.75" customHeight="1">
      <c r="A514" s="1"/>
      <c r="B514" s="1"/>
      <c r="C514" s="1"/>
      <c r="D514" s="1"/>
      <c r="E514" s="1"/>
      <c r="F514" s="1"/>
      <c r="G514" s="1"/>
      <c r="H514" s="1"/>
      <c r="I514" s="1"/>
      <c r="J514" s="1"/>
      <c r="K514" s="1"/>
      <c r="L514" s="1"/>
      <c r="M514" s="1"/>
      <c r="N514" s="1"/>
      <c r="O514" s="1"/>
      <c r="P514" s="1"/>
      <c r="Q514" s="1"/>
      <c r="R514" s="1"/>
      <c r="S514" s="1"/>
      <c r="T514" s="1"/>
      <c r="U514" s="1"/>
    </row>
    <row r="515" spans="1:21" ht="9.75" customHeight="1">
      <c r="A515" s="1"/>
      <c r="B515" s="1"/>
      <c r="C515" s="1"/>
      <c r="D515" s="1"/>
      <c r="E515" s="1"/>
      <c r="F515" s="1"/>
      <c r="G515" s="1"/>
      <c r="H515" s="1"/>
      <c r="I515" s="1"/>
      <c r="J515" s="1"/>
      <c r="K515" s="1"/>
      <c r="L515" s="1"/>
      <c r="M515" s="1"/>
      <c r="N515" s="1"/>
      <c r="O515" s="1"/>
      <c r="P515" s="1"/>
      <c r="Q515" s="1"/>
      <c r="R515" s="1"/>
      <c r="S515" s="1"/>
      <c r="T515" s="1"/>
      <c r="U515" s="1"/>
    </row>
    <row r="516" spans="1:21" ht="9.75" customHeight="1">
      <c r="A516" s="1"/>
      <c r="B516" s="1"/>
      <c r="C516" s="1"/>
      <c r="D516" s="1"/>
      <c r="E516" s="1"/>
      <c r="F516" s="1"/>
      <c r="G516" s="1"/>
      <c r="H516" s="1"/>
      <c r="I516" s="1"/>
      <c r="J516" s="1"/>
      <c r="K516" s="1"/>
      <c r="L516" s="1"/>
      <c r="M516" s="1"/>
      <c r="N516" s="1"/>
      <c r="O516" s="1"/>
      <c r="P516" s="1"/>
      <c r="Q516" s="1"/>
      <c r="R516" s="1"/>
      <c r="S516" s="1"/>
      <c r="T516" s="1"/>
      <c r="U516" s="1"/>
    </row>
    <row r="517" spans="1:21" ht="9.75" customHeight="1">
      <c r="A517" s="1"/>
      <c r="B517" s="1"/>
      <c r="C517" s="1"/>
      <c r="D517" s="1"/>
      <c r="E517" s="1"/>
      <c r="F517" s="1"/>
      <c r="G517" s="1"/>
      <c r="H517" s="1"/>
      <c r="I517" s="1"/>
      <c r="J517" s="1"/>
      <c r="K517" s="1"/>
      <c r="L517" s="1"/>
      <c r="M517" s="1"/>
      <c r="N517" s="1"/>
      <c r="O517" s="1"/>
      <c r="P517" s="1"/>
      <c r="Q517" s="1"/>
      <c r="R517" s="1"/>
      <c r="S517" s="1"/>
      <c r="T517" s="1"/>
      <c r="U517" s="1"/>
    </row>
    <row r="518" spans="1:21" ht="9.75" customHeight="1">
      <c r="A518" s="1"/>
      <c r="B518" s="1"/>
      <c r="C518" s="1"/>
      <c r="D518" s="1"/>
      <c r="E518" s="1"/>
      <c r="F518" s="1"/>
      <c r="G518" s="1"/>
      <c r="H518" s="1"/>
      <c r="I518" s="1"/>
      <c r="J518" s="1"/>
      <c r="K518" s="1"/>
      <c r="L518" s="1"/>
      <c r="M518" s="1"/>
      <c r="N518" s="1"/>
      <c r="O518" s="1"/>
      <c r="P518" s="1"/>
      <c r="Q518" s="1"/>
      <c r="R518" s="1"/>
      <c r="S518" s="1"/>
      <c r="T518" s="1"/>
      <c r="U518" s="1"/>
    </row>
    <row r="519" spans="1:21" ht="9.75" customHeight="1">
      <c r="A519" s="1"/>
      <c r="B519" s="1"/>
      <c r="C519" s="1"/>
      <c r="D519" s="1"/>
      <c r="E519" s="1"/>
      <c r="F519" s="1"/>
      <c r="G519" s="1"/>
      <c r="H519" s="1"/>
      <c r="I519" s="1"/>
      <c r="J519" s="1"/>
      <c r="K519" s="1"/>
      <c r="L519" s="1"/>
      <c r="M519" s="1"/>
      <c r="N519" s="1"/>
      <c r="O519" s="1"/>
      <c r="P519" s="1"/>
      <c r="Q519" s="1"/>
      <c r="R519" s="1"/>
      <c r="S519" s="1"/>
      <c r="T519" s="1"/>
      <c r="U519" s="1"/>
    </row>
    <row r="520" spans="1:21" ht="9.75" customHeight="1">
      <c r="A520" s="1"/>
      <c r="B520" s="1"/>
      <c r="C520" s="1"/>
      <c r="D520" s="1"/>
      <c r="E520" s="1"/>
      <c r="F520" s="1"/>
      <c r="G520" s="1"/>
      <c r="H520" s="1"/>
      <c r="I520" s="1"/>
      <c r="J520" s="1"/>
      <c r="K520" s="1"/>
      <c r="L520" s="1"/>
      <c r="M520" s="1"/>
      <c r="N520" s="1"/>
      <c r="O520" s="1"/>
      <c r="P520" s="1"/>
      <c r="Q520" s="1"/>
      <c r="R520" s="1"/>
      <c r="S520" s="1"/>
      <c r="T520" s="1"/>
      <c r="U520" s="1"/>
    </row>
    <row r="521" spans="1:21" ht="9.75" customHeight="1">
      <c r="A521" s="1"/>
      <c r="B521" s="1"/>
      <c r="C521" s="1"/>
      <c r="D521" s="1"/>
      <c r="E521" s="1"/>
      <c r="F521" s="1"/>
      <c r="G521" s="1"/>
      <c r="H521" s="1"/>
      <c r="I521" s="1"/>
      <c r="J521" s="1"/>
      <c r="K521" s="1"/>
      <c r="L521" s="1"/>
      <c r="M521" s="1"/>
      <c r="N521" s="1"/>
      <c r="O521" s="1"/>
      <c r="P521" s="1"/>
      <c r="Q521" s="1"/>
      <c r="R521" s="1"/>
      <c r="S521" s="1"/>
      <c r="T521" s="1"/>
      <c r="U521" s="1"/>
    </row>
    <row r="522" spans="1:21" ht="9.75" customHeight="1">
      <c r="A522" s="1"/>
      <c r="B522" s="1"/>
      <c r="C522" s="1"/>
      <c r="D522" s="1"/>
      <c r="E522" s="1"/>
      <c r="F522" s="1"/>
      <c r="G522" s="1"/>
      <c r="H522" s="1"/>
      <c r="I522" s="1"/>
      <c r="J522" s="1"/>
      <c r="K522" s="1"/>
      <c r="L522" s="1"/>
      <c r="M522" s="1"/>
      <c r="N522" s="1"/>
      <c r="O522" s="1"/>
      <c r="P522" s="1"/>
      <c r="Q522" s="1"/>
      <c r="R522" s="1"/>
      <c r="S522" s="1"/>
      <c r="T522" s="1"/>
      <c r="U522" s="1"/>
    </row>
    <row r="523" spans="1:21" ht="9.75" customHeight="1">
      <c r="A523" s="1"/>
      <c r="B523" s="1"/>
      <c r="C523" s="1"/>
      <c r="D523" s="1"/>
      <c r="E523" s="1"/>
      <c r="F523" s="1"/>
      <c r="G523" s="1"/>
      <c r="H523" s="1"/>
      <c r="I523" s="1"/>
      <c r="J523" s="1"/>
      <c r="K523" s="1"/>
      <c r="L523" s="1"/>
      <c r="M523" s="1"/>
      <c r="N523" s="1"/>
      <c r="O523" s="1"/>
      <c r="P523" s="1"/>
      <c r="Q523" s="1"/>
      <c r="R523" s="1"/>
      <c r="S523" s="1"/>
      <c r="T523" s="1"/>
      <c r="U523" s="1"/>
    </row>
    <row r="524" spans="1:21" ht="9.75" customHeight="1">
      <c r="A524" s="1"/>
      <c r="B524" s="1"/>
      <c r="C524" s="1"/>
      <c r="D524" s="1"/>
      <c r="E524" s="1"/>
      <c r="F524" s="1"/>
      <c r="G524" s="1"/>
      <c r="H524" s="1"/>
      <c r="I524" s="1"/>
      <c r="J524" s="1"/>
      <c r="K524" s="1"/>
      <c r="L524" s="1"/>
      <c r="M524" s="1"/>
      <c r="N524" s="1"/>
      <c r="O524" s="1"/>
      <c r="P524" s="1"/>
      <c r="Q524" s="1"/>
      <c r="R524" s="1"/>
      <c r="S524" s="1"/>
      <c r="T524" s="1"/>
      <c r="U524" s="1"/>
    </row>
    <row r="525" spans="1:21" ht="9.75" customHeight="1">
      <c r="A525" s="1"/>
      <c r="B525" s="1"/>
      <c r="C525" s="1"/>
      <c r="D525" s="1"/>
      <c r="E525" s="1"/>
      <c r="F525" s="1"/>
      <c r="G525" s="1"/>
      <c r="H525" s="1"/>
      <c r="I525" s="1"/>
      <c r="J525" s="1"/>
      <c r="K525" s="1"/>
      <c r="L525" s="1"/>
      <c r="M525" s="1"/>
      <c r="N525" s="1"/>
      <c r="O525" s="1"/>
      <c r="P525" s="1"/>
      <c r="Q525" s="1"/>
      <c r="R525" s="1"/>
      <c r="S525" s="1"/>
      <c r="T525" s="1"/>
      <c r="U525" s="1"/>
    </row>
    <row r="526" spans="1:21" ht="9.75" customHeight="1">
      <c r="A526" s="1"/>
      <c r="B526" s="1"/>
      <c r="C526" s="1"/>
      <c r="D526" s="1"/>
      <c r="E526" s="1"/>
      <c r="F526" s="1"/>
      <c r="G526" s="1"/>
      <c r="H526" s="1"/>
      <c r="I526" s="1"/>
      <c r="J526" s="1"/>
      <c r="K526" s="1"/>
      <c r="L526" s="1"/>
      <c r="M526" s="1"/>
      <c r="N526" s="1"/>
      <c r="O526" s="1"/>
      <c r="P526" s="1"/>
      <c r="Q526" s="1"/>
      <c r="R526" s="1"/>
      <c r="S526" s="1"/>
      <c r="T526" s="1"/>
      <c r="U526" s="1"/>
    </row>
    <row r="527" spans="1:21" ht="9.75" customHeight="1">
      <c r="A527" s="1"/>
      <c r="B527" s="1"/>
      <c r="C527" s="1"/>
      <c r="D527" s="1"/>
      <c r="E527" s="1"/>
      <c r="F527" s="1"/>
      <c r="G527" s="1"/>
      <c r="H527" s="1"/>
      <c r="I527" s="1"/>
      <c r="J527" s="1"/>
      <c r="K527" s="1"/>
      <c r="L527" s="1"/>
      <c r="M527" s="1"/>
      <c r="N527" s="1"/>
      <c r="O527" s="1"/>
      <c r="P527" s="1"/>
      <c r="Q527" s="1"/>
      <c r="R527" s="1"/>
      <c r="S527" s="1"/>
      <c r="T527" s="1"/>
      <c r="U527" s="1"/>
    </row>
    <row r="528" spans="1:21" ht="9.75" customHeight="1">
      <c r="A528" s="1"/>
      <c r="B528" s="1"/>
      <c r="C528" s="1"/>
      <c r="D528" s="1"/>
      <c r="E528" s="1"/>
      <c r="F528" s="1"/>
      <c r="G528" s="1"/>
      <c r="H528" s="1"/>
      <c r="I528" s="1"/>
      <c r="J528" s="1"/>
      <c r="K528" s="1"/>
      <c r="L528" s="1"/>
      <c r="M528" s="1"/>
      <c r="N528" s="1"/>
      <c r="O528" s="1"/>
      <c r="P528" s="1"/>
      <c r="Q528" s="1"/>
      <c r="R528" s="1"/>
      <c r="S528" s="1"/>
      <c r="T528" s="1"/>
      <c r="U528" s="1"/>
    </row>
    <row r="529" spans="1:21" ht="9.75" customHeight="1">
      <c r="A529" s="1"/>
      <c r="B529" s="1"/>
      <c r="C529" s="1"/>
      <c r="D529" s="1"/>
      <c r="E529" s="1"/>
      <c r="F529" s="1"/>
      <c r="G529" s="1"/>
      <c r="H529" s="1"/>
      <c r="I529" s="1"/>
      <c r="J529" s="1"/>
      <c r="K529" s="1"/>
      <c r="L529" s="1"/>
      <c r="M529" s="1"/>
      <c r="N529" s="1"/>
      <c r="O529" s="1"/>
      <c r="P529" s="1"/>
      <c r="Q529" s="1"/>
      <c r="R529" s="1"/>
      <c r="S529" s="1"/>
      <c r="T529" s="1"/>
      <c r="U529" s="1"/>
    </row>
    <row r="530" spans="1:21" ht="9.75" customHeight="1">
      <c r="A530" s="1"/>
      <c r="B530" s="1"/>
      <c r="C530" s="1"/>
      <c r="D530" s="1"/>
      <c r="E530" s="1"/>
      <c r="F530" s="1"/>
      <c r="G530" s="1"/>
      <c r="H530" s="1"/>
      <c r="I530" s="1"/>
      <c r="J530" s="1"/>
      <c r="K530" s="1"/>
      <c r="L530" s="1"/>
      <c r="M530" s="1"/>
      <c r="N530" s="1"/>
      <c r="O530" s="1"/>
      <c r="P530" s="1"/>
      <c r="Q530" s="1"/>
      <c r="R530" s="1"/>
      <c r="S530" s="1"/>
      <c r="T530" s="1"/>
      <c r="U530" s="1"/>
    </row>
    <row r="531" spans="1:21" ht="9.75" customHeight="1">
      <c r="A531" s="1"/>
      <c r="B531" s="1"/>
      <c r="C531" s="1"/>
      <c r="D531" s="1"/>
      <c r="E531" s="1"/>
      <c r="F531" s="1"/>
      <c r="G531" s="1"/>
      <c r="H531" s="1"/>
      <c r="I531" s="1"/>
      <c r="J531" s="1"/>
      <c r="K531" s="1"/>
      <c r="L531" s="1"/>
      <c r="M531" s="1"/>
      <c r="N531" s="1"/>
      <c r="O531" s="1"/>
      <c r="P531" s="1"/>
      <c r="Q531" s="1"/>
      <c r="R531" s="1"/>
      <c r="S531" s="1"/>
      <c r="T531" s="1"/>
      <c r="U531" s="1"/>
    </row>
    <row r="532" spans="1:21" ht="9.75" customHeight="1">
      <c r="A532" s="1"/>
      <c r="B532" s="1"/>
      <c r="C532" s="1"/>
      <c r="D532" s="1"/>
      <c r="E532" s="1"/>
      <c r="F532" s="1"/>
      <c r="G532" s="1"/>
      <c r="H532" s="1"/>
      <c r="I532" s="1"/>
      <c r="J532" s="1"/>
      <c r="K532" s="1"/>
      <c r="L532" s="1"/>
      <c r="M532" s="1"/>
      <c r="N532" s="1"/>
      <c r="O532" s="1"/>
      <c r="P532" s="1"/>
      <c r="Q532" s="1"/>
      <c r="R532" s="1"/>
      <c r="S532" s="1"/>
      <c r="T532" s="1"/>
      <c r="U532" s="1"/>
    </row>
    <row r="533" spans="1:21" ht="9.75" customHeight="1">
      <c r="A533" s="1"/>
      <c r="B533" s="1"/>
      <c r="C533" s="1"/>
      <c r="D533" s="1"/>
      <c r="E533" s="1"/>
      <c r="F533" s="1"/>
      <c r="G533" s="1"/>
      <c r="H533" s="1"/>
      <c r="I533" s="1"/>
      <c r="J533" s="1"/>
      <c r="K533" s="1"/>
      <c r="L533" s="1"/>
      <c r="M533" s="1"/>
      <c r="N533" s="1"/>
      <c r="O533" s="1"/>
      <c r="P533" s="1"/>
      <c r="Q533" s="1"/>
      <c r="R533" s="1"/>
      <c r="S533" s="1"/>
      <c r="T533" s="1"/>
      <c r="U533" s="1"/>
    </row>
    <row r="534" spans="1:21" ht="9.75" customHeight="1">
      <c r="A534" s="1"/>
      <c r="B534" s="1"/>
      <c r="C534" s="1"/>
      <c r="D534" s="1"/>
      <c r="E534" s="1"/>
      <c r="F534" s="1"/>
      <c r="G534" s="1"/>
      <c r="H534" s="1"/>
      <c r="I534" s="1"/>
      <c r="J534" s="1"/>
      <c r="K534" s="1"/>
      <c r="L534" s="1"/>
      <c r="M534" s="1"/>
      <c r="N534" s="1"/>
      <c r="O534" s="1"/>
      <c r="P534" s="1"/>
      <c r="Q534" s="1"/>
      <c r="R534" s="1"/>
      <c r="S534" s="1"/>
      <c r="T534" s="1"/>
      <c r="U534" s="1"/>
    </row>
    <row r="535" spans="1:21" ht="9.75" customHeight="1">
      <c r="A535" s="1"/>
      <c r="B535" s="1"/>
      <c r="C535" s="1"/>
      <c r="D535" s="1"/>
      <c r="E535" s="1"/>
      <c r="F535" s="1"/>
      <c r="G535" s="1"/>
      <c r="H535" s="1"/>
      <c r="I535" s="1"/>
      <c r="J535" s="1"/>
      <c r="K535" s="1"/>
      <c r="L535" s="1"/>
      <c r="M535" s="1"/>
      <c r="N535" s="1"/>
      <c r="O535" s="1"/>
      <c r="P535" s="1"/>
      <c r="Q535" s="1"/>
      <c r="R535" s="1"/>
      <c r="S535" s="1"/>
      <c r="T535" s="1"/>
      <c r="U535" s="1"/>
    </row>
    <row r="536" spans="1:21" ht="9.75" customHeight="1">
      <c r="A536" s="1"/>
      <c r="B536" s="1"/>
      <c r="C536" s="1"/>
      <c r="D536" s="1"/>
      <c r="E536" s="1"/>
      <c r="F536" s="1"/>
      <c r="G536" s="1"/>
      <c r="H536" s="1"/>
      <c r="I536" s="1"/>
      <c r="J536" s="1"/>
      <c r="K536" s="1"/>
      <c r="L536" s="1"/>
      <c r="M536" s="1"/>
      <c r="N536" s="1"/>
      <c r="O536" s="1"/>
      <c r="P536" s="1"/>
      <c r="Q536" s="1"/>
      <c r="R536" s="1"/>
      <c r="S536" s="1"/>
      <c r="T536" s="1"/>
      <c r="U536" s="1"/>
    </row>
    <row r="537" spans="1:21" ht="9.75" customHeight="1">
      <c r="A537" s="1"/>
      <c r="B537" s="1"/>
      <c r="C537" s="1"/>
      <c r="D537" s="1"/>
      <c r="E537" s="1"/>
      <c r="F537" s="1"/>
      <c r="G537" s="1"/>
      <c r="H537" s="1"/>
      <c r="I537" s="1"/>
      <c r="J537" s="1"/>
      <c r="K537" s="1"/>
      <c r="L537" s="1"/>
      <c r="M537" s="1"/>
      <c r="N537" s="1"/>
      <c r="O537" s="1"/>
      <c r="P537" s="1"/>
      <c r="Q537" s="1"/>
      <c r="R537" s="1"/>
      <c r="S537" s="1"/>
      <c r="T537" s="1"/>
      <c r="U537" s="1"/>
    </row>
    <row r="538" spans="1:21" ht="9.75" customHeight="1">
      <c r="A538" s="1"/>
      <c r="B538" s="1"/>
      <c r="C538" s="1"/>
      <c r="D538" s="1"/>
      <c r="E538" s="1"/>
      <c r="F538" s="1"/>
      <c r="G538" s="1"/>
      <c r="H538" s="1"/>
      <c r="I538" s="1"/>
      <c r="J538" s="1"/>
      <c r="K538" s="1"/>
      <c r="L538" s="1"/>
      <c r="M538" s="1"/>
      <c r="N538" s="1"/>
      <c r="O538" s="1"/>
      <c r="P538" s="1"/>
      <c r="Q538" s="1"/>
      <c r="R538" s="1"/>
      <c r="S538" s="1"/>
      <c r="T538" s="1"/>
      <c r="U538" s="1"/>
    </row>
    <row r="539" spans="1:21" ht="9.75" customHeight="1">
      <c r="A539" s="1"/>
      <c r="B539" s="1"/>
      <c r="C539" s="1"/>
      <c r="D539" s="1"/>
      <c r="E539" s="1"/>
      <c r="F539" s="1"/>
      <c r="G539" s="1"/>
      <c r="H539" s="1"/>
      <c r="I539" s="1"/>
      <c r="J539" s="1"/>
      <c r="K539" s="1"/>
      <c r="L539" s="1"/>
      <c r="M539" s="1"/>
      <c r="N539" s="1"/>
      <c r="O539" s="1"/>
      <c r="P539" s="1"/>
      <c r="Q539" s="1"/>
      <c r="R539" s="1"/>
      <c r="S539" s="1"/>
      <c r="T539" s="1"/>
      <c r="U539" s="1"/>
    </row>
    <row r="540" spans="1:21" ht="9.75" customHeight="1">
      <c r="A540" s="1"/>
      <c r="B540" s="1"/>
      <c r="C540" s="1"/>
      <c r="D540" s="1"/>
      <c r="E540" s="1"/>
      <c r="F540" s="1"/>
      <c r="G540" s="1"/>
      <c r="H540" s="1"/>
      <c r="I540" s="1"/>
      <c r="J540" s="1"/>
      <c r="K540" s="1"/>
      <c r="L540" s="1"/>
      <c r="M540" s="1"/>
      <c r="N540" s="1"/>
      <c r="O540" s="1"/>
      <c r="P540" s="1"/>
      <c r="Q540" s="1"/>
      <c r="R540" s="1"/>
      <c r="S540" s="1"/>
      <c r="T540" s="1"/>
      <c r="U540" s="1"/>
    </row>
    <row r="541" spans="1:21" ht="9.75" customHeight="1">
      <c r="A541" s="1"/>
      <c r="B541" s="1"/>
      <c r="C541" s="1"/>
      <c r="D541" s="1"/>
      <c r="E541" s="1"/>
      <c r="F541" s="1"/>
      <c r="G541" s="1"/>
      <c r="H541" s="1"/>
      <c r="I541" s="1"/>
      <c r="J541" s="1"/>
      <c r="K541" s="1"/>
      <c r="L541" s="1"/>
      <c r="M541" s="1"/>
      <c r="N541" s="1"/>
      <c r="O541" s="1"/>
      <c r="P541" s="1"/>
      <c r="Q541" s="1"/>
      <c r="R541" s="1"/>
      <c r="S541" s="1"/>
      <c r="T541" s="1"/>
      <c r="U541" s="1"/>
    </row>
    <row r="542" spans="1:21" ht="9.75" customHeight="1">
      <c r="A542" s="1"/>
      <c r="B542" s="1"/>
      <c r="C542" s="1"/>
      <c r="D542" s="1"/>
      <c r="E542" s="1"/>
      <c r="F542" s="1"/>
      <c r="G542" s="1"/>
      <c r="H542" s="1"/>
      <c r="I542" s="1"/>
      <c r="J542" s="1"/>
      <c r="K542" s="1"/>
      <c r="L542" s="1"/>
      <c r="M542" s="1"/>
      <c r="N542" s="1"/>
      <c r="O542" s="1"/>
      <c r="P542" s="1"/>
      <c r="Q542" s="1"/>
      <c r="R542" s="1"/>
      <c r="S542" s="1"/>
      <c r="T542" s="1"/>
      <c r="U542" s="1"/>
    </row>
    <row r="543" spans="1:21" ht="9.75" customHeight="1">
      <c r="A543" s="1"/>
      <c r="B543" s="1"/>
      <c r="C543" s="1"/>
      <c r="D543" s="1"/>
      <c r="E543" s="1"/>
      <c r="F543" s="1"/>
      <c r="G543" s="1"/>
      <c r="H543" s="1"/>
      <c r="I543" s="1"/>
      <c r="J543" s="1"/>
      <c r="K543" s="1"/>
      <c r="L543" s="1"/>
      <c r="M543" s="1"/>
      <c r="N543" s="1"/>
      <c r="O543" s="1"/>
      <c r="P543" s="1"/>
      <c r="Q543" s="1"/>
      <c r="R543" s="1"/>
      <c r="S543" s="1"/>
      <c r="T543" s="1"/>
      <c r="U543" s="1"/>
    </row>
    <row r="544" spans="1:21" ht="9.75" customHeight="1">
      <c r="A544" s="1"/>
      <c r="B544" s="1"/>
      <c r="C544" s="1"/>
      <c r="D544" s="1"/>
      <c r="E544" s="1"/>
      <c r="F544" s="1"/>
      <c r="G544" s="1"/>
      <c r="H544" s="1"/>
      <c r="I544" s="1"/>
      <c r="J544" s="1"/>
      <c r="K544" s="1"/>
      <c r="L544" s="1"/>
      <c r="M544" s="1"/>
      <c r="N544" s="1"/>
      <c r="O544" s="1"/>
      <c r="P544" s="1"/>
      <c r="Q544" s="1"/>
      <c r="R544" s="1"/>
      <c r="S544" s="1"/>
      <c r="T544" s="1"/>
      <c r="U544" s="1"/>
    </row>
    <row r="545" spans="1:21" ht="9.75" customHeight="1">
      <c r="A545" s="1"/>
      <c r="B545" s="1"/>
      <c r="C545" s="1"/>
      <c r="D545" s="1"/>
      <c r="E545" s="1"/>
      <c r="F545" s="1"/>
      <c r="G545" s="1"/>
      <c r="H545" s="1"/>
      <c r="I545" s="1"/>
      <c r="J545" s="1"/>
      <c r="K545" s="1"/>
      <c r="L545" s="1"/>
      <c r="M545" s="1"/>
      <c r="N545" s="1"/>
      <c r="O545" s="1"/>
      <c r="P545" s="1"/>
      <c r="Q545" s="1"/>
      <c r="R545" s="1"/>
      <c r="S545" s="1"/>
      <c r="T545" s="1"/>
      <c r="U545" s="1"/>
    </row>
    <row r="546" spans="1:21" ht="9.75" customHeight="1">
      <c r="A546" s="1"/>
      <c r="B546" s="1"/>
      <c r="C546" s="1"/>
      <c r="D546" s="1"/>
      <c r="E546" s="1"/>
      <c r="F546" s="1"/>
      <c r="G546" s="1"/>
      <c r="H546" s="1"/>
      <c r="I546" s="1"/>
      <c r="J546" s="1"/>
      <c r="K546" s="1"/>
      <c r="L546" s="1"/>
      <c r="M546" s="1"/>
      <c r="N546" s="1"/>
      <c r="O546" s="1"/>
      <c r="P546" s="1"/>
      <c r="Q546" s="1"/>
      <c r="R546" s="1"/>
      <c r="S546" s="1"/>
      <c r="T546" s="1"/>
      <c r="U546" s="1"/>
    </row>
    <row r="547" spans="1:21" ht="9.75" customHeight="1">
      <c r="A547" s="1"/>
      <c r="B547" s="1"/>
      <c r="C547" s="1"/>
      <c r="D547" s="1"/>
      <c r="E547" s="1"/>
      <c r="F547" s="1"/>
      <c r="G547" s="1"/>
      <c r="H547" s="1"/>
      <c r="I547" s="1"/>
      <c r="J547" s="1"/>
      <c r="K547" s="1"/>
      <c r="L547" s="1"/>
      <c r="M547" s="1"/>
      <c r="N547" s="1"/>
      <c r="O547" s="1"/>
      <c r="P547" s="1"/>
      <c r="Q547" s="1"/>
      <c r="R547" s="1"/>
      <c r="S547" s="1"/>
      <c r="T547" s="1"/>
      <c r="U547" s="1"/>
    </row>
    <row r="548" spans="1:21" ht="9.75" customHeight="1">
      <c r="A548" s="1"/>
      <c r="B548" s="1"/>
      <c r="C548" s="1"/>
      <c r="D548" s="1"/>
      <c r="E548" s="1"/>
      <c r="F548" s="1"/>
      <c r="G548" s="1"/>
      <c r="H548" s="1"/>
      <c r="I548" s="1"/>
      <c r="J548" s="1"/>
      <c r="K548" s="1"/>
      <c r="L548" s="1"/>
      <c r="M548" s="1"/>
      <c r="N548" s="1"/>
      <c r="O548" s="1"/>
      <c r="P548" s="1"/>
      <c r="Q548" s="1"/>
      <c r="R548" s="1"/>
      <c r="S548" s="1"/>
      <c r="T548" s="1"/>
      <c r="U548" s="1"/>
    </row>
    <row r="549" spans="1:21" ht="9.75" customHeight="1">
      <c r="A549" s="1"/>
      <c r="B549" s="1"/>
      <c r="C549" s="1"/>
      <c r="D549" s="1"/>
      <c r="E549" s="1"/>
      <c r="F549" s="1"/>
      <c r="G549" s="1"/>
      <c r="H549" s="1"/>
      <c r="I549" s="1"/>
      <c r="J549" s="1"/>
      <c r="K549" s="1"/>
      <c r="L549" s="1"/>
      <c r="M549" s="1"/>
      <c r="N549" s="1"/>
      <c r="O549" s="1"/>
      <c r="P549" s="1"/>
      <c r="Q549" s="1"/>
      <c r="R549" s="1"/>
      <c r="S549" s="1"/>
      <c r="T549" s="1"/>
      <c r="U549" s="1"/>
    </row>
    <row r="550" spans="1:21" ht="9.75" customHeight="1">
      <c r="A550" s="1"/>
      <c r="B550" s="1"/>
      <c r="C550" s="1"/>
      <c r="D550" s="1"/>
      <c r="E550" s="1"/>
      <c r="F550" s="1"/>
      <c r="G550" s="1"/>
      <c r="H550" s="1"/>
      <c r="I550" s="1"/>
      <c r="J550" s="1"/>
      <c r="K550" s="1"/>
      <c r="L550" s="1"/>
      <c r="M550" s="1"/>
      <c r="N550" s="1"/>
      <c r="O550" s="1"/>
      <c r="P550" s="1"/>
      <c r="Q550" s="1"/>
      <c r="R550" s="1"/>
      <c r="S550" s="1"/>
      <c r="T550" s="1"/>
      <c r="U550" s="1"/>
    </row>
    <row r="551" spans="1:21" ht="9.75" customHeight="1">
      <c r="A551" s="1"/>
      <c r="B551" s="1"/>
      <c r="C551" s="1"/>
      <c r="D551" s="1"/>
      <c r="E551" s="1"/>
      <c r="F551" s="1"/>
      <c r="G551" s="1"/>
      <c r="H551" s="1"/>
      <c r="I551" s="1"/>
      <c r="J551" s="1"/>
      <c r="K551" s="1"/>
      <c r="L551" s="1"/>
      <c r="M551" s="1"/>
      <c r="N551" s="1"/>
      <c r="O551" s="1"/>
      <c r="P551" s="1"/>
      <c r="Q551" s="1"/>
      <c r="R551" s="1"/>
      <c r="S551" s="1"/>
      <c r="T551" s="1"/>
      <c r="U551" s="1"/>
    </row>
    <row r="552" spans="1:21" ht="9.75" customHeight="1">
      <c r="A552" s="1"/>
      <c r="B552" s="1"/>
      <c r="C552" s="1"/>
      <c r="D552" s="1"/>
      <c r="E552" s="1"/>
      <c r="F552" s="1"/>
      <c r="G552" s="1"/>
      <c r="H552" s="1"/>
      <c r="I552" s="1"/>
      <c r="J552" s="1"/>
      <c r="K552" s="1"/>
      <c r="L552" s="1"/>
      <c r="M552" s="1"/>
      <c r="N552" s="1"/>
      <c r="O552" s="1"/>
      <c r="P552" s="1"/>
      <c r="Q552" s="1"/>
      <c r="R552" s="1"/>
      <c r="S552" s="1"/>
      <c r="T552" s="1"/>
      <c r="U552" s="1"/>
    </row>
    <row r="553" spans="1:21" ht="9.75" customHeight="1">
      <c r="A553" s="1"/>
      <c r="B553" s="1"/>
      <c r="C553" s="1"/>
      <c r="D553" s="1"/>
      <c r="E553" s="1"/>
      <c r="F553" s="1"/>
      <c r="G553" s="1"/>
      <c r="H553" s="1"/>
      <c r="I553" s="1"/>
      <c r="J553" s="1"/>
      <c r="K553" s="1"/>
      <c r="L553" s="1"/>
      <c r="M553" s="1"/>
      <c r="N553" s="1"/>
      <c r="O553" s="1"/>
      <c r="P553" s="1"/>
      <c r="Q553" s="1"/>
      <c r="R553" s="1"/>
      <c r="S553" s="1"/>
      <c r="T553" s="1"/>
      <c r="U553" s="1"/>
    </row>
    <row r="554" spans="1:21" ht="9.75" customHeight="1">
      <c r="A554" s="1"/>
      <c r="B554" s="1"/>
      <c r="C554" s="1"/>
      <c r="D554" s="1"/>
      <c r="E554" s="1"/>
      <c r="F554" s="1"/>
      <c r="G554" s="1"/>
      <c r="H554" s="1"/>
      <c r="I554" s="1"/>
      <c r="J554" s="1"/>
      <c r="K554" s="1"/>
      <c r="L554" s="1"/>
      <c r="M554" s="1"/>
      <c r="N554" s="1"/>
      <c r="O554" s="1"/>
      <c r="P554" s="1"/>
      <c r="Q554" s="1"/>
      <c r="R554" s="1"/>
      <c r="S554" s="1"/>
      <c r="T554" s="1"/>
      <c r="U554" s="1"/>
    </row>
    <row r="555" spans="1:21" ht="9.75" customHeight="1">
      <c r="A555" s="1"/>
      <c r="B555" s="1"/>
      <c r="C555" s="1"/>
      <c r="D555" s="1"/>
      <c r="E555" s="1"/>
      <c r="F555" s="1"/>
      <c r="G555" s="1"/>
      <c r="H555" s="1"/>
      <c r="I555" s="1"/>
      <c r="J555" s="1"/>
      <c r="K555" s="1"/>
      <c r="L555" s="1"/>
      <c r="M555" s="1"/>
      <c r="N555" s="1"/>
      <c r="O555" s="1"/>
      <c r="P555" s="1"/>
      <c r="Q555" s="1"/>
      <c r="R555" s="1"/>
      <c r="S555" s="1"/>
      <c r="T555" s="1"/>
      <c r="U555" s="1"/>
    </row>
    <row r="556" spans="1:21" ht="9.75" customHeight="1">
      <c r="A556" s="1"/>
      <c r="B556" s="1"/>
      <c r="C556" s="1"/>
      <c r="D556" s="1"/>
      <c r="E556" s="1"/>
      <c r="F556" s="1"/>
      <c r="G556" s="1"/>
      <c r="H556" s="1"/>
      <c r="I556" s="1"/>
      <c r="J556" s="1"/>
      <c r="K556" s="1"/>
      <c r="L556" s="1"/>
      <c r="M556" s="1"/>
      <c r="N556" s="1"/>
      <c r="O556" s="1"/>
      <c r="P556" s="1"/>
      <c r="Q556" s="1"/>
      <c r="R556" s="1"/>
      <c r="S556" s="1"/>
      <c r="T556" s="1"/>
      <c r="U556" s="1"/>
    </row>
    <row r="557" spans="1:21" ht="9.75" customHeight="1">
      <c r="A557" s="1"/>
      <c r="B557" s="1"/>
      <c r="C557" s="1"/>
      <c r="D557" s="1"/>
      <c r="E557" s="1"/>
      <c r="F557" s="1"/>
      <c r="G557" s="1"/>
      <c r="H557" s="1"/>
      <c r="I557" s="1"/>
      <c r="J557" s="1"/>
      <c r="K557" s="1"/>
      <c r="L557" s="1"/>
      <c r="M557" s="1"/>
      <c r="N557" s="1"/>
      <c r="O557" s="1"/>
      <c r="P557" s="1"/>
      <c r="Q557" s="1"/>
      <c r="R557" s="1"/>
      <c r="S557" s="1"/>
      <c r="T557" s="1"/>
      <c r="U557" s="1"/>
    </row>
    <row r="558" spans="1:21" ht="9.75" customHeight="1">
      <c r="A558" s="1"/>
      <c r="B558" s="1"/>
      <c r="C558" s="1"/>
      <c r="D558" s="1"/>
      <c r="E558" s="1"/>
      <c r="F558" s="1"/>
      <c r="G558" s="1"/>
      <c r="H558" s="1"/>
      <c r="I558" s="1"/>
      <c r="J558" s="1"/>
      <c r="K558" s="1"/>
      <c r="L558" s="1"/>
      <c r="M558" s="1"/>
      <c r="N558" s="1"/>
      <c r="O558" s="1"/>
      <c r="P558" s="1"/>
      <c r="Q558" s="1"/>
      <c r="R558" s="1"/>
      <c r="S558" s="1"/>
      <c r="T558" s="1"/>
      <c r="U558" s="1"/>
    </row>
    <row r="559" spans="1:21" ht="9.75" customHeight="1">
      <c r="A559" s="1"/>
      <c r="B559" s="1"/>
      <c r="C559" s="1"/>
      <c r="D559" s="1"/>
      <c r="E559" s="1"/>
      <c r="F559" s="1"/>
      <c r="G559" s="1"/>
      <c r="H559" s="1"/>
      <c r="I559" s="1"/>
      <c r="J559" s="1"/>
      <c r="K559" s="1"/>
      <c r="L559" s="1"/>
      <c r="M559" s="1"/>
      <c r="N559" s="1"/>
      <c r="O559" s="1"/>
      <c r="P559" s="1"/>
      <c r="Q559" s="1"/>
      <c r="R559" s="1"/>
      <c r="S559" s="1"/>
      <c r="T559" s="1"/>
      <c r="U559" s="1"/>
    </row>
    <row r="560" spans="1:21" ht="9.75" customHeight="1">
      <c r="A560" s="1"/>
      <c r="B560" s="1"/>
      <c r="C560" s="1"/>
      <c r="D560" s="1"/>
      <c r="E560" s="1"/>
      <c r="F560" s="1"/>
      <c r="G560" s="1"/>
      <c r="H560" s="1"/>
      <c r="I560" s="1"/>
      <c r="J560" s="1"/>
      <c r="K560" s="1"/>
      <c r="L560" s="1"/>
      <c r="M560" s="1"/>
      <c r="N560" s="1"/>
      <c r="O560" s="1"/>
      <c r="P560" s="1"/>
      <c r="Q560" s="1"/>
      <c r="R560" s="1"/>
      <c r="S560" s="1"/>
      <c r="T560" s="1"/>
      <c r="U560" s="1"/>
    </row>
    <row r="561" spans="1:21" ht="9.75" customHeight="1">
      <c r="A561" s="1"/>
      <c r="B561" s="1"/>
      <c r="C561" s="1"/>
      <c r="D561" s="1"/>
      <c r="E561" s="1"/>
      <c r="F561" s="1"/>
      <c r="G561" s="1"/>
      <c r="H561" s="1"/>
      <c r="I561" s="1"/>
      <c r="J561" s="1"/>
      <c r="K561" s="1"/>
      <c r="L561" s="1"/>
      <c r="M561" s="1"/>
      <c r="N561" s="1"/>
      <c r="O561" s="1"/>
      <c r="P561" s="1"/>
      <c r="Q561" s="1"/>
      <c r="R561" s="1"/>
      <c r="S561" s="1"/>
      <c r="T561" s="1"/>
      <c r="U561" s="1"/>
    </row>
    <row r="562" spans="1:21" ht="9.75" customHeight="1">
      <c r="A562" s="1"/>
      <c r="B562" s="1"/>
      <c r="C562" s="1"/>
      <c r="D562" s="1"/>
      <c r="E562" s="1"/>
      <c r="F562" s="1"/>
      <c r="G562" s="1"/>
      <c r="H562" s="1"/>
      <c r="I562" s="1"/>
      <c r="J562" s="1"/>
      <c r="K562" s="1"/>
      <c r="L562" s="1"/>
      <c r="M562" s="1"/>
      <c r="N562" s="1"/>
      <c r="O562" s="1"/>
      <c r="P562" s="1"/>
      <c r="Q562" s="1"/>
      <c r="R562" s="1"/>
      <c r="S562" s="1"/>
      <c r="T562" s="1"/>
      <c r="U562" s="1"/>
    </row>
    <row r="563" spans="1:21" ht="9.75" customHeight="1">
      <c r="A563" s="1"/>
      <c r="B563" s="1"/>
      <c r="C563" s="1"/>
      <c r="D563" s="1"/>
      <c r="E563" s="1"/>
      <c r="F563" s="1"/>
      <c r="G563" s="1"/>
      <c r="H563" s="1"/>
      <c r="I563" s="1"/>
      <c r="J563" s="1"/>
      <c r="K563" s="1"/>
      <c r="L563" s="1"/>
      <c r="M563" s="1"/>
      <c r="N563" s="1"/>
      <c r="O563" s="1"/>
      <c r="P563" s="1"/>
      <c r="Q563" s="1"/>
      <c r="R563" s="1"/>
      <c r="S563" s="1"/>
      <c r="T563" s="1"/>
      <c r="U563" s="1"/>
    </row>
    <row r="564" spans="1:21" ht="9.75" customHeight="1">
      <c r="A564" s="1"/>
      <c r="B564" s="1"/>
      <c r="C564" s="1"/>
      <c r="D564" s="1"/>
      <c r="E564" s="1"/>
      <c r="F564" s="1"/>
      <c r="G564" s="1"/>
      <c r="H564" s="1"/>
      <c r="I564" s="1"/>
      <c r="J564" s="1"/>
      <c r="K564" s="1"/>
      <c r="L564" s="1"/>
      <c r="M564" s="1"/>
      <c r="N564" s="1"/>
      <c r="O564" s="1"/>
      <c r="P564" s="1"/>
      <c r="Q564" s="1"/>
      <c r="R564" s="1"/>
      <c r="S564" s="1"/>
      <c r="T564" s="1"/>
      <c r="U564" s="1"/>
    </row>
    <row r="565" spans="1:21" ht="9.75" customHeight="1">
      <c r="A565" s="1"/>
      <c r="B565" s="1"/>
      <c r="C565" s="1"/>
      <c r="D565" s="1"/>
      <c r="E565" s="1"/>
      <c r="F565" s="1"/>
      <c r="G565" s="1"/>
      <c r="H565" s="1"/>
      <c r="I565" s="1"/>
      <c r="J565" s="1"/>
      <c r="K565" s="1"/>
      <c r="L565" s="1"/>
      <c r="M565" s="1"/>
      <c r="N565" s="1"/>
      <c r="O565" s="1"/>
      <c r="P565" s="1"/>
      <c r="Q565" s="1"/>
      <c r="R565" s="1"/>
      <c r="S565" s="1"/>
      <c r="T565" s="1"/>
      <c r="U565" s="1"/>
    </row>
    <row r="566" spans="1:21" ht="9.75" customHeight="1">
      <c r="A566" s="1"/>
      <c r="B566" s="1"/>
      <c r="C566" s="1"/>
      <c r="D566" s="1"/>
      <c r="E566" s="1"/>
      <c r="F566" s="1"/>
      <c r="G566" s="1"/>
      <c r="H566" s="1"/>
      <c r="I566" s="1"/>
      <c r="J566" s="1"/>
      <c r="K566" s="1"/>
      <c r="L566" s="1"/>
      <c r="M566" s="1"/>
      <c r="N566" s="1"/>
      <c r="O566" s="1"/>
      <c r="P566" s="1"/>
      <c r="Q566" s="1"/>
      <c r="R566" s="1"/>
      <c r="S566" s="1"/>
      <c r="T566" s="1"/>
      <c r="U566" s="1"/>
    </row>
    <row r="567" spans="1:21" ht="9.75" customHeight="1">
      <c r="A567" s="1"/>
      <c r="B567" s="1"/>
      <c r="C567" s="1"/>
      <c r="D567" s="1"/>
      <c r="E567" s="1"/>
      <c r="F567" s="1"/>
      <c r="G567" s="1"/>
      <c r="H567" s="1"/>
      <c r="I567" s="1"/>
      <c r="J567" s="1"/>
      <c r="K567" s="1"/>
      <c r="L567" s="1"/>
      <c r="M567" s="1"/>
      <c r="N567" s="1"/>
      <c r="O567" s="1"/>
      <c r="P567" s="1"/>
      <c r="Q567" s="1"/>
      <c r="R567" s="1"/>
      <c r="S567" s="1"/>
      <c r="T567" s="1"/>
      <c r="U567" s="1"/>
    </row>
    <row r="568" spans="1:21" ht="9.75" customHeight="1">
      <c r="A568" s="1"/>
      <c r="B568" s="1"/>
      <c r="C568" s="1"/>
      <c r="D568" s="1"/>
      <c r="E568" s="1"/>
      <c r="F568" s="1"/>
      <c r="G568" s="1"/>
      <c r="H568" s="1"/>
      <c r="I568" s="1"/>
      <c r="J568" s="1"/>
      <c r="K568" s="1"/>
      <c r="L568" s="1"/>
      <c r="M568" s="1"/>
      <c r="N568" s="1"/>
      <c r="O568" s="1"/>
      <c r="P568" s="1"/>
      <c r="Q568" s="1"/>
      <c r="R568" s="1"/>
      <c r="S568" s="1"/>
      <c r="T568" s="1"/>
      <c r="U568" s="1"/>
    </row>
    <row r="569" spans="1:21" ht="9.75" customHeight="1">
      <c r="A569" s="1"/>
      <c r="B569" s="1"/>
      <c r="C569" s="1"/>
      <c r="D569" s="1"/>
      <c r="E569" s="1"/>
      <c r="F569" s="1"/>
      <c r="G569" s="1"/>
      <c r="H569" s="1"/>
      <c r="I569" s="1"/>
      <c r="J569" s="1"/>
      <c r="K569" s="1"/>
      <c r="L569" s="1"/>
      <c r="M569" s="1"/>
      <c r="N569" s="1"/>
      <c r="O569" s="1"/>
      <c r="P569" s="1"/>
      <c r="Q569" s="1"/>
      <c r="R569" s="1"/>
      <c r="S569" s="1"/>
      <c r="T569" s="1"/>
      <c r="U569" s="1"/>
    </row>
    <row r="570" spans="1:21" ht="9.75" customHeight="1">
      <c r="A570" s="1"/>
      <c r="B570" s="1"/>
      <c r="C570" s="1"/>
      <c r="D570" s="1"/>
      <c r="E570" s="1"/>
      <c r="F570" s="1"/>
      <c r="G570" s="1"/>
      <c r="H570" s="1"/>
      <c r="I570" s="1"/>
      <c r="J570" s="1"/>
      <c r="K570" s="1"/>
      <c r="L570" s="1"/>
      <c r="M570" s="1"/>
      <c r="N570" s="1"/>
      <c r="O570" s="1"/>
      <c r="P570" s="1"/>
      <c r="Q570" s="1"/>
      <c r="R570" s="1"/>
      <c r="S570" s="1"/>
      <c r="T570" s="1"/>
      <c r="U570" s="1"/>
    </row>
    <row r="571" spans="1:21" ht="9.75" customHeight="1">
      <c r="A571" s="1"/>
      <c r="B571" s="1"/>
      <c r="C571" s="1"/>
      <c r="D571" s="1"/>
      <c r="E571" s="1"/>
      <c r="F571" s="1"/>
      <c r="G571" s="1"/>
      <c r="H571" s="1"/>
      <c r="I571" s="1"/>
      <c r="J571" s="1"/>
      <c r="K571" s="1"/>
      <c r="L571" s="1"/>
      <c r="M571" s="1"/>
      <c r="N571" s="1"/>
      <c r="O571" s="1"/>
      <c r="P571" s="1"/>
      <c r="Q571" s="1"/>
      <c r="R571" s="1"/>
      <c r="S571" s="1"/>
      <c r="T571" s="1"/>
      <c r="U571" s="1"/>
    </row>
    <row r="572" spans="1:21" ht="9.75" customHeight="1">
      <c r="A572" s="1"/>
      <c r="B572" s="1"/>
      <c r="C572" s="1"/>
      <c r="D572" s="1"/>
      <c r="E572" s="1"/>
      <c r="F572" s="1"/>
      <c r="G572" s="1"/>
      <c r="H572" s="1"/>
      <c r="I572" s="1"/>
      <c r="J572" s="1"/>
      <c r="K572" s="1"/>
      <c r="L572" s="1"/>
      <c r="M572" s="1"/>
      <c r="N572" s="1"/>
      <c r="O572" s="1"/>
      <c r="P572" s="1"/>
      <c r="Q572" s="1"/>
      <c r="R572" s="1"/>
      <c r="S572" s="1"/>
      <c r="T572" s="1"/>
      <c r="U572" s="1"/>
    </row>
    <row r="573" spans="1:21" ht="9.75" customHeight="1">
      <c r="A573" s="1"/>
      <c r="B573" s="1"/>
      <c r="C573" s="1"/>
      <c r="D573" s="1"/>
      <c r="E573" s="1"/>
      <c r="F573" s="1"/>
      <c r="G573" s="1"/>
      <c r="H573" s="1"/>
      <c r="I573" s="1"/>
      <c r="J573" s="1"/>
      <c r="K573" s="1"/>
      <c r="L573" s="1"/>
      <c r="M573" s="1"/>
      <c r="N573" s="1"/>
      <c r="O573" s="1"/>
      <c r="P573" s="1"/>
      <c r="Q573" s="1"/>
      <c r="R573" s="1"/>
      <c r="S573" s="1"/>
      <c r="T573" s="1"/>
      <c r="U573" s="1"/>
    </row>
    <row r="574" spans="1:21" ht="9.75" customHeight="1">
      <c r="A574" s="1"/>
      <c r="B574" s="1"/>
      <c r="C574" s="1"/>
      <c r="D574" s="1"/>
      <c r="E574" s="1"/>
      <c r="F574" s="1"/>
      <c r="G574" s="1"/>
      <c r="H574" s="1"/>
      <c r="I574" s="1"/>
      <c r="J574" s="1"/>
      <c r="K574" s="1"/>
      <c r="L574" s="1"/>
      <c r="M574" s="1"/>
      <c r="N574" s="1"/>
      <c r="O574" s="1"/>
      <c r="P574" s="1"/>
      <c r="Q574" s="1"/>
      <c r="R574" s="1"/>
      <c r="S574" s="1"/>
      <c r="T574" s="1"/>
      <c r="U574" s="1"/>
    </row>
    <row r="575" spans="1:21" ht="9.75" customHeight="1">
      <c r="A575" s="1"/>
      <c r="B575" s="1"/>
      <c r="C575" s="1"/>
      <c r="D575" s="1"/>
      <c r="E575" s="1"/>
      <c r="F575" s="1"/>
      <c r="G575" s="1"/>
      <c r="H575" s="1"/>
      <c r="I575" s="1"/>
      <c r="J575" s="1"/>
      <c r="K575" s="1"/>
      <c r="L575" s="1"/>
      <c r="M575" s="1"/>
      <c r="N575" s="1"/>
      <c r="O575" s="1"/>
      <c r="P575" s="1"/>
      <c r="Q575" s="1"/>
      <c r="R575" s="1"/>
      <c r="S575" s="1"/>
      <c r="T575" s="1"/>
      <c r="U575" s="1"/>
    </row>
    <row r="576" spans="1:21" ht="9.75" customHeight="1">
      <c r="A576" s="1"/>
      <c r="B576" s="1"/>
      <c r="C576" s="1"/>
      <c r="D576" s="1"/>
      <c r="E576" s="1"/>
      <c r="F576" s="1"/>
      <c r="G576" s="1"/>
      <c r="H576" s="1"/>
      <c r="I576" s="1"/>
      <c r="J576" s="1"/>
      <c r="K576" s="1"/>
      <c r="L576" s="1"/>
      <c r="M576" s="1"/>
      <c r="N576" s="1"/>
      <c r="O576" s="1"/>
      <c r="P576" s="1"/>
      <c r="Q576" s="1"/>
      <c r="R576" s="1"/>
      <c r="S576" s="1"/>
      <c r="T576" s="1"/>
      <c r="U576" s="1"/>
    </row>
    <row r="577" spans="1:21" ht="9.75" customHeight="1">
      <c r="A577" s="1"/>
      <c r="B577" s="1"/>
      <c r="C577" s="1"/>
      <c r="D577" s="1"/>
      <c r="E577" s="1"/>
      <c r="F577" s="1"/>
      <c r="G577" s="1"/>
      <c r="H577" s="1"/>
      <c r="I577" s="1"/>
      <c r="J577" s="1"/>
      <c r="K577" s="1"/>
      <c r="L577" s="1"/>
      <c r="M577" s="1"/>
      <c r="N577" s="1"/>
      <c r="O577" s="1"/>
      <c r="P577" s="1"/>
      <c r="Q577" s="1"/>
      <c r="R577" s="1"/>
      <c r="S577" s="1"/>
      <c r="T577" s="1"/>
      <c r="U577" s="1"/>
    </row>
    <row r="578" spans="1:21" ht="9.75" customHeight="1">
      <c r="A578" s="1"/>
      <c r="B578" s="1"/>
      <c r="C578" s="1"/>
      <c r="D578" s="1"/>
      <c r="E578" s="1"/>
      <c r="F578" s="1"/>
      <c r="G578" s="1"/>
      <c r="H578" s="1"/>
      <c r="I578" s="1"/>
      <c r="J578" s="1"/>
      <c r="K578" s="1"/>
      <c r="L578" s="1"/>
      <c r="M578" s="1"/>
      <c r="N578" s="1"/>
      <c r="O578" s="1"/>
      <c r="P578" s="1"/>
      <c r="Q578" s="1"/>
      <c r="R578" s="1"/>
      <c r="S578" s="1"/>
      <c r="T578" s="1"/>
      <c r="U578" s="1"/>
    </row>
    <row r="579" spans="1:21" ht="9.75" customHeight="1">
      <c r="A579" s="1"/>
      <c r="B579" s="1"/>
      <c r="C579" s="1"/>
      <c r="D579" s="1"/>
      <c r="E579" s="1"/>
      <c r="F579" s="1"/>
      <c r="G579" s="1"/>
      <c r="H579" s="1"/>
      <c r="I579" s="1"/>
      <c r="J579" s="1"/>
      <c r="K579" s="1"/>
      <c r="L579" s="1"/>
      <c r="M579" s="1"/>
      <c r="N579" s="1"/>
      <c r="O579" s="1"/>
      <c r="P579" s="1"/>
      <c r="Q579" s="1"/>
      <c r="R579" s="1"/>
      <c r="S579" s="1"/>
      <c r="T579" s="1"/>
      <c r="U579" s="1"/>
    </row>
    <row r="580" spans="1:21" ht="9.75" customHeight="1">
      <c r="A580" s="1"/>
      <c r="B580" s="1"/>
      <c r="C580" s="1"/>
      <c r="D580" s="1"/>
      <c r="E580" s="1"/>
      <c r="F580" s="1"/>
      <c r="G580" s="1"/>
      <c r="H580" s="1"/>
      <c r="I580" s="1"/>
      <c r="J580" s="1"/>
      <c r="K580" s="1"/>
      <c r="L580" s="1"/>
      <c r="M580" s="1"/>
      <c r="N580" s="1"/>
      <c r="O580" s="1"/>
      <c r="P580" s="1"/>
      <c r="Q580" s="1"/>
      <c r="R580" s="1"/>
      <c r="S580" s="1"/>
      <c r="T580" s="1"/>
      <c r="U580" s="1"/>
    </row>
    <row r="581" spans="1:21" ht="9.75" customHeight="1">
      <c r="A581" s="1"/>
      <c r="B581" s="1"/>
      <c r="C581" s="1"/>
      <c r="D581" s="1"/>
      <c r="E581" s="1"/>
      <c r="F581" s="1"/>
      <c r="G581" s="1"/>
      <c r="H581" s="1"/>
      <c r="I581" s="1"/>
      <c r="J581" s="1"/>
      <c r="K581" s="1"/>
      <c r="L581" s="1"/>
      <c r="M581" s="1"/>
      <c r="N581" s="1"/>
      <c r="O581" s="1"/>
      <c r="P581" s="1"/>
      <c r="Q581" s="1"/>
      <c r="R581" s="1"/>
      <c r="S581" s="1"/>
      <c r="T581" s="1"/>
      <c r="U581" s="1"/>
    </row>
    <row r="582" spans="1:21" ht="9.75" customHeight="1">
      <c r="A582" s="1"/>
      <c r="B582" s="1"/>
      <c r="C582" s="1"/>
      <c r="D582" s="1"/>
      <c r="E582" s="1"/>
      <c r="F582" s="1"/>
      <c r="G582" s="1"/>
      <c r="H582" s="1"/>
      <c r="I582" s="1"/>
      <c r="J582" s="1"/>
      <c r="K582" s="1"/>
      <c r="L582" s="1"/>
      <c r="M582" s="1"/>
      <c r="N582" s="1"/>
      <c r="O582" s="1"/>
      <c r="P582" s="1"/>
      <c r="Q582" s="1"/>
      <c r="R582" s="1"/>
      <c r="S582" s="1"/>
      <c r="T582" s="1"/>
      <c r="U582" s="1"/>
    </row>
    <row r="583" spans="1:21" ht="9.75" customHeight="1">
      <c r="A583" s="1"/>
      <c r="B583" s="1"/>
      <c r="C583" s="1"/>
      <c r="D583" s="1"/>
      <c r="E583" s="1"/>
      <c r="F583" s="1"/>
      <c r="G583" s="1"/>
      <c r="H583" s="1"/>
      <c r="I583" s="1"/>
      <c r="J583" s="1"/>
      <c r="K583" s="1"/>
      <c r="L583" s="1"/>
      <c r="M583" s="1"/>
      <c r="N583" s="1"/>
      <c r="O583" s="1"/>
      <c r="P583" s="1"/>
      <c r="Q583" s="1"/>
      <c r="R583" s="1"/>
      <c r="S583" s="1"/>
      <c r="T583" s="1"/>
      <c r="U583" s="1"/>
    </row>
    <row r="584" spans="1:21" ht="9.75" customHeight="1">
      <c r="A584" s="1"/>
      <c r="B584" s="1"/>
      <c r="C584" s="1"/>
      <c r="D584" s="1"/>
      <c r="E584" s="1"/>
      <c r="F584" s="1"/>
      <c r="G584" s="1"/>
      <c r="H584" s="1"/>
      <c r="I584" s="1"/>
      <c r="J584" s="1"/>
      <c r="K584" s="1"/>
      <c r="L584" s="1"/>
      <c r="M584" s="1"/>
      <c r="N584" s="1"/>
      <c r="O584" s="1"/>
      <c r="P584" s="1"/>
      <c r="Q584" s="1"/>
      <c r="R584" s="1"/>
      <c r="S584" s="1"/>
      <c r="T584" s="1"/>
      <c r="U584" s="1"/>
    </row>
    <row r="585" spans="1:21" ht="9.75" customHeight="1">
      <c r="A585" s="1"/>
      <c r="B585" s="1"/>
      <c r="C585" s="1"/>
      <c r="D585" s="1"/>
      <c r="E585" s="1"/>
      <c r="F585" s="1"/>
      <c r="G585" s="1"/>
      <c r="H585" s="1"/>
      <c r="I585" s="1"/>
      <c r="J585" s="1"/>
      <c r="K585" s="1"/>
      <c r="L585" s="1"/>
      <c r="M585" s="1"/>
      <c r="N585" s="1"/>
      <c r="O585" s="1"/>
      <c r="P585" s="1"/>
      <c r="Q585" s="1"/>
      <c r="R585" s="1"/>
      <c r="S585" s="1"/>
      <c r="T585" s="1"/>
      <c r="U585" s="1"/>
    </row>
    <row r="586" spans="1:21" ht="9.75" customHeight="1">
      <c r="A586" s="1"/>
      <c r="B586" s="1"/>
      <c r="C586" s="1"/>
      <c r="D586" s="1"/>
      <c r="E586" s="1"/>
      <c r="F586" s="1"/>
      <c r="G586" s="1"/>
      <c r="H586" s="1"/>
      <c r="I586" s="1"/>
      <c r="J586" s="1"/>
      <c r="K586" s="1"/>
      <c r="L586" s="1"/>
      <c r="M586" s="1"/>
      <c r="N586" s="1"/>
      <c r="O586" s="1"/>
      <c r="P586" s="1"/>
      <c r="Q586" s="1"/>
      <c r="R586" s="1"/>
      <c r="S586" s="1"/>
      <c r="T586" s="1"/>
      <c r="U586" s="1"/>
    </row>
    <row r="587" spans="1:21" ht="9.75" customHeight="1">
      <c r="A587" s="1"/>
      <c r="B587" s="1"/>
      <c r="C587" s="1"/>
      <c r="D587" s="1"/>
      <c r="E587" s="1"/>
      <c r="F587" s="1"/>
      <c r="G587" s="1"/>
      <c r="H587" s="1"/>
      <c r="I587" s="1"/>
      <c r="J587" s="1"/>
      <c r="K587" s="1"/>
      <c r="L587" s="1"/>
      <c r="M587" s="1"/>
      <c r="N587" s="1"/>
      <c r="O587" s="1"/>
      <c r="P587" s="1"/>
      <c r="Q587" s="1"/>
      <c r="R587" s="1"/>
      <c r="S587" s="1"/>
      <c r="T587" s="1"/>
      <c r="U587" s="1"/>
    </row>
    <row r="588" spans="1:21" ht="9.75" customHeight="1">
      <c r="A588" s="1"/>
      <c r="B588" s="1"/>
      <c r="C588" s="1"/>
      <c r="D588" s="1"/>
      <c r="E588" s="1"/>
      <c r="F588" s="1"/>
      <c r="G588" s="1"/>
      <c r="H588" s="1"/>
      <c r="I588" s="1"/>
      <c r="J588" s="1"/>
      <c r="K588" s="1"/>
      <c r="L588" s="1"/>
      <c r="M588" s="1"/>
      <c r="N588" s="1"/>
      <c r="O588" s="1"/>
      <c r="P588" s="1"/>
      <c r="Q588" s="1"/>
      <c r="R588" s="1"/>
      <c r="S588" s="1"/>
      <c r="T588" s="1"/>
      <c r="U588" s="1"/>
    </row>
    <row r="589" spans="1:21" ht="9.75" customHeight="1">
      <c r="A589" s="1"/>
      <c r="B589" s="1"/>
      <c r="C589" s="1"/>
      <c r="D589" s="1"/>
      <c r="E589" s="1"/>
      <c r="F589" s="1"/>
      <c r="G589" s="1"/>
      <c r="H589" s="1"/>
      <c r="I589" s="1"/>
      <c r="J589" s="1"/>
      <c r="K589" s="1"/>
      <c r="L589" s="1"/>
      <c r="M589" s="1"/>
      <c r="N589" s="1"/>
      <c r="O589" s="1"/>
      <c r="P589" s="1"/>
      <c r="Q589" s="1"/>
      <c r="R589" s="1"/>
      <c r="S589" s="1"/>
      <c r="T589" s="1"/>
      <c r="U589" s="1"/>
    </row>
    <row r="590" spans="1:21" ht="9.75" customHeight="1">
      <c r="A590" s="1"/>
      <c r="B590" s="1"/>
      <c r="C590" s="1"/>
      <c r="D590" s="1"/>
      <c r="E590" s="1"/>
      <c r="F590" s="1"/>
      <c r="G590" s="1"/>
      <c r="H590" s="1"/>
      <c r="I590" s="1"/>
      <c r="J590" s="1"/>
      <c r="K590" s="1"/>
      <c r="L590" s="1"/>
      <c r="M590" s="1"/>
      <c r="N590" s="1"/>
      <c r="O590" s="1"/>
      <c r="P590" s="1"/>
      <c r="Q590" s="1"/>
      <c r="R590" s="1"/>
      <c r="S590" s="1"/>
      <c r="T590" s="1"/>
      <c r="U590" s="1"/>
    </row>
    <row r="591" spans="1:21" ht="9.75" customHeight="1">
      <c r="A591" s="1"/>
      <c r="B591" s="1"/>
      <c r="C591" s="1"/>
      <c r="D591" s="1"/>
      <c r="E591" s="1"/>
      <c r="F591" s="1"/>
      <c r="G591" s="1"/>
      <c r="H591" s="1"/>
      <c r="I591" s="1"/>
      <c r="J591" s="1"/>
      <c r="K591" s="1"/>
      <c r="L591" s="1"/>
      <c r="M591" s="1"/>
      <c r="N591" s="1"/>
      <c r="O591" s="1"/>
      <c r="P591" s="1"/>
      <c r="Q591" s="1"/>
      <c r="R591" s="1"/>
      <c r="S591" s="1"/>
      <c r="T591" s="1"/>
      <c r="U591" s="1"/>
    </row>
    <row r="592" spans="1:21" ht="9.75" customHeight="1">
      <c r="A592" s="1"/>
      <c r="B592" s="1"/>
      <c r="C592" s="1"/>
      <c r="D592" s="1"/>
      <c r="E592" s="1"/>
      <c r="F592" s="1"/>
      <c r="G592" s="1"/>
      <c r="H592" s="1"/>
      <c r="I592" s="1"/>
      <c r="J592" s="1"/>
      <c r="K592" s="1"/>
      <c r="L592" s="1"/>
      <c r="M592" s="1"/>
      <c r="N592" s="1"/>
      <c r="O592" s="1"/>
      <c r="P592" s="1"/>
      <c r="Q592" s="1"/>
      <c r="R592" s="1"/>
      <c r="S592" s="1"/>
      <c r="T592" s="1"/>
      <c r="U592" s="1"/>
    </row>
    <row r="593" spans="1:21" ht="9.75" customHeight="1">
      <c r="A593" s="1"/>
      <c r="B593" s="1"/>
      <c r="C593" s="1"/>
      <c r="D593" s="1"/>
      <c r="E593" s="1"/>
      <c r="F593" s="1"/>
      <c r="G593" s="1"/>
      <c r="H593" s="1"/>
      <c r="I593" s="1"/>
      <c r="J593" s="1"/>
      <c r="K593" s="1"/>
      <c r="L593" s="1"/>
      <c r="M593" s="1"/>
      <c r="N593" s="1"/>
      <c r="O593" s="1"/>
      <c r="P593" s="1"/>
      <c r="Q593" s="1"/>
      <c r="R593" s="1"/>
      <c r="S593" s="1"/>
      <c r="T593" s="1"/>
      <c r="U593" s="1"/>
    </row>
    <row r="594" spans="1:21" ht="9.75" customHeight="1">
      <c r="A594" s="1"/>
      <c r="B594" s="1"/>
      <c r="C594" s="1"/>
      <c r="D594" s="1"/>
      <c r="E594" s="1"/>
      <c r="F594" s="1"/>
      <c r="G594" s="1"/>
      <c r="H594" s="1"/>
      <c r="I594" s="1"/>
      <c r="J594" s="1"/>
      <c r="K594" s="1"/>
      <c r="L594" s="1"/>
      <c r="M594" s="1"/>
      <c r="N594" s="1"/>
      <c r="O594" s="1"/>
      <c r="P594" s="1"/>
      <c r="Q594" s="1"/>
      <c r="R594" s="1"/>
      <c r="S594" s="1"/>
      <c r="T594" s="1"/>
      <c r="U594" s="1"/>
    </row>
    <row r="595" spans="1:21" ht="9.75" customHeight="1">
      <c r="A595" s="1"/>
      <c r="B595" s="1"/>
      <c r="C595" s="1"/>
      <c r="D595" s="1"/>
      <c r="E595" s="1"/>
      <c r="F595" s="1"/>
      <c r="G595" s="1"/>
      <c r="H595" s="1"/>
      <c r="I595" s="1"/>
      <c r="J595" s="1"/>
      <c r="K595" s="1"/>
      <c r="L595" s="1"/>
      <c r="M595" s="1"/>
      <c r="N595" s="1"/>
      <c r="O595" s="1"/>
      <c r="P595" s="1"/>
      <c r="Q595" s="1"/>
      <c r="R595" s="1"/>
      <c r="S595" s="1"/>
      <c r="T595" s="1"/>
      <c r="U595" s="1"/>
    </row>
    <row r="596" spans="1:21" ht="9.75" customHeight="1">
      <c r="A596" s="1"/>
      <c r="B596" s="1"/>
      <c r="C596" s="1"/>
      <c r="D596" s="1"/>
      <c r="E596" s="1"/>
      <c r="F596" s="1"/>
      <c r="G596" s="1"/>
      <c r="H596" s="1"/>
      <c r="I596" s="1"/>
      <c r="J596" s="1"/>
      <c r="K596" s="1"/>
      <c r="L596" s="1"/>
      <c r="M596" s="1"/>
      <c r="N596" s="1"/>
      <c r="O596" s="1"/>
      <c r="P596" s="1"/>
      <c r="Q596" s="1"/>
      <c r="R596" s="1"/>
      <c r="S596" s="1"/>
      <c r="T596" s="1"/>
      <c r="U596" s="1"/>
    </row>
    <row r="597" spans="1:21" ht="9.75" customHeight="1">
      <c r="A597" s="1"/>
      <c r="B597" s="1"/>
      <c r="C597" s="1"/>
      <c r="D597" s="1"/>
      <c r="E597" s="1"/>
      <c r="F597" s="1"/>
      <c r="G597" s="1"/>
      <c r="H597" s="1"/>
      <c r="I597" s="1"/>
      <c r="J597" s="1"/>
      <c r="K597" s="1"/>
      <c r="L597" s="1"/>
      <c r="M597" s="1"/>
      <c r="N597" s="1"/>
      <c r="O597" s="1"/>
      <c r="P597" s="1"/>
      <c r="Q597" s="1"/>
      <c r="R597" s="1"/>
      <c r="S597" s="1"/>
      <c r="T597" s="1"/>
      <c r="U597" s="1"/>
    </row>
    <row r="598" spans="1:21" ht="9.75" customHeight="1">
      <c r="A598" s="1"/>
      <c r="B598" s="1"/>
      <c r="C598" s="1"/>
      <c r="D598" s="1"/>
      <c r="E598" s="1"/>
      <c r="F598" s="1"/>
      <c r="G598" s="1"/>
      <c r="H598" s="1"/>
      <c r="I598" s="1"/>
      <c r="J598" s="1"/>
      <c r="K598" s="1"/>
      <c r="L598" s="1"/>
      <c r="M598" s="1"/>
      <c r="N598" s="1"/>
      <c r="O598" s="1"/>
      <c r="P598" s="1"/>
      <c r="Q598" s="1"/>
      <c r="R598" s="1"/>
      <c r="S598" s="1"/>
      <c r="T598" s="1"/>
      <c r="U598" s="1"/>
    </row>
    <row r="599" spans="1:21" ht="9.75" customHeight="1">
      <c r="A599" s="1"/>
      <c r="B599" s="1"/>
      <c r="C599" s="1"/>
      <c r="D599" s="1"/>
      <c r="E599" s="1"/>
      <c r="F599" s="1"/>
      <c r="G599" s="1"/>
      <c r="H599" s="1"/>
      <c r="I599" s="1"/>
      <c r="J599" s="1"/>
      <c r="K599" s="1"/>
      <c r="L599" s="1"/>
      <c r="M599" s="1"/>
      <c r="N599" s="1"/>
      <c r="O599" s="1"/>
      <c r="P599" s="1"/>
      <c r="Q599" s="1"/>
      <c r="R599" s="1"/>
      <c r="S599" s="1"/>
      <c r="T599" s="1"/>
      <c r="U599" s="1"/>
    </row>
    <row r="600" spans="1:21" ht="9.75" customHeight="1">
      <c r="A600" s="1"/>
      <c r="B600" s="1"/>
      <c r="C600" s="1"/>
      <c r="D600" s="1"/>
      <c r="E600" s="1"/>
      <c r="F600" s="1"/>
      <c r="G600" s="1"/>
      <c r="H600" s="1"/>
      <c r="I600" s="1"/>
      <c r="J600" s="1"/>
      <c r="K600" s="1"/>
      <c r="L600" s="1"/>
      <c r="M600" s="1"/>
      <c r="N600" s="1"/>
      <c r="O600" s="1"/>
      <c r="P600" s="1"/>
      <c r="Q600" s="1"/>
      <c r="R600" s="1"/>
      <c r="S600" s="1"/>
      <c r="T600" s="1"/>
      <c r="U600" s="1"/>
    </row>
    <row r="601" spans="1:21" ht="9.75" customHeight="1">
      <c r="A601" s="1"/>
      <c r="B601" s="1"/>
      <c r="C601" s="1"/>
      <c r="D601" s="1"/>
      <c r="E601" s="1"/>
      <c r="F601" s="1"/>
      <c r="G601" s="1"/>
      <c r="H601" s="1"/>
      <c r="I601" s="1"/>
      <c r="J601" s="1"/>
      <c r="K601" s="1"/>
      <c r="L601" s="1"/>
      <c r="M601" s="1"/>
      <c r="N601" s="1"/>
      <c r="O601" s="1"/>
      <c r="P601" s="1"/>
      <c r="Q601" s="1"/>
      <c r="R601" s="1"/>
      <c r="S601" s="1"/>
      <c r="T601" s="1"/>
      <c r="U601" s="1"/>
    </row>
    <row r="602" spans="1:21" ht="9.75" customHeight="1">
      <c r="A602" s="1"/>
      <c r="B602" s="1"/>
      <c r="C602" s="1"/>
      <c r="D602" s="1"/>
      <c r="E602" s="1"/>
      <c r="F602" s="1"/>
      <c r="G602" s="1"/>
      <c r="H602" s="1"/>
      <c r="I602" s="1"/>
      <c r="J602" s="1"/>
      <c r="K602" s="1"/>
      <c r="L602" s="1"/>
      <c r="M602" s="1"/>
      <c r="N602" s="1"/>
      <c r="O602" s="1"/>
      <c r="P602" s="1"/>
      <c r="Q602" s="1"/>
      <c r="R602" s="1"/>
      <c r="S602" s="1"/>
      <c r="T602" s="1"/>
      <c r="U602" s="1"/>
    </row>
    <row r="603" spans="1:21" ht="9.75" customHeight="1">
      <c r="A603" s="1"/>
      <c r="B603" s="1"/>
      <c r="C603" s="1"/>
      <c r="D603" s="1"/>
      <c r="E603" s="1"/>
      <c r="F603" s="1"/>
      <c r="G603" s="1"/>
      <c r="H603" s="1"/>
      <c r="I603" s="1"/>
      <c r="J603" s="1"/>
      <c r="K603" s="1"/>
      <c r="L603" s="1"/>
      <c r="M603" s="1"/>
      <c r="N603" s="1"/>
      <c r="O603" s="1"/>
      <c r="P603" s="1"/>
      <c r="Q603" s="1"/>
      <c r="R603" s="1"/>
      <c r="S603" s="1"/>
      <c r="T603" s="1"/>
      <c r="U603" s="1"/>
    </row>
    <row r="604" spans="1:21" ht="9.75" customHeight="1">
      <c r="A604" s="1"/>
      <c r="B604" s="1"/>
      <c r="C604" s="1"/>
      <c r="D604" s="1"/>
      <c r="E604" s="1"/>
      <c r="F604" s="1"/>
      <c r="G604" s="1"/>
      <c r="H604" s="1"/>
      <c r="I604" s="1"/>
      <c r="J604" s="1"/>
      <c r="K604" s="1"/>
      <c r="L604" s="1"/>
      <c r="M604" s="1"/>
      <c r="N604" s="1"/>
      <c r="O604" s="1"/>
      <c r="P604" s="1"/>
      <c r="Q604" s="1"/>
      <c r="R604" s="1"/>
      <c r="S604" s="1"/>
      <c r="T604" s="1"/>
      <c r="U604" s="1"/>
    </row>
    <row r="605" spans="1:21" ht="9.75" customHeight="1">
      <c r="A605" s="1"/>
      <c r="B605" s="1"/>
      <c r="C605" s="1"/>
      <c r="D605" s="1"/>
      <c r="E605" s="1"/>
      <c r="F605" s="1"/>
      <c r="G605" s="1"/>
      <c r="H605" s="1"/>
      <c r="I605" s="1"/>
      <c r="J605" s="1"/>
      <c r="K605" s="1"/>
      <c r="L605" s="1"/>
      <c r="M605" s="1"/>
      <c r="N605" s="1"/>
      <c r="O605" s="1"/>
      <c r="P605" s="1"/>
      <c r="Q605" s="1"/>
      <c r="R605" s="1"/>
      <c r="S605" s="1"/>
      <c r="T605" s="1"/>
      <c r="U605" s="1"/>
    </row>
    <row r="606" spans="1:21" ht="9.75" customHeight="1">
      <c r="A606" s="1"/>
      <c r="B606" s="1"/>
      <c r="C606" s="1"/>
      <c r="D606" s="1"/>
      <c r="E606" s="1"/>
      <c r="F606" s="1"/>
      <c r="G606" s="1"/>
      <c r="H606" s="1"/>
      <c r="I606" s="1"/>
      <c r="J606" s="1"/>
      <c r="K606" s="1"/>
      <c r="L606" s="1"/>
      <c r="M606" s="1"/>
      <c r="N606" s="1"/>
      <c r="O606" s="1"/>
      <c r="P606" s="1"/>
      <c r="Q606" s="1"/>
      <c r="R606" s="1"/>
      <c r="S606" s="1"/>
      <c r="T606" s="1"/>
      <c r="U606" s="1"/>
    </row>
    <row r="607" spans="1:21" ht="9.75" customHeight="1">
      <c r="A607" s="1"/>
      <c r="B607" s="1"/>
      <c r="C607" s="1"/>
      <c r="D607" s="1"/>
      <c r="E607" s="1"/>
      <c r="F607" s="1"/>
      <c r="G607" s="1"/>
      <c r="H607" s="1"/>
      <c r="I607" s="1"/>
      <c r="J607" s="1"/>
      <c r="K607" s="1"/>
      <c r="L607" s="1"/>
      <c r="M607" s="1"/>
      <c r="N607" s="1"/>
      <c r="O607" s="1"/>
      <c r="P607" s="1"/>
      <c r="Q607" s="1"/>
      <c r="R607" s="1"/>
      <c r="S607" s="1"/>
      <c r="T607" s="1"/>
      <c r="U607" s="1"/>
    </row>
    <row r="608" spans="1:21" ht="9.75" customHeight="1">
      <c r="A608" s="1"/>
      <c r="B608" s="1"/>
      <c r="C608" s="1"/>
      <c r="D608" s="1"/>
      <c r="E608" s="1"/>
      <c r="F608" s="1"/>
      <c r="G608" s="1"/>
      <c r="H608" s="1"/>
      <c r="I608" s="1"/>
      <c r="J608" s="1"/>
      <c r="K608" s="1"/>
      <c r="L608" s="1"/>
      <c r="M608" s="1"/>
      <c r="N608" s="1"/>
      <c r="O608" s="1"/>
      <c r="P608" s="1"/>
      <c r="Q608" s="1"/>
      <c r="R608" s="1"/>
      <c r="S608" s="1"/>
      <c r="T608" s="1"/>
      <c r="U608" s="1"/>
    </row>
    <row r="609" spans="1:21" ht="9.75" customHeight="1">
      <c r="A609" s="1"/>
      <c r="B609" s="1"/>
      <c r="C609" s="1"/>
      <c r="D609" s="1"/>
      <c r="E609" s="1"/>
      <c r="F609" s="1"/>
      <c r="G609" s="1"/>
      <c r="H609" s="1"/>
      <c r="I609" s="1"/>
      <c r="J609" s="1"/>
      <c r="K609" s="1"/>
      <c r="L609" s="1"/>
      <c r="M609" s="1"/>
      <c r="N609" s="1"/>
      <c r="O609" s="1"/>
      <c r="P609" s="1"/>
      <c r="Q609" s="1"/>
      <c r="R609" s="1"/>
      <c r="S609" s="1"/>
      <c r="T609" s="1"/>
      <c r="U609" s="1"/>
    </row>
    <row r="610" spans="1:21" ht="9.75" customHeight="1">
      <c r="A610" s="1"/>
      <c r="B610" s="1"/>
      <c r="C610" s="1"/>
      <c r="D610" s="1"/>
      <c r="E610" s="1"/>
      <c r="F610" s="1"/>
      <c r="G610" s="1"/>
      <c r="H610" s="1"/>
      <c r="I610" s="1"/>
      <c r="J610" s="1"/>
      <c r="K610" s="1"/>
      <c r="L610" s="1"/>
      <c r="M610" s="1"/>
      <c r="N610" s="1"/>
      <c r="O610" s="1"/>
      <c r="P610" s="1"/>
      <c r="Q610" s="1"/>
      <c r="R610" s="1"/>
      <c r="S610" s="1"/>
      <c r="T610" s="1"/>
      <c r="U610" s="1"/>
    </row>
    <row r="611" spans="1:21" ht="9.75" customHeight="1">
      <c r="A611" s="1"/>
      <c r="B611" s="1"/>
      <c r="C611" s="1"/>
      <c r="D611" s="1"/>
      <c r="E611" s="1"/>
      <c r="F611" s="1"/>
      <c r="G611" s="1"/>
      <c r="H611" s="1"/>
      <c r="I611" s="1"/>
      <c r="J611" s="1"/>
      <c r="K611" s="1"/>
      <c r="L611" s="1"/>
      <c r="M611" s="1"/>
      <c r="N611" s="1"/>
      <c r="O611" s="1"/>
      <c r="P611" s="1"/>
      <c r="Q611" s="1"/>
      <c r="R611" s="1"/>
      <c r="S611" s="1"/>
      <c r="T611" s="1"/>
      <c r="U611" s="1"/>
    </row>
    <row r="612" spans="1:21" ht="9.75" customHeight="1">
      <c r="A612" s="1"/>
      <c r="B612" s="1"/>
      <c r="C612" s="1"/>
      <c r="D612" s="1"/>
      <c r="E612" s="1"/>
      <c r="F612" s="1"/>
      <c r="G612" s="1"/>
      <c r="H612" s="1"/>
      <c r="I612" s="1"/>
      <c r="J612" s="1"/>
      <c r="K612" s="1"/>
      <c r="L612" s="1"/>
      <c r="M612" s="1"/>
      <c r="N612" s="1"/>
      <c r="O612" s="1"/>
      <c r="P612" s="1"/>
      <c r="Q612" s="1"/>
      <c r="R612" s="1"/>
      <c r="S612" s="1"/>
      <c r="T612" s="1"/>
      <c r="U612" s="1"/>
    </row>
    <row r="613" spans="1:21" ht="9.75" customHeight="1">
      <c r="A613" s="1"/>
      <c r="B613" s="1"/>
      <c r="C613" s="1"/>
      <c r="D613" s="1"/>
      <c r="E613" s="1"/>
      <c r="F613" s="1"/>
      <c r="G613" s="1"/>
      <c r="H613" s="1"/>
      <c r="I613" s="1"/>
      <c r="J613" s="1"/>
      <c r="K613" s="1"/>
      <c r="L613" s="1"/>
      <c r="M613" s="1"/>
      <c r="N613" s="1"/>
      <c r="O613" s="1"/>
      <c r="P613" s="1"/>
      <c r="Q613" s="1"/>
      <c r="R613" s="1"/>
      <c r="S613" s="1"/>
      <c r="T613" s="1"/>
      <c r="U613" s="1"/>
    </row>
    <row r="614" spans="1:21" ht="9.75" customHeight="1">
      <c r="A614" s="1"/>
      <c r="B614" s="1"/>
      <c r="C614" s="1"/>
      <c r="D614" s="1"/>
      <c r="E614" s="1"/>
      <c r="F614" s="1"/>
      <c r="G614" s="1"/>
      <c r="H614" s="1"/>
      <c r="I614" s="1"/>
      <c r="J614" s="1"/>
      <c r="K614" s="1"/>
      <c r="L614" s="1"/>
      <c r="M614" s="1"/>
      <c r="N614" s="1"/>
      <c r="O614" s="1"/>
      <c r="P614" s="1"/>
      <c r="Q614" s="1"/>
      <c r="R614" s="1"/>
      <c r="S614" s="1"/>
      <c r="T614" s="1"/>
      <c r="U614" s="1"/>
    </row>
    <row r="615" spans="1:21" ht="9.75" customHeight="1">
      <c r="A615" s="1"/>
      <c r="B615" s="1"/>
      <c r="C615" s="1"/>
      <c r="D615" s="1"/>
      <c r="E615" s="1"/>
      <c r="F615" s="1"/>
      <c r="G615" s="1"/>
      <c r="H615" s="1"/>
      <c r="I615" s="1"/>
      <c r="J615" s="1"/>
      <c r="K615" s="1"/>
      <c r="L615" s="1"/>
      <c r="M615" s="1"/>
      <c r="N615" s="1"/>
      <c r="O615" s="1"/>
      <c r="P615" s="1"/>
      <c r="Q615" s="1"/>
      <c r="R615" s="1"/>
      <c r="S615" s="1"/>
      <c r="T615" s="1"/>
      <c r="U615" s="1"/>
    </row>
    <row r="616" spans="1:21" ht="9.75" customHeight="1">
      <c r="A616" s="1"/>
      <c r="B616" s="1"/>
      <c r="C616" s="1"/>
      <c r="D616" s="1"/>
      <c r="E616" s="1"/>
      <c r="F616" s="1"/>
      <c r="G616" s="1"/>
      <c r="H616" s="1"/>
      <c r="I616" s="1"/>
      <c r="J616" s="1"/>
      <c r="K616" s="1"/>
      <c r="L616" s="1"/>
      <c r="M616" s="1"/>
      <c r="N616" s="1"/>
      <c r="O616" s="1"/>
      <c r="P616" s="1"/>
      <c r="Q616" s="1"/>
      <c r="R616" s="1"/>
      <c r="S616" s="1"/>
      <c r="T616" s="1"/>
      <c r="U616" s="1"/>
    </row>
    <row r="617" spans="1:21" ht="9.75" customHeight="1">
      <c r="A617" s="1"/>
      <c r="B617" s="1"/>
      <c r="C617" s="1"/>
      <c r="D617" s="1"/>
      <c r="E617" s="1"/>
      <c r="F617" s="1"/>
      <c r="G617" s="1"/>
      <c r="H617" s="1"/>
      <c r="I617" s="1"/>
      <c r="J617" s="1"/>
      <c r="K617" s="1"/>
      <c r="L617" s="1"/>
      <c r="M617" s="1"/>
      <c r="N617" s="1"/>
      <c r="O617" s="1"/>
      <c r="P617" s="1"/>
      <c r="Q617" s="1"/>
      <c r="R617" s="1"/>
      <c r="S617" s="1"/>
      <c r="T617" s="1"/>
      <c r="U617" s="1"/>
    </row>
    <row r="618" spans="1:21" ht="9.75" customHeight="1">
      <c r="A618" s="1"/>
      <c r="B618" s="1"/>
      <c r="C618" s="1"/>
      <c r="D618" s="1"/>
      <c r="E618" s="1"/>
      <c r="F618" s="1"/>
      <c r="G618" s="1"/>
      <c r="H618" s="1"/>
      <c r="I618" s="1"/>
      <c r="J618" s="1"/>
      <c r="K618" s="1"/>
      <c r="L618" s="1"/>
      <c r="M618" s="1"/>
      <c r="N618" s="1"/>
      <c r="O618" s="1"/>
      <c r="P618" s="1"/>
      <c r="Q618" s="1"/>
      <c r="R618" s="1"/>
      <c r="S618" s="1"/>
      <c r="T618" s="1"/>
      <c r="U618" s="1"/>
    </row>
    <row r="619" spans="1:21" ht="9.75" customHeight="1">
      <c r="A619" s="1"/>
      <c r="B619" s="1"/>
      <c r="C619" s="1"/>
      <c r="D619" s="1"/>
      <c r="E619" s="1"/>
      <c r="F619" s="1"/>
      <c r="G619" s="1"/>
      <c r="H619" s="1"/>
      <c r="I619" s="1"/>
      <c r="J619" s="1"/>
      <c r="K619" s="1"/>
      <c r="L619" s="1"/>
      <c r="M619" s="1"/>
      <c r="N619" s="1"/>
      <c r="O619" s="1"/>
      <c r="P619" s="1"/>
      <c r="Q619" s="1"/>
      <c r="R619" s="1"/>
      <c r="S619" s="1"/>
      <c r="T619" s="1"/>
      <c r="U619" s="1"/>
    </row>
    <row r="620" spans="1:21" ht="9.75" customHeight="1">
      <c r="A620" s="1"/>
      <c r="B620" s="1"/>
      <c r="C620" s="1"/>
      <c r="D620" s="1"/>
      <c r="E620" s="1"/>
      <c r="F620" s="1"/>
      <c r="G620" s="1"/>
      <c r="H620" s="1"/>
      <c r="I620" s="1"/>
      <c r="J620" s="1"/>
      <c r="K620" s="1"/>
      <c r="L620" s="1"/>
      <c r="M620" s="1"/>
      <c r="N620" s="1"/>
      <c r="O620" s="1"/>
      <c r="P620" s="1"/>
      <c r="Q620" s="1"/>
      <c r="R620" s="1"/>
      <c r="S620" s="1"/>
      <c r="T620" s="1"/>
      <c r="U620" s="1"/>
    </row>
    <row r="621" spans="1:21" ht="9.75" customHeight="1">
      <c r="A621" s="1"/>
      <c r="B621" s="1"/>
      <c r="C621" s="1"/>
      <c r="D621" s="1"/>
      <c r="E621" s="1"/>
      <c r="F621" s="1"/>
      <c r="G621" s="1"/>
      <c r="H621" s="1"/>
      <c r="I621" s="1"/>
      <c r="J621" s="1"/>
      <c r="K621" s="1"/>
      <c r="L621" s="1"/>
      <c r="M621" s="1"/>
      <c r="N621" s="1"/>
      <c r="O621" s="1"/>
      <c r="P621" s="1"/>
      <c r="Q621" s="1"/>
      <c r="R621" s="1"/>
      <c r="S621" s="1"/>
      <c r="T621" s="1"/>
      <c r="U621" s="1"/>
    </row>
    <row r="622" spans="1:21" ht="9.75" customHeight="1">
      <c r="A622" s="1"/>
      <c r="B622" s="1"/>
      <c r="C622" s="1"/>
      <c r="D622" s="1"/>
      <c r="E622" s="1"/>
      <c r="F622" s="1"/>
      <c r="G622" s="1"/>
      <c r="H622" s="1"/>
      <c r="I622" s="1"/>
      <c r="J622" s="1"/>
      <c r="K622" s="1"/>
      <c r="L622" s="1"/>
      <c r="M622" s="1"/>
      <c r="N622" s="1"/>
      <c r="O622" s="1"/>
      <c r="P622" s="1"/>
      <c r="Q622" s="1"/>
      <c r="R622" s="1"/>
      <c r="S622" s="1"/>
      <c r="T622" s="1"/>
      <c r="U622" s="1"/>
    </row>
    <row r="623" spans="1:21" ht="9.75" customHeight="1">
      <c r="A623" s="1"/>
      <c r="B623" s="1"/>
      <c r="C623" s="1"/>
      <c r="D623" s="1"/>
      <c r="E623" s="1"/>
      <c r="F623" s="1"/>
      <c r="G623" s="1"/>
      <c r="H623" s="1"/>
      <c r="I623" s="1"/>
      <c r="J623" s="1"/>
      <c r="K623" s="1"/>
      <c r="L623" s="1"/>
      <c r="M623" s="1"/>
      <c r="N623" s="1"/>
      <c r="O623" s="1"/>
      <c r="P623" s="1"/>
      <c r="Q623" s="1"/>
      <c r="R623" s="1"/>
      <c r="S623" s="1"/>
      <c r="T623" s="1"/>
      <c r="U623" s="1"/>
    </row>
    <row r="624" spans="1:21" ht="9.75" customHeight="1">
      <c r="A624" s="1"/>
      <c r="B624" s="1"/>
      <c r="C624" s="1"/>
      <c r="D624" s="1"/>
      <c r="E624" s="1"/>
      <c r="F624" s="1"/>
      <c r="G624" s="1"/>
      <c r="H624" s="1"/>
      <c r="I624" s="1"/>
      <c r="J624" s="1"/>
      <c r="K624" s="1"/>
      <c r="L624" s="1"/>
      <c r="M624" s="1"/>
      <c r="N624" s="1"/>
      <c r="O624" s="1"/>
      <c r="P624" s="1"/>
      <c r="Q624" s="1"/>
      <c r="R624" s="1"/>
      <c r="S624" s="1"/>
      <c r="T624" s="1"/>
      <c r="U624" s="1"/>
    </row>
    <row r="625" spans="1:21" ht="9.75" customHeight="1">
      <c r="A625" s="1"/>
      <c r="B625" s="1"/>
      <c r="C625" s="1"/>
      <c r="D625" s="1"/>
      <c r="E625" s="1"/>
      <c r="F625" s="1"/>
      <c r="G625" s="1"/>
      <c r="H625" s="1"/>
      <c r="I625" s="1"/>
      <c r="J625" s="1"/>
      <c r="K625" s="1"/>
      <c r="L625" s="1"/>
      <c r="M625" s="1"/>
      <c r="N625" s="1"/>
      <c r="O625" s="1"/>
      <c r="P625" s="1"/>
      <c r="Q625" s="1"/>
      <c r="R625" s="1"/>
      <c r="S625" s="1"/>
      <c r="T625" s="1"/>
      <c r="U625" s="1"/>
    </row>
    <row r="626" spans="1:21" ht="9.75" customHeight="1">
      <c r="A626" s="1"/>
      <c r="B626" s="1"/>
      <c r="C626" s="1"/>
      <c r="D626" s="1"/>
      <c r="E626" s="1"/>
      <c r="F626" s="1"/>
      <c r="G626" s="1"/>
      <c r="H626" s="1"/>
      <c r="I626" s="1"/>
      <c r="J626" s="1"/>
      <c r="K626" s="1"/>
      <c r="L626" s="1"/>
      <c r="M626" s="1"/>
      <c r="N626" s="1"/>
      <c r="O626" s="1"/>
      <c r="P626" s="1"/>
      <c r="Q626" s="1"/>
      <c r="R626" s="1"/>
      <c r="S626" s="1"/>
      <c r="T626" s="1"/>
      <c r="U626" s="1"/>
    </row>
    <row r="627" spans="1:21" ht="9.75" customHeight="1">
      <c r="A627" s="1"/>
      <c r="B627" s="1"/>
      <c r="C627" s="1"/>
      <c r="D627" s="1"/>
      <c r="E627" s="1"/>
      <c r="F627" s="1"/>
      <c r="G627" s="1"/>
      <c r="H627" s="1"/>
      <c r="I627" s="1"/>
      <c r="J627" s="1"/>
      <c r="K627" s="1"/>
      <c r="L627" s="1"/>
      <c r="M627" s="1"/>
      <c r="N627" s="1"/>
      <c r="O627" s="1"/>
      <c r="P627" s="1"/>
      <c r="Q627" s="1"/>
      <c r="R627" s="1"/>
      <c r="S627" s="1"/>
      <c r="T627" s="1"/>
      <c r="U627" s="1"/>
    </row>
    <row r="628" spans="1:21" ht="9.75" customHeight="1">
      <c r="A628" s="1"/>
      <c r="B628" s="1"/>
      <c r="C628" s="1"/>
      <c r="D628" s="1"/>
      <c r="E628" s="1"/>
      <c r="F628" s="1"/>
      <c r="G628" s="1"/>
      <c r="H628" s="1"/>
      <c r="I628" s="1"/>
      <c r="J628" s="1"/>
      <c r="K628" s="1"/>
      <c r="L628" s="1"/>
      <c r="M628" s="1"/>
      <c r="N628" s="1"/>
      <c r="O628" s="1"/>
      <c r="P628" s="1"/>
      <c r="Q628" s="1"/>
      <c r="R628" s="1"/>
      <c r="S628" s="1"/>
      <c r="T628" s="1"/>
      <c r="U628" s="1"/>
    </row>
    <row r="629" spans="1:21" ht="9.75" customHeight="1">
      <c r="A629" s="1"/>
      <c r="B629" s="1"/>
      <c r="C629" s="1"/>
      <c r="D629" s="1"/>
      <c r="E629" s="1"/>
      <c r="F629" s="1"/>
      <c r="G629" s="1"/>
      <c r="H629" s="1"/>
      <c r="I629" s="1"/>
      <c r="J629" s="1"/>
      <c r="K629" s="1"/>
      <c r="L629" s="1"/>
      <c r="M629" s="1"/>
      <c r="N629" s="1"/>
      <c r="O629" s="1"/>
      <c r="P629" s="1"/>
      <c r="Q629" s="1"/>
      <c r="R629" s="1"/>
      <c r="S629" s="1"/>
      <c r="T629" s="1"/>
      <c r="U629" s="1"/>
    </row>
    <row r="630" spans="1:21" ht="9.75" customHeight="1">
      <c r="A630" s="1"/>
      <c r="B630" s="1"/>
      <c r="C630" s="1"/>
      <c r="D630" s="1"/>
      <c r="E630" s="1"/>
      <c r="F630" s="1"/>
      <c r="G630" s="1"/>
      <c r="H630" s="1"/>
      <c r="I630" s="1"/>
      <c r="J630" s="1"/>
      <c r="K630" s="1"/>
      <c r="L630" s="1"/>
      <c r="M630" s="1"/>
      <c r="N630" s="1"/>
      <c r="O630" s="1"/>
      <c r="P630" s="1"/>
      <c r="Q630" s="1"/>
      <c r="R630" s="1"/>
      <c r="S630" s="1"/>
      <c r="T630" s="1"/>
      <c r="U630" s="1"/>
    </row>
    <row r="631" spans="1:21" ht="9.75" customHeight="1">
      <c r="A631" s="1"/>
      <c r="B631" s="1"/>
      <c r="C631" s="1"/>
      <c r="D631" s="1"/>
      <c r="E631" s="1"/>
      <c r="F631" s="1"/>
      <c r="G631" s="1"/>
      <c r="H631" s="1"/>
      <c r="I631" s="1"/>
      <c r="J631" s="1"/>
      <c r="K631" s="1"/>
      <c r="L631" s="1"/>
      <c r="M631" s="1"/>
      <c r="N631" s="1"/>
      <c r="O631" s="1"/>
      <c r="P631" s="1"/>
      <c r="Q631" s="1"/>
      <c r="R631" s="1"/>
      <c r="S631" s="1"/>
      <c r="T631" s="1"/>
      <c r="U631" s="1"/>
    </row>
    <row r="632" spans="1:21" ht="9.75" customHeight="1">
      <c r="A632" s="1"/>
      <c r="B632" s="1"/>
      <c r="C632" s="1"/>
      <c r="D632" s="1"/>
      <c r="E632" s="1"/>
      <c r="F632" s="1"/>
      <c r="G632" s="1"/>
      <c r="H632" s="1"/>
      <c r="I632" s="1"/>
      <c r="J632" s="1"/>
      <c r="K632" s="1"/>
      <c r="L632" s="1"/>
      <c r="M632" s="1"/>
      <c r="N632" s="1"/>
      <c r="O632" s="1"/>
      <c r="P632" s="1"/>
      <c r="Q632" s="1"/>
      <c r="R632" s="1"/>
      <c r="S632" s="1"/>
      <c r="T632" s="1"/>
      <c r="U632" s="1"/>
    </row>
    <row r="633" spans="1:21" ht="9.75" customHeight="1">
      <c r="A633" s="1"/>
      <c r="B633" s="1"/>
      <c r="C633" s="1"/>
      <c r="D633" s="1"/>
      <c r="E633" s="1"/>
      <c r="F633" s="1"/>
      <c r="G633" s="1"/>
      <c r="H633" s="1"/>
      <c r="I633" s="1"/>
      <c r="J633" s="1"/>
      <c r="K633" s="1"/>
      <c r="L633" s="1"/>
      <c r="M633" s="1"/>
      <c r="N633" s="1"/>
      <c r="O633" s="1"/>
      <c r="P633" s="1"/>
      <c r="Q633" s="1"/>
      <c r="R633" s="1"/>
      <c r="S633" s="1"/>
      <c r="T633" s="1"/>
      <c r="U633" s="1"/>
    </row>
    <row r="634" spans="1:21" ht="9.75" customHeight="1">
      <c r="A634" s="1"/>
      <c r="B634" s="1"/>
      <c r="C634" s="1"/>
      <c r="D634" s="1"/>
      <c r="E634" s="1"/>
      <c r="F634" s="1"/>
      <c r="G634" s="1"/>
      <c r="H634" s="1"/>
      <c r="I634" s="1"/>
      <c r="J634" s="1"/>
      <c r="K634" s="1"/>
      <c r="L634" s="1"/>
      <c r="M634" s="1"/>
      <c r="N634" s="1"/>
      <c r="O634" s="1"/>
      <c r="P634" s="1"/>
      <c r="Q634" s="1"/>
      <c r="R634" s="1"/>
      <c r="S634" s="1"/>
      <c r="T634" s="1"/>
      <c r="U634" s="1"/>
    </row>
    <row r="635" spans="1:21" ht="9.75" customHeight="1">
      <c r="A635" s="1"/>
      <c r="B635" s="1"/>
      <c r="C635" s="1"/>
      <c r="D635" s="1"/>
      <c r="E635" s="1"/>
      <c r="F635" s="1"/>
      <c r="G635" s="1"/>
      <c r="H635" s="1"/>
      <c r="I635" s="1"/>
      <c r="J635" s="1"/>
      <c r="K635" s="1"/>
      <c r="L635" s="1"/>
      <c r="M635" s="1"/>
      <c r="N635" s="1"/>
      <c r="O635" s="1"/>
      <c r="P635" s="1"/>
      <c r="Q635" s="1"/>
      <c r="R635" s="1"/>
      <c r="S635" s="1"/>
      <c r="T635" s="1"/>
      <c r="U635" s="1"/>
    </row>
    <row r="636" spans="1:21" ht="9.75" customHeight="1">
      <c r="A636" s="1"/>
      <c r="B636" s="1"/>
      <c r="C636" s="1"/>
      <c r="D636" s="1"/>
      <c r="E636" s="1"/>
      <c r="F636" s="1"/>
      <c r="G636" s="1"/>
      <c r="H636" s="1"/>
      <c r="I636" s="1"/>
      <c r="J636" s="1"/>
      <c r="K636" s="1"/>
      <c r="L636" s="1"/>
      <c r="M636" s="1"/>
      <c r="N636" s="1"/>
      <c r="O636" s="1"/>
      <c r="P636" s="1"/>
      <c r="Q636" s="1"/>
      <c r="R636" s="1"/>
      <c r="S636" s="1"/>
      <c r="T636" s="1"/>
      <c r="U636" s="1"/>
    </row>
    <row r="637" spans="1:21" ht="9.75" customHeight="1">
      <c r="A637" s="1"/>
      <c r="B637" s="1"/>
      <c r="C637" s="1"/>
      <c r="D637" s="1"/>
      <c r="E637" s="1"/>
      <c r="F637" s="1"/>
      <c r="G637" s="1"/>
      <c r="H637" s="1"/>
      <c r="I637" s="1"/>
      <c r="J637" s="1"/>
      <c r="K637" s="1"/>
      <c r="L637" s="1"/>
      <c r="M637" s="1"/>
      <c r="N637" s="1"/>
      <c r="O637" s="1"/>
      <c r="P637" s="1"/>
      <c r="Q637" s="1"/>
      <c r="R637" s="1"/>
      <c r="S637" s="1"/>
      <c r="T637" s="1"/>
      <c r="U637" s="1"/>
    </row>
    <row r="638" spans="1:21" ht="9.75" customHeight="1">
      <c r="A638" s="1"/>
      <c r="B638" s="1"/>
      <c r="C638" s="1"/>
      <c r="D638" s="1"/>
      <c r="E638" s="1"/>
      <c r="F638" s="1"/>
      <c r="G638" s="1"/>
      <c r="H638" s="1"/>
      <c r="I638" s="1"/>
      <c r="J638" s="1"/>
      <c r="K638" s="1"/>
      <c r="L638" s="1"/>
      <c r="M638" s="1"/>
      <c r="N638" s="1"/>
      <c r="O638" s="1"/>
      <c r="P638" s="1"/>
      <c r="Q638" s="1"/>
      <c r="R638" s="1"/>
      <c r="S638" s="1"/>
      <c r="T638" s="1"/>
      <c r="U638" s="1"/>
    </row>
    <row r="639" spans="1:21" ht="9.75" customHeight="1">
      <c r="A639" s="1"/>
      <c r="B639" s="1"/>
      <c r="C639" s="1"/>
      <c r="D639" s="1"/>
      <c r="E639" s="1"/>
      <c r="F639" s="1"/>
      <c r="G639" s="1"/>
      <c r="H639" s="1"/>
      <c r="I639" s="1"/>
      <c r="J639" s="1"/>
      <c r="K639" s="1"/>
      <c r="L639" s="1"/>
      <c r="M639" s="1"/>
      <c r="N639" s="1"/>
      <c r="O639" s="1"/>
      <c r="P639" s="1"/>
      <c r="Q639" s="1"/>
      <c r="R639" s="1"/>
      <c r="S639" s="1"/>
      <c r="T639" s="1"/>
      <c r="U639" s="1"/>
    </row>
    <row r="640" spans="1:21" ht="9.75" customHeight="1">
      <c r="A640" s="1"/>
      <c r="B640" s="1"/>
      <c r="C640" s="1"/>
      <c r="D640" s="1"/>
      <c r="E640" s="1"/>
      <c r="F640" s="1"/>
      <c r="G640" s="1"/>
      <c r="H640" s="1"/>
      <c r="I640" s="1"/>
      <c r="J640" s="1"/>
      <c r="K640" s="1"/>
      <c r="L640" s="1"/>
      <c r="M640" s="1"/>
      <c r="N640" s="1"/>
      <c r="O640" s="1"/>
      <c r="P640" s="1"/>
      <c r="Q640" s="1"/>
      <c r="R640" s="1"/>
      <c r="S640" s="1"/>
      <c r="T640" s="1"/>
      <c r="U640" s="1"/>
    </row>
    <row r="641" spans="1:21" ht="9.75" customHeight="1">
      <c r="A641" s="1"/>
      <c r="B641" s="1"/>
      <c r="C641" s="1"/>
      <c r="D641" s="1"/>
      <c r="E641" s="1"/>
      <c r="F641" s="1"/>
      <c r="G641" s="1"/>
      <c r="H641" s="1"/>
      <c r="I641" s="1"/>
      <c r="J641" s="1"/>
      <c r="K641" s="1"/>
      <c r="L641" s="1"/>
      <c r="M641" s="1"/>
      <c r="N641" s="1"/>
      <c r="O641" s="1"/>
      <c r="P641" s="1"/>
      <c r="Q641" s="1"/>
      <c r="R641" s="1"/>
      <c r="S641" s="1"/>
      <c r="T641" s="1"/>
      <c r="U641" s="1"/>
    </row>
    <row r="642" spans="1:21" ht="9.75" customHeight="1">
      <c r="A642" s="1"/>
      <c r="B642" s="1"/>
      <c r="C642" s="1"/>
      <c r="D642" s="1"/>
      <c r="E642" s="1"/>
      <c r="F642" s="1"/>
      <c r="G642" s="1"/>
      <c r="H642" s="1"/>
      <c r="I642" s="1"/>
      <c r="J642" s="1"/>
      <c r="K642" s="1"/>
      <c r="L642" s="1"/>
      <c r="M642" s="1"/>
      <c r="N642" s="1"/>
      <c r="O642" s="1"/>
      <c r="P642" s="1"/>
      <c r="Q642" s="1"/>
      <c r="R642" s="1"/>
      <c r="S642" s="1"/>
      <c r="T642" s="1"/>
      <c r="U642" s="1"/>
    </row>
    <row r="643" spans="1:21" ht="9.75" customHeight="1">
      <c r="A643" s="1"/>
      <c r="B643" s="1"/>
      <c r="C643" s="1"/>
      <c r="D643" s="1"/>
      <c r="E643" s="1"/>
      <c r="F643" s="1"/>
      <c r="G643" s="1"/>
      <c r="H643" s="1"/>
      <c r="I643" s="1"/>
      <c r="J643" s="1"/>
      <c r="K643" s="1"/>
      <c r="L643" s="1"/>
      <c r="M643" s="1"/>
      <c r="N643" s="1"/>
      <c r="O643" s="1"/>
      <c r="P643" s="1"/>
      <c r="Q643" s="1"/>
      <c r="R643" s="1"/>
      <c r="S643" s="1"/>
      <c r="T643" s="1"/>
      <c r="U643" s="1"/>
    </row>
    <row r="644" spans="1:21" ht="9.75" customHeight="1">
      <c r="A644" s="1"/>
      <c r="B644" s="1"/>
      <c r="C644" s="1"/>
      <c r="D644" s="1"/>
      <c r="E644" s="1"/>
      <c r="F644" s="1"/>
      <c r="G644" s="1"/>
      <c r="H644" s="1"/>
      <c r="I644" s="1"/>
      <c r="J644" s="1"/>
      <c r="K644" s="1"/>
      <c r="L644" s="1"/>
      <c r="M644" s="1"/>
      <c r="N644" s="1"/>
      <c r="O644" s="1"/>
      <c r="P644" s="1"/>
      <c r="Q644" s="1"/>
      <c r="R644" s="1"/>
      <c r="S644" s="1"/>
      <c r="T644" s="1"/>
      <c r="U644" s="1"/>
    </row>
    <row r="645" spans="1:21" ht="9.75" customHeight="1">
      <c r="A645" s="1"/>
      <c r="B645" s="1"/>
      <c r="C645" s="1"/>
      <c r="D645" s="1"/>
      <c r="E645" s="1"/>
      <c r="F645" s="1"/>
      <c r="G645" s="1"/>
      <c r="H645" s="1"/>
      <c r="I645" s="1"/>
      <c r="J645" s="1"/>
      <c r="K645" s="1"/>
      <c r="L645" s="1"/>
      <c r="M645" s="1"/>
      <c r="N645" s="1"/>
      <c r="O645" s="1"/>
      <c r="P645" s="1"/>
      <c r="Q645" s="1"/>
      <c r="R645" s="1"/>
      <c r="S645" s="1"/>
      <c r="T645" s="1"/>
      <c r="U645" s="1"/>
    </row>
    <row r="646" spans="1:21" ht="9.75" customHeight="1">
      <c r="A646" s="1"/>
      <c r="B646" s="1"/>
      <c r="C646" s="1"/>
      <c r="D646" s="1"/>
      <c r="E646" s="1"/>
      <c r="F646" s="1"/>
      <c r="G646" s="1"/>
      <c r="H646" s="1"/>
      <c r="I646" s="1"/>
      <c r="J646" s="1"/>
      <c r="K646" s="1"/>
      <c r="L646" s="1"/>
      <c r="M646" s="1"/>
      <c r="N646" s="1"/>
      <c r="O646" s="1"/>
      <c r="P646" s="1"/>
      <c r="Q646" s="1"/>
      <c r="R646" s="1"/>
      <c r="S646" s="1"/>
      <c r="T646" s="1"/>
      <c r="U646" s="1"/>
    </row>
    <row r="647" spans="1:21" ht="9.75" customHeight="1">
      <c r="A647" s="1"/>
      <c r="B647" s="1"/>
      <c r="C647" s="1"/>
      <c r="D647" s="1"/>
      <c r="E647" s="1"/>
      <c r="F647" s="1"/>
      <c r="G647" s="1"/>
      <c r="H647" s="1"/>
      <c r="I647" s="1"/>
      <c r="J647" s="1"/>
      <c r="K647" s="1"/>
      <c r="L647" s="1"/>
      <c r="M647" s="1"/>
      <c r="N647" s="1"/>
      <c r="O647" s="1"/>
      <c r="P647" s="1"/>
      <c r="Q647" s="1"/>
      <c r="R647" s="1"/>
      <c r="S647" s="1"/>
      <c r="T647" s="1"/>
      <c r="U647" s="1"/>
    </row>
    <row r="648" spans="1:21" ht="9.75" customHeight="1">
      <c r="A648" s="1"/>
      <c r="B648" s="1"/>
      <c r="C648" s="1"/>
      <c r="D648" s="1"/>
      <c r="E648" s="1"/>
      <c r="F648" s="1"/>
      <c r="G648" s="1"/>
      <c r="H648" s="1"/>
      <c r="I648" s="1"/>
      <c r="J648" s="1"/>
      <c r="K648" s="1"/>
      <c r="L648" s="1"/>
      <c r="M648" s="1"/>
      <c r="N648" s="1"/>
      <c r="O648" s="1"/>
      <c r="P648" s="1"/>
      <c r="Q648" s="1"/>
      <c r="R648" s="1"/>
      <c r="S648" s="1"/>
      <c r="T648" s="1"/>
      <c r="U648" s="1"/>
    </row>
    <row r="649" spans="1:21" ht="9.75" customHeight="1">
      <c r="A649" s="1"/>
      <c r="B649" s="1"/>
      <c r="C649" s="1"/>
      <c r="D649" s="1"/>
      <c r="E649" s="1"/>
      <c r="F649" s="1"/>
      <c r="G649" s="1"/>
      <c r="H649" s="1"/>
      <c r="I649" s="1"/>
      <c r="J649" s="1"/>
      <c r="K649" s="1"/>
      <c r="L649" s="1"/>
      <c r="M649" s="1"/>
      <c r="N649" s="1"/>
      <c r="O649" s="1"/>
      <c r="P649" s="1"/>
      <c r="Q649" s="1"/>
      <c r="R649" s="1"/>
      <c r="S649" s="1"/>
      <c r="T649" s="1"/>
      <c r="U649" s="1"/>
    </row>
    <row r="650" spans="1:21" ht="9.75" customHeight="1">
      <c r="A650" s="1"/>
      <c r="B650" s="1"/>
      <c r="C650" s="1"/>
      <c r="D650" s="1"/>
      <c r="E650" s="1"/>
      <c r="F650" s="1"/>
      <c r="G650" s="1"/>
      <c r="H650" s="1"/>
      <c r="I650" s="1"/>
      <c r="J650" s="1"/>
      <c r="K650" s="1"/>
      <c r="L650" s="1"/>
      <c r="M650" s="1"/>
      <c r="N650" s="1"/>
      <c r="O650" s="1"/>
      <c r="P650" s="1"/>
      <c r="Q650" s="1"/>
      <c r="R650" s="1"/>
      <c r="S650" s="1"/>
      <c r="T650" s="1"/>
      <c r="U650" s="1"/>
    </row>
    <row r="651" spans="1:21" ht="9.75" customHeight="1">
      <c r="A651" s="1"/>
      <c r="B651" s="1"/>
      <c r="C651" s="1"/>
      <c r="D651" s="1"/>
      <c r="E651" s="1"/>
      <c r="F651" s="1"/>
      <c r="G651" s="1"/>
      <c r="H651" s="1"/>
      <c r="I651" s="1"/>
      <c r="J651" s="1"/>
      <c r="K651" s="1"/>
      <c r="L651" s="1"/>
      <c r="M651" s="1"/>
      <c r="N651" s="1"/>
      <c r="O651" s="1"/>
      <c r="P651" s="1"/>
      <c r="Q651" s="1"/>
      <c r="R651" s="1"/>
      <c r="S651" s="1"/>
      <c r="T651" s="1"/>
      <c r="U651" s="1"/>
    </row>
    <row r="652" spans="1:21" ht="9.75" customHeight="1">
      <c r="A652" s="1"/>
      <c r="B652" s="1"/>
      <c r="C652" s="1"/>
      <c r="D652" s="1"/>
      <c r="E652" s="1"/>
      <c r="F652" s="1"/>
      <c r="G652" s="1"/>
      <c r="H652" s="1"/>
      <c r="I652" s="1"/>
      <c r="J652" s="1"/>
      <c r="K652" s="1"/>
      <c r="L652" s="1"/>
      <c r="M652" s="1"/>
      <c r="N652" s="1"/>
      <c r="O652" s="1"/>
      <c r="P652" s="1"/>
      <c r="Q652" s="1"/>
      <c r="R652" s="1"/>
      <c r="S652" s="1"/>
      <c r="T652" s="1"/>
      <c r="U652" s="1"/>
    </row>
    <row r="653" spans="1:21" ht="9.75" customHeight="1">
      <c r="A653" s="1"/>
      <c r="B653" s="1"/>
      <c r="C653" s="1"/>
      <c r="D653" s="1"/>
      <c r="E653" s="1"/>
      <c r="F653" s="1"/>
      <c r="G653" s="1"/>
      <c r="H653" s="1"/>
      <c r="I653" s="1"/>
      <c r="J653" s="1"/>
      <c r="K653" s="1"/>
      <c r="L653" s="1"/>
      <c r="M653" s="1"/>
      <c r="N653" s="1"/>
      <c r="O653" s="1"/>
      <c r="P653" s="1"/>
      <c r="Q653" s="1"/>
      <c r="R653" s="1"/>
      <c r="S653" s="1"/>
      <c r="T653" s="1"/>
      <c r="U653" s="1"/>
    </row>
    <row r="654" spans="1:21" ht="9.75" customHeight="1">
      <c r="A654" s="1"/>
      <c r="B654" s="1"/>
      <c r="C654" s="1"/>
      <c r="D654" s="1"/>
      <c r="E654" s="1"/>
      <c r="F654" s="1"/>
      <c r="G654" s="1"/>
      <c r="H654" s="1"/>
      <c r="I654" s="1"/>
      <c r="J654" s="1"/>
      <c r="K654" s="1"/>
      <c r="L654" s="1"/>
      <c r="M654" s="1"/>
      <c r="N654" s="1"/>
      <c r="O654" s="1"/>
      <c r="P654" s="1"/>
      <c r="Q654" s="1"/>
      <c r="R654" s="1"/>
      <c r="S654" s="1"/>
      <c r="T654" s="1"/>
      <c r="U654" s="1"/>
    </row>
    <row r="655" spans="1:21" ht="9.75" customHeight="1">
      <c r="A655" s="1"/>
      <c r="B655" s="1"/>
      <c r="C655" s="1"/>
      <c r="D655" s="1"/>
      <c r="E655" s="1"/>
      <c r="F655" s="1"/>
      <c r="G655" s="1"/>
      <c r="H655" s="1"/>
      <c r="I655" s="1"/>
      <c r="J655" s="1"/>
      <c r="K655" s="1"/>
      <c r="L655" s="1"/>
      <c r="M655" s="1"/>
      <c r="N655" s="1"/>
      <c r="O655" s="1"/>
      <c r="P655" s="1"/>
      <c r="Q655" s="1"/>
      <c r="R655" s="1"/>
      <c r="S655" s="1"/>
      <c r="T655" s="1"/>
      <c r="U655" s="1"/>
    </row>
    <row r="656" spans="1:21" ht="9.75" customHeight="1">
      <c r="A656" s="1"/>
      <c r="B656" s="1"/>
      <c r="C656" s="1"/>
      <c r="D656" s="1"/>
      <c r="E656" s="1"/>
      <c r="F656" s="1"/>
      <c r="G656" s="1"/>
      <c r="H656" s="1"/>
      <c r="I656" s="1"/>
      <c r="J656" s="1"/>
      <c r="K656" s="1"/>
      <c r="L656" s="1"/>
      <c r="M656" s="1"/>
      <c r="N656" s="1"/>
      <c r="O656" s="1"/>
      <c r="P656" s="1"/>
      <c r="Q656" s="1"/>
      <c r="R656" s="1"/>
      <c r="S656" s="1"/>
      <c r="T656" s="1"/>
      <c r="U656" s="1"/>
    </row>
    <row r="657" spans="1:21" ht="9.75" customHeight="1">
      <c r="A657" s="1"/>
      <c r="B657" s="1"/>
      <c r="C657" s="1"/>
      <c r="D657" s="1"/>
      <c r="E657" s="1"/>
      <c r="F657" s="1"/>
      <c r="G657" s="1"/>
      <c r="H657" s="1"/>
      <c r="I657" s="1"/>
      <c r="J657" s="1"/>
      <c r="K657" s="1"/>
      <c r="L657" s="1"/>
      <c r="M657" s="1"/>
      <c r="N657" s="1"/>
      <c r="O657" s="1"/>
      <c r="P657" s="1"/>
      <c r="Q657" s="1"/>
      <c r="R657" s="1"/>
      <c r="S657" s="1"/>
      <c r="T657" s="1"/>
      <c r="U657" s="1"/>
    </row>
    <row r="658" spans="1:21" ht="9.75" customHeight="1">
      <c r="A658" s="1"/>
      <c r="B658" s="1"/>
      <c r="C658" s="1"/>
      <c r="D658" s="1"/>
      <c r="E658" s="1"/>
      <c r="F658" s="1"/>
      <c r="G658" s="1"/>
      <c r="H658" s="1"/>
      <c r="I658" s="1"/>
      <c r="J658" s="1"/>
      <c r="K658" s="1"/>
      <c r="L658" s="1"/>
      <c r="M658" s="1"/>
      <c r="N658" s="1"/>
      <c r="O658" s="1"/>
      <c r="P658" s="1"/>
      <c r="Q658" s="1"/>
      <c r="R658" s="1"/>
      <c r="S658" s="1"/>
      <c r="T658" s="1"/>
      <c r="U658" s="1"/>
    </row>
    <row r="659" spans="1:21" ht="9.75" customHeight="1">
      <c r="A659" s="1"/>
      <c r="B659" s="1"/>
      <c r="C659" s="1"/>
      <c r="D659" s="1"/>
      <c r="E659" s="1"/>
      <c r="F659" s="1"/>
      <c r="G659" s="1"/>
      <c r="H659" s="1"/>
      <c r="I659" s="1"/>
      <c r="J659" s="1"/>
      <c r="K659" s="1"/>
      <c r="L659" s="1"/>
      <c r="M659" s="1"/>
      <c r="N659" s="1"/>
      <c r="O659" s="1"/>
      <c r="P659" s="1"/>
      <c r="Q659" s="1"/>
      <c r="R659" s="1"/>
      <c r="S659" s="1"/>
      <c r="T659" s="1"/>
      <c r="U659" s="1"/>
    </row>
    <row r="660" spans="1:21" ht="9.75" customHeight="1">
      <c r="A660" s="1"/>
      <c r="B660" s="1"/>
      <c r="C660" s="1"/>
      <c r="D660" s="1"/>
      <c r="E660" s="1"/>
      <c r="F660" s="1"/>
      <c r="G660" s="1"/>
      <c r="H660" s="1"/>
      <c r="I660" s="1"/>
      <c r="J660" s="1"/>
      <c r="K660" s="1"/>
      <c r="L660" s="1"/>
      <c r="M660" s="1"/>
      <c r="N660" s="1"/>
      <c r="O660" s="1"/>
      <c r="P660" s="1"/>
      <c r="Q660" s="1"/>
      <c r="R660" s="1"/>
      <c r="S660" s="1"/>
      <c r="T660" s="1"/>
      <c r="U660" s="1"/>
    </row>
    <row r="661" spans="1:21" ht="9.75" customHeight="1">
      <c r="A661" s="1"/>
      <c r="B661" s="1"/>
      <c r="C661" s="1"/>
      <c r="D661" s="1"/>
      <c r="E661" s="1"/>
      <c r="F661" s="1"/>
      <c r="G661" s="1"/>
      <c r="H661" s="1"/>
      <c r="I661" s="1"/>
      <c r="J661" s="1"/>
      <c r="K661" s="1"/>
      <c r="L661" s="1"/>
      <c r="M661" s="1"/>
      <c r="N661" s="1"/>
      <c r="O661" s="1"/>
      <c r="P661" s="1"/>
      <c r="Q661" s="1"/>
      <c r="R661" s="1"/>
      <c r="S661" s="1"/>
      <c r="T661" s="1"/>
      <c r="U661" s="1"/>
    </row>
    <row r="662" spans="1:21" ht="9.75" customHeight="1">
      <c r="A662" s="1"/>
      <c r="B662" s="1"/>
      <c r="C662" s="1"/>
      <c r="D662" s="1"/>
      <c r="E662" s="1"/>
      <c r="F662" s="1"/>
      <c r="G662" s="1"/>
      <c r="H662" s="1"/>
      <c r="I662" s="1"/>
      <c r="J662" s="1"/>
      <c r="K662" s="1"/>
      <c r="L662" s="1"/>
      <c r="M662" s="1"/>
      <c r="N662" s="1"/>
      <c r="O662" s="1"/>
      <c r="P662" s="1"/>
      <c r="Q662" s="1"/>
      <c r="R662" s="1"/>
      <c r="S662" s="1"/>
      <c r="T662" s="1"/>
      <c r="U662" s="1"/>
    </row>
    <row r="663" spans="1:21" ht="9.75" customHeight="1">
      <c r="A663" s="1"/>
      <c r="B663" s="1"/>
      <c r="C663" s="1"/>
      <c r="D663" s="1"/>
      <c r="E663" s="1"/>
      <c r="F663" s="1"/>
      <c r="G663" s="1"/>
      <c r="H663" s="1"/>
      <c r="I663" s="1"/>
      <c r="J663" s="1"/>
      <c r="K663" s="1"/>
      <c r="L663" s="1"/>
      <c r="M663" s="1"/>
      <c r="N663" s="1"/>
      <c r="O663" s="1"/>
      <c r="P663" s="1"/>
      <c r="Q663" s="1"/>
      <c r="R663" s="1"/>
      <c r="S663" s="1"/>
      <c r="T663" s="1"/>
      <c r="U663" s="1"/>
    </row>
    <row r="664" spans="1:21" ht="9.75" customHeight="1">
      <c r="A664" s="1"/>
      <c r="B664" s="1"/>
      <c r="C664" s="1"/>
      <c r="D664" s="1"/>
      <c r="E664" s="1"/>
      <c r="F664" s="1"/>
      <c r="G664" s="1"/>
      <c r="H664" s="1"/>
      <c r="I664" s="1"/>
      <c r="J664" s="1"/>
      <c r="K664" s="1"/>
      <c r="L664" s="1"/>
      <c r="M664" s="1"/>
      <c r="N664" s="1"/>
      <c r="O664" s="1"/>
      <c r="P664" s="1"/>
      <c r="Q664" s="1"/>
      <c r="R664" s="1"/>
      <c r="S664" s="1"/>
      <c r="T664" s="1"/>
      <c r="U664" s="1"/>
    </row>
    <row r="665" spans="1:21" ht="9.75" customHeight="1">
      <c r="A665" s="1"/>
      <c r="B665" s="1"/>
      <c r="C665" s="1"/>
      <c r="D665" s="1"/>
      <c r="E665" s="1"/>
      <c r="F665" s="1"/>
      <c r="G665" s="1"/>
      <c r="H665" s="1"/>
      <c r="I665" s="1"/>
      <c r="J665" s="1"/>
      <c r="K665" s="1"/>
      <c r="L665" s="1"/>
      <c r="M665" s="1"/>
      <c r="N665" s="1"/>
      <c r="O665" s="1"/>
      <c r="P665" s="1"/>
      <c r="Q665" s="1"/>
      <c r="R665" s="1"/>
      <c r="S665" s="1"/>
      <c r="T665" s="1"/>
      <c r="U665" s="1"/>
    </row>
    <row r="666" spans="1:21" ht="9.75" customHeight="1">
      <c r="A666" s="1"/>
      <c r="B666" s="1"/>
      <c r="C666" s="1"/>
      <c r="D666" s="1"/>
      <c r="E666" s="1"/>
      <c r="F666" s="1"/>
      <c r="G666" s="1"/>
      <c r="H666" s="1"/>
      <c r="I666" s="1"/>
      <c r="J666" s="1"/>
      <c r="K666" s="1"/>
      <c r="L666" s="1"/>
      <c r="M666" s="1"/>
      <c r="N666" s="1"/>
      <c r="O666" s="1"/>
      <c r="P666" s="1"/>
      <c r="Q666" s="1"/>
      <c r="R666" s="1"/>
      <c r="S666" s="1"/>
      <c r="T666" s="1"/>
      <c r="U666" s="1"/>
    </row>
    <row r="667" spans="1:21" ht="9.75" customHeight="1">
      <c r="A667" s="1"/>
      <c r="B667" s="1"/>
      <c r="C667" s="1"/>
      <c r="D667" s="1"/>
      <c r="E667" s="1"/>
      <c r="F667" s="1"/>
      <c r="G667" s="1"/>
      <c r="H667" s="1"/>
      <c r="I667" s="1"/>
      <c r="J667" s="1"/>
      <c r="K667" s="1"/>
      <c r="L667" s="1"/>
      <c r="M667" s="1"/>
      <c r="N667" s="1"/>
      <c r="O667" s="1"/>
      <c r="P667" s="1"/>
      <c r="Q667" s="1"/>
      <c r="R667" s="1"/>
      <c r="S667" s="1"/>
      <c r="T667" s="1"/>
      <c r="U667" s="1"/>
    </row>
    <row r="668" spans="1:21" ht="9.75" customHeight="1">
      <c r="A668" s="1"/>
      <c r="B668" s="1"/>
      <c r="C668" s="1"/>
      <c r="D668" s="1"/>
      <c r="E668" s="1"/>
      <c r="F668" s="1"/>
      <c r="G668" s="1"/>
      <c r="H668" s="1"/>
      <c r="I668" s="1"/>
      <c r="J668" s="1"/>
      <c r="K668" s="1"/>
      <c r="L668" s="1"/>
      <c r="M668" s="1"/>
      <c r="N668" s="1"/>
      <c r="O668" s="1"/>
      <c r="P668" s="1"/>
      <c r="Q668" s="1"/>
      <c r="R668" s="1"/>
      <c r="S668" s="1"/>
      <c r="T668" s="1"/>
      <c r="U668" s="1"/>
    </row>
    <row r="669" spans="1:21" ht="9.75" customHeight="1">
      <c r="A669" s="1"/>
      <c r="B669" s="1"/>
      <c r="C669" s="1"/>
      <c r="D669" s="1"/>
      <c r="E669" s="1"/>
      <c r="F669" s="1"/>
      <c r="G669" s="1"/>
      <c r="H669" s="1"/>
      <c r="I669" s="1"/>
      <c r="J669" s="1"/>
      <c r="K669" s="1"/>
      <c r="L669" s="1"/>
      <c r="M669" s="1"/>
      <c r="N669" s="1"/>
      <c r="O669" s="1"/>
      <c r="P669" s="1"/>
      <c r="Q669" s="1"/>
      <c r="R669" s="1"/>
      <c r="S669" s="1"/>
      <c r="T669" s="1"/>
      <c r="U669" s="1"/>
    </row>
    <row r="670" spans="1:21" ht="9.75" customHeight="1">
      <c r="A670" s="1"/>
      <c r="B670" s="1"/>
      <c r="C670" s="1"/>
      <c r="D670" s="1"/>
      <c r="E670" s="1"/>
      <c r="F670" s="1"/>
      <c r="G670" s="1"/>
      <c r="H670" s="1"/>
      <c r="I670" s="1"/>
      <c r="J670" s="1"/>
      <c r="K670" s="1"/>
      <c r="L670" s="1"/>
      <c r="M670" s="1"/>
      <c r="N670" s="1"/>
      <c r="O670" s="1"/>
      <c r="P670" s="1"/>
      <c r="Q670" s="1"/>
      <c r="R670" s="1"/>
      <c r="S670" s="1"/>
      <c r="T670" s="1"/>
      <c r="U670" s="1"/>
    </row>
    <row r="671" spans="1:21" ht="9.75" customHeight="1">
      <c r="A671" s="1"/>
      <c r="B671" s="1"/>
      <c r="C671" s="1"/>
      <c r="D671" s="1"/>
      <c r="E671" s="1"/>
      <c r="F671" s="1"/>
      <c r="G671" s="1"/>
      <c r="H671" s="1"/>
      <c r="I671" s="1"/>
      <c r="J671" s="1"/>
      <c r="K671" s="1"/>
      <c r="L671" s="1"/>
      <c r="M671" s="1"/>
      <c r="N671" s="1"/>
      <c r="O671" s="1"/>
      <c r="P671" s="1"/>
      <c r="Q671" s="1"/>
      <c r="R671" s="1"/>
      <c r="S671" s="1"/>
      <c r="T671" s="1"/>
      <c r="U671" s="1"/>
    </row>
    <row r="672" spans="1:21" ht="9.75" customHeight="1">
      <c r="A672" s="1"/>
      <c r="B672" s="1"/>
      <c r="C672" s="1"/>
      <c r="D672" s="1"/>
      <c r="E672" s="1"/>
      <c r="F672" s="1"/>
      <c r="G672" s="1"/>
      <c r="H672" s="1"/>
      <c r="I672" s="1"/>
      <c r="J672" s="1"/>
      <c r="K672" s="1"/>
      <c r="L672" s="1"/>
      <c r="M672" s="1"/>
      <c r="N672" s="1"/>
      <c r="O672" s="1"/>
      <c r="P672" s="1"/>
      <c r="Q672" s="1"/>
      <c r="R672" s="1"/>
      <c r="S672" s="1"/>
      <c r="T672" s="1"/>
      <c r="U672" s="1"/>
    </row>
    <row r="673" spans="1:21" ht="9.75" customHeight="1">
      <c r="A673" s="1"/>
      <c r="B673" s="1"/>
      <c r="C673" s="1"/>
      <c r="D673" s="1"/>
      <c r="E673" s="1"/>
      <c r="F673" s="1"/>
      <c r="G673" s="1"/>
      <c r="H673" s="1"/>
      <c r="I673" s="1"/>
      <c r="J673" s="1"/>
      <c r="K673" s="1"/>
      <c r="L673" s="1"/>
      <c r="M673" s="1"/>
      <c r="N673" s="1"/>
      <c r="O673" s="1"/>
      <c r="P673" s="1"/>
      <c r="Q673" s="1"/>
      <c r="R673" s="1"/>
      <c r="S673" s="1"/>
      <c r="T673" s="1"/>
      <c r="U673" s="1"/>
    </row>
    <row r="674" spans="1:21" ht="9.75" customHeight="1">
      <c r="A674" s="1"/>
      <c r="B674" s="1"/>
      <c r="C674" s="1"/>
      <c r="D674" s="1"/>
      <c r="E674" s="1"/>
      <c r="F674" s="1"/>
      <c r="G674" s="1"/>
      <c r="H674" s="1"/>
      <c r="I674" s="1"/>
      <c r="J674" s="1"/>
      <c r="K674" s="1"/>
      <c r="L674" s="1"/>
      <c r="M674" s="1"/>
      <c r="N674" s="1"/>
      <c r="O674" s="1"/>
      <c r="P674" s="1"/>
      <c r="Q674" s="1"/>
      <c r="R674" s="1"/>
      <c r="S674" s="1"/>
      <c r="T674" s="1"/>
      <c r="U674" s="1"/>
    </row>
    <row r="675" spans="1:21" ht="9.75" customHeight="1">
      <c r="A675" s="1"/>
      <c r="B675" s="1"/>
      <c r="C675" s="1"/>
      <c r="D675" s="1"/>
      <c r="E675" s="1"/>
      <c r="F675" s="1"/>
      <c r="G675" s="1"/>
      <c r="H675" s="1"/>
      <c r="I675" s="1"/>
      <c r="J675" s="1"/>
      <c r="K675" s="1"/>
      <c r="L675" s="1"/>
      <c r="M675" s="1"/>
      <c r="N675" s="1"/>
      <c r="O675" s="1"/>
      <c r="P675" s="1"/>
      <c r="Q675" s="1"/>
      <c r="R675" s="1"/>
      <c r="S675" s="1"/>
      <c r="T675" s="1"/>
      <c r="U675" s="1"/>
    </row>
    <row r="676" spans="1:21" ht="9.75" customHeight="1">
      <c r="A676" s="1"/>
      <c r="B676" s="1"/>
      <c r="C676" s="1"/>
      <c r="D676" s="1"/>
      <c r="E676" s="1"/>
      <c r="F676" s="1"/>
      <c r="G676" s="1"/>
      <c r="H676" s="1"/>
      <c r="I676" s="1"/>
      <c r="J676" s="1"/>
      <c r="K676" s="1"/>
      <c r="L676" s="1"/>
      <c r="M676" s="1"/>
      <c r="N676" s="1"/>
      <c r="O676" s="1"/>
      <c r="P676" s="1"/>
      <c r="Q676" s="1"/>
      <c r="R676" s="1"/>
      <c r="S676" s="1"/>
      <c r="T676" s="1"/>
      <c r="U676" s="1"/>
    </row>
    <row r="677" spans="1:21" ht="9.75" customHeight="1">
      <c r="A677" s="1"/>
      <c r="B677" s="1"/>
      <c r="C677" s="1"/>
      <c r="D677" s="1"/>
      <c r="E677" s="1"/>
      <c r="F677" s="1"/>
      <c r="G677" s="1"/>
      <c r="H677" s="1"/>
      <c r="I677" s="1"/>
      <c r="J677" s="1"/>
      <c r="K677" s="1"/>
      <c r="L677" s="1"/>
      <c r="M677" s="1"/>
      <c r="N677" s="1"/>
      <c r="O677" s="1"/>
      <c r="P677" s="1"/>
      <c r="Q677" s="1"/>
      <c r="R677" s="1"/>
      <c r="S677" s="1"/>
      <c r="T677" s="1"/>
      <c r="U677" s="1"/>
    </row>
    <row r="678" spans="1:21" ht="9.75" customHeight="1">
      <c r="A678" s="1"/>
      <c r="B678" s="1"/>
      <c r="C678" s="1"/>
      <c r="D678" s="1"/>
      <c r="E678" s="1"/>
      <c r="F678" s="1"/>
      <c r="G678" s="1"/>
      <c r="H678" s="1"/>
      <c r="I678" s="1"/>
      <c r="J678" s="1"/>
      <c r="K678" s="1"/>
      <c r="L678" s="1"/>
      <c r="M678" s="1"/>
      <c r="N678" s="1"/>
      <c r="O678" s="1"/>
      <c r="P678" s="1"/>
      <c r="Q678" s="1"/>
      <c r="R678" s="1"/>
      <c r="S678" s="1"/>
      <c r="T678" s="1"/>
      <c r="U678" s="1"/>
    </row>
    <row r="679" spans="1:21" ht="9.75" customHeight="1">
      <c r="A679" s="1"/>
      <c r="B679" s="1"/>
      <c r="C679" s="1"/>
      <c r="D679" s="1"/>
      <c r="E679" s="1"/>
      <c r="F679" s="1"/>
      <c r="G679" s="1"/>
      <c r="H679" s="1"/>
      <c r="I679" s="1"/>
      <c r="J679" s="1"/>
      <c r="K679" s="1"/>
      <c r="L679" s="1"/>
      <c r="M679" s="1"/>
      <c r="N679" s="1"/>
      <c r="O679" s="1"/>
      <c r="P679" s="1"/>
      <c r="Q679" s="1"/>
      <c r="R679" s="1"/>
      <c r="S679" s="1"/>
      <c r="T679" s="1"/>
      <c r="U679" s="1"/>
    </row>
    <row r="680" spans="1:21" ht="9.75" customHeight="1">
      <c r="A680" s="1"/>
      <c r="B680" s="1"/>
      <c r="C680" s="1"/>
      <c r="D680" s="1"/>
      <c r="E680" s="1"/>
      <c r="F680" s="1"/>
      <c r="G680" s="1"/>
      <c r="H680" s="1"/>
      <c r="I680" s="1"/>
      <c r="J680" s="1"/>
      <c r="K680" s="1"/>
      <c r="L680" s="1"/>
      <c r="M680" s="1"/>
      <c r="N680" s="1"/>
      <c r="O680" s="1"/>
      <c r="P680" s="1"/>
      <c r="Q680" s="1"/>
      <c r="R680" s="1"/>
      <c r="S680" s="1"/>
      <c r="T680" s="1"/>
      <c r="U680" s="1"/>
    </row>
    <row r="681" spans="1:21" ht="9.75" customHeight="1">
      <c r="A681" s="1"/>
      <c r="B681" s="1"/>
      <c r="C681" s="1"/>
      <c r="D681" s="1"/>
      <c r="E681" s="1"/>
      <c r="F681" s="1"/>
      <c r="G681" s="1"/>
      <c r="H681" s="1"/>
      <c r="I681" s="1"/>
      <c r="J681" s="1"/>
      <c r="K681" s="1"/>
      <c r="L681" s="1"/>
      <c r="M681" s="1"/>
      <c r="N681" s="1"/>
      <c r="O681" s="1"/>
      <c r="P681" s="1"/>
      <c r="Q681" s="1"/>
      <c r="R681" s="1"/>
      <c r="S681" s="1"/>
      <c r="T681" s="1"/>
      <c r="U681" s="1"/>
    </row>
    <row r="682" spans="1:21" ht="9.75" customHeight="1">
      <c r="A682" s="1"/>
      <c r="B682" s="1"/>
      <c r="C682" s="1"/>
      <c r="D682" s="1"/>
      <c r="E682" s="1"/>
      <c r="F682" s="1"/>
      <c r="G682" s="1"/>
      <c r="H682" s="1"/>
      <c r="I682" s="1"/>
      <c r="J682" s="1"/>
      <c r="K682" s="1"/>
      <c r="L682" s="1"/>
      <c r="M682" s="1"/>
      <c r="N682" s="1"/>
      <c r="O682" s="1"/>
      <c r="P682" s="1"/>
      <c r="Q682" s="1"/>
      <c r="R682" s="1"/>
      <c r="S682" s="1"/>
      <c r="T682" s="1"/>
      <c r="U682" s="1"/>
    </row>
    <row r="683" spans="1:21" ht="9.75" customHeight="1">
      <c r="A683" s="1"/>
      <c r="B683" s="1"/>
      <c r="C683" s="1"/>
      <c r="D683" s="1"/>
      <c r="E683" s="1"/>
      <c r="F683" s="1"/>
      <c r="G683" s="1"/>
      <c r="H683" s="1"/>
      <c r="I683" s="1"/>
      <c r="J683" s="1"/>
      <c r="K683" s="1"/>
      <c r="L683" s="1"/>
      <c r="M683" s="1"/>
      <c r="N683" s="1"/>
      <c r="O683" s="1"/>
      <c r="P683" s="1"/>
      <c r="Q683" s="1"/>
      <c r="R683" s="1"/>
      <c r="S683" s="1"/>
      <c r="T683" s="1"/>
      <c r="U683" s="1"/>
    </row>
    <row r="684" spans="1:21" ht="9.75" customHeight="1">
      <c r="A684" s="1"/>
      <c r="B684" s="1"/>
      <c r="C684" s="1"/>
      <c r="D684" s="1"/>
      <c r="E684" s="1"/>
      <c r="F684" s="1"/>
      <c r="G684" s="1"/>
      <c r="H684" s="1"/>
      <c r="I684" s="1"/>
      <c r="J684" s="1"/>
      <c r="K684" s="1"/>
      <c r="L684" s="1"/>
      <c r="M684" s="1"/>
      <c r="N684" s="1"/>
      <c r="O684" s="1"/>
      <c r="P684" s="1"/>
      <c r="Q684" s="1"/>
      <c r="R684" s="1"/>
      <c r="S684" s="1"/>
      <c r="T684" s="1"/>
      <c r="U684" s="1"/>
    </row>
    <row r="685" spans="1:21" ht="9.75" customHeight="1">
      <c r="A685" s="1"/>
      <c r="B685" s="1"/>
      <c r="C685" s="1"/>
      <c r="D685" s="1"/>
      <c r="E685" s="1"/>
      <c r="F685" s="1"/>
      <c r="G685" s="1"/>
      <c r="H685" s="1"/>
      <c r="I685" s="1"/>
      <c r="J685" s="1"/>
      <c r="K685" s="1"/>
      <c r="L685" s="1"/>
      <c r="M685" s="1"/>
      <c r="N685" s="1"/>
      <c r="O685" s="1"/>
      <c r="P685" s="1"/>
      <c r="Q685" s="1"/>
      <c r="R685" s="1"/>
      <c r="S685" s="1"/>
      <c r="T685" s="1"/>
      <c r="U685" s="1"/>
    </row>
    <row r="686" spans="1:21" ht="9.75" customHeight="1">
      <c r="A686" s="1"/>
      <c r="B686" s="1"/>
      <c r="C686" s="1"/>
      <c r="D686" s="1"/>
      <c r="E686" s="1"/>
      <c r="F686" s="1"/>
      <c r="G686" s="1"/>
      <c r="H686" s="1"/>
      <c r="I686" s="1"/>
      <c r="J686" s="1"/>
      <c r="K686" s="1"/>
      <c r="L686" s="1"/>
      <c r="M686" s="1"/>
      <c r="N686" s="1"/>
      <c r="O686" s="1"/>
      <c r="P686" s="1"/>
      <c r="Q686" s="1"/>
      <c r="R686" s="1"/>
      <c r="S686" s="1"/>
      <c r="T686" s="1"/>
      <c r="U686" s="1"/>
    </row>
    <row r="687" spans="1:21" ht="9.75" customHeight="1">
      <c r="A687" s="1"/>
      <c r="B687" s="1"/>
      <c r="C687" s="1"/>
      <c r="D687" s="1"/>
      <c r="E687" s="1"/>
      <c r="F687" s="1"/>
      <c r="G687" s="1"/>
      <c r="H687" s="1"/>
      <c r="I687" s="1"/>
      <c r="J687" s="1"/>
      <c r="K687" s="1"/>
      <c r="L687" s="1"/>
      <c r="M687" s="1"/>
      <c r="N687" s="1"/>
      <c r="O687" s="1"/>
      <c r="P687" s="1"/>
      <c r="Q687" s="1"/>
      <c r="R687" s="1"/>
      <c r="S687" s="1"/>
      <c r="T687" s="1"/>
      <c r="U687" s="1"/>
    </row>
    <row r="688" spans="1:21" ht="9.75" customHeight="1">
      <c r="A688" s="1"/>
      <c r="B688" s="1"/>
      <c r="C688" s="1"/>
      <c r="D688" s="1"/>
      <c r="E688" s="1"/>
      <c r="F688" s="1"/>
      <c r="G688" s="1"/>
      <c r="H688" s="1"/>
      <c r="I688" s="1"/>
      <c r="J688" s="1"/>
      <c r="K688" s="1"/>
      <c r="L688" s="1"/>
      <c r="M688" s="1"/>
      <c r="N688" s="1"/>
      <c r="O688" s="1"/>
      <c r="P688" s="1"/>
      <c r="Q688" s="1"/>
      <c r="R688" s="1"/>
      <c r="S688" s="1"/>
      <c r="T688" s="1"/>
      <c r="U688" s="1"/>
    </row>
    <row r="689" spans="1:21" ht="9.75" customHeight="1">
      <c r="A689" s="1"/>
      <c r="B689" s="1"/>
      <c r="C689" s="1"/>
      <c r="D689" s="1"/>
      <c r="E689" s="1"/>
      <c r="F689" s="1"/>
      <c r="G689" s="1"/>
      <c r="H689" s="1"/>
      <c r="I689" s="1"/>
      <c r="J689" s="1"/>
      <c r="K689" s="1"/>
      <c r="L689" s="1"/>
      <c r="M689" s="1"/>
      <c r="N689" s="1"/>
      <c r="O689" s="1"/>
      <c r="P689" s="1"/>
      <c r="Q689" s="1"/>
      <c r="R689" s="1"/>
      <c r="S689" s="1"/>
      <c r="T689" s="1"/>
      <c r="U689" s="1"/>
    </row>
    <row r="690" spans="1:21" ht="9.75" customHeight="1">
      <c r="A690" s="1"/>
      <c r="B690" s="1"/>
      <c r="C690" s="1"/>
      <c r="D690" s="1"/>
      <c r="E690" s="1"/>
      <c r="F690" s="1"/>
      <c r="G690" s="1"/>
      <c r="H690" s="1"/>
      <c r="I690" s="1"/>
      <c r="J690" s="1"/>
      <c r="K690" s="1"/>
      <c r="L690" s="1"/>
      <c r="M690" s="1"/>
      <c r="N690" s="1"/>
      <c r="O690" s="1"/>
      <c r="P690" s="1"/>
      <c r="Q690" s="1"/>
      <c r="R690" s="1"/>
      <c r="S690" s="1"/>
      <c r="T690" s="1"/>
      <c r="U690" s="1"/>
    </row>
    <row r="691" spans="1:21" ht="9.75" customHeight="1">
      <c r="A691" s="1"/>
      <c r="B691" s="1"/>
      <c r="C691" s="1"/>
      <c r="D691" s="1"/>
      <c r="E691" s="1"/>
      <c r="F691" s="1"/>
      <c r="G691" s="1"/>
      <c r="H691" s="1"/>
      <c r="I691" s="1"/>
      <c r="J691" s="1"/>
      <c r="K691" s="1"/>
      <c r="L691" s="1"/>
      <c r="M691" s="1"/>
      <c r="N691" s="1"/>
      <c r="O691" s="1"/>
      <c r="P691" s="1"/>
      <c r="Q691" s="1"/>
      <c r="R691" s="1"/>
      <c r="S691" s="1"/>
      <c r="T691" s="1"/>
      <c r="U691" s="1"/>
    </row>
    <row r="692" spans="1:21" ht="9.75" customHeight="1">
      <c r="A692" s="1"/>
      <c r="B692" s="1"/>
      <c r="C692" s="1"/>
      <c r="D692" s="1"/>
      <c r="E692" s="1"/>
      <c r="F692" s="1"/>
      <c r="G692" s="1"/>
      <c r="H692" s="1"/>
      <c r="I692" s="1"/>
      <c r="J692" s="1"/>
      <c r="K692" s="1"/>
      <c r="L692" s="1"/>
      <c r="M692" s="1"/>
      <c r="N692" s="1"/>
      <c r="O692" s="1"/>
      <c r="P692" s="1"/>
      <c r="Q692" s="1"/>
      <c r="R692" s="1"/>
      <c r="S692" s="1"/>
      <c r="T692" s="1"/>
      <c r="U692" s="1"/>
    </row>
    <row r="693" spans="1:21" ht="9.75" customHeight="1">
      <c r="A693" s="1"/>
      <c r="B693" s="1"/>
      <c r="C693" s="1"/>
      <c r="D693" s="1"/>
      <c r="E693" s="1"/>
      <c r="F693" s="1"/>
      <c r="G693" s="1"/>
      <c r="H693" s="1"/>
      <c r="I693" s="1"/>
      <c r="J693" s="1"/>
      <c r="K693" s="1"/>
      <c r="L693" s="1"/>
      <c r="M693" s="1"/>
      <c r="N693" s="1"/>
      <c r="O693" s="1"/>
      <c r="P693" s="1"/>
      <c r="Q693" s="1"/>
      <c r="R693" s="1"/>
      <c r="S693" s="1"/>
      <c r="T693" s="1"/>
      <c r="U693" s="1"/>
    </row>
    <row r="694" spans="1:21" ht="9.75" customHeight="1">
      <c r="A694" s="1"/>
      <c r="B694" s="1"/>
      <c r="C694" s="1"/>
      <c r="D694" s="1"/>
      <c r="E694" s="1"/>
      <c r="F694" s="1"/>
      <c r="G694" s="1"/>
      <c r="H694" s="1"/>
      <c r="I694" s="1"/>
      <c r="J694" s="1"/>
      <c r="K694" s="1"/>
      <c r="L694" s="1"/>
      <c r="M694" s="1"/>
      <c r="N694" s="1"/>
      <c r="O694" s="1"/>
      <c r="P694" s="1"/>
      <c r="Q694" s="1"/>
      <c r="R694" s="1"/>
      <c r="S694" s="1"/>
      <c r="T694" s="1"/>
      <c r="U694" s="1"/>
    </row>
    <row r="695" spans="1:21" ht="9.75" customHeight="1">
      <c r="A695" s="1"/>
      <c r="B695" s="1"/>
      <c r="C695" s="1"/>
      <c r="D695" s="1"/>
      <c r="E695" s="1"/>
      <c r="F695" s="1"/>
      <c r="G695" s="1"/>
      <c r="H695" s="1"/>
      <c r="I695" s="1"/>
      <c r="J695" s="1"/>
      <c r="K695" s="1"/>
      <c r="L695" s="1"/>
      <c r="M695" s="1"/>
      <c r="N695" s="1"/>
      <c r="O695" s="1"/>
      <c r="P695" s="1"/>
      <c r="Q695" s="1"/>
      <c r="R695" s="1"/>
      <c r="S695" s="1"/>
      <c r="T695" s="1"/>
      <c r="U695" s="1"/>
    </row>
    <row r="696" spans="1:21" ht="9.75" customHeight="1">
      <c r="A696" s="1"/>
      <c r="B696" s="1"/>
      <c r="C696" s="1"/>
      <c r="D696" s="1"/>
      <c r="E696" s="1"/>
      <c r="F696" s="1"/>
      <c r="G696" s="1"/>
      <c r="H696" s="1"/>
      <c r="I696" s="1"/>
      <c r="J696" s="1"/>
      <c r="K696" s="1"/>
      <c r="L696" s="1"/>
      <c r="M696" s="1"/>
      <c r="N696" s="1"/>
      <c r="O696" s="1"/>
      <c r="P696" s="1"/>
      <c r="Q696" s="1"/>
      <c r="R696" s="1"/>
      <c r="S696" s="1"/>
      <c r="T696" s="1"/>
      <c r="U696" s="1"/>
    </row>
    <row r="697" spans="1:21" ht="9.75" customHeight="1">
      <c r="A697" s="1"/>
      <c r="B697" s="1"/>
      <c r="C697" s="1"/>
      <c r="D697" s="1"/>
      <c r="E697" s="1"/>
      <c r="F697" s="1"/>
      <c r="G697" s="1"/>
      <c r="H697" s="1"/>
      <c r="I697" s="1"/>
      <c r="J697" s="1"/>
      <c r="K697" s="1"/>
      <c r="L697" s="1"/>
      <c r="M697" s="1"/>
      <c r="N697" s="1"/>
      <c r="O697" s="1"/>
      <c r="P697" s="1"/>
      <c r="Q697" s="1"/>
      <c r="R697" s="1"/>
      <c r="S697" s="1"/>
      <c r="T697" s="1"/>
      <c r="U697" s="1"/>
    </row>
    <row r="698" spans="1:21" ht="9.75" customHeight="1">
      <c r="A698" s="1"/>
      <c r="B698" s="1"/>
      <c r="C698" s="1"/>
      <c r="D698" s="1"/>
      <c r="E698" s="1"/>
      <c r="F698" s="1"/>
      <c r="G698" s="1"/>
      <c r="H698" s="1"/>
      <c r="I698" s="1"/>
      <c r="J698" s="1"/>
      <c r="K698" s="1"/>
      <c r="L698" s="1"/>
      <c r="M698" s="1"/>
      <c r="N698" s="1"/>
      <c r="O698" s="1"/>
      <c r="P698" s="1"/>
      <c r="Q698" s="1"/>
      <c r="R698" s="1"/>
      <c r="S698" s="1"/>
      <c r="T698" s="1"/>
      <c r="U698" s="1"/>
    </row>
    <row r="699" spans="1:21" ht="9.75" customHeight="1">
      <c r="A699" s="1"/>
      <c r="B699" s="1"/>
      <c r="C699" s="1"/>
      <c r="D699" s="1"/>
      <c r="E699" s="1"/>
      <c r="F699" s="1"/>
      <c r="G699" s="1"/>
      <c r="H699" s="1"/>
      <c r="I699" s="1"/>
      <c r="J699" s="1"/>
      <c r="K699" s="1"/>
      <c r="L699" s="1"/>
      <c r="M699" s="1"/>
      <c r="N699" s="1"/>
      <c r="O699" s="1"/>
      <c r="P699" s="1"/>
      <c r="Q699" s="1"/>
      <c r="R699" s="1"/>
      <c r="S699" s="1"/>
      <c r="T699" s="1"/>
      <c r="U699" s="1"/>
    </row>
    <row r="700" spans="1:21" ht="9.75" customHeight="1">
      <c r="A700" s="1"/>
      <c r="B700" s="1"/>
      <c r="C700" s="1"/>
      <c r="D700" s="1"/>
      <c r="E700" s="1"/>
      <c r="F700" s="1"/>
      <c r="G700" s="1"/>
      <c r="H700" s="1"/>
      <c r="I700" s="1"/>
      <c r="J700" s="1"/>
      <c r="K700" s="1"/>
      <c r="L700" s="1"/>
      <c r="M700" s="1"/>
      <c r="N700" s="1"/>
      <c r="O700" s="1"/>
      <c r="P700" s="1"/>
      <c r="Q700" s="1"/>
      <c r="R700" s="1"/>
      <c r="S700" s="1"/>
      <c r="T700" s="1"/>
      <c r="U700" s="1"/>
    </row>
    <row r="701" spans="1:21" ht="9.75" customHeight="1">
      <c r="A701" s="1"/>
      <c r="B701" s="1"/>
      <c r="C701" s="1"/>
      <c r="D701" s="1"/>
      <c r="E701" s="1"/>
      <c r="F701" s="1"/>
      <c r="G701" s="1"/>
      <c r="H701" s="1"/>
      <c r="I701" s="1"/>
      <c r="J701" s="1"/>
      <c r="K701" s="1"/>
      <c r="L701" s="1"/>
      <c r="M701" s="1"/>
      <c r="N701" s="1"/>
      <c r="O701" s="1"/>
      <c r="P701" s="1"/>
      <c r="Q701" s="1"/>
      <c r="R701" s="1"/>
      <c r="S701" s="1"/>
      <c r="T701" s="1"/>
      <c r="U701" s="1"/>
    </row>
    <row r="702" spans="1:21" ht="9.75" customHeight="1">
      <c r="A702" s="1"/>
      <c r="B702" s="1"/>
      <c r="C702" s="1"/>
      <c r="D702" s="1"/>
      <c r="E702" s="1"/>
      <c r="F702" s="1"/>
      <c r="G702" s="1"/>
      <c r="H702" s="1"/>
      <c r="I702" s="1"/>
      <c r="J702" s="1"/>
      <c r="K702" s="1"/>
      <c r="L702" s="1"/>
      <c r="M702" s="1"/>
      <c r="N702" s="1"/>
      <c r="O702" s="1"/>
      <c r="P702" s="1"/>
      <c r="Q702" s="1"/>
      <c r="R702" s="1"/>
      <c r="S702" s="1"/>
      <c r="T702" s="1"/>
      <c r="U702" s="1"/>
    </row>
    <row r="703" spans="1:21" ht="9.75" customHeight="1">
      <c r="A703" s="1"/>
      <c r="B703" s="1"/>
      <c r="C703" s="1"/>
      <c r="D703" s="1"/>
      <c r="E703" s="1"/>
      <c r="F703" s="1"/>
      <c r="G703" s="1"/>
      <c r="H703" s="1"/>
      <c r="I703" s="1"/>
      <c r="J703" s="1"/>
      <c r="K703" s="1"/>
      <c r="L703" s="1"/>
      <c r="M703" s="1"/>
      <c r="N703" s="1"/>
      <c r="O703" s="1"/>
      <c r="P703" s="1"/>
      <c r="Q703" s="1"/>
      <c r="R703" s="1"/>
      <c r="S703" s="1"/>
      <c r="T703" s="1"/>
      <c r="U703" s="1"/>
    </row>
    <row r="704" spans="1:21" ht="9.75" customHeight="1">
      <c r="A704" s="1"/>
      <c r="B704" s="1"/>
      <c r="C704" s="1"/>
      <c r="D704" s="1"/>
      <c r="E704" s="1"/>
      <c r="F704" s="1"/>
      <c r="G704" s="1"/>
      <c r="H704" s="1"/>
      <c r="I704" s="1"/>
      <c r="J704" s="1"/>
      <c r="K704" s="1"/>
      <c r="L704" s="1"/>
      <c r="M704" s="1"/>
      <c r="N704" s="1"/>
      <c r="O704" s="1"/>
      <c r="P704" s="1"/>
      <c r="Q704" s="1"/>
      <c r="R704" s="1"/>
      <c r="S704" s="1"/>
      <c r="T704" s="1"/>
      <c r="U704" s="1"/>
    </row>
    <row r="705" spans="1:21" ht="9.75" customHeight="1">
      <c r="A705" s="1"/>
      <c r="B705" s="1"/>
      <c r="C705" s="1"/>
      <c r="D705" s="1"/>
      <c r="E705" s="1"/>
      <c r="F705" s="1"/>
      <c r="G705" s="1"/>
      <c r="H705" s="1"/>
      <c r="I705" s="1"/>
      <c r="J705" s="1"/>
      <c r="K705" s="1"/>
      <c r="L705" s="1"/>
      <c r="M705" s="1"/>
      <c r="N705" s="1"/>
      <c r="O705" s="1"/>
      <c r="P705" s="1"/>
      <c r="Q705" s="1"/>
      <c r="R705" s="1"/>
      <c r="S705" s="1"/>
      <c r="T705" s="1"/>
      <c r="U705" s="1"/>
    </row>
    <row r="706" spans="1:21" ht="9.75" customHeight="1">
      <c r="A706" s="1"/>
      <c r="B706" s="1"/>
      <c r="C706" s="1"/>
      <c r="D706" s="1"/>
      <c r="E706" s="1"/>
      <c r="F706" s="1"/>
      <c r="G706" s="1"/>
      <c r="H706" s="1"/>
      <c r="I706" s="1"/>
      <c r="J706" s="1"/>
      <c r="K706" s="1"/>
      <c r="L706" s="1"/>
      <c r="M706" s="1"/>
      <c r="N706" s="1"/>
      <c r="O706" s="1"/>
      <c r="P706" s="1"/>
      <c r="Q706" s="1"/>
      <c r="R706" s="1"/>
      <c r="S706" s="1"/>
      <c r="T706" s="1"/>
      <c r="U706" s="1"/>
    </row>
    <row r="707" spans="1:21" ht="9.75" customHeight="1">
      <c r="A707" s="1"/>
      <c r="B707" s="1"/>
      <c r="C707" s="1"/>
      <c r="D707" s="1"/>
      <c r="E707" s="1"/>
      <c r="F707" s="1"/>
      <c r="G707" s="1"/>
      <c r="H707" s="1"/>
      <c r="I707" s="1"/>
      <c r="J707" s="1"/>
      <c r="K707" s="1"/>
      <c r="L707" s="1"/>
      <c r="M707" s="1"/>
      <c r="N707" s="1"/>
      <c r="O707" s="1"/>
      <c r="P707" s="1"/>
      <c r="Q707" s="1"/>
      <c r="R707" s="1"/>
      <c r="S707" s="1"/>
      <c r="T707" s="1"/>
      <c r="U707" s="1"/>
    </row>
    <row r="708" spans="1:21" ht="9.75" customHeight="1">
      <c r="A708" s="1"/>
      <c r="B708" s="1"/>
      <c r="C708" s="1"/>
      <c r="D708" s="1"/>
      <c r="E708" s="1"/>
      <c r="F708" s="1"/>
      <c r="G708" s="1"/>
      <c r="H708" s="1"/>
      <c r="I708" s="1"/>
      <c r="J708" s="1"/>
      <c r="K708" s="1"/>
      <c r="L708" s="1"/>
      <c r="M708" s="1"/>
      <c r="N708" s="1"/>
      <c r="O708" s="1"/>
      <c r="P708" s="1"/>
      <c r="Q708" s="1"/>
      <c r="R708" s="1"/>
      <c r="S708" s="1"/>
      <c r="T708" s="1"/>
      <c r="U708" s="1"/>
    </row>
    <row r="709" spans="1:21" ht="9.75" customHeight="1">
      <c r="A709" s="1"/>
      <c r="B709" s="1"/>
      <c r="C709" s="1"/>
      <c r="D709" s="1"/>
      <c r="E709" s="1"/>
      <c r="F709" s="1"/>
      <c r="G709" s="1"/>
      <c r="H709" s="1"/>
      <c r="I709" s="1"/>
      <c r="J709" s="1"/>
      <c r="K709" s="1"/>
      <c r="L709" s="1"/>
      <c r="M709" s="1"/>
      <c r="N709" s="1"/>
      <c r="O709" s="1"/>
      <c r="P709" s="1"/>
      <c r="Q709" s="1"/>
      <c r="R709" s="1"/>
      <c r="S709" s="1"/>
      <c r="T709" s="1"/>
      <c r="U709" s="1"/>
    </row>
    <row r="710" spans="1:21" ht="9.75" customHeight="1">
      <c r="A710" s="1"/>
      <c r="B710" s="1"/>
      <c r="C710" s="1"/>
      <c r="D710" s="1"/>
      <c r="E710" s="1"/>
      <c r="F710" s="1"/>
      <c r="G710" s="1"/>
      <c r="H710" s="1"/>
      <c r="I710" s="1"/>
      <c r="J710" s="1"/>
      <c r="K710" s="1"/>
      <c r="L710" s="1"/>
      <c r="M710" s="1"/>
      <c r="N710" s="1"/>
      <c r="O710" s="1"/>
      <c r="P710" s="1"/>
      <c r="Q710" s="1"/>
      <c r="R710" s="1"/>
      <c r="S710" s="1"/>
      <c r="T710" s="1"/>
      <c r="U710" s="1"/>
    </row>
    <row r="711" spans="1:21" ht="9.75" customHeight="1">
      <c r="A711" s="1"/>
      <c r="B711" s="1"/>
      <c r="C711" s="1"/>
      <c r="D711" s="1"/>
      <c r="E711" s="1"/>
      <c r="F711" s="1"/>
      <c r="G711" s="1"/>
      <c r="H711" s="1"/>
      <c r="I711" s="1"/>
      <c r="J711" s="1"/>
      <c r="K711" s="1"/>
      <c r="L711" s="1"/>
      <c r="M711" s="1"/>
      <c r="N711" s="1"/>
      <c r="O711" s="1"/>
      <c r="P711" s="1"/>
      <c r="Q711" s="1"/>
      <c r="R711" s="1"/>
      <c r="S711" s="1"/>
      <c r="T711" s="1"/>
      <c r="U711" s="1"/>
    </row>
    <row r="712" spans="1:21" ht="9.75" customHeight="1">
      <c r="A712" s="1"/>
      <c r="B712" s="1"/>
      <c r="C712" s="1"/>
      <c r="D712" s="1"/>
      <c r="E712" s="1"/>
      <c r="F712" s="1"/>
      <c r="G712" s="1"/>
      <c r="H712" s="1"/>
      <c r="I712" s="1"/>
      <c r="J712" s="1"/>
      <c r="K712" s="1"/>
      <c r="L712" s="1"/>
      <c r="M712" s="1"/>
      <c r="N712" s="1"/>
      <c r="O712" s="1"/>
      <c r="P712" s="1"/>
      <c r="Q712" s="1"/>
      <c r="R712" s="1"/>
      <c r="S712" s="1"/>
      <c r="T712" s="1"/>
      <c r="U712" s="1"/>
    </row>
    <row r="713" spans="1:21" ht="9.75" customHeight="1">
      <c r="A713" s="1"/>
      <c r="B713" s="1"/>
      <c r="C713" s="1"/>
      <c r="D713" s="1"/>
      <c r="E713" s="1"/>
      <c r="F713" s="1"/>
      <c r="G713" s="1"/>
      <c r="H713" s="1"/>
      <c r="I713" s="1"/>
      <c r="J713" s="1"/>
      <c r="K713" s="1"/>
      <c r="L713" s="1"/>
      <c r="M713" s="1"/>
      <c r="N713" s="1"/>
      <c r="O713" s="1"/>
      <c r="P713" s="1"/>
      <c r="Q713" s="1"/>
      <c r="R713" s="1"/>
      <c r="S713" s="1"/>
      <c r="T713" s="1"/>
      <c r="U713" s="1"/>
    </row>
    <row r="714" spans="1:21" ht="9.75" customHeight="1">
      <c r="A714" s="1"/>
      <c r="B714" s="1"/>
      <c r="C714" s="1"/>
      <c r="D714" s="1"/>
      <c r="E714" s="1"/>
      <c r="F714" s="1"/>
      <c r="G714" s="1"/>
      <c r="H714" s="1"/>
      <c r="I714" s="1"/>
      <c r="J714" s="1"/>
      <c r="K714" s="1"/>
      <c r="L714" s="1"/>
      <c r="M714" s="1"/>
      <c r="N714" s="1"/>
      <c r="O714" s="1"/>
      <c r="P714" s="1"/>
      <c r="Q714" s="1"/>
      <c r="R714" s="1"/>
      <c r="S714" s="1"/>
      <c r="T714" s="1"/>
      <c r="U714" s="1"/>
    </row>
    <row r="715" spans="1:21" ht="9.75" customHeight="1">
      <c r="A715" s="1"/>
      <c r="B715" s="1"/>
      <c r="C715" s="1"/>
      <c r="D715" s="1"/>
      <c r="E715" s="1"/>
      <c r="F715" s="1"/>
      <c r="G715" s="1"/>
      <c r="H715" s="1"/>
      <c r="I715" s="1"/>
      <c r="J715" s="1"/>
      <c r="K715" s="1"/>
      <c r="L715" s="1"/>
      <c r="M715" s="1"/>
      <c r="N715" s="1"/>
      <c r="O715" s="1"/>
      <c r="P715" s="1"/>
      <c r="Q715" s="1"/>
      <c r="R715" s="1"/>
      <c r="S715" s="1"/>
      <c r="T715" s="1"/>
      <c r="U715" s="1"/>
    </row>
    <row r="716" spans="1:21" ht="9.75" customHeight="1">
      <c r="A716" s="1"/>
      <c r="B716" s="1"/>
      <c r="C716" s="1"/>
      <c r="D716" s="1"/>
      <c r="E716" s="1"/>
      <c r="F716" s="1"/>
      <c r="G716" s="1"/>
      <c r="H716" s="1"/>
      <c r="I716" s="1"/>
      <c r="J716" s="1"/>
      <c r="K716" s="1"/>
      <c r="L716" s="1"/>
      <c r="M716" s="1"/>
      <c r="N716" s="1"/>
      <c r="O716" s="1"/>
      <c r="P716" s="1"/>
      <c r="Q716" s="1"/>
      <c r="R716" s="1"/>
      <c r="S716" s="1"/>
      <c r="T716" s="1"/>
      <c r="U716" s="1"/>
    </row>
    <row r="717" spans="1:21" ht="9.75" customHeight="1">
      <c r="A717" s="1"/>
      <c r="B717" s="1"/>
      <c r="C717" s="1"/>
      <c r="D717" s="1"/>
      <c r="E717" s="1"/>
      <c r="F717" s="1"/>
      <c r="G717" s="1"/>
      <c r="H717" s="1"/>
      <c r="I717" s="1"/>
      <c r="J717" s="1"/>
      <c r="K717" s="1"/>
      <c r="L717" s="1"/>
      <c r="M717" s="1"/>
      <c r="N717" s="1"/>
      <c r="O717" s="1"/>
      <c r="P717" s="1"/>
      <c r="Q717" s="1"/>
      <c r="R717" s="1"/>
      <c r="S717" s="1"/>
      <c r="T717" s="1"/>
      <c r="U717" s="1"/>
    </row>
    <row r="718" spans="1:21" ht="9.75" customHeight="1">
      <c r="A718" s="1"/>
      <c r="B718" s="1"/>
      <c r="C718" s="1"/>
      <c r="D718" s="1"/>
      <c r="E718" s="1"/>
      <c r="F718" s="1"/>
      <c r="G718" s="1"/>
      <c r="H718" s="1"/>
      <c r="I718" s="1"/>
      <c r="J718" s="1"/>
      <c r="K718" s="1"/>
      <c r="L718" s="1"/>
      <c r="M718" s="1"/>
      <c r="N718" s="1"/>
      <c r="O718" s="1"/>
      <c r="P718" s="1"/>
      <c r="Q718" s="1"/>
      <c r="R718" s="1"/>
      <c r="S718" s="1"/>
      <c r="T718" s="1"/>
      <c r="U718" s="1"/>
    </row>
    <row r="719" spans="1:21" ht="9.75" customHeight="1">
      <c r="A719" s="1"/>
      <c r="B719" s="1"/>
      <c r="C719" s="1"/>
      <c r="D719" s="1"/>
      <c r="E719" s="1"/>
      <c r="F719" s="1"/>
      <c r="G719" s="1"/>
      <c r="H719" s="1"/>
      <c r="I719" s="1"/>
      <c r="J719" s="1"/>
      <c r="K719" s="1"/>
      <c r="L719" s="1"/>
      <c r="M719" s="1"/>
      <c r="N719" s="1"/>
      <c r="O719" s="1"/>
      <c r="P719" s="1"/>
      <c r="Q719" s="1"/>
      <c r="R719" s="1"/>
      <c r="S719" s="1"/>
      <c r="T719" s="1"/>
      <c r="U719" s="1"/>
    </row>
    <row r="720" spans="1:21" ht="9.75" customHeight="1">
      <c r="A720" s="1"/>
      <c r="B720" s="1"/>
      <c r="C720" s="1"/>
      <c r="D720" s="1"/>
      <c r="E720" s="1"/>
      <c r="F720" s="1"/>
      <c r="G720" s="1"/>
      <c r="H720" s="1"/>
      <c r="I720" s="1"/>
      <c r="J720" s="1"/>
      <c r="K720" s="1"/>
      <c r="L720" s="1"/>
      <c r="M720" s="1"/>
      <c r="N720" s="1"/>
      <c r="O720" s="1"/>
      <c r="P720" s="1"/>
      <c r="Q720" s="1"/>
      <c r="R720" s="1"/>
      <c r="S720" s="1"/>
      <c r="T720" s="1"/>
      <c r="U720" s="1"/>
    </row>
    <row r="721" spans="1:21" ht="9.75" customHeight="1">
      <c r="A721" s="1"/>
      <c r="B721" s="1"/>
      <c r="C721" s="1"/>
      <c r="D721" s="1"/>
      <c r="E721" s="1"/>
      <c r="F721" s="1"/>
      <c r="G721" s="1"/>
      <c r="H721" s="1"/>
      <c r="I721" s="1"/>
      <c r="J721" s="1"/>
      <c r="K721" s="1"/>
      <c r="L721" s="1"/>
      <c r="M721" s="1"/>
      <c r="N721" s="1"/>
      <c r="O721" s="1"/>
      <c r="P721" s="1"/>
      <c r="Q721" s="1"/>
      <c r="R721" s="1"/>
      <c r="S721" s="1"/>
      <c r="T721" s="1"/>
      <c r="U721" s="1"/>
    </row>
    <row r="722" spans="1:21" ht="9.75" customHeight="1">
      <c r="A722" s="1"/>
      <c r="B722" s="1"/>
      <c r="C722" s="1"/>
      <c r="D722" s="1"/>
      <c r="E722" s="1"/>
      <c r="F722" s="1"/>
      <c r="G722" s="1"/>
      <c r="H722" s="1"/>
      <c r="I722" s="1"/>
      <c r="J722" s="1"/>
      <c r="K722" s="1"/>
      <c r="L722" s="1"/>
      <c r="M722" s="1"/>
      <c r="N722" s="1"/>
      <c r="O722" s="1"/>
      <c r="P722" s="1"/>
      <c r="Q722" s="1"/>
      <c r="R722" s="1"/>
      <c r="S722" s="1"/>
      <c r="T722" s="1"/>
      <c r="U722" s="1"/>
    </row>
    <row r="723" spans="1:21" ht="9.75" customHeight="1">
      <c r="A723" s="1"/>
      <c r="B723" s="1"/>
      <c r="C723" s="1"/>
      <c r="D723" s="1"/>
      <c r="E723" s="1"/>
      <c r="F723" s="1"/>
      <c r="G723" s="1"/>
      <c r="H723" s="1"/>
      <c r="I723" s="1"/>
      <c r="J723" s="1"/>
      <c r="K723" s="1"/>
      <c r="L723" s="1"/>
      <c r="M723" s="1"/>
      <c r="N723" s="1"/>
      <c r="O723" s="1"/>
      <c r="P723" s="1"/>
      <c r="Q723" s="1"/>
      <c r="R723" s="1"/>
      <c r="S723" s="1"/>
      <c r="T723" s="1"/>
      <c r="U723" s="1"/>
    </row>
    <row r="724" spans="1:21" ht="9.75" customHeight="1">
      <c r="A724" s="1"/>
      <c r="B724" s="1"/>
      <c r="C724" s="1"/>
      <c r="D724" s="1"/>
      <c r="E724" s="1"/>
      <c r="F724" s="1"/>
      <c r="G724" s="1"/>
      <c r="H724" s="1"/>
      <c r="I724" s="1"/>
      <c r="J724" s="1"/>
      <c r="K724" s="1"/>
      <c r="L724" s="1"/>
      <c r="M724" s="1"/>
      <c r="N724" s="1"/>
      <c r="O724" s="1"/>
      <c r="P724" s="1"/>
      <c r="Q724" s="1"/>
      <c r="R724" s="1"/>
      <c r="S724" s="1"/>
      <c r="T724" s="1"/>
      <c r="U724" s="1"/>
    </row>
    <row r="725" spans="1:21" ht="9.75" customHeight="1">
      <c r="A725" s="1"/>
      <c r="B725" s="1"/>
      <c r="C725" s="1"/>
      <c r="D725" s="1"/>
      <c r="E725" s="1"/>
      <c r="F725" s="1"/>
      <c r="G725" s="1"/>
      <c r="H725" s="1"/>
      <c r="I725" s="1"/>
      <c r="J725" s="1"/>
      <c r="K725" s="1"/>
      <c r="L725" s="1"/>
      <c r="M725" s="1"/>
      <c r="N725" s="1"/>
      <c r="O725" s="1"/>
      <c r="P725" s="1"/>
      <c r="Q725" s="1"/>
      <c r="R725" s="1"/>
      <c r="S725" s="1"/>
      <c r="T725" s="1"/>
      <c r="U725" s="1"/>
    </row>
    <row r="726" spans="1:21" ht="9.75" customHeight="1">
      <c r="A726" s="1"/>
      <c r="B726" s="1"/>
      <c r="C726" s="1"/>
      <c r="D726" s="1"/>
      <c r="E726" s="1"/>
      <c r="F726" s="1"/>
      <c r="G726" s="1"/>
      <c r="H726" s="1"/>
      <c r="I726" s="1"/>
      <c r="J726" s="1"/>
      <c r="K726" s="1"/>
      <c r="L726" s="1"/>
      <c r="M726" s="1"/>
      <c r="N726" s="1"/>
      <c r="O726" s="1"/>
      <c r="P726" s="1"/>
      <c r="Q726" s="1"/>
      <c r="R726" s="1"/>
      <c r="S726" s="1"/>
      <c r="T726" s="1"/>
      <c r="U726" s="1"/>
    </row>
    <row r="727" spans="1:21" ht="9.75" customHeight="1">
      <c r="A727" s="1"/>
      <c r="B727" s="1"/>
      <c r="C727" s="1"/>
      <c r="D727" s="1"/>
      <c r="E727" s="1"/>
      <c r="F727" s="1"/>
      <c r="G727" s="1"/>
      <c r="H727" s="1"/>
      <c r="I727" s="1"/>
      <c r="J727" s="1"/>
      <c r="K727" s="1"/>
      <c r="L727" s="1"/>
      <c r="M727" s="1"/>
      <c r="N727" s="1"/>
      <c r="O727" s="1"/>
      <c r="P727" s="1"/>
      <c r="Q727" s="1"/>
      <c r="R727" s="1"/>
      <c r="S727" s="1"/>
      <c r="T727" s="1"/>
      <c r="U727" s="1"/>
    </row>
    <row r="728" spans="1:21" ht="9.75" customHeight="1">
      <c r="A728" s="1"/>
      <c r="B728" s="1"/>
      <c r="C728" s="1"/>
      <c r="D728" s="1"/>
      <c r="E728" s="1"/>
      <c r="F728" s="1"/>
      <c r="G728" s="1"/>
      <c r="H728" s="1"/>
      <c r="I728" s="1"/>
      <c r="J728" s="1"/>
      <c r="K728" s="1"/>
      <c r="L728" s="1"/>
      <c r="M728" s="1"/>
      <c r="N728" s="1"/>
      <c r="O728" s="1"/>
      <c r="P728" s="1"/>
      <c r="Q728" s="1"/>
      <c r="R728" s="1"/>
      <c r="S728" s="1"/>
      <c r="T728" s="1"/>
      <c r="U728" s="1"/>
    </row>
    <row r="729" spans="1:21" ht="9.75" customHeight="1">
      <c r="A729" s="1"/>
      <c r="B729" s="1"/>
      <c r="C729" s="1"/>
      <c r="D729" s="1"/>
      <c r="E729" s="1"/>
      <c r="F729" s="1"/>
      <c r="G729" s="1"/>
      <c r="H729" s="1"/>
      <c r="I729" s="1"/>
      <c r="J729" s="1"/>
      <c r="K729" s="1"/>
      <c r="L729" s="1"/>
      <c r="M729" s="1"/>
      <c r="N729" s="1"/>
      <c r="O729" s="1"/>
      <c r="P729" s="1"/>
      <c r="Q729" s="1"/>
      <c r="R729" s="1"/>
      <c r="S729" s="1"/>
      <c r="T729" s="1"/>
      <c r="U729" s="1"/>
    </row>
    <row r="730" spans="1:21" ht="9.75" customHeight="1">
      <c r="A730" s="1"/>
      <c r="B730" s="1"/>
      <c r="C730" s="1"/>
      <c r="D730" s="1"/>
      <c r="E730" s="1"/>
      <c r="F730" s="1"/>
      <c r="G730" s="1"/>
      <c r="H730" s="1"/>
      <c r="I730" s="1"/>
      <c r="J730" s="1"/>
      <c r="K730" s="1"/>
      <c r="L730" s="1"/>
      <c r="M730" s="1"/>
      <c r="N730" s="1"/>
      <c r="O730" s="1"/>
      <c r="P730" s="1"/>
      <c r="Q730" s="1"/>
      <c r="R730" s="1"/>
      <c r="S730" s="1"/>
      <c r="T730" s="1"/>
      <c r="U730" s="1"/>
    </row>
    <row r="731" spans="1:21" ht="9.75" customHeight="1">
      <c r="A731" s="1"/>
      <c r="B731" s="1"/>
      <c r="C731" s="1"/>
      <c r="D731" s="1"/>
      <c r="E731" s="1"/>
      <c r="F731" s="1"/>
      <c r="G731" s="1"/>
      <c r="H731" s="1"/>
      <c r="I731" s="1"/>
      <c r="J731" s="1"/>
      <c r="K731" s="1"/>
      <c r="L731" s="1"/>
      <c r="M731" s="1"/>
      <c r="N731" s="1"/>
      <c r="O731" s="1"/>
      <c r="P731" s="1"/>
      <c r="Q731" s="1"/>
      <c r="R731" s="1"/>
      <c r="S731" s="1"/>
      <c r="T731" s="1"/>
      <c r="U731" s="1"/>
    </row>
    <row r="732" spans="1:21" ht="9.75" customHeight="1">
      <c r="A732" s="1"/>
      <c r="B732" s="1"/>
      <c r="C732" s="1"/>
      <c r="D732" s="1"/>
      <c r="E732" s="1"/>
      <c r="F732" s="1"/>
      <c r="G732" s="1"/>
      <c r="H732" s="1"/>
      <c r="I732" s="1"/>
      <c r="J732" s="1"/>
      <c r="K732" s="1"/>
      <c r="L732" s="1"/>
      <c r="M732" s="1"/>
      <c r="N732" s="1"/>
      <c r="O732" s="1"/>
      <c r="P732" s="1"/>
      <c r="Q732" s="1"/>
      <c r="R732" s="1"/>
      <c r="S732" s="1"/>
      <c r="T732" s="1"/>
      <c r="U732" s="1"/>
    </row>
    <row r="733" spans="1:21" ht="9.75" customHeight="1">
      <c r="A733" s="1"/>
      <c r="B733" s="1"/>
      <c r="C733" s="1"/>
      <c r="D733" s="1"/>
      <c r="E733" s="1"/>
      <c r="F733" s="1"/>
      <c r="G733" s="1"/>
      <c r="H733" s="1"/>
      <c r="I733" s="1"/>
      <c r="J733" s="1"/>
      <c r="K733" s="1"/>
      <c r="L733" s="1"/>
      <c r="M733" s="1"/>
      <c r="N733" s="1"/>
      <c r="O733" s="1"/>
      <c r="P733" s="1"/>
      <c r="Q733" s="1"/>
      <c r="R733" s="1"/>
      <c r="S733" s="1"/>
      <c r="T733" s="1"/>
      <c r="U733" s="1"/>
    </row>
    <row r="734" spans="1:21" ht="9.75" customHeight="1">
      <c r="A734" s="1"/>
      <c r="B734" s="1"/>
      <c r="C734" s="1"/>
      <c r="D734" s="1"/>
      <c r="E734" s="1"/>
      <c r="F734" s="1"/>
      <c r="G734" s="1"/>
      <c r="H734" s="1"/>
      <c r="I734" s="1"/>
      <c r="J734" s="1"/>
      <c r="K734" s="1"/>
      <c r="L734" s="1"/>
      <c r="M734" s="1"/>
      <c r="N734" s="1"/>
      <c r="O734" s="1"/>
      <c r="P734" s="1"/>
      <c r="Q734" s="1"/>
      <c r="R734" s="1"/>
      <c r="S734" s="1"/>
      <c r="T734" s="1"/>
      <c r="U734" s="1"/>
    </row>
    <row r="735" spans="1:21" ht="9.75" customHeight="1">
      <c r="A735" s="1"/>
      <c r="B735" s="1"/>
      <c r="C735" s="1"/>
      <c r="D735" s="1"/>
      <c r="E735" s="1"/>
      <c r="F735" s="1"/>
      <c r="G735" s="1"/>
      <c r="H735" s="1"/>
      <c r="I735" s="1"/>
      <c r="J735" s="1"/>
      <c r="K735" s="1"/>
      <c r="L735" s="1"/>
      <c r="M735" s="1"/>
      <c r="N735" s="1"/>
      <c r="O735" s="1"/>
      <c r="P735" s="1"/>
      <c r="Q735" s="1"/>
      <c r="R735" s="1"/>
      <c r="S735" s="1"/>
      <c r="T735" s="1"/>
      <c r="U735" s="1"/>
    </row>
    <row r="736" spans="1:21" ht="9.75" customHeight="1">
      <c r="A736" s="1"/>
      <c r="B736" s="1"/>
      <c r="C736" s="1"/>
      <c r="D736" s="1"/>
      <c r="E736" s="1"/>
      <c r="F736" s="1"/>
      <c r="G736" s="1"/>
      <c r="H736" s="1"/>
      <c r="I736" s="1"/>
      <c r="J736" s="1"/>
      <c r="K736" s="1"/>
      <c r="L736" s="1"/>
      <c r="M736" s="1"/>
      <c r="N736" s="1"/>
      <c r="O736" s="1"/>
      <c r="P736" s="1"/>
      <c r="Q736" s="1"/>
      <c r="R736" s="1"/>
      <c r="S736" s="1"/>
      <c r="T736" s="1"/>
      <c r="U736" s="1"/>
    </row>
    <row r="737" spans="1:21" ht="9.75" customHeight="1">
      <c r="A737" s="1"/>
      <c r="B737" s="1"/>
      <c r="C737" s="1"/>
      <c r="D737" s="1"/>
      <c r="E737" s="1"/>
      <c r="F737" s="1"/>
      <c r="G737" s="1"/>
      <c r="H737" s="1"/>
      <c r="I737" s="1"/>
      <c r="J737" s="1"/>
      <c r="K737" s="1"/>
      <c r="L737" s="1"/>
      <c r="M737" s="1"/>
      <c r="N737" s="1"/>
      <c r="O737" s="1"/>
      <c r="P737" s="1"/>
      <c r="Q737" s="1"/>
      <c r="R737" s="1"/>
      <c r="S737" s="1"/>
      <c r="T737" s="1"/>
      <c r="U737" s="1"/>
    </row>
    <row r="738" spans="1:21" ht="9.75" customHeight="1">
      <c r="A738" s="1"/>
      <c r="B738" s="1"/>
      <c r="C738" s="1"/>
      <c r="D738" s="1"/>
      <c r="E738" s="1"/>
      <c r="F738" s="1"/>
      <c r="G738" s="1"/>
      <c r="H738" s="1"/>
      <c r="I738" s="1"/>
      <c r="J738" s="1"/>
      <c r="K738" s="1"/>
      <c r="L738" s="1"/>
      <c r="M738" s="1"/>
      <c r="N738" s="1"/>
      <c r="O738" s="1"/>
      <c r="P738" s="1"/>
      <c r="Q738" s="1"/>
      <c r="R738" s="1"/>
      <c r="S738" s="1"/>
      <c r="T738" s="1"/>
      <c r="U738" s="1"/>
    </row>
    <row r="739" spans="1:21" ht="9.75" customHeight="1">
      <c r="A739" s="1"/>
      <c r="B739" s="1"/>
      <c r="C739" s="1"/>
      <c r="D739" s="1"/>
      <c r="E739" s="1"/>
      <c r="F739" s="1"/>
      <c r="G739" s="1"/>
      <c r="H739" s="1"/>
      <c r="I739" s="1"/>
      <c r="J739" s="1"/>
      <c r="K739" s="1"/>
      <c r="L739" s="1"/>
      <c r="M739" s="1"/>
      <c r="N739" s="1"/>
      <c r="O739" s="1"/>
      <c r="P739" s="1"/>
      <c r="Q739" s="1"/>
      <c r="R739" s="1"/>
      <c r="S739" s="1"/>
      <c r="T739" s="1"/>
      <c r="U739" s="1"/>
    </row>
    <row r="740" spans="1:21" ht="9.75" customHeight="1">
      <c r="A740" s="1"/>
      <c r="B740" s="1"/>
      <c r="C740" s="1"/>
      <c r="D740" s="1"/>
      <c r="E740" s="1"/>
      <c r="F740" s="1"/>
      <c r="G740" s="1"/>
      <c r="H740" s="1"/>
      <c r="I740" s="1"/>
      <c r="J740" s="1"/>
      <c r="K740" s="1"/>
      <c r="L740" s="1"/>
      <c r="M740" s="1"/>
      <c r="N740" s="1"/>
      <c r="O740" s="1"/>
      <c r="P740" s="1"/>
      <c r="Q740" s="1"/>
      <c r="R740" s="1"/>
      <c r="S740" s="1"/>
      <c r="T740" s="1"/>
      <c r="U740" s="1"/>
    </row>
    <row r="741" spans="1:21" ht="9.75" customHeight="1">
      <c r="A741" s="1"/>
      <c r="B741" s="1"/>
      <c r="C741" s="1"/>
      <c r="D741" s="1"/>
      <c r="E741" s="1"/>
      <c r="F741" s="1"/>
      <c r="G741" s="1"/>
      <c r="H741" s="1"/>
      <c r="I741" s="1"/>
      <c r="J741" s="1"/>
      <c r="K741" s="1"/>
      <c r="L741" s="1"/>
      <c r="M741" s="1"/>
      <c r="N741" s="1"/>
      <c r="O741" s="1"/>
      <c r="P741" s="1"/>
      <c r="Q741" s="1"/>
      <c r="R741" s="1"/>
      <c r="S741" s="1"/>
      <c r="T741" s="1"/>
      <c r="U741" s="1"/>
    </row>
    <row r="742" spans="1:21" ht="9.75" customHeight="1">
      <c r="A742" s="1"/>
      <c r="B742" s="1"/>
      <c r="C742" s="1"/>
      <c r="D742" s="1"/>
      <c r="E742" s="1"/>
      <c r="F742" s="1"/>
      <c r="G742" s="1"/>
      <c r="H742" s="1"/>
      <c r="I742" s="1"/>
      <c r="J742" s="1"/>
      <c r="K742" s="1"/>
      <c r="L742" s="1"/>
      <c r="M742" s="1"/>
      <c r="N742" s="1"/>
      <c r="O742" s="1"/>
      <c r="P742" s="1"/>
      <c r="Q742" s="1"/>
      <c r="R742" s="1"/>
      <c r="S742" s="1"/>
      <c r="T742" s="1"/>
      <c r="U742" s="1"/>
    </row>
    <row r="743" spans="1:21" ht="9.75" customHeight="1">
      <c r="A743" s="1"/>
      <c r="B743" s="1"/>
      <c r="C743" s="1"/>
      <c r="D743" s="1"/>
      <c r="E743" s="1"/>
      <c r="F743" s="1"/>
      <c r="G743" s="1"/>
      <c r="H743" s="1"/>
      <c r="I743" s="1"/>
      <c r="J743" s="1"/>
      <c r="K743" s="1"/>
      <c r="L743" s="1"/>
      <c r="M743" s="1"/>
      <c r="N743" s="1"/>
      <c r="O743" s="1"/>
      <c r="P743" s="1"/>
      <c r="Q743" s="1"/>
      <c r="R743" s="1"/>
      <c r="S743" s="1"/>
      <c r="T743" s="1"/>
      <c r="U743" s="1"/>
    </row>
    <row r="744" spans="1:21" ht="9.75" customHeight="1">
      <c r="A744" s="1"/>
      <c r="B744" s="1"/>
      <c r="C744" s="1"/>
      <c r="D744" s="1"/>
      <c r="E744" s="1"/>
      <c r="F744" s="1"/>
      <c r="G744" s="1"/>
      <c r="H744" s="1"/>
      <c r="I744" s="1"/>
      <c r="J744" s="1"/>
      <c r="K744" s="1"/>
      <c r="L744" s="1"/>
      <c r="M744" s="1"/>
      <c r="N744" s="1"/>
      <c r="O744" s="1"/>
      <c r="P744" s="1"/>
      <c r="Q744" s="1"/>
      <c r="R744" s="1"/>
      <c r="S744" s="1"/>
      <c r="T744" s="1"/>
      <c r="U744" s="1"/>
    </row>
    <row r="745" spans="1:21" ht="9.75" customHeight="1">
      <c r="A745" s="1"/>
      <c r="B745" s="1"/>
      <c r="C745" s="1"/>
      <c r="D745" s="1"/>
      <c r="E745" s="1"/>
      <c r="F745" s="1"/>
      <c r="G745" s="1"/>
      <c r="H745" s="1"/>
      <c r="I745" s="1"/>
      <c r="J745" s="1"/>
      <c r="K745" s="1"/>
      <c r="L745" s="1"/>
      <c r="M745" s="1"/>
      <c r="N745" s="1"/>
      <c r="O745" s="1"/>
      <c r="P745" s="1"/>
      <c r="Q745" s="1"/>
      <c r="R745" s="1"/>
      <c r="S745" s="1"/>
      <c r="T745" s="1"/>
      <c r="U745" s="1"/>
    </row>
    <row r="746" spans="1:21" ht="9.75" customHeight="1">
      <c r="A746" s="1"/>
      <c r="B746" s="1"/>
      <c r="C746" s="1"/>
      <c r="D746" s="1"/>
      <c r="E746" s="1"/>
      <c r="F746" s="1"/>
      <c r="G746" s="1"/>
      <c r="H746" s="1"/>
      <c r="I746" s="1"/>
      <c r="J746" s="1"/>
      <c r="K746" s="1"/>
      <c r="L746" s="1"/>
      <c r="M746" s="1"/>
      <c r="N746" s="1"/>
      <c r="O746" s="1"/>
      <c r="P746" s="1"/>
      <c r="Q746" s="1"/>
      <c r="R746" s="1"/>
      <c r="S746" s="1"/>
      <c r="T746" s="1"/>
      <c r="U746" s="1"/>
    </row>
    <row r="747" spans="1:21" ht="9.75" customHeight="1">
      <c r="A747" s="1"/>
      <c r="B747" s="1"/>
      <c r="C747" s="1"/>
      <c r="D747" s="1"/>
      <c r="E747" s="1"/>
      <c r="F747" s="1"/>
      <c r="G747" s="1"/>
      <c r="H747" s="1"/>
      <c r="I747" s="1"/>
      <c r="J747" s="1"/>
      <c r="K747" s="1"/>
      <c r="L747" s="1"/>
      <c r="M747" s="1"/>
      <c r="N747" s="1"/>
      <c r="O747" s="1"/>
      <c r="P747" s="1"/>
      <c r="Q747" s="1"/>
      <c r="R747" s="1"/>
      <c r="S747" s="1"/>
      <c r="T747" s="1"/>
      <c r="U747" s="1"/>
    </row>
    <row r="748" spans="1:21" ht="9.75" customHeight="1">
      <c r="A748" s="1"/>
      <c r="B748" s="1"/>
      <c r="C748" s="1"/>
      <c r="D748" s="1"/>
      <c r="E748" s="1"/>
      <c r="F748" s="1"/>
      <c r="G748" s="1"/>
      <c r="H748" s="1"/>
      <c r="I748" s="1"/>
      <c r="J748" s="1"/>
      <c r="K748" s="1"/>
      <c r="L748" s="1"/>
      <c r="M748" s="1"/>
      <c r="N748" s="1"/>
      <c r="O748" s="1"/>
      <c r="P748" s="1"/>
      <c r="Q748" s="1"/>
      <c r="R748" s="1"/>
      <c r="S748" s="1"/>
      <c r="T748" s="1"/>
      <c r="U748" s="1"/>
    </row>
    <row r="749" spans="1:21" ht="9.75" customHeight="1">
      <c r="A749" s="1"/>
      <c r="B749" s="1"/>
      <c r="C749" s="1"/>
      <c r="D749" s="1"/>
      <c r="E749" s="1"/>
      <c r="F749" s="1"/>
      <c r="G749" s="1"/>
      <c r="H749" s="1"/>
      <c r="I749" s="1"/>
      <c r="J749" s="1"/>
      <c r="K749" s="1"/>
      <c r="L749" s="1"/>
      <c r="M749" s="1"/>
      <c r="N749" s="1"/>
      <c r="O749" s="1"/>
      <c r="P749" s="1"/>
      <c r="Q749" s="1"/>
      <c r="R749" s="1"/>
      <c r="S749" s="1"/>
      <c r="T749" s="1"/>
      <c r="U749" s="1"/>
    </row>
    <row r="750" spans="1:21" ht="9.75" customHeight="1">
      <c r="A750" s="1"/>
      <c r="B750" s="1"/>
      <c r="C750" s="1"/>
      <c r="D750" s="1"/>
      <c r="E750" s="1"/>
      <c r="F750" s="1"/>
      <c r="G750" s="1"/>
      <c r="H750" s="1"/>
      <c r="I750" s="1"/>
      <c r="J750" s="1"/>
      <c r="K750" s="1"/>
      <c r="L750" s="1"/>
      <c r="M750" s="1"/>
      <c r="N750" s="1"/>
      <c r="O750" s="1"/>
      <c r="P750" s="1"/>
      <c r="Q750" s="1"/>
      <c r="R750" s="1"/>
      <c r="S750" s="1"/>
      <c r="T750" s="1"/>
      <c r="U750" s="1"/>
    </row>
    <row r="751" spans="1:21" ht="9.75" customHeight="1">
      <c r="A751" s="1"/>
      <c r="B751" s="1"/>
      <c r="C751" s="1"/>
      <c r="D751" s="1"/>
      <c r="E751" s="1"/>
      <c r="F751" s="1"/>
      <c r="G751" s="1"/>
      <c r="H751" s="1"/>
      <c r="I751" s="1"/>
      <c r="J751" s="1"/>
      <c r="K751" s="1"/>
      <c r="L751" s="1"/>
      <c r="M751" s="1"/>
      <c r="N751" s="1"/>
      <c r="O751" s="1"/>
      <c r="P751" s="1"/>
      <c r="Q751" s="1"/>
      <c r="R751" s="1"/>
      <c r="S751" s="1"/>
      <c r="T751" s="1"/>
      <c r="U751" s="1"/>
    </row>
    <row r="752" spans="1:21" ht="9.75" customHeight="1">
      <c r="A752" s="1"/>
      <c r="B752" s="1"/>
      <c r="C752" s="1"/>
      <c r="D752" s="1"/>
      <c r="E752" s="1"/>
      <c r="F752" s="1"/>
      <c r="G752" s="1"/>
      <c r="H752" s="1"/>
      <c r="I752" s="1"/>
      <c r="J752" s="1"/>
      <c r="K752" s="1"/>
      <c r="L752" s="1"/>
      <c r="M752" s="1"/>
      <c r="N752" s="1"/>
      <c r="O752" s="1"/>
      <c r="P752" s="1"/>
      <c r="Q752" s="1"/>
      <c r="R752" s="1"/>
      <c r="S752" s="1"/>
      <c r="T752" s="1"/>
      <c r="U752" s="1"/>
    </row>
    <row r="753" spans="1:21" ht="9.75" customHeight="1">
      <c r="A753" s="1"/>
      <c r="B753" s="1"/>
      <c r="C753" s="1"/>
      <c r="D753" s="1"/>
      <c r="E753" s="1"/>
      <c r="F753" s="1"/>
      <c r="G753" s="1"/>
      <c r="H753" s="1"/>
      <c r="I753" s="1"/>
      <c r="J753" s="1"/>
      <c r="K753" s="1"/>
      <c r="L753" s="1"/>
      <c r="M753" s="1"/>
      <c r="N753" s="1"/>
      <c r="O753" s="1"/>
      <c r="P753" s="1"/>
      <c r="Q753" s="1"/>
      <c r="R753" s="1"/>
      <c r="S753" s="1"/>
      <c r="T753" s="1"/>
      <c r="U753" s="1"/>
    </row>
    <row r="754" spans="1:21" ht="9.75" customHeight="1">
      <c r="A754" s="1"/>
      <c r="B754" s="1"/>
      <c r="C754" s="1"/>
      <c r="D754" s="1"/>
      <c r="E754" s="1"/>
      <c r="F754" s="1"/>
      <c r="G754" s="1"/>
      <c r="H754" s="1"/>
      <c r="I754" s="1"/>
      <c r="J754" s="1"/>
      <c r="K754" s="1"/>
      <c r="L754" s="1"/>
      <c r="M754" s="1"/>
      <c r="N754" s="1"/>
      <c r="O754" s="1"/>
      <c r="P754" s="1"/>
      <c r="Q754" s="1"/>
      <c r="R754" s="1"/>
      <c r="S754" s="1"/>
      <c r="T754" s="1"/>
      <c r="U754" s="1"/>
    </row>
    <row r="755" spans="1:21" ht="9.75" customHeight="1">
      <c r="A755" s="1"/>
      <c r="B755" s="1"/>
      <c r="C755" s="1"/>
      <c r="D755" s="1"/>
      <c r="E755" s="1"/>
      <c r="F755" s="1"/>
      <c r="G755" s="1"/>
      <c r="H755" s="1"/>
      <c r="I755" s="1"/>
      <c r="J755" s="1"/>
      <c r="K755" s="1"/>
      <c r="L755" s="1"/>
      <c r="M755" s="1"/>
      <c r="N755" s="1"/>
      <c r="O755" s="1"/>
      <c r="P755" s="1"/>
      <c r="Q755" s="1"/>
      <c r="R755" s="1"/>
      <c r="S755" s="1"/>
      <c r="T755" s="1"/>
      <c r="U755" s="1"/>
    </row>
    <row r="756" spans="1:21" ht="9.75" customHeight="1">
      <c r="A756" s="1"/>
      <c r="B756" s="1"/>
      <c r="C756" s="1"/>
      <c r="D756" s="1"/>
      <c r="E756" s="1"/>
      <c r="F756" s="1"/>
      <c r="G756" s="1"/>
      <c r="H756" s="1"/>
      <c r="I756" s="1"/>
      <c r="J756" s="1"/>
      <c r="K756" s="1"/>
      <c r="L756" s="1"/>
      <c r="M756" s="1"/>
      <c r="N756" s="1"/>
      <c r="O756" s="1"/>
      <c r="P756" s="1"/>
      <c r="Q756" s="1"/>
      <c r="R756" s="1"/>
      <c r="S756" s="1"/>
      <c r="T756" s="1"/>
      <c r="U756" s="1"/>
    </row>
    <row r="757" spans="1:21" ht="9.75" customHeight="1">
      <c r="A757" s="1"/>
      <c r="B757" s="1"/>
      <c r="C757" s="1"/>
      <c r="D757" s="1"/>
      <c r="E757" s="1"/>
      <c r="F757" s="1"/>
      <c r="G757" s="1"/>
      <c r="H757" s="1"/>
      <c r="I757" s="1"/>
      <c r="J757" s="1"/>
      <c r="K757" s="1"/>
      <c r="L757" s="1"/>
      <c r="M757" s="1"/>
      <c r="N757" s="1"/>
      <c r="O757" s="1"/>
      <c r="P757" s="1"/>
      <c r="Q757" s="1"/>
      <c r="R757" s="1"/>
      <c r="S757" s="1"/>
      <c r="T757" s="1"/>
      <c r="U757" s="1"/>
    </row>
    <row r="758" spans="1:21" ht="9.75" customHeight="1">
      <c r="A758" s="1"/>
      <c r="B758" s="1"/>
      <c r="C758" s="1"/>
      <c r="D758" s="1"/>
      <c r="E758" s="1"/>
      <c r="F758" s="1"/>
      <c r="G758" s="1"/>
      <c r="H758" s="1"/>
      <c r="I758" s="1"/>
      <c r="J758" s="1"/>
      <c r="K758" s="1"/>
      <c r="L758" s="1"/>
      <c r="M758" s="1"/>
      <c r="N758" s="1"/>
      <c r="O758" s="1"/>
      <c r="P758" s="1"/>
      <c r="Q758" s="1"/>
      <c r="R758" s="1"/>
      <c r="S758" s="1"/>
      <c r="T758" s="1"/>
      <c r="U758" s="1"/>
    </row>
    <row r="759" spans="1:21" ht="9.75" customHeight="1">
      <c r="A759" s="1"/>
      <c r="B759" s="1"/>
      <c r="C759" s="1"/>
      <c r="D759" s="1"/>
      <c r="E759" s="1"/>
      <c r="F759" s="1"/>
      <c r="G759" s="1"/>
      <c r="H759" s="1"/>
      <c r="I759" s="1"/>
      <c r="J759" s="1"/>
      <c r="K759" s="1"/>
      <c r="L759" s="1"/>
      <c r="M759" s="1"/>
      <c r="N759" s="1"/>
      <c r="O759" s="1"/>
      <c r="P759" s="1"/>
      <c r="Q759" s="1"/>
      <c r="R759" s="1"/>
      <c r="S759" s="1"/>
      <c r="T759" s="1"/>
      <c r="U759" s="1"/>
    </row>
    <row r="760" spans="1:21" ht="9.75" customHeight="1">
      <c r="A760" s="1"/>
      <c r="B760" s="1"/>
      <c r="C760" s="1"/>
      <c r="D760" s="1"/>
      <c r="E760" s="1"/>
      <c r="F760" s="1"/>
      <c r="G760" s="1"/>
      <c r="H760" s="1"/>
      <c r="I760" s="1"/>
      <c r="J760" s="1"/>
      <c r="K760" s="1"/>
      <c r="L760" s="1"/>
      <c r="M760" s="1"/>
      <c r="N760" s="1"/>
      <c r="O760" s="1"/>
      <c r="P760" s="1"/>
      <c r="Q760" s="1"/>
      <c r="R760" s="1"/>
      <c r="S760" s="1"/>
      <c r="T760" s="1"/>
      <c r="U760" s="1"/>
    </row>
    <row r="761" spans="1:21" ht="9.75" customHeight="1">
      <c r="A761" s="1"/>
      <c r="B761" s="1"/>
      <c r="C761" s="1"/>
      <c r="D761" s="1"/>
      <c r="E761" s="1"/>
      <c r="F761" s="1"/>
      <c r="G761" s="1"/>
      <c r="H761" s="1"/>
      <c r="I761" s="1"/>
      <c r="J761" s="1"/>
      <c r="K761" s="1"/>
      <c r="L761" s="1"/>
      <c r="M761" s="1"/>
      <c r="N761" s="1"/>
      <c r="O761" s="1"/>
      <c r="P761" s="1"/>
      <c r="Q761" s="1"/>
      <c r="R761" s="1"/>
      <c r="S761" s="1"/>
      <c r="T761" s="1"/>
      <c r="U761" s="1"/>
    </row>
    <row r="762" spans="1:21" ht="9.75" customHeight="1">
      <c r="A762" s="1"/>
      <c r="B762" s="1"/>
      <c r="C762" s="1"/>
      <c r="D762" s="1"/>
      <c r="E762" s="1"/>
      <c r="F762" s="1"/>
      <c r="G762" s="1"/>
      <c r="H762" s="1"/>
      <c r="I762" s="1"/>
      <c r="J762" s="1"/>
      <c r="K762" s="1"/>
      <c r="L762" s="1"/>
      <c r="M762" s="1"/>
      <c r="N762" s="1"/>
      <c r="O762" s="1"/>
      <c r="P762" s="1"/>
      <c r="Q762" s="1"/>
      <c r="R762" s="1"/>
      <c r="S762" s="1"/>
      <c r="T762" s="1"/>
      <c r="U762" s="1"/>
    </row>
    <row r="763" spans="1:21" ht="9.75" customHeight="1">
      <c r="A763" s="1"/>
      <c r="B763" s="1"/>
      <c r="C763" s="1"/>
      <c r="D763" s="1"/>
      <c r="E763" s="1"/>
      <c r="F763" s="1"/>
      <c r="G763" s="1"/>
      <c r="H763" s="1"/>
      <c r="I763" s="1"/>
      <c r="J763" s="1"/>
      <c r="K763" s="1"/>
      <c r="L763" s="1"/>
      <c r="M763" s="1"/>
      <c r="N763" s="1"/>
      <c r="O763" s="1"/>
      <c r="P763" s="1"/>
      <c r="Q763" s="1"/>
      <c r="R763" s="1"/>
      <c r="S763" s="1"/>
      <c r="T763" s="1"/>
      <c r="U763" s="1"/>
    </row>
    <row r="764" spans="1:21" ht="9.75" customHeight="1">
      <c r="A764" s="1"/>
      <c r="B764" s="1"/>
      <c r="C764" s="1"/>
      <c r="D764" s="1"/>
      <c r="E764" s="1"/>
      <c r="F764" s="1"/>
      <c r="G764" s="1"/>
      <c r="H764" s="1"/>
      <c r="I764" s="1"/>
      <c r="J764" s="1"/>
      <c r="K764" s="1"/>
      <c r="L764" s="1"/>
      <c r="M764" s="1"/>
      <c r="N764" s="1"/>
      <c r="O764" s="1"/>
      <c r="P764" s="1"/>
      <c r="Q764" s="1"/>
      <c r="R764" s="1"/>
      <c r="S764" s="1"/>
      <c r="T764" s="1"/>
      <c r="U764" s="1"/>
    </row>
    <row r="765" spans="1:21" ht="9.75" customHeight="1">
      <c r="A765" s="1"/>
      <c r="B765" s="1"/>
      <c r="C765" s="1"/>
      <c r="D765" s="1"/>
      <c r="E765" s="1"/>
      <c r="F765" s="1"/>
      <c r="G765" s="1"/>
      <c r="H765" s="1"/>
      <c r="I765" s="1"/>
      <c r="J765" s="1"/>
      <c r="K765" s="1"/>
      <c r="L765" s="1"/>
      <c r="M765" s="1"/>
      <c r="N765" s="1"/>
      <c r="O765" s="1"/>
      <c r="P765" s="1"/>
      <c r="Q765" s="1"/>
      <c r="R765" s="1"/>
      <c r="S765" s="1"/>
      <c r="T765" s="1"/>
      <c r="U765" s="1"/>
    </row>
    <row r="766" spans="1:21" ht="9.75" customHeight="1">
      <c r="A766" s="1"/>
      <c r="B766" s="1"/>
      <c r="C766" s="1"/>
      <c r="D766" s="1"/>
      <c r="E766" s="1"/>
      <c r="F766" s="1"/>
      <c r="G766" s="1"/>
      <c r="H766" s="1"/>
      <c r="I766" s="1"/>
      <c r="J766" s="1"/>
      <c r="K766" s="1"/>
      <c r="L766" s="1"/>
      <c r="M766" s="1"/>
      <c r="N766" s="1"/>
      <c r="O766" s="1"/>
      <c r="P766" s="1"/>
      <c r="Q766" s="1"/>
      <c r="R766" s="1"/>
      <c r="S766" s="1"/>
      <c r="T766" s="1"/>
      <c r="U766" s="1"/>
    </row>
    <row r="767" spans="1:21" ht="9.75" customHeight="1">
      <c r="A767" s="1"/>
      <c r="B767" s="1"/>
      <c r="C767" s="1"/>
      <c r="D767" s="1"/>
      <c r="E767" s="1"/>
      <c r="F767" s="1"/>
      <c r="G767" s="1"/>
      <c r="H767" s="1"/>
      <c r="I767" s="1"/>
      <c r="J767" s="1"/>
      <c r="K767" s="1"/>
      <c r="L767" s="1"/>
      <c r="M767" s="1"/>
      <c r="N767" s="1"/>
      <c r="O767" s="1"/>
      <c r="P767" s="1"/>
      <c r="Q767" s="1"/>
      <c r="R767" s="1"/>
      <c r="S767" s="1"/>
      <c r="T767" s="1"/>
      <c r="U767" s="1"/>
    </row>
    <row r="768" spans="1:21" ht="9.75" customHeight="1">
      <c r="A768" s="1"/>
      <c r="B768" s="1"/>
      <c r="C768" s="1"/>
      <c r="D768" s="1"/>
      <c r="E768" s="1"/>
      <c r="F768" s="1"/>
      <c r="G768" s="1"/>
      <c r="H768" s="1"/>
      <c r="I768" s="1"/>
      <c r="J768" s="1"/>
      <c r="K768" s="1"/>
      <c r="L768" s="1"/>
      <c r="M768" s="1"/>
      <c r="N768" s="1"/>
      <c r="O768" s="1"/>
      <c r="P768" s="1"/>
      <c r="Q768" s="1"/>
      <c r="R768" s="1"/>
      <c r="S768" s="1"/>
      <c r="T768" s="1"/>
      <c r="U768" s="1"/>
    </row>
    <row r="769" spans="1:21" ht="9.75" customHeight="1">
      <c r="A769" s="1"/>
      <c r="B769" s="1"/>
      <c r="C769" s="1"/>
      <c r="D769" s="1"/>
      <c r="E769" s="1"/>
      <c r="F769" s="1"/>
      <c r="G769" s="1"/>
      <c r="H769" s="1"/>
      <c r="I769" s="1"/>
      <c r="J769" s="1"/>
      <c r="K769" s="1"/>
      <c r="L769" s="1"/>
      <c r="M769" s="1"/>
      <c r="N769" s="1"/>
      <c r="O769" s="1"/>
      <c r="P769" s="1"/>
      <c r="Q769" s="1"/>
      <c r="R769" s="1"/>
      <c r="S769" s="1"/>
      <c r="T769" s="1"/>
      <c r="U769" s="1"/>
    </row>
    <row r="770" spans="1:21" ht="9.75" customHeight="1">
      <c r="A770" s="1"/>
      <c r="B770" s="1"/>
      <c r="C770" s="1"/>
      <c r="D770" s="1"/>
      <c r="E770" s="1"/>
      <c r="F770" s="1"/>
      <c r="G770" s="1"/>
      <c r="H770" s="1"/>
      <c r="I770" s="1"/>
      <c r="J770" s="1"/>
      <c r="K770" s="1"/>
      <c r="L770" s="1"/>
      <c r="M770" s="1"/>
      <c r="N770" s="1"/>
      <c r="O770" s="1"/>
      <c r="P770" s="1"/>
      <c r="Q770" s="1"/>
      <c r="R770" s="1"/>
      <c r="S770" s="1"/>
      <c r="T770" s="1"/>
      <c r="U770" s="1"/>
    </row>
    <row r="771" spans="1:21" ht="9.75" customHeight="1">
      <c r="A771" s="1"/>
      <c r="B771" s="1"/>
      <c r="C771" s="1"/>
      <c r="D771" s="1"/>
      <c r="E771" s="1"/>
      <c r="F771" s="1"/>
      <c r="G771" s="1"/>
      <c r="H771" s="1"/>
      <c r="I771" s="1"/>
      <c r="J771" s="1"/>
      <c r="K771" s="1"/>
      <c r="L771" s="1"/>
      <c r="M771" s="1"/>
      <c r="N771" s="1"/>
      <c r="O771" s="1"/>
      <c r="P771" s="1"/>
      <c r="Q771" s="1"/>
      <c r="R771" s="1"/>
      <c r="S771" s="1"/>
      <c r="T771" s="1"/>
      <c r="U771" s="1"/>
    </row>
    <row r="772" spans="1:21" ht="9.75" customHeight="1">
      <c r="A772" s="1"/>
      <c r="B772" s="1"/>
      <c r="C772" s="1"/>
      <c r="D772" s="1"/>
      <c r="E772" s="1"/>
      <c r="F772" s="1"/>
      <c r="G772" s="1"/>
      <c r="H772" s="1"/>
      <c r="I772" s="1"/>
      <c r="J772" s="1"/>
      <c r="K772" s="1"/>
      <c r="L772" s="1"/>
      <c r="M772" s="1"/>
      <c r="N772" s="1"/>
      <c r="O772" s="1"/>
      <c r="P772" s="1"/>
      <c r="Q772" s="1"/>
      <c r="R772" s="1"/>
      <c r="S772" s="1"/>
      <c r="T772" s="1"/>
      <c r="U772" s="1"/>
    </row>
    <row r="773" spans="1:21" ht="9.75" customHeight="1">
      <c r="A773" s="1"/>
      <c r="B773" s="1"/>
      <c r="C773" s="1"/>
      <c r="D773" s="1"/>
      <c r="E773" s="1"/>
      <c r="F773" s="1"/>
      <c r="G773" s="1"/>
      <c r="H773" s="1"/>
      <c r="I773" s="1"/>
      <c r="J773" s="1"/>
      <c r="K773" s="1"/>
      <c r="L773" s="1"/>
      <c r="M773" s="1"/>
      <c r="N773" s="1"/>
      <c r="O773" s="1"/>
      <c r="P773" s="1"/>
      <c r="Q773" s="1"/>
      <c r="R773" s="1"/>
      <c r="S773" s="1"/>
      <c r="T773" s="1"/>
      <c r="U773" s="1"/>
    </row>
    <row r="774" spans="1:21" ht="9.75" customHeight="1">
      <c r="A774" s="1"/>
      <c r="B774" s="1"/>
      <c r="C774" s="1"/>
      <c r="D774" s="1"/>
      <c r="E774" s="1"/>
      <c r="F774" s="1"/>
      <c r="G774" s="1"/>
      <c r="H774" s="1"/>
      <c r="I774" s="1"/>
      <c r="J774" s="1"/>
      <c r="K774" s="1"/>
      <c r="L774" s="1"/>
      <c r="M774" s="1"/>
      <c r="N774" s="1"/>
      <c r="O774" s="1"/>
      <c r="P774" s="1"/>
      <c r="Q774" s="1"/>
      <c r="R774" s="1"/>
      <c r="S774" s="1"/>
      <c r="T774" s="1"/>
      <c r="U774" s="1"/>
    </row>
    <row r="775" spans="1:21" ht="9.75" customHeight="1">
      <c r="A775" s="1"/>
      <c r="B775" s="1"/>
      <c r="C775" s="1"/>
      <c r="D775" s="1"/>
      <c r="E775" s="1"/>
      <c r="F775" s="1"/>
      <c r="G775" s="1"/>
      <c r="H775" s="1"/>
      <c r="I775" s="1"/>
      <c r="J775" s="1"/>
      <c r="K775" s="1"/>
      <c r="L775" s="1"/>
      <c r="M775" s="1"/>
      <c r="N775" s="1"/>
      <c r="O775" s="1"/>
      <c r="P775" s="1"/>
      <c r="Q775" s="1"/>
      <c r="R775" s="1"/>
      <c r="S775" s="1"/>
      <c r="T775" s="1"/>
      <c r="U775" s="1"/>
    </row>
    <row r="776" spans="1:21" ht="9.75" customHeight="1">
      <c r="A776" s="1"/>
      <c r="B776" s="1"/>
      <c r="C776" s="1"/>
      <c r="D776" s="1"/>
      <c r="E776" s="1"/>
      <c r="F776" s="1"/>
      <c r="G776" s="1"/>
      <c r="H776" s="1"/>
      <c r="I776" s="1"/>
      <c r="J776" s="1"/>
      <c r="K776" s="1"/>
      <c r="L776" s="1"/>
      <c r="M776" s="1"/>
      <c r="N776" s="1"/>
      <c r="O776" s="1"/>
      <c r="P776" s="1"/>
      <c r="Q776" s="1"/>
      <c r="R776" s="1"/>
      <c r="S776" s="1"/>
      <c r="T776" s="1"/>
      <c r="U776" s="1"/>
    </row>
    <row r="777" spans="1:21" ht="9.75" customHeight="1">
      <c r="A777" s="1"/>
      <c r="B777" s="1"/>
      <c r="C777" s="1"/>
      <c r="D777" s="1"/>
      <c r="E777" s="1"/>
      <c r="F777" s="1"/>
      <c r="G777" s="1"/>
      <c r="H777" s="1"/>
      <c r="I777" s="1"/>
      <c r="J777" s="1"/>
      <c r="K777" s="1"/>
      <c r="L777" s="1"/>
      <c r="M777" s="1"/>
      <c r="N777" s="1"/>
      <c r="O777" s="1"/>
      <c r="P777" s="1"/>
      <c r="Q777" s="1"/>
      <c r="R777" s="1"/>
      <c r="S777" s="1"/>
      <c r="T777" s="1"/>
      <c r="U777" s="1"/>
    </row>
    <row r="778" spans="1:21" ht="9.75" customHeight="1">
      <c r="A778" s="1"/>
      <c r="B778" s="1"/>
      <c r="C778" s="1"/>
      <c r="D778" s="1"/>
      <c r="E778" s="1"/>
      <c r="F778" s="1"/>
      <c r="G778" s="1"/>
      <c r="H778" s="1"/>
      <c r="I778" s="1"/>
      <c r="J778" s="1"/>
      <c r="K778" s="1"/>
      <c r="L778" s="1"/>
      <c r="M778" s="1"/>
      <c r="N778" s="1"/>
      <c r="O778" s="1"/>
      <c r="P778" s="1"/>
      <c r="Q778" s="1"/>
      <c r="R778" s="1"/>
      <c r="S778" s="1"/>
      <c r="T778" s="1"/>
      <c r="U778" s="1"/>
    </row>
    <row r="779" spans="1:21" ht="9.75" customHeight="1">
      <c r="A779" s="1"/>
      <c r="B779" s="1"/>
      <c r="C779" s="1"/>
      <c r="D779" s="1"/>
      <c r="E779" s="1"/>
      <c r="F779" s="1"/>
      <c r="G779" s="1"/>
      <c r="H779" s="1"/>
      <c r="I779" s="1"/>
      <c r="J779" s="1"/>
      <c r="K779" s="1"/>
      <c r="L779" s="1"/>
      <c r="M779" s="1"/>
      <c r="N779" s="1"/>
      <c r="O779" s="1"/>
      <c r="P779" s="1"/>
      <c r="Q779" s="1"/>
      <c r="R779" s="1"/>
      <c r="S779" s="1"/>
      <c r="T779" s="1"/>
      <c r="U779" s="1"/>
    </row>
    <row r="780" spans="1:21" ht="9.75" customHeight="1">
      <c r="A780" s="1"/>
      <c r="B780" s="1"/>
      <c r="C780" s="1"/>
      <c r="D780" s="1"/>
      <c r="E780" s="1"/>
      <c r="F780" s="1"/>
      <c r="G780" s="1"/>
      <c r="H780" s="1"/>
      <c r="I780" s="1"/>
      <c r="J780" s="1"/>
      <c r="K780" s="1"/>
      <c r="L780" s="1"/>
      <c r="M780" s="1"/>
      <c r="N780" s="1"/>
      <c r="O780" s="1"/>
      <c r="P780" s="1"/>
      <c r="Q780" s="1"/>
      <c r="R780" s="1"/>
      <c r="S780" s="1"/>
      <c r="T780" s="1"/>
      <c r="U780" s="1"/>
    </row>
    <row r="781" spans="1:21" ht="9.75" customHeight="1">
      <c r="A781" s="1"/>
      <c r="B781" s="1"/>
      <c r="C781" s="1"/>
      <c r="D781" s="1"/>
      <c r="E781" s="1"/>
      <c r="F781" s="1"/>
      <c r="G781" s="1"/>
      <c r="H781" s="1"/>
      <c r="I781" s="1"/>
      <c r="J781" s="1"/>
      <c r="K781" s="1"/>
      <c r="L781" s="1"/>
      <c r="M781" s="1"/>
      <c r="N781" s="1"/>
      <c r="O781" s="1"/>
      <c r="P781" s="1"/>
      <c r="Q781" s="1"/>
      <c r="R781" s="1"/>
      <c r="S781" s="1"/>
      <c r="T781" s="1"/>
      <c r="U781" s="1"/>
    </row>
    <row r="782" spans="1:21" ht="9.75" customHeight="1">
      <c r="A782" s="1"/>
      <c r="B782" s="1"/>
      <c r="C782" s="1"/>
      <c r="D782" s="1"/>
      <c r="E782" s="1"/>
      <c r="F782" s="1"/>
      <c r="G782" s="1"/>
      <c r="H782" s="1"/>
      <c r="I782" s="1"/>
      <c r="J782" s="1"/>
      <c r="K782" s="1"/>
      <c r="L782" s="1"/>
      <c r="M782" s="1"/>
      <c r="N782" s="1"/>
      <c r="O782" s="1"/>
      <c r="P782" s="1"/>
      <c r="Q782" s="1"/>
      <c r="R782" s="1"/>
      <c r="S782" s="1"/>
      <c r="T782" s="1"/>
      <c r="U782" s="1"/>
    </row>
    <row r="783" spans="1:21" ht="9.75" customHeight="1">
      <c r="A783" s="1"/>
      <c r="B783" s="1"/>
      <c r="C783" s="1"/>
      <c r="D783" s="1"/>
      <c r="E783" s="1"/>
      <c r="F783" s="1"/>
      <c r="G783" s="1"/>
      <c r="H783" s="1"/>
      <c r="I783" s="1"/>
      <c r="J783" s="1"/>
      <c r="K783" s="1"/>
      <c r="L783" s="1"/>
      <c r="M783" s="1"/>
      <c r="N783" s="1"/>
      <c r="O783" s="1"/>
      <c r="P783" s="1"/>
      <c r="Q783" s="1"/>
      <c r="R783" s="1"/>
      <c r="S783" s="1"/>
      <c r="T783" s="1"/>
      <c r="U783" s="1"/>
    </row>
    <row r="784" spans="1:21" ht="9.75" customHeight="1">
      <c r="A784" s="1"/>
      <c r="B784" s="1"/>
      <c r="C784" s="1"/>
      <c r="D784" s="1"/>
      <c r="E784" s="1"/>
      <c r="F784" s="1"/>
      <c r="G784" s="1"/>
      <c r="H784" s="1"/>
      <c r="I784" s="1"/>
      <c r="J784" s="1"/>
      <c r="K784" s="1"/>
      <c r="L784" s="1"/>
      <c r="M784" s="1"/>
      <c r="N784" s="1"/>
      <c r="O784" s="1"/>
      <c r="P784" s="1"/>
      <c r="Q784" s="1"/>
      <c r="R784" s="1"/>
      <c r="S784" s="1"/>
      <c r="T784" s="1"/>
      <c r="U784" s="1"/>
    </row>
    <row r="785" spans="1:21" ht="9.75" customHeight="1">
      <c r="A785" s="1"/>
      <c r="B785" s="1"/>
      <c r="C785" s="1"/>
      <c r="D785" s="1"/>
      <c r="E785" s="1"/>
      <c r="F785" s="1"/>
      <c r="G785" s="1"/>
      <c r="H785" s="1"/>
      <c r="I785" s="1"/>
      <c r="J785" s="1"/>
      <c r="K785" s="1"/>
      <c r="L785" s="1"/>
      <c r="M785" s="1"/>
      <c r="N785" s="1"/>
      <c r="O785" s="1"/>
      <c r="P785" s="1"/>
      <c r="Q785" s="1"/>
      <c r="R785" s="1"/>
      <c r="S785" s="1"/>
      <c r="T785" s="1"/>
      <c r="U785" s="1"/>
    </row>
    <row r="786" spans="1:21" ht="9.75" customHeight="1">
      <c r="A786" s="1"/>
      <c r="B786" s="1"/>
      <c r="C786" s="1"/>
      <c r="D786" s="1"/>
      <c r="E786" s="1"/>
      <c r="F786" s="1"/>
      <c r="G786" s="1"/>
      <c r="H786" s="1"/>
      <c r="I786" s="1"/>
      <c r="J786" s="1"/>
      <c r="K786" s="1"/>
      <c r="L786" s="1"/>
      <c r="M786" s="1"/>
      <c r="N786" s="1"/>
      <c r="O786" s="1"/>
      <c r="P786" s="1"/>
      <c r="Q786" s="1"/>
      <c r="R786" s="1"/>
      <c r="S786" s="1"/>
      <c r="T786" s="1"/>
      <c r="U786" s="1"/>
    </row>
    <row r="787" spans="1:21" ht="9.75" customHeight="1">
      <c r="A787" s="1"/>
      <c r="B787" s="1"/>
      <c r="C787" s="1"/>
      <c r="D787" s="1"/>
      <c r="E787" s="1"/>
      <c r="F787" s="1"/>
      <c r="G787" s="1"/>
      <c r="H787" s="1"/>
      <c r="I787" s="1"/>
      <c r="J787" s="1"/>
      <c r="K787" s="1"/>
      <c r="L787" s="1"/>
      <c r="M787" s="1"/>
      <c r="N787" s="1"/>
      <c r="O787" s="1"/>
      <c r="P787" s="1"/>
      <c r="Q787" s="1"/>
      <c r="R787" s="1"/>
      <c r="S787" s="1"/>
      <c r="T787" s="1"/>
      <c r="U787" s="1"/>
    </row>
    <row r="788" spans="1:21" ht="9.75" customHeight="1">
      <c r="A788" s="1"/>
      <c r="B788" s="1"/>
      <c r="C788" s="1"/>
      <c r="D788" s="1"/>
      <c r="E788" s="1"/>
      <c r="F788" s="1"/>
      <c r="G788" s="1"/>
      <c r="H788" s="1"/>
      <c r="I788" s="1"/>
      <c r="J788" s="1"/>
      <c r="K788" s="1"/>
      <c r="L788" s="1"/>
      <c r="M788" s="1"/>
      <c r="N788" s="1"/>
      <c r="O788" s="1"/>
      <c r="P788" s="1"/>
      <c r="Q788" s="1"/>
      <c r="R788" s="1"/>
      <c r="S788" s="1"/>
      <c r="T788" s="1"/>
      <c r="U788" s="1"/>
    </row>
    <row r="789" spans="1:21" ht="9.75" customHeight="1">
      <c r="A789" s="1"/>
      <c r="B789" s="1"/>
      <c r="C789" s="1"/>
      <c r="D789" s="1"/>
      <c r="E789" s="1"/>
      <c r="F789" s="1"/>
      <c r="G789" s="1"/>
      <c r="H789" s="1"/>
      <c r="I789" s="1"/>
      <c r="J789" s="1"/>
      <c r="K789" s="1"/>
      <c r="L789" s="1"/>
      <c r="M789" s="1"/>
      <c r="N789" s="1"/>
      <c r="O789" s="1"/>
      <c r="P789" s="1"/>
      <c r="Q789" s="1"/>
      <c r="R789" s="1"/>
      <c r="S789" s="1"/>
      <c r="T789" s="1"/>
      <c r="U789" s="1"/>
    </row>
    <row r="790" spans="1:21" ht="9.75" customHeight="1">
      <c r="A790" s="1"/>
      <c r="B790" s="1"/>
      <c r="C790" s="1"/>
      <c r="D790" s="1"/>
      <c r="E790" s="1"/>
      <c r="F790" s="1"/>
      <c r="G790" s="1"/>
      <c r="H790" s="1"/>
      <c r="I790" s="1"/>
      <c r="J790" s="1"/>
      <c r="K790" s="1"/>
      <c r="L790" s="1"/>
      <c r="M790" s="1"/>
      <c r="N790" s="1"/>
      <c r="O790" s="1"/>
      <c r="P790" s="1"/>
      <c r="Q790" s="1"/>
      <c r="R790" s="1"/>
      <c r="S790" s="1"/>
      <c r="T790" s="1"/>
      <c r="U790" s="1"/>
    </row>
    <row r="791" spans="1:21" ht="9.75" customHeight="1">
      <c r="A791" s="1"/>
      <c r="B791" s="1"/>
      <c r="C791" s="1"/>
      <c r="D791" s="1"/>
      <c r="E791" s="1"/>
      <c r="F791" s="1"/>
      <c r="G791" s="1"/>
      <c r="H791" s="1"/>
      <c r="I791" s="1"/>
      <c r="J791" s="1"/>
      <c r="K791" s="1"/>
      <c r="L791" s="1"/>
      <c r="M791" s="1"/>
      <c r="N791" s="1"/>
      <c r="O791" s="1"/>
      <c r="P791" s="1"/>
      <c r="Q791" s="1"/>
      <c r="R791" s="1"/>
      <c r="S791" s="1"/>
      <c r="T791" s="1"/>
      <c r="U791" s="1"/>
    </row>
    <row r="792" spans="1:21" ht="9.75" customHeight="1">
      <c r="A792" s="1"/>
      <c r="B792" s="1"/>
      <c r="C792" s="1"/>
      <c r="D792" s="1"/>
      <c r="E792" s="1"/>
      <c r="F792" s="1"/>
      <c r="G792" s="1"/>
      <c r="H792" s="1"/>
      <c r="I792" s="1"/>
      <c r="J792" s="1"/>
      <c r="K792" s="1"/>
      <c r="L792" s="1"/>
      <c r="M792" s="1"/>
      <c r="N792" s="1"/>
      <c r="O792" s="1"/>
      <c r="P792" s="1"/>
      <c r="Q792" s="1"/>
      <c r="R792" s="1"/>
      <c r="S792" s="1"/>
      <c r="T792" s="1"/>
      <c r="U792" s="1"/>
    </row>
    <row r="793" spans="1:21" ht="9.75" customHeight="1">
      <c r="A793" s="1"/>
      <c r="B793" s="1"/>
      <c r="C793" s="1"/>
      <c r="D793" s="1"/>
      <c r="E793" s="1"/>
      <c r="F793" s="1"/>
      <c r="G793" s="1"/>
      <c r="H793" s="1"/>
      <c r="I793" s="1"/>
      <c r="J793" s="1"/>
      <c r="K793" s="1"/>
      <c r="L793" s="1"/>
      <c r="M793" s="1"/>
      <c r="N793" s="1"/>
      <c r="O793" s="1"/>
      <c r="P793" s="1"/>
      <c r="Q793" s="1"/>
      <c r="R793" s="1"/>
      <c r="S793" s="1"/>
      <c r="T793" s="1"/>
      <c r="U793" s="1"/>
    </row>
    <row r="794" spans="1:21" ht="9.75" customHeight="1">
      <c r="A794" s="1"/>
      <c r="B794" s="1"/>
      <c r="C794" s="1"/>
      <c r="D794" s="1"/>
      <c r="E794" s="1"/>
      <c r="F794" s="1"/>
      <c r="G794" s="1"/>
      <c r="H794" s="1"/>
      <c r="I794" s="1"/>
      <c r="J794" s="1"/>
      <c r="K794" s="1"/>
      <c r="L794" s="1"/>
      <c r="M794" s="1"/>
      <c r="N794" s="1"/>
      <c r="O794" s="1"/>
      <c r="P794" s="1"/>
      <c r="Q794" s="1"/>
      <c r="R794" s="1"/>
      <c r="S794" s="1"/>
      <c r="T794" s="1"/>
      <c r="U794" s="1"/>
    </row>
    <row r="795" spans="1:21" ht="9.75" customHeight="1">
      <c r="A795" s="1"/>
      <c r="B795" s="1"/>
      <c r="C795" s="1"/>
      <c r="D795" s="1"/>
      <c r="E795" s="1"/>
      <c r="F795" s="1"/>
      <c r="G795" s="1"/>
      <c r="H795" s="1"/>
      <c r="I795" s="1"/>
      <c r="J795" s="1"/>
      <c r="K795" s="1"/>
      <c r="L795" s="1"/>
      <c r="M795" s="1"/>
      <c r="N795" s="1"/>
      <c r="O795" s="1"/>
      <c r="P795" s="1"/>
      <c r="Q795" s="1"/>
      <c r="R795" s="1"/>
      <c r="S795" s="1"/>
      <c r="T795" s="1"/>
      <c r="U795" s="1"/>
    </row>
    <row r="796" spans="1:21" ht="9.75" customHeight="1">
      <c r="A796" s="1"/>
      <c r="B796" s="1"/>
      <c r="C796" s="1"/>
      <c r="D796" s="1"/>
      <c r="E796" s="1"/>
      <c r="F796" s="1"/>
      <c r="G796" s="1"/>
      <c r="H796" s="1"/>
      <c r="I796" s="1"/>
      <c r="J796" s="1"/>
      <c r="K796" s="1"/>
      <c r="L796" s="1"/>
      <c r="M796" s="1"/>
      <c r="N796" s="1"/>
      <c r="O796" s="1"/>
      <c r="P796" s="1"/>
      <c r="Q796" s="1"/>
      <c r="R796" s="1"/>
      <c r="S796" s="1"/>
      <c r="T796" s="1"/>
      <c r="U796" s="1"/>
    </row>
    <row r="797" spans="1:21" ht="9.75" customHeight="1">
      <c r="A797" s="1"/>
      <c r="B797" s="1"/>
      <c r="C797" s="1"/>
      <c r="D797" s="1"/>
      <c r="E797" s="1"/>
      <c r="F797" s="1"/>
      <c r="G797" s="1"/>
      <c r="H797" s="1"/>
      <c r="I797" s="1"/>
      <c r="J797" s="1"/>
      <c r="K797" s="1"/>
      <c r="L797" s="1"/>
      <c r="M797" s="1"/>
      <c r="N797" s="1"/>
      <c r="O797" s="1"/>
      <c r="P797" s="1"/>
      <c r="Q797" s="1"/>
      <c r="R797" s="1"/>
      <c r="S797" s="1"/>
      <c r="T797" s="1"/>
      <c r="U797" s="1"/>
    </row>
    <row r="798" spans="1:21" ht="9.75" customHeight="1">
      <c r="A798" s="1"/>
      <c r="B798" s="1"/>
      <c r="C798" s="1"/>
      <c r="D798" s="1"/>
      <c r="E798" s="1"/>
      <c r="F798" s="1"/>
      <c r="G798" s="1"/>
      <c r="H798" s="1"/>
      <c r="I798" s="1"/>
      <c r="J798" s="1"/>
      <c r="K798" s="1"/>
      <c r="L798" s="1"/>
      <c r="M798" s="1"/>
      <c r="N798" s="1"/>
      <c r="O798" s="1"/>
      <c r="P798" s="1"/>
      <c r="Q798" s="1"/>
      <c r="R798" s="1"/>
      <c r="S798" s="1"/>
      <c r="T798" s="1"/>
      <c r="U798" s="1"/>
    </row>
    <row r="799" spans="1:21" ht="9.75" customHeight="1">
      <c r="A799" s="1"/>
      <c r="B799" s="1"/>
      <c r="C799" s="1"/>
      <c r="D799" s="1"/>
      <c r="E799" s="1"/>
      <c r="F799" s="1"/>
      <c r="G799" s="1"/>
      <c r="H799" s="1"/>
      <c r="I799" s="1"/>
      <c r="J799" s="1"/>
      <c r="K799" s="1"/>
      <c r="L799" s="1"/>
      <c r="M799" s="1"/>
      <c r="N799" s="1"/>
      <c r="O799" s="1"/>
      <c r="P799" s="1"/>
      <c r="Q799" s="1"/>
      <c r="R799" s="1"/>
      <c r="S799" s="1"/>
      <c r="T799" s="1"/>
      <c r="U799" s="1"/>
    </row>
    <row r="800" spans="1:21" ht="9.75" customHeight="1">
      <c r="A800" s="1"/>
      <c r="B800" s="1"/>
      <c r="C800" s="1"/>
      <c r="D800" s="1"/>
      <c r="E800" s="1"/>
      <c r="F800" s="1"/>
      <c r="G800" s="1"/>
      <c r="H800" s="1"/>
      <c r="I800" s="1"/>
      <c r="J800" s="1"/>
      <c r="K800" s="1"/>
      <c r="L800" s="1"/>
      <c r="M800" s="1"/>
      <c r="N800" s="1"/>
      <c r="O800" s="1"/>
      <c r="P800" s="1"/>
      <c r="Q800" s="1"/>
      <c r="R800" s="1"/>
      <c r="S800" s="1"/>
      <c r="T800" s="1"/>
      <c r="U800" s="1"/>
    </row>
    <row r="801" spans="1:21" ht="9.75" customHeight="1">
      <c r="A801" s="1"/>
      <c r="B801" s="1"/>
      <c r="C801" s="1"/>
      <c r="D801" s="1"/>
      <c r="E801" s="1"/>
      <c r="F801" s="1"/>
      <c r="G801" s="1"/>
      <c r="H801" s="1"/>
      <c r="I801" s="1"/>
      <c r="J801" s="1"/>
      <c r="K801" s="1"/>
      <c r="L801" s="1"/>
      <c r="M801" s="1"/>
      <c r="N801" s="1"/>
      <c r="O801" s="1"/>
      <c r="P801" s="1"/>
      <c r="Q801" s="1"/>
      <c r="R801" s="1"/>
      <c r="S801" s="1"/>
      <c r="T801" s="1"/>
      <c r="U801" s="1"/>
    </row>
    <row r="802" spans="1:21" ht="9.75" customHeight="1">
      <c r="A802" s="1"/>
      <c r="B802" s="1"/>
      <c r="C802" s="1"/>
      <c r="D802" s="1"/>
      <c r="E802" s="1"/>
      <c r="F802" s="1"/>
      <c r="G802" s="1"/>
      <c r="H802" s="1"/>
      <c r="I802" s="1"/>
      <c r="J802" s="1"/>
      <c r="K802" s="1"/>
      <c r="L802" s="1"/>
      <c r="M802" s="1"/>
      <c r="N802" s="1"/>
      <c r="O802" s="1"/>
      <c r="P802" s="1"/>
      <c r="Q802" s="1"/>
      <c r="R802" s="1"/>
      <c r="S802" s="1"/>
      <c r="T802" s="1"/>
      <c r="U802" s="1"/>
    </row>
    <row r="803" spans="1:21" ht="9.75" customHeight="1">
      <c r="A803" s="1"/>
      <c r="B803" s="1"/>
      <c r="C803" s="1"/>
      <c r="D803" s="1"/>
      <c r="E803" s="1"/>
      <c r="F803" s="1"/>
      <c r="G803" s="1"/>
      <c r="H803" s="1"/>
      <c r="I803" s="1"/>
      <c r="J803" s="1"/>
      <c r="K803" s="1"/>
      <c r="L803" s="1"/>
      <c r="M803" s="1"/>
      <c r="N803" s="1"/>
      <c r="O803" s="1"/>
      <c r="P803" s="1"/>
      <c r="Q803" s="1"/>
      <c r="R803" s="1"/>
      <c r="S803" s="1"/>
      <c r="T803" s="1"/>
      <c r="U803" s="1"/>
    </row>
    <row r="804" spans="1:21" ht="9.75" customHeight="1">
      <c r="A804" s="1"/>
      <c r="B804" s="1"/>
      <c r="C804" s="1"/>
      <c r="D804" s="1"/>
      <c r="E804" s="1"/>
      <c r="F804" s="1"/>
      <c r="G804" s="1"/>
      <c r="H804" s="1"/>
      <c r="I804" s="1"/>
      <c r="J804" s="1"/>
      <c r="K804" s="1"/>
      <c r="L804" s="1"/>
      <c r="M804" s="1"/>
      <c r="N804" s="1"/>
      <c r="O804" s="1"/>
      <c r="P804" s="1"/>
      <c r="Q804" s="1"/>
      <c r="R804" s="1"/>
      <c r="S804" s="1"/>
      <c r="T804" s="1"/>
      <c r="U804" s="1"/>
    </row>
    <row r="805" spans="1:21" ht="9.75" customHeight="1">
      <c r="A805" s="1"/>
      <c r="B805" s="1"/>
      <c r="C805" s="1"/>
      <c r="D805" s="1"/>
      <c r="E805" s="1"/>
      <c r="F805" s="1"/>
      <c r="G805" s="1"/>
      <c r="H805" s="1"/>
      <c r="I805" s="1"/>
      <c r="J805" s="1"/>
      <c r="K805" s="1"/>
      <c r="L805" s="1"/>
      <c r="M805" s="1"/>
      <c r="N805" s="1"/>
      <c r="O805" s="1"/>
      <c r="P805" s="1"/>
      <c r="Q805" s="1"/>
      <c r="R805" s="1"/>
      <c r="S805" s="1"/>
      <c r="T805" s="1"/>
      <c r="U805" s="1"/>
    </row>
    <row r="806" spans="1:21" ht="9.75" customHeight="1">
      <c r="A806" s="1"/>
      <c r="B806" s="1"/>
      <c r="C806" s="1"/>
      <c r="D806" s="1"/>
      <c r="E806" s="1"/>
      <c r="F806" s="1"/>
      <c r="G806" s="1"/>
      <c r="H806" s="1"/>
      <c r="I806" s="1"/>
      <c r="J806" s="1"/>
      <c r="K806" s="1"/>
      <c r="L806" s="1"/>
      <c r="M806" s="1"/>
      <c r="N806" s="1"/>
      <c r="O806" s="1"/>
      <c r="P806" s="1"/>
      <c r="Q806" s="1"/>
      <c r="R806" s="1"/>
      <c r="S806" s="1"/>
      <c r="T806" s="1"/>
      <c r="U806" s="1"/>
    </row>
    <row r="807" spans="1:21" ht="9.75" customHeight="1">
      <c r="A807" s="1"/>
      <c r="B807" s="1"/>
      <c r="C807" s="1"/>
      <c r="D807" s="1"/>
      <c r="E807" s="1"/>
      <c r="F807" s="1"/>
      <c r="G807" s="1"/>
      <c r="H807" s="1"/>
      <c r="I807" s="1"/>
      <c r="J807" s="1"/>
      <c r="K807" s="1"/>
      <c r="L807" s="1"/>
      <c r="M807" s="1"/>
      <c r="N807" s="1"/>
      <c r="O807" s="1"/>
      <c r="P807" s="1"/>
      <c r="Q807" s="1"/>
      <c r="R807" s="1"/>
      <c r="S807" s="1"/>
      <c r="T807" s="1"/>
      <c r="U807" s="1"/>
    </row>
    <row r="808" spans="1:21" ht="9.75" customHeight="1">
      <c r="A808" s="1"/>
      <c r="B808" s="1"/>
      <c r="C808" s="1"/>
      <c r="D808" s="1"/>
      <c r="E808" s="1"/>
      <c r="F808" s="1"/>
      <c r="G808" s="1"/>
      <c r="H808" s="1"/>
      <c r="I808" s="1"/>
      <c r="J808" s="1"/>
      <c r="K808" s="1"/>
      <c r="L808" s="1"/>
      <c r="M808" s="1"/>
      <c r="N808" s="1"/>
      <c r="O808" s="1"/>
      <c r="P808" s="1"/>
      <c r="Q808" s="1"/>
      <c r="R808" s="1"/>
      <c r="S808" s="1"/>
      <c r="T808" s="1"/>
      <c r="U808" s="1"/>
    </row>
    <row r="809" spans="1:21" ht="9.75" customHeight="1">
      <c r="A809" s="1"/>
      <c r="B809" s="1"/>
      <c r="C809" s="1"/>
      <c r="D809" s="1"/>
      <c r="E809" s="1"/>
      <c r="F809" s="1"/>
      <c r="G809" s="1"/>
      <c r="H809" s="1"/>
      <c r="I809" s="1"/>
      <c r="J809" s="1"/>
      <c r="K809" s="1"/>
      <c r="L809" s="1"/>
      <c r="M809" s="1"/>
      <c r="N809" s="1"/>
      <c r="O809" s="1"/>
      <c r="P809" s="1"/>
      <c r="Q809" s="1"/>
      <c r="R809" s="1"/>
      <c r="S809" s="1"/>
      <c r="T809" s="1"/>
      <c r="U809" s="1"/>
    </row>
    <row r="810" spans="1:21" ht="9.75" customHeight="1">
      <c r="A810" s="1"/>
      <c r="B810" s="1"/>
      <c r="C810" s="1"/>
      <c r="D810" s="1"/>
      <c r="E810" s="1"/>
      <c r="F810" s="1"/>
      <c r="G810" s="1"/>
      <c r="H810" s="1"/>
      <c r="I810" s="1"/>
      <c r="J810" s="1"/>
      <c r="K810" s="1"/>
      <c r="L810" s="1"/>
      <c r="M810" s="1"/>
      <c r="N810" s="1"/>
      <c r="O810" s="1"/>
      <c r="P810" s="1"/>
      <c r="Q810" s="1"/>
      <c r="R810" s="1"/>
      <c r="S810" s="1"/>
      <c r="T810" s="1"/>
      <c r="U810" s="1"/>
    </row>
    <row r="811" spans="1:21" ht="9.75" customHeight="1">
      <c r="A811" s="1"/>
      <c r="B811" s="1"/>
      <c r="C811" s="1"/>
      <c r="D811" s="1"/>
      <c r="E811" s="1"/>
      <c r="F811" s="1"/>
      <c r="G811" s="1"/>
      <c r="H811" s="1"/>
      <c r="I811" s="1"/>
      <c r="J811" s="1"/>
      <c r="K811" s="1"/>
      <c r="L811" s="1"/>
      <c r="M811" s="1"/>
      <c r="N811" s="1"/>
      <c r="O811" s="1"/>
      <c r="P811" s="1"/>
      <c r="Q811" s="1"/>
      <c r="R811" s="1"/>
      <c r="S811" s="1"/>
      <c r="T811" s="1"/>
      <c r="U811" s="1"/>
    </row>
    <row r="812" spans="1:21" ht="9.75" customHeight="1">
      <c r="A812" s="1"/>
      <c r="B812" s="1"/>
      <c r="C812" s="1"/>
      <c r="D812" s="1"/>
      <c r="E812" s="1"/>
      <c r="F812" s="1"/>
      <c r="G812" s="1"/>
      <c r="H812" s="1"/>
      <c r="I812" s="1"/>
      <c r="J812" s="1"/>
      <c r="K812" s="1"/>
      <c r="L812" s="1"/>
      <c r="M812" s="1"/>
      <c r="N812" s="1"/>
      <c r="O812" s="1"/>
      <c r="P812" s="1"/>
      <c r="Q812" s="1"/>
      <c r="R812" s="1"/>
      <c r="S812" s="1"/>
      <c r="T812" s="1"/>
      <c r="U812" s="1"/>
    </row>
    <row r="813" spans="1:21" ht="9.75" customHeight="1">
      <c r="A813" s="1"/>
      <c r="B813" s="1"/>
      <c r="C813" s="1"/>
      <c r="D813" s="1"/>
      <c r="E813" s="1"/>
      <c r="F813" s="1"/>
      <c r="G813" s="1"/>
      <c r="H813" s="1"/>
      <c r="I813" s="1"/>
      <c r="J813" s="1"/>
      <c r="K813" s="1"/>
      <c r="L813" s="1"/>
      <c r="M813" s="1"/>
      <c r="N813" s="1"/>
      <c r="O813" s="1"/>
      <c r="P813" s="1"/>
      <c r="Q813" s="1"/>
      <c r="R813" s="1"/>
      <c r="S813" s="1"/>
      <c r="T813" s="1"/>
      <c r="U813" s="1"/>
    </row>
    <row r="814" spans="1:21" ht="9.75" customHeight="1">
      <c r="A814" s="1"/>
      <c r="B814" s="1"/>
      <c r="C814" s="1"/>
      <c r="D814" s="1"/>
      <c r="E814" s="1"/>
      <c r="F814" s="1"/>
      <c r="G814" s="1"/>
      <c r="H814" s="1"/>
      <c r="I814" s="1"/>
      <c r="J814" s="1"/>
      <c r="K814" s="1"/>
      <c r="L814" s="1"/>
      <c r="M814" s="1"/>
      <c r="N814" s="1"/>
      <c r="O814" s="1"/>
      <c r="P814" s="1"/>
      <c r="Q814" s="1"/>
      <c r="R814" s="1"/>
      <c r="S814" s="1"/>
      <c r="T814" s="1"/>
      <c r="U814" s="1"/>
    </row>
    <row r="815" spans="1:21" ht="9.75" customHeight="1">
      <c r="A815" s="1"/>
      <c r="B815" s="1"/>
      <c r="C815" s="1"/>
      <c r="D815" s="1"/>
      <c r="E815" s="1"/>
      <c r="F815" s="1"/>
      <c r="G815" s="1"/>
      <c r="H815" s="1"/>
      <c r="I815" s="1"/>
      <c r="J815" s="1"/>
      <c r="K815" s="1"/>
      <c r="L815" s="1"/>
      <c r="M815" s="1"/>
      <c r="N815" s="1"/>
      <c r="O815" s="1"/>
      <c r="P815" s="1"/>
      <c r="Q815" s="1"/>
      <c r="R815" s="1"/>
      <c r="S815" s="1"/>
      <c r="T815" s="1"/>
      <c r="U815" s="1"/>
    </row>
    <row r="816" spans="1:21" ht="9.75" customHeight="1">
      <c r="A816" s="1"/>
      <c r="B816" s="1"/>
      <c r="C816" s="1"/>
      <c r="D816" s="1"/>
      <c r="E816" s="1"/>
      <c r="F816" s="1"/>
      <c r="G816" s="1"/>
      <c r="H816" s="1"/>
      <c r="I816" s="1"/>
      <c r="J816" s="1"/>
      <c r="K816" s="1"/>
      <c r="L816" s="1"/>
      <c r="M816" s="1"/>
      <c r="N816" s="1"/>
      <c r="O816" s="1"/>
      <c r="P816" s="1"/>
      <c r="Q816" s="1"/>
      <c r="R816" s="1"/>
      <c r="S816" s="1"/>
      <c r="T816" s="1"/>
      <c r="U816" s="1"/>
    </row>
    <row r="817" spans="1:21" ht="9.75" customHeight="1">
      <c r="A817" s="1"/>
      <c r="B817" s="1"/>
      <c r="C817" s="1"/>
      <c r="D817" s="1"/>
      <c r="E817" s="1"/>
      <c r="F817" s="1"/>
      <c r="G817" s="1"/>
      <c r="H817" s="1"/>
      <c r="I817" s="1"/>
      <c r="J817" s="1"/>
      <c r="K817" s="1"/>
      <c r="L817" s="1"/>
      <c r="M817" s="1"/>
      <c r="N817" s="1"/>
      <c r="O817" s="1"/>
      <c r="P817" s="1"/>
      <c r="Q817" s="1"/>
      <c r="R817" s="1"/>
      <c r="S817" s="1"/>
      <c r="T817" s="1"/>
      <c r="U817" s="1"/>
    </row>
    <row r="818" spans="1:21" ht="9.75" customHeight="1">
      <c r="A818" s="1"/>
      <c r="B818" s="1"/>
      <c r="C818" s="1"/>
      <c r="D818" s="1"/>
      <c r="E818" s="1"/>
      <c r="F818" s="1"/>
      <c r="G818" s="1"/>
      <c r="H818" s="1"/>
      <c r="I818" s="1"/>
      <c r="J818" s="1"/>
      <c r="K818" s="1"/>
      <c r="L818" s="1"/>
      <c r="M818" s="1"/>
      <c r="N818" s="1"/>
      <c r="O818" s="1"/>
      <c r="P818" s="1"/>
      <c r="Q818" s="1"/>
      <c r="R818" s="1"/>
      <c r="S818" s="1"/>
      <c r="T818" s="1"/>
      <c r="U818" s="1"/>
    </row>
    <row r="819" spans="1:21" ht="9.75" customHeight="1">
      <c r="A819" s="1"/>
      <c r="B819" s="1"/>
      <c r="C819" s="1"/>
      <c r="D819" s="1"/>
      <c r="E819" s="1"/>
      <c r="F819" s="1"/>
      <c r="G819" s="1"/>
      <c r="H819" s="1"/>
      <c r="I819" s="1"/>
      <c r="J819" s="1"/>
      <c r="K819" s="1"/>
      <c r="L819" s="1"/>
      <c r="M819" s="1"/>
      <c r="N819" s="1"/>
      <c r="O819" s="1"/>
      <c r="P819" s="1"/>
      <c r="Q819" s="1"/>
      <c r="R819" s="1"/>
      <c r="S819" s="1"/>
      <c r="T819" s="1"/>
      <c r="U819" s="1"/>
    </row>
    <row r="820" spans="1:21" ht="9.75" customHeight="1">
      <c r="A820" s="1"/>
      <c r="B820" s="1"/>
      <c r="C820" s="1"/>
      <c r="D820" s="1"/>
      <c r="E820" s="1"/>
      <c r="F820" s="1"/>
      <c r="G820" s="1"/>
      <c r="H820" s="1"/>
      <c r="I820" s="1"/>
      <c r="J820" s="1"/>
      <c r="K820" s="1"/>
      <c r="L820" s="1"/>
      <c r="M820" s="1"/>
      <c r="N820" s="1"/>
      <c r="O820" s="1"/>
      <c r="P820" s="1"/>
      <c r="Q820" s="1"/>
      <c r="R820" s="1"/>
      <c r="S820" s="1"/>
      <c r="T820" s="1"/>
      <c r="U820" s="1"/>
    </row>
    <row r="821" spans="1:21" ht="9.75" customHeight="1">
      <c r="A821" s="1"/>
      <c r="B821" s="1"/>
      <c r="C821" s="1"/>
      <c r="D821" s="1"/>
      <c r="E821" s="1"/>
      <c r="F821" s="1"/>
      <c r="G821" s="1"/>
      <c r="H821" s="1"/>
      <c r="I821" s="1"/>
      <c r="J821" s="1"/>
      <c r="K821" s="1"/>
      <c r="L821" s="1"/>
      <c r="M821" s="1"/>
      <c r="N821" s="1"/>
      <c r="O821" s="1"/>
      <c r="P821" s="1"/>
      <c r="Q821" s="1"/>
      <c r="R821" s="1"/>
      <c r="S821" s="1"/>
      <c r="T821" s="1"/>
      <c r="U821" s="1"/>
    </row>
    <row r="822" spans="1:21" ht="9.75" customHeight="1">
      <c r="A822" s="1"/>
      <c r="B822" s="1"/>
      <c r="C822" s="1"/>
      <c r="D822" s="1"/>
      <c r="E822" s="1"/>
      <c r="F822" s="1"/>
      <c r="G822" s="1"/>
      <c r="H822" s="1"/>
      <c r="I822" s="1"/>
      <c r="J822" s="1"/>
      <c r="K822" s="1"/>
      <c r="L822" s="1"/>
      <c r="M822" s="1"/>
      <c r="N822" s="1"/>
      <c r="O822" s="1"/>
      <c r="P822" s="1"/>
      <c r="Q822" s="1"/>
      <c r="R822" s="1"/>
      <c r="S822" s="1"/>
      <c r="T822" s="1"/>
      <c r="U822" s="1"/>
    </row>
    <row r="823" spans="1:21" ht="9.75" customHeight="1">
      <c r="A823" s="1"/>
      <c r="B823" s="1"/>
      <c r="C823" s="1"/>
      <c r="D823" s="1"/>
      <c r="E823" s="1"/>
      <c r="F823" s="1"/>
      <c r="G823" s="1"/>
      <c r="H823" s="1"/>
      <c r="I823" s="1"/>
      <c r="J823" s="1"/>
      <c r="K823" s="1"/>
      <c r="L823" s="1"/>
      <c r="M823" s="1"/>
      <c r="N823" s="1"/>
      <c r="O823" s="1"/>
      <c r="P823" s="1"/>
      <c r="Q823" s="1"/>
      <c r="R823" s="1"/>
      <c r="S823" s="1"/>
      <c r="T823" s="1"/>
      <c r="U823" s="1"/>
    </row>
    <row r="824" spans="1:21" ht="9.75" customHeight="1">
      <c r="A824" s="1"/>
      <c r="B824" s="1"/>
      <c r="C824" s="1"/>
      <c r="D824" s="1"/>
      <c r="E824" s="1"/>
      <c r="F824" s="1"/>
      <c r="G824" s="1"/>
      <c r="H824" s="1"/>
      <c r="I824" s="1"/>
      <c r="J824" s="1"/>
      <c r="K824" s="1"/>
      <c r="L824" s="1"/>
      <c r="M824" s="1"/>
      <c r="N824" s="1"/>
      <c r="O824" s="1"/>
      <c r="P824" s="1"/>
      <c r="Q824" s="1"/>
      <c r="R824" s="1"/>
      <c r="S824" s="1"/>
      <c r="T824" s="1"/>
      <c r="U824" s="1"/>
    </row>
    <row r="825" spans="1:21" ht="9.75" customHeight="1">
      <c r="A825" s="1"/>
      <c r="B825" s="1"/>
      <c r="C825" s="1"/>
      <c r="D825" s="1"/>
      <c r="E825" s="1"/>
      <c r="F825" s="1"/>
      <c r="G825" s="1"/>
      <c r="H825" s="1"/>
      <c r="I825" s="1"/>
      <c r="J825" s="1"/>
      <c r="K825" s="1"/>
      <c r="L825" s="1"/>
      <c r="M825" s="1"/>
      <c r="N825" s="1"/>
      <c r="O825" s="1"/>
      <c r="P825" s="1"/>
      <c r="Q825" s="1"/>
      <c r="R825" s="1"/>
      <c r="S825" s="1"/>
      <c r="T825" s="1"/>
      <c r="U825" s="1"/>
    </row>
    <row r="826" spans="1:21" ht="9.75" customHeight="1">
      <c r="A826" s="1"/>
      <c r="B826" s="1"/>
      <c r="C826" s="1"/>
      <c r="D826" s="1"/>
      <c r="E826" s="1"/>
      <c r="F826" s="1"/>
      <c r="G826" s="1"/>
      <c r="H826" s="1"/>
      <c r="I826" s="1"/>
      <c r="J826" s="1"/>
      <c r="K826" s="1"/>
      <c r="L826" s="1"/>
      <c r="M826" s="1"/>
      <c r="N826" s="1"/>
      <c r="O826" s="1"/>
      <c r="P826" s="1"/>
      <c r="Q826" s="1"/>
      <c r="R826" s="1"/>
      <c r="S826" s="1"/>
      <c r="T826" s="1"/>
      <c r="U826" s="1"/>
    </row>
    <row r="827" spans="1:21" ht="9.75" customHeight="1">
      <c r="A827" s="1"/>
      <c r="B827" s="1"/>
      <c r="C827" s="1"/>
      <c r="D827" s="1"/>
      <c r="E827" s="1"/>
      <c r="F827" s="1"/>
      <c r="G827" s="1"/>
      <c r="H827" s="1"/>
      <c r="I827" s="1"/>
      <c r="J827" s="1"/>
      <c r="K827" s="1"/>
      <c r="L827" s="1"/>
      <c r="M827" s="1"/>
      <c r="N827" s="1"/>
      <c r="O827" s="1"/>
      <c r="P827" s="1"/>
      <c r="Q827" s="1"/>
      <c r="R827" s="1"/>
      <c r="S827" s="1"/>
      <c r="T827" s="1"/>
      <c r="U827" s="1"/>
    </row>
    <row r="828" spans="1:21" ht="9.75" customHeight="1">
      <c r="A828" s="1"/>
      <c r="B828" s="1"/>
      <c r="C828" s="1"/>
      <c r="D828" s="1"/>
      <c r="E828" s="1"/>
      <c r="F828" s="1"/>
      <c r="G828" s="1"/>
      <c r="H828" s="1"/>
      <c r="I828" s="1"/>
      <c r="J828" s="1"/>
      <c r="K828" s="1"/>
      <c r="L828" s="1"/>
      <c r="M828" s="1"/>
      <c r="N828" s="1"/>
      <c r="O828" s="1"/>
      <c r="P828" s="1"/>
      <c r="Q828" s="1"/>
      <c r="R828" s="1"/>
      <c r="S828" s="1"/>
      <c r="T828" s="1"/>
      <c r="U828" s="1"/>
    </row>
    <row r="829" spans="1:21" ht="9.75" customHeight="1">
      <c r="A829" s="1"/>
      <c r="B829" s="1"/>
      <c r="C829" s="1"/>
      <c r="D829" s="1"/>
      <c r="E829" s="1"/>
      <c r="F829" s="1"/>
      <c r="G829" s="1"/>
      <c r="H829" s="1"/>
      <c r="I829" s="1"/>
      <c r="J829" s="1"/>
      <c r="K829" s="1"/>
      <c r="L829" s="1"/>
      <c r="M829" s="1"/>
      <c r="N829" s="1"/>
      <c r="O829" s="1"/>
      <c r="P829" s="1"/>
      <c r="Q829" s="1"/>
      <c r="R829" s="1"/>
      <c r="S829" s="1"/>
      <c r="T829" s="1"/>
      <c r="U829" s="1"/>
    </row>
    <row r="830" spans="1:21" ht="9.75" customHeight="1">
      <c r="A830" s="1"/>
      <c r="B830" s="1"/>
      <c r="C830" s="1"/>
      <c r="D830" s="1"/>
      <c r="E830" s="1"/>
      <c r="F830" s="1"/>
      <c r="G830" s="1"/>
      <c r="H830" s="1"/>
      <c r="I830" s="1"/>
      <c r="J830" s="1"/>
      <c r="K830" s="1"/>
      <c r="L830" s="1"/>
      <c r="M830" s="1"/>
      <c r="N830" s="1"/>
      <c r="O830" s="1"/>
      <c r="P830" s="1"/>
      <c r="Q830" s="1"/>
      <c r="R830" s="1"/>
      <c r="S830" s="1"/>
      <c r="T830" s="1"/>
      <c r="U830" s="1"/>
    </row>
    <row r="831" spans="1:21" ht="9.75" customHeight="1">
      <c r="A831" s="1"/>
      <c r="B831" s="1"/>
      <c r="C831" s="1"/>
      <c r="D831" s="1"/>
      <c r="E831" s="1"/>
      <c r="F831" s="1"/>
      <c r="G831" s="1"/>
      <c r="H831" s="1"/>
      <c r="I831" s="1"/>
      <c r="J831" s="1"/>
      <c r="K831" s="1"/>
      <c r="L831" s="1"/>
      <c r="M831" s="1"/>
      <c r="N831" s="1"/>
      <c r="O831" s="1"/>
      <c r="P831" s="1"/>
      <c r="Q831" s="1"/>
      <c r="R831" s="1"/>
      <c r="S831" s="1"/>
      <c r="T831" s="1"/>
      <c r="U831" s="1"/>
    </row>
    <row r="832" spans="1:21" ht="9.75" customHeight="1">
      <c r="A832" s="1"/>
      <c r="B832" s="1"/>
      <c r="C832" s="1"/>
      <c r="D832" s="1"/>
      <c r="E832" s="1"/>
      <c r="F832" s="1"/>
      <c r="G832" s="1"/>
      <c r="H832" s="1"/>
      <c r="I832" s="1"/>
      <c r="J832" s="1"/>
      <c r="K832" s="1"/>
      <c r="L832" s="1"/>
      <c r="M832" s="1"/>
      <c r="N832" s="1"/>
      <c r="O832" s="1"/>
      <c r="P832" s="1"/>
      <c r="Q832" s="1"/>
      <c r="R832" s="1"/>
      <c r="S832" s="1"/>
      <c r="T832" s="1"/>
      <c r="U832" s="1"/>
    </row>
    <row r="833" spans="1:21" ht="9.75" customHeight="1">
      <c r="A833" s="1"/>
      <c r="B833" s="1"/>
      <c r="C833" s="1"/>
      <c r="D833" s="1"/>
      <c r="E833" s="1"/>
      <c r="F833" s="1"/>
      <c r="G833" s="1"/>
      <c r="H833" s="1"/>
      <c r="I833" s="1"/>
      <c r="J833" s="1"/>
      <c r="K833" s="1"/>
      <c r="L833" s="1"/>
      <c r="M833" s="1"/>
      <c r="N833" s="1"/>
      <c r="O833" s="1"/>
      <c r="P833" s="1"/>
      <c r="Q833" s="1"/>
      <c r="R833" s="1"/>
      <c r="S833" s="1"/>
      <c r="T833" s="1"/>
      <c r="U833" s="1"/>
    </row>
    <row r="834" spans="1:21" ht="9.75" customHeight="1">
      <c r="A834" s="1"/>
      <c r="B834" s="1"/>
      <c r="C834" s="1"/>
      <c r="D834" s="1"/>
      <c r="E834" s="1"/>
      <c r="F834" s="1"/>
      <c r="G834" s="1"/>
      <c r="H834" s="1"/>
      <c r="I834" s="1"/>
      <c r="J834" s="1"/>
      <c r="K834" s="1"/>
      <c r="L834" s="1"/>
      <c r="M834" s="1"/>
      <c r="N834" s="1"/>
      <c r="O834" s="1"/>
      <c r="P834" s="1"/>
      <c r="Q834" s="1"/>
      <c r="R834" s="1"/>
      <c r="S834" s="1"/>
      <c r="T834" s="1"/>
      <c r="U834" s="1"/>
    </row>
    <row r="835" spans="1:21" ht="9.75" customHeight="1">
      <c r="A835" s="1"/>
      <c r="B835" s="1"/>
      <c r="C835" s="1"/>
      <c r="D835" s="1"/>
      <c r="E835" s="1"/>
      <c r="F835" s="1"/>
      <c r="G835" s="1"/>
      <c r="H835" s="1"/>
      <c r="I835" s="1"/>
      <c r="J835" s="1"/>
      <c r="K835" s="1"/>
      <c r="L835" s="1"/>
      <c r="M835" s="1"/>
      <c r="N835" s="1"/>
      <c r="O835" s="1"/>
      <c r="P835" s="1"/>
      <c r="Q835" s="1"/>
      <c r="R835" s="1"/>
      <c r="S835" s="1"/>
      <c r="T835" s="1"/>
      <c r="U835" s="1"/>
    </row>
    <row r="836" spans="1:21" ht="9.75" customHeight="1">
      <c r="A836" s="1"/>
      <c r="B836" s="1"/>
      <c r="C836" s="1"/>
      <c r="D836" s="1"/>
      <c r="E836" s="1"/>
      <c r="F836" s="1"/>
      <c r="G836" s="1"/>
      <c r="H836" s="1"/>
      <c r="I836" s="1"/>
      <c r="J836" s="1"/>
      <c r="K836" s="1"/>
      <c r="L836" s="1"/>
      <c r="M836" s="1"/>
      <c r="N836" s="1"/>
      <c r="O836" s="1"/>
      <c r="P836" s="1"/>
      <c r="Q836" s="1"/>
      <c r="R836" s="1"/>
      <c r="S836" s="1"/>
      <c r="T836" s="1"/>
      <c r="U836" s="1"/>
    </row>
    <row r="837" spans="1:21" ht="9.75" customHeight="1">
      <c r="A837" s="1"/>
      <c r="B837" s="1"/>
      <c r="C837" s="1"/>
      <c r="D837" s="1"/>
      <c r="E837" s="1"/>
      <c r="F837" s="1"/>
      <c r="G837" s="1"/>
      <c r="H837" s="1"/>
      <c r="I837" s="1"/>
      <c r="J837" s="1"/>
      <c r="K837" s="1"/>
      <c r="L837" s="1"/>
      <c r="M837" s="1"/>
      <c r="N837" s="1"/>
      <c r="O837" s="1"/>
      <c r="P837" s="1"/>
      <c r="Q837" s="1"/>
      <c r="R837" s="1"/>
      <c r="S837" s="1"/>
      <c r="T837" s="1"/>
      <c r="U837" s="1"/>
    </row>
    <row r="838" spans="1:21" ht="9.75" customHeight="1">
      <c r="A838" s="1"/>
      <c r="B838" s="1"/>
      <c r="C838" s="1"/>
      <c r="D838" s="1"/>
      <c r="E838" s="1"/>
      <c r="F838" s="1"/>
      <c r="G838" s="1"/>
      <c r="H838" s="1"/>
      <c r="I838" s="1"/>
      <c r="J838" s="1"/>
      <c r="K838" s="1"/>
      <c r="L838" s="1"/>
      <c r="M838" s="1"/>
      <c r="N838" s="1"/>
      <c r="O838" s="1"/>
      <c r="P838" s="1"/>
      <c r="Q838" s="1"/>
      <c r="R838" s="1"/>
      <c r="S838" s="1"/>
      <c r="T838" s="1"/>
      <c r="U838" s="1"/>
    </row>
    <row r="839" spans="1:21" ht="9.75" customHeight="1">
      <c r="A839" s="1"/>
      <c r="B839" s="1"/>
      <c r="C839" s="1"/>
      <c r="D839" s="1"/>
      <c r="E839" s="1"/>
      <c r="F839" s="1"/>
      <c r="G839" s="1"/>
      <c r="H839" s="1"/>
      <c r="I839" s="1"/>
      <c r="J839" s="1"/>
      <c r="K839" s="1"/>
      <c r="L839" s="1"/>
      <c r="M839" s="1"/>
      <c r="N839" s="1"/>
      <c r="O839" s="1"/>
      <c r="P839" s="1"/>
      <c r="Q839" s="1"/>
      <c r="R839" s="1"/>
      <c r="S839" s="1"/>
      <c r="T839" s="1"/>
      <c r="U839" s="1"/>
    </row>
    <row r="840" spans="1:21" ht="9.75" customHeight="1">
      <c r="A840" s="1"/>
      <c r="B840" s="1"/>
      <c r="C840" s="1"/>
      <c r="D840" s="1"/>
      <c r="E840" s="1"/>
      <c r="F840" s="1"/>
      <c r="G840" s="1"/>
      <c r="H840" s="1"/>
      <c r="I840" s="1"/>
      <c r="J840" s="1"/>
      <c r="K840" s="1"/>
      <c r="L840" s="1"/>
      <c r="M840" s="1"/>
      <c r="N840" s="1"/>
      <c r="O840" s="1"/>
      <c r="P840" s="1"/>
      <c r="Q840" s="1"/>
      <c r="R840" s="1"/>
      <c r="S840" s="1"/>
      <c r="T840" s="1"/>
      <c r="U840" s="1"/>
    </row>
    <row r="841" spans="1:21" ht="9.75" customHeight="1">
      <c r="A841" s="1"/>
      <c r="B841" s="1"/>
      <c r="C841" s="1"/>
      <c r="D841" s="1"/>
      <c r="E841" s="1"/>
      <c r="F841" s="1"/>
      <c r="G841" s="1"/>
      <c r="H841" s="1"/>
      <c r="I841" s="1"/>
      <c r="J841" s="1"/>
      <c r="K841" s="1"/>
      <c r="L841" s="1"/>
      <c r="M841" s="1"/>
      <c r="N841" s="1"/>
      <c r="O841" s="1"/>
      <c r="P841" s="1"/>
      <c r="Q841" s="1"/>
      <c r="R841" s="1"/>
      <c r="S841" s="1"/>
      <c r="T841" s="1"/>
      <c r="U841" s="1"/>
    </row>
    <row r="842" spans="1:21" ht="9.75" customHeight="1">
      <c r="A842" s="1"/>
      <c r="B842" s="1"/>
      <c r="C842" s="1"/>
      <c r="D842" s="1"/>
      <c r="E842" s="1"/>
      <c r="F842" s="1"/>
      <c r="G842" s="1"/>
      <c r="H842" s="1"/>
      <c r="I842" s="1"/>
      <c r="J842" s="1"/>
      <c r="K842" s="1"/>
      <c r="L842" s="1"/>
      <c r="M842" s="1"/>
      <c r="N842" s="1"/>
      <c r="O842" s="1"/>
      <c r="P842" s="1"/>
      <c r="Q842" s="1"/>
      <c r="R842" s="1"/>
      <c r="S842" s="1"/>
      <c r="T842" s="1"/>
      <c r="U842" s="1"/>
    </row>
    <row r="843" spans="1:21" ht="9.75" customHeight="1">
      <c r="A843" s="1"/>
      <c r="B843" s="1"/>
      <c r="C843" s="1"/>
      <c r="D843" s="1"/>
      <c r="E843" s="1"/>
      <c r="F843" s="1"/>
      <c r="G843" s="1"/>
      <c r="H843" s="1"/>
      <c r="I843" s="1"/>
      <c r="J843" s="1"/>
      <c r="K843" s="1"/>
      <c r="L843" s="1"/>
      <c r="M843" s="1"/>
      <c r="N843" s="1"/>
      <c r="O843" s="1"/>
      <c r="P843" s="1"/>
      <c r="Q843" s="1"/>
      <c r="R843" s="1"/>
      <c r="S843" s="1"/>
      <c r="T843" s="1"/>
      <c r="U843" s="1"/>
    </row>
    <row r="844" spans="1:21" ht="9.75" customHeight="1">
      <c r="A844" s="1"/>
      <c r="B844" s="1"/>
      <c r="C844" s="1"/>
      <c r="D844" s="1"/>
      <c r="E844" s="1"/>
      <c r="F844" s="1"/>
      <c r="G844" s="1"/>
      <c r="H844" s="1"/>
      <c r="I844" s="1"/>
      <c r="J844" s="1"/>
      <c r="K844" s="1"/>
      <c r="L844" s="1"/>
      <c r="M844" s="1"/>
      <c r="N844" s="1"/>
      <c r="O844" s="1"/>
      <c r="P844" s="1"/>
      <c r="Q844" s="1"/>
      <c r="R844" s="1"/>
      <c r="S844" s="1"/>
      <c r="T844" s="1"/>
      <c r="U844" s="1"/>
    </row>
    <row r="845" spans="1:21" ht="9.75" customHeight="1">
      <c r="A845" s="1"/>
      <c r="B845" s="1"/>
      <c r="C845" s="1"/>
      <c r="D845" s="1"/>
      <c r="E845" s="1"/>
      <c r="F845" s="1"/>
      <c r="G845" s="1"/>
      <c r="H845" s="1"/>
      <c r="I845" s="1"/>
      <c r="J845" s="1"/>
      <c r="K845" s="1"/>
      <c r="L845" s="1"/>
      <c r="M845" s="1"/>
      <c r="N845" s="1"/>
      <c r="O845" s="1"/>
      <c r="P845" s="1"/>
      <c r="Q845" s="1"/>
      <c r="R845" s="1"/>
      <c r="S845" s="1"/>
      <c r="T845" s="1"/>
      <c r="U845" s="1"/>
    </row>
    <row r="846" spans="1:21" ht="9.75" customHeight="1">
      <c r="A846" s="1"/>
      <c r="B846" s="1"/>
      <c r="C846" s="1"/>
      <c r="D846" s="1"/>
      <c r="E846" s="1"/>
      <c r="F846" s="1"/>
      <c r="G846" s="1"/>
      <c r="H846" s="1"/>
      <c r="I846" s="1"/>
      <c r="J846" s="1"/>
      <c r="K846" s="1"/>
      <c r="L846" s="1"/>
      <c r="M846" s="1"/>
      <c r="N846" s="1"/>
      <c r="O846" s="1"/>
      <c r="P846" s="1"/>
      <c r="Q846" s="1"/>
      <c r="R846" s="1"/>
      <c r="S846" s="1"/>
      <c r="T846" s="1"/>
      <c r="U846" s="1"/>
    </row>
    <row r="847" spans="1:21" ht="9.75" customHeight="1">
      <c r="A847" s="1"/>
      <c r="B847" s="1"/>
      <c r="C847" s="1"/>
      <c r="D847" s="1"/>
      <c r="E847" s="1"/>
      <c r="F847" s="1"/>
      <c r="G847" s="1"/>
      <c r="H847" s="1"/>
      <c r="I847" s="1"/>
      <c r="J847" s="1"/>
      <c r="K847" s="1"/>
      <c r="L847" s="1"/>
      <c r="M847" s="1"/>
      <c r="N847" s="1"/>
      <c r="O847" s="1"/>
      <c r="P847" s="1"/>
      <c r="Q847" s="1"/>
      <c r="R847" s="1"/>
      <c r="S847" s="1"/>
      <c r="T847" s="1"/>
      <c r="U847" s="1"/>
    </row>
    <row r="848" spans="1:21" ht="9.75" customHeight="1">
      <c r="A848" s="1"/>
      <c r="B848" s="1"/>
      <c r="C848" s="1"/>
      <c r="D848" s="1"/>
      <c r="E848" s="1"/>
      <c r="F848" s="1"/>
      <c r="G848" s="1"/>
      <c r="H848" s="1"/>
      <c r="I848" s="1"/>
      <c r="J848" s="1"/>
      <c r="K848" s="1"/>
      <c r="L848" s="1"/>
      <c r="M848" s="1"/>
      <c r="N848" s="1"/>
      <c r="O848" s="1"/>
      <c r="P848" s="1"/>
      <c r="Q848" s="1"/>
      <c r="R848" s="1"/>
      <c r="S848" s="1"/>
      <c r="T848" s="1"/>
      <c r="U848" s="1"/>
    </row>
    <row r="849" spans="1:21" ht="9.75" customHeight="1">
      <c r="A849" s="1"/>
      <c r="B849" s="1"/>
      <c r="C849" s="1"/>
      <c r="D849" s="1"/>
      <c r="E849" s="1"/>
      <c r="F849" s="1"/>
      <c r="G849" s="1"/>
      <c r="H849" s="1"/>
      <c r="I849" s="1"/>
      <c r="J849" s="1"/>
      <c r="K849" s="1"/>
      <c r="L849" s="1"/>
      <c r="M849" s="1"/>
      <c r="N849" s="1"/>
      <c r="O849" s="1"/>
      <c r="P849" s="1"/>
      <c r="Q849" s="1"/>
      <c r="R849" s="1"/>
      <c r="S849" s="1"/>
      <c r="T849" s="1"/>
      <c r="U849" s="1"/>
    </row>
    <row r="850" spans="1:21" ht="9.75" customHeight="1">
      <c r="A850" s="1"/>
      <c r="B850" s="1"/>
      <c r="C850" s="1"/>
      <c r="D850" s="1"/>
      <c r="E850" s="1"/>
      <c r="F850" s="1"/>
      <c r="G850" s="1"/>
      <c r="H850" s="1"/>
      <c r="I850" s="1"/>
      <c r="J850" s="1"/>
      <c r="K850" s="1"/>
      <c r="L850" s="1"/>
      <c r="M850" s="1"/>
      <c r="N850" s="1"/>
      <c r="O850" s="1"/>
      <c r="P850" s="1"/>
      <c r="Q850" s="1"/>
      <c r="R850" s="1"/>
      <c r="S850" s="1"/>
      <c r="T850" s="1"/>
      <c r="U850" s="1"/>
    </row>
    <row r="851" spans="1:21" ht="9.75" customHeight="1">
      <c r="A851" s="1"/>
      <c r="B851" s="1"/>
      <c r="C851" s="1"/>
      <c r="D851" s="1"/>
      <c r="E851" s="1"/>
      <c r="F851" s="1"/>
      <c r="G851" s="1"/>
      <c r="H851" s="1"/>
      <c r="I851" s="1"/>
      <c r="J851" s="1"/>
      <c r="K851" s="1"/>
      <c r="L851" s="1"/>
      <c r="M851" s="1"/>
      <c r="N851" s="1"/>
      <c r="O851" s="1"/>
      <c r="P851" s="1"/>
      <c r="Q851" s="1"/>
      <c r="R851" s="1"/>
      <c r="S851" s="1"/>
      <c r="T851" s="1"/>
      <c r="U851" s="1"/>
    </row>
    <row r="852" spans="1:21" ht="9.75" customHeight="1">
      <c r="A852" s="1"/>
      <c r="B852" s="1"/>
      <c r="C852" s="1"/>
      <c r="D852" s="1"/>
      <c r="E852" s="1"/>
      <c r="F852" s="1"/>
      <c r="G852" s="1"/>
      <c r="H852" s="1"/>
      <c r="I852" s="1"/>
      <c r="J852" s="1"/>
      <c r="K852" s="1"/>
      <c r="L852" s="1"/>
      <c r="M852" s="1"/>
      <c r="N852" s="1"/>
      <c r="O852" s="1"/>
      <c r="P852" s="1"/>
      <c r="Q852" s="1"/>
      <c r="R852" s="1"/>
      <c r="S852" s="1"/>
      <c r="T852" s="1"/>
      <c r="U852" s="1"/>
    </row>
    <row r="853" spans="1:21" ht="9.75" customHeight="1">
      <c r="A853" s="1"/>
      <c r="B853" s="1"/>
      <c r="C853" s="1"/>
      <c r="D853" s="1"/>
      <c r="E853" s="1"/>
      <c r="F853" s="1"/>
      <c r="G853" s="1"/>
      <c r="H853" s="1"/>
      <c r="I853" s="1"/>
      <c r="J853" s="1"/>
      <c r="K853" s="1"/>
      <c r="L853" s="1"/>
      <c r="M853" s="1"/>
      <c r="N853" s="1"/>
      <c r="O853" s="1"/>
      <c r="P853" s="1"/>
      <c r="Q853" s="1"/>
      <c r="R853" s="1"/>
      <c r="S853" s="1"/>
      <c r="T853" s="1"/>
      <c r="U853" s="1"/>
    </row>
    <row r="854" spans="1:21" ht="9.75" customHeight="1">
      <c r="A854" s="1"/>
      <c r="B854" s="1"/>
      <c r="C854" s="1"/>
      <c r="D854" s="1"/>
      <c r="E854" s="1"/>
      <c r="F854" s="1"/>
      <c r="G854" s="1"/>
      <c r="H854" s="1"/>
      <c r="I854" s="1"/>
      <c r="J854" s="1"/>
      <c r="K854" s="1"/>
      <c r="L854" s="1"/>
      <c r="M854" s="1"/>
      <c r="N854" s="1"/>
      <c r="O854" s="1"/>
      <c r="P854" s="1"/>
      <c r="Q854" s="1"/>
      <c r="R854" s="1"/>
      <c r="S854" s="1"/>
      <c r="T854" s="1"/>
      <c r="U854" s="1"/>
    </row>
    <row r="855" spans="1:21" ht="9.75" customHeight="1">
      <c r="A855" s="1"/>
      <c r="B855" s="1"/>
      <c r="C855" s="1"/>
      <c r="D855" s="1"/>
      <c r="E855" s="1"/>
      <c r="F855" s="1"/>
      <c r="G855" s="1"/>
      <c r="H855" s="1"/>
      <c r="I855" s="1"/>
      <c r="J855" s="1"/>
      <c r="K855" s="1"/>
      <c r="L855" s="1"/>
      <c r="M855" s="1"/>
      <c r="N855" s="1"/>
      <c r="O855" s="1"/>
      <c r="P855" s="1"/>
      <c r="Q855" s="1"/>
      <c r="R855" s="1"/>
      <c r="S855" s="1"/>
      <c r="T855" s="1"/>
      <c r="U855" s="1"/>
    </row>
    <row r="856" spans="1:21" ht="9.75" customHeight="1">
      <c r="A856" s="1"/>
      <c r="B856" s="1"/>
      <c r="C856" s="1"/>
      <c r="D856" s="1"/>
      <c r="E856" s="1"/>
      <c r="F856" s="1"/>
      <c r="G856" s="1"/>
      <c r="H856" s="1"/>
      <c r="I856" s="1"/>
      <c r="J856" s="1"/>
      <c r="K856" s="1"/>
      <c r="L856" s="1"/>
      <c r="M856" s="1"/>
      <c r="N856" s="1"/>
      <c r="O856" s="1"/>
      <c r="P856" s="1"/>
      <c r="Q856" s="1"/>
      <c r="R856" s="1"/>
      <c r="S856" s="1"/>
      <c r="T856" s="1"/>
      <c r="U856" s="1"/>
    </row>
    <row r="857" spans="1:21" ht="9.75" customHeight="1">
      <c r="A857" s="1"/>
      <c r="B857" s="1"/>
      <c r="C857" s="1"/>
      <c r="D857" s="1"/>
      <c r="E857" s="1"/>
      <c r="F857" s="1"/>
      <c r="G857" s="1"/>
      <c r="H857" s="1"/>
      <c r="I857" s="1"/>
      <c r="J857" s="1"/>
      <c r="K857" s="1"/>
      <c r="L857" s="1"/>
      <c r="M857" s="1"/>
      <c r="N857" s="1"/>
      <c r="O857" s="1"/>
      <c r="P857" s="1"/>
      <c r="Q857" s="1"/>
      <c r="R857" s="1"/>
      <c r="S857" s="1"/>
      <c r="T857" s="1"/>
      <c r="U857" s="1"/>
    </row>
    <row r="858" spans="1:21" ht="9.75" customHeight="1">
      <c r="A858" s="1"/>
      <c r="B858" s="1"/>
      <c r="C858" s="1"/>
      <c r="D858" s="1"/>
      <c r="E858" s="1"/>
      <c r="F858" s="1"/>
      <c r="G858" s="1"/>
      <c r="H858" s="1"/>
      <c r="I858" s="1"/>
      <c r="J858" s="1"/>
      <c r="K858" s="1"/>
      <c r="L858" s="1"/>
      <c r="M858" s="1"/>
      <c r="N858" s="1"/>
      <c r="O858" s="1"/>
      <c r="P858" s="1"/>
      <c r="Q858" s="1"/>
      <c r="R858" s="1"/>
      <c r="S858" s="1"/>
      <c r="T858" s="1"/>
      <c r="U858" s="1"/>
    </row>
    <row r="859" spans="1:21" ht="9.75" customHeight="1">
      <c r="A859" s="1"/>
      <c r="B859" s="1"/>
      <c r="C859" s="1"/>
      <c r="D859" s="1"/>
      <c r="E859" s="1"/>
      <c r="F859" s="1"/>
      <c r="G859" s="1"/>
      <c r="H859" s="1"/>
      <c r="I859" s="1"/>
      <c r="J859" s="1"/>
      <c r="K859" s="1"/>
      <c r="L859" s="1"/>
      <c r="M859" s="1"/>
      <c r="N859" s="1"/>
      <c r="O859" s="1"/>
      <c r="P859" s="1"/>
      <c r="Q859" s="1"/>
      <c r="R859" s="1"/>
      <c r="S859" s="1"/>
      <c r="T859" s="1"/>
      <c r="U859" s="1"/>
    </row>
    <row r="860" spans="1:21" ht="9.75" customHeight="1">
      <c r="A860" s="1"/>
      <c r="B860" s="1"/>
      <c r="C860" s="1"/>
      <c r="D860" s="1"/>
      <c r="E860" s="1"/>
      <c r="F860" s="1"/>
      <c r="G860" s="1"/>
      <c r="H860" s="1"/>
      <c r="I860" s="1"/>
      <c r="J860" s="1"/>
      <c r="K860" s="1"/>
      <c r="L860" s="1"/>
      <c r="M860" s="1"/>
      <c r="N860" s="1"/>
      <c r="O860" s="1"/>
      <c r="P860" s="1"/>
      <c r="Q860" s="1"/>
      <c r="R860" s="1"/>
      <c r="S860" s="1"/>
      <c r="T860" s="1"/>
      <c r="U860" s="1"/>
    </row>
    <row r="861" spans="1:21" ht="9.75" customHeight="1">
      <c r="A861" s="1"/>
      <c r="B861" s="1"/>
      <c r="C861" s="1"/>
      <c r="D861" s="1"/>
      <c r="E861" s="1"/>
      <c r="F861" s="1"/>
      <c r="G861" s="1"/>
      <c r="H861" s="1"/>
      <c r="I861" s="1"/>
      <c r="J861" s="1"/>
      <c r="K861" s="1"/>
      <c r="L861" s="1"/>
      <c r="M861" s="1"/>
      <c r="N861" s="1"/>
      <c r="O861" s="1"/>
      <c r="P861" s="1"/>
      <c r="Q861" s="1"/>
      <c r="R861" s="1"/>
      <c r="S861" s="1"/>
      <c r="T861" s="1"/>
      <c r="U861" s="1"/>
    </row>
    <row r="862" spans="1:21" ht="9.75" customHeight="1">
      <c r="A862" s="1"/>
      <c r="B862" s="1"/>
      <c r="C862" s="1"/>
      <c r="D862" s="1"/>
      <c r="E862" s="1"/>
      <c r="F862" s="1"/>
      <c r="G862" s="1"/>
      <c r="H862" s="1"/>
      <c r="I862" s="1"/>
      <c r="J862" s="1"/>
      <c r="K862" s="1"/>
      <c r="L862" s="1"/>
      <c r="M862" s="1"/>
      <c r="N862" s="1"/>
      <c r="O862" s="1"/>
      <c r="P862" s="1"/>
      <c r="Q862" s="1"/>
      <c r="R862" s="1"/>
      <c r="S862" s="1"/>
      <c r="T862" s="1"/>
      <c r="U862" s="1"/>
    </row>
    <row r="863" spans="1:21" ht="9.75" customHeight="1">
      <c r="A863" s="1"/>
      <c r="B863" s="1"/>
      <c r="C863" s="1"/>
      <c r="D863" s="1"/>
      <c r="E863" s="1"/>
      <c r="F863" s="1"/>
      <c r="G863" s="1"/>
      <c r="H863" s="1"/>
      <c r="I863" s="1"/>
      <c r="J863" s="1"/>
      <c r="K863" s="1"/>
      <c r="L863" s="1"/>
      <c r="M863" s="1"/>
      <c r="N863" s="1"/>
      <c r="O863" s="1"/>
      <c r="P863" s="1"/>
      <c r="Q863" s="1"/>
      <c r="R863" s="1"/>
      <c r="S863" s="1"/>
      <c r="T863" s="1"/>
      <c r="U863" s="1"/>
    </row>
    <row r="864" spans="1:21" ht="9.75" customHeight="1">
      <c r="A864" s="1"/>
      <c r="B864" s="1"/>
      <c r="C864" s="1"/>
      <c r="D864" s="1"/>
      <c r="E864" s="1"/>
      <c r="F864" s="1"/>
      <c r="G864" s="1"/>
      <c r="H864" s="1"/>
      <c r="I864" s="1"/>
      <c r="J864" s="1"/>
      <c r="K864" s="1"/>
      <c r="L864" s="1"/>
      <c r="M864" s="1"/>
      <c r="N864" s="1"/>
      <c r="O864" s="1"/>
      <c r="P864" s="1"/>
      <c r="Q864" s="1"/>
      <c r="R864" s="1"/>
      <c r="S864" s="1"/>
      <c r="T864" s="1"/>
      <c r="U864" s="1"/>
    </row>
    <row r="865" spans="1:21" ht="9.75" customHeight="1">
      <c r="A865" s="1"/>
      <c r="B865" s="1"/>
      <c r="C865" s="1"/>
      <c r="D865" s="1"/>
      <c r="E865" s="1"/>
      <c r="F865" s="1"/>
      <c r="G865" s="1"/>
      <c r="H865" s="1"/>
      <c r="I865" s="1"/>
      <c r="J865" s="1"/>
      <c r="K865" s="1"/>
      <c r="L865" s="1"/>
      <c r="M865" s="1"/>
      <c r="N865" s="1"/>
      <c r="O865" s="1"/>
      <c r="P865" s="1"/>
      <c r="Q865" s="1"/>
      <c r="R865" s="1"/>
      <c r="S865" s="1"/>
      <c r="T865" s="1"/>
      <c r="U865" s="1"/>
    </row>
    <row r="866" spans="1:21" ht="9.75" customHeight="1">
      <c r="A866" s="1"/>
      <c r="B866" s="1"/>
      <c r="C866" s="1"/>
      <c r="D866" s="1"/>
      <c r="E866" s="1"/>
      <c r="F866" s="1"/>
      <c r="G866" s="1"/>
      <c r="H866" s="1"/>
      <c r="I866" s="1"/>
      <c r="J866" s="1"/>
      <c r="K866" s="1"/>
      <c r="L866" s="1"/>
      <c r="M866" s="1"/>
      <c r="N866" s="1"/>
      <c r="O866" s="1"/>
      <c r="P866" s="1"/>
      <c r="Q866" s="1"/>
      <c r="R866" s="1"/>
      <c r="S866" s="1"/>
      <c r="T866" s="1"/>
      <c r="U866" s="1"/>
    </row>
    <row r="867" spans="1:21" ht="9.75" customHeight="1">
      <c r="A867" s="1"/>
      <c r="B867" s="1"/>
      <c r="C867" s="1"/>
      <c r="D867" s="1"/>
      <c r="E867" s="1"/>
      <c r="F867" s="1"/>
      <c r="G867" s="1"/>
      <c r="H867" s="1"/>
      <c r="I867" s="1"/>
      <c r="J867" s="1"/>
      <c r="K867" s="1"/>
      <c r="L867" s="1"/>
      <c r="M867" s="1"/>
      <c r="N867" s="1"/>
      <c r="O867" s="1"/>
      <c r="P867" s="1"/>
      <c r="Q867" s="1"/>
      <c r="R867" s="1"/>
      <c r="S867" s="1"/>
      <c r="T867" s="1"/>
      <c r="U867" s="1"/>
    </row>
    <row r="868" spans="1:21" ht="9.75" customHeight="1">
      <c r="A868" s="1"/>
      <c r="B868" s="1"/>
      <c r="C868" s="1"/>
      <c r="D868" s="1"/>
      <c r="E868" s="1"/>
      <c r="F868" s="1"/>
      <c r="G868" s="1"/>
      <c r="H868" s="1"/>
      <c r="I868" s="1"/>
      <c r="J868" s="1"/>
      <c r="K868" s="1"/>
      <c r="L868" s="1"/>
      <c r="M868" s="1"/>
      <c r="N868" s="1"/>
      <c r="O868" s="1"/>
      <c r="P868" s="1"/>
      <c r="Q868" s="1"/>
      <c r="R868" s="1"/>
      <c r="S868" s="1"/>
      <c r="T868" s="1"/>
      <c r="U868" s="1"/>
    </row>
    <row r="869" spans="1:21" ht="9.75" customHeight="1">
      <c r="A869" s="1"/>
      <c r="B869" s="1"/>
      <c r="C869" s="1"/>
      <c r="D869" s="1"/>
      <c r="E869" s="1"/>
      <c r="F869" s="1"/>
      <c r="G869" s="1"/>
      <c r="H869" s="1"/>
      <c r="I869" s="1"/>
      <c r="J869" s="1"/>
      <c r="K869" s="1"/>
      <c r="L869" s="1"/>
      <c r="M869" s="1"/>
      <c r="N869" s="1"/>
      <c r="O869" s="1"/>
      <c r="P869" s="1"/>
      <c r="Q869" s="1"/>
      <c r="R869" s="1"/>
      <c r="S869" s="1"/>
      <c r="T869" s="1"/>
      <c r="U869" s="1"/>
    </row>
    <row r="870" spans="1:21" ht="9.75" customHeight="1">
      <c r="A870" s="1"/>
      <c r="B870" s="1"/>
      <c r="C870" s="1"/>
      <c r="D870" s="1"/>
      <c r="E870" s="1"/>
      <c r="F870" s="1"/>
      <c r="G870" s="1"/>
      <c r="H870" s="1"/>
      <c r="I870" s="1"/>
      <c r="J870" s="1"/>
      <c r="K870" s="1"/>
      <c r="L870" s="1"/>
      <c r="M870" s="1"/>
      <c r="N870" s="1"/>
      <c r="O870" s="1"/>
      <c r="P870" s="1"/>
      <c r="Q870" s="1"/>
      <c r="R870" s="1"/>
      <c r="S870" s="1"/>
      <c r="T870" s="1"/>
      <c r="U870" s="1"/>
    </row>
    <row r="871" spans="1:21" ht="9.75" customHeight="1">
      <c r="A871" s="1"/>
      <c r="B871" s="1"/>
      <c r="C871" s="1"/>
      <c r="D871" s="1"/>
      <c r="E871" s="1"/>
      <c r="F871" s="1"/>
      <c r="G871" s="1"/>
      <c r="H871" s="1"/>
      <c r="I871" s="1"/>
      <c r="J871" s="1"/>
      <c r="K871" s="1"/>
      <c r="L871" s="1"/>
      <c r="M871" s="1"/>
      <c r="N871" s="1"/>
      <c r="O871" s="1"/>
      <c r="P871" s="1"/>
      <c r="Q871" s="1"/>
      <c r="R871" s="1"/>
      <c r="S871" s="1"/>
      <c r="T871" s="1"/>
      <c r="U871" s="1"/>
    </row>
    <row r="872" spans="1:21" ht="9.75" customHeight="1">
      <c r="A872" s="1"/>
      <c r="B872" s="1"/>
      <c r="C872" s="1"/>
      <c r="D872" s="1"/>
      <c r="E872" s="1"/>
      <c r="F872" s="1"/>
      <c r="G872" s="1"/>
      <c r="H872" s="1"/>
      <c r="I872" s="1"/>
      <c r="J872" s="1"/>
      <c r="K872" s="1"/>
      <c r="L872" s="1"/>
      <c r="M872" s="1"/>
      <c r="N872" s="1"/>
      <c r="O872" s="1"/>
      <c r="P872" s="1"/>
      <c r="Q872" s="1"/>
      <c r="R872" s="1"/>
      <c r="S872" s="1"/>
      <c r="T872" s="1"/>
      <c r="U872" s="1"/>
    </row>
    <row r="873" spans="1:21" ht="9.75" customHeight="1">
      <c r="A873" s="1"/>
      <c r="B873" s="1"/>
      <c r="C873" s="1"/>
      <c r="D873" s="1"/>
      <c r="E873" s="1"/>
      <c r="F873" s="1"/>
      <c r="G873" s="1"/>
      <c r="H873" s="1"/>
      <c r="I873" s="1"/>
      <c r="J873" s="1"/>
      <c r="K873" s="1"/>
      <c r="L873" s="1"/>
      <c r="M873" s="1"/>
      <c r="N873" s="1"/>
      <c r="O873" s="1"/>
      <c r="P873" s="1"/>
      <c r="Q873" s="1"/>
      <c r="R873" s="1"/>
      <c r="S873" s="1"/>
      <c r="T873" s="1"/>
      <c r="U873" s="1"/>
    </row>
    <row r="874" spans="1:21" ht="9.75" customHeight="1">
      <c r="A874" s="1"/>
      <c r="B874" s="1"/>
      <c r="C874" s="1"/>
      <c r="D874" s="1"/>
      <c r="E874" s="1"/>
      <c r="F874" s="1"/>
      <c r="G874" s="1"/>
      <c r="H874" s="1"/>
      <c r="I874" s="1"/>
      <c r="J874" s="1"/>
      <c r="K874" s="1"/>
      <c r="L874" s="1"/>
      <c r="M874" s="1"/>
      <c r="N874" s="1"/>
      <c r="O874" s="1"/>
      <c r="P874" s="1"/>
      <c r="Q874" s="1"/>
      <c r="R874" s="1"/>
      <c r="S874" s="1"/>
      <c r="T874" s="1"/>
      <c r="U874" s="1"/>
    </row>
    <row r="875" spans="1:21" ht="9.75" customHeight="1">
      <c r="A875" s="1"/>
      <c r="B875" s="1"/>
      <c r="C875" s="1"/>
      <c r="D875" s="1"/>
      <c r="E875" s="1"/>
      <c r="F875" s="1"/>
      <c r="G875" s="1"/>
      <c r="H875" s="1"/>
      <c r="I875" s="1"/>
      <c r="J875" s="1"/>
      <c r="K875" s="1"/>
      <c r="L875" s="1"/>
      <c r="M875" s="1"/>
      <c r="N875" s="1"/>
      <c r="O875" s="1"/>
      <c r="P875" s="1"/>
      <c r="Q875" s="1"/>
      <c r="R875" s="1"/>
      <c r="S875" s="1"/>
      <c r="T875" s="1"/>
      <c r="U875" s="1"/>
    </row>
    <row r="876" spans="1:21" ht="9.75" customHeight="1">
      <c r="A876" s="1"/>
      <c r="B876" s="1"/>
      <c r="C876" s="1"/>
      <c r="D876" s="1"/>
      <c r="E876" s="1"/>
      <c r="F876" s="1"/>
      <c r="G876" s="1"/>
      <c r="H876" s="1"/>
      <c r="I876" s="1"/>
      <c r="J876" s="1"/>
      <c r="K876" s="1"/>
      <c r="L876" s="1"/>
      <c r="M876" s="1"/>
      <c r="N876" s="1"/>
      <c r="O876" s="1"/>
      <c r="P876" s="1"/>
      <c r="Q876" s="1"/>
      <c r="R876" s="1"/>
      <c r="S876" s="1"/>
      <c r="T876" s="1"/>
      <c r="U876" s="1"/>
    </row>
    <row r="877" spans="1:21" ht="9.75" customHeight="1">
      <c r="A877" s="1"/>
      <c r="B877" s="1"/>
      <c r="C877" s="1"/>
      <c r="D877" s="1"/>
      <c r="E877" s="1"/>
      <c r="F877" s="1"/>
      <c r="G877" s="1"/>
      <c r="H877" s="1"/>
      <c r="I877" s="1"/>
      <c r="J877" s="1"/>
      <c r="K877" s="1"/>
      <c r="L877" s="1"/>
      <c r="M877" s="1"/>
      <c r="N877" s="1"/>
      <c r="O877" s="1"/>
      <c r="P877" s="1"/>
      <c r="Q877" s="1"/>
      <c r="R877" s="1"/>
      <c r="S877" s="1"/>
      <c r="T877" s="1"/>
      <c r="U877" s="1"/>
    </row>
    <row r="878" spans="1:21" ht="9.75" customHeight="1">
      <c r="A878" s="1"/>
      <c r="B878" s="1"/>
      <c r="C878" s="1"/>
      <c r="D878" s="1"/>
      <c r="E878" s="1"/>
      <c r="F878" s="1"/>
      <c r="G878" s="1"/>
      <c r="H878" s="1"/>
      <c r="I878" s="1"/>
      <c r="J878" s="1"/>
      <c r="K878" s="1"/>
      <c r="L878" s="1"/>
      <c r="M878" s="1"/>
      <c r="N878" s="1"/>
      <c r="O878" s="1"/>
      <c r="P878" s="1"/>
      <c r="Q878" s="1"/>
      <c r="R878" s="1"/>
      <c r="S878" s="1"/>
      <c r="T878" s="1"/>
      <c r="U878" s="1"/>
    </row>
    <row r="879" spans="1:21" ht="9.75" customHeight="1">
      <c r="A879" s="1"/>
      <c r="B879" s="1"/>
      <c r="C879" s="1"/>
      <c r="D879" s="1"/>
      <c r="E879" s="1"/>
      <c r="F879" s="1"/>
      <c r="G879" s="1"/>
      <c r="H879" s="1"/>
      <c r="I879" s="1"/>
      <c r="J879" s="1"/>
      <c r="K879" s="1"/>
      <c r="L879" s="1"/>
      <c r="M879" s="1"/>
      <c r="N879" s="1"/>
      <c r="O879" s="1"/>
      <c r="P879" s="1"/>
      <c r="Q879" s="1"/>
      <c r="R879" s="1"/>
      <c r="S879" s="1"/>
      <c r="T879" s="1"/>
      <c r="U879" s="1"/>
    </row>
    <row r="880" spans="1:21" ht="9.75" customHeight="1">
      <c r="A880" s="1"/>
      <c r="B880" s="1"/>
      <c r="C880" s="1"/>
      <c r="D880" s="1"/>
      <c r="E880" s="1"/>
      <c r="F880" s="1"/>
      <c r="G880" s="1"/>
      <c r="H880" s="1"/>
      <c r="I880" s="1"/>
      <c r="J880" s="1"/>
      <c r="K880" s="1"/>
      <c r="L880" s="1"/>
      <c r="M880" s="1"/>
      <c r="N880" s="1"/>
      <c r="O880" s="1"/>
      <c r="P880" s="1"/>
      <c r="Q880" s="1"/>
      <c r="R880" s="1"/>
      <c r="S880" s="1"/>
      <c r="T880" s="1"/>
      <c r="U880" s="1"/>
    </row>
    <row r="881" spans="1:21" ht="9.75" customHeight="1">
      <c r="A881" s="1"/>
      <c r="B881" s="1"/>
      <c r="C881" s="1"/>
      <c r="D881" s="1"/>
      <c r="E881" s="1"/>
      <c r="F881" s="1"/>
      <c r="G881" s="1"/>
      <c r="H881" s="1"/>
      <c r="I881" s="1"/>
      <c r="J881" s="1"/>
      <c r="K881" s="1"/>
      <c r="L881" s="1"/>
      <c r="M881" s="1"/>
      <c r="N881" s="1"/>
      <c r="O881" s="1"/>
      <c r="P881" s="1"/>
      <c r="Q881" s="1"/>
      <c r="R881" s="1"/>
      <c r="S881" s="1"/>
      <c r="T881" s="1"/>
      <c r="U881" s="1"/>
    </row>
    <row r="882" spans="1:21" ht="9.75" customHeight="1">
      <c r="A882" s="1"/>
      <c r="B882" s="1"/>
      <c r="C882" s="1"/>
      <c r="D882" s="1"/>
      <c r="E882" s="1"/>
      <c r="F882" s="1"/>
      <c r="G882" s="1"/>
      <c r="H882" s="1"/>
      <c r="I882" s="1"/>
      <c r="J882" s="1"/>
      <c r="K882" s="1"/>
      <c r="L882" s="1"/>
      <c r="M882" s="1"/>
      <c r="N882" s="1"/>
      <c r="O882" s="1"/>
      <c r="P882" s="1"/>
      <c r="Q882" s="1"/>
      <c r="R882" s="1"/>
      <c r="S882" s="1"/>
      <c r="T882" s="1"/>
      <c r="U882" s="1"/>
    </row>
    <row r="883" spans="1:21" ht="9.75" customHeight="1">
      <c r="A883" s="1"/>
      <c r="B883" s="1"/>
      <c r="C883" s="1"/>
      <c r="D883" s="1"/>
      <c r="E883" s="1"/>
      <c r="F883" s="1"/>
      <c r="G883" s="1"/>
      <c r="H883" s="1"/>
      <c r="I883" s="1"/>
      <c r="J883" s="1"/>
      <c r="K883" s="1"/>
      <c r="L883" s="1"/>
      <c r="M883" s="1"/>
      <c r="N883" s="1"/>
      <c r="O883" s="1"/>
      <c r="P883" s="1"/>
      <c r="Q883" s="1"/>
      <c r="R883" s="1"/>
      <c r="S883" s="1"/>
      <c r="T883" s="1"/>
      <c r="U883" s="1"/>
    </row>
    <row r="884" spans="1:21" ht="9.75" customHeight="1">
      <c r="A884" s="1"/>
      <c r="B884" s="1"/>
      <c r="C884" s="1"/>
      <c r="D884" s="1"/>
      <c r="E884" s="1"/>
      <c r="F884" s="1"/>
      <c r="G884" s="1"/>
      <c r="H884" s="1"/>
      <c r="I884" s="1"/>
      <c r="J884" s="1"/>
      <c r="K884" s="1"/>
      <c r="L884" s="1"/>
      <c r="M884" s="1"/>
      <c r="N884" s="1"/>
      <c r="O884" s="1"/>
      <c r="P884" s="1"/>
      <c r="Q884" s="1"/>
      <c r="R884" s="1"/>
      <c r="S884" s="1"/>
      <c r="T884" s="1"/>
      <c r="U884" s="1"/>
    </row>
    <row r="885" spans="1:21" ht="9.75" customHeight="1">
      <c r="A885" s="1"/>
      <c r="B885" s="1"/>
      <c r="C885" s="1"/>
      <c r="D885" s="1"/>
      <c r="E885" s="1"/>
      <c r="F885" s="1"/>
      <c r="G885" s="1"/>
      <c r="H885" s="1"/>
      <c r="I885" s="1"/>
      <c r="J885" s="1"/>
      <c r="K885" s="1"/>
      <c r="L885" s="1"/>
      <c r="M885" s="1"/>
      <c r="N885" s="1"/>
      <c r="O885" s="1"/>
      <c r="P885" s="1"/>
      <c r="Q885" s="1"/>
      <c r="R885" s="1"/>
      <c r="S885" s="1"/>
      <c r="T885" s="1"/>
      <c r="U885" s="1"/>
    </row>
    <row r="886" spans="1:21" ht="9.75" customHeight="1">
      <c r="A886" s="1"/>
      <c r="B886" s="1"/>
      <c r="C886" s="1"/>
      <c r="D886" s="1"/>
      <c r="E886" s="1"/>
      <c r="F886" s="1"/>
      <c r="G886" s="1"/>
      <c r="H886" s="1"/>
      <c r="I886" s="1"/>
      <c r="J886" s="1"/>
      <c r="K886" s="1"/>
      <c r="L886" s="1"/>
      <c r="M886" s="1"/>
      <c r="N886" s="1"/>
      <c r="O886" s="1"/>
      <c r="P886" s="1"/>
      <c r="Q886" s="1"/>
      <c r="R886" s="1"/>
      <c r="S886" s="1"/>
      <c r="T886" s="1"/>
      <c r="U886" s="1"/>
    </row>
    <row r="887" spans="1:21" ht="9.75" customHeight="1">
      <c r="A887" s="1"/>
      <c r="B887" s="1"/>
      <c r="C887" s="1"/>
      <c r="D887" s="1"/>
      <c r="E887" s="1"/>
      <c r="F887" s="1"/>
      <c r="G887" s="1"/>
      <c r="H887" s="1"/>
      <c r="I887" s="1"/>
      <c r="J887" s="1"/>
      <c r="K887" s="1"/>
      <c r="L887" s="1"/>
      <c r="M887" s="1"/>
      <c r="N887" s="1"/>
      <c r="O887" s="1"/>
      <c r="P887" s="1"/>
      <c r="Q887" s="1"/>
      <c r="R887" s="1"/>
      <c r="S887" s="1"/>
      <c r="T887" s="1"/>
      <c r="U887" s="1"/>
    </row>
    <row r="888" spans="1:21" ht="9.75" customHeight="1">
      <c r="A888" s="1"/>
      <c r="B888" s="1"/>
      <c r="C888" s="1"/>
      <c r="D888" s="1"/>
      <c r="E888" s="1"/>
      <c r="F888" s="1"/>
      <c r="G888" s="1"/>
      <c r="H888" s="1"/>
      <c r="I888" s="1"/>
      <c r="J888" s="1"/>
      <c r="K888" s="1"/>
      <c r="L888" s="1"/>
      <c r="M888" s="1"/>
      <c r="N888" s="1"/>
      <c r="O888" s="1"/>
      <c r="P888" s="1"/>
      <c r="Q888" s="1"/>
      <c r="R888" s="1"/>
      <c r="S888" s="1"/>
      <c r="T888" s="1"/>
      <c r="U888" s="1"/>
    </row>
    <row r="889" spans="1:21" ht="9.75" customHeight="1">
      <c r="A889" s="1"/>
      <c r="B889" s="1"/>
      <c r="C889" s="1"/>
      <c r="D889" s="1"/>
      <c r="E889" s="1"/>
      <c r="F889" s="1"/>
      <c r="G889" s="1"/>
      <c r="H889" s="1"/>
      <c r="I889" s="1"/>
      <c r="J889" s="1"/>
      <c r="K889" s="1"/>
      <c r="L889" s="1"/>
      <c r="M889" s="1"/>
      <c r="N889" s="1"/>
      <c r="O889" s="1"/>
      <c r="P889" s="1"/>
      <c r="Q889" s="1"/>
      <c r="R889" s="1"/>
      <c r="S889" s="1"/>
      <c r="T889" s="1"/>
      <c r="U889" s="1"/>
    </row>
    <row r="890" spans="1:21" ht="9.75" customHeight="1">
      <c r="A890" s="1"/>
      <c r="B890" s="1"/>
      <c r="C890" s="1"/>
      <c r="D890" s="1"/>
      <c r="E890" s="1"/>
      <c r="F890" s="1"/>
      <c r="G890" s="1"/>
      <c r="H890" s="1"/>
      <c r="I890" s="1"/>
      <c r="J890" s="1"/>
      <c r="K890" s="1"/>
      <c r="L890" s="1"/>
      <c r="M890" s="1"/>
      <c r="N890" s="1"/>
      <c r="O890" s="1"/>
      <c r="P890" s="1"/>
      <c r="Q890" s="1"/>
      <c r="R890" s="1"/>
      <c r="S890" s="1"/>
      <c r="T890" s="1"/>
      <c r="U890" s="1"/>
    </row>
    <row r="891" spans="1:21" ht="9.75" customHeight="1">
      <c r="A891" s="1"/>
      <c r="B891" s="1"/>
      <c r="C891" s="1"/>
      <c r="D891" s="1"/>
      <c r="E891" s="1"/>
      <c r="F891" s="1"/>
      <c r="G891" s="1"/>
      <c r="H891" s="1"/>
      <c r="I891" s="1"/>
      <c r="J891" s="1"/>
      <c r="K891" s="1"/>
      <c r="L891" s="1"/>
      <c r="M891" s="1"/>
      <c r="N891" s="1"/>
      <c r="O891" s="1"/>
      <c r="P891" s="1"/>
      <c r="Q891" s="1"/>
      <c r="R891" s="1"/>
      <c r="S891" s="1"/>
      <c r="T891" s="1"/>
      <c r="U891" s="1"/>
    </row>
    <row r="892" spans="1:21" ht="9.75" customHeight="1">
      <c r="A892" s="1"/>
      <c r="B892" s="1"/>
      <c r="C892" s="1"/>
      <c r="D892" s="1"/>
      <c r="E892" s="1"/>
      <c r="F892" s="1"/>
      <c r="G892" s="1"/>
      <c r="H892" s="1"/>
      <c r="I892" s="1"/>
      <c r="J892" s="1"/>
      <c r="K892" s="1"/>
      <c r="L892" s="1"/>
      <c r="M892" s="1"/>
      <c r="N892" s="1"/>
      <c r="O892" s="1"/>
      <c r="P892" s="1"/>
      <c r="Q892" s="1"/>
      <c r="R892" s="1"/>
      <c r="S892" s="1"/>
      <c r="T892" s="1"/>
      <c r="U892" s="1"/>
    </row>
    <row r="893" spans="1:21" ht="9.75" customHeight="1">
      <c r="A893" s="1"/>
      <c r="B893" s="1"/>
      <c r="C893" s="1"/>
      <c r="D893" s="1"/>
      <c r="E893" s="1"/>
      <c r="F893" s="1"/>
      <c r="G893" s="1"/>
      <c r="H893" s="1"/>
      <c r="I893" s="1"/>
      <c r="J893" s="1"/>
      <c r="K893" s="1"/>
      <c r="L893" s="1"/>
      <c r="M893" s="1"/>
      <c r="N893" s="1"/>
      <c r="O893" s="1"/>
      <c r="P893" s="1"/>
      <c r="Q893" s="1"/>
      <c r="R893" s="1"/>
      <c r="S893" s="1"/>
      <c r="T893" s="1"/>
      <c r="U893" s="1"/>
    </row>
    <row r="894" spans="1:21" ht="9.75" customHeight="1">
      <c r="A894" s="1"/>
      <c r="B894" s="1"/>
      <c r="C894" s="1"/>
      <c r="D894" s="1"/>
      <c r="E894" s="1"/>
      <c r="F894" s="1"/>
      <c r="G894" s="1"/>
      <c r="H894" s="1"/>
      <c r="I894" s="1"/>
      <c r="J894" s="1"/>
      <c r="K894" s="1"/>
      <c r="L894" s="1"/>
      <c r="M894" s="1"/>
      <c r="N894" s="1"/>
      <c r="O894" s="1"/>
      <c r="P894" s="1"/>
      <c r="Q894" s="1"/>
      <c r="R894" s="1"/>
      <c r="S894" s="1"/>
      <c r="T894" s="1"/>
      <c r="U894" s="1"/>
    </row>
    <row r="895" spans="1:21" ht="9.75" customHeight="1">
      <c r="A895" s="1"/>
      <c r="B895" s="1"/>
      <c r="C895" s="1"/>
      <c r="D895" s="1"/>
      <c r="E895" s="1"/>
      <c r="F895" s="1"/>
      <c r="G895" s="1"/>
      <c r="H895" s="1"/>
      <c r="I895" s="1"/>
      <c r="J895" s="1"/>
      <c r="K895" s="1"/>
      <c r="L895" s="1"/>
      <c r="M895" s="1"/>
      <c r="N895" s="1"/>
      <c r="O895" s="1"/>
      <c r="P895" s="1"/>
      <c r="Q895" s="1"/>
      <c r="R895" s="1"/>
      <c r="S895" s="1"/>
      <c r="T895" s="1"/>
      <c r="U895" s="1"/>
    </row>
    <row r="896" spans="1:21" ht="9.75" customHeight="1">
      <c r="A896" s="1"/>
      <c r="B896" s="1"/>
      <c r="C896" s="1"/>
      <c r="D896" s="1"/>
      <c r="E896" s="1"/>
      <c r="F896" s="1"/>
      <c r="G896" s="1"/>
      <c r="H896" s="1"/>
      <c r="I896" s="1"/>
      <c r="J896" s="1"/>
      <c r="K896" s="1"/>
      <c r="L896" s="1"/>
      <c r="M896" s="1"/>
      <c r="N896" s="1"/>
      <c r="O896" s="1"/>
      <c r="P896" s="1"/>
      <c r="Q896" s="1"/>
      <c r="R896" s="1"/>
      <c r="S896" s="1"/>
      <c r="T896" s="1"/>
      <c r="U896" s="1"/>
    </row>
    <row r="897" spans="1:21" ht="9.75" customHeight="1">
      <c r="A897" s="1"/>
      <c r="B897" s="1"/>
      <c r="C897" s="1"/>
      <c r="D897" s="1"/>
      <c r="E897" s="1"/>
      <c r="F897" s="1"/>
      <c r="G897" s="1"/>
      <c r="H897" s="1"/>
      <c r="I897" s="1"/>
      <c r="J897" s="1"/>
      <c r="K897" s="1"/>
      <c r="L897" s="1"/>
      <c r="M897" s="1"/>
      <c r="N897" s="1"/>
      <c r="O897" s="1"/>
      <c r="P897" s="1"/>
      <c r="Q897" s="1"/>
      <c r="R897" s="1"/>
      <c r="S897" s="1"/>
      <c r="T897" s="1"/>
      <c r="U897" s="1"/>
    </row>
    <row r="898" spans="1:21" ht="9.75" customHeight="1">
      <c r="A898" s="1"/>
      <c r="B898" s="1"/>
      <c r="C898" s="1"/>
      <c r="D898" s="1"/>
      <c r="E898" s="1"/>
      <c r="F898" s="1"/>
      <c r="G898" s="1"/>
      <c r="H898" s="1"/>
      <c r="I898" s="1"/>
      <c r="J898" s="1"/>
      <c r="K898" s="1"/>
      <c r="L898" s="1"/>
      <c r="M898" s="1"/>
      <c r="N898" s="1"/>
      <c r="O898" s="1"/>
      <c r="P898" s="1"/>
      <c r="Q898" s="1"/>
      <c r="R898" s="1"/>
      <c r="S898" s="1"/>
      <c r="T898" s="1"/>
      <c r="U898" s="1"/>
    </row>
    <row r="899" spans="1:21" ht="9.75" customHeight="1">
      <c r="A899" s="1"/>
      <c r="B899" s="1"/>
      <c r="C899" s="1"/>
      <c r="D899" s="1"/>
      <c r="E899" s="1"/>
      <c r="F899" s="1"/>
      <c r="G899" s="1"/>
      <c r="H899" s="1"/>
      <c r="I899" s="1"/>
      <c r="J899" s="1"/>
      <c r="K899" s="1"/>
      <c r="L899" s="1"/>
      <c r="M899" s="1"/>
      <c r="N899" s="1"/>
      <c r="O899" s="1"/>
      <c r="P899" s="1"/>
      <c r="Q899" s="1"/>
      <c r="R899" s="1"/>
      <c r="S899" s="1"/>
      <c r="T899" s="1"/>
      <c r="U899" s="1"/>
    </row>
    <row r="900" spans="1:21" ht="9.75" customHeight="1">
      <c r="A900" s="1"/>
      <c r="B900" s="1"/>
      <c r="C900" s="1"/>
      <c r="D900" s="1"/>
      <c r="E900" s="1"/>
      <c r="F900" s="1"/>
      <c r="G900" s="1"/>
      <c r="H900" s="1"/>
      <c r="I900" s="1"/>
      <c r="J900" s="1"/>
      <c r="K900" s="1"/>
      <c r="L900" s="1"/>
      <c r="M900" s="1"/>
      <c r="N900" s="1"/>
      <c r="O900" s="1"/>
      <c r="P900" s="1"/>
      <c r="Q900" s="1"/>
      <c r="R900" s="1"/>
      <c r="S900" s="1"/>
      <c r="T900" s="1"/>
      <c r="U900" s="1"/>
    </row>
    <row r="901" spans="1:21" ht="9.75" customHeight="1">
      <c r="A901" s="1"/>
      <c r="B901" s="1"/>
      <c r="C901" s="1"/>
      <c r="D901" s="1"/>
      <c r="E901" s="1"/>
      <c r="F901" s="1"/>
      <c r="G901" s="1"/>
      <c r="H901" s="1"/>
      <c r="I901" s="1"/>
      <c r="J901" s="1"/>
      <c r="K901" s="1"/>
      <c r="L901" s="1"/>
      <c r="M901" s="1"/>
      <c r="N901" s="1"/>
      <c r="O901" s="1"/>
      <c r="P901" s="1"/>
      <c r="Q901" s="1"/>
      <c r="R901" s="1"/>
      <c r="S901" s="1"/>
      <c r="T901" s="1"/>
      <c r="U901" s="1"/>
    </row>
    <row r="902" spans="1:21" ht="9.75" customHeight="1">
      <c r="A902" s="1"/>
      <c r="B902" s="1"/>
      <c r="C902" s="1"/>
      <c r="D902" s="1"/>
      <c r="E902" s="1"/>
      <c r="F902" s="1"/>
      <c r="G902" s="1"/>
      <c r="H902" s="1"/>
      <c r="I902" s="1"/>
      <c r="J902" s="1"/>
      <c r="K902" s="1"/>
      <c r="L902" s="1"/>
      <c r="M902" s="1"/>
      <c r="N902" s="1"/>
      <c r="O902" s="1"/>
      <c r="P902" s="1"/>
      <c r="Q902" s="1"/>
      <c r="R902" s="1"/>
      <c r="S902" s="1"/>
      <c r="T902" s="1"/>
      <c r="U902" s="1"/>
    </row>
    <row r="903" spans="1:21" ht="9.75" customHeight="1">
      <c r="A903" s="1"/>
      <c r="B903" s="1"/>
      <c r="C903" s="1"/>
      <c r="D903" s="1"/>
      <c r="E903" s="1"/>
      <c r="F903" s="1"/>
      <c r="G903" s="1"/>
      <c r="H903" s="1"/>
      <c r="I903" s="1"/>
      <c r="J903" s="1"/>
      <c r="K903" s="1"/>
      <c r="L903" s="1"/>
      <c r="M903" s="1"/>
      <c r="N903" s="1"/>
      <c r="O903" s="1"/>
      <c r="P903" s="1"/>
      <c r="Q903" s="1"/>
      <c r="R903" s="1"/>
      <c r="S903" s="1"/>
      <c r="T903" s="1"/>
      <c r="U903" s="1"/>
    </row>
    <row r="904" spans="1:21" ht="9.75" customHeight="1">
      <c r="A904" s="1"/>
      <c r="B904" s="1"/>
      <c r="C904" s="1"/>
      <c r="D904" s="1"/>
      <c r="E904" s="1"/>
      <c r="F904" s="1"/>
      <c r="G904" s="1"/>
      <c r="H904" s="1"/>
      <c r="I904" s="1"/>
      <c r="J904" s="1"/>
      <c r="K904" s="1"/>
      <c r="L904" s="1"/>
      <c r="M904" s="1"/>
      <c r="N904" s="1"/>
      <c r="O904" s="1"/>
      <c r="P904" s="1"/>
      <c r="Q904" s="1"/>
      <c r="R904" s="1"/>
      <c r="S904" s="1"/>
      <c r="T904" s="1"/>
      <c r="U904" s="1"/>
    </row>
    <row r="905" spans="1:21" ht="9.75" customHeight="1">
      <c r="A905" s="1"/>
      <c r="B905" s="1"/>
      <c r="C905" s="1"/>
      <c r="D905" s="1"/>
      <c r="E905" s="1"/>
      <c r="F905" s="1"/>
      <c r="G905" s="1"/>
      <c r="H905" s="1"/>
      <c r="I905" s="1"/>
      <c r="J905" s="1"/>
      <c r="K905" s="1"/>
      <c r="L905" s="1"/>
      <c r="M905" s="1"/>
      <c r="N905" s="1"/>
      <c r="O905" s="1"/>
      <c r="P905" s="1"/>
      <c r="Q905" s="1"/>
      <c r="R905" s="1"/>
      <c r="S905" s="1"/>
      <c r="T905" s="1"/>
      <c r="U905" s="1"/>
    </row>
    <row r="906" spans="1:21" ht="9.75" customHeight="1">
      <c r="A906" s="1"/>
      <c r="B906" s="1"/>
      <c r="C906" s="1"/>
      <c r="D906" s="1"/>
      <c r="E906" s="1"/>
      <c r="F906" s="1"/>
      <c r="G906" s="1"/>
      <c r="H906" s="1"/>
      <c r="I906" s="1"/>
      <c r="J906" s="1"/>
      <c r="K906" s="1"/>
      <c r="L906" s="1"/>
      <c r="M906" s="1"/>
      <c r="N906" s="1"/>
      <c r="O906" s="1"/>
      <c r="P906" s="1"/>
      <c r="Q906" s="1"/>
      <c r="R906" s="1"/>
      <c r="S906" s="1"/>
      <c r="T906" s="1"/>
      <c r="U906" s="1"/>
    </row>
    <row r="907" spans="1:21" ht="9.75" customHeight="1">
      <c r="A907" s="1"/>
      <c r="B907" s="1"/>
      <c r="C907" s="1"/>
      <c r="D907" s="1"/>
      <c r="E907" s="1"/>
      <c r="F907" s="1"/>
      <c r="G907" s="1"/>
      <c r="H907" s="1"/>
      <c r="I907" s="1"/>
      <c r="J907" s="1"/>
      <c r="K907" s="1"/>
      <c r="L907" s="1"/>
      <c r="M907" s="1"/>
      <c r="N907" s="1"/>
      <c r="O907" s="1"/>
      <c r="P907" s="1"/>
      <c r="Q907" s="1"/>
      <c r="R907" s="1"/>
      <c r="S907" s="1"/>
      <c r="T907" s="1"/>
      <c r="U907" s="1"/>
    </row>
    <row r="908" spans="1:21" ht="9.75" customHeight="1">
      <c r="A908" s="1"/>
      <c r="B908" s="1"/>
      <c r="C908" s="1"/>
      <c r="D908" s="1"/>
      <c r="E908" s="1"/>
      <c r="F908" s="1"/>
      <c r="G908" s="1"/>
      <c r="H908" s="1"/>
      <c r="I908" s="1"/>
      <c r="J908" s="1"/>
      <c r="K908" s="1"/>
      <c r="L908" s="1"/>
      <c r="M908" s="1"/>
      <c r="N908" s="1"/>
      <c r="O908" s="1"/>
      <c r="P908" s="1"/>
      <c r="Q908" s="1"/>
      <c r="R908" s="1"/>
      <c r="S908" s="1"/>
      <c r="T908" s="1"/>
      <c r="U908" s="1"/>
    </row>
    <row r="909" spans="1:21" ht="9.75" customHeight="1">
      <c r="A909" s="1"/>
      <c r="B909" s="1"/>
      <c r="C909" s="1"/>
      <c r="D909" s="1"/>
      <c r="E909" s="1"/>
      <c r="F909" s="1"/>
      <c r="G909" s="1"/>
      <c r="H909" s="1"/>
      <c r="I909" s="1"/>
      <c r="J909" s="1"/>
      <c r="K909" s="1"/>
      <c r="L909" s="1"/>
      <c r="M909" s="1"/>
      <c r="N909" s="1"/>
      <c r="O909" s="1"/>
      <c r="P909" s="1"/>
      <c r="Q909" s="1"/>
      <c r="R909" s="1"/>
      <c r="S909" s="1"/>
      <c r="T909" s="1"/>
      <c r="U909" s="1"/>
    </row>
    <row r="910" spans="1:21" ht="9.75" customHeight="1">
      <c r="A910" s="1"/>
      <c r="B910" s="1"/>
      <c r="C910" s="1"/>
      <c r="D910" s="1"/>
      <c r="E910" s="1"/>
      <c r="F910" s="1"/>
      <c r="G910" s="1"/>
      <c r="H910" s="1"/>
      <c r="I910" s="1"/>
      <c r="J910" s="1"/>
      <c r="K910" s="1"/>
      <c r="L910" s="1"/>
      <c r="M910" s="1"/>
      <c r="N910" s="1"/>
      <c r="O910" s="1"/>
      <c r="P910" s="1"/>
      <c r="Q910" s="1"/>
      <c r="R910" s="1"/>
      <c r="S910" s="1"/>
      <c r="T910" s="1"/>
      <c r="U910" s="1"/>
    </row>
    <row r="911" spans="1:21" ht="9.75" customHeight="1">
      <c r="A911" s="1"/>
      <c r="B911" s="1"/>
      <c r="C911" s="1"/>
      <c r="D911" s="1"/>
      <c r="E911" s="1"/>
      <c r="F911" s="1"/>
      <c r="G911" s="1"/>
      <c r="H911" s="1"/>
      <c r="I911" s="1"/>
      <c r="J911" s="1"/>
      <c r="K911" s="1"/>
      <c r="L911" s="1"/>
      <c r="M911" s="1"/>
      <c r="N911" s="1"/>
      <c r="O911" s="1"/>
      <c r="P911" s="1"/>
      <c r="Q911" s="1"/>
      <c r="R911" s="1"/>
      <c r="S911" s="1"/>
      <c r="T911" s="1"/>
      <c r="U911" s="1"/>
    </row>
    <row r="912" spans="1:21" ht="9.75" customHeight="1">
      <c r="A912" s="1"/>
      <c r="B912" s="1"/>
      <c r="C912" s="1"/>
      <c r="D912" s="1"/>
      <c r="E912" s="1"/>
      <c r="F912" s="1"/>
      <c r="G912" s="1"/>
      <c r="H912" s="1"/>
      <c r="I912" s="1"/>
      <c r="J912" s="1"/>
      <c r="K912" s="1"/>
      <c r="L912" s="1"/>
      <c r="M912" s="1"/>
      <c r="N912" s="1"/>
      <c r="O912" s="1"/>
      <c r="P912" s="1"/>
      <c r="Q912" s="1"/>
      <c r="R912" s="1"/>
      <c r="S912" s="1"/>
      <c r="T912" s="1"/>
      <c r="U912" s="1"/>
    </row>
    <row r="913" spans="1:21" ht="9.75" customHeight="1">
      <c r="A913" s="1"/>
      <c r="B913" s="1"/>
      <c r="C913" s="1"/>
      <c r="D913" s="1"/>
      <c r="E913" s="1"/>
      <c r="F913" s="1"/>
      <c r="G913" s="1"/>
      <c r="H913" s="1"/>
      <c r="I913" s="1"/>
      <c r="J913" s="1"/>
      <c r="K913" s="1"/>
      <c r="L913" s="1"/>
      <c r="M913" s="1"/>
      <c r="N913" s="1"/>
      <c r="O913" s="1"/>
      <c r="P913" s="1"/>
      <c r="Q913" s="1"/>
      <c r="R913" s="1"/>
      <c r="S913" s="1"/>
      <c r="T913" s="1"/>
      <c r="U913" s="1"/>
    </row>
    <row r="914" spans="1:21" ht="9.75" customHeight="1">
      <c r="A914" s="1"/>
      <c r="B914" s="1"/>
      <c r="C914" s="1"/>
      <c r="D914" s="1"/>
      <c r="E914" s="1"/>
      <c r="F914" s="1"/>
      <c r="G914" s="1"/>
      <c r="H914" s="1"/>
      <c r="I914" s="1"/>
      <c r="J914" s="1"/>
      <c r="K914" s="1"/>
      <c r="L914" s="1"/>
      <c r="M914" s="1"/>
      <c r="N914" s="1"/>
      <c r="O914" s="1"/>
      <c r="P914" s="1"/>
      <c r="Q914" s="1"/>
      <c r="R914" s="1"/>
      <c r="S914" s="1"/>
      <c r="T914" s="1"/>
      <c r="U914" s="1"/>
    </row>
    <row r="915" spans="1:21" ht="9.75" customHeight="1">
      <c r="A915" s="1"/>
      <c r="B915" s="1"/>
      <c r="C915" s="1"/>
      <c r="D915" s="1"/>
      <c r="E915" s="1"/>
      <c r="F915" s="1"/>
      <c r="G915" s="1"/>
      <c r="H915" s="1"/>
      <c r="I915" s="1"/>
      <c r="J915" s="1"/>
      <c r="K915" s="1"/>
      <c r="L915" s="1"/>
      <c r="M915" s="1"/>
      <c r="N915" s="1"/>
      <c r="O915" s="1"/>
      <c r="P915" s="1"/>
      <c r="Q915" s="1"/>
      <c r="R915" s="1"/>
      <c r="S915" s="1"/>
      <c r="T915" s="1"/>
      <c r="U915" s="1"/>
    </row>
    <row r="916" spans="1:21" ht="9.75" customHeight="1">
      <c r="A916" s="1"/>
      <c r="B916" s="1"/>
      <c r="C916" s="1"/>
      <c r="D916" s="1"/>
      <c r="E916" s="1"/>
      <c r="F916" s="1"/>
      <c r="G916" s="1"/>
      <c r="H916" s="1"/>
      <c r="I916" s="1"/>
      <c r="J916" s="1"/>
      <c r="K916" s="1"/>
      <c r="L916" s="1"/>
      <c r="M916" s="1"/>
      <c r="N916" s="1"/>
      <c r="O916" s="1"/>
      <c r="P916" s="1"/>
      <c r="Q916" s="1"/>
      <c r="R916" s="1"/>
      <c r="S916" s="1"/>
      <c r="T916" s="1"/>
      <c r="U916" s="1"/>
    </row>
    <row r="917" spans="1:21" ht="9.75" customHeight="1">
      <c r="A917" s="1"/>
      <c r="B917" s="1"/>
      <c r="C917" s="1"/>
      <c r="D917" s="1"/>
      <c r="E917" s="1"/>
      <c r="F917" s="1"/>
      <c r="G917" s="1"/>
      <c r="H917" s="1"/>
      <c r="I917" s="1"/>
      <c r="J917" s="1"/>
      <c r="K917" s="1"/>
      <c r="L917" s="1"/>
      <c r="M917" s="1"/>
      <c r="N917" s="1"/>
      <c r="O917" s="1"/>
      <c r="P917" s="1"/>
      <c r="Q917" s="1"/>
      <c r="R917" s="1"/>
      <c r="S917" s="1"/>
      <c r="T917" s="1"/>
      <c r="U917" s="1"/>
    </row>
    <row r="918" spans="1:21" ht="9.75" customHeight="1">
      <c r="A918" s="1"/>
      <c r="B918" s="1"/>
      <c r="C918" s="1"/>
      <c r="D918" s="1"/>
      <c r="E918" s="1"/>
      <c r="F918" s="1"/>
      <c r="G918" s="1"/>
      <c r="H918" s="1"/>
      <c r="I918" s="1"/>
      <c r="J918" s="1"/>
      <c r="K918" s="1"/>
      <c r="L918" s="1"/>
      <c r="M918" s="1"/>
      <c r="N918" s="1"/>
      <c r="O918" s="1"/>
      <c r="P918" s="1"/>
      <c r="Q918" s="1"/>
      <c r="R918" s="1"/>
      <c r="S918" s="1"/>
      <c r="T918" s="1"/>
      <c r="U918" s="1"/>
    </row>
    <row r="919" spans="1:21" ht="9.75" customHeight="1">
      <c r="A919" s="1"/>
      <c r="B919" s="1"/>
      <c r="C919" s="1"/>
      <c r="D919" s="1"/>
      <c r="E919" s="1"/>
      <c r="F919" s="1"/>
      <c r="G919" s="1"/>
      <c r="H919" s="1"/>
      <c r="I919" s="1"/>
      <c r="J919" s="1"/>
      <c r="K919" s="1"/>
      <c r="L919" s="1"/>
      <c r="M919" s="1"/>
      <c r="N919" s="1"/>
      <c r="O919" s="1"/>
      <c r="P919" s="1"/>
      <c r="Q919" s="1"/>
      <c r="R919" s="1"/>
      <c r="S919" s="1"/>
      <c r="T919" s="1"/>
      <c r="U919" s="1"/>
    </row>
    <row r="920" spans="1:21" ht="9.75" customHeight="1">
      <c r="A920" s="1"/>
      <c r="B920" s="1"/>
      <c r="C920" s="1"/>
      <c r="D920" s="1"/>
      <c r="E920" s="1"/>
      <c r="F920" s="1"/>
      <c r="G920" s="1"/>
      <c r="H920" s="1"/>
      <c r="I920" s="1"/>
      <c r="J920" s="1"/>
      <c r="K920" s="1"/>
      <c r="L920" s="1"/>
      <c r="M920" s="1"/>
      <c r="N920" s="1"/>
      <c r="O920" s="1"/>
      <c r="P920" s="1"/>
      <c r="Q920" s="1"/>
      <c r="R920" s="1"/>
      <c r="S920" s="1"/>
      <c r="T920" s="1"/>
      <c r="U920" s="1"/>
    </row>
    <row r="921" spans="1:21" ht="9.75" customHeight="1">
      <c r="A921" s="1"/>
      <c r="B921" s="1"/>
      <c r="C921" s="1"/>
      <c r="D921" s="1"/>
      <c r="E921" s="1"/>
      <c r="F921" s="1"/>
      <c r="G921" s="1"/>
      <c r="H921" s="1"/>
      <c r="I921" s="1"/>
      <c r="J921" s="1"/>
      <c r="K921" s="1"/>
      <c r="L921" s="1"/>
      <c r="M921" s="1"/>
      <c r="N921" s="1"/>
      <c r="O921" s="1"/>
      <c r="P921" s="1"/>
      <c r="Q921" s="1"/>
      <c r="R921" s="1"/>
      <c r="S921" s="1"/>
      <c r="T921" s="1"/>
      <c r="U921" s="1"/>
    </row>
    <row r="922" spans="1:21" ht="9.75" customHeight="1">
      <c r="A922" s="1"/>
      <c r="B922" s="1"/>
      <c r="C922" s="1"/>
      <c r="D922" s="1"/>
      <c r="E922" s="1"/>
      <c r="F922" s="1"/>
      <c r="G922" s="1"/>
      <c r="H922" s="1"/>
      <c r="I922" s="1"/>
      <c r="J922" s="1"/>
      <c r="K922" s="1"/>
      <c r="L922" s="1"/>
      <c r="M922" s="1"/>
      <c r="N922" s="1"/>
      <c r="O922" s="1"/>
      <c r="P922" s="1"/>
      <c r="Q922" s="1"/>
      <c r="R922" s="1"/>
      <c r="S922" s="1"/>
      <c r="T922" s="1"/>
      <c r="U922" s="1"/>
    </row>
    <row r="923" spans="1:21" ht="9.75" customHeight="1">
      <c r="A923" s="1"/>
      <c r="B923" s="1"/>
      <c r="C923" s="1"/>
      <c r="D923" s="1"/>
      <c r="E923" s="1"/>
      <c r="F923" s="1"/>
      <c r="G923" s="1"/>
      <c r="H923" s="1"/>
      <c r="I923" s="1"/>
      <c r="J923" s="1"/>
      <c r="K923" s="1"/>
      <c r="L923" s="1"/>
      <c r="M923" s="1"/>
      <c r="N923" s="1"/>
      <c r="O923" s="1"/>
      <c r="P923" s="1"/>
      <c r="Q923" s="1"/>
      <c r="R923" s="1"/>
      <c r="S923" s="1"/>
      <c r="T923" s="1"/>
      <c r="U923" s="1"/>
    </row>
    <row r="924" spans="1:21" ht="9.75" customHeight="1">
      <c r="A924" s="1"/>
      <c r="B924" s="1"/>
      <c r="C924" s="1"/>
      <c r="D924" s="1"/>
      <c r="E924" s="1"/>
      <c r="F924" s="1"/>
      <c r="G924" s="1"/>
      <c r="H924" s="1"/>
      <c r="I924" s="1"/>
      <c r="J924" s="1"/>
      <c r="K924" s="1"/>
      <c r="L924" s="1"/>
      <c r="M924" s="1"/>
      <c r="N924" s="1"/>
      <c r="O924" s="1"/>
      <c r="P924" s="1"/>
      <c r="Q924" s="1"/>
      <c r="R924" s="1"/>
      <c r="S924" s="1"/>
      <c r="T924" s="1"/>
      <c r="U924" s="1"/>
    </row>
    <row r="925" spans="1:21" ht="9.75" customHeight="1">
      <c r="A925" s="1"/>
      <c r="B925" s="1"/>
      <c r="C925" s="1"/>
      <c r="D925" s="1"/>
      <c r="E925" s="1"/>
      <c r="F925" s="1"/>
      <c r="G925" s="1"/>
      <c r="H925" s="1"/>
      <c r="I925" s="1"/>
      <c r="J925" s="1"/>
      <c r="K925" s="1"/>
      <c r="L925" s="1"/>
      <c r="M925" s="1"/>
      <c r="N925" s="1"/>
      <c r="O925" s="1"/>
      <c r="P925" s="1"/>
      <c r="Q925" s="1"/>
      <c r="R925" s="1"/>
      <c r="S925" s="1"/>
      <c r="T925" s="1"/>
      <c r="U925" s="1"/>
    </row>
    <row r="926" spans="1:21" ht="9.75" customHeight="1">
      <c r="A926" s="1"/>
      <c r="B926" s="1"/>
      <c r="C926" s="1"/>
      <c r="D926" s="1"/>
      <c r="E926" s="1"/>
      <c r="F926" s="1"/>
      <c r="G926" s="1"/>
      <c r="H926" s="1"/>
      <c r="I926" s="1"/>
      <c r="J926" s="1"/>
      <c r="K926" s="1"/>
      <c r="L926" s="1"/>
      <c r="M926" s="1"/>
      <c r="N926" s="1"/>
      <c r="O926" s="1"/>
      <c r="P926" s="1"/>
      <c r="Q926" s="1"/>
      <c r="R926" s="1"/>
      <c r="S926" s="1"/>
      <c r="T926" s="1"/>
      <c r="U926" s="1"/>
    </row>
    <row r="927" spans="1:21" ht="9.75" customHeight="1">
      <c r="A927" s="1"/>
      <c r="B927" s="1"/>
      <c r="C927" s="1"/>
      <c r="D927" s="1"/>
      <c r="E927" s="1"/>
      <c r="F927" s="1"/>
      <c r="G927" s="1"/>
      <c r="H927" s="1"/>
      <c r="I927" s="1"/>
      <c r="J927" s="1"/>
      <c r="K927" s="1"/>
      <c r="L927" s="1"/>
      <c r="M927" s="1"/>
      <c r="N927" s="1"/>
      <c r="O927" s="1"/>
      <c r="P927" s="1"/>
      <c r="Q927" s="1"/>
      <c r="R927" s="1"/>
      <c r="S927" s="1"/>
      <c r="T927" s="1"/>
      <c r="U927" s="1"/>
    </row>
    <row r="928" spans="1:21" ht="9.75" customHeight="1">
      <c r="A928" s="1"/>
      <c r="B928" s="1"/>
      <c r="C928" s="1"/>
      <c r="D928" s="1"/>
      <c r="E928" s="1"/>
      <c r="F928" s="1"/>
      <c r="G928" s="1"/>
      <c r="H928" s="1"/>
      <c r="I928" s="1"/>
      <c r="J928" s="1"/>
      <c r="K928" s="1"/>
      <c r="L928" s="1"/>
      <c r="M928" s="1"/>
      <c r="N928" s="1"/>
      <c r="O928" s="1"/>
      <c r="P928" s="1"/>
      <c r="Q928" s="1"/>
      <c r="R928" s="1"/>
      <c r="S928" s="1"/>
      <c r="T928" s="1"/>
      <c r="U928" s="1"/>
    </row>
    <row r="929" spans="1:21" ht="9.75" customHeight="1">
      <c r="A929" s="1"/>
      <c r="B929" s="1"/>
      <c r="C929" s="1"/>
      <c r="D929" s="1"/>
      <c r="E929" s="1"/>
      <c r="F929" s="1"/>
      <c r="G929" s="1"/>
      <c r="H929" s="1"/>
      <c r="I929" s="1"/>
      <c r="J929" s="1"/>
      <c r="K929" s="1"/>
      <c r="L929" s="1"/>
      <c r="M929" s="1"/>
      <c r="N929" s="1"/>
      <c r="O929" s="1"/>
      <c r="P929" s="1"/>
      <c r="Q929" s="1"/>
      <c r="R929" s="1"/>
      <c r="S929" s="1"/>
      <c r="T929" s="1"/>
      <c r="U929" s="1"/>
    </row>
    <row r="930" spans="1:21" ht="9.75" customHeight="1">
      <c r="A930" s="1"/>
      <c r="B930" s="1"/>
      <c r="C930" s="1"/>
      <c r="D930" s="1"/>
      <c r="E930" s="1"/>
      <c r="F930" s="1"/>
      <c r="G930" s="1"/>
      <c r="H930" s="1"/>
      <c r="I930" s="1"/>
      <c r="J930" s="1"/>
      <c r="K930" s="1"/>
      <c r="L930" s="1"/>
      <c r="M930" s="1"/>
      <c r="N930" s="1"/>
      <c r="O930" s="1"/>
      <c r="P930" s="1"/>
      <c r="Q930" s="1"/>
      <c r="R930" s="1"/>
      <c r="S930" s="1"/>
      <c r="T930" s="1"/>
      <c r="U930" s="1"/>
    </row>
    <row r="931" spans="1:21" ht="9.75" customHeight="1">
      <c r="A931" s="1"/>
      <c r="B931" s="1"/>
      <c r="C931" s="1"/>
      <c r="D931" s="1"/>
      <c r="E931" s="1"/>
      <c r="F931" s="1"/>
      <c r="G931" s="1"/>
      <c r="H931" s="1"/>
      <c r="I931" s="1"/>
      <c r="J931" s="1"/>
      <c r="K931" s="1"/>
      <c r="L931" s="1"/>
      <c r="M931" s="1"/>
      <c r="N931" s="1"/>
      <c r="O931" s="1"/>
      <c r="P931" s="1"/>
      <c r="Q931" s="1"/>
      <c r="R931" s="1"/>
      <c r="S931" s="1"/>
      <c r="T931" s="1"/>
      <c r="U931" s="1"/>
    </row>
    <row r="932" spans="1:21" ht="9.75" customHeight="1">
      <c r="A932" s="1"/>
      <c r="B932" s="1"/>
      <c r="C932" s="1"/>
      <c r="D932" s="1"/>
      <c r="E932" s="1"/>
      <c r="F932" s="1"/>
      <c r="G932" s="1"/>
      <c r="H932" s="1"/>
      <c r="I932" s="1"/>
      <c r="J932" s="1"/>
      <c r="K932" s="1"/>
      <c r="L932" s="1"/>
      <c r="M932" s="1"/>
      <c r="N932" s="1"/>
      <c r="O932" s="1"/>
      <c r="P932" s="1"/>
      <c r="Q932" s="1"/>
      <c r="R932" s="1"/>
      <c r="S932" s="1"/>
      <c r="T932" s="1"/>
      <c r="U932" s="1"/>
    </row>
    <row r="933" spans="1:21" ht="9.75" customHeight="1">
      <c r="A933" s="1"/>
      <c r="B933" s="1"/>
      <c r="C933" s="1"/>
      <c r="D933" s="1"/>
      <c r="E933" s="1"/>
      <c r="F933" s="1"/>
      <c r="G933" s="1"/>
      <c r="H933" s="1"/>
      <c r="I933" s="1"/>
      <c r="J933" s="1"/>
      <c r="K933" s="1"/>
      <c r="L933" s="1"/>
      <c r="M933" s="1"/>
      <c r="N933" s="1"/>
      <c r="O933" s="1"/>
      <c r="P933" s="1"/>
      <c r="Q933" s="1"/>
      <c r="R933" s="1"/>
      <c r="S933" s="1"/>
      <c r="T933" s="1"/>
      <c r="U933" s="1"/>
    </row>
    <row r="934" spans="1:21" ht="9.75" customHeight="1">
      <c r="A934" s="1"/>
      <c r="B934" s="1"/>
      <c r="C934" s="1"/>
      <c r="D934" s="1"/>
      <c r="E934" s="1"/>
      <c r="F934" s="1"/>
      <c r="G934" s="1"/>
      <c r="H934" s="1"/>
      <c r="I934" s="1"/>
      <c r="J934" s="1"/>
      <c r="K934" s="1"/>
      <c r="L934" s="1"/>
      <c r="M934" s="1"/>
      <c r="N934" s="1"/>
      <c r="O934" s="1"/>
      <c r="P934" s="1"/>
      <c r="Q934" s="1"/>
      <c r="R934" s="1"/>
      <c r="S934" s="1"/>
      <c r="T934" s="1"/>
      <c r="U934" s="1"/>
    </row>
    <row r="935" spans="1:21" ht="9.75" customHeight="1">
      <c r="A935" s="1"/>
      <c r="B935" s="1"/>
      <c r="C935" s="1"/>
      <c r="D935" s="1"/>
      <c r="E935" s="1"/>
      <c r="F935" s="1"/>
      <c r="G935" s="1"/>
      <c r="H935" s="1"/>
      <c r="I935" s="1"/>
      <c r="J935" s="1"/>
      <c r="K935" s="1"/>
      <c r="L935" s="1"/>
      <c r="M935" s="1"/>
      <c r="N935" s="1"/>
      <c r="O935" s="1"/>
      <c r="P935" s="1"/>
      <c r="Q935" s="1"/>
      <c r="R935" s="1"/>
      <c r="S935" s="1"/>
      <c r="T935" s="1"/>
      <c r="U935" s="1"/>
    </row>
    <row r="936" spans="1:21" ht="9.75" customHeight="1">
      <c r="A936" s="1"/>
      <c r="B936" s="1"/>
      <c r="C936" s="1"/>
      <c r="D936" s="1"/>
      <c r="E936" s="1"/>
      <c r="F936" s="1"/>
      <c r="G936" s="1"/>
      <c r="H936" s="1"/>
      <c r="I936" s="1"/>
      <c r="J936" s="1"/>
      <c r="K936" s="1"/>
      <c r="L936" s="1"/>
      <c r="M936" s="1"/>
      <c r="N936" s="1"/>
      <c r="O936" s="1"/>
      <c r="P936" s="1"/>
      <c r="Q936" s="1"/>
      <c r="R936" s="1"/>
      <c r="S936" s="1"/>
      <c r="T936" s="1"/>
      <c r="U936" s="1"/>
    </row>
    <row r="937" spans="1:21" ht="9.75" customHeight="1">
      <c r="A937" s="1"/>
      <c r="B937" s="1"/>
      <c r="C937" s="1"/>
      <c r="D937" s="1"/>
      <c r="E937" s="1"/>
      <c r="F937" s="1"/>
      <c r="G937" s="1"/>
      <c r="H937" s="1"/>
      <c r="I937" s="1"/>
      <c r="J937" s="1"/>
      <c r="K937" s="1"/>
      <c r="L937" s="1"/>
      <c r="M937" s="1"/>
      <c r="N937" s="1"/>
      <c r="O937" s="1"/>
      <c r="P937" s="1"/>
      <c r="Q937" s="1"/>
      <c r="R937" s="1"/>
      <c r="S937" s="1"/>
      <c r="T937" s="1"/>
      <c r="U937" s="1"/>
    </row>
    <row r="938" spans="1:21" ht="9.75" customHeight="1">
      <c r="A938" s="1"/>
      <c r="B938" s="1"/>
      <c r="C938" s="1"/>
      <c r="D938" s="1"/>
      <c r="E938" s="1"/>
      <c r="F938" s="1"/>
      <c r="G938" s="1"/>
      <c r="H938" s="1"/>
      <c r="I938" s="1"/>
      <c r="J938" s="1"/>
      <c r="K938" s="1"/>
      <c r="L938" s="1"/>
      <c r="M938" s="1"/>
      <c r="N938" s="1"/>
      <c r="O938" s="1"/>
      <c r="P938" s="1"/>
      <c r="Q938" s="1"/>
      <c r="R938" s="1"/>
      <c r="S938" s="1"/>
      <c r="T938" s="1"/>
      <c r="U938" s="1"/>
    </row>
    <row r="939" spans="1:21" ht="9.75" customHeight="1">
      <c r="A939" s="1"/>
      <c r="B939" s="1"/>
      <c r="C939" s="1"/>
      <c r="D939" s="1"/>
      <c r="E939" s="1"/>
      <c r="F939" s="1"/>
      <c r="G939" s="1"/>
      <c r="H939" s="1"/>
      <c r="I939" s="1"/>
      <c r="J939" s="1"/>
      <c r="K939" s="1"/>
      <c r="L939" s="1"/>
      <c r="M939" s="1"/>
      <c r="N939" s="1"/>
      <c r="O939" s="1"/>
      <c r="P939" s="1"/>
      <c r="Q939" s="1"/>
      <c r="R939" s="1"/>
      <c r="S939" s="1"/>
      <c r="T939" s="1"/>
      <c r="U939" s="1"/>
    </row>
    <row r="940" spans="1:21" ht="9.75" customHeight="1">
      <c r="A940" s="1"/>
      <c r="B940" s="1"/>
      <c r="C940" s="1"/>
      <c r="D940" s="1"/>
      <c r="E940" s="1"/>
      <c r="F940" s="1"/>
      <c r="G940" s="1"/>
      <c r="H940" s="1"/>
      <c r="I940" s="1"/>
      <c r="J940" s="1"/>
      <c r="K940" s="1"/>
      <c r="L940" s="1"/>
      <c r="M940" s="1"/>
      <c r="N940" s="1"/>
      <c r="O940" s="1"/>
      <c r="P940" s="1"/>
      <c r="Q940" s="1"/>
      <c r="R940" s="1"/>
      <c r="S940" s="1"/>
      <c r="T940" s="1"/>
      <c r="U940" s="1"/>
    </row>
    <row r="941" spans="1:21" ht="9.75" customHeight="1">
      <c r="A941" s="1"/>
      <c r="B941" s="1"/>
      <c r="C941" s="1"/>
      <c r="D941" s="1"/>
      <c r="E941" s="1"/>
      <c r="F941" s="1"/>
      <c r="G941" s="1"/>
      <c r="H941" s="1"/>
      <c r="I941" s="1"/>
      <c r="J941" s="1"/>
      <c r="K941" s="1"/>
      <c r="L941" s="1"/>
      <c r="M941" s="1"/>
      <c r="N941" s="1"/>
      <c r="O941" s="1"/>
      <c r="P941" s="1"/>
      <c r="Q941" s="1"/>
      <c r="R941" s="1"/>
      <c r="S941" s="1"/>
      <c r="T941" s="1"/>
      <c r="U941" s="1"/>
    </row>
    <row r="942" spans="1:21" ht="9.75" customHeight="1">
      <c r="A942" s="1"/>
      <c r="B942" s="1"/>
      <c r="C942" s="1"/>
      <c r="D942" s="1"/>
      <c r="E942" s="1"/>
      <c r="F942" s="1"/>
      <c r="G942" s="1"/>
      <c r="H942" s="1"/>
      <c r="I942" s="1"/>
      <c r="J942" s="1"/>
      <c r="K942" s="1"/>
      <c r="L942" s="1"/>
      <c r="M942" s="1"/>
      <c r="N942" s="1"/>
      <c r="O942" s="1"/>
      <c r="P942" s="1"/>
      <c r="Q942" s="1"/>
      <c r="R942" s="1"/>
      <c r="S942" s="1"/>
      <c r="T942" s="1"/>
      <c r="U942" s="1"/>
    </row>
    <row r="943" spans="1:21" ht="9.75" customHeight="1">
      <c r="A943" s="1"/>
      <c r="B943" s="1"/>
      <c r="C943" s="1"/>
      <c r="D943" s="1"/>
      <c r="E943" s="1"/>
      <c r="F943" s="1"/>
      <c r="G943" s="1"/>
      <c r="H943" s="1"/>
      <c r="I943" s="1"/>
      <c r="J943" s="1"/>
      <c r="K943" s="1"/>
      <c r="L943" s="1"/>
      <c r="M943" s="1"/>
      <c r="N943" s="1"/>
      <c r="O943" s="1"/>
      <c r="P943" s="1"/>
      <c r="Q943" s="1"/>
      <c r="R943" s="1"/>
      <c r="S943" s="1"/>
      <c r="T943" s="1"/>
      <c r="U943" s="1"/>
    </row>
    <row r="944" spans="1:21" ht="9.75" customHeight="1">
      <c r="A944" s="1"/>
      <c r="B944" s="1"/>
      <c r="C944" s="1"/>
      <c r="D944" s="1"/>
      <c r="E944" s="1"/>
      <c r="F944" s="1"/>
      <c r="G944" s="1"/>
      <c r="H944" s="1"/>
      <c r="I944" s="1"/>
      <c r="J944" s="1"/>
      <c r="K944" s="1"/>
      <c r="L944" s="1"/>
      <c r="M944" s="1"/>
      <c r="N944" s="1"/>
      <c r="O944" s="1"/>
      <c r="P944" s="1"/>
      <c r="Q944" s="1"/>
      <c r="R944" s="1"/>
      <c r="S944" s="1"/>
      <c r="T944" s="1"/>
      <c r="U944" s="1"/>
    </row>
    <row r="945" spans="1:21" ht="9.75" customHeight="1">
      <c r="A945" s="1"/>
      <c r="B945" s="1"/>
      <c r="C945" s="1"/>
      <c r="D945" s="1"/>
      <c r="E945" s="1"/>
      <c r="F945" s="1"/>
      <c r="G945" s="1"/>
      <c r="H945" s="1"/>
      <c r="I945" s="1"/>
      <c r="J945" s="1"/>
      <c r="K945" s="1"/>
      <c r="L945" s="1"/>
      <c r="M945" s="1"/>
      <c r="N945" s="1"/>
      <c r="O945" s="1"/>
      <c r="P945" s="1"/>
      <c r="Q945" s="1"/>
      <c r="R945" s="1"/>
      <c r="S945" s="1"/>
      <c r="T945" s="1"/>
      <c r="U945" s="1"/>
    </row>
    <row r="946" spans="1:21" ht="9.75" customHeight="1">
      <c r="A946" s="1"/>
      <c r="B946" s="1"/>
      <c r="C946" s="1"/>
      <c r="D946" s="1"/>
      <c r="E946" s="1"/>
      <c r="F946" s="1"/>
      <c r="G946" s="1"/>
      <c r="H946" s="1"/>
      <c r="I946" s="1"/>
      <c r="J946" s="1"/>
      <c r="K946" s="1"/>
      <c r="L946" s="1"/>
      <c r="M946" s="1"/>
      <c r="N946" s="1"/>
      <c r="O946" s="1"/>
      <c r="P946" s="1"/>
      <c r="Q946" s="1"/>
      <c r="R946" s="1"/>
      <c r="S946" s="1"/>
      <c r="T946" s="1"/>
      <c r="U946" s="1"/>
    </row>
    <row r="947" spans="1:21" ht="9.75" customHeight="1">
      <c r="A947" s="1"/>
      <c r="B947" s="1"/>
      <c r="C947" s="1"/>
      <c r="D947" s="1"/>
      <c r="E947" s="1"/>
      <c r="F947" s="1"/>
      <c r="G947" s="1"/>
      <c r="H947" s="1"/>
      <c r="I947" s="1"/>
      <c r="J947" s="1"/>
      <c r="K947" s="1"/>
      <c r="L947" s="1"/>
      <c r="M947" s="1"/>
      <c r="N947" s="1"/>
      <c r="O947" s="1"/>
      <c r="P947" s="1"/>
      <c r="Q947" s="1"/>
      <c r="R947" s="1"/>
      <c r="S947" s="1"/>
      <c r="T947" s="1"/>
      <c r="U947" s="1"/>
    </row>
    <row r="948" spans="1:21" ht="9.75" customHeight="1">
      <c r="A948" s="1"/>
      <c r="B948" s="1"/>
      <c r="C948" s="1"/>
      <c r="D948" s="1"/>
      <c r="E948" s="1"/>
      <c r="F948" s="1"/>
      <c r="G948" s="1"/>
      <c r="H948" s="1"/>
      <c r="I948" s="1"/>
      <c r="J948" s="1"/>
      <c r="K948" s="1"/>
      <c r="L948" s="1"/>
      <c r="M948" s="1"/>
      <c r="N948" s="1"/>
      <c r="O948" s="1"/>
      <c r="P948" s="1"/>
      <c r="Q948" s="1"/>
      <c r="R948" s="1"/>
      <c r="S948" s="1"/>
      <c r="T948" s="1"/>
      <c r="U948" s="1"/>
    </row>
    <row r="949" spans="1:21" ht="9.75" customHeight="1">
      <c r="A949" s="1"/>
      <c r="B949" s="1"/>
      <c r="C949" s="1"/>
      <c r="D949" s="1"/>
      <c r="E949" s="1"/>
      <c r="F949" s="1"/>
      <c r="G949" s="1"/>
      <c r="H949" s="1"/>
      <c r="I949" s="1"/>
      <c r="J949" s="1"/>
      <c r="K949" s="1"/>
      <c r="L949" s="1"/>
      <c r="M949" s="1"/>
      <c r="N949" s="1"/>
      <c r="O949" s="1"/>
      <c r="P949" s="1"/>
      <c r="Q949" s="1"/>
      <c r="R949" s="1"/>
      <c r="S949" s="1"/>
      <c r="T949" s="1"/>
      <c r="U949" s="1"/>
    </row>
    <row r="950" spans="1:21" ht="9.75" customHeight="1">
      <c r="A950" s="1"/>
      <c r="B950" s="1"/>
      <c r="C950" s="1"/>
      <c r="D950" s="1"/>
      <c r="E950" s="1"/>
      <c r="F950" s="1"/>
      <c r="G950" s="1"/>
      <c r="H950" s="1"/>
      <c r="I950" s="1"/>
      <c r="J950" s="1"/>
      <c r="K950" s="1"/>
      <c r="L950" s="1"/>
      <c r="M950" s="1"/>
      <c r="N950" s="1"/>
      <c r="O950" s="1"/>
      <c r="P950" s="1"/>
      <c r="Q950" s="1"/>
      <c r="R950" s="1"/>
      <c r="S950" s="1"/>
      <c r="T950" s="1"/>
      <c r="U950" s="1"/>
    </row>
    <row r="951" spans="1:21" ht="9.75" customHeight="1">
      <c r="A951" s="1"/>
      <c r="B951" s="1"/>
      <c r="C951" s="1"/>
      <c r="D951" s="1"/>
      <c r="E951" s="1"/>
      <c r="F951" s="1"/>
      <c r="G951" s="1"/>
      <c r="H951" s="1"/>
      <c r="I951" s="1"/>
      <c r="J951" s="1"/>
      <c r="K951" s="1"/>
      <c r="L951" s="1"/>
      <c r="M951" s="1"/>
      <c r="N951" s="1"/>
      <c r="O951" s="1"/>
      <c r="P951" s="1"/>
      <c r="Q951" s="1"/>
      <c r="R951" s="1"/>
      <c r="S951" s="1"/>
      <c r="T951" s="1"/>
      <c r="U951" s="1"/>
    </row>
    <row r="952" spans="1:21" ht="9.75" customHeight="1">
      <c r="A952" s="1"/>
      <c r="B952" s="1"/>
      <c r="C952" s="1"/>
      <c r="D952" s="1"/>
      <c r="E952" s="1"/>
      <c r="F952" s="1"/>
      <c r="G952" s="1"/>
      <c r="H952" s="1"/>
      <c r="I952" s="1"/>
      <c r="J952" s="1"/>
      <c r="K952" s="1"/>
      <c r="L952" s="1"/>
      <c r="M952" s="1"/>
      <c r="N952" s="1"/>
      <c r="O952" s="1"/>
      <c r="P952" s="1"/>
      <c r="Q952" s="1"/>
      <c r="R952" s="1"/>
      <c r="S952" s="1"/>
      <c r="T952" s="1"/>
      <c r="U952" s="1"/>
    </row>
    <row r="953" spans="1:21" ht="9.75" customHeight="1">
      <c r="A953" s="1"/>
      <c r="B953" s="1"/>
      <c r="C953" s="1"/>
      <c r="D953" s="1"/>
      <c r="E953" s="1"/>
      <c r="F953" s="1"/>
      <c r="G953" s="1"/>
      <c r="H953" s="1"/>
      <c r="I953" s="1"/>
      <c r="J953" s="1"/>
      <c r="K953" s="1"/>
      <c r="L953" s="1"/>
      <c r="M953" s="1"/>
      <c r="N953" s="1"/>
      <c r="O953" s="1"/>
      <c r="P953" s="1"/>
      <c r="Q953" s="1"/>
      <c r="R953" s="1"/>
      <c r="S953" s="1"/>
      <c r="T953" s="1"/>
      <c r="U953" s="1"/>
    </row>
    <row r="954" spans="1:21" ht="9.75" customHeight="1">
      <c r="A954" s="1"/>
      <c r="B954" s="1"/>
      <c r="C954" s="1"/>
      <c r="D954" s="1"/>
      <c r="E954" s="1"/>
      <c r="F954" s="1"/>
      <c r="G954" s="1"/>
      <c r="H954" s="1"/>
      <c r="I954" s="1"/>
      <c r="J954" s="1"/>
      <c r="K954" s="1"/>
      <c r="L954" s="1"/>
      <c r="M954" s="1"/>
      <c r="N954" s="1"/>
      <c r="O954" s="1"/>
      <c r="P954" s="1"/>
      <c r="Q954" s="1"/>
      <c r="R954" s="1"/>
      <c r="S954" s="1"/>
      <c r="T954" s="1"/>
      <c r="U954" s="1"/>
    </row>
    <row r="955" spans="1:21" ht="9.75" customHeight="1">
      <c r="A955" s="1"/>
      <c r="B955" s="1"/>
      <c r="C955" s="1"/>
      <c r="D955" s="1"/>
      <c r="E955" s="1"/>
      <c r="F955" s="1"/>
      <c r="G955" s="1"/>
      <c r="H955" s="1"/>
      <c r="I955" s="1"/>
      <c r="J955" s="1"/>
      <c r="K955" s="1"/>
      <c r="L955" s="1"/>
      <c r="M955" s="1"/>
      <c r="N955" s="1"/>
      <c r="O955" s="1"/>
      <c r="P955" s="1"/>
      <c r="Q955" s="1"/>
      <c r="R955" s="1"/>
      <c r="S955" s="1"/>
      <c r="T955" s="1"/>
      <c r="U955" s="1"/>
    </row>
    <row r="956" spans="1:21" ht="9.75" customHeight="1">
      <c r="A956" s="1"/>
      <c r="B956" s="1"/>
      <c r="C956" s="1"/>
      <c r="D956" s="1"/>
      <c r="E956" s="1"/>
      <c r="F956" s="1"/>
      <c r="G956" s="1"/>
      <c r="H956" s="1"/>
      <c r="I956" s="1"/>
      <c r="J956" s="1"/>
      <c r="K956" s="1"/>
      <c r="L956" s="1"/>
      <c r="M956" s="1"/>
      <c r="N956" s="1"/>
      <c r="O956" s="1"/>
      <c r="P956" s="1"/>
      <c r="Q956" s="1"/>
      <c r="R956" s="1"/>
      <c r="S956" s="1"/>
      <c r="T956" s="1"/>
      <c r="U956" s="1"/>
    </row>
    <row r="957" spans="1:21" ht="9.75" customHeight="1">
      <c r="A957" s="1"/>
      <c r="B957" s="1"/>
      <c r="C957" s="1"/>
      <c r="D957" s="1"/>
      <c r="E957" s="1"/>
      <c r="F957" s="1"/>
      <c r="G957" s="1"/>
      <c r="H957" s="1"/>
      <c r="I957" s="1"/>
      <c r="J957" s="1"/>
      <c r="K957" s="1"/>
      <c r="L957" s="1"/>
      <c r="M957" s="1"/>
      <c r="N957" s="1"/>
      <c r="O957" s="1"/>
      <c r="P957" s="1"/>
      <c r="Q957" s="1"/>
      <c r="R957" s="1"/>
      <c r="S957" s="1"/>
      <c r="T957" s="1"/>
      <c r="U957" s="1"/>
    </row>
    <row r="958" spans="1:21" ht="9.75" customHeight="1">
      <c r="A958" s="1"/>
      <c r="B958" s="1"/>
      <c r="C958" s="1"/>
      <c r="D958" s="1"/>
      <c r="E958" s="1"/>
      <c r="F958" s="1"/>
      <c r="G958" s="1"/>
      <c r="H958" s="1"/>
      <c r="I958" s="1"/>
      <c r="J958" s="1"/>
      <c r="K958" s="1"/>
      <c r="L958" s="1"/>
      <c r="M958" s="1"/>
      <c r="N958" s="1"/>
      <c r="O958" s="1"/>
      <c r="P958" s="1"/>
      <c r="Q958" s="1"/>
      <c r="R958" s="1"/>
      <c r="S958" s="1"/>
      <c r="T958" s="1"/>
      <c r="U958" s="1"/>
    </row>
    <row r="959" spans="1:21" ht="9.75" customHeight="1">
      <c r="A959" s="1"/>
      <c r="B959" s="1"/>
      <c r="C959" s="1"/>
      <c r="D959" s="1"/>
      <c r="E959" s="1"/>
      <c r="F959" s="1"/>
      <c r="G959" s="1"/>
      <c r="H959" s="1"/>
      <c r="I959" s="1"/>
      <c r="J959" s="1"/>
      <c r="K959" s="1"/>
      <c r="L959" s="1"/>
      <c r="M959" s="1"/>
      <c r="N959" s="1"/>
      <c r="O959" s="1"/>
      <c r="P959" s="1"/>
      <c r="Q959" s="1"/>
      <c r="R959" s="1"/>
      <c r="S959" s="1"/>
      <c r="T959" s="1"/>
      <c r="U959" s="1"/>
    </row>
    <row r="960" spans="1:21" ht="9.75" customHeight="1">
      <c r="A960" s="1"/>
      <c r="B960" s="1"/>
      <c r="C960" s="1"/>
      <c r="D960" s="1"/>
      <c r="E960" s="1"/>
      <c r="F960" s="1"/>
      <c r="G960" s="1"/>
      <c r="H960" s="1"/>
      <c r="I960" s="1"/>
      <c r="J960" s="1"/>
      <c r="K960" s="1"/>
      <c r="L960" s="1"/>
      <c r="M960" s="1"/>
      <c r="N960" s="1"/>
      <c r="O960" s="1"/>
      <c r="P960" s="1"/>
      <c r="Q960" s="1"/>
      <c r="R960" s="1"/>
      <c r="S960" s="1"/>
      <c r="T960" s="1"/>
      <c r="U960" s="1"/>
    </row>
    <row r="961" spans="1:21" ht="9.75" customHeight="1">
      <c r="A961" s="1"/>
      <c r="B961" s="1"/>
      <c r="C961" s="1"/>
      <c r="D961" s="1"/>
      <c r="E961" s="1"/>
      <c r="F961" s="1"/>
      <c r="G961" s="1"/>
      <c r="H961" s="1"/>
      <c r="I961" s="1"/>
      <c r="J961" s="1"/>
      <c r="K961" s="1"/>
      <c r="L961" s="1"/>
      <c r="M961" s="1"/>
      <c r="N961" s="1"/>
      <c r="O961" s="1"/>
      <c r="P961" s="1"/>
      <c r="Q961" s="1"/>
      <c r="R961" s="1"/>
      <c r="S961" s="1"/>
      <c r="T961" s="1"/>
      <c r="U961" s="1"/>
    </row>
    <row r="962" spans="1:21" ht="9.75" customHeight="1">
      <c r="A962" s="1"/>
      <c r="B962" s="1"/>
      <c r="C962" s="1"/>
      <c r="D962" s="1"/>
      <c r="E962" s="1"/>
      <c r="F962" s="1"/>
      <c r="G962" s="1"/>
      <c r="H962" s="1"/>
      <c r="I962" s="1"/>
      <c r="J962" s="1"/>
      <c r="K962" s="1"/>
      <c r="L962" s="1"/>
      <c r="M962" s="1"/>
      <c r="N962" s="1"/>
      <c r="O962" s="1"/>
      <c r="P962" s="1"/>
      <c r="Q962" s="1"/>
      <c r="R962" s="1"/>
      <c r="S962" s="1"/>
      <c r="T962" s="1"/>
      <c r="U962" s="1"/>
    </row>
    <row r="963" spans="1:21" ht="9.75" customHeight="1">
      <c r="A963" s="1"/>
      <c r="B963" s="1"/>
      <c r="C963" s="1"/>
      <c r="D963" s="1"/>
      <c r="E963" s="1"/>
      <c r="F963" s="1"/>
      <c r="G963" s="1"/>
      <c r="H963" s="1"/>
      <c r="I963" s="1"/>
      <c r="J963" s="1"/>
      <c r="K963" s="1"/>
      <c r="L963" s="1"/>
      <c r="M963" s="1"/>
      <c r="N963" s="1"/>
      <c r="O963" s="1"/>
      <c r="P963" s="1"/>
      <c r="Q963" s="1"/>
      <c r="R963" s="1"/>
      <c r="S963" s="1"/>
      <c r="T963" s="1"/>
      <c r="U963" s="1"/>
    </row>
    <row r="964" spans="1:21" ht="9.75" customHeight="1">
      <c r="A964" s="1"/>
      <c r="B964" s="1"/>
      <c r="C964" s="1"/>
      <c r="D964" s="1"/>
      <c r="E964" s="1"/>
      <c r="F964" s="1"/>
      <c r="G964" s="1"/>
      <c r="H964" s="1"/>
      <c r="I964" s="1"/>
      <c r="J964" s="1"/>
      <c r="K964" s="1"/>
      <c r="L964" s="1"/>
      <c r="M964" s="1"/>
      <c r="N964" s="1"/>
      <c r="O964" s="1"/>
      <c r="P964" s="1"/>
      <c r="Q964" s="1"/>
      <c r="R964" s="1"/>
      <c r="S964" s="1"/>
      <c r="T964" s="1"/>
      <c r="U964" s="1"/>
    </row>
    <row r="965" spans="1:21" ht="9.75" customHeight="1">
      <c r="A965" s="1"/>
      <c r="B965" s="1"/>
      <c r="C965" s="1"/>
      <c r="D965" s="1"/>
      <c r="E965" s="1"/>
      <c r="F965" s="1"/>
      <c r="G965" s="1"/>
      <c r="H965" s="1"/>
      <c r="I965" s="1"/>
      <c r="J965" s="1"/>
      <c r="K965" s="1"/>
      <c r="L965" s="1"/>
      <c r="M965" s="1"/>
      <c r="N965" s="1"/>
      <c r="O965" s="1"/>
      <c r="P965" s="1"/>
      <c r="Q965" s="1"/>
      <c r="R965" s="1"/>
      <c r="S965" s="1"/>
      <c r="T965" s="1"/>
      <c r="U965" s="1"/>
    </row>
    <row r="966" spans="1:21" ht="9.75" customHeight="1">
      <c r="A966" s="1"/>
      <c r="B966" s="1"/>
      <c r="C966" s="1"/>
      <c r="D966" s="1"/>
      <c r="E966" s="1"/>
      <c r="F966" s="1"/>
      <c r="G966" s="1"/>
      <c r="H966" s="1"/>
      <c r="I966" s="1"/>
      <c r="J966" s="1"/>
      <c r="K966" s="1"/>
      <c r="L966" s="1"/>
      <c r="M966" s="1"/>
      <c r="N966" s="1"/>
      <c r="O966" s="1"/>
      <c r="P966" s="1"/>
      <c r="Q966" s="1"/>
      <c r="R966" s="1"/>
      <c r="S966" s="1"/>
      <c r="T966" s="1"/>
      <c r="U966" s="1"/>
    </row>
    <row r="967" spans="1:21" ht="9.75" customHeight="1">
      <c r="A967" s="1"/>
      <c r="B967" s="1"/>
      <c r="C967" s="1"/>
      <c r="D967" s="1"/>
      <c r="E967" s="1"/>
      <c r="F967" s="1"/>
      <c r="G967" s="1"/>
      <c r="H967" s="1"/>
      <c r="I967" s="1"/>
      <c r="J967" s="1"/>
      <c r="K967" s="1"/>
      <c r="L967" s="1"/>
      <c r="M967" s="1"/>
      <c r="N967" s="1"/>
      <c r="O967" s="1"/>
      <c r="P967" s="1"/>
      <c r="Q967" s="1"/>
      <c r="R967" s="1"/>
      <c r="S967" s="1"/>
      <c r="T967" s="1"/>
      <c r="U967" s="1"/>
    </row>
    <row r="968" spans="1:21" ht="9.75" customHeight="1">
      <c r="A968" s="1"/>
      <c r="B968" s="1"/>
      <c r="C968" s="1"/>
      <c r="D968" s="1"/>
      <c r="E968" s="1"/>
      <c r="F968" s="1"/>
      <c r="G968" s="1"/>
      <c r="H968" s="1"/>
      <c r="I968" s="1"/>
      <c r="J968" s="1"/>
      <c r="K968" s="1"/>
      <c r="L968" s="1"/>
      <c r="M968" s="1"/>
      <c r="N968" s="1"/>
      <c r="O968" s="1"/>
      <c r="P968" s="1"/>
      <c r="Q968" s="1"/>
      <c r="R968" s="1"/>
      <c r="S968" s="1"/>
      <c r="T968" s="1"/>
      <c r="U968" s="1"/>
    </row>
    <row r="969" spans="1:21" ht="9.75" customHeight="1">
      <c r="A969" s="1"/>
      <c r="B969" s="1"/>
      <c r="C969" s="1"/>
      <c r="D969" s="1"/>
      <c r="E969" s="1"/>
      <c r="F969" s="1"/>
      <c r="G969" s="1"/>
      <c r="H969" s="1"/>
      <c r="I969" s="1"/>
      <c r="J969" s="1"/>
      <c r="K969" s="1"/>
      <c r="L969" s="1"/>
      <c r="M969" s="1"/>
      <c r="N969" s="1"/>
      <c r="O969" s="1"/>
      <c r="P969" s="1"/>
      <c r="Q969" s="1"/>
      <c r="R969" s="1"/>
      <c r="S969" s="1"/>
      <c r="T969" s="1"/>
      <c r="U969" s="1"/>
    </row>
    <row r="970" spans="1:21" ht="9.75" customHeight="1">
      <c r="A970" s="1"/>
      <c r="B970" s="1"/>
      <c r="C970" s="1"/>
      <c r="D970" s="1"/>
      <c r="E970" s="1"/>
      <c r="F970" s="1"/>
      <c r="G970" s="1"/>
      <c r="H970" s="1"/>
      <c r="I970" s="1"/>
      <c r="J970" s="1"/>
      <c r="K970" s="1"/>
      <c r="L970" s="1"/>
      <c r="M970" s="1"/>
      <c r="N970" s="1"/>
      <c r="O970" s="1"/>
      <c r="P970" s="1"/>
      <c r="Q970" s="1"/>
      <c r="R970" s="1"/>
      <c r="S970" s="1"/>
      <c r="T970" s="1"/>
      <c r="U970" s="1"/>
    </row>
    <row r="971" spans="1:21" ht="9.75" customHeight="1">
      <c r="A971" s="1"/>
      <c r="B971" s="1"/>
      <c r="C971" s="1"/>
      <c r="D971" s="1"/>
      <c r="E971" s="1"/>
      <c r="F971" s="1"/>
      <c r="G971" s="1"/>
      <c r="H971" s="1"/>
      <c r="I971" s="1"/>
      <c r="J971" s="1"/>
      <c r="K971" s="1"/>
      <c r="L971" s="1"/>
      <c r="M971" s="1"/>
      <c r="N971" s="1"/>
      <c r="O971" s="1"/>
      <c r="P971" s="1"/>
      <c r="Q971" s="1"/>
      <c r="R971" s="1"/>
      <c r="S971" s="1"/>
      <c r="T971" s="1"/>
      <c r="U971" s="1"/>
    </row>
    <row r="972" spans="1:21" ht="9.75" customHeight="1">
      <c r="A972" s="1"/>
      <c r="B972" s="1"/>
      <c r="C972" s="1"/>
      <c r="D972" s="1"/>
      <c r="E972" s="1"/>
      <c r="F972" s="1"/>
      <c r="G972" s="1"/>
      <c r="H972" s="1"/>
      <c r="I972" s="1"/>
      <c r="J972" s="1"/>
      <c r="K972" s="1"/>
      <c r="L972" s="1"/>
      <c r="M972" s="1"/>
      <c r="N972" s="1"/>
      <c r="O972" s="1"/>
      <c r="P972" s="1"/>
      <c r="Q972" s="1"/>
      <c r="R972" s="1"/>
      <c r="S972" s="1"/>
      <c r="T972" s="1"/>
      <c r="U972" s="1"/>
    </row>
    <row r="973" spans="1:21" ht="9.75" customHeight="1">
      <c r="A973" s="1"/>
      <c r="B973" s="1"/>
      <c r="C973" s="1"/>
      <c r="D973" s="1"/>
      <c r="E973" s="1"/>
      <c r="F973" s="1"/>
      <c r="G973" s="1"/>
      <c r="H973" s="1"/>
      <c r="I973" s="1"/>
      <c r="J973" s="1"/>
      <c r="K973" s="1"/>
      <c r="L973" s="1"/>
      <c r="M973" s="1"/>
      <c r="N973" s="1"/>
      <c r="O973" s="1"/>
      <c r="P973" s="1"/>
      <c r="Q973" s="1"/>
      <c r="R973" s="1"/>
      <c r="S973" s="1"/>
      <c r="T973" s="1"/>
      <c r="U973" s="1"/>
    </row>
    <row r="974" spans="1:21" ht="9.75" customHeight="1">
      <c r="A974" s="1"/>
      <c r="B974" s="1"/>
      <c r="C974" s="1"/>
      <c r="D974" s="1"/>
      <c r="E974" s="1"/>
      <c r="F974" s="1"/>
      <c r="G974" s="1"/>
      <c r="H974" s="1"/>
      <c r="I974" s="1"/>
      <c r="J974" s="1"/>
      <c r="K974" s="1"/>
      <c r="L974" s="1"/>
      <c r="M974" s="1"/>
      <c r="N974" s="1"/>
      <c r="O974" s="1"/>
      <c r="P974" s="1"/>
      <c r="Q974" s="1"/>
      <c r="R974" s="1"/>
      <c r="S974" s="1"/>
      <c r="T974" s="1"/>
      <c r="U974" s="1"/>
    </row>
    <row r="975" spans="1:21" ht="9.75" customHeight="1">
      <c r="A975" s="1"/>
      <c r="B975" s="1"/>
      <c r="C975" s="1"/>
      <c r="D975" s="1"/>
      <c r="E975" s="1"/>
      <c r="F975" s="1"/>
      <c r="G975" s="1"/>
      <c r="H975" s="1"/>
      <c r="I975" s="1"/>
      <c r="J975" s="1"/>
      <c r="K975" s="1"/>
      <c r="L975" s="1"/>
      <c r="M975" s="1"/>
      <c r="N975" s="1"/>
      <c r="O975" s="1"/>
      <c r="P975" s="1"/>
      <c r="Q975" s="1"/>
      <c r="R975" s="1"/>
      <c r="S975" s="1"/>
      <c r="T975" s="1"/>
      <c r="U975" s="1"/>
    </row>
    <row r="976" spans="1:21" ht="9.75" customHeight="1">
      <c r="A976" s="1"/>
      <c r="B976" s="1"/>
      <c r="C976" s="1"/>
      <c r="D976" s="1"/>
      <c r="E976" s="1"/>
      <c r="F976" s="1"/>
      <c r="G976" s="1"/>
      <c r="H976" s="1"/>
      <c r="I976" s="1"/>
      <c r="J976" s="1"/>
      <c r="K976" s="1"/>
      <c r="L976" s="1"/>
      <c r="M976" s="1"/>
      <c r="N976" s="1"/>
      <c r="O976" s="1"/>
      <c r="P976" s="1"/>
      <c r="Q976" s="1"/>
      <c r="R976" s="1"/>
      <c r="S976" s="1"/>
      <c r="T976" s="1"/>
      <c r="U976" s="1"/>
    </row>
    <row r="977" spans="1:21" ht="9.75" customHeight="1">
      <c r="A977" s="1"/>
      <c r="B977" s="1"/>
      <c r="C977" s="1"/>
      <c r="D977" s="1"/>
      <c r="E977" s="1"/>
      <c r="F977" s="1"/>
      <c r="G977" s="1"/>
      <c r="H977" s="1"/>
      <c r="I977" s="1"/>
      <c r="J977" s="1"/>
      <c r="K977" s="1"/>
      <c r="L977" s="1"/>
      <c r="M977" s="1"/>
      <c r="N977" s="1"/>
      <c r="O977" s="1"/>
      <c r="P977" s="1"/>
      <c r="Q977" s="1"/>
      <c r="R977" s="1"/>
      <c r="S977" s="1"/>
      <c r="T977" s="1"/>
      <c r="U977" s="1"/>
    </row>
    <row r="978" spans="1:21" ht="9.75" customHeight="1">
      <c r="A978" s="1"/>
      <c r="B978" s="1"/>
      <c r="C978" s="1"/>
      <c r="D978" s="1"/>
      <c r="E978" s="1"/>
      <c r="F978" s="1"/>
      <c r="G978" s="1"/>
      <c r="H978" s="1"/>
      <c r="I978" s="1"/>
      <c r="J978" s="1"/>
      <c r="K978" s="1"/>
      <c r="L978" s="1"/>
      <c r="M978" s="1"/>
      <c r="N978" s="1"/>
      <c r="O978" s="1"/>
      <c r="P978" s="1"/>
      <c r="Q978" s="1"/>
      <c r="R978" s="1"/>
      <c r="S978" s="1"/>
      <c r="T978" s="1"/>
      <c r="U978" s="1"/>
    </row>
    <row r="979" spans="1:21" ht="9.75" customHeight="1">
      <c r="A979" s="1"/>
      <c r="B979" s="1"/>
      <c r="C979" s="1"/>
      <c r="D979" s="1"/>
      <c r="E979" s="1"/>
      <c r="F979" s="1"/>
      <c r="G979" s="1"/>
      <c r="H979" s="1"/>
      <c r="I979" s="1"/>
      <c r="J979" s="1"/>
      <c r="K979" s="1"/>
      <c r="L979" s="1"/>
      <c r="M979" s="1"/>
      <c r="N979" s="1"/>
      <c r="O979" s="1"/>
      <c r="P979" s="1"/>
      <c r="Q979" s="1"/>
      <c r="R979" s="1"/>
      <c r="S979" s="1"/>
      <c r="T979" s="1"/>
      <c r="U979" s="1"/>
    </row>
    <row r="980" spans="1:21" ht="9.75" customHeight="1">
      <c r="A980" s="1"/>
      <c r="B980" s="1"/>
      <c r="C980" s="1"/>
      <c r="D980" s="1"/>
      <c r="E980" s="1"/>
      <c r="F980" s="1"/>
      <c r="G980" s="1"/>
      <c r="H980" s="1"/>
      <c r="I980" s="1"/>
      <c r="J980" s="1"/>
      <c r="K980" s="1"/>
      <c r="L980" s="1"/>
      <c r="M980" s="1"/>
      <c r="N980" s="1"/>
      <c r="O980" s="1"/>
      <c r="P980" s="1"/>
      <c r="Q980" s="1"/>
      <c r="R980" s="1"/>
      <c r="S980" s="1"/>
      <c r="T980" s="1"/>
      <c r="U980" s="1"/>
    </row>
    <row r="981" spans="1:21" ht="9.75" customHeight="1">
      <c r="A981" s="1"/>
      <c r="B981" s="1"/>
      <c r="C981" s="1"/>
      <c r="D981" s="1"/>
      <c r="E981" s="1"/>
      <c r="F981" s="1"/>
      <c r="G981" s="1"/>
      <c r="H981" s="1"/>
      <c r="I981" s="1"/>
      <c r="J981" s="1"/>
      <c r="K981" s="1"/>
      <c r="L981" s="1"/>
      <c r="M981" s="1"/>
      <c r="N981" s="1"/>
      <c r="O981" s="1"/>
      <c r="P981" s="1"/>
      <c r="Q981" s="1"/>
      <c r="R981" s="1"/>
      <c r="S981" s="1"/>
      <c r="T981" s="1"/>
      <c r="U981" s="1"/>
    </row>
    <row r="982" spans="1:21" ht="9.75" customHeight="1">
      <c r="A982" s="1"/>
      <c r="B982" s="1"/>
      <c r="C982" s="1"/>
      <c r="D982" s="1"/>
      <c r="E982" s="1"/>
      <c r="F982" s="1"/>
      <c r="G982" s="1"/>
      <c r="H982" s="1"/>
      <c r="I982" s="1"/>
      <c r="J982" s="1"/>
      <c r="K982" s="1"/>
      <c r="L982" s="1"/>
      <c r="M982" s="1"/>
      <c r="N982" s="1"/>
      <c r="O982" s="1"/>
      <c r="P982" s="1"/>
      <c r="Q982" s="1"/>
      <c r="R982" s="1"/>
      <c r="S982" s="1"/>
      <c r="T982" s="1"/>
      <c r="U982" s="1"/>
    </row>
    <row r="983" spans="1:21" ht="9.75" customHeight="1">
      <c r="A983" s="1"/>
      <c r="B983" s="1"/>
      <c r="C983" s="1"/>
      <c r="D983" s="1"/>
      <c r="E983" s="1"/>
      <c r="F983" s="1"/>
      <c r="G983" s="1"/>
      <c r="H983" s="1"/>
      <c r="I983" s="1"/>
      <c r="J983" s="1"/>
      <c r="K983" s="1"/>
      <c r="L983" s="1"/>
      <c r="M983" s="1"/>
      <c r="N983" s="1"/>
      <c r="O983" s="1"/>
      <c r="P983" s="1"/>
      <c r="Q983" s="1"/>
      <c r="R983" s="1"/>
      <c r="S983" s="1"/>
      <c r="T983" s="1"/>
      <c r="U983" s="1"/>
    </row>
    <row r="984" spans="1:21" ht="9.75" customHeight="1">
      <c r="A984" s="1"/>
      <c r="B984" s="1"/>
      <c r="C984" s="1"/>
      <c r="D984" s="1"/>
      <c r="E984" s="1"/>
      <c r="F984" s="1"/>
      <c r="G984" s="1"/>
      <c r="H984" s="1"/>
      <c r="I984" s="1"/>
      <c r="J984" s="1"/>
      <c r="K984" s="1"/>
      <c r="L984" s="1"/>
      <c r="M984" s="1"/>
      <c r="N984" s="1"/>
      <c r="O984" s="1"/>
      <c r="P984" s="1"/>
      <c r="Q984" s="1"/>
      <c r="R984" s="1"/>
      <c r="S984" s="1"/>
      <c r="T984" s="1"/>
      <c r="U984" s="1"/>
    </row>
    <row r="985" spans="1:21" ht="9.75" customHeight="1">
      <c r="A985" s="1"/>
      <c r="B985" s="1"/>
      <c r="C985" s="1"/>
      <c r="D985" s="1"/>
      <c r="E985" s="1"/>
      <c r="F985" s="1"/>
      <c r="G985" s="1"/>
      <c r="H985" s="1"/>
      <c r="I985" s="1"/>
      <c r="J985" s="1"/>
      <c r="K985" s="1"/>
      <c r="L985" s="1"/>
      <c r="M985" s="1"/>
      <c r="N985" s="1"/>
      <c r="O985" s="1"/>
      <c r="P985" s="1"/>
      <c r="Q985" s="1"/>
      <c r="R985" s="1"/>
      <c r="S985" s="1"/>
      <c r="T985" s="1"/>
      <c r="U985" s="1"/>
    </row>
    <row r="986" spans="1:21" ht="9.75" customHeight="1">
      <c r="A986" s="1"/>
      <c r="B986" s="1"/>
      <c r="C986" s="1"/>
      <c r="D986" s="1"/>
      <c r="E986" s="1"/>
      <c r="F986" s="1"/>
      <c r="G986" s="1"/>
      <c r="H986" s="1"/>
      <c r="I986" s="1"/>
      <c r="J986" s="1"/>
      <c r="K986" s="1"/>
      <c r="L986" s="1"/>
      <c r="M986" s="1"/>
      <c r="N986" s="1"/>
      <c r="O986" s="1"/>
      <c r="P986" s="1"/>
      <c r="Q986" s="1"/>
      <c r="R986" s="1"/>
      <c r="S986" s="1"/>
      <c r="T986" s="1"/>
      <c r="U986" s="1"/>
    </row>
    <row r="987" spans="1:21" ht="9.75" customHeight="1">
      <c r="A987" s="1"/>
      <c r="B987" s="1"/>
      <c r="C987" s="1"/>
      <c r="D987" s="1"/>
      <c r="E987" s="1"/>
      <c r="F987" s="1"/>
      <c r="G987" s="1"/>
      <c r="H987" s="1"/>
      <c r="I987" s="1"/>
      <c r="J987" s="1"/>
      <c r="K987" s="1"/>
      <c r="L987" s="1"/>
      <c r="M987" s="1"/>
      <c r="N987" s="1"/>
      <c r="O987" s="1"/>
      <c r="P987" s="1"/>
      <c r="Q987" s="1"/>
      <c r="R987" s="1"/>
      <c r="S987" s="1"/>
      <c r="T987" s="1"/>
      <c r="U987" s="1"/>
    </row>
    <row r="988" spans="1:21" ht="9.75" customHeight="1">
      <c r="A988" s="1"/>
      <c r="B988" s="1"/>
      <c r="C988" s="1"/>
      <c r="D988" s="1"/>
      <c r="E988" s="1"/>
      <c r="F988" s="1"/>
      <c r="G988" s="1"/>
      <c r="H988" s="1"/>
      <c r="I988" s="1"/>
      <c r="J988" s="1"/>
      <c r="K988" s="1"/>
      <c r="L988" s="1"/>
      <c r="M988" s="1"/>
      <c r="N988" s="1"/>
      <c r="O988" s="1"/>
      <c r="P988" s="1"/>
      <c r="Q988" s="1"/>
      <c r="R988" s="1"/>
      <c r="S988" s="1"/>
      <c r="T988" s="1"/>
      <c r="U988" s="1"/>
    </row>
    <row r="989" spans="1:21" ht="9.75" customHeight="1">
      <c r="A989" s="1"/>
      <c r="B989" s="1"/>
      <c r="C989" s="1"/>
      <c r="D989" s="1"/>
      <c r="E989" s="1"/>
      <c r="F989" s="1"/>
      <c r="G989" s="1"/>
      <c r="H989" s="1"/>
      <c r="I989" s="1"/>
      <c r="J989" s="1"/>
      <c r="K989" s="1"/>
      <c r="L989" s="1"/>
      <c r="M989" s="1"/>
      <c r="N989" s="1"/>
      <c r="O989" s="1"/>
      <c r="P989" s="1"/>
      <c r="Q989" s="1"/>
      <c r="R989" s="1"/>
      <c r="S989" s="1"/>
      <c r="T989" s="1"/>
      <c r="U989" s="1"/>
    </row>
    <row r="990" spans="1:21" ht="9.75" customHeight="1">
      <c r="A990" s="1"/>
      <c r="B990" s="1"/>
      <c r="C990" s="1"/>
      <c r="D990" s="1"/>
      <c r="E990" s="1"/>
      <c r="F990" s="1"/>
      <c r="G990" s="1"/>
      <c r="H990" s="1"/>
      <c r="I990" s="1"/>
      <c r="J990" s="1"/>
      <c r="K990" s="1"/>
      <c r="L990" s="1"/>
      <c r="M990" s="1"/>
      <c r="N990" s="1"/>
      <c r="O990" s="1"/>
      <c r="P990" s="1"/>
      <c r="Q990" s="1"/>
      <c r="R990" s="1"/>
      <c r="S990" s="1"/>
      <c r="T990" s="1"/>
      <c r="U990" s="1"/>
    </row>
    <row r="991" spans="1:21" ht="9.75" customHeight="1">
      <c r="A991" s="1"/>
      <c r="B991" s="1"/>
      <c r="C991" s="1"/>
      <c r="D991" s="1"/>
      <c r="E991" s="1"/>
      <c r="F991" s="1"/>
      <c r="G991" s="1"/>
      <c r="H991" s="1"/>
      <c r="I991" s="1"/>
      <c r="J991" s="1"/>
      <c r="K991" s="1"/>
      <c r="L991" s="1"/>
      <c r="M991" s="1"/>
      <c r="N991" s="1"/>
      <c r="O991" s="1"/>
      <c r="P991" s="1"/>
      <c r="Q991" s="1"/>
      <c r="R991" s="1"/>
      <c r="S991" s="1"/>
      <c r="T991" s="1"/>
      <c r="U991" s="1"/>
    </row>
    <row r="992" spans="1:21" ht="9.75" customHeight="1">
      <c r="A992" s="1"/>
      <c r="B992" s="1"/>
      <c r="C992" s="1"/>
      <c r="D992" s="1"/>
      <c r="E992" s="1"/>
      <c r="F992" s="1"/>
      <c r="G992" s="1"/>
      <c r="H992" s="1"/>
      <c r="I992" s="1"/>
      <c r="J992" s="1"/>
      <c r="K992" s="1"/>
      <c r="L992" s="1"/>
      <c r="M992" s="1"/>
      <c r="N992" s="1"/>
      <c r="O992" s="1"/>
      <c r="P992" s="1"/>
      <c r="Q992" s="1"/>
      <c r="R992" s="1"/>
      <c r="S992" s="1"/>
      <c r="T992" s="1"/>
      <c r="U992" s="1"/>
    </row>
    <row r="993" spans="1:21" ht="9.75" customHeight="1">
      <c r="A993" s="1"/>
      <c r="B993" s="1"/>
      <c r="C993" s="1"/>
      <c r="D993" s="1"/>
      <c r="E993" s="1"/>
      <c r="F993" s="1"/>
      <c r="G993" s="1"/>
      <c r="H993" s="1"/>
      <c r="I993" s="1"/>
      <c r="J993" s="1"/>
      <c r="K993" s="1"/>
      <c r="L993" s="1"/>
      <c r="M993" s="1"/>
      <c r="N993" s="1"/>
      <c r="O993" s="1"/>
      <c r="P993" s="1"/>
      <c r="Q993" s="1"/>
      <c r="R993" s="1"/>
      <c r="S993" s="1"/>
      <c r="T993" s="1"/>
      <c r="U993" s="1"/>
    </row>
    <row r="994" spans="1:21" ht="9.75" customHeight="1">
      <c r="A994" s="1"/>
      <c r="B994" s="1"/>
      <c r="C994" s="1"/>
      <c r="D994" s="1"/>
      <c r="E994" s="1"/>
      <c r="F994" s="1"/>
      <c r="G994" s="1"/>
      <c r="H994" s="1"/>
      <c r="I994" s="1"/>
      <c r="J994" s="1"/>
      <c r="K994" s="1"/>
      <c r="L994" s="1"/>
      <c r="M994" s="1"/>
      <c r="N994" s="1"/>
      <c r="O994" s="1"/>
      <c r="P994" s="1"/>
      <c r="Q994" s="1"/>
      <c r="R994" s="1"/>
      <c r="S994" s="1"/>
      <c r="T994" s="1"/>
      <c r="U994" s="1"/>
    </row>
    <row r="995" spans="1:21" ht="9.75" customHeight="1">
      <c r="A995" s="1"/>
      <c r="B995" s="1"/>
      <c r="C995" s="1"/>
      <c r="D995" s="1"/>
      <c r="E995" s="1"/>
      <c r="F995" s="1"/>
      <c r="G995" s="1"/>
      <c r="H995" s="1"/>
      <c r="I995" s="1"/>
      <c r="J995" s="1"/>
      <c r="K995" s="1"/>
      <c r="L995" s="1"/>
      <c r="M995" s="1"/>
      <c r="N995" s="1"/>
      <c r="O995" s="1"/>
      <c r="P995" s="1"/>
      <c r="Q995" s="1"/>
      <c r="R995" s="1"/>
      <c r="S995" s="1"/>
      <c r="T995" s="1"/>
      <c r="U995" s="1"/>
    </row>
    <row r="996" spans="1:21" ht="9.75" customHeight="1">
      <c r="A996" s="1"/>
      <c r="B996" s="1"/>
      <c r="C996" s="1"/>
      <c r="D996" s="1"/>
      <c r="E996" s="1"/>
      <c r="F996" s="1"/>
      <c r="G996" s="1"/>
      <c r="H996" s="1"/>
      <c r="I996" s="1"/>
      <c r="J996" s="1"/>
      <c r="K996" s="1"/>
      <c r="L996" s="1"/>
      <c r="M996" s="1"/>
      <c r="N996" s="1"/>
      <c r="O996" s="1"/>
      <c r="P996" s="1"/>
      <c r="Q996" s="1"/>
      <c r="R996" s="1"/>
      <c r="S996" s="1"/>
      <c r="T996" s="1"/>
      <c r="U996" s="1"/>
    </row>
    <row r="997" spans="1:21" ht="9.75" customHeight="1">
      <c r="A997" s="1"/>
      <c r="B997" s="1"/>
      <c r="C997" s="1"/>
      <c r="D997" s="1"/>
      <c r="E997" s="1"/>
      <c r="F997" s="1"/>
      <c r="G997" s="1"/>
      <c r="H997" s="1"/>
      <c r="I997" s="1"/>
      <c r="J997" s="1"/>
      <c r="K997" s="1"/>
      <c r="L997" s="1"/>
      <c r="M997" s="1"/>
      <c r="N997" s="1"/>
      <c r="O997" s="1"/>
      <c r="P997" s="1"/>
      <c r="Q997" s="1"/>
      <c r="R997" s="1"/>
      <c r="S997" s="1"/>
      <c r="T997" s="1"/>
      <c r="U997" s="1"/>
    </row>
    <row r="998" spans="1:21" ht="9.75" customHeight="1">
      <c r="A998" s="1"/>
      <c r="B998" s="1"/>
      <c r="C998" s="1"/>
      <c r="D998" s="1"/>
      <c r="E998" s="1"/>
      <c r="F998" s="1"/>
      <c r="G998" s="1"/>
      <c r="H998" s="1"/>
      <c r="I998" s="1"/>
      <c r="J998" s="1"/>
      <c r="K998" s="1"/>
      <c r="L998" s="1"/>
      <c r="M998" s="1"/>
      <c r="N998" s="1"/>
      <c r="O998" s="1"/>
      <c r="P998" s="1"/>
      <c r="Q998" s="1"/>
      <c r="R998" s="1"/>
      <c r="S998" s="1"/>
      <c r="T998" s="1"/>
      <c r="U998" s="1"/>
    </row>
    <row r="999" spans="1:21" ht="9.75" customHeight="1">
      <c r="A999" s="1"/>
      <c r="B999" s="1"/>
      <c r="C999" s="1"/>
      <c r="D999" s="1"/>
      <c r="E999" s="1"/>
      <c r="F999" s="1"/>
      <c r="G999" s="1"/>
      <c r="H999" s="1"/>
      <c r="I999" s="1"/>
      <c r="J999" s="1"/>
      <c r="K999" s="1"/>
      <c r="L999" s="1"/>
      <c r="M999" s="1"/>
      <c r="N999" s="1"/>
      <c r="O999" s="1"/>
      <c r="P999" s="1"/>
      <c r="Q999" s="1"/>
      <c r="R999" s="1"/>
      <c r="S999" s="1"/>
      <c r="T999" s="1"/>
      <c r="U999" s="1"/>
    </row>
    <row r="1000" spans="1:21" ht="9.75" customHeight="1">
      <c r="A1000" s="1"/>
      <c r="B1000" s="1"/>
      <c r="C1000" s="1"/>
      <c r="D1000" s="1"/>
      <c r="E1000" s="1"/>
      <c r="F1000" s="1"/>
      <c r="G1000" s="1"/>
      <c r="H1000" s="1"/>
      <c r="I1000" s="1"/>
      <c r="J1000" s="1"/>
      <c r="K1000" s="1"/>
      <c r="L1000" s="1"/>
      <c r="M1000" s="1"/>
      <c r="N1000" s="1"/>
      <c r="O1000" s="1"/>
      <c r="P1000" s="1"/>
      <c r="Q1000" s="1"/>
      <c r="R1000" s="1"/>
      <c r="S1000" s="1"/>
      <c r="T1000" s="1"/>
      <c r="U1000" s="1"/>
    </row>
    <row r="1001" spans="1:21" ht="9.75" customHeight="1">
      <c r="A1001" s="1"/>
      <c r="B1001" s="1"/>
      <c r="C1001" s="1"/>
      <c r="D1001" s="1"/>
      <c r="E1001" s="1"/>
      <c r="F1001" s="1"/>
      <c r="G1001" s="1"/>
      <c r="H1001" s="1"/>
      <c r="I1001" s="1"/>
      <c r="J1001" s="1"/>
      <c r="K1001" s="1"/>
      <c r="L1001" s="1"/>
      <c r="M1001" s="1"/>
      <c r="N1001" s="1"/>
      <c r="O1001" s="1"/>
      <c r="P1001" s="1"/>
      <c r="Q1001" s="1"/>
      <c r="R1001" s="1"/>
      <c r="S1001" s="1"/>
      <c r="T1001" s="1"/>
      <c r="U1001" s="1"/>
    </row>
    <row r="1002" spans="1:21" ht="9.75" customHeight="1">
      <c r="A1002" s="1"/>
      <c r="B1002" s="1"/>
      <c r="C1002" s="1"/>
      <c r="D1002" s="1"/>
      <c r="E1002" s="1"/>
      <c r="F1002" s="1"/>
      <c r="G1002" s="1"/>
      <c r="H1002" s="1"/>
      <c r="I1002" s="1"/>
      <c r="J1002" s="1"/>
      <c r="K1002" s="1"/>
      <c r="L1002" s="1"/>
      <c r="M1002" s="1"/>
      <c r="N1002" s="1"/>
      <c r="O1002" s="1"/>
      <c r="P1002" s="1"/>
      <c r="Q1002" s="1"/>
      <c r="R1002" s="1"/>
      <c r="S1002" s="1"/>
      <c r="T1002" s="1"/>
      <c r="U1002" s="1"/>
    </row>
    <row r="1003" spans="1:21" ht="9.75" customHeight="1">
      <c r="A1003" s="1"/>
      <c r="B1003" s="1"/>
      <c r="C1003" s="1"/>
      <c r="D1003" s="1"/>
      <c r="E1003" s="1"/>
      <c r="F1003" s="1"/>
      <c r="G1003" s="1"/>
      <c r="H1003" s="1"/>
      <c r="I1003" s="1"/>
      <c r="J1003" s="1"/>
      <c r="K1003" s="1"/>
      <c r="L1003" s="1"/>
      <c r="M1003" s="1"/>
      <c r="N1003" s="1"/>
      <c r="O1003" s="1"/>
      <c r="P1003" s="1"/>
      <c r="Q1003" s="1"/>
      <c r="R1003" s="1"/>
      <c r="S1003" s="1"/>
      <c r="T1003" s="1"/>
      <c r="U1003" s="1"/>
    </row>
    <row r="1004" spans="1:21" ht="9.75" customHeight="1">
      <c r="A1004" s="1"/>
      <c r="B1004" s="1"/>
      <c r="C1004" s="1"/>
      <c r="D1004" s="1"/>
      <c r="E1004" s="1"/>
      <c r="F1004" s="1"/>
      <c r="G1004" s="1"/>
      <c r="H1004" s="1"/>
      <c r="I1004" s="1"/>
      <c r="J1004" s="1"/>
      <c r="K1004" s="1"/>
      <c r="L1004" s="1"/>
      <c r="M1004" s="1"/>
      <c r="N1004" s="1"/>
      <c r="O1004" s="1"/>
      <c r="P1004" s="1"/>
      <c r="Q1004" s="1"/>
      <c r="R1004" s="1"/>
      <c r="S1004" s="1"/>
      <c r="T1004" s="1"/>
      <c r="U1004" s="1"/>
    </row>
    <row r="1005" spans="1:21" ht="9.75" customHeight="1">
      <c r="A1005" s="1"/>
      <c r="B1005" s="1"/>
      <c r="C1005" s="1"/>
      <c r="D1005" s="1"/>
      <c r="E1005" s="1"/>
      <c r="F1005" s="1"/>
      <c r="G1005" s="1"/>
      <c r="H1005" s="1"/>
      <c r="I1005" s="1"/>
      <c r="J1005" s="1"/>
      <c r="K1005" s="1"/>
      <c r="L1005" s="1"/>
      <c r="M1005" s="1"/>
      <c r="N1005" s="1"/>
      <c r="O1005" s="1"/>
      <c r="P1005" s="1"/>
      <c r="Q1005" s="1"/>
      <c r="R1005" s="1"/>
      <c r="S1005" s="1"/>
      <c r="T1005" s="1"/>
      <c r="U1005" s="1"/>
    </row>
    <row r="1006" spans="1:21" ht="9.75" customHeight="1">
      <c r="A1006" s="1"/>
      <c r="B1006" s="1"/>
      <c r="C1006" s="1"/>
      <c r="D1006" s="1"/>
      <c r="E1006" s="1"/>
      <c r="F1006" s="1"/>
      <c r="G1006" s="1"/>
      <c r="H1006" s="1"/>
      <c r="I1006" s="1"/>
      <c r="J1006" s="1"/>
      <c r="K1006" s="1"/>
      <c r="L1006" s="1"/>
      <c r="M1006" s="1"/>
      <c r="N1006" s="1"/>
      <c r="O1006" s="1"/>
      <c r="P1006" s="1"/>
      <c r="Q1006" s="1"/>
      <c r="R1006" s="1"/>
      <c r="S1006" s="1"/>
      <c r="T1006" s="1"/>
      <c r="U1006" s="1"/>
    </row>
    <row r="1007" spans="1:21" ht="9.75" customHeight="1">
      <c r="A1007" s="1"/>
      <c r="B1007" s="1"/>
      <c r="C1007" s="1"/>
      <c r="D1007" s="1"/>
      <c r="E1007" s="1"/>
      <c r="F1007" s="1"/>
      <c r="G1007" s="1"/>
      <c r="H1007" s="1"/>
      <c r="I1007" s="1"/>
      <c r="J1007" s="1"/>
      <c r="K1007" s="1"/>
      <c r="L1007" s="1"/>
      <c r="M1007" s="1"/>
      <c r="N1007" s="1"/>
      <c r="O1007" s="1"/>
      <c r="P1007" s="1"/>
      <c r="Q1007" s="1"/>
      <c r="R1007" s="1"/>
      <c r="S1007" s="1"/>
      <c r="T1007" s="1"/>
      <c r="U1007" s="1"/>
    </row>
    <row r="1008" spans="1:21" ht="9.75" customHeight="1">
      <c r="A1008" s="1"/>
      <c r="B1008" s="1"/>
      <c r="C1008" s="1"/>
      <c r="D1008" s="1"/>
      <c r="E1008" s="1"/>
      <c r="F1008" s="1"/>
      <c r="G1008" s="1"/>
      <c r="H1008" s="1"/>
      <c r="I1008" s="1"/>
      <c r="J1008" s="1"/>
      <c r="K1008" s="1"/>
      <c r="L1008" s="1"/>
      <c r="M1008" s="1"/>
      <c r="N1008" s="1"/>
      <c r="O1008" s="1"/>
      <c r="P1008" s="1"/>
      <c r="Q1008" s="1"/>
      <c r="R1008" s="1"/>
      <c r="S1008" s="1"/>
      <c r="T1008" s="1"/>
      <c r="U1008" s="1"/>
    </row>
    <row r="1009" spans="1:21" ht="9.75" customHeight="1">
      <c r="A1009" s="1"/>
      <c r="B1009" s="1"/>
      <c r="C1009" s="1"/>
      <c r="D1009" s="1"/>
      <c r="E1009" s="1"/>
      <c r="F1009" s="1"/>
      <c r="G1009" s="1"/>
      <c r="H1009" s="1"/>
      <c r="I1009" s="1"/>
      <c r="J1009" s="1"/>
      <c r="K1009" s="1"/>
      <c r="L1009" s="1"/>
      <c r="M1009" s="1"/>
      <c r="N1009" s="1"/>
      <c r="O1009" s="1"/>
      <c r="P1009" s="1"/>
      <c r="Q1009" s="1"/>
      <c r="R1009" s="1"/>
      <c r="S1009" s="1"/>
      <c r="T1009" s="1"/>
      <c r="U1009" s="1"/>
    </row>
    <row r="1010" spans="1:21" ht="9.75" customHeight="1">
      <c r="A1010" s="1"/>
      <c r="B1010" s="1"/>
      <c r="C1010" s="1"/>
      <c r="D1010" s="1"/>
      <c r="E1010" s="1"/>
      <c r="F1010" s="1"/>
      <c r="G1010" s="1"/>
      <c r="H1010" s="1"/>
      <c r="I1010" s="1"/>
      <c r="J1010" s="1"/>
      <c r="K1010" s="1"/>
      <c r="L1010" s="1"/>
      <c r="M1010" s="1"/>
      <c r="N1010" s="1"/>
      <c r="O1010" s="1"/>
      <c r="P1010" s="1"/>
      <c r="Q1010" s="1"/>
      <c r="R1010" s="1"/>
      <c r="S1010" s="1"/>
      <c r="T1010" s="1"/>
      <c r="U1010" s="1"/>
    </row>
    <row r="1011" spans="1:21" ht="9.75" customHeight="1">
      <c r="A1011" s="1"/>
      <c r="B1011" s="1"/>
      <c r="C1011" s="1"/>
      <c r="D1011" s="1"/>
      <c r="E1011" s="1"/>
      <c r="F1011" s="1"/>
      <c r="G1011" s="1"/>
      <c r="H1011" s="1"/>
      <c r="I1011" s="1"/>
      <c r="J1011" s="1"/>
      <c r="K1011" s="1"/>
      <c r="L1011" s="1"/>
      <c r="M1011" s="1"/>
      <c r="N1011" s="1"/>
      <c r="O1011" s="1"/>
      <c r="P1011" s="1"/>
      <c r="Q1011" s="1"/>
      <c r="R1011" s="1"/>
      <c r="S1011" s="1"/>
      <c r="T1011" s="1"/>
      <c r="U1011" s="1"/>
    </row>
    <row r="1012" spans="1:21" ht="9.75" customHeight="1">
      <c r="A1012" s="1"/>
      <c r="B1012" s="1"/>
      <c r="C1012" s="1"/>
      <c r="D1012" s="1"/>
      <c r="E1012" s="1"/>
      <c r="F1012" s="1"/>
      <c r="G1012" s="1"/>
      <c r="H1012" s="1"/>
      <c r="I1012" s="1"/>
      <c r="J1012" s="1"/>
      <c r="K1012" s="1"/>
      <c r="L1012" s="1"/>
      <c r="M1012" s="1"/>
      <c r="N1012" s="1"/>
      <c r="O1012" s="1"/>
      <c r="P1012" s="1"/>
      <c r="Q1012" s="1"/>
      <c r="R1012" s="1"/>
      <c r="S1012" s="1"/>
      <c r="T1012" s="1"/>
      <c r="U1012" s="1"/>
    </row>
    <row r="1013" spans="1:21" ht="9.75" customHeight="1">
      <c r="A1013" s="1"/>
      <c r="B1013" s="1"/>
      <c r="C1013" s="1"/>
      <c r="D1013" s="1"/>
      <c r="E1013" s="1"/>
      <c r="F1013" s="1"/>
      <c r="G1013" s="1"/>
      <c r="H1013" s="1"/>
      <c r="I1013" s="1"/>
      <c r="J1013" s="1"/>
      <c r="K1013" s="1"/>
      <c r="L1013" s="1"/>
      <c r="M1013" s="1"/>
      <c r="N1013" s="1"/>
      <c r="O1013" s="1"/>
      <c r="P1013" s="1"/>
      <c r="Q1013" s="1"/>
      <c r="R1013" s="1"/>
      <c r="S1013" s="1"/>
      <c r="T1013" s="1"/>
      <c r="U1013" s="1"/>
    </row>
    <row r="1014" spans="1:21" ht="9.75" customHeight="1">
      <c r="A1014" s="1"/>
      <c r="B1014" s="1"/>
      <c r="C1014" s="1"/>
      <c r="D1014" s="1"/>
      <c r="E1014" s="1"/>
      <c r="F1014" s="1"/>
      <c r="G1014" s="1"/>
      <c r="H1014" s="1"/>
      <c r="I1014" s="1"/>
      <c r="J1014" s="1"/>
      <c r="K1014" s="1"/>
      <c r="L1014" s="1"/>
      <c r="M1014" s="1"/>
      <c r="N1014" s="1"/>
      <c r="O1014" s="1"/>
      <c r="P1014" s="1"/>
      <c r="Q1014" s="1"/>
      <c r="R1014" s="1"/>
      <c r="S1014" s="1"/>
      <c r="T1014" s="1"/>
      <c r="U1014" s="1"/>
    </row>
    <row r="1015" spans="1:21" ht="9.75" customHeight="1">
      <c r="A1015" s="1"/>
      <c r="B1015" s="1"/>
      <c r="C1015" s="1"/>
      <c r="D1015" s="1"/>
      <c r="E1015" s="1"/>
      <c r="F1015" s="1"/>
      <c r="G1015" s="1"/>
      <c r="H1015" s="1"/>
      <c r="I1015" s="1"/>
      <c r="J1015" s="1"/>
      <c r="K1015" s="1"/>
      <c r="L1015" s="1"/>
      <c r="M1015" s="1"/>
      <c r="N1015" s="1"/>
      <c r="O1015" s="1"/>
      <c r="P1015" s="1"/>
      <c r="Q1015" s="1"/>
      <c r="R1015" s="1"/>
      <c r="S1015" s="1"/>
      <c r="T1015" s="1"/>
      <c r="U1015" s="1"/>
    </row>
    <row r="1016" spans="1:21" ht="9.75" customHeight="1">
      <c r="A1016" s="1"/>
      <c r="B1016" s="1"/>
      <c r="C1016" s="1"/>
      <c r="D1016" s="1"/>
      <c r="E1016" s="1"/>
      <c r="F1016" s="1"/>
      <c r="G1016" s="1"/>
      <c r="H1016" s="1"/>
      <c r="I1016" s="1"/>
      <c r="J1016" s="1"/>
      <c r="K1016" s="1"/>
      <c r="L1016" s="1"/>
      <c r="M1016" s="1"/>
      <c r="N1016" s="1"/>
      <c r="O1016" s="1"/>
      <c r="P1016" s="1"/>
      <c r="Q1016" s="1"/>
      <c r="R1016" s="1"/>
      <c r="S1016" s="1"/>
      <c r="T1016" s="1"/>
      <c r="U1016" s="1"/>
    </row>
    <row r="1017" spans="1:21" ht="9.75" customHeight="1">
      <c r="A1017" s="1"/>
      <c r="B1017" s="1"/>
      <c r="C1017" s="1"/>
      <c r="D1017" s="1"/>
      <c r="E1017" s="1"/>
      <c r="F1017" s="1"/>
      <c r="G1017" s="1"/>
      <c r="H1017" s="1"/>
      <c r="I1017" s="1"/>
      <c r="J1017" s="1"/>
      <c r="K1017" s="1"/>
      <c r="L1017" s="1"/>
      <c r="M1017" s="1"/>
      <c r="N1017" s="1"/>
      <c r="O1017" s="1"/>
      <c r="P1017" s="1"/>
      <c r="Q1017" s="1"/>
      <c r="R1017" s="1"/>
      <c r="S1017" s="1"/>
      <c r="T1017" s="1"/>
      <c r="U1017" s="1"/>
    </row>
    <row r="1018" spans="1:21" ht="9.75" customHeight="1">
      <c r="A1018" s="1"/>
      <c r="B1018" s="1"/>
      <c r="C1018" s="1"/>
      <c r="D1018" s="1"/>
      <c r="E1018" s="1"/>
      <c r="F1018" s="1"/>
      <c r="G1018" s="1"/>
      <c r="H1018" s="1"/>
      <c r="I1018" s="1"/>
      <c r="J1018" s="1"/>
      <c r="K1018" s="1"/>
      <c r="L1018" s="1"/>
      <c r="M1018" s="1"/>
      <c r="N1018" s="1"/>
      <c r="O1018" s="1"/>
      <c r="P1018" s="1"/>
      <c r="Q1018" s="1"/>
      <c r="R1018" s="1"/>
      <c r="S1018" s="1"/>
      <c r="T1018" s="1"/>
      <c r="U1018" s="1"/>
    </row>
    <row r="1019" spans="1:21" ht="9.75" customHeight="1">
      <c r="A1019" s="1"/>
      <c r="B1019" s="1"/>
      <c r="C1019" s="1"/>
      <c r="D1019" s="1"/>
      <c r="E1019" s="1"/>
      <c r="F1019" s="1"/>
      <c r="G1019" s="1"/>
      <c r="H1019" s="1"/>
      <c r="I1019" s="1"/>
      <c r="J1019" s="1"/>
      <c r="K1019" s="1"/>
      <c r="L1019" s="1"/>
      <c r="M1019" s="1"/>
      <c r="N1019" s="1"/>
      <c r="O1019" s="1"/>
      <c r="P1019" s="1"/>
      <c r="Q1019" s="1"/>
      <c r="R1019" s="1"/>
      <c r="S1019" s="1"/>
      <c r="T1019" s="1"/>
      <c r="U1019" s="1"/>
    </row>
    <row r="1020" spans="1:21" ht="9.75" customHeight="1">
      <c r="A1020" s="1"/>
      <c r="B1020" s="1"/>
      <c r="C1020" s="1"/>
      <c r="D1020" s="1"/>
      <c r="E1020" s="1"/>
      <c r="F1020" s="1"/>
      <c r="G1020" s="1"/>
      <c r="H1020" s="1"/>
      <c r="I1020" s="1"/>
      <c r="J1020" s="1"/>
      <c r="K1020" s="1"/>
      <c r="L1020" s="1"/>
      <c r="M1020" s="1"/>
      <c r="N1020" s="1"/>
      <c r="O1020" s="1"/>
      <c r="P1020" s="1"/>
      <c r="Q1020" s="1"/>
      <c r="R1020" s="1"/>
      <c r="S1020" s="1"/>
      <c r="T1020" s="1"/>
      <c r="U1020" s="1"/>
    </row>
    <row r="1021" spans="1:21" ht="9.75" customHeight="1">
      <c r="A1021" s="1"/>
      <c r="B1021" s="1"/>
      <c r="C1021" s="1"/>
      <c r="D1021" s="1"/>
      <c r="E1021" s="1"/>
      <c r="F1021" s="1"/>
      <c r="G1021" s="1"/>
      <c r="H1021" s="1"/>
      <c r="I1021" s="1"/>
      <c r="J1021" s="1"/>
      <c r="K1021" s="1"/>
      <c r="L1021" s="1"/>
      <c r="M1021" s="1"/>
      <c r="N1021" s="1"/>
      <c r="O1021" s="1"/>
      <c r="P1021" s="1"/>
      <c r="Q1021" s="1"/>
      <c r="R1021" s="1"/>
      <c r="S1021" s="1"/>
      <c r="T1021" s="1"/>
      <c r="U1021" s="1"/>
    </row>
    <row r="1022" spans="1:21" ht="9.75" customHeight="1">
      <c r="A1022" s="1"/>
      <c r="B1022" s="1"/>
      <c r="C1022" s="1"/>
      <c r="D1022" s="1"/>
      <c r="E1022" s="1"/>
      <c r="F1022" s="1"/>
      <c r="G1022" s="1"/>
      <c r="H1022" s="1"/>
      <c r="I1022" s="1"/>
      <c r="J1022" s="1"/>
      <c r="K1022" s="1"/>
      <c r="L1022" s="1"/>
      <c r="M1022" s="1"/>
      <c r="N1022" s="1"/>
      <c r="O1022" s="1"/>
      <c r="P1022" s="1"/>
      <c r="Q1022" s="1"/>
      <c r="R1022" s="1"/>
      <c r="S1022" s="1"/>
      <c r="T1022" s="1"/>
      <c r="U1022" s="1"/>
    </row>
    <row r="1023" spans="1:21" ht="9.75" customHeight="1">
      <c r="A1023" s="1"/>
      <c r="B1023" s="1"/>
      <c r="C1023" s="1"/>
      <c r="D1023" s="1"/>
      <c r="E1023" s="1"/>
      <c r="F1023" s="1"/>
      <c r="G1023" s="1"/>
      <c r="H1023" s="1"/>
      <c r="I1023" s="1"/>
      <c r="J1023" s="1"/>
      <c r="K1023" s="1"/>
      <c r="L1023" s="1"/>
      <c r="M1023" s="1"/>
      <c r="N1023" s="1"/>
      <c r="O1023" s="1"/>
      <c r="P1023" s="1"/>
      <c r="Q1023" s="1"/>
      <c r="R1023" s="1"/>
      <c r="S1023" s="1"/>
      <c r="T1023" s="1"/>
      <c r="U1023" s="1"/>
    </row>
    <row r="1024" spans="1:21" ht="9.75" customHeight="1">
      <c r="A1024" s="1"/>
      <c r="B1024" s="1"/>
      <c r="C1024" s="1"/>
      <c r="D1024" s="1"/>
      <c r="E1024" s="1"/>
      <c r="F1024" s="1"/>
      <c r="G1024" s="1"/>
      <c r="H1024" s="1"/>
      <c r="I1024" s="1"/>
      <c r="J1024" s="1"/>
      <c r="K1024" s="1"/>
      <c r="L1024" s="1"/>
      <c r="M1024" s="1"/>
      <c r="N1024" s="1"/>
      <c r="O1024" s="1"/>
      <c r="P1024" s="1"/>
      <c r="Q1024" s="1"/>
      <c r="R1024" s="1"/>
      <c r="S1024" s="1"/>
      <c r="T1024" s="1"/>
      <c r="U1024" s="1"/>
    </row>
    <row r="1025" spans="1:21" ht="9.75" customHeight="1">
      <c r="A1025" s="1"/>
      <c r="B1025" s="1"/>
      <c r="C1025" s="1"/>
      <c r="D1025" s="1"/>
      <c r="E1025" s="1"/>
      <c r="F1025" s="1"/>
      <c r="G1025" s="1"/>
      <c r="H1025" s="1"/>
      <c r="I1025" s="1"/>
      <c r="J1025" s="1"/>
      <c r="K1025" s="1"/>
      <c r="L1025" s="1"/>
      <c r="M1025" s="1"/>
      <c r="N1025" s="1"/>
      <c r="O1025" s="1"/>
      <c r="P1025" s="1"/>
      <c r="Q1025" s="1"/>
      <c r="R1025" s="1"/>
      <c r="S1025" s="1"/>
      <c r="T1025" s="1"/>
      <c r="U1025" s="1"/>
    </row>
    <row r="1026" spans="1:21" ht="9.75" customHeight="1">
      <c r="A1026" s="1"/>
      <c r="B1026" s="1"/>
      <c r="C1026" s="1"/>
      <c r="D1026" s="1"/>
      <c r="E1026" s="1"/>
      <c r="F1026" s="1"/>
      <c r="G1026" s="1"/>
      <c r="H1026" s="1"/>
      <c r="I1026" s="1"/>
      <c r="J1026" s="1"/>
      <c r="K1026" s="1"/>
      <c r="L1026" s="1"/>
      <c r="M1026" s="1"/>
      <c r="N1026" s="1"/>
      <c r="O1026" s="1"/>
      <c r="P1026" s="1"/>
      <c r="Q1026" s="1"/>
      <c r="R1026" s="1"/>
      <c r="S1026" s="1"/>
      <c r="T1026" s="1"/>
      <c r="U1026" s="1"/>
    </row>
    <row r="1027" spans="1:21" ht="9.75" customHeight="1">
      <c r="A1027" s="1"/>
      <c r="B1027" s="1"/>
      <c r="C1027" s="1"/>
      <c r="D1027" s="1"/>
      <c r="E1027" s="1"/>
      <c r="F1027" s="1"/>
      <c r="G1027" s="1"/>
      <c r="H1027" s="1"/>
      <c r="I1027" s="1"/>
      <c r="J1027" s="1"/>
      <c r="K1027" s="1"/>
      <c r="L1027" s="1"/>
      <c r="M1027" s="1"/>
      <c r="N1027" s="1"/>
      <c r="O1027" s="1"/>
      <c r="P1027" s="1"/>
      <c r="Q1027" s="1"/>
      <c r="R1027" s="1"/>
      <c r="S1027" s="1"/>
      <c r="T1027" s="1"/>
      <c r="U1027" s="1"/>
    </row>
    <row r="1028" spans="1:21" ht="9.75" customHeight="1">
      <c r="A1028" s="1"/>
      <c r="B1028" s="1"/>
      <c r="C1028" s="1"/>
      <c r="D1028" s="1"/>
      <c r="E1028" s="1"/>
      <c r="F1028" s="1"/>
      <c r="G1028" s="1"/>
      <c r="H1028" s="1"/>
      <c r="I1028" s="1"/>
      <c r="J1028" s="1"/>
      <c r="K1028" s="1"/>
      <c r="L1028" s="1"/>
      <c r="M1028" s="1"/>
      <c r="N1028" s="1"/>
      <c r="O1028" s="1"/>
      <c r="P1028" s="1"/>
      <c r="Q1028" s="1"/>
      <c r="R1028" s="1"/>
      <c r="S1028" s="1"/>
      <c r="T1028" s="1"/>
      <c r="U1028" s="1"/>
    </row>
    <row r="1029" spans="1:21" ht="9.75" customHeight="1">
      <c r="A1029" s="1"/>
      <c r="B1029" s="1"/>
      <c r="C1029" s="1"/>
      <c r="D1029" s="1"/>
      <c r="E1029" s="1"/>
      <c r="F1029" s="1"/>
      <c r="G1029" s="1"/>
      <c r="H1029" s="1"/>
      <c r="I1029" s="1"/>
      <c r="J1029" s="1"/>
      <c r="K1029" s="1"/>
      <c r="L1029" s="1"/>
      <c r="M1029" s="1"/>
      <c r="N1029" s="1"/>
      <c r="O1029" s="1"/>
      <c r="P1029" s="1"/>
      <c r="Q1029" s="1"/>
      <c r="R1029" s="1"/>
      <c r="S1029" s="1"/>
      <c r="T1029" s="1"/>
      <c r="U1029" s="1"/>
    </row>
    <row r="1030" spans="1:21" ht="9.75" customHeight="1">
      <c r="A1030" s="1"/>
      <c r="B1030" s="1"/>
      <c r="C1030" s="1"/>
      <c r="D1030" s="1"/>
      <c r="E1030" s="1"/>
      <c r="F1030" s="1"/>
      <c r="G1030" s="1"/>
      <c r="H1030" s="1"/>
      <c r="I1030" s="1"/>
      <c r="J1030" s="1"/>
      <c r="K1030" s="1"/>
      <c r="L1030" s="1"/>
      <c r="M1030" s="1"/>
      <c r="N1030" s="1"/>
      <c r="O1030" s="1"/>
      <c r="P1030" s="1"/>
      <c r="Q1030" s="1"/>
      <c r="R1030" s="1"/>
      <c r="S1030" s="1"/>
      <c r="T1030" s="1"/>
      <c r="U1030" s="1"/>
    </row>
    <row r="1031" spans="1:21" ht="9.75" customHeight="1">
      <c r="A1031" s="1"/>
      <c r="B1031" s="1"/>
      <c r="C1031" s="1"/>
      <c r="D1031" s="1"/>
      <c r="E1031" s="1"/>
      <c r="F1031" s="1"/>
      <c r="G1031" s="1"/>
      <c r="H1031" s="1"/>
      <c r="I1031" s="1"/>
      <c r="J1031" s="1"/>
      <c r="K1031" s="1"/>
      <c r="L1031" s="1"/>
      <c r="M1031" s="1"/>
      <c r="N1031" s="1"/>
      <c r="O1031" s="1"/>
      <c r="P1031" s="1"/>
      <c r="Q1031" s="1"/>
      <c r="R1031" s="1"/>
      <c r="S1031" s="1"/>
      <c r="T1031" s="1"/>
      <c r="U1031" s="1"/>
    </row>
    <row r="1032" spans="1:21" ht="9.75" customHeight="1">
      <c r="A1032" s="1"/>
      <c r="B1032" s="1"/>
      <c r="C1032" s="1"/>
      <c r="D1032" s="1"/>
      <c r="E1032" s="1"/>
      <c r="F1032" s="1"/>
      <c r="G1032" s="1"/>
      <c r="H1032" s="1"/>
      <c r="I1032" s="1"/>
      <c r="J1032" s="1"/>
      <c r="K1032" s="1"/>
      <c r="L1032" s="1"/>
      <c r="M1032" s="1"/>
      <c r="N1032" s="1"/>
      <c r="O1032" s="1"/>
      <c r="P1032" s="1"/>
      <c r="Q1032" s="1"/>
      <c r="R1032" s="1"/>
      <c r="S1032" s="1"/>
      <c r="T1032" s="1"/>
      <c r="U1032" s="1"/>
    </row>
    <row r="1033" spans="1:21" ht="9.75" customHeight="1">
      <c r="A1033" s="1"/>
      <c r="B1033" s="1"/>
      <c r="C1033" s="1"/>
      <c r="D1033" s="1"/>
      <c r="E1033" s="1"/>
      <c r="F1033" s="1"/>
      <c r="G1033" s="1"/>
      <c r="H1033" s="1"/>
      <c r="I1033" s="1"/>
      <c r="J1033" s="1"/>
      <c r="K1033" s="1"/>
      <c r="L1033" s="1"/>
      <c r="M1033" s="1"/>
      <c r="N1033" s="1"/>
      <c r="O1033" s="1"/>
      <c r="P1033" s="1"/>
      <c r="Q1033" s="1"/>
      <c r="R1033" s="1"/>
      <c r="S1033" s="1"/>
      <c r="T1033" s="1"/>
      <c r="U1033" s="1"/>
    </row>
    <row r="1034" spans="1:21" ht="9.75" customHeight="1">
      <c r="A1034" s="1"/>
      <c r="B1034" s="1"/>
      <c r="C1034" s="1"/>
      <c r="D1034" s="1"/>
      <c r="E1034" s="1"/>
      <c r="F1034" s="1"/>
      <c r="G1034" s="1"/>
      <c r="H1034" s="1"/>
      <c r="I1034" s="1"/>
      <c r="J1034" s="1"/>
      <c r="K1034" s="1"/>
      <c r="L1034" s="1"/>
      <c r="M1034" s="1"/>
      <c r="N1034" s="1"/>
      <c r="O1034" s="1"/>
      <c r="P1034" s="1"/>
      <c r="Q1034" s="1"/>
      <c r="R1034" s="1"/>
      <c r="S1034" s="1"/>
      <c r="T1034" s="1"/>
      <c r="U1034" s="1"/>
    </row>
    <row r="1035" spans="1:21" ht="9.75" customHeight="1">
      <c r="A1035" s="1"/>
      <c r="B1035" s="1"/>
      <c r="C1035" s="1"/>
      <c r="D1035" s="1"/>
      <c r="E1035" s="1"/>
      <c r="F1035" s="1"/>
      <c r="G1035" s="1"/>
      <c r="H1035" s="1"/>
      <c r="I1035" s="1"/>
      <c r="J1035" s="1"/>
      <c r="K1035" s="1"/>
      <c r="L1035" s="1"/>
      <c r="M1035" s="1"/>
      <c r="N1035" s="1"/>
      <c r="O1035" s="1"/>
      <c r="P1035" s="1"/>
      <c r="Q1035" s="1"/>
      <c r="R1035" s="1"/>
      <c r="S1035" s="1"/>
      <c r="T1035" s="1"/>
      <c r="U1035" s="1"/>
    </row>
    <row r="1036" spans="1:21" ht="9.75" customHeight="1">
      <c r="A1036" s="1"/>
      <c r="B1036" s="1"/>
      <c r="C1036" s="1"/>
      <c r="D1036" s="1"/>
      <c r="E1036" s="1"/>
      <c r="F1036" s="1"/>
      <c r="G1036" s="1"/>
      <c r="H1036" s="1"/>
      <c r="I1036" s="1"/>
      <c r="J1036" s="1"/>
      <c r="K1036" s="1"/>
      <c r="L1036" s="1"/>
      <c r="M1036" s="1"/>
      <c r="N1036" s="1"/>
      <c r="O1036" s="1"/>
      <c r="P1036" s="1"/>
      <c r="Q1036" s="1"/>
      <c r="R1036" s="1"/>
      <c r="S1036" s="1"/>
      <c r="T1036" s="1"/>
      <c r="U1036" s="1"/>
    </row>
    <row r="1037" spans="1:21" ht="9.75" customHeight="1">
      <c r="A1037" s="1"/>
      <c r="B1037" s="1"/>
      <c r="C1037" s="1"/>
      <c r="D1037" s="1"/>
      <c r="E1037" s="1"/>
      <c r="F1037" s="1"/>
      <c r="G1037" s="1"/>
      <c r="H1037" s="1"/>
      <c r="I1037" s="1"/>
      <c r="J1037" s="1"/>
      <c r="K1037" s="1"/>
      <c r="L1037" s="1"/>
      <c r="M1037" s="1"/>
      <c r="N1037" s="1"/>
      <c r="O1037" s="1"/>
      <c r="P1037" s="1"/>
      <c r="Q1037" s="1"/>
      <c r="R1037" s="1"/>
      <c r="S1037" s="1"/>
      <c r="T1037" s="1"/>
      <c r="U1037" s="1"/>
    </row>
    <row r="1038" spans="1:21" ht="9.75" customHeight="1">
      <c r="A1038" s="1"/>
      <c r="B1038" s="1"/>
      <c r="C1038" s="1"/>
      <c r="D1038" s="1"/>
      <c r="E1038" s="1"/>
      <c r="F1038" s="1"/>
      <c r="G1038" s="1"/>
      <c r="H1038" s="1"/>
      <c r="I1038" s="1"/>
      <c r="J1038" s="1"/>
      <c r="K1038" s="1"/>
      <c r="L1038" s="1"/>
      <c r="M1038" s="1"/>
      <c r="N1038" s="1"/>
      <c r="O1038" s="1"/>
      <c r="P1038" s="1"/>
      <c r="Q1038" s="1"/>
      <c r="R1038" s="1"/>
      <c r="S1038" s="1"/>
      <c r="T1038" s="1"/>
      <c r="U1038" s="1"/>
    </row>
    <row r="1039" spans="1:21" ht="9.75" customHeight="1">
      <c r="A1039" s="1"/>
      <c r="B1039" s="1"/>
      <c r="C1039" s="1"/>
      <c r="D1039" s="1"/>
      <c r="E1039" s="1"/>
      <c r="F1039" s="1"/>
      <c r="G1039" s="1"/>
      <c r="H1039" s="1"/>
      <c r="I1039" s="1"/>
      <c r="J1039" s="1"/>
      <c r="K1039" s="1"/>
      <c r="L1039" s="1"/>
      <c r="M1039" s="1"/>
      <c r="N1039" s="1"/>
      <c r="O1039" s="1"/>
      <c r="P1039" s="1"/>
      <c r="Q1039" s="1"/>
      <c r="R1039" s="1"/>
      <c r="S1039" s="1"/>
      <c r="T1039" s="1"/>
      <c r="U1039" s="1"/>
    </row>
    <row r="1040" spans="1:21" ht="9.75" customHeight="1">
      <c r="A1040" s="1"/>
      <c r="B1040" s="1"/>
      <c r="C1040" s="1"/>
      <c r="D1040" s="1"/>
      <c r="E1040" s="1"/>
      <c r="F1040" s="1"/>
      <c r="G1040" s="1"/>
      <c r="H1040" s="1"/>
      <c r="I1040" s="1"/>
      <c r="J1040" s="1"/>
      <c r="K1040" s="1"/>
      <c r="L1040" s="1"/>
      <c r="M1040" s="1"/>
      <c r="N1040" s="1"/>
      <c r="O1040" s="1"/>
      <c r="P1040" s="1"/>
      <c r="Q1040" s="1"/>
      <c r="R1040" s="1"/>
      <c r="S1040" s="1"/>
      <c r="T1040" s="1"/>
      <c r="U1040" s="1"/>
    </row>
    <row r="1041" spans="1:21" ht="9.75" customHeight="1">
      <c r="A1041" s="1"/>
      <c r="B1041" s="1"/>
      <c r="C1041" s="1"/>
      <c r="D1041" s="1"/>
      <c r="E1041" s="1"/>
      <c r="F1041" s="1"/>
      <c r="G1041" s="1"/>
      <c r="H1041" s="1"/>
      <c r="I1041" s="1"/>
      <c r="J1041" s="1"/>
      <c r="K1041" s="1"/>
      <c r="L1041" s="1"/>
      <c r="M1041" s="1"/>
      <c r="N1041" s="1"/>
      <c r="O1041" s="1"/>
      <c r="P1041" s="1"/>
      <c r="Q1041" s="1"/>
      <c r="R1041" s="1"/>
      <c r="S1041" s="1"/>
      <c r="T1041" s="1"/>
      <c r="U1041" s="1"/>
    </row>
    <row r="1042" spans="1:21" ht="9.75" customHeight="1">
      <c r="A1042" s="1"/>
      <c r="B1042" s="1"/>
      <c r="C1042" s="1"/>
      <c r="D1042" s="1"/>
      <c r="E1042" s="1"/>
      <c r="F1042" s="1"/>
      <c r="G1042" s="1"/>
      <c r="H1042" s="1"/>
      <c r="I1042" s="1"/>
      <c r="J1042" s="1"/>
      <c r="K1042" s="1"/>
      <c r="L1042" s="1"/>
      <c r="M1042" s="1"/>
      <c r="N1042" s="1"/>
      <c r="O1042" s="1"/>
      <c r="P1042" s="1"/>
      <c r="Q1042" s="1"/>
      <c r="R1042" s="1"/>
      <c r="S1042" s="1"/>
      <c r="T1042" s="1"/>
      <c r="U1042" s="1"/>
    </row>
    <row r="1043" spans="1:21" ht="9.75" customHeight="1">
      <c r="A1043" s="1"/>
      <c r="B1043" s="1"/>
      <c r="C1043" s="1"/>
      <c r="D1043" s="1"/>
      <c r="E1043" s="1"/>
      <c r="F1043" s="1"/>
      <c r="G1043" s="1"/>
      <c r="H1043" s="1"/>
      <c r="I1043" s="1"/>
      <c r="J1043" s="1"/>
      <c r="K1043" s="1"/>
      <c r="L1043" s="1"/>
      <c r="M1043" s="1"/>
      <c r="N1043" s="1"/>
      <c r="O1043" s="1"/>
      <c r="P1043" s="1"/>
      <c r="Q1043" s="1"/>
      <c r="R1043" s="1"/>
      <c r="S1043" s="1"/>
      <c r="T1043" s="1"/>
      <c r="U1043" s="1"/>
    </row>
    <row r="1044" spans="1:21" ht="9.75" customHeight="1">
      <c r="A1044" s="1"/>
      <c r="B1044" s="1"/>
      <c r="C1044" s="1"/>
      <c r="D1044" s="1"/>
      <c r="E1044" s="1"/>
      <c r="F1044" s="1"/>
      <c r="G1044" s="1"/>
      <c r="H1044" s="1"/>
      <c r="I1044" s="1"/>
      <c r="J1044" s="1"/>
      <c r="K1044" s="1"/>
      <c r="L1044" s="1"/>
      <c r="M1044" s="1"/>
      <c r="N1044" s="1"/>
      <c r="O1044" s="1"/>
      <c r="P1044" s="1"/>
      <c r="Q1044" s="1"/>
      <c r="R1044" s="1"/>
      <c r="S1044" s="1"/>
      <c r="T1044" s="1"/>
      <c r="U1044" s="1"/>
    </row>
    <row r="1045" spans="1:21" ht="9.75" customHeight="1">
      <c r="A1045" s="1"/>
      <c r="B1045" s="1"/>
      <c r="C1045" s="1"/>
      <c r="D1045" s="1"/>
      <c r="E1045" s="1"/>
      <c r="F1045" s="1"/>
      <c r="G1045" s="1"/>
      <c r="H1045" s="1"/>
      <c r="I1045" s="1"/>
      <c r="J1045" s="1"/>
      <c r="K1045" s="1"/>
      <c r="L1045" s="1"/>
      <c r="M1045" s="1"/>
      <c r="N1045" s="1"/>
      <c r="O1045" s="1"/>
      <c r="P1045" s="1"/>
      <c r="Q1045" s="1"/>
      <c r="R1045" s="1"/>
      <c r="S1045" s="1"/>
      <c r="T1045" s="1"/>
      <c r="U1045" s="1"/>
    </row>
    <row r="1046" spans="1:21" ht="9.75" customHeight="1">
      <c r="A1046" s="1"/>
      <c r="B1046" s="1"/>
      <c r="C1046" s="1"/>
      <c r="D1046" s="1"/>
      <c r="E1046" s="1"/>
      <c r="F1046" s="1"/>
      <c r="G1046" s="1"/>
      <c r="H1046" s="1"/>
      <c r="I1046" s="1"/>
      <c r="J1046" s="1"/>
      <c r="K1046" s="1"/>
      <c r="L1046" s="1"/>
      <c r="M1046" s="1"/>
      <c r="N1046" s="1"/>
      <c r="O1046" s="1"/>
      <c r="P1046" s="1"/>
      <c r="Q1046" s="1"/>
      <c r="R1046" s="1"/>
      <c r="S1046" s="1"/>
      <c r="T1046" s="1"/>
      <c r="U1046" s="1"/>
    </row>
    <row r="1047" spans="1:21" ht="9.75" customHeight="1">
      <c r="A1047" s="1"/>
      <c r="B1047" s="1"/>
      <c r="C1047" s="1"/>
      <c r="D1047" s="1"/>
      <c r="E1047" s="1"/>
      <c r="F1047" s="1"/>
      <c r="G1047" s="1"/>
      <c r="H1047" s="1"/>
      <c r="I1047" s="1"/>
      <c r="J1047" s="1"/>
      <c r="K1047" s="1"/>
      <c r="L1047" s="1"/>
      <c r="M1047" s="1"/>
      <c r="N1047" s="1"/>
      <c r="O1047" s="1"/>
      <c r="P1047" s="1"/>
      <c r="Q1047" s="1"/>
      <c r="R1047" s="1"/>
      <c r="S1047" s="1"/>
      <c r="T1047" s="1"/>
      <c r="U1047" s="1"/>
    </row>
    <row r="1048" spans="1:21" ht="9.75" customHeight="1">
      <c r="A1048" s="1"/>
      <c r="B1048" s="1"/>
      <c r="C1048" s="1"/>
      <c r="D1048" s="1"/>
      <c r="E1048" s="1"/>
      <c r="F1048" s="1"/>
      <c r="G1048" s="1"/>
      <c r="H1048" s="1"/>
      <c r="I1048" s="1"/>
      <c r="J1048" s="1"/>
      <c r="K1048" s="1"/>
      <c r="L1048" s="1"/>
      <c r="M1048" s="1"/>
      <c r="N1048" s="1"/>
      <c r="O1048" s="1"/>
      <c r="P1048" s="1"/>
      <c r="Q1048" s="1"/>
      <c r="R1048" s="1"/>
      <c r="S1048" s="1"/>
      <c r="T1048" s="1"/>
      <c r="U1048" s="1"/>
    </row>
    <row r="1049" spans="1:21" ht="9.75" customHeight="1">
      <c r="A1049" s="1"/>
      <c r="B1049" s="1"/>
      <c r="C1049" s="1"/>
      <c r="D1049" s="1"/>
      <c r="E1049" s="1"/>
      <c r="F1049" s="1"/>
      <c r="G1049" s="1"/>
      <c r="H1049" s="1"/>
      <c r="I1049" s="1"/>
      <c r="J1049" s="1"/>
      <c r="K1049" s="1"/>
      <c r="L1049" s="1"/>
      <c r="M1049" s="1"/>
      <c r="N1049" s="1"/>
      <c r="O1049" s="1"/>
      <c r="P1049" s="1"/>
      <c r="Q1049" s="1"/>
      <c r="R1049" s="1"/>
      <c r="S1049" s="1"/>
      <c r="T1049" s="1"/>
      <c r="U1049" s="1"/>
    </row>
    <row r="1050" spans="1:21" ht="9.75" customHeight="1">
      <c r="A1050" s="1"/>
      <c r="B1050" s="1"/>
      <c r="C1050" s="1"/>
      <c r="D1050" s="1"/>
      <c r="E1050" s="1"/>
      <c r="F1050" s="1"/>
      <c r="G1050" s="1"/>
      <c r="H1050" s="1"/>
      <c r="I1050" s="1"/>
      <c r="J1050" s="1"/>
      <c r="K1050" s="1"/>
      <c r="L1050" s="1"/>
      <c r="M1050" s="1"/>
      <c r="N1050" s="1"/>
      <c r="O1050" s="1"/>
      <c r="P1050" s="1"/>
      <c r="Q1050" s="1"/>
      <c r="R1050" s="1"/>
      <c r="S1050" s="1"/>
      <c r="T1050" s="1"/>
      <c r="U1050" s="1"/>
    </row>
    <row r="1051" spans="1:21" ht="9.75" customHeight="1">
      <c r="A1051" s="1"/>
      <c r="B1051" s="1"/>
      <c r="C1051" s="1"/>
      <c r="D1051" s="1"/>
      <c r="E1051" s="1"/>
      <c r="F1051" s="1"/>
      <c r="G1051" s="1"/>
      <c r="H1051" s="1"/>
      <c r="I1051" s="1"/>
      <c r="J1051" s="1"/>
      <c r="K1051" s="1"/>
      <c r="L1051" s="1"/>
      <c r="M1051" s="1"/>
      <c r="N1051" s="1"/>
      <c r="O1051" s="1"/>
      <c r="P1051" s="1"/>
      <c r="Q1051" s="1"/>
      <c r="R1051" s="1"/>
      <c r="S1051" s="1"/>
      <c r="T1051" s="1"/>
      <c r="U1051" s="1"/>
    </row>
    <row r="1052" spans="1:21" ht="9.75" customHeight="1">
      <c r="A1052" s="1"/>
      <c r="B1052" s="1"/>
      <c r="C1052" s="1"/>
      <c r="D1052" s="1"/>
      <c r="E1052" s="1"/>
      <c r="F1052" s="1"/>
      <c r="G1052" s="1"/>
      <c r="H1052" s="1"/>
      <c r="I1052" s="1"/>
      <c r="J1052" s="1"/>
      <c r="K1052" s="1"/>
      <c r="L1052" s="1"/>
      <c r="M1052" s="1"/>
      <c r="N1052" s="1"/>
      <c r="O1052" s="1"/>
      <c r="P1052" s="1"/>
      <c r="Q1052" s="1"/>
      <c r="R1052" s="1"/>
      <c r="S1052" s="1"/>
      <c r="T1052" s="1"/>
      <c r="U1052" s="1"/>
    </row>
    <row r="1053" spans="1:21" ht="9.75" customHeight="1">
      <c r="A1053" s="1"/>
      <c r="B1053" s="1"/>
      <c r="C1053" s="1"/>
      <c r="D1053" s="1"/>
      <c r="E1053" s="1"/>
      <c r="F1053" s="1"/>
      <c r="G1053" s="1"/>
      <c r="H1053" s="1"/>
      <c r="I1053" s="1"/>
      <c r="J1053" s="1"/>
      <c r="K1053" s="1"/>
      <c r="L1053" s="1"/>
      <c r="M1053" s="1"/>
      <c r="N1053" s="1"/>
      <c r="O1053" s="1"/>
      <c r="P1053" s="1"/>
      <c r="Q1053" s="1"/>
      <c r="R1053" s="1"/>
      <c r="S1053" s="1"/>
      <c r="T1053" s="1"/>
      <c r="U1053" s="1"/>
    </row>
    <row r="1054" spans="1:21" ht="9.75" customHeight="1">
      <c r="A1054" s="1"/>
      <c r="B1054" s="1"/>
      <c r="C1054" s="1"/>
      <c r="D1054" s="1"/>
      <c r="E1054" s="1"/>
      <c r="F1054" s="1"/>
      <c r="G1054" s="1"/>
      <c r="H1054" s="1"/>
      <c r="I1054" s="1"/>
      <c r="J1054" s="1"/>
      <c r="K1054" s="1"/>
      <c r="L1054" s="1"/>
      <c r="M1054" s="1"/>
      <c r="N1054" s="1"/>
      <c r="O1054" s="1"/>
      <c r="P1054" s="1"/>
      <c r="Q1054" s="1"/>
      <c r="R1054" s="1"/>
      <c r="S1054" s="1"/>
      <c r="T1054" s="1"/>
      <c r="U1054" s="1"/>
    </row>
    <row r="1055" spans="1:21" ht="9.75" customHeight="1">
      <c r="A1055" s="1"/>
      <c r="B1055" s="1"/>
      <c r="C1055" s="1"/>
      <c r="D1055" s="1"/>
      <c r="E1055" s="1"/>
      <c r="F1055" s="1"/>
      <c r="G1055" s="1"/>
      <c r="H1055" s="1"/>
      <c r="I1055" s="1"/>
      <c r="J1055" s="1"/>
      <c r="K1055" s="1"/>
      <c r="L1055" s="1"/>
      <c r="M1055" s="1"/>
      <c r="N1055" s="1"/>
      <c r="O1055" s="1"/>
      <c r="P1055" s="1"/>
      <c r="Q1055" s="1"/>
      <c r="R1055" s="1"/>
      <c r="S1055" s="1"/>
      <c r="T1055" s="1"/>
      <c r="U1055" s="1"/>
    </row>
    <row r="1056" spans="1:21" ht="9.75" customHeight="1">
      <c r="A1056" s="1"/>
      <c r="B1056" s="1"/>
      <c r="C1056" s="1"/>
      <c r="D1056" s="1"/>
      <c r="E1056" s="1"/>
      <c r="F1056" s="1"/>
      <c r="G1056" s="1"/>
      <c r="H1056" s="1"/>
      <c r="I1056" s="1"/>
      <c r="J1056" s="1"/>
      <c r="K1056" s="1"/>
      <c r="L1056" s="1"/>
      <c r="M1056" s="1"/>
      <c r="N1056" s="1"/>
      <c r="O1056" s="1"/>
      <c r="P1056" s="1"/>
      <c r="Q1056" s="1"/>
      <c r="R1056" s="1"/>
      <c r="S1056" s="1"/>
      <c r="T1056" s="1"/>
      <c r="U1056" s="1"/>
    </row>
    <row r="1057" spans="1:21" ht="9.75" customHeight="1">
      <c r="A1057" s="1"/>
      <c r="B1057" s="1"/>
      <c r="C1057" s="1"/>
      <c r="D1057" s="1"/>
      <c r="E1057" s="1"/>
      <c r="F1057" s="1"/>
      <c r="G1057" s="1"/>
      <c r="H1057" s="1"/>
      <c r="I1057" s="1"/>
      <c r="J1057" s="1"/>
      <c r="K1057" s="1"/>
      <c r="L1057" s="1"/>
      <c r="M1057" s="1"/>
      <c r="N1057" s="1"/>
      <c r="O1057" s="1"/>
      <c r="P1057" s="1"/>
      <c r="Q1057" s="1"/>
      <c r="R1057" s="1"/>
      <c r="S1057" s="1"/>
      <c r="T1057" s="1"/>
      <c r="U1057" s="1"/>
    </row>
    <row r="1058" spans="1:21" ht="9.75" customHeight="1">
      <c r="A1058" s="1"/>
      <c r="B1058" s="1"/>
      <c r="C1058" s="1"/>
      <c r="D1058" s="1"/>
      <c r="E1058" s="1"/>
      <c r="F1058" s="1"/>
      <c r="G1058" s="1"/>
      <c r="H1058" s="1"/>
      <c r="I1058" s="1"/>
      <c r="J1058" s="1"/>
      <c r="K1058" s="1"/>
      <c r="L1058" s="1"/>
      <c r="M1058" s="1"/>
      <c r="N1058" s="1"/>
      <c r="O1058" s="1"/>
      <c r="P1058" s="1"/>
      <c r="Q1058" s="1"/>
      <c r="R1058" s="1"/>
      <c r="S1058" s="1"/>
      <c r="T1058" s="1"/>
      <c r="U1058" s="1"/>
    </row>
    <row r="1059" spans="1:21" ht="9.75" customHeight="1">
      <c r="A1059" s="1"/>
      <c r="B1059" s="1"/>
      <c r="C1059" s="1"/>
      <c r="D1059" s="1"/>
      <c r="E1059" s="1"/>
      <c r="F1059" s="1"/>
      <c r="G1059" s="1"/>
      <c r="H1059" s="1"/>
      <c r="I1059" s="1"/>
      <c r="J1059" s="1"/>
      <c r="K1059" s="1"/>
      <c r="L1059" s="1"/>
      <c r="M1059" s="1"/>
      <c r="N1059" s="1"/>
      <c r="O1059" s="1"/>
      <c r="P1059" s="1"/>
      <c r="Q1059" s="1"/>
      <c r="R1059" s="1"/>
      <c r="S1059" s="1"/>
      <c r="T1059" s="1"/>
      <c r="U1059" s="1"/>
    </row>
    <row r="1060" spans="1:21" ht="9.75" customHeight="1">
      <c r="A1060" s="1"/>
      <c r="B1060" s="1"/>
      <c r="C1060" s="1"/>
      <c r="D1060" s="1"/>
      <c r="E1060" s="1"/>
      <c r="F1060" s="1"/>
      <c r="G1060" s="1"/>
      <c r="H1060" s="1"/>
      <c r="I1060" s="1"/>
      <c r="J1060" s="1"/>
      <c r="K1060" s="1"/>
      <c r="L1060" s="1"/>
      <c r="M1060" s="1"/>
      <c r="N1060" s="1"/>
      <c r="O1060" s="1"/>
      <c r="P1060" s="1"/>
      <c r="Q1060" s="1"/>
      <c r="R1060" s="1"/>
      <c r="S1060" s="1"/>
      <c r="T1060" s="1"/>
      <c r="U1060" s="1"/>
    </row>
    <row r="1061" spans="1:21" ht="9.75" customHeight="1">
      <c r="A1061" s="1"/>
      <c r="B1061" s="1"/>
      <c r="C1061" s="1"/>
      <c r="D1061" s="1"/>
      <c r="E1061" s="1"/>
      <c r="F1061" s="1"/>
      <c r="G1061" s="1"/>
      <c r="H1061" s="1"/>
      <c r="I1061" s="1"/>
      <c r="J1061" s="1"/>
      <c r="K1061" s="1"/>
      <c r="L1061" s="1"/>
      <c r="M1061" s="1"/>
      <c r="N1061" s="1"/>
      <c r="O1061" s="1"/>
      <c r="P1061" s="1"/>
      <c r="Q1061" s="1"/>
      <c r="R1061" s="1"/>
      <c r="S1061" s="1"/>
      <c r="T1061" s="1"/>
      <c r="U1061" s="1"/>
    </row>
    <row r="1062" spans="1:21" ht="9.75" customHeight="1">
      <c r="A1062" s="1"/>
      <c r="B1062" s="1"/>
      <c r="C1062" s="1"/>
      <c r="D1062" s="1"/>
      <c r="E1062" s="1"/>
      <c r="F1062" s="1"/>
      <c r="G1062" s="1"/>
      <c r="H1062" s="1"/>
      <c r="I1062" s="1"/>
      <c r="J1062" s="1"/>
      <c r="K1062" s="1"/>
      <c r="L1062" s="1"/>
      <c r="M1062" s="1"/>
      <c r="N1062" s="1"/>
      <c r="O1062" s="1"/>
      <c r="P1062" s="1"/>
      <c r="Q1062" s="1"/>
      <c r="R1062" s="1"/>
      <c r="S1062" s="1"/>
      <c r="T1062" s="1"/>
      <c r="U1062" s="1"/>
    </row>
    <row r="1063" spans="1:21" ht="9.75" customHeight="1">
      <c r="A1063" s="1"/>
      <c r="B1063" s="1"/>
      <c r="C1063" s="1"/>
      <c r="D1063" s="1"/>
      <c r="E1063" s="1"/>
      <c r="F1063" s="1"/>
      <c r="G1063" s="1"/>
      <c r="H1063" s="1"/>
      <c r="I1063" s="1"/>
      <c r="J1063" s="1"/>
      <c r="K1063" s="1"/>
      <c r="L1063" s="1"/>
      <c r="M1063" s="1"/>
      <c r="N1063" s="1"/>
      <c r="O1063" s="1"/>
      <c r="P1063" s="1"/>
      <c r="Q1063" s="1"/>
      <c r="R1063" s="1"/>
      <c r="S1063" s="1"/>
      <c r="T1063" s="1"/>
      <c r="U1063" s="1"/>
    </row>
    <row r="1064" spans="1:21" ht="9.75" customHeight="1">
      <c r="A1064" s="1"/>
      <c r="B1064" s="1"/>
      <c r="C1064" s="1"/>
      <c r="D1064" s="1"/>
      <c r="E1064" s="1"/>
      <c r="F1064" s="1"/>
      <c r="G1064" s="1"/>
      <c r="H1064" s="1"/>
      <c r="I1064" s="1"/>
      <c r="J1064" s="1"/>
      <c r="K1064" s="1"/>
      <c r="L1064" s="1"/>
      <c r="M1064" s="1"/>
      <c r="N1064" s="1"/>
      <c r="O1064" s="1"/>
      <c r="P1064" s="1"/>
      <c r="Q1064" s="1"/>
      <c r="R1064" s="1"/>
      <c r="S1064" s="1"/>
      <c r="T1064" s="1"/>
      <c r="U1064" s="1"/>
    </row>
    <row r="1065" spans="1:21" ht="9.75" customHeight="1">
      <c r="A1065" s="1"/>
      <c r="B1065" s="1"/>
      <c r="C1065" s="1"/>
      <c r="D1065" s="1"/>
      <c r="E1065" s="1"/>
      <c r="F1065" s="1"/>
      <c r="G1065" s="1"/>
      <c r="H1065" s="1"/>
      <c r="I1065" s="1"/>
      <c r="J1065" s="1"/>
      <c r="K1065" s="1"/>
      <c r="L1065" s="1"/>
      <c r="M1065" s="1"/>
      <c r="N1065" s="1"/>
      <c r="O1065" s="1"/>
      <c r="P1065" s="1"/>
      <c r="Q1065" s="1"/>
      <c r="R1065" s="1"/>
      <c r="S1065" s="1"/>
      <c r="T1065" s="1"/>
      <c r="U1065" s="1"/>
    </row>
    <row r="1066" spans="1:21" ht="9.75" customHeight="1">
      <c r="A1066" s="1"/>
      <c r="B1066" s="1"/>
      <c r="C1066" s="1"/>
      <c r="D1066" s="1"/>
      <c r="E1066" s="1"/>
      <c r="F1066" s="1"/>
      <c r="G1066" s="1"/>
      <c r="H1066" s="1"/>
      <c r="I1066" s="1"/>
      <c r="J1066" s="1"/>
      <c r="K1066" s="1"/>
      <c r="L1066" s="1"/>
      <c r="M1066" s="1"/>
      <c r="N1066" s="1"/>
      <c r="O1066" s="1"/>
      <c r="P1066" s="1"/>
      <c r="Q1066" s="1"/>
      <c r="R1066" s="1"/>
      <c r="S1066" s="1"/>
      <c r="T1066" s="1"/>
      <c r="U1066" s="1"/>
    </row>
    <row r="1067" spans="1:21" ht="9.75" customHeight="1">
      <c r="A1067" s="1"/>
      <c r="B1067" s="1"/>
      <c r="C1067" s="1"/>
      <c r="D1067" s="1"/>
      <c r="E1067" s="1"/>
      <c r="F1067" s="1"/>
      <c r="G1067" s="1"/>
      <c r="H1067" s="1"/>
      <c r="I1067" s="1"/>
      <c r="J1067" s="1"/>
      <c r="K1067" s="1"/>
      <c r="L1067" s="1"/>
      <c r="M1067" s="1"/>
      <c r="N1067" s="1"/>
      <c r="O1067" s="1"/>
      <c r="P1067" s="1"/>
      <c r="Q1067" s="1"/>
      <c r="R1067" s="1"/>
      <c r="S1067" s="1"/>
      <c r="T1067" s="1"/>
      <c r="U1067" s="1"/>
    </row>
    <row r="1068" spans="1:21" ht="9.75" customHeight="1">
      <c r="A1068" s="1"/>
      <c r="B1068" s="1"/>
      <c r="C1068" s="1"/>
      <c r="D1068" s="1"/>
      <c r="E1068" s="1"/>
      <c r="F1068" s="1"/>
      <c r="G1068" s="1"/>
      <c r="H1068" s="1"/>
      <c r="I1068" s="1"/>
      <c r="J1068" s="1"/>
      <c r="K1068" s="1"/>
      <c r="L1068" s="1"/>
      <c r="M1068" s="1"/>
      <c r="N1068" s="1"/>
      <c r="O1068" s="1"/>
      <c r="P1068" s="1"/>
      <c r="Q1068" s="1"/>
      <c r="R1068" s="1"/>
      <c r="S1068" s="1"/>
      <c r="T1068" s="1"/>
      <c r="U1068" s="1"/>
    </row>
    <row r="1069" spans="1:21" ht="9.75" customHeight="1">
      <c r="A1069" s="1"/>
      <c r="B1069" s="1"/>
      <c r="C1069" s="1"/>
      <c r="D1069" s="1"/>
      <c r="E1069" s="1"/>
      <c r="F1069" s="1"/>
      <c r="G1069" s="1"/>
      <c r="H1069" s="1"/>
      <c r="I1069" s="1"/>
      <c r="J1069" s="1"/>
      <c r="K1069" s="1"/>
      <c r="L1069" s="1"/>
      <c r="M1069" s="1"/>
      <c r="N1069" s="1"/>
      <c r="O1069" s="1"/>
      <c r="P1069" s="1"/>
      <c r="Q1069" s="1"/>
      <c r="R1069" s="1"/>
      <c r="S1069" s="1"/>
      <c r="T1069" s="1"/>
      <c r="U1069" s="1"/>
    </row>
    <row r="1070" spans="1:21" ht="9.75" customHeight="1">
      <c r="A1070" s="1"/>
      <c r="B1070" s="1"/>
      <c r="C1070" s="1"/>
      <c r="D1070" s="1"/>
      <c r="E1070" s="1"/>
      <c r="F1070" s="1"/>
      <c r="G1070" s="1"/>
      <c r="H1070" s="1"/>
      <c r="I1070" s="1"/>
      <c r="J1070" s="1"/>
      <c r="K1070" s="1"/>
      <c r="L1070" s="1"/>
      <c r="M1070" s="1"/>
      <c r="N1070" s="1"/>
      <c r="O1070" s="1"/>
      <c r="P1070" s="1"/>
      <c r="Q1070" s="1"/>
      <c r="R1070" s="1"/>
      <c r="S1070" s="1"/>
      <c r="T1070" s="1"/>
      <c r="U1070" s="1"/>
    </row>
    <row r="1071" spans="1:21" ht="9.75" customHeight="1">
      <c r="A1071" s="1"/>
      <c r="B1071" s="1"/>
      <c r="C1071" s="1"/>
      <c r="D1071" s="1"/>
      <c r="E1071" s="1"/>
      <c r="F1071" s="1"/>
      <c r="G1071" s="1"/>
      <c r="H1071" s="1"/>
      <c r="I1071" s="1"/>
      <c r="J1071" s="1"/>
      <c r="K1071" s="1"/>
      <c r="L1071" s="1"/>
      <c r="M1071" s="1"/>
      <c r="N1071" s="1"/>
      <c r="O1071" s="1"/>
      <c r="P1071" s="1"/>
      <c r="Q1071" s="1"/>
      <c r="R1071" s="1"/>
      <c r="S1071" s="1"/>
      <c r="T1071" s="1"/>
      <c r="U1071" s="1"/>
    </row>
    <row r="1072" spans="1:21" ht="9.75" customHeight="1">
      <c r="A1072" s="1"/>
      <c r="B1072" s="1"/>
      <c r="C1072" s="1"/>
      <c r="D1072" s="1"/>
      <c r="E1072" s="1"/>
      <c r="F1072" s="1"/>
      <c r="G1072" s="1"/>
      <c r="H1072" s="1"/>
      <c r="I1072" s="1"/>
      <c r="J1072" s="1"/>
      <c r="K1072" s="1"/>
      <c r="L1072" s="1"/>
      <c r="M1072" s="1"/>
      <c r="N1072" s="1"/>
      <c r="O1072" s="1"/>
      <c r="P1072" s="1"/>
      <c r="Q1072" s="1"/>
      <c r="R1072" s="1"/>
      <c r="S1072" s="1"/>
      <c r="T1072" s="1"/>
      <c r="U1072" s="1"/>
    </row>
    <row r="1073" spans="1:21" ht="9.75" customHeight="1">
      <c r="A1073" s="1"/>
      <c r="B1073" s="1"/>
      <c r="C1073" s="1"/>
      <c r="D1073" s="1"/>
      <c r="E1073" s="1"/>
      <c r="F1073" s="1"/>
      <c r="G1073" s="1"/>
      <c r="H1073" s="1"/>
      <c r="I1073" s="1"/>
      <c r="J1073" s="1"/>
      <c r="K1073" s="1"/>
      <c r="L1073" s="1"/>
      <c r="M1073" s="1"/>
      <c r="N1073" s="1"/>
      <c r="O1073" s="1"/>
      <c r="P1073" s="1"/>
      <c r="Q1073" s="1"/>
      <c r="R1073" s="1"/>
      <c r="S1073" s="1"/>
      <c r="T1073" s="1"/>
      <c r="U1073" s="1"/>
    </row>
    <row r="1074" spans="1:21" ht="9.75" customHeight="1">
      <c r="A1074" s="1"/>
      <c r="B1074" s="1"/>
      <c r="C1074" s="1"/>
      <c r="D1074" s="1"/>
      <c r="E1074" s="1"/>
      <c r="F1074" s="1"/>
      <c r="G1074" s="1"/>
      <c r="H1074" s="1"/>
      <c r="I1074" s="1"/>
      <c r="J1074" s="1"/>
      <c r="K1074" s="1"/>
      <c r="L1074" s="1"/>
      <c r="M1074" s="1"/>
      <c r="N1074" s="1"/>
      <c r="O1074" s="1"/>
      <c r="P1074" s="1"/>
      <c r="Q1074" s="1"/>
      <c r="R1074" s="1"/>
      <c r="S1074" s="1"/>
      <c r="T1074" s="1"/>
      <c r="U1074" s="1"/>
    </row>
    <row r="1075" spans="1:21" ht="9.75" customHeight="1">
      <c r="A1075" s="1"/>
      <c r="B1075" s="1"/>
      <c r="C1075" s="1"/>
      <c r="D1075" s="1"/>
      <c r="E1075" s="1"/>
      <c r="F1075" s="1"/>
      <c r="G1075" s="1"/>
      <c r="H1075" s="1"/>
      <c r="I1075" s="1"/>
      <c r="J1075" s="1"/>
      <c r="K1075" s="1"/>
      <c r="L1075" s="1"/>
      <c r="M1075" s="1"/>
      <c r="N1075" s="1"/>
      <c r="O1075" s="1"/>
      <c r="P1075" s="1"/>
      <c r="Q1075" s="1"/>
      <c r="R1075" s="1"/>
      <c r="S1075" s="1"/>
      <c r="T1075" s="1"/>
      <c r="U1075" s="1"/>
    </row>
    <row r="1076" spans="1:21" ht="9.75" customHeight="1">
      <c r="A1076" s="1"/>
      <c r="B1076" s="1"/>
      <c r="C1076" s="1"/>
      <c r="D1076" s="1"/>
      <c r="E1076" s="1"/>
      <c r="F1076" s="1"/>
      <c r="G1076" s="1"/>
      <c r="H1076" s="1"/>
      <c r="I1076" s="1"/>
      <c r="J1076" s="1"/>
      <c r="K1076" s="1"/>
      <c r="L1076" s="1"/>
      <c r="M1076" s="1"/>
      <c r="N1076" s="1"/>
      <c r="O1076" s="1"/>
      <c r="P1076" s="1"/>
      <c r="Q1076" s="1"/>
      <c r="R1076" s="1"/>
      <c r="S1076" s="1"/>
      <c r="T1076" s="1"/>
      <c r="U1076" s="1"/>
    </row>
    <row r="1077" spans="1:21" ht="9.75" customHeight="1">
      <c r="A1077" s="1"/>
      <c r="B1077" s="1"/>
      <c r="C1077" s="1"/>
      <c r="D1077" s="1"/>
      <c r="E1077" s="1"/>
      <c r="F1077" s="1"/>
      <c r="G1077" s="1"/>
      <c r="H1077" s="1"/>
      <c r="I1077" s="1"/>
      <c r="J1077" s="1"/>
      <c r="K1077" s="1"/>
      <c r="L1077" s="1"/>
      <c r="M1077" s="1"/>
      <c r="N1077" s="1"/>
      <c r="O1077" s="1"/>
      <c r="P1077" s="1"/>
      <c r="Q1077" s="1"/>
      <c r="R1077" s="1"/>
      <c r="S1077" s="1"/>
      <c r="T1077" s="1"/>
      <c r="U1077" s="1"/>
    </row>
    <row r="1078" spans="1:21" ht="9.75" customHeight="1">
      <c r="A1078" s="1"/>
      <c r="B1078" s="1"/>
      <c r="C1078" s="1"/>
      <c r="D1078" s="1"/>
      <c r="E1078" s="1"/>
      <c r="F1078" s="1"/>
      <c r="G1078" s="1"/>
      <c r="H1078" s="1"/>
      <c r="I1078" s="1"/>
      <c r="J1078" s="1"/>
      <c r="K1078" s="1"/>
      <c r="L1078" s="1"/>
      <c r="M1078" s="1"/>
      <c r="N1078" s="1"/>
      <c r="O1078" s="1"/>
      <c r="P1078" s="1"/>
      <c r="Q1078" s="1"/>
      <c r="R1078" s="1"/>
      <c r="S1078" s="1"/>
      <c r="T1078" s="1"/>
      <c r="U1078" s="1"/>
    </row>
    <row r="1079" spans="1:21" ht="9.75" customHeight="1">
      <c r="A1079" s="1"/>
      <c r="B1079" s="1"/>
      <c r="C1079" s="1"/>
      <c r="D1079" s="1"/>
      <c r="E1079" s="1"/>
      <c r="F1079" s="1"/>
      <c r="G1079" s="1"/>
      <c r="H1079" s="1"/>
      <c r="I1079" s="1"/>
      <c r="J1079" s="1"/>
      <c r="K1079" s="1"/>
      <c r="L1079" s="1"/>
      <c r="M1079" s="1"/>
      <c r="N1079" s="1"/>
      <c r="O1079" s="1"/>
      <c r="P1079" s="1"/>
      <c r="Q1079" s="1"/>
      <c r="R1079" s="1"/>
      <c r="S1079" s="1"/>
      <c r="T1079" s="1"/>
      <c r="U1079" s="1"/>
    </row>
    <row r="1080" spans="1:21" ht="9.75" customHeight="1">
      <c r="A1080" s="1"/>
      <c r="B1080" s="1"/>
      <c r="C1080" s="1"/>
      <c r="D1080" s="1"/>
      <c r="E1080" s="1"/>
      <c r="F1080" s="1"/>
      <c r="G1080" s="1"/>
      <c r="H1080" s="1"/>
      <c r="I1080" s="1"/>
      <c r="J1080" s="1"/>
      <c r="K1080" s="1"/>
      <c r="L1080" s="1"/>
      <c r="M1080" s="1"/>
      <c r="N1080" s="1"/>
      <c r="O1080" s="1"/>
      <c r="P1080" s="1"/>
      <c r="Q1080" s="1"/>
      <c r="R1080" s="1"/>
      <c r="S1080" s="1"/>
      <c r="T1080" s="1"/>
      <c r="U1080" s="1"/>
    </row>
    <row r="1081" spans="1:21" ht="9.75" customHeight="1">
      <c r="A1081" s="1"/>
      <c r="B1081" s="1"/>
      <c r="C1081" s="1"/>
      <c r="D1081" s="1"/>
      <c r="E1081" s="1"/>
      <c r="F1081" s="1"/>
      <c r="G1081" s="1"/>
      <c r="H1081" s="1"/>
      <c r="I1081" s="1"/>
      <c r="J1081" s="1"/>
      <c r="K1081" s="1"/>
      <c r="L1081" s="1"/>
      <c r="M1081" s="1"/>
      <c r="N1081" s="1"/>
      <c r="O1081" s="1"/>
      <c r="P1081" s="1"/>
      <c r="Q1081" s="1"/>
      <c r="R1081" s="1"/>
      <c r="S1081" s="1"/>
      <c r="T1081" s="1"/>
      <c r="U1081" s="1"/>
    </row>
    <row r="1082" spans="1:21" ht="9.75" customHeight="1">
      <c r="A1082" s="1"/>
      <c r="B1082" s="1"/>
      <c r="C1082" s="1"/>
      <c r="D1082" s="1"/>
      <c r="E1082" s="1"/>
      <c r="F1082" s="1"/>
      <c r="G1082" s="1"/>
      <c r="H1082" s="1"/>
      <c r="I1082" s="1"/>
      <c r="J1082" s="1"/>
      <c r="K1082" s="1"/>
      <c r="L1082" s="1"/>
      <c r="M1082" s="1"/>
      <c r="N1082" s="1"/>
      <c r="O1082" s="1"/>
      <c r="P1082" s="1"/>
      <c r="Q1082" s="1"/>
      <c r="R1082" s="1"/>
      <c r="S1082" s="1"/>
      <c r="T1082" s="1"/>
      <c r="U1082" s="1"/>
    </row>
    <row r="1083" spans="1:21" ht="9.75" customHeight="1">
      <c r="A1083" s="1"/>
      <c r="B1083" s="1"/>
      <c r="C1083" s="1"/>
      <c r="D1083" s="1"/>
      <c r="E1083" s="1"/>
      <c r="F1083" s="1"/>
      <c r="G1083" s="1"/>
      <c r="H1083" s="1"/>
      <c r="I1083" s="1"/>
      <c r="J1083" s="1"/>
      <c r="K1083" s="1"/>
      <c r="L1083" s="1"/>
      <c r="M1083" s="1"/>
      <c r="N1083" s="1"/>
      <c r="O1083" s="1"/>
      <c r="P1083" s="1"/>
      <c r="Q1083" s="1"/>
      <c r="R1083" s="1"/>
      <c r="S1083" s="1"/>
      <c r="T1083" s="1"/>
      <c r="U1083" s="1"/>
    </row>
    <row r="1084" spans="1:21" ht="9.75" customHeight="1">
      <c r="A1084" s="1"/>
      <c r="B1084" s="1"/>
      <c r="C1084" s="1"/>
      <c r="D1084" s="1"/>
      <c r="E1084" s="1"/>
      <c r="F1084" s="1"/>
      <c r="G1084" s="1"/>
      <c r="H1084" s="1"/>
      <c r="I1084" s="1"/>
      <c r="J1084" s="1"/>
      <c r="K1084" s="1"/>
      <c r="L1084" s="1"/>
      <c r="M1084" s="1"/>
      <c r="N1084" s="1"/>
      <c r="O1084" s="1"/>
      <c r="P1084" s="1"/>
      <c r="Q1084" s="1"/>
      <c r="R1084" s="1"/>
      <c r="S1084" s="1"/>
      <c r="T1084" s="1"/>
      <c r="U1084" s="1"/>
    </row>
    <row r="1085" spans="1:21" ht="9.75" customHeight="1">
      <c r="A1085" s="1"/>
      <c r="B1085" s="1"/>
      <c r="C1085" s="1"/>
      <c r="D1085" s="1"/>
      <c r="E1085" s="1"/>
      <c r="F1085" s="1"/>
      <c r="G1085" s="1"/>
      <c r="H1085" s="1"/>
      <c r="I1085" s="1"/>
      <c r="J1085" s="1"/>
      <c r="K1085" s="1"/>
      <c r="L1085" s="1"/>
      <c r="M1085" s="1"/>
      <c r="N1085" s="1"/>
      <c r="O1085" s="1"/>
      <c r="P1085" s="1"/>
      <c r="Q1085" s="1"/>
      <c r="R1085" s="1"/>
      <c r="S1085" s="1"/>
      <c r="T1085" s="1"/>
      <c r="U1085" s="1"/>
    </row>
    <row r="1086" spans="1:21" ht="9.75" customHeight="1">
      <c r="A1086" s="1"/>
      <c r="B1086" s="1"/>
      <c r="C1086" s="1"/>
      <c r="D1086" s="1"/>
      <c r="E1086" s="1"/>
      <c r="F1086" s="1"/>
      <c r="G1086" s="1"/>
      <c r="H1086" s="1"/>
      <c r="I1086" s="1"/>
      <c r="J1086" s="1"/>
      <c r="K1086" s="1"/>
      <c r="L1086" s="1"/>
      <c r="M1086" s="1"/>
      <c r="N1086" s="1"/>
      <c r="O1086" s="1"/>
      <c r="P1086" s="1"/>
      <c r="Q1086" s="1"/>
      <c r="R1086" s="1"/>
      <c r="S1086" s="1"/>
      <c r="T1086" s="1"/>
      <c r="U1086" s="1"/>
    </row>
    <row r="1087" spans="1:21" ht="9.75" customHeight="1">
      <c r="A1087" s="1"/>
      <c r="B1087" s="1"/>
      <c r="C1087" s="1"/>
      <c r="D1087" s="1"/>
      <c r="E1087" s="1"/>
      <c r="F1087" s="1"/>
      <c r="G1087" s="1"/>
      <c r="H1087" s="1"/>
      <c r="I1087" s="1"/>
      <c r="J1087" s="1"/>
      <c r="K1087" s="1"/>
      <c r="L1087" s="1"/>
      <c r="M1087" s="1"/>
      <c r="N1087" s="1"/>
      <c r="O1087" s="1"/>
      <c r="P1087" s="1"/>
      <c r="Q1087" s="1"/>
      <c r="R1087" s="1"/>
      <c r="S1087" s="1"/>
      <c r="T1087" s="1"/>
      <c r="U1087" s="1"/>
    </row>
    <row r="1088" spans="1:21" ht="9.75" customHeight="1">
      <c r="A1088" s="1"/>
      <c r="B1088" s="1"/>
      <c r="C1088" s="1"/>
      <c r="D1088" s="1"/>
      <c r="E1088" s="1"/>
      <c r="F1088" s="1"/>
      <c r="G1088" s="1"/>
      <c r="H1088" s="1"/>
      <c r="I1088" s="1"/>
      <c r="J1088" s="1"/>
      <c r="K1088" s="1"/>
      <c r="L1088" s="1"/>
      <c r="M1088" s="1"/>
      <c r="N1088" s="1"/>
      <c r="O1088" s="1"/>
      <c r="P1088" s="1"/>
      <c r="Q1088" s="1"/>
      <c r="R1088" s="1"/>
      <c r="S1088" s="1"/>
      <c r="T1088" s="1"/>
      <c r="U1088" s="1"/>
    </row>
    <row r="1089" spans="1:21" ht="9.75" customHeight="1">
      <c r="A1089" s="1"/>
      <c r="B1089" s="1"/>
      <c r="C1089" s="1"/>
      <c r="D1089" s="1"/>
      <c r="E1089" s="1"/>
      <c r="F1089" s="1"/>
      <c r="G1089" s="1"/>
      <c r="H1089" s="1"/>
      <c r="I1089" s="1"/>
      <c r="J1089" s="1"/>
      <c r="K1089" s="1"/>
      <c r="L1089" s="1"/>
      <c r="M1089" s="1"/>
      <c r="N1089" s="1"/>
      <c r="O1089" s="1"/>
      <c r="P1089" s="1"/>
      <c r="Q1089" s="1"/>
      <c r="R1089" s="1"/>
      <c r="S1089" s="1"/>
      <c r="T1089" s="1"/>
      <c r="U1089" s="1"/>
    </row>
    <row r="1090" spans="1:21" ht="9.75" customHeight="1">
      <c r="A1090" s="1"/>
      <c r="B1090" s="1"/>
      <c r="C1090" s="1"/>
      <c r="D1090" s="1"/>
      <c r="E1090" s="1"/>
      <c r="F1090" s="1"/>
      <c r="G1090" s="1"/>
      <c r="H1090" s="1"/>
      <c r="I1090" s="1"/>
      <c r="J1090" s="1"/>
      <c r="K1090" s="1"/>
      <c r="L1090" s="1"/>
      <c r="M1090" s="1"/>
      <c r="N1090" s="1"/>
      <c r="O1090" s="1"/>
      <c r="P1090" s="1"/>
      <c r="Q1090" s="1"/>
      <c r="R1090" s="1"/>
      <c r="S1090" s="1"/>
      <c r="T1090" s="1"/>
      <c r="U1090" s="1"/>
    </row>
    <row r="1091" spans="1:21" ht="9.75" customHeight="1">
      <c r="A1091" s="1"/>
      <c r="B1091" s="1"/>
      <c r="C1091" s="1"/>
      <c r="D1091" s="1"/>
      <c r="E1091" s="1"/>
      <c r="F1091" s="1"/>
      <c r="G1091" s="1"/>
      <c r="H1091" s="1"/>
      <c r="I1091" s="1"/>
      <c r="J1091" s="1"/>
      <c r="K1091" s="1"/>
      <c r="L1091" s="1"/>
      <c r="M1091" s="1"/>
      <c r="N1091" s="1"/>
      <c r="O1091" s="1"/>
      <c r="P1091" s="1"/>
      <c r="Q1091" s="1"/>
      <c r="R1091" s="1"/>
      <c r="S1091" s="1"/>
      <c r="T1091" s="1"/>
      <c r="U1091" s="1"/>
    </row>
    <row r="1092" spans="1:21" ht="9.75" customHeight="1">
      <c r="A1092" s="1"/>
      <c r="B1092" s="1"/>
      <c r="C1092" s="1"/>
      <c r="D1092" s="1"/>
      <c r="E1092" s="1"/>
      <c r="F1092" s="1"/>
      <c r="G1092" s="1"/>
      <c r="H1092" s="1"/>
      <c r="I1092" s="1"/>
      <c r="J1092" s="1"/>
      <c r="K1092" s="1"/>
      <c r="L1092" s="1"/>
      <c r="M1092" s="1"/>
      <c r="N1092" s="1"/>
      <c r="O1092" s="1"/>
      <c r="P1092" s="1"/>
      <c r="Q1092" s="1"/>
      <c r="R1092" s="1"/>
      <c r="S1092" s="1"/>
      <c r="T1092" s="1"/>
      <c r="U1092" s="1"/>
    </row>
    <row r="1093" spans="1:21" ht="9.75" customHeight="1">
      <c r="A1093" s="1"/>
      <c r="B1093" s="1"/>
      <c r="C1093" s="1"/>
      <c r="D1093" s="1"/>
      <c r="E1093" s="1"/>
      <c r="F1093" s="1"/>
      <c r="G1093" s="1"/>
      <c r="H1093" s="1"/>
      <c r="I1093" s="1"/>
      <c r="J1093" s="1"/>
      <c r="K1093" s="1"/>
      <c r="L1093" s="1"/>
      <c r="M1093" s="1"/>
      <c r="N1093" s="1"/>
      <c r="O1093" s="1"/>
      <c r="P1093" s="1"/>
      <c r="Q1093" s="1"/>
      <c r="R1093" s="1"/>
      <c r="S1093" s="1"/>
      <c r="T1093" s="1"/>
      <c r="U1093" s="1"/>
    </row>
    <row r="1094" spans="1:21" ht="9.75" customHeight="1">
      <c r="A1094" s="1"/>
      <c r="B1094" s="1"/>
      <c r="C1094" s="1"/>
      <c r="D1094" s="1"/>
      <c r="E1094" s="1"/>
      <c r="F1094" s="1"/>
      <c r="G1094" s="1"/>
      <c r="H1094" s="1"/>
      <c r="I1094" s="1"/>
      <c r="J1094" s="1"/>
      <c r="K1094" s="1"/>
      <c r="L1094" s="1"/>
      <c r="M1094" s="1"/>
      <c r="N1094" s="1"/>
      <c r="O1094" s="1"/>
      <c r="P1094" s="1"/>
      <c r="Q1094" s="1"/>
      <c r="R1094" s="1"/>
      <c r="S1094" s="1"/>
      <c r="T1094" s="1"/>
      <c r="U1094" s="1"/>
    </row>
    <row r="1095" spans="1:21" ht="9.75" customHeight="1">
      <c r="A1095" s="1"/>
      <c r="B1095" s="1"/>
      <c r="C1095" s="1"/>
      <c r="D1095" s="1"/>
      <c r="E1095" s="1"/>
      <c r="F1095" s="1"/>
      <c r="G1095" s="1"/>
      <c r="H1095" s="1"/>
      <c r="I1095" s="1"/>
      <c r="J1095" s="1"/>
      <c r="K1095" s="1"/>
      <c r="L1095" s="1"/>
      <c r="M1095" s="1"/>
      <c r="N1095" s="1"/>
      <c r="O1095" s="1"/>
      <c r="P1095" s="1"/>
      <c r="Q1095" s="1"/>
      <c r="R1095" s="1"/>
      <c r="S1095" s="1"/>
      <c r="T1095" s="1"/>
      <c r="U1095" s="1"/>
    </row>
    <row r="1096" spans="1:21" ht="9.75" customHeight="1">
      <c r="A1096" s="1"/>
      <c r="B1096" s="1"/>
      <c r="C1096" s="1"/>
      <c r="D1096" s="1"/>
      <c r="E1096" s="1"/>
      <c r="F1096" s="1"/>
      <c r="G1096" s="1"/>
      <c r="H1096" s="1"/>
      <c r="I1096" s="1"/>
      <c r="J1096" s="1"/>
      <c r="K1096" s="1"/>
      <c r="L1096" s="1"/>
      <c r="M1096" s="1"/>
      <c r="N1096" s="1"/>
      <c r="O1096" s="1"/>
      <c r="P1096" s="1"/>
      <c r="Q1096" s="1"/>
      <c r="R1096" s="1"/>
      <c r="S1096" s="1"/>
      <c r="T1096" s="1"/>
      <c r="U1096" s="1"/>
    </row>
    <row r="1097" spans="1:21" ht="9.75" customHeight="1">
      <c r="A1097" s="1"/>
      <c r="B1097" s="1"/>
      <c r="C1097" s="1"/>
      <c r="D1097" s="1"/>
      <c r="E1097" s="1"/>
      <c r="F1097" s="1"/>
      <c r="G1097" s="1"/>
      <c r="H1097" s="1"/>
      <c r="I1097" s="1"/>
      <c r="J1097" s="1"/>
      <c r="K1097" s="1"/>
      <c r="L1097" s="1"/>
      <c r="M1097" s="1"/>
      <c r="N1097" s="1"/>
      <c r="O1097" s="1"/>
      <c r="P1097" s="1"/>
      <c r="Q1097" s="1"/>
      <c r="R1097" s="1"/>
      <c r="S1097" s="1"/>
      <c r="T1097" s="1"/>
      <c r="U1097" s="1"/>
    </row>
    <row r="1098" spans="1:21" ht="9.75" customHeight="1">
      <c r="A1098" s="1"/>
      <c r="B1098" s="1"/>
      <c r="C1098" s="1"/>
      <c r="D1098" s="1"/>
      <c r="E1098" s="1"/>
      <c r="F1098" s="1"/>
      <c r="G1098" s="1"/>
      <c r="H1098" s="1"/>
      <c r="I1098" s="1"/>
      <c r="J1098" s="1"/>
      <c r="K1098" s="1"/>
      <c r="L1098" s="1"/>
      <c r="M1098" s="1"/>
      <c r="N1098" s="1"/>
      <c r="O1098" s="1"/>
      <c r="P1098" s="1"/>
      <c r="Q1098" s="1"/>
      <c r="R1098" s="1"/>
      <c r="S1098" s="1"/>
      <c r="T1098" s="1"/>
      <c r="U1098" s="1"/>
    </row>
    <row r="1099" spans="1:21" ht="9.75" customHeight="1">
      <c r="A1099" s="1"/>
      <c r="B1099" s="1"/>
      <c r="C1099" s="1"/>
      <c r="D1099" s="1"/>
      <c r="E1099" s="1"/>
      <c r="F1099" s="1"/>
      <c r="G1099" s="1"/>
      <c r="H1099" s="1"/>
      <c r="I1099" s="1"/>
      <c r="J1099" s="1"/>
      <c r="K1099" s="1"/>
      <c r="L1099" s="1"/>
      <c r="M1099" s="1"/>
      <c r="N1099" s="1"/>
      <c r="O1099" s="1"/>
      <c r="P1099" s="1"/>
      <c r="Q1099" s="1"/>
      <c r="R1099" s="1"/>
      <c r="S1099" s="1"/>
      <c r="T1099" s="1"/>
      <c r="U1099" s="1"/>
    </row>
    <row r="1100" spans="1:21" ht="9.75" customHeight="1">
      <c r="A1100" s="1"/>
      <c r="B1100" s="1"/>
      <c r="C1100" s="1"/>
      <c r="D1100" s="1"/>
      <c r="E1100" s="1"/>
      <c r="F1100" s="1"/>
      <c r="G1100" s="1"/>
      <c r="H1100" s="1"/>
      <c r="I1100" s="1"/>
      <c r="J1100" s="1"/>
      <c r="K1100" s="1"/>
      <c r="L1100" s="1"/>
      <c r="M1100" s="1"/>
      <c r="N1100" s="1"/>
      <c r="O1100" s="1"/>
      <c r="P1100" s="1"/>
      <c r="Q1100" s="1"/>
      <c r="R1100" s="1"/>
      <c r="S1100" s="1"/>
      <c r="T1100" s="1"/>
      <c r="U1100" s="1"/>
    </row>
    <row r="1101" spans="1:21" ht="9.75" customHeight="1">
      <c r="A1101" s="1"/>
      <c r="B1101" s="1"/>
      <c r="C1101" s="1"/>
      <c r="D1101" s="1"/>
      <c r="E1101" s="1"/>
      <c r="F1101" s="1"/>
      <c r="G1101" s="1"/>
      <c r="H1101" s="1"/>
      <c r="I1101" s="1"/>
      <c r="J1101" s="1"/>
      <c r="K1101" s="1"/>
      <c r="L1101" s="1"/>
      <c r="M1101" s="1"/>
      <c r="N1101" s="1"/>
      <c r="O1101" s="1"/>
      <c r="P1101" s="1"/>
      <c r="Q1101" s="1"/>
      <c r="R1101" s="1"/>
      <c r="S1101" s="1"/>
      <c r="T1101" s="1"/>
      <c r="U1101" s="1"/>
    </row>
    <row r="1102" spans="1:21" ht="9.75" customHeight="1">
      <c r="A1102" s="1"/>
      <c r="B1102" s="1"/>
      <c r="C1102" s="1"/>
      <c r="D1102" s="1"/>
      <c r="E1102" s="1"/>
      <c r="F1102" s="1"/>
      <c r="G1102" s="1"/>
      <c r="H1102" s="1"/>
      <c r="I1102" s="1"/>
      <c r="J1102" s="1"/>
      <c r="K1102" s="1"/>
      <c r="L1102" s="1"/>
      <c r="M1102" s="1"/>
      <c r="N1102" s="1"/>
      <c r="O1102" s="1"/>
      <c r="P1102" s="1"/>
      <c r="Q1102" s="1"/>
      <c r="R1102" s="1"/>
      <c r="S1102" s="1"/>
      <c r="T1102" s="1"/>
      <c r="U1102" s="1"/>
    </row>
    <row r="1103" spans="1:21" ht="9.75" customHeight="1">
      <c r="A1103" s="1"/>
      <c r="B1103" s="1"/>
      <c r="C1103" s="1"/>
      <c r="D1103" s="1"/>
      <c r="E1103" s="1"/>
      <c r="F1103" s="1"/>
      <c r="G1103" s="1"/>
      <c r="H1103" s="1"/>
      <c r="I1103" s="1"/>
      <c r="J1103" s="1"/>
      <c r="K1103" s="1"/>
      <c r="L1103" s="1"/>
      <c r="M1103" s="1"/>
      <c r="N1103" s="1"/>
      <c r="O1103" s="1"/>
      <c r="P1103" s="1"/>
      <c r="Q1103" s="1"/>
      <c r="R1103" s="1"/>
      <c r="S1103" s="1"/>
      <c r="T1103" s="1"/>
      <c r="U1103" s="1"/>
    </row>
    <row r="1104" spans="1:21" ht="9.75" customHeight="1">
      <c r="A1104" s="1"/>
      <c r="B1104" s="1"/>
      <c r="C1104" s="1"/>
      <c r="D1104" s="1"/>
      <c r="E1104" s="1"/>
      <c r="F1104" s="1"/>
      <c r="G1104" s="1"/>
      <c r="H1104" s="1"/>
      <c r="I1104" s="1"/>
      <c r="J1104" s="1"/>
      <c r="K1104" s="1"/>
      <c r="L1104" s="1"/>
      <c r="M1104" s="1"/>
      <c r="N1104" s="1"/>
      <c r="O1104" s="1"/>
      <c r="P1104" s="1"/>
      <c r="Q1104" s="1"/>
      <c r="R1104" s="1"/>
      <c r="S1104" s="1"/>
      <c r="T1104" s="1"/>
      <c r="U1104" s="1"/>
    </row>
    <row r="1105" spans="1:21" ht="9.75" customHeight="1">
      <c r="A1105" s="1"/>
      <c r="B1105" s="1"/>
      <c r="C1105" s="1"/>
      <c r="D1105" s="1"/>
      <c r="E1105" s="1"/>
      <c r="F1105" s="1"/>
      <c r="G1105" s="1"/>
      <c r="H1105" s="1"/>
      <c r="I1105" s="1"/>
      <c r="J1105" s="1"/>
      <c r="K1105" s="1"/>
      <c r="L1105" s="1"/>
      <c r="M1105" s="1"/>
      <c r="N1105" s="1"/>
      <c r="O1105" s="1"/>
      <c r="P1105" s="1"/>
      <c r="Q1105" s="1"/>
      <c r="R1105" s="1"/>
      <c r="S1105" s="1"/>
      <c r="T1105" s="1"/>
      <c r="U1105" s="1"/>
    </row>
    <row r="1106" spans="1:21" ht="9.75" customHeight="1">
      <c r="A1106" s="1"/>
      <c r="B1106" s="1"/>
      <c r="C1106" s="1"/>
      <c r="D1106" s="1"/>
      <c r="E1106" s="1"/>
      <c r="F1106" s="1"/>
      <c r="G1106" s="1"/>
      <c r="H1106" s="1"/>
      <c r="I1106" s="1"/>
      <c r="J1106" s="1"/>
      <c r="K1106" s="1"/>
      <c r="L1106" s="1"/>
      <c r="M1106" s="1"/>
      <c r="N1106" s="1"/>
      <c r="O1106" s="1"/>
      <c r="P1106" s="1"/>
      <c r="Q1106" s="1"/>
      <c r="R1106" s="1"/>
      <c r="S1106" s="1"/>
      <c r="T1106" s="1"/>
      <c r="U1106" s="1"/>
    </row>
    <row r="1107" spans="1:21" ht="9.75" customHeight="1">
      <c r="A1107" s="1"/>
      <c r="B1107" s="1"/>
      <c r="C1107" s="1"/>
      <c r="D1107" s="1"/>
      <c r="E1107" s="1"/>
      <c r="F1107" s="1"/>
      <c r="G1107" s="1"/>
      <c r="H1107" s="1"/>
      <c r="I1107" s="1"/>
      <c r="J1107" s="1"/>
      <c r="K1107" s="1"/>
      <c r="L1107" s="1"/>
      <c r="M1107" s="1"/>
      <c r="N1107" s="1"/>
      <c r="O1107" s="1"/>
      <c r="P1107" s="1"/>
      <c r="Q1107" s="1"/>
      <c r="R1107" s="1"/>
      <c r="S1107" s="1"/>
      <c r="T1107" s="1"/>
      <c r="U1107" s="1"/>
    </row>
    <row r="1108" spans="1:21" ht="9.75" customHeight="1">
      <c r="A1108" s="1"/>
      <c r="B1108" s="1"/>
      <c r="C1108" s="1"/>
      <c r="D1108" s="1"/>
      <c r="E1108" s="1"/>
      <c r="F1108" s="1"/>
      <c r="G1108" s="1"/>
      <c r="H1108" s="1"/>
      <c r="I1108" s="1"/>
      <c r="J1108" s="1"/>
      <c r="K1108" s="1"/>
      <c r="L1108" s="1"/>
      <c r="M1108" s="1"/>
      <c r="N1108" s="1"/>
      <c r="O1108" s="1"/>
      <c r="P1108" s="1"/>
      <c r="Q1108" s="1"/>
      <c r="R1108" s="1"/>
      <c r="S1108" s="1"/>
      <c r="T1108" s="1"/>
      <c r="U1108" s="1"/>
    </row>
    <row r="1109" spans="1:21" ht="9.75" customHeight="1">
      <c r="A1109" s="1"/>
      <c r="B1109" s="1"/>
      <c r="C1109" s="1"/>
      <c r="D1109" s="1"/>
      <c r="E1109" s="1"/>
      <c r="F1109" s="1"/>
      <c r="G1109" s="1"/>
      <c r="H1109" s="1"/>
      <c r="I1109" s="1"/>
      <c r="J1109" s="1"/>
      <c r="K1109" s="1"/>
      <c r="L1109" s="1"/>
      <c r="M1109" s="1"/>
      <c r="N1109" s="1"/>
      <c r="O1109" s="1"/>
      <c r="P1109" s="1"/>
      <c r="Q1109" s="1"/>
      <c r="R1109" s="1"/>
      <c r="S1109" s="1"/>
      <c r="T1109" s="1"/>
      <c r="U1109" s="1"/>
    </row>
    <row r="1110" spans="1:21" ht="9.75" customHeight="1">
      <c r="A1110" s="1"/>
      <c r="B1110" s="1"/>
      <c r="C1110" s="1"/>
      <c r="D1110" s="1"/>
      <c r="E1110" s="1"/>
      <c r="F1110" s="1"/>
      <c r="G1110" s="1"/>
      <c r="H1110" s="1"/>
      <c r="I1110" s="1"/>
      <c r="J1110" s="1"/>
      <c r="K1110" s="1"/>
      <c r="L1110" s="1"/>
      <c r="M1110" s="1"/>
      <c r="N1110" s="1"/>
      <c r="O1110" s="1"/>
      <c r="P1110" s="1"/>
      <c r="Q1110" s="1"/>
      <c r="R1110" s="1"/>
      <c r="S1110" s="1"/>
      <c r="T1110" s="1"/>
      <c r="U1110" s="1"/>
    </row>
    <row r="1111" spans="1:21" ht="9.75" customHeight="1">
      <c r="A1111" s="1"/>
      <c r="B1111" s="1"/>
      <c r="C1111" s="1"/>
      <c r="D1111" s="1"/>
      <c r="E1111" s="1"/>
      <c r="F1111" s="1"/>
      <c r="G1111" s="1"/>
      <c r="H1111" s="1"/>
      <c r="I1111" s="1"/>
      <c r="J1111" s="1"/>
      <c r="K1111" s="1"/>
      <c r="L1111" s="1"/>
      <c r="M1111" s="1"/>
      <c r="N1111" s="1"/>
      <c r="O1111" s="1"/>
      <c r="P1111" s="1"/>
      <c r="Q1111" s="1"/>
      <c r="R1111" s="1"/>
      <c r="S1111" s="1"/>
      <c r="T1111" s="1"/>
      <c r="U1111" s="1"/>
    </row>
    <row r="1112" spans="1:21" ht="9.75" customHeight="1">
      <c r="A1112" s="1"/>
      <c r="B1112" s="1"/>
      <c r="C1112" s="1"/>
      <c r="D1112" s="1"/>
      <c r="E1112" s="1"/>
      <c r="F1112" s="1"/>
      <c r="G1112" s="1"/>
      <c r="H1112" s="1"/>
      <c r="I1112" s="1"/>
      <c r="J1112" s="1"/>
      <c r="K1112" s="1"/>
      <c r="L1112" s="1"/>
      <c r="M1112" s="1"/>
      <c r="N1112" s="1"/>
      <c r="O1112" s="1"/>
      <c r="P1112" s="1"/>
      <c r="Q1112" s="1"/>
      <c r="R1112" s="1"/>
      <c r="S1112" s="1"/>
      <c r="T1112" s="1"/>
      <c r="U1112" s="1"/>
    </row>
    <row r="1113" spans="1:21" ht="9.75" customHeight="1">
      <c r="A1113" s="1"/>
      <c r="B1113" s="1"/>
      <c r="C1113" s="1"/>
      <c r="D1113" s="1"/>
      <c r="E1113" s="1"/>
      <c r="F1113" s="1"/>
      <c r="G1113" s="1"/>
      <c r="H1113" s="1"/>
      <c r="I1113" s="1"/>
      <c r="J1113" s="1"/>
      <c r="K1113" s="1"/>
      <c r="L1113" s="1"/>
      <c r="M1113" s="1"/>
      <c r="N1113" s="1"/>
      <c r="O1113" s="1"/>
      <c r="P1113" s="1"/>
      <c r="Q1113" s="1"/>
      <c r="R1113" s="1"/>
      <c r="S1113" s="1"/>
      <c r="T1113" s="1"/>
      <c r="U1113" s="1"/>
    </row>
    <row r="1114" spans="1:21" ht="9.75" customHeight="1">
      <c r="A1114" s="1"/>
      <c r="B1114" s="1"/>
      <c r="C1114" s="1"/>
      <c r="D1114" s="1"/>
      <c r="E1114" s="1"/>
      <c r="F1114" s="1"/>
      <c r="G1114" s="1"/>
      <c r="H1114" s="1"/>
      <c r="I1114" s="1"/>
      <c r="J1114" s="1"/>
      <c r="K1114" s="1"/>
      <c r="L1114" s="1"/>
      <c r="M1114" s="1"/>
      <c r="N1114" s="1"/>
      <c r="O1114" s="1"/>
      <c r="P1114" s="1"/>
      <c r="Q1114" s="1"/>
      <c r="R1114" s="1"/>
      <c r="S1114" s="1"/>
      <c r="T1114" s="1"/>
      <c r="U1114" s="1"/>
    </row>
    <row r="1115" spans="1:21" ht="9.75" customHeight="1">
      <c r="A1115" s="1"/>
      <c r="B1115" s="1"/>
      <c r="C1115" s="1"/>
      <c r="D1115" s="1"/>
      <c r="E1115" s="1"/>
      <c r="F1115" s="1"/>
      <c r="G1115" s="1"/>
      <c r="H1115" s="1"/>
      <c r="I1115" s="1"/>
      <c r="J1115" s="1"/>
      <c r="K1115" s="1"/>
      <c r="L1115" s="1"/>
      <c r="M1115" s="1"/>
      <c r="N1115" s="1"/>
      <c r="O1115" s="1"/>
      <c r="P1115" s="1"/>
      <c r="Q1115" s="1"/>
      <c r="R1115" s="1"/>
      <c r="S1115" s="1"/>
      <c r="T1115" s="1"/>
      <c r="U1115" s="1"/>
    </row>
    <row r="1116" spans="1:21" ht="9.75" customHeight="1">
      <c r="A1116" s="1"/>
      <c r="B1116" s="1"/>
      <c r="C1116" s="1"/>
      <c r="D1116" s="1"/>
      <c r="E1116" s="1"/>
      <c r="F1116" s="1"/>
      <c r="G1116" s="1"/>
      <c r="H1116" s="1"/>
      <c r="I1116" s="1"/>
      <c r="J1116" s="1"/>
      <c r="K1116" s="1"/>
      <c r="L1116" s="1"/>
      <c r="M1116" s="1"/>
      <c r="N1116" s="1"/>
      <c r="O1116" s="1"/>
      <c r="P1116" s="1"/>
      <c r="Q1116" s="1"/>
      <c r="R1116" s="1"/>
      <c r="S1116" s="1"/>
      <c r="T1116" s="1"/>
      <c r="U1116" s="1"/>
    </row>
    <row r="1117" spans="1:21" ht="9.75" customHeight="1">
      <c r="A1117" s="1"/>
      <c r="B1117" s="1"/>
      <c r="C1117" s="1"/>
      <c r="D1117" s="1"/>
      <c r="E1117" s="1"/>
      <c r="F1117" s="1"/>
      <c r="G1117" s="1"/>
      <c r="H1117" s="1"/>
      <c r="I1117" s="1"/>
      <c r="J1117" s="1"/>
      <c r="K1117" s="1"/>
      <c r="L1117" s="1"/>
      <c r="M1117" s="1"/>
      <c r="N1117" s="1"/>
      <c r="O1117" s="1"/>
      <c r="P1117" s="1"/>
      <c r="Q1117" s="1"/>
      <c r="R1117" s="1"/>
      <c r="S1117" s="1"/>
      <c r="T1117" s="1"/>
      <c r="U1117" s="1"/>
    </row>
    <row r="1118" spans="1:21" ht="9.75" customHeight="1">
      <c r="A1118" s="1"/>
      <c r="B1118" s="1"/>
      <c r="C1118" s="1"/>
      <c r="D1118" s="1"/>
      <c r="E1118" s="1"/>
      <c r="F1118" s="1"/>
      <c r="G1118" s="1"/>
      <c r="H1118" s="1"/>
      <c r="I1118" s="1"/>
      <c r="J1118" s="1"/>
      <c r="K1118" s="1"/>
      <c r="L1118" s="1"/>
      <c r="M1118" s="1"/>
      <c r="N1118" s="1"/>
      <c r="O1118" s="1"/>
      <c r="P1118" s="1"/>
      <c r="Q1118" s="1"/>
      <c r="R1118" s="1"/>
      <c r="S1118" s="1"/>
      <c r="T1118" s="1"/>
      <c r="U1118" s="1"/>
    </row>
    <row r="1119" spans="1:21" ht="9.75" customHeight="1">
      <c r="A1119" s="1"/>
      <c r="B1119" s="1"/>
      <c r="C1119" s="1"/>
      <c r="D1119" s="1"/>
      <c r="E1119" s="1"/>
      <c r="F1119" s="1"/>
      <c r="G1119" s="1"/>
      <c r="H1119" s="1"/>
      <c r="I1119" s="1"/>
      <c r="J1119" s="1"/>
      <c r="K1119" s="1"/>
      <c r="L1119" s="1"/>
      <c r="M1119" s="1"/>
      <c r="N1119" s="1"/>
      <c r="O1119" s="1"/>
      <c r="P1119" s="1"/>
      <c r="Q1119" s="1"/>
      <c r="R1119" s="1"/>
      <c r="S1119" s="1"/>
      <c r="T1119" s="1"/>
      <c r="U1119" s="1"/>
    </row>
    <row r="1120" spans="1:21" ht="9.75" customHeight="1">
      <c r="A1120" s="1"/>
      <c r="B1120" s="1"/>
      <c r="C1120" s="1"/>
      <c r="D1120" s="1"/>
      <c r="E1120" s="1"/>
      <c r="F1120" s="1"/>
      <c r="G1120" s="1"/>
      <c r="H1120" s="1"/>
      <c r="I1120" s="1"/>
      <c r="J1120" s="1"/>
      <c r="K1120" s="1"/>
      <c r="L1120" s="1"/>
      <c r="M1120" s="1"/>
      <c r="N1120" s="1"/>
      <c r="O1120" s="1"/>
      <c r="P1120" s="1"/>
      <c r="Q1120" s="1"/>
      <c r="R1120" s="1"/>
      <c r="S1120" s="1"/>
      <c r="T1120" s="1"/>
      <c r="U1120" s="1"/>
    </row>
    <row r="1121" spans="1:21" ht="9.75" customHeight="1">
      <c r="A1121" s="1"/>
      <c r="B1121" s="1"/>
      <c r="C1121" s="1"/>
      <c r="D1121" s="1"/>
      <c r="E1121" s="1"/>
      <c r="F1121" s="1"/>
      <c r="G1121" s="1"/>
      <c r="H1121" s="1"/>
      <c r="I1121" s="1"/>
      <c r="J1121" s="1"/>
      <c r="K1121" s="1"/>
      <c r="L1121" s="1"/>
      <c r="M1121" s="1"/>
      <c r="N1121" s="1"/>
      <c r="O1121" s="1"/>
      <c r="P1121" s="1"/>
      <c r="Q1121" s="1"/>
      <c r="R1121" s="1"/>
      <c r="S1121" s="1"/>
      <c r="T1121" s="1"/>
      <c r="U1121" s="1"/>
    </row>
    <row r="1122" spans="1:21" ht="9.75" customHeight="1">
      <c r="A1122" s="1"/>
      <c r="B1122" s="1"/>
      <c r="C1122" s="1"/>
      <c r="D1122" s="1"/>
      <c r="E1122" s="1"/>
      <c r="F1122" s="1"/>
      <c r="G1122" s="1"/>
      <c r="H1122" s="1"/>
      <c r="I1122" s="1"/>
      <c r="J1122" s="1"/>
      <c r="K1122" s="1"/>
      <c r="L1122" s="1"/>
      <c r="M1122" s="1"/>
      <c r="N1122" s="1"/>
      <c r="O1122" s="1"/>
      <c r="P1122" s="1"/>
      <c r="Q1122" s="1"/>
      <c r="R1122" s="1"/>
      <c r="S1122" s="1"/>
      <c r="T1122" s="1"/>
      <c r="U1122" s="1"/>
    </row>
    <row r="1123" spans="1:21" ht="9.75" customHeight="1">
      <c r="A1123" s="1"/>
      <c r="B1123" s="1"/>
      <c r="C1123" s="1"/>
      <c r="D1123" s="1"/>
      <c r="E1123" s="1"/>
      <c r="F1123" s="1"/>
      <c r="G1123" s="1"/>
      <c r="H1123" s="1"/>
      <c r="I1123" s="1"/>
      <c r="J1123" s="1"/>
      <c r="K1123" s="1"/>
      <c r="L1123" s="1"/>
      <c r="M1123" s="1"/>
      <c r="N1123" s="1"/>
      <c r="O1123" s="1"/>
      <c r="P1123" s="1"/>
      <c r="Q1123" s="1"/>
      <c r="R1123" s="1"/>
      <c r="S1123" s="1"/>
      <c r="T1123" s="1"/>
      <c r="U1123" s="1"/>
    </row>
    <row r="1124" spans="1:21" ht="9.75" customHeight="1">
      <c r="A1124" s="1"/>
      <c r="B1124" s="1"/>
      <c r="C1124" s="1"/>
      <c r="D1124" s="1"/>
      <c r="E1124" s="1"/>
      <c r="F1124" s="1"/>
      <c r="G1124" s="1"/>
      <c r="H1124" s="1"/>
      <c r="I1124" s="1"/>
      <c r="J1124" s="1"/>
      <c r="K1124" s="1"/>
      <c r="L1124" s="1"/>
      <c r="M1124" s="1"/>
      <c r="N1124" s="1"/>
      <c r="O1124" s="1"/>
      <c r="P1124" s="1"/>
      <c r="Q1124" s="1"/>
      <c r="R1124" s="1"/>
      <c r="S1124" s="1"/>
      <c r="T1124" s="1"/>
      <c r="U1124" s="1"/>
    </row>
    <row r="1125" spans="1:21" ht="9.75" customHeight="1">
      <c r="A1125" s="1"/>
      <c r="B1125" s="1"/>
      <c r="C1125" s="1"/>
      <c r="D1125" s="1"/>
      <c r="E1125" s="1"/>
      <c r="F1125" s="1"/>
      <c r="G1125" s="1"/>
      <c r="H1125" s="1"/>
      <c r="I1125" s="1"/>
      <c r="J1125" s="1"/>
      <c r="K1125" s="1"/>
      <c r="L1125" s="1"/>
      <c r="M1125" s="1"/>
      <c r="N1125" s="1"/>
      <c r="O1125" s="1"/>
      <c r="P1125" s="1"/>
      <c r="Q1125" s="1"/>
      <c r="R1125" s="1"/>
      <c r="S1125" s="1"/>
      <c r="T1125" s="1"/>
      <c r="U1125" s="1"/>
    </row>
    <row r="1126" spans="1:21" ht="9.75" customHeight="1">
      <c r="A1126" s="1"/>
      <c r="B1126" s="1"/>
      <c r="C1126" s="1"/>
      <c r="D1126" s="1"/>
      <c r="E1126" s="1"/>
      <c r="F1126" s="1"/>
      <c r="G1126" s="1"/>
      <c r="H1126" s="1"/>
      <c r="I1126" s="1"/>
      <c r="J1126" s="1"/>
      <c r="K1126" s="1"/>
      <c r="L1126" s="1"/>
      <c r="M1126" s="1"/>
      <c r="N1126" s="1"/>
      <c r="O1126" s="1"/>
      <c r="P1126" s="1"/>
      <c r="Q1126" s="1"/>
      <c r="R1126" s="1"/>
      <c r="S1126" s="1"/>
      <c r="T1126" s="1"/>
      <c r="U1126" s="1"/>
    </row>
    <row r="1127" spans="1:21" ht="9.75" customHeight="1">
      <c r="A1127" s="1"/>
      <c r="B1127" s="1"/>
      <c r="C1127" s="1"/>
      <c r="D1127" s="1"/>
      <c r="E1127" s="1"/>
      <c r="F1127" s="1"/>
      <c r="G1127" s="1"/>
      <c r="H1127" s="1"/>
      <c r="I1127" s="1"/>
      <c r="J1127" s="1"/>
      <c r="K1127" s="1"/>
      <c r="L1127" s="1"/>
      <c r="M1127" s="1"/>
      <c r="N1127" s="1"/>
      <c r="O1127" s="1"/>
      <c r="P1127" s="1"/>
      <c r="Q1127" s="1"/>
      <c r="R1127" s="1"/>
      <c r="S1127" s="1"/>
      <c r="T1127" s="1"/>
      <c r="U1127" s="1"/>
    </row>
    <row r="1128" spans="1:21" ht="9.75" customHeight="1">
      <c r="A1128" s="1"/>
      <c r="B1128" s="1"/>
      <c r="C1128" s="1"/>
      <c r="D1128" s="1"/>
      <c r="E1128" s="1"/>
      <c r="F1128" s="1"/>
      <c r="G1128" s="1"/>
      <c r="H1128" s="1"/>
      <c r="I1128" s="1"/>
      <c r="J1128" s="1"/>
      <c r="K1128" s="1"/>
      <c r="L1128" s="1"/>
      <c r="M1128" s="1"/>
      <c r="N1128" s="1"/>
      <c r="O1128" s="1"/>
      <c r="P1128" s="1"/>
      <c r="Q1128" s="1"/>
      <c r="R1128" s="1"/>
      <c r="S1128" s="1"/>
      <c r="T1128" s="1"/>
      <c r="U1128" s="1"/>
    </row>
    <row r="1129" spans="1:21" ht="9.75" customHeight="1">
      <c r="A1129" s="1"/>
      <c r="B1129" s="1"/>
      <c r="C1129" s="1"/>
      <c r="D1129" s="1"/>
      <c r="E1129" s="1"/>
      <c r="F1129" s="1"/>
      <c r="G1129" s="1"/>
      <c r="H1129" s="1"/>
      <c r="I1129" s="1"/>
      <c r="J1129" s="1"/>
      <c r="K1129" s="1"/>
      <c r="L1129" s="1"/>
      <c r="M1129" s="1"/>
      <c r="N1129" s="1"/>
      <c r="O1129" s="1"/>
      <c r="P1129" s="1"/>
      <c r="Q1129" s="1"/>
      <c r="R1129" s="1"/>
      <c r="S1129" s="1"/>
      <c r="T1129" s="1"/>
      <c r="U1129" s="1"/>
    </row>
    <row r="1130" spans="1:21" ht="9.75" customHeight="1">
      <c r="A1130" s="1"/>
      <c r="B1130" s="1"/>
      <c r="C1130" s="1"/>
      <c r="D1130" s="1"/>
      <c r="E1130" s="1"/>
      <c r="F1130" s="1"/>
      <c r="G1130" s="1"/>
      <c r="H1130" s="1"/>
      <c r="I1130" s="1"/>
      <c r="J1130" s="1"/>
      <c r="K1130" s="1"/>
      <c r="L1130" s="1"/>
      <c r="M1130" s="1"/>
      <c r="N1130" s="1"/>
      <c r="O1130" s="1"/>
      <c r="P1130" s="1"/>
      <c r="Q1130" s="1"/>
      <c r="R1130" s="1"/>
      <c r="S1130" s="1"/>
      <c r="T1130" s="1"/>
      <c r="U1130" s="1"/>
    </row>
    <row r="1131" spans="1:21" ht="9.75" customHeight="1">
      <c r="A1131" s="1"/>
      <c r="B1131" s="1"/>
      <c r="C1131" s="1"/>
      <c r="D1131" s="1"/>
      <c r="E1131" s="1"/>
      <c r="F1131" s="1"/>
      <c r="G1131" s="1"/>
      <c r="H1131" s="1"/>
      <c r="I1131" s="1"/>
      <c r="J1131" s="1"/>
      <c r="K1131" s="1"/>
      <c r="L1131" s="1"/>
      <c r="M1131" s="1"/>
      <c r="N1131" s="1"/>
      <c r="O1131" s="1"/>
      <c r="P1131" s="1"/>
      <c r="Q1131" s="1"/>
      <c r="R1131" s="1"/>
      <c r="S1131" s="1"/>
      <c r="T1131" s="1"/>
      <c r="U1131" s="1"/>
    </row>
    <row r="1132" spans="1:21" ht="9.75" customHeight="1">
      <c r="A1132" s="1"/>
      <c r="B1132" s="1"/>
      <c r="C1132" s="1"/>
      <c r="D1132" s="1"/>
      <c r="E1132" s="1"/>
      <c r="F1132" s="1"/>
      <c r="G1132" s="1"/>
      <c r="H1132" s="1"/>
      <c r="I1132" s="1"/>
      <c r="J1132" s="1"/>
      <c r="K1132" s="1"/>
      <c r="L1132" s="1"/>
      <c r="M1132" s="1"/>
      <c r="N1132" s="1"/>
      <c r="O1132" s="1"/>
      <c r="P1132" s="1"/>
      <c r="Q1132" s="1"/>
      <c r="R1132" s="1"/>
      <c r="S1132" s="1"/>
      <c r="T1132" s="1"/>
      <c r="U1132" s="1"/>
    </row>
    <row r="1133" spans="1:21" ht="9.75" customHeight="1">
      <c r="A1133" s="1"/>
      <c r="B1133" s="1"/>
      <c r="C1133" s="1"/>
      <c r="D1133" s="1"/>
      <c r="E1133" s="1"/>
      <c r="F1133" s="1"/>
      <c r="G1133" s="1"/>
      <c r="H1133" s="1"/>
      <c r="I1133" s="1"/>
      <c r="J1133" s="1"/>
      <c r="K1133" s="1"/>
      <c r="L1133" s="1"/>
      <c r="M1133" s="1"/>
      <c r="N1133" s="1"/>
      <c r="O1133" s="1"/>
      <c r="P1133" s="1"/>
      <c r="Q1133" s="1"/>
      <c r="R1133" s="1"/>
      <c r="S1133" s="1"/>
      <c r="T1133" s="1"/>
      <c r="U1133" s="1"/>
    </row>
    <row r="1134" spans="1:21" ht="9.75" customHeight="1">
      <c r="A1134" s="1"/>
      <c r="B1134" s="1"/>
      <c r="C1134" s="1"/>
      <c r="D1134" s="1"/>
      <c r="E1134" s="1"/>
      <c r="F1134" s="1"/>
      <c r="G1134" s="1"/>
      <c r="H1134" s="1"/>
      <c r="I1134" s="1"/>
      <c r="J1134" s="1"/>
      <c r="K1134" s="1"/>
      <c r="L1134" s="1"/>
      <c r="M1134" s="1"/>
      <c r="N1134" s="1"/>
      <c r="O1134" s="1"/>
      <c r="P1134" s="1"/>
      <c r="Q1134" s="1"/>
      <c r="R1134" s="1"/>
      <c r="S1134" s="1"/>
      <c r="T1134" s="1"/>
      <c r="U1134" s="1"/>
    </row>
    <row r="1135" spans="1:21" ht="9.75" customHeight="1">
      <c r="A1135" s="1"/>
      <c r="B1135" s="1"/>
      <c r="C1135" s="1"/>
      <c r="D1135" s="1"/>
      <c r="E1135" s="1"/>
      <c r="F1135" s="1"/>
      <c r="G1135" s="1"/>
      <c r="H1135" s="1"/>
      <c r="I1135" s="1"/>
      <c r="J1135" s="1"/>
      <c r="K1135" s="1"/>
      <c r="L1135" s="1"/>
      <c r="M1135" s="1"/>
      <c r="N1135" s="1"/>
      <c r="O1135" s="1"/>
      <c r="P1135" s="1"/>
      <c r="Q1135" s="1"/>
      <c r="R1135" s="1"/>
      <c r="S1135" s="1"/>
      <c r="T1135" s="1"/>
      <c r="U1135" s="1"/>
    </row>
    <row r="1136" spans="1:21" ht="9.75" customHeight="1">
      <c r="A1136" s="1"/>
      <c r="B1136" s="1"/>
      <c r="C1136" s="1"/>
      <c r="D1136" s="1"/>
      <c r="E1136" s="1"/>
      <c r="F1136" s="1"/>
      <c r="G1136" s="1"/>
      <c r="H1136" s="1"/>
      <c r="I1136" s="1"/>
      <c r="J1136" s="1"/>
      <c r="K1136" s="1"/>
      <c r="L1136" s="1"/>
      <c r="M1136" s="1"/>
      <c r="N1136" s="1"/>
      <c r="O1136" s="1"/>
      <c r="P1136" s="1"/>
      <c r="Q1136" s="1"/>
      <c r="R1136" s="1"/>
      <c r="S1136" s="1"/>
      <c r="T1136" s="1"/>
      <c r="U1136" s="1"/>
    </row>
    <row r="1137" spans="1:21" ht="9.75" customHeight="1">
      <c r="A1137" s="1"/>
      <c r="B1137" s="1"/>
      <c r="C1137" s="1"/>
      <c r="D1137" s="1"/>
      <c r="E1137" s="1"/>
      <c r="F1137" s="1"/>
      <c r="G1137" s="1"/>
      <c r="H1137" s="1"/>
      <c r="I1137" s="1"/>
      <c r="J1137" s="1"/>
      <c r="K1137" s="1"/>
      <c r="L1137" s="1"/>
      <c r="M1137" s="1"/>
      <c r="N1137" s="1"/>
      <c r="O1137" s="1"/>
      <c r="P1137" s="1"/>
      <c r="Q1137" s="1"/>
      <c r="R1137" s="1"/>
      <c r="S1137" s="1"/>
      <c r="T1137" s="1"/>
      <c r="U1137" s="1"/>
    </row>
    <row r="1138" spans="1:21" ht="9.75" customHeight="1">
      <c r="A1138" s="1"/>
      <c r="B1138" s="1"/>
      <c r="C1138" s="1"/>
      <c r="D1138" s="1"/>
      <c r="E1138" s="1"/>
      <c r="F1138" s="1"/>
      <c r="G1138" s="1"/>
      <c r="H1138" s="1"/>
      <c r="I1138" s="1"/>
      <c r="J1138" s="1"/>
      <c r="K1138" s="1"/>
      <c r="L1138" s="1"/>
      <c r="M1138" s="1"/>
      <c r="N1138" s="1"/>
      <c r="O1138" s="1"/>
      <c r="P1138" s="1"/>
      <c r="Q1138" s="1"/>
      <c r="R1138" s="1"/>
      <c r="S1138" s="1"/>
      <c r="T1138" s="1"/>
      <c r="U1138" s="1"/>
    </row>
    <row r="1139" spans="1:21" ht="9.75" customHeight="1">
      <c r="A1139" s="1"/>
      <c r="B1139" s="1"/>
      <c r="C1139" s="1"/>
      <c r="D1139" s="1"/>
      <c r="E1139" s="1"/>
      <c r="F1139" s="1"/>
      <c r="G1139" s="1"/>
      <c r="H1139" s="1"/>
      <c r="I1139" s="1"/>
      <c r="J1139" s="1"/>
      <c r="K1139" s="1"/>
      <c r="L1139" s="1"/>
      <c r="M1139" s="1"/>
      <c r="N1139" s="1"/>
      <c r="O1139" s="1"/>
      <c r="P1139" s="1"/>
      <c r="Q1139" s="1"/>
      <c r="R1139" s="1"/>
      <c r="S1139" s="1"/>
      <c r="T1139" s="1"/>
      <c r="U1139" s="1"/>
    </row>
    <row r="1140" spans="1:21" ht="9.75" customHeight="1">
      <c r="A1140" s="1"/>
      <c r="B1140" s="1"/>
      <c r="C1140" s="1"/>
      <c r="D1140" s="1"/>
      <c r="E1140" s="1"/>
      <c r="F1140" s="1"/>
      <c r="G1140" s="1"/>
      <c r="H1140" s="1"/>
      <c r="I1140" s="1"/>
      <c r="J1140" s="1"/>
      <c r="K1140" s="1"/>
      <c r="L1140" s="1"/>
      <c r="M1140" s="1"/>
      <c r="N1140" s="1"/>
      <c r="O1140" s="1"/>
      <c r="P1140" s="1"/>
      <c r="Q1140" s="1"/>
      <c r="R1140" s="1"/>
      <c r="S1140" s="1"/>
      <c r="T1140" s="1"/>
      <c r="U1140" s="1"/>
    </row>
    <row r="1141" spans="1:21" ht="9.75" customHeight="1">
      <c r="A1141" s="1"/>
      <c r="B1141" s="1"/>
      <c r="C1141" s="1"/>
      <c r="D1141" s="1"/>
      <c r="E1141" s="1"/>
      <c r="F1141" s="1"/>
      <c r="G1141" s="1"/>
      <c r="H1141" s="1"/>
      <c r="I1141" s="1"/>
      <c r="J1141" s="1"/>
      <c r="K1141" s="1"/>
      <c r="L1141" s="1"/>
      <c r="M1141" s="1"/>
      <c r="N1141" s="1"/>
      <c r="O1141" s="1"/>
      <c r="P1141" s="1"/>
      <c r="Q1141" s="1"/>
      <c r="R1141" s="1"/>
      <c r="S1141" s="1"/>
      <c r="T1141" s="1"/>
      <c r="U1141" s="1"/>
    </row>
    <row r="1142" spans="1:21" ht="9.75" customHeight="1">
      <c r="A1142" s="1"/>
      <c r="B1142" s="1"/>
      <c r="C1142" s="1"/>
      <c r="D1142" s="1"/>
      <c r="E1142" s="1"/>
      <c r="F1142" s="1"/>
      <c r="G1142" s="1"/>
      <c r="H1142" s="1"/>
      <c r="I1142" s="1"/>
      <c r="J1142" s="1"/>
      <c r="K1142" s="1"/>
      <c r="L1142" s="1"/>
      <c r="M1142" s="1"/>
      <c r="N1142" s="1"/>
      <c r="O1142" s="1"/>
      <c r="P1142" s="1"/>
      <c r="Q1142" s="1"/>
      <c r="R1142" s="1"/>
      <c r="S1142" s="1"/>
      <c r="T1142" s="1"/>
      <c r="U1142" s="1"/>
    </row>
    <row r="1143" spans="1:21" ht="9.75" customHeight="1">
      <c r="A1143" s="1"/>
      <c r="B1143" s="1"/>
      <c r="C1143" s="1"/>
      <c r="D1143" s="1"/>
      <c r="E1143" s="1"/>
      <c r="F1143" s="1"/>
      <c r="G1143" s="1"/>
      <c r="H1143" s="1"/>
      <c r="I1143" s="1"/>
      <c r="J1143" s="1"/>
      <c r="K1143" s="1"/>
      <c r="L1143" s="1"/>
      <c r="M1143" s="1"/>
      <c r="N1143" s="1"/>
      <c r="O1143" s="1"/>
      <c r="P1143" s="1"/>
      <c r="Q1143" s="1"/>
      <c r="R1143" s="1"/>
      <c r="S1143" s="1"/>
      <c r="T1143" s="1"/>
      <c r="U1143" s="1"/>
    </row>
    <row r="1144" spans="1:21" ht="9.75" customHeight="1">
      <c r="A1144" s="1"/>
      <c r="B1144" s="1"/>
      <c r="C1144" s="1"/>
      <c r="D1144" s="1"/>
      <c r="E1144" s="1"/>
      <c r="F1144" s="1"/>
      <c r="G1144" s="1"/>
      <c r="H1144" s="1"/>
      <c r="I1144" s="1"/>
      <c r="J1144" s="1"/>
      <c r="K1144" s="1"/>
      <c r="L1144" s="1"/>
      <c r="M1144" s="1"/>
      <c r="N1144" s="1"/>
      <c r="O1144" s="1"/>
      <c r="P1144" s="1"/>
      <c r="Q1144" s="1"/>
      <c r="R1144" s="1"/>
      <c r="S1144" s="1"/>
      <c r="T1144" s="1"/>
      <c r="U1144" s="1"/>
    </row>
    <row r="1145" spans="1:21" ht="9.75" customHeight="1">
      <c r="A1145" s="1"/>
      <c r="B1145" s="1"/>
      <c r="C1145" s="1"/>
      <c r="D1145" s="1"/>
      <c r="E1145" s="1"/>
      <c r="F1145" s="1"/>
      <c r="G1145" s="1"/>
      <c r="H1145" s="1"/>
      <c r="I1145" s="1"/>
      <c r="J1145" s="1"/>
      <c r="K1145" s="1"/>
      <c r="L1145" s="1"/>
      <c r="M1145" s="1"/>
      <c r="N1145" s="1"/>
      <c r="O1145" s="1"/>
      <c r="P1145" s="1"/>
      <c r="Q1145" s="1"/>
      <c r="R1145" s="1"/>
      <c r="S1145" s="1"/>
      <c r="T1145" s="1"/>
      <c r="U1145" s="1"/>
    </row>
    <row r="1146" spans="1:21" ht="9.75" customHeight="1">
      <c r="A1146" s="1"/>
      <c r="B1146" s="1"/>
      <c r="C1146" s="1"/>
      <c r="D1146" s="1"/>
      <c r="E1146" s="1"/>
      <c r="F1146" s="1"/>
      <c r="G1146" s="1"/>
      <c r="H1146" s="1"/>
      <c r="I1146" s="1"/>
      <c r="J1146" s="1"/>
      <c r="K1146" s="1"/>
      <c r="L1146" s="1"/>
      <c r="M1146" s="1"/>
      <c r="N1146" s="1"/>
      <c r="O1146" s="1"/>
      <c r="P1146" s="1"/>
      <c r="Q1146" s="1"/>
      <c r="R1146" s="1"/>
      <c r="S1146" s="1"/>
      <c r="T1146" s="1"/>
      <c r="U1146" s="1"/>
    </row>
    <row r="1147" spans="1:21" ht="9.75" customHeight="1">
      <c r="A1147" s="1"/>
      <c r="B1147" s="1"/>
      <c r="C1147" s="1"/>
      <c r="D1147" s="1"/>
      <c r="E1147" s="1"/>
      <c r="F1147" s="1"/>
      <c r="G1147" s="1"/>
      <c r="H1147" s="1"/>
      <c r="I1147" s="1"/>
      <c r="J1147" s="1"/>
      <c r="K1147" s="1"/>
      <c r="L1147" s="1"/>
      <c r="M1147" s="1"/>
      <c r="N1147" s="1"/>
      <c r="O1147" s="1"/>
      <c r="P1147" s="1"/>
      <c r="Q1147" s="1"/>
      <c r="R1147" s="1"/>
      <c r="S1147" s="1"/>
      <c r="T1147" s="1"/>
      <c r="U1147" s="1"/>
    </row>
    <row r="1148" spans="1:21" ht="9.75" customHeight="1">
      <c r="A1148" s="1"/>
      <c r="B1148" s="1"/>
      <c r="C1148" s="1"/>
      <c r="D1148" s="1"/>
      <c r="E1148" s="1"/>
      <c r="F1148" s="1"/>
      <c r="G1148" s="1"/>
      <c r="H1148" s="1"/>
      <c r="I1148" s="1"/>
      <c r="J1148" s="1"/>
      <c r="K1148" s="1"/>
      <c r="L1148" s="1"/>
      <c r="M1148" s="1"/>
      <c r="N1148" s="1"/>
      <c r="O1148" s="1"/>
      <c r="P1148" s="1"/>
      <c r="Q1148" s="1"/>
      <c r="R1148" s="1"/>
      <c r="S1148" s="1"/>
      <c r="T1148" s="1"/>
      <c r="U1148" s="1"/>
    </row>
    <row r="1149" spans="1:21" ht="9.75" customHeight="1">
      <c r="A1149" s="1"/>
      <c r="B1149" s="1"/>
      <c r="C1149" s="1"/>
      <c r="D1149" s="1"/>
      <c r="E1149" s="1"/>
      <c r="F1149" s="1"/>
      <c r="G1149" s="1"/>
      <c r="H1149" s="1"/>
      <c r="I1149" s="1"/>
      <c r="J1149" s="1"/>
      <c r="K1149" s="1"/>
      <c r="L1149" s="1"/>
      <c r="M1149" s="1"/>
      <c r="N1149" s="1"/>
      <c r="O1149" s="1"/>
      <c r="P1149" s="1"/>
      <c r="Q1149" s="1"/>
      <c r="R1149" s="1"/>
      <c r="S1149" s="1"/>
      <c r="T1149" s="1"/>
      <c r="U1149" s="1"/>
    </row>
    <row r="1150" spans="1:21" ht="9.75" customHeight="1">
      <c r="A1150" s="1"/>
      <c r="B1150" s="1"/>
      <c r="C1150" s="1"/>
      <c r="D1150" s="1"/>
      <c r="E1150" s="1"/>
      <c r="F1150" s="1"/>
      <c r="G1150" s="1"/>
      <c r="H1150" s="1"/>
      <c r="I1150" s="1"/>
      <c r="J1150" s="1"/>
      <c r="K1150" s="1"/>
      <c r="L1150" s="1"/>
      <c r="M1150" s="1"/>
      <c r="N1150" s="1"/>
      <c r="O1150" s="1"/>
      <c r="P1150" s="1"/>
      <c r="Q1150" s="1"/>
      <c r="R1150" s="1"/>
      <c r="S1150" s="1"/>
      <c r="T1150" s="1"/>
      <c r="U1150" s="1"/>
    </row>
    <row r="1151" spans="1:21" ht="9.75" customHeight="1">
      <c r="A1151" s="1"/>
      <c r="B1151" s="1"/>
      <c r="C1151" s="1"/>
      <c r="D1151" s="1"/>
      <c r="E1151" s="1"/>
      <c r="F1151" s="1"/>
      <c r="G1151" s="1"/>
      <c r="H1151" s="1"/>
      <c r="I1151" s="1"/>
      <c r="J1151" s="1"/>
      <c r="K1151" s="1"/>
      <c r="L1151" s="1"/>
      <c r="M1151" s="1"/>
      <c r="N1151" s="1"/>
      <c r="O1151" s="1"/>
      <c r="P1151" s="1"/>
      <c r="Q1151" s="1"/>
      <c r="R1151" s="1"/>
      <c r="S1151" s="1"/>
      <c r="T1151" s="1"/>
      <c r="U1151" s="1"/>
    </row>
    <row r="1152" spans="1:21" ht="9.75" customHeight="1">
      <c r="A1152" s="1"/>
      <c r="B1152" s="1"/>
      <c r="C1152" s="1"/>
      <c r="D1152" s="1"/>
      <c r="E1152" s="1"/>
      <c r="F1152" s="1"/>
      <c r="G1152" s="1"/>
      <c r="H1152" s="1"/>
      <c r="I1152" s="1"/>
      <c r="J1152" s="1"/>
      <c r="K1152" s="1"/>
      <c r="L1152" s="1"/>
      <c r="M1152" s="1"/>
      <c r="N1152" s="1"/>
      <c r="O1152" s="1"/>
      <c r="P1152" s="1"/>
      <c r="Q1152" s="1"/>
      <c r="R1152" s="1"/>
      <c r="S1152" s="1"/>
      <c r="T1152" s="1"/>
      <c r="U1152" s="1"/>
    </row>
    <row r="1153" spans="1:21" ht="9.75" customHeight="1">
      <c r="A1153" s="1"/>
      <c r="B1153" s="1"/>
      <c r="C1153" s="1"/>
      <c r="D1153" s="1"/>
      <c r="E1153" s="1"/>
      <c r="F1153" s="1"/>
      <c r="G1153" s="1"/>
      <c r="H1153" s="1"/>
      <c r="I1153" s="1"/>
      <c r="J1153" s="1"/>
      <c r="K1153" s="1"/>
      <c r="L1153" s="1"/>
      <c r="M1153" s="1"/>
      <c r="N1153" s="1"/>
      <c r="O1153" s="1"/>
      <c r="P1153" s="1"/>
      <c r="Q1153" s="1"/>
      <c r="R1153" s="1"/>
      <c r="S1153" s="1"/>
      <c r="T1153" s="1"/>
      <c r="U1153" s="1"/>
    </row>
    <row r="1154" spans="1:21" ht="9.75" customHeight="1">
      <c r="A1154" s="1"/>
      <c r="B1154" s="1"/>
      <c r="C1154" s="1"/>
      <c r="D1154" s="1"/>
      <c r="E1154" s="1"/>
      <c r="F1154" s="1"/>
      <c r="G1154" s="1"/>
      <c r="H1154" s="1"/>
      <c r="I1154" s="1"/>
      <c r="J1154" s="1"/>
      <c r="K1154" s="1"/>
      <c r="L1154" s="1"/>
      <c r="M1154" s="1"/>
      <c r="N1154" s="1"/>
      <c r="O1154" s="1"/>
      <c r="P1154" s="1"/>
      <c r="Q1154" s="1"/>
      <c r="R1154" s="1"/>
      <c r="S1154" s="1"/>
      <c r="T1154" s="1"/>
      <c r="U1154" s="1"/>
    </row>
    <row r="1155" spans="1:21" ht="9.75" customHeight="1">
      <c r="A1155" s="1"/>
      <c r="B1155" s="1"/>
      <c r="C1155" s="1"/>
      <c r="D1155" s="1"/>
      <c r="E1155" s="1"/>
      <c r="F1155" s="1"/>
      <c r="G1155" s="1"/>
      <c r="H1155" s="1"/>
      <c r="I1155" s="1"/>
      <c r="J1155" s="1"/>
      <c r="K1155" s="1"/>
      <c r="L1155" s="1"/>
      <c r="M1155" s="1"/>
      <c r="N1155" s="1"/>
      <c r="O1155" s="1"/>
      <c r="P1155" s="1"/>
      <c r="Q1155" s="1"/>
      <c r="R1155" s="1"/>
      <c r="S1155" s="1"/>
      <c r="T1155" s="1"/>
      <c r="U1155" s="1"/>
    </row>
    <row r="1156" spans="1:21" ht="9.75" customHeight="1">
      <c r="A1156" s="1"/>
      <c r="B1156" s="1"/>
      <c r="C1156" s="1"/>
      <c r="D1156" s="1"/>
      <c r="E1156" s="1"/>
      <c r="F1156" s="1"/>
      <c r="G1156" s="1"/>
      <c r="H1156" s="1"/>
      <c r="I1156" s="1"/>
      <c r="J1156" s="1"/>
      <c r="K1156" s="1"/>
      <c r="L1156" s="1"/>
      <c r="M1156" s="1"/>
      <c r="N1156" s="1"/>
      <c r="O1156" s="1"/>
      <c r="P1156" s="1"/>
      <c r="Q1156" s="1"/>
      <c r="R1156" s="1"/>
      <c r="S1156" s="1"/>
      <c r="T1156" s="1"/>
      <c r="U1156" s="1"/>
    </row>
    <row r="1157" spans="1:21" ht="9.75" customHeight="1">
      <c r="A1157" s="1"/>
      <c r="B1157" s="1"/>
      <c r="C1157" s="1"/>
      <c r="D1157" s="1"/>
      <c r="E1157" s="1"/>
      <c r="F1157" s="1"/>
      <c r="G1157" s="1"/>
      <c r="H1157" s="1"/>
      <c r="I1157" s="1"/>
      <c r="J1157" s="1"/>
      <c r="K1157" s="1"/>
      <c r="L1157" s="1"/>
      <c r="M1157" s="1"/>
      <c r="N1157" s="1"/>
      <c r="O1157" s="1"/>
      <c r="P1157" s="1"/>
      <c r="Q1157" s="1"/>
      <c r="R1157" s="1"/>
      <c r="S1157" s="1"/>
      <c r="T1157" s="1"/>
      <c r="U1157" s="1"/>
    </row>
    <row r="1158" spans="1:21" ht="9.75" customHeight="1">
      <c r="A1158" s="1"/>
      <c r="B1158" s="1"/>
      <c r="C1158" s="1"/>
      <c r="D1158" s="1"/>
      <c r="E1158" s="1"/>
      <c r="F1158" s="1"/>
      <c r="G1158" s="1"/>
      <c r="H1158" s="1"/>
      <c r="I1158" s="1"/>
      <c r="J1158" s="1"/>
      <c r="K1158" s="1"/>
      <c r="L1158" s="1"/>
      <c r="M1158" s="1"/>
      <c r="N1158" s="1"/>
      <c r="O1158" s="1"/>
      <c r="P1158" s="1"/>
      <c r="Q1158" s="1"/>
      <c r="R1158" s="1"/>
      <c r="S1158" s="1"/>
      <c r="T1158" s="1"/>
      <c r="U1158" s="1"/>
    </row>
    <row r="1159" spans="1:21" ht="9.75" customHeight="1">
      <c r="A1159" s="1"/>
      <c r="B1159" s="1"/>
      <c r="C1159" s="1"/>
      <c r="D1159" s="1"/>
      <c r="E1159" s="1"/>
      <c r="F1159" s="1"/>
      <c r="G1159" s="1"/>
      <c r="H1159" s="1"/>
      <c r="I1159" s="1"/>
      <c r="J1159" s="1"/>
      <c r="K1159" s="1"/>
      <c r="L1159" s="1"/>
      <c r="M1159" s="1"/>
      <c r="N1159" s="1"/>
      <c r="O1159" s="1"/>
      <c r="P1159" s="1"/>
      <c r="Q1159" s="1"/>
      <c r="R1159" s="1"/>
      <c r="S1159" s="1"/>
      <c r="T1159" s="1"/>
      <c r="U1159" s="1"/>
    </row>
    <row r="1160" spans="1:21" ht="9.75" customHeight="1">
      <c r="A1160" s="1"/>
      <c r="B1160" s="1"/>
      <c r="C1160" s="1"/>
      <c r="D1160" s="1"/>
      <c r="E1160" s="1"/>
      <c r="F1160" s="1"/>
      <c r="G1160" s="1"/>
      <c r="H1160" s="1"/>
      <c r="I1160" s="1"/>
      <c r="J1160" s="1"/>
      <c r="K1160" s="1"/>
      <c r="L1160" s="1"/>
      <c r="M1160" s="1"/>
      <c r="N1160" s="1"/>
      <c r="O1160" s="1"/>
      <c r="P1160" s="1"/>
      <c r="Q1160" s="1"/>
      <c r="R1160" s="1"/>
      <c r="S1160" s="1"/>
      <c r="T1160" s="1"/>
      <c r="U1160" s="1"/>
    </row>
    <row r="1161" spans="1:21" ht="9.75" customHeight="1">
      <c r="A1161" s="1"/>
      <c r="B1161" s="1"/>
      <c r="C1161" s="1"/>
      <c r="D1161" s="1"/>
      <c r="E1161" s="1"/>
      <c r="F1161" s="1"/>
      <c r="G1161" s="1"/>
      <c r="H1161" s="1"/>
      <c r="I1161" s="1"/>
      <c r="J1161" s="1"/>
      <c r="K1161" s="1"/>
      <c r="L1161" s="1"/>
      <c r="M1161" s="1"/>
      <c r="N1161" s="1"/>
      <c r="O1161" s="1"/>
      <c r="P1161" s="1"/>
      <c r="Q1161" s="1"/>
      <c r="R1161" s="1"/>
      <c r="S1161" s="1"/>
      <c r="T1161" s="1"/>
      <c r="U1161" s="1"/>
    </row>
    <row r="1162" spans="1:21" ht="9.75" customHeight="1">
      <c r="A1162" s="1"/>
      <c r="B1162" s="1"/>
      <c r="C1162" s="1"/>
      <c r="D1162" s="1"/>
      <c r="E1162" s="1"/>
      <c r="F1162" s="1"/>
      <c r="G1162" s="1"/>
      <c r="H1162" s="1"/>
      <c r="I1162" s="1"/>
      <c r="J1162" s="1"/>
      <c r="K1162" s="1"/>
      <c r="L1162" s="1"/>
      <c r="M1162" s="1"/>
      <c r="N1162" s="1"/>
      <c r="O1162" s="1"/>
      <c r="P1162" s="1"/>
      <c r="Q1162" s="1"/>
      <c r="R1162" s="1"/>
      <c r="S1162" s="1"/>
      <c r="T1162" s="1"/>
      <c r="U1162" s="1"/>
    </row>
    <row r="1163" spans="1:21" ht="9.75" customHeight="1">
      <c r="A1163" s="1"/>
      <c r="B1163" s="1"/>
      <c r="C1163" s="1"/>
      <c r="D1163" s="1"/>
      <c r="E1163" s="1"/>
      <c r="F1163" s="1"/>
      <c r="G1163" s="1"/>
      <c r="H1163" s="1"/>
      <c r="I1163" s="1"/>
      <c r="J1163" s="1"/>
      <c r="K1163" s="1"/>
      <c r="L1163" s="1"/>
      <c r="M1163" s="1"/>
      <c r="N1163" s="1"/>
      <c r="O1163" s="1"/>
      <c r="P1163" s="1"/>
      <c r="Q1163" s="1"/>
      <c r="R1163" s="1"/>
      <c r="S1163" s="1"/>
      <c r="T1163" s="1"/>
      <c r="U1163" s="1"/>
    </row>
    <row r="1164" spans="1:21" ht="9.75" customHeight="1">
      <c r="A1164" s="1"/>
      <c r="B1164" s="1"/>
      <c r="C1164" s="1"/>
      <c r="D1164" s="1"/>
      <c r="E1164" s="1"/>
      <c r="F1164" s="1"/>
      <c r="G1164" s="1"/>
      <c r="H1164" s="1"/>
      <c r="I1164" s="1"/>
      <c r="J1164" s="1"/>
      <c r="K1164" s="1"/>
      <c r="L1164" s="1"/>
      <c r="M1164" s="1"/>
      <c r="N1164" s="1"/>
      <c r="O1164" s="1"/>
      <c r="P1164" s="1"/>
      <c r="Q1164" s="1"/>
      <c r="R1164" s="1"/>
      <c r="S1164" s="1"/>
      <c r="T1164" s="1"/>
      <c r="U1164" s="1"/>
    </row>
    <row r="1165" spans="1:21" ht="9.75" customHeight="1">
      <c r="A1165" s="1"/>
      <c r="B1165" s="1"/>
      <c r="C1165" s="1"/>
      <c r="D1165" s="1"/>
      <c r="E1165" s="1"/>
      <c r="F1165" s="1"/>
      <c r="G1165" s="1"/>
      <c r="H1165" s="1"/>
      <c r="I1165" s="1"/>
      <c r="J1165" s="1"/>
      <c r="K1165" s="1"/>
      <c r="L1165" s="1"/>
      <c r="M1165" s="1"/>
      <c r="N1165" s="1"/>
      <c r="O1165" s="1"/>
      <c r="P1165" s="1"/>
      <c r="Q1165" s="1"/>
      <c r="R1165" s="1"/>
      <c r="S1165" s="1"/>
      <c r="T1165" s="1"/>
      <c r="U1165" s="1"/>
    </row>
    <row r="1166" spans="1:21" ht="9.75" customHeight="1">
      <c r="A1166" s="1"/>
      <c r="B1166" s="1"/>
      <c r="C1166" s="1"/>
      <c r="D1166" s="1"/>
      <c r="E1166" s="1"/>
      <c r="F1166" s="1"/>
      <c r="G1166" s="1"/>
      <c r="H1166" s="1"/>
      <c r="I1166" s="1"/>
      <c r="J1166" s="1"/>
      <c r="K1166" s="1"/>
      <c r="L1166" s="1"/>
      <c r="M1166" s="1"/>
      <c r="N1166" s="1"/>
      <c r="O1166" s="1"/>
      <c r="P1166" s="1"/>
      <c r="Q1166" s="1"/>
      <c r="R1166" s="1"/>
      <c r="S1166" s="1"/>
      <c r="T1166" s="1"/>
      <c r="U1166" s="1"/>
    </row>
    <row r="1167" spans="1:21" ht="9.75" customHeight="1">
      <c r="A1167" s="1"/>
      <c r="B1167" s="1"/>
      <c r="C1167" s="1"/>
      <c r="D1167" s="1"/>
      <c r="E1167" s="1"/>
      <c r="F1167" s="1"/>
      <c r="G1167" s="1"/>
      <c r="H1167" s="1"/>
      <c r="I1167" s="1"/>
      <c r="J1167" s="1"/>
      <c r="K1167" s="1"/>
      <c r="L1167" s="1"/>
      <c r="M1167" s="1"/>
      <c r="N1167" s="1"/>
      <c r="O1167" s="1"/>
      <c r="P1167" s="1"/>
      <c r="Q1167" s="1"/>
      <c r="R1167" s="1"/>
      <c r="S1167" s="1"/>
      <c r="T1167" s="1"/>
      <c r="U1167" s="1"/>
    </row>
    <row r="1168" spans="1:21" ht="9.75" customHeight="1">
      <c r="A1168" s="1"/>
      <c r="B1168" s="1"/>
      <c r="C1168" s="1"/>
      <c r="D1168" s="1"/>
      <c r="E1168" s="1"/>
      <c r="F1168" s="1"/>
      <c r="G1168" s="1"/>
      <c r="H1168" s="1"/>
      <c r="I1168" s="1"/>
      <c r="J1168" s="1"/>
      <c r="K1168" s="1"/>
      <c r="L1168" s="1"/>
      <c r="M1168" s="1"/>
      <c r="N1168" s="1"/>
      <c r="O1168" s="1"/>
      <c r="P1168" s="1"/>
      <c r="Q1168" s="1"/>
      <c r="R1168" s="1"/>
      <c r="S1168" s="1"/>
      <c r="T1168" s="1"/>
      <c r="U1168" s="1"/>
    </row>
    <row r="1169" spans="1:21" ht="9.75" customHeight="1">
      <c r="A1169" s="1"/>
      <c r="B1169" s="1"/>
      <c r="C1169" s="1"/>
      <c r="D1169" s="1"/>
      <c r="E1169" s="1"/>
      <c r="F1169" s="1"/>
      <c r="G1169" s="1"/>
      <c r="H1169" s="1"/>
      <c r="I1169" s="1"/>
      <c r="J1169" s="1"/>
      <c r="K1169" s="1"/>
      <c r="L1169" s="1"/>
      <c r="M1169" s="1"/>
      <c r="N1169" s="1"/>
      <c r="O1169" s="1"/>
      <c r="P1169" s="1"/>
      <c r="Q1169" s="1"/>
      <c r="R1169" s="1"/>
      <c r="S1169" s="1"/>
      <c r="T1169" s="1"/>
      <c r="U1169" s="1"/>
    </row>
    <row r="1170" spans="1:21" ht="9.75" customHeight="1">
      <c r="A1170" s="1"/>
      <c r="B1170" s="1"/>
      <c r="C1170" s="1"/>
      <c r="D1170" s="1"/>
      <c r="E1170" s="1"/>
      <c r="F1170" s="1"/>
      <c r="G1170" s="1"/>
      <c r="H1170" s="1"/>
      <c r="I1170" s="1"/>
      <c r="J1170" s="1"/>
      <c r="K1170" s="1"/>
      <c r="L1170" s="1"/>
      <c r="M1170" s="1"/>
      <c r="N1170" s="1"/>
      <c r="O1170" s="1"/>
      <c r="P1170" s="1"/>
      <c r="Q1170" s="1"/>
      <c r="R1170" s="1"/>
      <c r="S1170" s="1"/>
      <c r="T1170" s="1"/>
      <c r="U1170" s="1"/>
    </row>
    <row r="1171" spans="1:21" ht="9.75" customHeight="1">
      <c r="A1171" s="1"/>
      <c r="B1171" s="1"/>
      <c r="C1171" s="1"/>
      <c r="D1171" s="1"/>
      <c r="E1171" s="1"/>
      <c r="F1171" s="1"/>
      <c r="G1171" s="1"/>
      <c r="H1171" s="1"/>
      <c r="I1171" s="1"/>
      <c r="J1171" s="1"/>
      <c r="K1171" s="1"/>
      <c r="L1171" s="1"/>
      <c r="M1171" s="1"/>
      <c r="N1171" s="1"/>
      <c r="O1171" s="1"/>
      <c r="P1171" s="1"/>
      <c r="Q1171" s="1"/>
      <c r="R1171" s="1"/>
      <c r="S1171" s="1"/>
      <c r="T1171" s="1"/>
      <c r="U1171" s="1"/>
    </row>
    <row r="1172" spans="1:21" ht="9.75" customHeight="1">
      <c r="A1172" s="1"/>
      <c r="B1172" s="1"/>
      <c r="C1172" s="1"/>
      <c r="D1172" s="1"/>
      <c r="E1172" s="1"/>
      <c r="F1172" s="1"/>
      <c r="G1172" s="1"/>
      <c r="H1172" s="1"/>
      <c r="I1172" s="1"/>
      <c r="J1172" s="1"/>
      <c r="K1172" s="1"/>
      <c r="L1172" s="1"/>
      <c r="M1172" s="1"/>
      <c r="N1172" s="1"/>
      <c r="O1172" s="1"/>
      <c r="P1172" s="1"/>
      <c r="Q1172" s="1"/>
      <c r="R1172" s="1"/>
      <c r="S1172" s="1"/>
      <c r="T1172" s="1"/>
      <c r="U1172" s="1"/>
    </row>
    <row r="1173" spans="1:21" ht="9.75" customHeight="1">
      <c r="A1173" s="1"/>
      <c r="B1173" s="1"/>
      <c r="C1173" s="1"/>
      <c r="D1173" s="1"/>
      <c r="E1173" s="1"/>
      <c r="F1173" s="1"/>
      <c r="G1173" s="1"/>
      <c r="H1173" s="1"/>
      <c r="I1173" s="1"/>
      <c r="J1173" s="1"/>
      <c r="K1173" s="1"/>
      <c r="L1173" s="1"/>
      <c r="M1173" s="1"/>
      <c r="N1173" s="1"/>
      <c r="O1173" s="1"/>
      <c r="P1173" s="1"/>
      <c r="Q1173" s="1"/>
      <c r="R1173" s="1"/>
      <c r="S1173" s="1"/>
      <c r="T1173" s="1"/>
      <c r="U1173" s="1"/>
    </row>
    <row r="1174" spans="1:21" ht="9.75" customHeight="1">
      <c r="A1174" s="1"/>
      <c r="B1174" s="1"/>
      <c r="C1174" s="1"/>
      <c r="D1174" s="1"/>
      <c r="E1174" s="1"/>
      <c r="F1174" s="1"/>
      <c r="G1174" s="1"/>
      <c r="H1174" s="1"/>
      <c r="I1174" s="1"/>
      <c r="J1174" s="1"/>
      <c r="K1174" s="1"/>
      <c r="L1174" s="1"/>
      <c r="M1174" s="1"/>
      <c r="N1174" s="1"/>
      <c r="O1174" s="1"/>
      <c r="P1174" s="1"/>
      <c r="Q1174" s="1"/>
      <c r="R1174" s="1"/>
      <c r="S1174" s="1"/>
      <c r="T1174" s="1"/>
      <c r="U1174" s="1"/>
    </row>
    <row r="1175" spans="1:21" ht="9.75" customHeight="1">
      <c r="A1175" s="1"/>
      <c r="B1175" s="1"/>
      <c r="C1175" s="1"/>
      <c r="D1175" s="1"/>
      <c r="E1175" s="1"/>
      <c r="F1175" s="1"/>
      <c r="G1175" s="1"/>
      <c r="H1175" s="1"/>
      <c r="I1175" s="1"/>
      <c r="J1175" s="1"/>
      <c r="K1175" s="1"/>
      <c r="L1175" s="1"/>
      <c r="M1175" s="1"/>
      <c r="N1175" s="1"/>
      <c r="O1175" s="1"/>
      <c r="P1175" s="1"/>
      <c r="Q1175" s="1"/>
      <c r="R1175" s="1"/>
      <c r="S1175" s="1"/>
      <c r="T1175" s="1"/>
      <c r="U1175" s="1"/>
    </row>
    <row r="1176" spans="1:21" ht="9.75" customHeight="1">
      <c r="A1176" s="1"/>
      <c r="B1176" s="1"/>
      <c r="C1176" s="1"/>
      <c r="D1176" s="1"/>
      <c r="E1176" s="1"/>
      <c r="F1176" s="1"/>
      <c r="G1176" s="1"/>
      <c r="H1176" s="1"/>
      <c r="I1176" s="1"/>
      <c r="J1176" s="1"/>
      <c r="K1176" s="1"/>
      <c r="L1176" s="1"/>
      <c r="M1176" s="1"/>
      <c r="N1176" s="1"/>
      <c r="O1176" s="1"/>
      <c r="P1176" s="1"/>
      <c r="Q1176" s="1"/>
      <c r="R1176" s="1"/>
      <c r="S1176" s="1"/>
      <c r="T1176" s="1"/>
      <c r="U1176" s="1"/>
    </row>
    <row r="1177" spans="1:21" ht="9.75" customHeight="1">
      <c r="A1177" s="1"/>
      <c r="B1177" s="1"/>
      <c r="C1177" s="1"/>
      <c r="D1177" s="1"/>
      <c r="E1177" s="1"/>
      <c r="F1177" s="1"/>
      <c r="G1177" s="1"/>
      <c r="H1177" s="1"/>
      <c r="I1177" s="1"/>
      <c r="J1177" s="1"/>
      <c r="K1177" s="1"/>
      <c r="L1177" s="1"/>
      <c r="M1177" s="1"/>
      <c r="N1177" s="1"/>
      <c r="O1177" s="1"/>
      <c r="P1177" s="1"/>
      <c r="Q1177" s="1"/>
      <c r="R1177" s="1"/>
      <c r="S1177" s="1"/>
      <c r="T1177" s="1"/>
      <c r="U1177" s="1"/>
    </row>
    <row r="1178" spans="1:21" ht="9.75" customHeight="1">
      <c r="A1178" s="1"/>
      <c r="B1178" s="1"/>
      <c r="C1178" s="1"/>
      <c r="D1178" s="1"/>
      <c r="E1178" s="1"/>
      <c r="F1178" s="1"/>
      <c r="G1178" s="1"/>
      <c r="H1178" s="1"/>
      <c r="I1178" s="1"/>
      <c r="J1178" s="1"/>
      <c r="K1178" s="1"/>
      <c r="L1178" s="1"/>
      <c r="M1178" s="1"/>
      <c r="N1178" s="1"/>
      <c r="O1178" s="1"/>
      <c r="P1178" s="1"/>
      <c r="Q1178" s="1"/>
      <c r="R1178" s="1"/>
      <c r="S1178" s="1"/>
      <c r="T1178" s="1"/>
      <c r="U1178" s="1"/>
    </row>
    <row r="1179" spans="1:21" ht="9.75" customHeight="1">
      <c r="A1179" s="1"/>
      <c r="B1179" s="1"/>
      <c r="C1179" s="1"/>
      <c r="D1179" s="1"/>
      <c r="E1179" s="1"/>
      <c r="F1179" s="1"/>
      <c r="G1179" s="1"/>
      <c r="H1179" s="1"/>
      <c r="I1179" s="1"/>
      <c r="J1179" s="1"/>
      <c r="K1179" s="1"/>
      <c r="L1179" s="1"/>
      <c r="M1179" s="1"/>
      <c r="N1179" s="1"/>
      <c r="O1179" s="1"/>
      <c r="P1179" s="1"/>
      <c r="Q1179" s="1"/>
      <c r="R1179" s="1"/>
      <c r="S1179" s="1"/>
      <c r="T1179" s="1"/>
      <c r="U1179" s="1"/>
    </row>
    <row r="1180" spans="1:21" ht="9.75" customHeight="1">
      <c r="A1180" s="1"/>
      <c r="B1180" s="1"/>
      <c r="C1180" s="1"/>
      <c r="D1180" s="1"/>
      <c r="E1180" s="1"/>
      <c r="F1180" s="1"/>
      <c r="G1180" s="1"/>
      <c r="H1180" s="1"/>
      <c r="I1180" s="1"/>
      <c r="J1180" s="1"/>
      <c r="K1180" s="1"/>
      <c r="L1180" s="1"/>
      <c r="M1180" s="1"/>
      <c r="N1180" s="1"/>
      <c r="O1180" s="1"/>
      <c r="P1180" s="1"/>
      <c r="Q1180" s="1"/>
      <c r="R1180" s="1"/>
      <c r="S1180" s="1"/>
      <c r="T1180" s="1"/>
      <c r="U1180" s="1"/>
    </row>
    <row r="1181" spans="1:21" ht="9.75" customHeight="1">
      <c r="A1181" s="1"/>
      <c r="B1181" s="1"/>
      <c r="C1181" s="1"/>
      <c r="D1181" s="1"/>
      <c r="E1181" s="1"/>
      <c r="F1181" s="1"/>
      <c r="G1181" s="1"/>
      <c r="H1181" s="1"/>
      <c r="I1181" s="1"/>
      <c r="J1181" s="1"/>
      <c r="K1181" s="1"/>
      <c r="L1181" s="1"/>
      <c r="M1181" s="1"/>
      <c r="N1181" s="1"/>
      <c r="O1181" s="1"/>
      <c r="P1181" s="1"/>
      <c r="Q1181" s="1"/>
      <c r="R1181" s="1"/>
      <c r="S1181" s="1"/>
      <c r="T1181" s="1"/>
      <c r="U1181" s="1"/>
    </row>
    <row r="1182" spans="1:21" ht="9.75" customHeight="1">
      <c r="A1182" s="1"/>
      <c r="B1182" s="1"/>
      <c r="C1182" s="1"/>
      <c r="D1182" s="1"/>
      <c r="E1182" s="1"/>
      <c r="F1182" s="1"/>
      <c r="G1182" s="1"/>
      <c r="H1182" s="1"/>
      <c r="I1182" s="1"/>
      <c r="J1182" s="1"/>
      <c r="K1182" s="1"/>
      <c r="L1182" s="1"/>
      <c r="M1182" s="1"/>
      <c r="N1182" s="1"/>
      <c r="O1182" s="1"/>
      <c r="P1182" s="1"/>
      <c r="Q1182" s="1"/>
      <c r="R1182" s="1"/>
      <c r="S1182" s="1"/>
      <c r="T1182" s="1"/>
      <c r="U1182" s="1"/>
    </row>
    <row r="1183" spans="1:21" ht="9.75" customHeight="1">
      <c r="A1183" s="1"/>
      <c r="B1183" s="1"/>
      <c r="C1183" s="1"/>
      <c r="D1183" s="1"/>
      <c r="E1183" s="1"/>
      <c r="F1183" s="1"/>
      <c r="G1183" s="1"/>
      <c r="H1183" s="1"/>
      <c r="I1183" s="1"/>
      <c r="J1183" s="1"/>
      <c r="K1183" s="1"/>
      <c r="L1183" s="1"/>
      <c r="M1183" s="1"/>
      <c r="N1183" s="1"/>
      <c r="O1183" s="1"/>
      <c r="P1183" s="1"/>
      <c r="Q1183" s="1"/>
      <c r="R1183" s="1"/>
      <c r="S1183" s="1"/>
      <c r="T1183" s="1"/>
      <c r="U1183" s="1"/>
    </row>
    <row r="1184" spans="1:21" ht="9.75" customHeight="1">
      <c r="A1184" s="1"/>
      <c r="B1184" s="1"/>
      <c r="C1184" s="1"/>
      <c r="D1184" s="1"/>
      <c r="E1184" s="1"/>
      <c r="F1184" s="1"/>
      <c r="G1184" s="1"/>
      <c r="H1184" s="1"/>
      <c r="I1184" s="1"/>
      <c r="J1184" s="1"/>
      <c r="K1184" s="1"/>
      <c r="L1184" s="1"/>
      <c r="M1184" s="1"/>
      <c r="N1184" s="1"/>
      <c r="O1184" s="1"/>
      <c r="P1184" s="1"/>
      <c r="Q1184" s="1"/>
      <c r="R1184" s="1"/>
      <c r="S1184" s="1"/>
      <c r="T1184" s="1"/>
      <c r="U1184" s="1"/>
    </row>
    <row r="1185" spans="1:21" ht="9.75" customHeight="1">
      <c r="A1185" s="1"/>
      <c r="B1185" s="1"/>
      <c r="C1185" s="1"/>
      <c r="D1185" s="1"/>
      <c r="E1185" s="1"/>
      <c r="F1185" s="1"/>
      <c r="G1185" s="1"/>
      <c r="H1185" s="1"/>
      <c r="I1185" s="1"/>
      <c r="J1185" s="1"/>
      <c r="K1185" s="1"/>
      <c r="L1185" s="1"/>
      <c r="M1185" s="1"/>
      <c r="N1185" s="1"/>
      <c r="O1185" s="1"/>
      <c r="P1185" s="1"/>
      <c r="Q1185" s="1"/>
      <c r="R1185" s="1"/>
      <c r="S1185" s="1"/>
      <c r="T1185" s="1"/>
      <c r="U1185" s="1"/>
    </row>
    <row r="1186" spans="1:21" ht="9.75" customHeight="1">
      <c r="A1186" s="1"/>
      <c r="B1186" s="1"/>
      <c r="C1186" s="1"/>
      <c r="D1186" s="1"/>
      <c r="E1186" s="1"/>
      <c r="F1186" s="1"/>
      <c r="G1186" s="1"/>
      <c r="H1186" s="1"/>
      <c r="I1186" s="1"/>
      <c r="J1186" s="1"/>
      <c r="K1186" s="1"/>
      <c r="L1186" s="1"/>
      <c r="M1186" s="1"/>
      <c r="N1186" s="1"/>
      <c r="O1186" s="1"/>
      <c r="P1186" s="1"/>
      <c r="Q1186" s="1"/>
      <c r="R1186" s="1"/>
      <c r="S1186" s="1"/>
      <c r="T1186" s="1"/>
      <c r="U1186" s="1"/>
    </row>
    <row r="1187" spans="1:21" ht="9.75" customHeight="1">
      <c r="A1187" s="1"/>
      <c r="B1187" s="1"/>
      <c r="C1187" s="1"/>
      <c r="D1187" s="1"/>
      <c r="E1187" s="1"/>
      <c r="F1187" s="1"/>
      <c r="G1187" s="1"/>
      <c r="H1187" s="1"/>
      <c r="I1187" s="1"/>
      <c r="J1187" s="1"/>
      <c r="K1187" s="1"/>
      <c r="L1187" s="1"/>
      <c r="M1187" s="1"/>
      <c r="N1187" s="1"/>
      <c r="O1187" s="1"/>
      <c r="P1187" s="1"/>
      <c r="Q1187" s="1"/>
      <c r="R1187" s="1"/>
      <c r="S1187" s="1"/>
      <c r="T1187" s="1"/>
      <c r="U1187" s="1"/>
    </row>
    <row r="1188" spans="1:21" ht="9.75" customHeight="1">
      <c r="A1188" s="1"/>
      <c r="B1188" s="1"/>
      <c r="C1188" s="1"/>
      <c r="D1188" s="1"/>
      <c r="E1188" s="1"/>
      <c r="F1188" s="1"/>
      <c r="G1188" s="1"/>
      <c r="H1188" s="1"/>
      <c r="I1188" s="1"/>
      <c r="J1188" s="1"/>
      <c r="K1188" s="1"/>
      <c r="L1188" s="1"/>
      <c r="M1188" s="1"/>
      <c r="N1188" s="1"/>
      <c r="O1188" s="1"/>
      <c r="P1188" s="1"/>
      <c r="Q1188" s="1"/>
      <c r="R1188" s="1"/>
      <c r="S1188" s="1"/>
      <c r="T1188" s="1"/>
      <c r="U1188" s="1"/>
    </row>
    <row r="1189" spans="1:21" ht="9.75" customHeight="1">
      <c r="A1189" s="1"/>
      <c r="B1189" s="1"/>
      <c r="C1189" s="1"/>
      <c r="D1189" s="1"/>
      <c r="E1189" s="1"/>
      <c r="F1189" s="1"/>
      <c r="G1189" s="1"/>
      <c r="H1189" s="1"/>
      <c r="I1189" s="1"/>
      <c r="J1189" s="1"/>
      <c r="K1189" s="1"/>
      <c r="L1189" s="1"/>
      <c r="M1189" s="1"/>
      <c r="N1189" s="1"/>
      <c r="O1189" s="1"/>
      <c r="P1189" s="1"/>
      <c r="Q1189" s="1"/>
      <c r="R1189" s="1"/>
      <c r="S1189" s="1"/>
      <c r="T1189" s="1"/>
      <c r="U1189" s="1"/>
    </row>
    <row r="1190" spans="1:21" ht="9.75" customHeight="1">
      <c r="A1190" s="1"/>
      <c r="B1190" s="1"/>
      <c r="C1190" s="1"/>
      <c r="D1190" s="1"/>
      <c r="E1190" s="1"/>
      <c r="F1190" s="1"/>
      <c r="G1190" s="1"/>
      <c r="H1190" s="1"/>
      <c r="I1190" s="1"/>
      <c r="J1190" s="1"/>
      <c r="K1190" s="1"/>
      <c r="L1190" s="1"/>
      <c r="M1190" s="1"/>
      <c r="N1190" s="1"/>
      <c r="O1190" s="1"/>
      <c r="P1190" s="1"/>
      <c r="Q1190" s="1"/>
      <c r="R1190" s="1"/>
      <c r="S1190" s="1"/>
      <c r="T1190" s="1"/>
      <c r="U1190" s="1"/>
    </row>
    <row r="1191" spans="1:21" ht="9.75" customHeight="1">
      <c r="A1191" s="1"/>
      <c r="B1191" s="1"/>
      <c r="C1191" s="1"/>
      <c r="D1191" s="1"/>
      <c r="E1191" s="1"/>
      <c r="F1191" s="1"/>
      <c r="G1191" s="1"/>
      <c r="H1191" s="1"/>
      <c r="I1191" s="1"/>
      <c r="J1191" s="1"/>
      <c r="K1191" s="1"/>
      <c r="L1191" s="1"/>
      <c r="M1191" s="1"/>
      <c r="N1191" s="1"/>
      <c r="O1191" s="1"/>
      <c r="P1191" s="1"/>
      <c r="Q1191" s="1"/>
      <c r="R1191" s="1"/>
      <c r="S1191" s="1"/>
      <c r="T1191" s="1"/>
      <c r="U1191" s="1"/>
    </row>
    <row r="1192" spans="1:21" ht="9.75" customHeight="1">
      <c r="A1192" s="1"/>
      <c r="B1192" s="1"/>
      <c r="C1192" s="1"/>
      <c r="D1192" s="1"/>
      <c r="E1192" s="1"/>
      <c r="F1192" s="1"/>
      <c r="G1192" s="1"/>
      <c r="H1192" s="1"/>
      <c r="I1192" s="1"/>
      <c r="J1192" s="1"/>
      <c r="K1192" s="1"/>
      <c r="L1192" s="1"/>
      <c r="M1192" s="1"/>
      <c r="N1192" s="1"/>
      <c r="O1192" s="1"/>
      <c r="P1192" s="1"/>
      <c r="Q1192" s="1"/>
      <c r="R1192" s="1"/>
      <c r="S1192" s="1"/>
      <c r="T1192" s="1"/>
      <c r="U1192" s="1"/>
    </row>
    <row r="1193" spans="1:21" ht="9.75" customHeight="1">
      <c r="A1193" s="1"/>
      <c r="B1193" s="1"/>
      <c r="C1193" s="1"/>
      <c r="D1193" s="1"/>
      <c r="E1193" s="1"/>
      <c r="F1193" s="1"/>
      <c r="G1193" s="1"/>
      <c r="H1193" s="1"/>
      <c r="I1193" s="1"/>
      <c r="J1193" s="1"/>
      <c r="K1193" s="1"/>
      <c r="L1193" s="1"/>
      <c r="M1193" s="1"/>
      <c r="N1193" s="1"/>
      <c r="O1193" s="1"/>
      <c r="P1193" s="1"/>
      <c r="Q1193" s="1"/>
      <c r="R1193" s="1"/>
      <c r="S1193" s="1"/>
      <c r="T1193" s="1"/>
      <c r="U1193" s="1"/>
    </row>
    <row r="1194" spans="1:21" ht="9.75" customHeight="1">
      <c r="A1194" s="1"/>
      <c r="B1194" s="1"/>
      <c r="C1194" s="1"/>
      <c r="D1194" s="1"/>
      <c r="E1194" s="1"/>
      <c r="F1194" s="1"/>
      <c r="G1194" s="1"/>
      <c r="H1194" s="1"/>
      <c r="I1194" s="1"/>
      <c r="J1194" s="1"/>
      <c r="K1194" s="1"/>
      <c r="L1194" s="1"/>
      <c r="M1194" s="1"/>
      <c r="N1194" s="1"/>
      <c r="O1194" s="1"/>
      <c r="P1194" s="1"/>
      <c r="Q1194" s="1"/>
      <c r="R1194" s="1"/>
      <c r="S1194" s="1"/>
      <c r="T1194" s="1"/>
      <c r="U1194" s="1"/>
    </row>
    <row r="1195" spans="1:21" ht="9.75" customHeight="1">
      <c r="A1195" s="1"/>
      <c r="B1195" s="1"/>
      <c r="C1195" s="1"/>
      <c r="D1195" s="1"/>
      <c r="E1195" s="1"/>
      <c r="F1195" s="1"/>
      <c r="G1195" s="1"/>
      <c r="H1195" s="1"/>
      <c r="I1195" s="1"/>
      <c r="J1195" s="1"/>
      <c r="K1195" s="1"/>
      <c r="L1195" s="1"/>
      <c r="M1195" s="1"/>
      <c r="N1195" s="1"/>
      <c r="O1195" s="1"/>
      <c r="P1195" s="1"/>
      <c r="Q1195" s="1"/>
      <c r="R1195" s="1"/>
      <c r="S1195" s="1"/>
      <c r="T1195" s="1"/>
      <c r="U1195" s="1"/>
    </row>
    <row r="1196" spans="1:21" ht="9.75" customHeight="1">
      <c r="A1196" s="1"/>
      <c r="B1196" s="1"/>
      <c r="C1196" s="1"/>
      <c r="D1196" s="1"/>
      <c r="E1196" s="1"/>
      <c r="F1196" s="1"/>
      <c r="G1196" s="1"/>
      <c r="H1196" s="1"/>
      <c r="I1196" s="1"/>
      <c r="J1196" s="1"/>
      <c r="K1196" s="1"/>
      <c r="L1196" s="1"/>
      <c r="M1196" s="1"/>
      <c r="N1196" s="1"/>
      <c r="O1196" s="1"/>
      <c r="P1196" s="1"/>
      <c r="Q1196" s="1"/>
      <c r="R1196" s="1"/>
      <c r="S1196" s="1"/>
      <c r="T1196" s="1"/>
      <c r="U1196" s="1"/>
    </row>
    <row r="1197" spans="1:21" ht="9.75" customHeight="1">
      <c r="A1197" s="1"/>
      <c r="B1197" s="1"/>
      <c r="C1197" s="1"/>
      <c r="D1197" s="1"/>
      <c r="E1197" s="1"/>
      <c r="F1197" s="1"/>
      <c r="G1197" s="1"/>
      <c r="H1197" s="1"/>
      <c r="I1197" s="1"/>
      <c r="J1197" s="1"/>
      <c r="K1197" s="1"/>
      <c r="L1197" s="1"/>
      <c r="M1197" s="1"/>
      <c r="N1197" s="1"/>
      <c r="O1197" s="1"/>
      <c r="P1197" s="1"/>
      <c r="Q1197" s="1"/>
      <c r="R1197" s="1"/>
      <c r="S1197" s="1"/>
      <c r="T1197" s="1"/>
      <c r="U1197" s="1"/>
    </row>
    <row r="1198" spans="1:21" ht="9.75" customHeight="1">
      <c r="A1198" s="1"/>
      <c r="B1198" s="1"/>
      <c r="C1198" s="1"/>
      <c r="D1198" s="1"/>
      <c r="E1198" s="1"/>
      <c r="F1198" s="1"/>
      <c r="G1198" s="1"/>
      <c r="H1198" s="1"/>
      <c r="I1198" s="1"/>
      <c r="J1198" s="1"/>
      <c r="K1198" s="1"/>
      <c r="L1198" s="1"/>
      <c r="M1198" s="1"/>
      <c r="N1198" s="1"/>
      <c r="O1198" s="1"/>
      <c r="P1198" s="1"/>
      <c r="Q1198" s="1"/>
      <c r="R1198" s="1"/>
      <c r="S1198" s="1"/>
      <c r="T1198" s="1"/>
      <c r="U1198" s="1"/>
    </row>
    <row r="1199" spans="1:21" ht="9.75" customHeight="1">
      <c r="A1199" s="1"/>
      <c r="B1199" s="1"/>
      <c r="C1199" s="1"/>
      <c r="D1199" s="1"/>
      <c r="E1199" s="1"/>
      <c r="F1199" s="1"/>
      <c r="G1199" s="1"/>
      <c r="H1199" s="1"/>
      <c r="I1199" s="1"/>
      <c r="J1199" s="1"/>
      <c r="K1199" s="1"/>
      <c r="L1199" s="1"/>
      <c r="M1199" s="1"/>
      <c r="N1199" s="1"/>
      <c r="O1199" s="1"/>
      <c r="P1199" s="1"/>
      <c r="Q1199" s="1"/>
      <c r="R1199" s="1"/>
      <c r="S1199" s="1"/>
      <c r="T1199" s="1"/>
      <c r="U1199" s="1"/>
    </row>
    <row r="1200" spans="1:21" ht="9.75" customHeight="1">
      <c r="A1200" s="1"/>
      <c r="B1200" s="1"/>
      <c r="C1200" s="1"/>
      <c r="D1200" s="1"/>
      <c r="E1200" s="1"/>
      <c r="F1200" s="1"/>
      <c r="G1200" s="1"/>
      <c r="H1200" s="1"/>
      <c r="I1200" s="1"/>
      <c r="J1200" s="1"/>
      <c r="K1200" s="1"/>
      <c r="L1200" s="1"/>
      <c r="M1200" s="1"/>
      <c r="N1200" s="1"/>
      <c r="O1200" s="1"/>
      <c r="P1200" s="1"/>
      <c r="Q1200" s="1"/>
      <c r="R1200" s="1"/>
      <c r="S1200" s="1"/>
      <c r="T1200" s="1"/>
      <c r="U1200" s="1"/>
    </row>
    <row r="1201" spans="1:21" ht="9.75" customHeight="1">
      <c r="A1201" s="1"/>
      <c r="B1201" s="1"/>
      <c r="C1201" s="1"/>
      <c r="D1201" s="1"/>
      <c r="E1201" s="1"/>
      <c r="F1201" s="1"/>
      <c r="G1201" s="1"/>
      <c r="H1201" s="1"/>
      <c r="I1201" s="1"/>
      <c r="J1201" s="1"/>
      <c r="K1201" s="1"/>
      <c r="L1201" s="1"/>
      <c r="M1201" s="1"/>
      <c r="N1201" s="1"/>
      <c r="O1201" s="1"/>
      <c r="P1201" s="1"/>
      <c r="Q1201" s="1"/>
      <c r="R1201" s="1"/>
      <c r="S1201" s="1"/>
      <c r="T1201" s="1"/>
      <c r="U1201" s="1"/>
    </row>
    <row r="1202" spans="1:21" ht="9.75" customHeight="1">
      <c r="A1202" s="1"/>
      <c r="B1202" s="1"/>
      <c r="C1202" s="1"/>
      <c r="D1202" s="1"/>
      <c r="E1202" s="1"/>
      <c r="F1202" s="1"/>
      <c r="G1202" s="1"/>
      <c r="H1202" s="1"/>
      <c r="I1202" s="1"/>
      <c r="J1202" s="1"/>
      <c r="K1202" s="1"/>
      <c r="L1202" s="1"/>
      <c r="M1202" s="1"/>
      <c r="N1202" s="1"/>
      <c r="O1202" s="1"/>
      <c r="P1202" s="1"/>
      <c r="Q1202" s="1"/>
      <c r="R1202" s="1"/>
      <c r="S1202" s="1"/>
      <c r="T1202" s="1"/>
      <c r="U1202" s="1"/>
    </row>
    <row r="1203" spans="1:21" ht="9.75" customHeight="1">
      <c r="A1203" s="1"/>
      <c r="B1203" s="1"/>
      <c r="C1203" s="1"/>
      <c r="D1203" s="1"/>
      <c r="E1203" s="1"/>
      <c r="F1203" s="1"/>
      <c r="G1203" s="1"/>
      <c r="H1203" s="1"/>
      <c r="I1203" s="1"/>
      <c r="J1203" s="1"/>
      <c r="K1203" s="1"/>
      <c r="L1203" s="1"/>
      <c r="M1203" s="1"/>
      <c r="N1203" s="1"/>
      <c r="O1203" s="1"/>
      <c r="P1203" s="1"/>
      <c r="Q1203" s="1"/>
      <c r="R1203" s="1"/>
      <c r="S1203" s="1"/>
      <c r="T1203" s="1"/>
      <c r="U1203" s="1"/>
    </row>
    <row r="1204" spans="1:21" ht="9.75" customHeight="1">
      <c r="A1204" s="1"/>
      <c r="B1204" s="1"/>
      <c r="C1204" s="1"/>
      <c r="D1204" s="1"/>
      <c r="E1204" s="1"/>
      <c r="F1204" s="1"/>
      <c r="G1204" s="1"/>
      <c r="H1204" s="1"/>
      <c r="I1204" s="1"/>
      <c r="J1204" s="1"/>
      <c r="K1204" s="1"/>
      <c r="L1204" s="1"/>
      <c r="M1204" s="1"/>
      <c r="N1204" s="1"/>
      <c r="O1204" s="1"/>
      <c r="P1204" s="1"/>
      <c r="Q1204" s="1"/>
      <c r="R1204" s="1"/>
      <c r="S1204" s="1"/>
      <c r="T1204" s="1"/>
      <c r="U1204" s="1"/>
    </row>
    <row r="1205" spans="1:21" ht="9.75" customHeight="1">
      <c r="A1205" s="1"/>
      <c r="B1205" s="1"/>
      <c r="C1205" s="1"/>
      <c r="D1205" s="1"/>
      <c r="E1205" s="1"/>
      <c r="F1205" s="1"/>
      <c r="G1205" s="1"/>
      <c r="H1205" s="1"/>
      <c r="I1205" s="1"/>
      <c r="J1205" s="1"/>
      <c r="K1205" s="1"/>
      <c r="L1205" s="1"/>
      <c r="M1205" s="1"/>
      <c r="N1205" s="1"/>
      <c r="O1205" s="1"/>
      <c r="P1205" s="1"/>
      <c r="Q1205" s="1"/>
      <c r="R1205" s="1"/>
      <c r="S1205" s="1"/>
      <c r="T1205" s="1"/>
      <c r="U1205" s="1"/>
    </row>
    <row r="1206" spans="1:21" ht="9.75" customHeight="1">
      <c r="A1206" s="1"/>
      <c r="B1206" s="1"/>
      <c r="C1206" s="1"/>
      <c r="D1206" s="1"/>
      <c r="E1206" s="1"/>
      <c r="F1206" s="1"/>
      <c r="G1206" s="1"/>
      <c r="H1206" s="1"/>
      <c r="I1206" s="1"/>
      <c r="J1206" s="1"/>
      <c r="K1206" s="1"/>
      <c r="L1206" s="1"/>
      <c r="M1206" s="1"/>
      <c r="N1206" s="1"/>
      <c r="O1206" s="1"/>
      <c r="P1206" s="1"/>
      <c r="Q1206" s="1"/>
      <c r="R1206" s="1"/>
      <c r="S1206" s="1"/>
      <c r="T1206" s="1"/>
      <c r="U1206" s="1"/>
    </row>
    <row r="1207" spans="1:21" ht="9.75" customHeight="1">
      <c r="A1207" s="1"/>
      <c r="B1207" s="1"/>
      <c r="C1207" s="1"/>
      <c r="D1207" s="1"/>
      <c r="E1207" s="1"/>
      <c r="F1207" s="1"/>
      <c r="G1207" s="1"/>
      <c r="H1207" s="1"/>
      <c r="I1207" s="1"/>
      <c r="J1207" s="1"/>
      <c r="K1207" s="1"/>
      <c r="L1207" s="1"/>
      <c r="M1207" s="1"/>
      <c r="N1207" s="1"/>
      <c r="O1207" s="1"/>
      <c r="P1207" s="1"/>
      <c r="Q1207" s="1"/>
      <c r="R1207" s="1"/>
      <c r="S1207" s="1"/>
      <c r="T1207" s="1"/>
      <c r="U1207" s="1"/>
    </row>
    <row r="1208" spans="1:21" ht="9.75" customHeight="1">
      <c r="A1208" s="1"/>
      <c r="B1208" s="1"/>
      <c r="C1208" s="1"/>
      <c r="D1208" s="1"/>
      <c r="E1208" s="1"/>
      <c r="F1208" s="1"/>
      <c r="G1208" s="1"/>
      <c r="H1208" s="1"/>
      <c r="I1208" s="1"/>
      <c r="J1208" s="1"/>
      <c r="K1208" s="1"/>
      <c r="L1208" s="1"/>
      <c r="M1208" s="1"/>
      <c r="N1208" s="1"/>
      <c r="O1208" s="1"/>
      <c r="P1208" s="1"/>
      <c r="Q1208" s="1"/>
      <c r="R1208" s="1"/>
      <c r="S1208" s="1"/>
      <c r="T1208" s="1"/>
      <c r="U1208" s="1"/>
    </row>
    <row r="1209" spans="1:21" ht="9.75" customHeight="1">
      <c r="A1209" s="1"/>
      <c r="B1209" s="1"/>
      <c r="C1209" s="1"/>
      <c r="D1209" s="1"/>
      <c r="E1209" s="1"/>
      <c r="F1209" s="1"/>
      <c r="G1209" s="1"/>
      <c r="H1209" s="1"/>
      <c r="I1209" s="1"/>
      <c r="J1209" s="1"/>
      <c r="K1209" s="1"/>
      <c r="L1209" s="1"/>
      <c r="M1209" s="1"/>
      <c r="N1209" s="1"/>
      <c r="O1209" s="1"/>
      <c r="P1209" s="1"/>
      <c r="Q1209" s="1"/>
      <c r="R1209" s="1"/>
      <c r="S1209" s="1"/>
      <c r="T1209" s="1"/>
      <c r="U1209" s="1"/>
    </row>
    <row r="1210" spans="1:21" ht="9.75" customHeight="1">
      <c r="A1210" s="1"/>
      <c r="B1210" s="1"/>
      <c r="C1210" s="1"/>
      <c r="D1210" s="1"/>
      <c r="E1210" s="1"/>
      <c r="F1210" s="1"/>
      <c r="G1210" s="1"/>
      <c r="H1210" s="1"/>
      <c r="I1210" s="1"/>
      <c r="J1210" s="1"/>
      <c r="K1210" s="1"/>
      <c r="L1210" s="1"/>
      <c r="M1210" s="1"/>
      <c r="N1210" s="1"/>
      <c r="O1210" s="1"/>
      <c r="P1210" s="1"/>
      <c r="Q1210" s="1"/>
      <c r="R1210" s="1"/>
      <c r="S1210" s="1"/>
      <c r="T1210" s="1"/>
      <c r="U1210" s="1"/>
    </row>
    <row r="1211" spans="1:21" ht="9.75" customHeight="1">
      <c r="A1211" s="1"/>
      <c r="B1211" s="1"/>
      <c r="C1211" s="1"/>
      <c r="D1211" s="1"/>
      <c r="E1211" s="1"/>
      <c r="F1211" s="1"/>
      <c r="G1211" s="1"/>
      <c r="H1211" s="1"/>
      <c r="I1211" s="1"/>
      <c r="J1211" s="1"/>
      <c r="K1211" s="1"/>
      <c r="L1211" s="1"/>
      <c r="M1211" s="1"/>
      <c r="N1211" s="1"/>
      <c r="O1211" s="1"/>
      <c r="P1211" s="1"/>
      <c r="Q1211" s="1"/>
      <c r="R1211" s="1"/>
      <c r="S1211" s="1"/>
      <c r="T1211" s="1"/>
      <c r="U1211" s="1"/>
    </row>
    <row r="1212" spans="1:21" ht="9.75" customHeight="1">
      <c r="A1212" s="1"/>
      <c r="B1212" s="1"/>
      <c r="C1212" s="1"/>
      <c r="D1212" s="1"/>
      <c r="E1212" s="1"/>
      <c r="F1212" s="1"/>
      <c r="G1212" s="1"/>
      <c r="H1212" s="1"/>
      <c r="I1212" s="1"/>
      <c r="J1212" s="1"/>
      <c r="K1212" s="1"/>
      <c r="L1212" s="1"/>
      <c r="M1212" s="1"/>
      <c r="N1212" s="1"/>
      <c r="O1212" s="1"/>
      <c r="P1212" s="1"/>
      <c r="Q1212" s="1"/>
      <c r="R1212" s="1"/>
      <c r="S1212" s="1"/>
      <c r="T1212" s="1"/>
      <c r="U1212" s="1"/>
    </row>
    <row r="1213" spans="1:21" ht="9.75" customHeight="1">
      <c r="A1213" s="1"/>
      <c r="B1213" s="1"/>
      <c r="C1213" s="1"/>
      <c r="D1213" s="1"/>
      <c r="E1213" s="1"/>
      <c r="F1213" s="1"/>
      <c r="G1213" s="1"/>
      <c r="H1213" s="1"/>
      <c r="I1213" s="1"/>
      <c r="J1213" s="1"/>
      <c r="K1213" s="1"/>
      <c r="L1213" s="1"/>
      <c r="M1213" s="1"/>
      <c r="N1213" s="1"/>
      <c r="O1213" s="1"/>
      <c r="P1213" s="1"/>
      <c r="Q1213" s="1"/>
      <c r="R1213" s="1"/>
      <c r="S1213" s="1"/>
      <c r="T1213" s="1"/>
      <c r="U1213" s="1"/>
    </row>
    <row r="1214" spans="1:21" ht="9.75" customHeight="1">
      <c r="A1214" s="1"/>
      <c r="B1214" s="1"/>
      <c r="C1214" s="1"/>
      <c r="D1214" s="1"/>
      <c r="E1214" s="1"/>
      <c r="F1214" s="1"/>
      <c r="G1214" s="1"/>
      <c r="H1214" s="1"/>
      <c r="I1214" s="1"/>
      <c r="J1214" s="1"/>
      <c r="K1214" s="1"/>
      <c r="L1214" s="1"/>
      <c r="M1214" s="1"/>
      <c r="N1214" s="1"/>
      <c r="O1214" s="1"/>
      <c r="P1214" s="1"/>
      <c r="Q1214" s="1"/>
      <c r="R1214" s="1"/>
      <c r="S1214" s="1"/>
      <c r="T1214" s="1"/>
      <c r="U1214" s="1"/>
    </row>
    <row r="1215" spans="1:21" ht="9.75" customHeight="1">
      <c r="A1215" s="1"/>
      <c r="B1215" s="1"/>
      <c r="C1215" s="1"/>
      <c r="D1215" s="1"/>
      <c r="E1215" s="1"/>
      <c r="F1215" s="1"/>
      <c r="G1215" s="1"/>
      <c r="H1215" s="1"/>
      <c r="I1215" s="1"/>
      <c r="J1215" s="1"/>
      <c r="K1215" s="1"/>
      <c r="L1215" s="1"/>
      <c r="M1215" s="1"/>
      <c r="N1215" s="1"/>
      <c r="O1215" s="1"/>
      <c r="P1215" s="1"/>
      <c r="Q1215" s="1"/>
      <c r="R1215" s="1"/>
      <c r="S1215" s="1"/>
      <c r="T1215" s="1"/>
      <c r="U1215" s="1"/>
    </row>
    <row r="1216" spans="1:21" ht="9.75" customHeight="1">
      <c r="A1216" s="1"/>
      <c r="B1216" s="1"/>
      <c r="C1216" s="1"/>
      <c r="D1216" s="1"/>
      <c r="E1216" s="1"/>
      <c r="F1216" s="1"/>
      <c r="G1216" s="1"/>
      <c r="H1216" s="1"/>
      <c r="I1216" s="1"/>
      <c r="J1216" s="1"/>
      <c r="K1216" s="1"/>
      <c r="L1216" s="1"/>
      <c r="M1216" s="1"/>
      <c r="N1216" s="1"/>
      <c r="O1216" s="1"/>
      <c r="P1216" s="1"/>
      <c r="Q1216" s="1"/>
      <c r="R1216" s="1"/>
      <c r="S1216" s="1"/>
      <c r="T1216" s="1"/>
      <c r="U1216" s="1"/>
    </row>
    <row r="1217" spans="1:21" ht="9.75" customHeight="1">
      <c r="A1217" s="1"/>
      <c r="B1217" s="1"/>
      <c r="C1217" s="1"/>
      <c r="D1217" s="1"/>
      <c r="E1217" s="1"/>
      <c r="F1217" s="1"/>
      <c r="G1217" s="1"/>
      <c r="H1217" s="1"/>
      <c r="I1217" s="1"/>
      <c r="J1217" s="1"/>
      <c r="K1217" s="1"/>
      <c r="L1217" s="1"/>
      <c r="M1217" s="1"/>
      <c r="N1217" s="1"/>
      <c r="O1217" s="1"/>
      <c r="P1217" s="1"/>
      <c r="Q1217" s="1"/>
      <c r="R1217" s="1"/>
      <c r="S1217" s="1"/>
      <c r="T1217" s="1"/>
      <c r="U1217" s="1"/>
    </row>
    <row r="1218" spans="1:21" ht="9.75" customHeight="1">
      <c r="A1218" s="1"/>
      <c r="B1218" s="1"/>
      <c r="C1218" s="1"/>
      <c r="D1218" s="1"/>
      <c r="E1218" s="1"/>
      <c r="F1218" s="1"/>
      <c r="G1218" s="1"/>
      <c r="H1218" s="1"/>
      <c r="I1218" s="1"/>
      <c r="J1218" s="1"/>
      <c r="K1218" s="1"/>
      <c r="L1218" s="1"/>
      <c r="M1218" s="1"/>
      <c r="N1218" s="1"/>
      <c r="O1218" s="1"/>
      <c r="P1218" s="1"/>
      <c r="Q1218" s="1"/>
      <c r="R1218" s="1"/>
      <c r="S1218" s="1"/>
      <c r="T1218" s="1"/>
      <c r="U1218" s="1"/>
    </row>
    <row r="1219" spans="1:21" ht="9.75" customHeight="1">
      <c r="A1219" s="1"/>
      <c r="B1219" s="1"/>
      <c r="C1219" s="1"/>
      <c r="D1219" s="1"/>
      <c r="E1219" s="1"/>
      <c r="F1219" s="1"/>
      <c r="G1219" s="1"/>
      <c r="H1219" s="1"/>
      <c r="I1219" s="1"/>
      <c r="J1219" s="1"/>
      <c r="K1219" s="1"/>
      <c r="L1219" s="1"/>
      <c r="M1219" s="1"/>
      <c r="N1219" s="1"/>
      <c r="O1219" s="1"/>
      <c r="P1219" s="1"/>
      <c r="Q1219" s="1"/>
      <c r="R1219" s="1"/>
      <c r="S1219" s="1"/>
      <c r="T1219" s="1"/>
      <c r="U1219" s="1"/>
    </row>
    <row r="1220" spans="1:21" ht="9.75" customHeight="1">
      <c r="A1220" s="1"/>
      <c r="B1220" s="1"/>
      <c r="C1220" s="1"/>
      <c r="D1220" s="1"/>
      <c r="E1220" s="1"/>
      <c r="F1220" s="1"/>
      <c r="G1220" s="1"/>
      <c r="H1220" s="1"/>
      <c r="I1220" s="1"/>
      <c r="J1220" s="1"/>
      <c r="K1220" s="1"/>
      <c r="L1220" s="1"/>
      <c r="M1220" s="1"/>
      <c r="N1220" s="1"/>
      <c r="O1220" s="1"/>
      <c r="P1220" s="1"/>
      <c r="Q1220" s="1"/>
      <c r="R1220" s="1"/>
      <c r="S1220" s="1"/>
      <c r="T1220" s="1"/>
      <c r="U1220" s="1"/>
    </row>
    <row r="1221" spans="1:21" ht="9.75" customHeight="1">
      <c r="A1221" s="1"/>
      <c r="B1221" s="1"/>
      <c r="C1221" s="1"/>
      <c r="D1221" s="1"/>
      <c r="E1221" s="1"/>
      <c r="F1221" s="1"/>
      <c r="G1221" s="1"/>
      <c r="H1221" s="1"/>
      <c r="I1221" s="1"/>
      <c r="J1221" s="1"/>
      <c r="K1221" s="1"/>
      <c r="L1221" s="1"/>
      <c r="M1221" s="1"/>
      <c r="N1221" s="1"/>
      <c r="O1221" s="1"/>
      <c r="P1221" s="1"/>
      <c r="Q1221" s="1"/>
      <c r="R1221" s="1"/>
      <c r="S1221" s="1"/>
      <c r="T1221" s="1"/>
      <c r="U1221" s="1"/>
    </row>
    <row r="1222" spans="1:21" ht="9.75" customHeight="1">
      <c r="A1222" s="1"/>
      <c r="B1222" s="1"/>
      <c r="C1222" s="1"/>
      <c r="D1222" s="1"/>
      <c r="E1222" s="1"/>
      <c r="F1222" s="1"/>
      <c r="G1222" s="1"/>
      <c r="H1222" s="1"/>
      <c r="I1222" s="1"/>
      <c r="J1222" s="1"/>
      <c r="K1222" s="1"/>
      <c r="L1222" s="1"/>
      <c r="M1222" s="1"/>
      <c r="N1222" s="1"/>
      <c r="O1222" s="1"/>
      <c r="P1222" s="1"/>
      <c r="Q1222" s="1"/>
      <c r="R1222" s="1"/>
      <c r="S1222" s="1"/>
      <c r="T1222" s="1"/>
      <c r="U1222" s="1"/>
    </row>
    <row r="1223" spans="1:21" ht="9.75" customHeight="1">
      <c r="A1223" s="1"/>
      <c r="B1223" s="1"/>
      <c r="C1223" s="1"/>
      <c r="D1223" s="1"/>
      <c r="E1223" s="1"/>
      <c r="F1223" s="1"/>
      <c r="G1223" s="1"/>
      <c r="H1223" s="1"/>
      <c r="I1223" s="1"/>
      <c r="J1223" s="1"/>
      <c r="K1223" s="1"/>
      <c r="L1223" s="1"/>
      <c r="M1223" s="1"/>
      <c r="N1223" s="1"/>
      <c r="O1223" s="1"/>
      <c r="P1223" s="1"/>
      <c r="Q1223" s="1"/>
      <c r="R1223" s="1"/>
      <c r="S1223" s="1"/>
      <c r="T1223" s="1"/>
      <c r="U1223" s="1"/>
    </row>
    <row r="1224" spans="1:21" ht="9.75" customHeight="1">
      <c r="A1224" s="1"/>
      <c r="B1224" s="1"/>
      <c r="C1224" s="1"/>
      <c r="D1224" s="1"/>
      <c r="E1224" s="1"/>
      <c r="F1224" s="1"/>
      <c r="G1224" s="1"/>
      <c r="H1224" s="1"/>
      <c r="I1224" s="1"/>
      <c r="J1224" s="1"/>
      <c r="K1224" s="1"/>
      <c r="L1224" s="1"/>
      <c r="M1224" s="1"/>
      <c r="N1224" s="1"/>
      <c r="O1224" s="1"/>
      <c r="P1224" s="1"/>
      <c r="Q1224" s="1"/>
      <c r="R1224" s="1"/>
      <c r="S1224" s="1"/>
      <c r="T1224" s="1"/>
      <c r="U1224" s="1"/>
    </row>
    <row r="1225" spans="1:21" ht="9.75" customHeight="1">
      <c r="A1225" s="1"/>
      <c r="B1225" s="1"/>
      <c r="C1225" s="1"/>
      <c r="D1225" s="1"/>
      <c r="E1225" s="1"/>
      <c r="F1225" s="1"/>
      <c r="G1225" s="1"/>
      <c r="H1225" s="1"/>
      <c r="I1225" s="1"/>
      <c r="J1225" s="1"/>
      <c r="K1225" s="1"/>
      <c r="L1225" s="1"/>
      <c r="M1225" s="1"/>
      <c r="N1225" s="1"/>
      <c r="O1225" s="1"/>
      <c r="P1225" s="1"/>
      <c r="Q1225" s="1"/>
      <c r="R1225" s="1"/>
      <c r="S1225" s="1"/>
      <c r="T1225" s="1"/>
      <c r="U1225" s="1"/>
    </row>
    <row r="1226" spans="1:21" ht="9.75" customHeight="1">
      <c r="A1226" s="1"/>
      <c r="B1226" s="1"/>
      <c r="C1226" s="1"/>
      <c r="D1226" s="1"/>
      <c r="E1226" s="1"/>
      <c r="F1226" s="1"/>
      <c r="G1226" s="1"/>
      <c r="H1226" s="1"/>
      <c r="I1226" s="1"/>
      <c r="J1226" s="1"/>
      <c r="K1226" s="1"/>
      <c r="L1226" s="1"/>
      <c r="M1226" s="1"/>
      <c r="N1226" s="1"/>
      <c r="O1226" s="1"/>
      <c r="P1226" s="1"/>
      <c r="Q1226" s="1"/>
      <c r="R1226" s="1"/>
      <c r="S1226" s="1"/>
      <c r="T1226" s="1"/>
      <c r="U1226" s="1"/>
    </row>
    <row r="1227" spans="1:21" ht="9.75" customHeight="1">
      <c r="A1227" s="1"/>
      <c r="B1227" s="1"/>
      <c r="C1227" s="1"/>
      <c r="D1227" s="1"/>
      <c r="E1227" s="1"/>
      <c r="F1227" s="1"/>
      <c r="G1227" s="1"/>
      <c r="H1227" s="1"/>
      <c r="I1227" s="1"/>
      <c r="J1227" s="1"/>
      <c r="K1227" s="1"/>
      <c r="L1227" s="1"/>
      <c r="M1227" s="1"/>
      <c r="N1227" s="1"/>
      <c r="O1227" s="1"/>
      <c r="P1227" s="1"/>
      <c r="Q1227" s="1"/>
      <c r="R1227" s="1"/>
      <c r="S1227" s="1"/>
      <c r="T1227" s="1"/>
      <c r="U1227" s="1"/>
    </row>
    <row r="1228" spans="1:21" ht="9.75" customHeight="1">
      <c r="A1228" s="1"/>
      <c r="B1228" s="1"/>
      <c r="C1228" s="1"/>
      <c r="D1228" s="1"/>
      <c r="E1228" s="1"/>
      <c r="F1228" s="1"/>
      <c r="G1228" s="1"/>
      <c r="H1228" s="1"/>
      <c r="I1228" s="1"/>
      <c r="J1228" s="1"/>
      <c r="K1228" s="1"/>
      <c r="L1228" s="1"/>
      <c r="M1228" s="1"/>
      <c r="N1228" s="1"/>
      <c r="O1228" s="1"/>
      <c r="P1228" s="1"/>
      <c r="Q1228" s="1"/>
      <c r="R1228" s="1"/>
      <c r="S1228" s="1"/>
      <c r="T1228" s="1"/>
      <c r="U1228" s="1"/>
    </row>
    <row r="1229" spans="1:21" ht="9.75" customHeight="1">
      <c r="A1229" s="1"/>
      <c r="B1229" s="1"/>
      <c r="C1229" s="1"/>
      <c r="D1229" s="1"/>
      <c r="E1229" s="1"/>
      <c r="F1229" s="1"/>
      <c r="G1229" s="1"/>
      <c r="H1229" s="1"/>
      <c r="I1229" s="1"/>
      <c r="J1229" s="1"/>
      <c r="K1229" s="1"/>
      <c r="L1229" s="1"/>
      <c r="M1229" s="1"/>
      <c r="N1229" s="1"/>
      <c r="O1229" s="1"/>
      <c r="P1229" s="1"/>
      <c r="Q1229" s="1"/>
      <c r="R1229" s="1"/>
      <c r="S1229" s="1"/>
      <c r="T1229" s="1"/>
      <c r="U1229" s="1"/>
    </row>
    <row r="1230" spans="1:21" ht="9.75" customHeight="1">
      <c r="A1230" s="1"/>
      <c r="B1230" s="1"/>
      <c r="C1230" s="1"/>
      <c r="D1230" s="1"/>
      <c r="E1230" s="1"/>
      <c r="F1230" s="1"/>
      <c r="G1230" s="1"/>
      <c r="H1230" s="1"/>
      <c r="I1230" s="1"/>
      <c r="J1230" s="1"/>
      <c r="K1230" s="1"/>
      <c r="L1230" s="1"/>
      <c r="M1230" s="1"/>
      <c r="N1230" s="1"/>
      <c r="O1230" s="1"/>
      <c r="P1230" s="1"/>
      <c r="Q1230" s="1"/>
      <c r="R1230" s="1"/>
      <c r="S1230" s="1"/>
      <c r="T1230" s="1"/>
      <c r="U1230" s="1"/>
    </row>
    <row r="1231" spans="1:21" ht="9.75" customHeight="1">
      <c r="A1231" s="1"/>
      <c r="B1231" s="1"/>
      <c r="C1231" s="1"/>
      <c r="D1231" s="1"/>
      <c r="E1231" s="1"/>
      <c r="F1231" s="1"/>
      <c r="G1231" s="1"/>
      <c r="H1231" s="1"/>
      <c r="I1231" s="1"/>
      <c r="J1231" s="1"/>
      <c r="K1231" s="1"/>
      <c r="L1231" s="1"/>
      <c r="M1231" s="1"/>
      <c r="N1231" s="1"/>
      <c r="O1231" s="1"/>
      <c r="P1231" s="1"/>
      <c r="Q1231" s="1"/>
      <c r="R1231" s="1"/>
      <c r="S1231" s="1"/>
      <c r="T1231" s="1"/>
      <c r="U1231" s="1"/>
    </row>
    <row r="1232" spans="1:21" ht="9.75" customHeight="1">
      <c r="A1232" s="1"/>
      <c r="B1232" s="1"/>
      <c r="C1232" s="1"/>
      <c r="D1232" s="1"/>
      <c r="E1232" s="1"/>
      <c r="F1232" s="1"/>
      <c r="G1232" s="1"/>
      <c r="H1232" s="1"/>
      <c r="I1232" s="1"/>
      <c r="J1232" s="1"/>
      <c r="K1232" s="1"/>
      <c r="L1232" s="1"/>
      <c r="M1232" s="1"/>
      <c r="N1232" s="1"/>
      <c r="O1232" s="1"/>
      <c r="P1232" s="1"/>
      <c r="Q1232" s="1"/>
      <c r="R1232" s="1"/>
      <c r="S1232" s="1"/>
      <c r="T1232" s="1"/>
      <c r="U1232" s="1"/>
    </row>
    <row r="1233" spans="1:21" ht="9.75" customHeight="1">
      <c r="A1233" s="1"/>
      <c r="B1233" s="1"/>
      <c r="C1233" s="1"/>
      <c r="D1233" s="1"/>
      <c r="E1233" s="1"/>
      <c r="F1233" s="1"/>
      <c r="G1233" s="1"/>
      <c r="H1233" s="1"/>
      <c r="I1233" s="1"/>
      <c r="J1233" s="1"/>
      <c r="K1233" s="1"/>
      <c r="L1233" s="1"/>
      <c r="M1233" s="1"/>
      <c r="N1233" s="1"/>
      <c r="O1233" s="1"/>
      <c r="P1233" s="1"/>
      <c r="Q1233" s="1"/>
      <c r="R1233" s="1"/>
      <c r="S1233" s="1"/>
      <c r="T1233" s="1"/>
      <c r="U1233" s="1"/>
    </row>
    <row r="1234" spans="1:21" ht="9.75" customHeight="1">
      <c r="A1234" s="1"/>
      <c r="B1234" s="1"/>
      <c r="C1234" s="1"/>
      <c r="D1234" s="1"/>
      <c r="E1234" s="1"/>
      <c r="F1234" s="1"/>
      <c r="G1234" s="1"/>
      <c r="H1234" s="1"/>
      <c r="I1234" s="1"/>
      <c r="J1234" s="1"/>
      <c r="K1234" s="1"/>
      <c r="L1234" s="1"/>
      <c r="M1234" s="1"/>
      <c r="N1234" s="1"/>
      <c r="O1234" s="1"/>
      <c r="P1234" s="1"/>
      <c r="Q1234" s="1"/>
      <c r="R1234" s="1"/>
      <c r="S1234" s="1"/>
      <c r="T1234" s="1"/>
      <c r="U1234" s="1"/>
    </row>
    <row r="1235" spans="1:21" ht="9.75" customHeight="1">
      <c r="A1235" s="1"/>
      <c r="B1235" s="1"/>
      <c r="C1235" s="1"/>
      <c r="D1235" s="1"/>
      <c r="E1235" s="1"/>
      <c r="F1235" s="1"/>
      <c r="G1235" s="1"/>
      <c r="H1235" s="1"/>
      <c r="I1235" s="1"/>
      <c r="J1235" s="1"/>
      <c r="K1235" s="1"/>
      <c r="L1235" s="1"/>
      <c r="M1235" s="1"/>
      <c r="N1235" s="1"/>
      <c r="O1235" s="1"/>
      <c r="P1235" s="1"/>
      <c r="Q1235" s="1"/>
      <c r="R1235" s="1"/>
      <c r="S1235" s="1"/>
      <c r="T1235" s="1"/>
      <c r="U1235" s="1"/>
    </row>
    <row r="1236" spans="1:21" ht="9.75" customHeight="1">
      <c r="A1236" s="1"/>
      <c r="B1236" s="1"/>
      <c r="C1236" s="1"/>
      <c r="D1236" s="1"/>
      <c r="E1236" s="1"/>
      <c r="F1236" s="1"/>
      <c r="G1236" s="1"/>
      <c r="H1236" s="1"/>
      <c r="I1236" s="1"/>
      <c r="J1236" s="1"/>
      <c r="K1236" s="1"/>
      <c r="L1236" s="1"/>
      <c r="M1236" s="1"/>
      <c r="N1236" s="1"/>
      <c r="O1236" s="1"/>
      <c r="P1236" s="1"/>
      <c r="Q1236" s="1"/>
      <c r="R1236" s="1"/>
      <c r="S1236" s="1"/>
      <c r="T1236" s="1"/>
      <c r="U1236" s="1"/>
    </row>
    <row r="1237" spans="1:21" ht="9.75" customHeight="1">
      <c r="A1237" s="1"/>
      <c r="B1237" s="1"/>
      <c r="C1237" s="1"/>
      <c r="D1237" s="1"/>
      <c r="E1237" s="1"/>
      <c r="F1237" s="1"/>
      <c r="G1237" s="1"/>
      <c r="H1237" s="1"/>
      <c r="I1237" s="1"/>
      <c r="J1237" s="1"/>
      <c r="K1237" s="1"/>
      <c r="L1237" s="1"/>
      <c r="M1237" s="1"/>
      <c r="N1237" s="1"/>
      <c r="O1237" s="1"/>
      <c r="P1237" s="1"/>
      <c r="Q1237" s="1"/>
      <c r="R1237" s="1"/>
      <c r="S1237" s="1"/>
      <c r="T1237" s="1"/>
      <c r="U1237" s="1"/>
    </row>
    <row r="1238" spans="1:21" ht="9.75" customHeight="1">
      <c r="A1238" s="1"/>
      <c r="B1238" s="1"/>
      <c r="C1238" s="1"/>
      <c r="D1238" s="1"/>
      <c r="E1238" s="1"/>
      <c r="F1238" s="1"/>
      <c r="G1238" s="1"/>
      <c r="H1238" s="1"/>
      <c r="I1238" s="1"/>
      <c r="J1238" s="1"/>
      <c r="K1238" s="1"/>
      <c r="L1238" s="1"/>
      <c r="M1238" s="1"/>
      <c r="N1238" s="1"/>
      <c r="O1238" s="1"/>
      <c r="P1238" s="1"/>
      <c r="Q1238" s="1"/>
      <c r="R1238" s="1"/>
      <c r="S1238" s="1"/>
      <c r="T1238" s="1"/>
      <c r="U1238" s="1"/>
    </row>
    <row r="1239" spans="1:21" ht="9.75" customHeight="1">
      <c r="A1239" s="1"/>
      <c r="B1239" s="1"/>
      <c r="C1239" s="1"/>
      <c r="D1239" s="1"/>
      <c r="E1239" s="1"/>
      <c r="F1239" s="1"/>
      <c r="G1239" s="1"/>
      <c r="H1239" s="1"/>
      <c r="I1239" s="1"/>
      <c r="J1239" s="1"/>
      <c r="K1239" s="1"/>
      <c r="L1239" s="1"/>
      <c r="M1239" s="1"/>
      <c r="N1239" s="1"/>
      <c r="O1239" s="1"/>
      <c r="P1239" s="1"/>
      <c r="Q1239" s="1"/>
      <c r="R1239" s="1"/>
      <c r="S1239" s="1"/>
      <c r="T1239" s="1"/>
      <c r="U1239" s="1"/>
    </row>
    <row r="1240" spans="1:21" ht="9.75" customHeight="1">
      <c r="A1240" s="1"/>
      <c r="B1240" s="1"/>
      <c r="C1240" s="1"/>
      <c r="D1240" s="1"/>
      <c r="E1240" s="1"/>
      <c r="F1240" s="1"/>
      <c r="G1240" s="1"/>
      <c r="H1240" s="1"/>
      <c r="I1240" s="1"/>
      <c r="J1240" s="1"/>
      <c r="K1240" s="1"/>
      <c r="L1240" s="1"/>
      <c r="M1240" s="1"/>
      <c r="N1240" s="1"/>
      <c r="O1240" s="1"/>
      <c r="P1240" s="1"/>
      <c r="Q1240" s="1"/>
      <c r="R1240" s="1"/>
      <c r="S1240" s="1"/>
      <c r="T1240" s="1"/>
      <c r="U1240" s="1"/>
    </row>
    <row r="1241" spans="1:21" ht="9.75" customHeight="1">
      <c r="A1241" s="1"/>
      <c r="B1241" s="1"/>
      <c r="C1241" s="1"/>
      <c r="D1241" s="1"/>
      <c r="E1241" s="1"/>
      <c r="F1241" s="1"/>
      <c r="G1241" s="1"/>
      <c r="H1241" s="1"/>
      <c r="I1241" s="1"/>
      <c r="J1241" s="1"/>
      <c r="K1241" s="1"/>
      <c r="L1241" s="1"/>
      <c r="M1241" s="1"/>
      <c r="N1241" s="1"/>
      <c r="O1241" s="1"/>
      <c r="P1241" s="1"/>
      <c r="Q1241" s="1"/>
      <c r="R1241" s="1"/>
      <c r="S1241" s="1"/>
      <c r="T1241" s="1"/>
      <c r="U1241" s="1"/>
    </row>
    <row r="1242" spans="1:21" ht="9.75" customHeight="1">
      <c r="A1242" s="1"/>
      <c r="B1242" s="1"/>
      <c r="C1242" s="1"/>
      <c r="D1242" s="1"/>
      <c r="E1242" s="1"/>
      <c r="F1242" s="1"/>
      <c r="G1242" s="1"/>
      <c r="H1242" s="1"/>
      <c r="I1242" s="1"/>
      <c r="J1242" s="1"/>
      <c r="K1242" s="1"/>
      <c r="L1242" s="1"/>
      <c r="M1242" s="1"/>
      <c r="N1242" s="1"/>
      <c r="O1242" s="1"/>
      <c r="P1242" s="1"/>
      <c r="Q1242" s="1"/>
      <c r="R1242" s="1"/>
      <c r="S1242" s="1"/>
      <c r="T1242" s="1"/>
      <c r="U1242" s="1"/>
    </row>
    <row r="1243" spans="1:21" ht="9.75" customHeight="1">
      <c r="A1243" s="1"/>
      <c r="B1243" s="1"/>
      <c r="C1243" s="1"/>
      <c r="D1243" s="1"/>
      <c r="E1243" s="1"/>
      <c r="F1243" s="1"/>
      <c r="G1243" s="1"/>
      <c r="H1243" s="1"/>
      <c r="I1243" s="1"/>
      <c r="J1243" s="1"/>
      <c r="K1243" s="1"/>
      <c r="L1243" s="1"/>
      <c r="M1243" s="1"/>
      <c r="N1243" s="1"/>
      <c r="O1243" s="1"/>
      <c r="P1243" s="1"/>
      <c r="Q1243" s="1"/>
      <c r="R1243" s="1"/>
      <c r="S1243" s="1"/>
      <c r="T1243" s="1"/>
      <c r="U1243" s="1"/>
    </row>
    <row r="1244" spans="1:21" ht="9.75" customHeight="1">
      <c r="A1244" s="1"/>
      <c r="B1244" s="1"/>
      <c r="C1244" s="1"/>
      <c r="D1244" s="1"/>
      <c r="E1244" s="1"/>
      <c r="F1244" s="1"/>
      <c r="G1244" s="1"/>
      <c r="H1244" s="1"/>
      <c r="I1244" s="1"/>
      <c r="J1244" s="1"/>
      <c r="K1244" s="1"/>
      <c r="L1244" s="1"/>
      <c r="M1244" s="1"/>
      <c r="N1244" s="1"/>
      <c r="O1244" s="1"/>
      <c r="P1244" s="1"/>
      <c r="Q1244" s="1"/>
      <c r="R1244" s="1"/>
      <c r="S1244" s="1"/>
      <c r="T1244" s="1"/>
      <c r="U1244" s="1"/>
    </row>
    <row r="1245" spans="1:21" ht="9.75" customHeight="1">
      <c r="A1245" s="1"/>
      <c r="B1245" s="1"/>
      <c r="C1245" s="1"/>
      <c r="D1245" s="1"/>
      <c r="E1245" s="1"/>
      <c r="F1245" s="1"/>
      <c r="G1245" s="1"/>
      <c r="H1245" s="1"/>
      <c r="I1245" s="1"/>
      <c r="J1245" s="1"/>
      <c r="K1245" s="1"/>
      <c r="L1245" s="1"/>
      <c r="M1245" s="1"/>
      <c r="N1245" s="1"/>
      <c r="O1245" s="1"/>
      <c r="P1245" s="1"/>
      <c r="Q1245" s="1"/>
      <c r="R1245" s="1"/>
      <c r="S1245" s="1"/>
      <c r="T1245" s="1"/>
      <c r="U1245" s="1"/>
    </row>
    <row r="1246" spans="1:21" ht="9.75" customHeight="1">
      <c r="A1246" s="1"/>
      <c r="B1246" s="1"/>
      <c r="C1246" s="1"/>
      <c r="D1246" s="1"/>
      <c r="E1246" s="1"/>
      <c r="F1246" s="1"/>
      <c r="G1246" s="1"/>
      <c r="H1246" s="1"/>
      <c r="I1246" s="1"/>
      <c r="J1246" s="1"/>
      <c r="K1246" s="1"/>
      <c r="L1246" s="1"/>
      <c r="M1246" s="1"/>
      <c r="N1246" s="1"/>
      <c r="O1246" s="1"/>
      <c r="P1246" s="1"/>
      <c r="Q1246" s="1"/>
      <c r="R1246" s="1"/>
      <c r="S1246" s="1"/>
      <c r="T1246" s="1"/>
      <c r="U1246" s="1"/>
    </row>
    <row r="1247" spans="1:21" ht="9.75" customHeight="1">
      <c r="A1247" s="1"/>
      <c r="B1247" s="1"/>
      <c r="C1247" s="1"/>
      <c r="D1247" s="1"/>
      <c r="E1247" s="1"/>
      <c r="F1247" s="1"/>
      <c r="G1247" s="1"/>
      <c r="H1247" s="1"/>
      <c r="I1247" s="1"/>
      <c r="J1247" s="1"/>
      <c r="K1247" s="1"/>
      <c r="L1247" s="1"/>
      <c r="M1247" s="1"/>
      <c r="N1247" s="1"/>
      <c r="O1247" s="1"/>
      <c r="P1247" s="1"/>
      <c r="Q1247" s="1"/>
      <c r="R1247" s="1"/>
      <c r="S1247" s="1"/>
      <c r="T1247" s="1"/>
      <c r="U1247" s="1"/>
    </row>
    <row r="1248" spans="1:21" ht="9.75" customHeight="1">
      <c r="A1248" s="1"/>
      <c r="B1248" s="1"/>
      <c r="C1248" s="1"/>
      <c r="D1248" s="1"/>
      <c r="E1248" s="1"/>
      <c r="F1248" s="1"/>
      <c r="G1248" s="1"/>
      <c r="H1248" s="1"/>
      <c r="I1248" s="1"/>
      <c r="J1248" s="1"/>
      <c r="K1248" s="1"/>
      <c r="L1248" s="1"/>
      <c r="M1248" s="1"/>
      <c r="N1248" s="1"/>
      <c r="O1248" s="1"/>
      <c r="P1248" s="1"/>
      <c r="Q1248" s="1"/>
      <c r="R1248" s="1"/>
      <c r="S1248" s="1"/>
      <c r="T1248" s="1"/>
      <c r="U1248" s="1"/>
    </row>
    <row r="1249" spans="1:21" ht="9.75" customHeight="1">
      <c r="A1249" s="1"/>
      <c r="B1249" s="1"/>
      <c r="C1249" s="1"/>
      <c r="D1249" s="1"/>
      <c r="E1249" s="1"/>
      <c r="F1249" s="1"/>
      <c r="G1249" s="1"/>
      <c r="H1249" s="1"/>
      <c r="I1249" s="1"/>
      <c r="J1249" s="1"/>
      <c r="K1249" s="1"/>
      <c r="L1249" s="1"/>
      <c r="M1249" s="1"/>
      <c r="N1249" s="1"/>
      <c r="O1249" s="1"/>
      <c r="P1249" s="1"/>
      <c r="Q1249" s="1"/>
      <c r="R1249" s="1"/>
      <c r="S1249" s="1"/>
      <c r="T1249" s="1"/>
      <c r="U1249" s="1"/>
    </row>
    <row r="1250" spans="1:21" ht="9.75" customHeight="1">
      <c r="A1250" s="1"/>
      <c r="B1250" s="1"/>
      <c r="C1250" s="1"/>
      <c r="D1250" s="1"/>
      <c r="E1250" s="1"/>
      <c r="F1250" s="1"/>
      <c r="G1250" s="1"/>
      <c r="H1250" s="1"/>
      <c r="I1250" s="1"/>
      <c r="J1250" s="1"/>
      <c r="K1250" s="1"/>
      <c r="L1250" s="1"/>
      <c r="M1250" s="1"/>
      <c r="N1250" s="1"/>
      <c r="O1250" s="1"/>
      <c r="P1250" s="1"/>
      <c r="Q1250" s="1"/>
      <c r="R1250" s="1"/>
      <c r="S1250" s="1"/>
      <c r="T1250" s="1"/>
      <c r="U1250" s="1"/>
    </row>
    <row r="1251" spans="1:21" ht="9.75" customHeight="1">
      <c r="A1251" s="1"/>
      <c r="B1251" s="1"/>
      <c r="C1251" s="1"/>
      <c r="D1251" s="1"/>
      <c r="E1251" s="1"/>
      <c r="F1251" s="1"/>
      <c r="G1251" s="1"/>
      <c r="H1251" s="1"/>
      <c r="I1251" s="1"/>
      <c r="J1251" s="1"/>
      <c r="K1251" s="1"/>
      <c r="L1251" s="1"/>
      <c r="M1251" s="1"/>
      <c r="N1251" s="1"/>
      <c r="O1251" s="1"/>
      <c r="P1251" s="1"/>
      <c r="Q1251" s="1"/>
      <c r="R1251" s="1"/>
      <c r="S1251" s="1"/>
      <c r="T1251" s="1"/>
      <c r="U1251" s="1"/>
    </row>
    <row r="1252" spans="1:21" ht="9.75" customHeight="1">
      <c r="A1252" s="1"/>
      <c r="B1252" s="1"/>
      <c r="C1252" s="1"/>
      <c r="D1252" s="1"/>
      <c r="E1252" s="1"/>
      <c r="F1252" s="1"/>
      <c r="G1252" s="1"/>
      <c r="H1252" s="1"/>
      <c r="I1252" s="1"/>
      <c r="J1252" s="1"/>
      <c r="K1252" s="1"/>
      <c r="L1252" s="1"/>
      <c r="M1252" s="1"/>
      <c r="N1252" s="1"/>
      <c r="O1252" s="1"/>
      <c r="P1252" s="1"/>
      <c r="Q1252" s="1"/>
      <c r="R1252" s="1"/>
      <c r="S1252" s="1"/>
      <c r="T1252" s="1"/>
      <c r="U1252" s="1"/>
    </row>
    <row r="1253" spans="1:21" ht="9.75" customHeight="1">
      <c r="A1253" s="1"/>
      <c r="B1253" s="1"/>
      <c r="C1253" s="1"/>
      <c r="D1253" s="1"/>
      <c r="E1253" s="1"/>
      <c r="F1253" s="1"/>
      <c r="G1253" s="1"/>
      <c r="H1253" s="1"/>
      <c r="I1253" s="1"/>
      <c r="J1253" s="1"/>
      <c r="K1253" s="1"/>
      <c r="L1253" s="1"/>
      <c r="M1253" s="1"/>
      <c r="N1253" s="1"/>
      <c r="O1253" s="1"/>
      <c r="P1253" s="1"/>
      <c r="Q1253" s="1"/>
      <c r="R1253" s="1"/>
      <c r="S1253" s="1"/>
      <c r="T1253" s="1"/>
      <c r="U1253" s="1"/>
    </row>
    <row r="1254" spans="1:21" ht="9.75" customHeight="1">
      <c r="A1254" s="1"/>
      <c r="B1254" s="1"/>
      <c r="C1254" s="1"/>
      <c r="D1254" s="1"/>
      <c r="E1254" s="1"/>
      <c r="F1254" s="1"/>
      <c r="G1254" s="1"/>
      <c r="H1254" s="1"/>
      <c r="I1254" s="1"/>
      <c r="J1254" s="1"/>
      <c r="K1254" s="1"/>
      <c r="L1254" s="1"/>
      <c r="M1254" s="1"/>
      <c r="N1254" s="1"/>
      <c r="O1254" s="1"/>
      <c r="P1254" s="1"/>
      <c r="Q1254" s="1"/>
      <c r="R1254" s="1"/>
      <c r="S1254" s="1"/>
      <c r="T1254" s="1"/>
      <c r="U1254" s="1"/>
    </row>
    <row r="1255" spans="1:21" ht="9.75" customHeight="1">
      <c r="A1255" s="1"/>
      <c r="B1255" s="1"/>
      <c r="C1255" s="1"/>
      <c r="D1255" s="1"/>
      <c r="E1255" s="1"/>
      <c r="F1255" s="1"/>
      <c r="G1255" s="1"/>
      <c r="H1255" s="1"/>
      <c r="I1255" s="1"/>
      <c r="J1255" s="1"/>
      <c r="K1255" s="1"/>
      <c r="L1255" s="1"/>
      <c r="M1255" s="1"/>
      <c r="N1255" s="1"/>
      <c r="O1255" s="1"/>
      <c r="P1255" s="1"/>
      <c r="Q1255" s="1"/>
      <c r="R1255" s="1"/>
      <c r="S1255" s="1"/>
      <c r="T1255" s="1"/>
      <c r="U1255" s="1"/>
    </row>
    <row r="1256" spans="1:21" ht="9.75" customHeight="1">
      <c r="A1256" s="1"/>
      <c r="B1256" s="1"/>
      <c r="C1256" s="1"/>
      <c r="D1256" s="1"/>
      <c r="E1256" s="1"/>
      <c r="F1256" s="1"/>
      <c r="G1256" s="1"/>
      <c r="H1256" s="1"/>
      <c r="I1256" s="1"/>
      <c r="J1256" s="1"/>
      <c r="K1256" s="1"/>
      <c r="L1256" s="1"/>
      <c r="M1256" s="1"/>
      <c r="N1256" s="1"/>
      <c r="O1256" s="1"/>
      <c r="P1256" s="1"/>
      <c r="Q1256" s="1"/>
      <c r="R1256" s="1"/>
      <c r="S1256" s="1"/>
      <c r="T1256" s="1"/>
      <c r="U1256" s="1"/>
    </row>
    <row r="1257" spans="1:21" ht="9.75" customHeight="1">
      <c r="A1257" s="1"/>
      <c r="B1257" s="1"/>
      <c r="C1257" s="1"/>
      <c r="D1257" s="1"/>
      <c r="E1257" s="1"/>
      <c r="F1257" s="1"/>
      <c r="G1257" s="1"/>
      <c r="H1257" s="1"/>
      <c r="I1257" s="1"/>
      <c r="J1257" s="1"/>
      <c r="K1257" s="1"/>
      <c r="L1257" s="1"/>
      <c r="M1257" s="1"/>
      <c r="N1257" s="1"/>
      <c r="O1257" s="1"/>
      <c r="P1257" s="1"/>
      <c r="Q1257" s="1"/>
      <c r="R1257" s="1"/>
      <c r="S1257" s="1"/>
      <c r="T1257" s="1"/>
      <c r="U1257" s="1"/>
    </row>
    <row r="1258" spans="1:21" ht="9.75" customHeight="1">
      <c r="A1258" s="1"/>
      <c r="B1258" s="1"/>
      <c r="C1258" s="1"/>
      <c r="D1258" s="1"/>
      <c r="E1258" s="1"/>
      <c r="F1258" s="1"/>
      <c r="G1258" s="1"/>
      <c r="H1258" s="1"/>
      <c r="I1258" s="1"/>
      <c r="J1258" s="1"/>
      <c r="K1258" s="1"/>
      <c r="L1258" s="1"/>
      <c r="M1258" s="1"/>
      <c r="N1258" s="1"/>
      <c r="O1258" s="1"/>
      <c r="P1258" s="1"/>
      <c r="Q1258" s="1"/>
      <c r="R1258" s="1"/>
      <c r="S1258" s="1"/>
      <c r="T1258" s="1"/>
      <c r="U1258" s="1"/>
    </row>
    <row r="1259" spans="1:21" ht="9.75" customHeight="1">
      <c r="A1259" s="1"/>
      <c r="B1259" s="1"/>
      <c r="C1259" s="1"/>
      <c r="D1259" s="1"/>
      <c r="E1259" s="1"/>
      <c r="F1259" s="1"/>
      <c r="G1259" s="1"/>
      <c r="H1259" s="1"/>
      <c r="I1259" s="1"/>
      <c r="J1259" s="1"/>
      <c r="K1259" s="1"/>
      <c r="L1259" s="1"/>
      <c r="M1259" s="1"/>
      <c r="N1259" s="1"/>
      <c r="O1259" s="1"/>
      <c r="P1259" s="1"/>
      <c r="Q1259" s="1"/>
      <c r="R1259" s="1"/>
      <c r="S1259" s="1"/>
      <c r="T1259" s="1"/>
      <c r="U1259" s="1"/>
    </row>
    <row r="1260" spans="1:21" ht="9.75" customHeight="1">
      <c r="A1260" s="1"/>
      <c r="B1260" s="1"/>
      <c r="C1260" s="1"/>
      <c r="D1260" s="1"/>
      <c r="E1260" s="1"/>
      <c r="F1260" s="1"/>
      <c r="G1260" s="1"/>
      <c r="H1260" s="1"/>
      <c r="I1260" s="1"/>
      <c r="J1260" s="1"/>
      <c r="K1260" s="1"/>
      <c r="L1260" s="1"/>
      <c r="M1260" s="1"/>
      <c r="N1260" s="1"/>
      <c r="O1260" s="1"/>
      <c r="P1260" s="1"/>
      <c r="Q1260" s="1"/>
      <c r="R1260" s="1"/>
      <c r="S1260" s="1"/>
      <c r="T1260" s="1"/>
      <c r="U1260" s="1"/>
    </row>
    <row r="1261" spans="1:21" ht="9.75" customHeight="1">
      <c r="A1261" s="1"/>
      <c r="B1261" s="1"/>
      <c r="C1261" s="1"/>
      <c r="D1261" s="1"/>
      <c r="E1261" s="1"/>
      <c r="F1261" s="1"/>
      <c r="G1261" s="1"/>
      <c r="H1261" s="1"/>
      <c r="I1261" s="1"/>
      <c r="J1261" s="1"/>
      <c r="K1261" s="1"/>
      <c r="L1261" s="1"/>
      <c r="M1261" s="1"/>
      <c r="N1261" s="1"/>
      <c r="O1261" s="1"/>
      <c r="P1261" s="1"/>
      <c r="Q1261" s="1"/>
      <c r="R1261" s="1"/>
      <c r="S1261" s="1"/>
      <c r="T1261" s="1"/>
      <c r="U1261" s="1"/>
    </row>
    <row r="1262" spans="1:21" ht="9.75" customHeight="1">
      <c r="A1262" s="1"/>
      <c r="B1262" s="1"/>
      <c r="C1262" s="1"/>
      <c r="D1262" s="1"/>
      <c r="E1262" s="1"/>
      <c r="F1262" s="1"/>
      <c r="G1262" s="1"/>
      <c r="H1262" s="1"/>
      <c r="I1262" s="1"/>
      <c r="J1262" s="1"/>
      <c r="K1262" s="1"/>
      <c r="L1262" s="1"/>
      <c r="M1262" s="1"/>
      <c r="N1262" s="1"/>
      <c r="O1262" s="1"/>
      <c r="P1262" s="1"/>
      <c r="Q1262" s="1"/>
      <c r="R1262" s="1"/>
      <c r="S1262" s="1"/>
      <c r="T1262" s="1"/>
      <c r="U1262" s="1"/>
    </row>
    <row r="1263" spans="1:21" ht="9.75" customHeight="1">
      <c r="A1263" s="1"/>
      <c r="B1263" s="1"/>
      <c r="C1263" s="1"/>
      <c r="D1263" s="1"/>
      <c r="E1263" s="1"/>
      <c r="F1263" s="1"/>
      <c r="G1263" s="1"/>
      <c r="H1263" s="1"/>
      <c r="I1263" s="1"/>
      <c r="J1263" s="1"/>
      <c r="K1263" s="1"/>
      <c r="L1263" s="1"/>
      <c r="M1263" s="1"/>
      <c r="N1263" s="1"/>
      <c r="O1263" s="1"/>
      <c r="P1263" s="1"/>
      <c r="Q1263" s="1"/>
      <c r="R1263" s="1"/>
      <c r="S1263" s="1"/>
      <c r="T1263" s="1"/>
      <c r="U1263" s="1"/>
    </row>
    <row r="1264" spans="1:21" ht="9.75" customHeight="1">
      <c r="A1264" s="1"/>
      <c r="B1264" s="1"/>
      <c r="C1264" s="1"/>
      <c r="D1264" s="1"/>
      <c r="E1264" s="1"/>
      <c r="F1264" s="1"/>
      <c r="G1264" s="1"/>
      <c r="H1264" s="1"/>
      <c r="I1264" s="1"/>
      <c r="J1264" s="1"/>
      <c r="K1264" s="1"/>
      <c r="L1264" s="1"/>
      <c r="M1264" s="1"/>
      <c r="N1264" s="1"/>
      <c r="O1264" s="1"/>
      <c r="P1264" s="1"/>
      <c r="Q1264" s="1"/>
      <c r="R1264" s="1"/>
      <c r="S1264" s="1"/>
      <c r="T1264" s="1"/>
      <c r="U1264" s="1"/>
    </row>
    <row r="1265" spans="1:21" ht="9.75" customHeight="1">
      <c r="A1265" s="1"/>
      <c r="B1265" s="1"/>
      <c r="C1265" s="1"/>
      <c r="D1265" s="1"/>
      <c r="E1265" s="1"/>
      <c r="F1265" s="1"/>
      <c r="G1265" s="1"/>
      <c r="H1265" s="1"/>
      <c r="I1265" s="1"/>
      <c r="J1265" s="1"/>
      <c r="K1265" s="1"/>
      <c r="L1265" s="1"/>
      <c r="M1265" s="1"/>
      <c r="N1265" s="1"/>
      <c r="O1265" s="1"/>
      <c r="P1265" s="1"/>
      <c r="Q1265" s="1"/>
      <c r="R1265" s="1"/>
      <c r="S1265" s="1"/>
      <c r="T1265" s="1"/>
      <c r="U1265" s="1"/>
    </row>
    <row r="1266" spans="1:21" ht="9.75" customHeight="1">
      <c r="A1266" s="1"/>
      <c r="B1266" s="1"/>
      <c r="C1266" s="1"/>
      <c r="D1266" s="1"/>
      <c r="E1266" s="1"/>
      <c r="F1266" s="1"/>
      <c r="G1266" s="1"/>
      <c r="H1266" s="1"/>
      <c r="I1266" s="1"/>
      <c r="J1266" s="1"/>
      <c r="K1266" s="1"/>
      <c r="L1266" s="1"/>
      <c r="M1266" s="1"/>
      <c r="N1266" s="1"/>
      <c r="O1266" s="1"/>
      <c r="P1266" s="1"/>
      <c r="Q1266" s="1"/>
      <c r="R1266" s="1"/>
      <c r="S1266" s="1"/>
      <c r="T1266" s="1"/>
      <c r="U1266" s="1"/>
    </row>
    <row r="1267" spans="1:21" ht="9.75" customHeight="1">
      <c r="A1267" s="1"/>
      <c r="B1267" s="1"/>
      <c r="C1267" s="1"/>
      <c r="D1267" s="1"/>
      <c r="E1267" s="1"/>
      <c r="F1267" s="1"/>
      <c r="G1267" s="1"/>
      <c r="H1267" s="1"/>
      <c r="I1267" s="1"/>
      <c r="J1267" s="1"/>
      <c r="K1267" s="1"/>
      <c r="L1267" s="1"/>
      <c r="M1267" s="1"/>
      <c r="N1267" s="1"/>
      <c r="O1267" s="1"/>
      <c r="P1267" s="1"/>
      <c r="Q1267" s="1"/>
      <c r="R1267" s="1"/>
      <c r="S1267" s="1"/>
      <c r="T1267" s="1"/>
      <c r="U1267" s="1"/>
    </row>
    <row r="1268" spans="1:21" ht="9.75" customHeight="1">
      <c r="A1268" s="1"/>
      <c r="B1268" s="1"/>
      <c r="C1268" s="1"/>
      <c r="D1268" s="1"/>
      <c r="E1268" s="1"/>
      <c r="F1268" s="1"/>
      <c r="G1268" s="1"/>
      <c r="H1268" s="1"/>
      <c r="I1268" s="1"/>
      <c r="J1268" s="1"/>
      <c r="K1268" s="1"/>
      <c r="L1268" s="1"/>
      <c r="M1268" s="1"/>
      <c r="N1268" s="1"/>
      <c r="O1268" s="1"/>
      <c r="P1268" s="1"/>
      <c r="Q1268" s="1"/>
      <c r="R1268" s="1"/>
      <c r="S1268" s="1"/>
      <c r="T1268" s="1"/>
      <c r="U1268" s="1"/>
    </row>
    <row r="1269" spans="1:21" ht="9.75" customHeight="1">
      <c r="A1269" s="1"/>
      <c r="B1269" s="1"/>
      <c r="C1269" s="1"/>
      <c r="D1269" s="1"/>
      <c r="E1269" s="1"/>
      <c r="F1269" s="1"/>
      <c r="G1269" s="1"/>
      <c r="H1269" s="1"/>
      <c r="I1269" s="1"/>
      <c r="J1269" s="1"/>
      <c r="K1269" s="1"/>
      <c r="L1269" s="1"/>
      <c r="M1269" s="1"/>
      <c r="N1269" s="1"/>
      <c r="O1269" s="1"/>
      <c r="P1269" s="1"/>
      <c r="Q1269" s="1"/>
      <c r="R1269" s="1"/>
      <c r="S1269" s="1"/>
      <c r="T1269" s="1"/>
      <c r="U1269" s="1"/>
    </row>
    <row r="1270" spans="1:21" ht="9.75" customHeight="1">
      <c r="A1270" s="1"/>
      <c r="B1270" s="1"/>
      <c r="C1270" s="1"/>
      <c r="D1270" s="1"/>
      <c r="E1270" s="1"/>
      <c r="F1270" s="1"/>
      <c r="G1270" s="1"/>
      <c r="H1270" s="1"/>
      <c r="I1270" s="1"/>
      <c r="J1270" s="1"/>
      <c r="K1270" s="1"/>
      <c r="L1270" s="1"/>
      <c r="M1270" s="1"/>
      <c r="N1270" s="1"/>
      <c r="O1270" s="1"/>
      <c r="P1270" s="1"/>
      <c r="Q1270" s="1"/>
      <c r="R1270" s="1"/>
      <c r="S1270" s="1"/>
      <c r="T1270" s="1"/>
      <c r="U1270" s="1"/>
    </row>
    <row r="1271" spans="1:21" ht="9.75" customHeight="1">
      <c r="A1271" s="1"/>
      <c r="B1271" s="1"/>
      <c r="C1271" s="1"/>
      <c r="D1271" s="1"/>
      <c r="E1271" s="1"/>
      <c r="F1271" s="1"/>
      <c r="G1271" s="1"/>
      <c r="H1271" s="1"/>
      <c r="I1271" s="1"/>
      <c r="J1271" s="1"/>
      <c r="K1271" s="1"/>
      <c r="L1271" s="1"/>
      <c r="M1271" s="1"/>
      <c r="N1271" s="1"/>
      <c r="O1271" s="1"/>
      <c r="P1271" s="1"/>
      <c r="Q1271" s="1"/>
      <c r="R1271" s="1"/>
      <c r="S1271" s="1"/>
      <c r="T1271" s="1"/>
      <c r="U1271" s="1"/>
    </row>
    <row r="1272" spans="1:21" ht="9.75" customHeight="1">
      <c r="A1272" s="1"/>
      <c r="B1272" s="1"/>
      <c r="C1272" s="1"/>
      <c r="D1272" s="1"/>
      <c r="E1272" s="1"/>
      <c r="F1272" s="1"/>
      <c r="G1272" s="1"/>
      <c r="H1272" s="1"/>
      <c r="I1272" s="1"/>
      <c r="J1272" s="1"/>
      <c r="K1272" s="1"/>
      <c r="L1272" s="1"/>
      <c r="M1272" s="1"/>
      <c r="N1272" s="1"/>
      <c r="O1272" s="1"/>
      <c r="P1272" s="1"/>
      <c r="Q1272" s="1"/>
      <c r="R1272" s="1"/>
      <c r="S1272" s="1"/>
      <c r="T1272" s="1"/>
      <c r="U1272" s="1"/>
    </row>
    <row r="1273" spans="1:21" ht="9.75" customHeight="1">
      <c r="A1273" s="1"/>
      <c r="B1273" s="1"/>
      <c r="C1273" s="1"/>
      <c r="D1273" s="1"/>
      <c r="E1273" s="1"/>
      <c r="F1273" s="1"/>
      <c r="G1273" s="1"/>
      <c r="H1273" s="1"/>
      <c r="I1273" s="1"/>
      <c r="J1273" s="1"/>
      <c r="K1273" s="1"/>
      <c r="L1273" s="1"/>
      <c r="M1273" s="1"/>
      <c r="N1273" s="1"/>
      <c r="O1273" s="1"/>
      <c r="P1273" s="1"/>
      <c r="Q1273" s="1"/>
      <c r="R1273" s="1"/>
      <c r="S1273" s="1"/>
      <c r="T1273" s="1"/>
      <c r="U1273" s="1"/>
    </row>
    <row r="1274" spans="1:21" ht="9.75" customHeight="1">
      <c r="A1274" s="1"/>
      <c r="B1274" s="1"/>
      <c r="C1274" s="1"/>
      <c r="D1274" s="1"/>
      <c r="E1274" s="1"/>
      <c r="F1274" s="1"/>
      <c r="G1274" s="1"/>
      <c r="H1274" s="1"/>
      <c r="I1274" s="1"/>
      <c r="J1274" s="1"/>
      <c r="K1274" s="1"/>
      <c r="L1274" s="1"/>
      <c r="M1274" s="1"/>
      <c r="N1274" s="1"/>
      <c r="O1274" s="1"/>
      <c r="P1274" s="1"/>
      <c r="Q1274" s="1"/>
      <c r="R1274" s="1"/>
      <c r="S1274" s="1"/>
      <c r="T1274" s="1"/>
      <c r="U1274" s="1"/>
    </row>
    <row r="1275" spans="1:21" ht="9.75" customHeight="1">
      <c r="A1275" s="1"/>
      <c r="B1275" s="1"/>
      <c r="C1275" s="1"/>
      <c r="D1275" s="1"/>
      <c r="E1275" s="1"/>
      <c r="F1275" s="1"/>
      <c r="G1275" s="1"/>
      <c r="H1275" s="1"/>
      <c r="I1275" s="1"/>
      <c r="J1275" s="1"/>
      <c r="K1275" s="1"/>
      <c r="L1275" s="1"/>
      <c r="M1275" s="1"/>
      <c r="N1275" s="1"/>
      <c r="O1275" s="1"/>
      <c r="P1275" s="1"/>
      <c r="Q1275" s="1"/>
      <c r="R1275" s="1"/>
      <c r="S1275" s="1"/>
      <c r="T1275" s="1"/>
      <c r="U1275" s="1"/>
    </row>
    <row r="1276" spans="1:21" ht="9.75" customHeight="1">
      <c r="A1276" s="1"/>
      <c r="B1276" s="1"/>
      <c r="C1276" s="1"/>
      <c r="D1276" s="1"/>
      <c r="E1276" s="1"/>
      <c r="F1276" s="1"/>
      <c r="G1276" s="1"/>
      <c r="H1276" s="1"/>
      <c r="I1276" s="1"/>
      <c r="J1276" s="1"/>
      <c r="K1276" s="1"/>
      <c r="L1276" s="1"/>
      <c r="M1276" s="1"/>
      <c r="N1276" s="1"/>
      <c r="O1276" s="1"/>
      <c r="P1276" s="1"/>
      <c r="Q1276" s="1"/>
      <c r="R1276" s="1"/>
      <c r="S1276" s="1"/>
      <c r="T1276" s="1"/>
      <c r="U1276" s="1"/>
    </row>
    <row r="1277" spans="1:21" ht="9.75" customHeight="1">
      <c r="A1277" s="1"/>
      <c r="B1277" s="1"/>
      <c r="C1277" s="1"/>
      <c r="D1277" s="1"/>
      <c r="E1277" s="1"/>
      <c r="F1277" s="1"/>
      <c r="G1277" s="1"/>
      <c r="H1277" s="1"/>
      <c r="I1277" s="1"/>
      <c r="J1277" s="1"/>
      <c r="K1277" s="1"/>
      <c r="L1277" s="1"/>
      <c r="M1277" s="1"/>
      <c r="N1277" s="1"/>
      <c r="O1277" s="1"/>
      <c r="P1277" s="1"/>
      <c r="Q1277" s="1"/>
      <c r="R1277" s="1"/>
      <c r="S1277" s="1"/>
      <c r="T1277" s="1"/>
      <c r="U1277" s="1"/>
    </row>
    <row r="1278" spans="1:21" ht="9.75" customHeight="1">
      <c r="A1278" s="1"/>
      <c r="B1278" s="1"/>
      <c r="C1278" s="1"/>
      <c r="D1278" s="1"/>
      <c r="E1278" s="1"/>
      <c r="F1278" s="1"/>
      <c r="G1278" s="1"/>
      <c r="H1278" s="1"/>
      <c r="I1278" s="1"/>
      <c r="J1278" s="1"/>
      <c r="K1278" s="1"/>
      <c r="L1278" s="1"/>
      <c r="M1278" s="1"/>
      <c r="N1278" s="1"/>
      <c r="O1278" s="1"/>
      <c r="P1278" s="1"/>
      <c r="Q1278" s="1"/>
      <c r="R1278" s="1"/>
      <c r="S1278" s="1"/>
      <c r="T1278" s="1"/>
      <c r="U1278" s="1"/>
    </row>
    <row r="1279" spans="1:21" ht="9.75" customHeight="1">
      <c r="A1279" s="1"/>
      <c r="B1279" s="1"/>
      <c r="C1279" s="1"/>
      <c r="D1279" s="1"/>
      <c r="E1279" s="1"/>
      <c r="F1279" s="1"/>
      <c r="G1279" s="1"/>
      <c r="H1279" s="1"/>
      <c r="I1279" s="1"/>
      <c r="J1279" s="1"/>
      <c r="K1279" s="1"/>
      <c r="L1279" s="1"/>
      <c r="M1279" s="1"/>
      <c r="N1279" s="1"/>
      <c r="O1279" s="1"/>
      <c r="P1279" s="1"/>
      <c r="Q1279" s="1"/>
      <c r="R1279" s="1"/>
      <c r="S1279" s="1"/>
      <c r="T1279" s="1"/>
      <c r="U1279" s="1"/>
    </row>
    <row r="1280" spans="1:21" ht="9.75" customHeight="1">
      <c r="A1280" s="1"/>
      <c r="B1280" s="1"/>
      <c r="C1280" s="1"/>
      <c r="D1280" s="1"/>
      <c r="E1280" s="1"/>
      <c r="F1280" s="1"/>
      <c r="G1280" s="1"/>
      <c r="H1280" s="1"/>
      <c r="I1280" s="1"/>
      <c r="J1280" s="1"/>
      <c r="K1280" s="1"/>
      <c r="L1280" s="1"/>
      <c r="M1280" s="1"/>
      <c r="N1280" s="1"/>
      <c r="O1280" s="1"/>
      <c r="P1280" s="1"/>
      <c r="Q1280" s="1"/>
      <c r="R1280" s="1"/>
      <c r="S1280" s="1"/>
      <c r="T1280" s="1"/>
      <c r="U1280" s="1"/>
    </row>
    <row r="1281" spans="1:21" ht="9.75" customHeight="1">
      <c r="A1281" s="1"/>
      <c r="B1281" s="1"/>
      <c r="C1281" s="1"/>
      <c r="D1281" s="1"/>
      <c r="E1281" s="1"/>
      <c r="F1281" s="1"/>
      <c r="G1281" s="1"/>
      <c r="H1281" s="1"/>
      <c r="I1281" s="1"/>
      <c r="J1281" s="1"/>
      <c r="K1281" s="1"/>
      <c r="L1281" s="1"/>
      <c r="M1281" s="1"/>
      <c r="N1281" s="1"/>
      <c r="O1281" s="1"/>
      <c r="P1281" s="1"/>
      <c r="Q1281" s="1"/>
      <c r="R1281" s="1"/>
      <c r="S1281" s="1"/>
      <c r="T1281" s="1"/>
      <c r="U1281" s="1"/>
    </row>
    <row r="1282" spans="1:21" ht="9.75" customHeight="1">
      <c r="A1282" s="1"/>
      <c r="B1282" s="1"/>
      <c r="C1282" s="1"/>
      <c r="D1282" s="1"/>
      <c r="E1282" s="1"/>
      <c r="F1282" s="1"/>
      <c r="G1282" s="1"/>
      <c r="H1282" s="1"/>
      <c r="I1282" s="1"/>
      <c r="J1282" s="1"/>
      <c r="K1282" s="1"/>
      <c r="L1282" s="1"/>
      <c r="M1282" s="1"/>
      <c r="N1282" s="1"/>
      <c r="O1282" s="1"/>
      <c r="P1282" s="1"/>
      <c r="Q1282" s="1"/>
      <c r="R1282" s="1"/>
      <c r="S1282" s="1"/>
      <c r="T1282" s="1"/>
      <c r="U1282" s="1"/>
    </row>
    <row r="1283" spans="1:21" ht="9.75" customHeight="1">
      <c r="A1283" s="1"/>
      <c r="B1283" s="1"/>
      <c r="C1283" s="1"/>
      <c r="D1283" s="1"/>
      <c r="E1283" s="1"/>
      <c r="F1283" s="1"/>
      <c r="G1283" s="1"/>
      <c r="H1283" s="1"/>
      <c r="I1283" s="1"/>
      <c r="J1283" s="1"/>
      <c r="K1283" s="1"/>
      <c r="L1283" s="1"/>
      <c r="M1283" s="1"/>
      <c r="N1283" s="1"/>
      <c r="O1283" s="1"/>
      <c r="P1283" s="1"/>
      <c r="Q1283" s="1"/>
      <c r="R1283" s="1"/>
      <c r="S1283" s="1"/>
      <c r="T1283" s="1"/>
      <c r="U1283" s="1"/>
    </row>
    <row r="1284" spans="1:21" ht="9.75" customHeight="1">
      <c r="A1284" s="1"/>
      <c r="B1284" s="1"/>
      <c r="C1284" s="1"/>
      <c r="D1284" s="1"/>
      <c r="E1284" s="1"/>
      <c r="F1284" s="1"/>
      <c r="G1284" s="1"/>
      <c r="H1284" s="1"/>
      <c r="I1284" s="1"/>
      <c r="J1284" s="1"/>
      <c r="K1284" s="1"/>
      <c r="L1284" s="1"/>
      <c r="M1284" s="1"/>
      <c r="N1284" s="1"/>
      <c r="O1284" s="1"/>
      <c r="P1284" s="1"/>
      <c r="Q1284" s="1"/>
      <c r="R1284" s="1"/>
      <c r="S1284" s="1"/>
      <c r="T1284" s="1"/>
      <c r="U1284" s="1"/>
    </row>
    <row r="1285" spans="1:21" ht="9.75" customHeight="1">
      <c r="A1285" s="1"/>
      <c r="B1285" s="1"/>
      <c r="C1285" s="1"/>
      <c r="D1285" s="1"/>
      <c r="E1285" s="1"/>
      <c r="F1285" s="1"/>
      <c r="G1285" s="1"/>
      <c r="H1285" s="1"/>
      <c r="I1285" s="1"/>
      <c r="J1285" s="1"/>
      <c r="K1285" s="1"/>
      <c r="L1285" s="1"/>
      <c r="M1285" s="1"/>
      <c r="N1285" s="1"/>
      <c r="O1285" s="1"/>
      <c r="P1285" s="1"/>
      <c r="Q1285" s="1"/>
      <c r="R1285" s="1"/>
      <c r="S1285" s="1"/>
      <c r="T1285" s="1"/>
      <c r="U1285" s="1"/>
    </row>
    <row r="1286" spans="1:21" ht="9.75" customHeight="1">
      <c r="A1286" s="1"/>
      <c r="B1286" s="1"/>
      <c r="C1286" s="1"/>
      <c r="D1286" s="1"/>
      <c r="E1286" s="1"/>
      <c r="F1286" s="1"/>
      <c r="G1286" s="1"/>
      <c r="H1286" s="1"/>
      <c r="I1286" s="1"/>
      <c r="J1286" s="1"/>
      <c r="K1286" s="1"/>
      <c r="L1286" s="1"/>
      <c r="M1286" s="1"/>
      <c r="N1286" s="1"/>
      <c r="O1286" s="1"/>
      <c r="P1286" s="1"/>
      <c r="Q1286" s="1"/>
      <c r="R1286" s="1"/>
      <c r="S1286" s="1"/>
      <c r="T1286" s="1"/>
      <c r="U1286" s="1"/>
    </row>
    <row r="1287" spans="1:21" ht="9.75" customHeight="1">
      <c r="A1287" s="1"/>
      <c r="B1287" s="1"/>
      <c r="C1287" s="1"/>
      <c r="D1287" s="1"/>
      <c r="E1287" s="1"/>
      <c r="F1287" s="1"/>
      <c r="G1287" s="1"/>
      <c r="H1287" s="1"/>
      <c r="I1287" s="1"/>
      <c r="J1287" s="1"/>
      <c r="K1287" s="1"/>
      <c r="L1287" s="1"/>
      <c r="M1287" s="1"/>
      <c r="N1287" s="1"/>
      <c r="O1287" s="1"/>
      <c r="P1287" s="1"/>
      <c r="Q1287" s="1"/>
      <c r="R1287" s="1"/>
      <c r="S1287" s="1"/>
      <c r="T1287" s="1"/>
      <c r="U1287" s="1"/>
    </row>
    <row r="1288" spans="1:21" ht="9.75" customHeight="1">
      <c r="A1288" s="1"/>
      <c r="B1288" s="1"/>
      <c r="C1288" s="1"/>
      <c r="D1288" s="1"/>
      <c r="E1288" s="1"/>
      <c r="F1288" s="1"/>
      <c r="G1288" s="1"/>
      <c r="H1288" s="1"/>
      <c r="I1288" s="1"/>
      <c r="J1288" s="1"/>
      <c r="K1288" s="1"/>
      <c r="L1288" s="1"/>
      <c r="M1288" s="1"/>
      <c r="N1288" s="1"/>
      <c r="O1288" s="1"/>
      <c r="P1288" s="1"/>
      <c r="Q1288" s="1"/>
      <c r="R1288" s="1"/>
      <c r="S1288" s="1"/>
      <c r="T1288" s="1"/>
      <c r="U1288" s="1"/>
    </row>
    <row r="1289" spans="1:21" ht="9.75" customHeight="1">
      <c r="A1289" s="1"/>
      <c r="B1289" s="1"/>
      <c r="C1289" s="1"/>
      <c r="D1289" s="1"/>
      <c r="E1289" s="1"/>
      <c r="F1289" s="1"/>
      <c r="G1289" s="1"/>
      <c r="H1289" s="1"/>
      <c r="I1289" s="1"/>
      <c r="J1289" s="1"/>
      <c r="K1289" s="1"/>
      <c r="L1289" s="1"/>
      <c r="M1289" s="1"/>
      <c r="N1289" s="1"/>
      <c r="O1289" s="1"/>
      <c r="P1289" s="1"/>
      <c r="Q1289" s="1"/>
      <c r="R1289" s="1"/>
      <c r="S1289" s="1"/>
      <c r="T1289" s="1"/>
      <c r="U1289" s="1"/>
    </row>
    <row r="1290" spans="1:21" ht="9.75" customHeight="1">
      <c r="A1290" s="1"/>
      <c r="B1290" s="1"/>
      <c r="C1290" s="1"/>
      <c r="D1290" s="1"/>
      <c r="E1290" s="1"/>
      <c r="F1290" s="1"/>
      <c r="G1290" s="1"/>
      <c r="H1290" s="1"/>
      <c r="I1290" s="1"/>
      <c r="J1290" s="1"/>
      <c r="K1290" s="1"/>
      <c r="L1290" s="1"/>
      <c r="M1290" s="1"/>
      <c r="N1290" s="1"/>
      <c r="O1290" s="1"/>
      <c r="P1290" s="1"/>
      <c r="Q1290" s="1"/>
      <c r="R1290" s="1"/>
      <c r="S1290" s="1"/>
      <c r="T1290" s="1"/>
      <c r="U1290" s="1"/>
    </row>
    <row r="1291" spans="1:21" ht="9.75" customHeight="1">
      <c r="A1291" s="1"/>
      <c r="B1291" s="1"/>
      <c r="C1291" s="1"/>
      <c r="D1291" s="1"/>
      <c r="E1291" s="1"/>
      <c r="F1291" s="1"/>
      <c r="G1291" s="1"/>
      <c r="H1291" s="1"/>
      <c r="I1291" s="1"/>
      <c r="J1291" s="1"/>
      <c r="K1291" s="1"/>
      <c r="L1291" s="1"/>
      <c r="M1291" s="1"/>
      <c r="N1291" s="1"/>
      <c r="O1291" s="1"/>
      <c r="P1291" s="1"/>
      <c r="Q1291" s="1"/>
      <c r="R1291" s="1"/>
      <c r="S1291" s="1"/>
      <c r="T1291" s="1"/>
      <c r="U1291" s="1"/>
    </row>
    <row r="1292" spans="1:21" ht="9.75" customHeight="1">
      <c r="A1292" s="1"/>
      <c r="B1292" s="1"/>
      <c r="C1292" s="1"/>
      <c r="D1292" s="1"/>
      <c r="E1292" s="1"/>
      <c r="F1292" s="1"/>
      <c r="G1292" s="1"/>
      <c r="H1292" s="1"/>
      <c r="I1292" s="1"/>
      <c r="J1292" s="1"/>
      <c r="K1292" s="1"/>
      <c r="L1292" s="1"/>
      <c r="M1292" s="1"/>
      <c r="N1292" s="1"/>
      <c r="O1292" s="1"/>
      <c r="P1292" s="1"/>
      <c r="Q1292" s="1"/>
      <c r="R1292" s="1"/>
      <c r="S1292" s="1"/>
      <c r="T1292" s="1"/>
      <c r="U1292" s="1"/>
    </row>
    <row r="1293" spans="1:21" ht="9.75" customHeight="1">
      <c r="A1293" s="1"/>
      <c r="B1293" s="1"/>
      <c r="C1293" s="1"/>
      <c r="D1293" s="1"/>
      <c r="E1293" s="1"/>
      <c r="F1293" s="1"/>
      <c r="G1293" s="1"/>
      <c r="H1293" s="1"/>
      <c r="I1293" s="1"/>
      <c r="J1293" s="1"/>
      <c r="K1293" s="1"/>
      <c r="L1293" s="1"/>
      <c r="M1293" s="1"/>
      <c r="N1293" s="1"/>
      <c r="O1293" s="1"/>
      <c r="P1293" s="1"/>
      <c r="Q1293" s="1"/>
      <c r="R1293" s="1"/>
      <c r="S1293" s="1"/>
      <c r="T1293" s="1"/>
      <c r="U1293" s="1"/>
    </row>
    <row r="1294" spans="1:21" ht="9.75" customHeight="1">
      <c r="A1294" s="1"/>
      <c r="B1294" s="1"/>
      <c r="C1294" s="1"/>
      <c r="D1294" s="1"/>
      <c r="E1294" s="1"/>
      <c r="F1294" s="1"/>
      <c r="G1294" s="1"/>
      <c r="H1294" s="1"/>
      <c r="I1294" s="1"/>
      <c r="J1294" s="1"/>
      <c r="K1294" s="1"/>
      <c r="L1294" s="1"/>
      <c r="M1294" s="1"/>
      <c r="N1294" s="1"/>
      <c r="O1294" s="1"/>
      <c r="P1294" s="1"/>
      <c r="Q1294" s="1"/>
      <c r="R1294" s="1"/>
      <c r="S1294" s="1"/>
      <c r="T1294" s="1"/>
      <c r="U1294" s="1"/>
    </row>
    <row r="1295" spans="1:21" ht="9.75" customHeight="1">
      <c r="A1295" s="1"/>
      <c r="B1295" s="1"/>
      <c r="C1295" s="1"/>
      <c r="D1295" s="1"/>
      <c r="E1295" s="1"/>
      <c r="F1295" s="1"/>
      <c r="G1295" s="1"/>
      <c r="H1295" s="1"/>
      <c r="I1295" s="1"/>
      <c r="J1295" s="1"/>
      <c r="K1295" s="1"/>
      <c r="L1295" s="1"/>
      <c r="M1295" s="1"/>
      <c r="N1295" s="1"/>
      <c r="O1295" s="1"/>
      <c r="P1295" s="1"/>
      <c r="Q1295" s="1"/>
      <c r="R1295" s="1"/>
      <c r="S1295" s="1"/>
      <c r="T1295" s="1"/>
      <c r="U1295" s="1"/>
    </row>
    <row r="1296" spans="1:21" ht="9.75" customHeight="1">
      <c r="A1296" s="1"/>
      <c r="B1296" s="1"/>
      <c r="C1296" s="1"/>
      <c r="D1296" s="1"/>
      <c r="E1296" s="1"/>
      <c r="F1296" s="1"/>
      <c r="G1296" s="1"/>
      <c r="H1296" s="1"/>
      <c r="I1296" s="1"/>
      <c r="J1296" s="1"/>
      <c r="K1296" s="1"/>
      <c r="L1296" s="1"/>
      <c r="M1296" s="1"/>
      <c r="N1296" s="1"/>
      <c r="O1296" s="1"/>
      <c r="P1296" s="1"/>
      <c r="Q1296" s="1"/>
      <c r="R1296" s="1"/>
      <c r="S1296" s="1"/>
      <c r="T1296" s="1"/>
      <c r="U1296" s="1"/>
    </row>
    <row r="1297" spans="1:21" ht="9.75" customHeight="1">
      <c r="A1297" s="1"/>
      <c r="B1297" s="1"/>
      <c r="C1297" s="1"/>
      <c r="D1297" s="1"/>
      <c r="E1297" s="1"/>
      <c r="F1297" s="1"/>
      <c r="G1297" s="1"/>
      <c r="H1297" s="1"/>
      <c r="I1297" s="1"/>
      <c r="J1297" s="1"/>
      <c r="K1297" s="1"/>
      <c r="L1297" s="1"/>
      <c r="M1297" s="1"/>
      <c r="N1297" s="1"/>
      <c r="O1297" s="1"/>
      <c r="P1297" s="1"/>
      <c r="Q1297" s="1"/>
      <c r="R1297" s="1"/>
      <c r="S1297" s="1"/>
      <c r="T1297" s="1"/>
      <c r="U1297" s="1"/>
    </row>
    <row r="1298" spans="1:21" ht="9.75" customHeight="1">
      <c r="A1298" s="1"/>
      <c r="B1298" s="1"/>
      <c r="C1298" s="1"/>
      <c r="D1298" s="1"/>
      <c r="E1298" s="1"/>
      <c r="F1298" s="1"/>
      <c r="G1298" s="1"/>
      <c r="H1298" s="1"/>
      <c r="I1298" s="1"/>
      <c r="J1298" s="1"/>
      <c r="K1298" s="1"/>
      <c r="L1298" s="1"/>
      <c r="M1298" s="1"/>
      <c r="N1298" s="1"/>
      <c r="O1298" s="1"/>
      <c r="P1298" s="1"/>
      <c r="Q1298" s="1"/>
      <c r="R1298" s="1"/>
      <c r="S1298" s="1"/>
      <c r="T1298" s="1"/>
      <c r="U1298" s="1"/>
    </row>
    <row r="1299" spans="1:21" ht="9.75" customHeight="1">
      <c r="A1299" s="1"/>
      <c r="B1299" s="1"/>
      <c r="C1299" s="1"/>
      <c r="D1299" s="1"/>
      <c r="E1299" s="1"/>
      <c r="F1299" s="1"/>
      <c r="G1299" s="1"/>
      <c r="H1299" s="1"/>
      <c r="I1299" s="1"/>
      <c r="J1299" s="1"/>
      <c r="K1299" s="1"/>
      <c r="L1299" s="1"/>
      <c r="M1299" s="1"/>
      <c r="N1299" s="1"/>
      <c r="O1299" s="1"/>
      <c r="P1299" s="1"/>
      <c r="Q1299" s="1"/>
      <c r="R1299" s="1"/>
      <c r="S1299" s="1"/>
      <c r="T1299" s="1"/>
      <c r="U1299" s="1"/>
    </row>
    <row r="1300" spans="1:21" ht="9.75" customHeight="1">
      <c r="A1300" s="1"/>
      <c r="B1300" s="1"/>
      <c r="C1300" s="1"/>
      <c r="D1300" s="1"/>
      <c r="E1300" s="1"/>
      <c r="F1300" s="1"/>
      <c r="G1300" s="1"/>
      <c r="H1300" s="1"/>
      <c r="I1300" s="1"/>
      <c r="J1300" s="1"/>
      <c r="K1300" s="1"/>
      <c r="L1300" s="1"/>
      <c r="M1300" s="1"/>
      <c r="N1300" s="1"/>
      <c r="O1300" s="1"/>
      <c r="P1300" s="1"/>
      <c r="Q1300" s="1"/>
      <c r="R1300" s="1"/>
      <c r="S1300" s="1"/>
      <c r="T1300" s="1"/>
      <c r="U1300" s="1"/>
    </row>
    <row r="1301" spans="1:21" ht="9.75" customHeight="1">
      <c r="A1301" s="1"/>
      <c r="B1301" s="1"/>
      <c r="C1301" s="1"/>
      <c r="D1301" s="1"/>
      <c r="E1301" s="1"/>
      <c r="F1301" s="1"/>
      <c r="G1301" s="1"/>
      <c r="H1301" s="1"/>
      <c r="I1301" s="1"/>
      <c r="J1301" s="1"/>
      <c r="K1301" s="1"/>
      <c r="L1301" s="1"/>
      <c r="M1301" s="1"/>
      <c r="N1301" s="1"/>
      <c r="O1301" s="1"/>
      <c r="P1301" s="1"/>
      <c r="Q1301" s="1"/>
      <c r="R1301" s="1"/>
      <c r="S1301" s="1"/>
      <c r="T1301" s="1"/>
      <c r="U1301" s="1"/>
    </row>
    <row r="1302" spans="1:21" ht="9.75" customHeight="1">
      <c r="A1302" s="1"/>
      <c r="B1302" s="1"/>
      <c r="C1302" s="1"/>
      <c r="D1302" s="1"/>
      <c r="E1302" s="1"/>
      <c r="F1302" s="1"/>
      <c r="G1302" s="1"/>
      <c r="H1302" s="1"/>
      <c r="I1302" s="1"/>
      <c r="J1302" s="1"/>
      <c r="K1302" s="1"/>
      <c r="L1302" s="1"/>
      <c r="M1302" s="1"/>
      <c r="N1302" s="1"/>
      <c r="O1302" s="1"/>
      <c r="P1302" s="1"/>
      <c r="Q1302" s="1"/>
      <c r="R1302" s="1"/>
      <c r="S1302" s="1"/>
      <c r="T1302" s="1"/>
      <c r="U1302" s="1"/>
    </row>
    <row r="1303" spans="1:21" ht="9.75" customHeight="1">
      <c r="A1303" s="1"/>
      <c r="B1303" s="1"/>
      <c r="C1303" s="1"/>
      <c r="D1303" s="1"/>
      <c r="E1303" s="1"/>
      <c r="F1303" s="1"/>
      <c r="G1303" s="1"/>
      <c r="H1303" s="1"/>
      <c r="I1303" s="1"/>
      <c r="J1303" s="1"/>
      <c r="K1303" s="1"/>
      <c r="L1303" s="1"/>
      <c r="M1303" s="1"/>
      <c r="N1303" s="1"/>
      <c r="O1303" s="1"/>
      <c r="P1303" s="1"/>
      <c r="Q1303" s="1"/>
      <c r="R1303" s="1"/>
      <c r="S1303" s="1"/>
      <c r="T1303" s="1"/>
      <c r="U1303" s="1"/>
    </row>
    <row r="1304" spans="1:21" ht="9.75" customHeight="1">
      <c r="A1304" s="1"/>
      <c r="B1304" s="1"/>
      <c r="C1304" s="1"/>
      <c r="D1304" s="1"/>
      <c r="E1304" s="1"/>
      <c r="F1304" s="1"/>
      <c r="G1304" s="1"/>
      <c r="H1304" s="1"/>
      <c r="I1304" s="1"/>
      <c r="J1304" s="1"/>
      <c r="K1304" s="1"/>
      <c r="L1304" s="1"/>
      <c r="M1304" s="1"/>
      <c r="N1304" s="1"/>
      <c r="O1304" s="1"/>
      <c r="P1304" s="1"/>
      <c r="Q1304" s="1"/>
      <c r="R1304" s="1"/>
      <c r="S1304" s="1"/>
      <c r="T1304" s="1"/>
      <c r="U1304" s="1"/>
    </row>
    <row r="1305" spans="1:21" ht="9.75" customHeight="1">
      <c r="A1305" s="1"/>
      <c r="B1305" s="1"/>
      <c r="C1305" s="1"/>
      <c r="D1305" s="1"/>
      <c r="E1305" s="1"/>
      <c r="F1305" s="1"/>
      <c r="G1305" s="1"/>
      <c r="H1305" s="1"/>
      <c r="I1305" s="1"/>
      <c r="J1305" s="1"/>
      <c r="K1305" s="1"/>
      <c r="L1305" s="1"/>
      <c r="M1305" s="1"/>
      <c r="N1305" s="1"/>
      <c r="O1305" s="1"/>
      <c r="P1305" s="1"/>
      <c r="Q1305" s="1"/>
      <c r="R1305" s="1"/>
      <c r="S1305" s="1"/>
      <c r="T1305" s="1"/>
      <c r="U1305" s="1"/>
    </row>
    <row r="1306" spans="1:21" ht="9.75" customHeight="1">
      <c r="A1306" s="1"/>
      <c r="B1306" s="1"/>
      <c r="C1306" s="1"/>
      <c r="D1306" s="1"/>
      <c r="E1306" s="1"/>
      <c r="F1306" s="1"/>
      <c r="G1306" s="1"/>
      <c r="H1306" s="1"/>
      <c r="I1306" s="1"/>
      <c r="J1306" s="1"/>
      <c r="K1306" s="1"/>
      <c r="L1306" s="1"/>
      <c r="M1306" s="1"/>
      <c r="N1306" s="1"/>
      <c r="O1306" s="1"/>
      <c r="P1306" s="1"/>
      <c r="Q1306" s="1"/>
      <c r="R1306" s="1"/>
      <c r="S1306" s="1"/>
      <c r="T1306" s="1"/>
      <c r="U1306" s="1"/>
    </row>
    <row r="1307" spans="1:21" ht="9.75" customHeight="1">
      <c r="A1307" s="1"/>
      <c r="B1307" s="1"/>
      <c r="C1307" s="1"/>
      <c r="D1307" s="1"/>
      <c r="E1307" s="1"/>
      <c r="F1307" s="1"/>
      <c r="G1307" s="1"/>
      <c r="H1307" s="1"/>
      <c r="I1307" s="1"/>
      <c r="J1307" s="1"/>
      <c r="K1307" s="1"/>
      <c r="L1307" s="1"/>
      <c r="M1307" s="1"/>
      <c r="N1307" s="1"/>
      <c r="O1307" s="1"/>
      <c r="P1307" s="1"/>
      <c r="Q1307" s="1"/>
      <c r="R1307" s="1"/>
      <c r="S1307" s="1"/>
      <c r="T1307" s="1"/>
      <c r="U1307" s="1"/>
    </row>
    <row r="1308" spans="1:21" ht="9.75" customHeight="1">
      <c r="A1308" s="1"/>
      <c r="B1308" s="1"/>
      <c r="C1308" s="1"/>
      <c r="D1308" s="1"/>
      <c r="E1308" s="1"/>
      <c r="F1308" s="1"/>
      <c r="G1308" s="1"/>
      <c r="H1308" s="1"/>
      <c r="I1308" s="1"/>
      <c r="J1308" s="1"/>
      <c r="K1308" s="1"/>
      <c r="L1308" s="1"/>
      <c r="M1308" s="1"/>
      <c r="N1308" s="1"/>
      <c r="O1308" s="1"/>
      <c r="P1308" s="1"/>
      <c r="Q1308" s="1"/>
      <c r="R1308" s="1"/>
      <c r="S1308" s="1"/>
      <c r="T1308" s="1"/>
      <c r="U1308" s="1"/>
    </row>
    <row r="1309" spans="1:21" ht="9.75" customHeight="1">
      <c r="A1309" s="1"/>
      <c r="B1309" s="1"/>
      <c r="C1309" s="1"/>
      <c r="D1309" s="1"/>
      <c r="E1309" s="1"/>
      <c r="F1309" s="1"/>
      <c r="G1309" s="1"/>
      <c r="H1309" s="1"/>
      <c r="I1309" s="1"/>
      <c r="J1309" s="1"/>
      <c r="K1309" s="1"/>
      <c r="L1309" s="1"/>
      <c r="M1309" s="1"/>
      <c r="N1309" s="1"/>
      <c r="O1309" s="1"/>
      <c r="P1309" s="1"/>
      <c r="Q1309" s="1"/>
      <c r="R1309" s="1"/>
      <c r="S1309" s="1"/>
      <c r="T1309" s="1"/>
      <c r="U1309" s="1"/>
    </row>
    <row r="1310" spans="1:21" ht="9.75" customHeight="1">
      <c r="A1310" s="1"/>
      <c r="B1310" s="1"/>
      <c r="C1310" s="1"/>
      <c r="D1310" s="1"/>
      <c r="E1310" s="1"/>
      <c r="F1310" s="1"/>
      <c r="G1310" s="1"/>
      <c r="H1310" s="1"/>
      <c r="I1310" s="1"/>
      <c r="J1310" s="1"/>
      <c r="K1310" s="1"/>
      <c r="L1310" s="1"/>
      <c r="M1310" s="1"/>
      <c r="N1310" s="1"/>
      <c r="O1310" s="1"/>
      <c r="P1310" s="1"/>
      <c r="Q1310" s="1"/>
      <c r="R1310" s="1"/>
      <c r="S1310" s="1"/>
      <c r="T1310" s="1"/>
      <c r="U1310" s="1"/>
    </row>
    <row r="1311" spans="1:21" ht="9.75" customHeight="1">
      <c r="A1311" s="1"/>
      <c r="B1311" s="1"/>
      <c r="C1311" s="1"/>
      <c r="D1311" s="1"/>
      <c r="E1311" s="1"/>
      <c r="F1311" s="1"/>
      <c r="G1311" s="1"/>
      <c r="H1311" s="1"/>
      <c r="I1311" s="1"/>
      <c r="J1311" s="1"/>
      <c r="K1311" s="1"/>
      <c r="L1311" s="1"/>
      <c r="M1311" s="1"/>
      <c r="N1311" s="1"/>
      <c r="O1311" s="1"/>
      <c r="P1311" s="1"/>
      <c r="Q1311" s="1"/>
      <c r="R1311" s="1"/>
      <c r="S1311" s="1"/>
      <c r="T1311" s="1"/>
      <c r="U1311" s="1"/>
    </row>
    <row r="1312" spans="1:21" ht="9.75" customHeight="1">
      <c r="A1312" s="1"/>
      <c r="B1312" s="1"/>
      <c r="C1312" s="1"/>
      <c r="D1312" s="1"/>
      <c r="E1312" s="1"/>
      <c r="F1312" s="1"/>
      <c r="G1312" s="1"/>
      <c r="H1312" s="1"/>
      <c r="I1312" s="1"/>
      <c r="J1312" s="1"/>
      <c r="K1312" s="1"/>
      <c r="L1312" s="1"/>
      <c r="M1312" s="1"/>
      <c r="N1312" s="1"/>
      <c r="O1312" s="1"/>
      <c r="P1312" s="1"/>
      <c r="Q1312" s="1"/>
      <c r="R1312" s="1"/>
      <c r="S1312" s="1"/>
      <c r="T1312" s="1"/>
      <c r="U1312" s="1"/>
    </row>
    <row r="1313" spans="1:21" ht="9.75" customHeight="1">
      <c r="A1313" s="1"/>
      <c r="B1313" s="1"/>
      <c r="C1313" s="1"/>
      <c r="D1313" s="1"/>
      <c r="E1313" s="1"/>
      <c r="F1313" s="1"/>
      <c r="G1313" s="1"/>
      <c r="H1313" s="1"/>
      <c r="I1313" s="1"/>
      <c r="J1313" s="1"/>
      <c r="K1313" s="1"/>
      <c r="L1313" s="1"/>
      <c r="M1313" s="1"/>
      <c r="N1313" s="1"/>
      <c r="O1313" s="1"/>
      <c r="P1313" s="1"/>
      <c r="Q1313" s="1"/>
      <c r="R1313" s="1"/>
      <c r="S1313" s="1"/>
      <c r="T1313" s="1"/>
      <c r="U1313" s="1"/>
    </row>
    <row r="1314" spans="1:21" ht="9.75" customHeight="1">
      <c r="A1314" s="1"/>
      <c r="B1314" s="1"/>
      <c r="C1314" s="1"/>
      <c r="D1314" s="1"/>
      <c r="E1314" s="1"/>
      <c r="F1314" s="1"/>
      <c r="G1314" s="1"/>
      <c r="H1314" s="1"/>
      <c r="I1314" s="1"/>
      <c r="J1314" s="1"/>
      <c r="K1314" s="1"/>
      <c r="L1314" s="1"/>
      <c r="M1314" s="1"/>
      <c r="N1314" s="1"/>
      <c r="O1314" s="1"/>
      <c r="P1314" s="1"/>
      <c r="Q1314" s="1"/>
      <c r="R1314" s="1"/>
      <c r="S1314" s="1"/>
      <c r="T1314" s="1"/>
      <c r="U1314" s="1"/>
    </row>
    <row r="1315" spans="1:21" ht="9.75" customHeight="1">
      <c r="A1315" s="1"/>
      <c r="B1315" s="1"/>
      <c r="C1315" s="1"/>
      <c r="D1315" s="1"/>
      <c r="E1315" s="1"/>
      <c r="F1315" s="1"/>
      <c r="G1315" s="1"/>
      <c r="H1315" s="1"/>
      <c r="I1315" s="1"/>
      <c r="J1315" s="1"/>
      <c r="K1315" s="1"/>
      <c r="L1315" s="1"/>
      <c r="M1315" s="1"/>
      <c r="N1315" s="1"/>
      <c r="O1315" s="1"/>
      <c r="P1315" s="1"/>
      <c r="Q1315" s="1"/>
      <c r="R1315" s="1"/>
      <c r="S1315" s="1"/>
      <c r="T1315" s="1"/>
      <c r="U1315" s="1"/>
    </row>
    <row r="1316" spans="1:21" ht="9.75" customHeight="1">
      <c r="A1316" s="1"/>
      <c r="B1316" s="1"/>
      <c r="C1316" s="1"/>
      <c r="D1316" s="1"/>
      <c r="E1316" s="1"/>
      <c r="F1316" s="1"/>
      <c r="G1316" s="1"/>
      <c r="H1316" s="1"/>
      <c r="I1316" s="1"/>
      <c r="J1316" s="1"/>
      <c r="K1316" s="1"/>
      <c r="L1316" s="1"/>
      <c r="M1316" s="1"/>
      <c r="N1316" s="1"/>
      <c r="O1316" s="1"/>
      <c r="P1316" s="1"/>
      <c r="Q1316" s="1"/>
      <c r="R1316" s="1"/>
      <c r="S1316" s="1"/>
      <c r="T1316" s="1"/>
      <c r="U1316" s="1"/>
    </row>
    <row r="1317" spans="1:21" ht="9.75" customHeight="1">
      <c r="A1317" s="1"/>
      <c r="B1317" s="1"/>
      <c r="C1317" s="1"/>
      <c r="D1317" s="1"/>
      <c r="E1317" s="1"/>
      <c r="F1317" s="1"/>
      <c r="G1317" s="1"/>
      <c r="H1317" s="1"/>
      <c r="I1317" s="1"/>
      <c r="J1317" s="1"/>
      <c r="K1317" s="1"/>
      <c r="L1317" s="1"/>
      <c r="M1317" s="1"/>
      <c r="N1317" s="1"/>
      <c r="O1317" s="1"/>
      <c r="P1317" s="1"/>
      <c r="Q1317" s="1"/>
      <c r="R1317" s="1"/>
      <c r="S1317" s="1"/>
      <c r="T1317" s="1"/>
      <c r="U1317" s="1"/>
    </row>
    <row r="1318" spans="1:21" ht="9.75" customHeight="1">
      <c r="A1318" s="1"/>
      <c r="B1318" s="1"/>
      <c r="C1318" s="1"/>
      <c r="D1318" s="1"/>
      <c r="E1318" s="1"/>
      <c r="F1318" s="1"/>
      <c r="G1318" s="1"/>
      <c r="H1318" s="1"/>
      <c r="I1318" s="1"/>
      <c r="J1318" s="1"/>
      <c r="K1318" s="1"/>
      <c r="L1318" s="1"/>
      <c r="M1318" s="1"/>
      <c r="N1318" s="1"/>
      <c r="O1318" s="1"/>
      <c r="P1318" s="1"/>
      <c r="Q1318" s="1"/>
      <c r="R1318" s="1"/>
      <c r="S1318" s="1"/>
      <c r="T1318" s="1"/>
      <c r="U1318" s="1"/>
    </row>
    <row r="1319" spans="1:21" ht="9.75" customHeight="1">
      <c r="A1319" s="1"/>
      <c r="B1319" s="1"/>
      <c r="C1319" s="1"/>
      <c r="D1319" s="1"/>
      <c r="E1319" s="1"/>
      <c r="F1319" s="1"/>
      <c r="G1319" s="1"/>
      <c r="H1319" s="1"/>
      <c r="I1319" s="1"/>
      <c r="J1319" s="1"/>
      <c r="K1319" s="1"/>
      <c r="L1319" s="1"/>
      <c r="M1319" s="1"/>
      <c r="N1319" s="1"/>
      <c r="O1319" s="1"/>
      <c r="P1319" s="1"/>
      <c r="Q1319" s="1"/>
      <c r="R1319" s="1"/>
      <c r="S1319" s="1"/>
      <c r="T1319" s="1"/>
      <c r="U1319" s="1"/>
    </row>
    <row r="1320" spans="1:21" ht="9.75" customHeight="1">
      <c r="A1320" s="1"/>
      <c r="B1320" s="1"/>
      <c r="C1320" s="1"/>
      <c r="D1320" s="1"/>
      <c r="E1320" s="1"/>
      <c r="F1320" s="1"/>
      <c r="G1320" s="1"/>
      <c r="H1320" s="1"/>
      <c r="I1320" s="1"/>
      <c r="J1320" s="1"/>
      <c r="K1320" s="1"/>
      <c r="L1320" s="1"/>
      <c r="M1320" s="1"/>
      <c r="N1320" s="1"/>
      <c r="O1320" s="1"/>
      <c r="P1320" s="1"/>
      <c r="Q1320" s="1"/>
      <c r="R1320" s="1"/>
      <c r="S1320" s="1"/>
      <c r="T1320" s="1"/>
      <c r="U1320" s="1"/>
    </row>
    <row r="1321" spans="1:21" ht="9.75" customHeight="1">
      <c r="A1321" s="1"/>
      <c r="B1321" s="1"/>
      <c r="C1321" s="1"/>
      <c r="D1321" s="1"/>
      <c r="E1321" s="1"/>
      <c r="F1321" s="1"/>
      <c r="G1321" s="1"/>
      <c r="H1321" s="1"/>
      <c r="I1321" s="1"/>
      <c r="J1321" s="1"/>
      <c r="K1321" s="1"/>
      <c r="L1321" s="1"/>
      <c r="M1321" s="1"/>
      <c r="N1321" s="1"/>
      <c r="O1321" s="1"/>
      <c r="P1321" s="1"/>
      <c r="Q1321" s="1"/>
      <c r="R1321" s="1"/>
      <c r="S1321" s="1"/>
      <c r="T1321" s="1"/>
      <c r="U1321" s="1"/>
    </row>
    <row r="1322" spans="1:21" ht="9.75" customHeight="1">
      <c r="A1322" s="1"/>
      <c r="B1322" s="1"/>
      <c r="C1322" s="1"/>
      <c r="D1322" s="1"/>
      <c r="E1322" s="1"/>
      <c r="F1322" s="1"/>
      <c r="G1322" s="1"/>
      <c r="H1322" s="1"/>
      <c r="I1322" s="1"/>
      <c r="J1322" s="1"/>
      <c r="K1322" s="1"/>
      <c r="L1322" s="1"/>
      <c r="M1322" s="1"/>
      <c r="N1322" s="1"/>
      <c r="O1322" s="1"/>
      <c r="P1322" s="1"/>
      <c r="Q1322" s="1"/>
      <c r="R1322" s="1"/>
      <c r="S1322" s="1"/>
      <c r="T1322" s="1"/>
      <c r="U1322" s="1"/>
    </row>
    <row r="1323" spans="1:21" ht="9.75" customHeight="1">
      <c r="A1323" s="1"/>
      <c r="B1323" s="1"/>
      <c r="C1323" s="1"/>
      <c r="D1323" s="1"/>
      <c r="E1323" s="1"/>
      <c r="F1323" s="1"/>
      <c r="G1323" s="1"/>
      <c r="H1323" s="1"/>
      <c r="I1323" s="1"/>
      <c r="J1323" s="1"/>
      <c r="K1323" s="1"/>
      <c r="L1323" s="1"/>
      <c r="M1323" s="1"/>
      <c r="N1323" s="1"/>
      <c r="O1323" s="1"/>
      <c r="P1323" s="1"/>
      <c r="Q1323" s="1"/>
      <c r="R1323" s="1"/>
      <c r="S1323" s="1"/>
      <c r="T1323" s="1"/>
      <c r="U1323" s="1"/>
    </row>
    <row r="1324" spans="1:21" ht="9.75" customHeight="1">
      <c r="A1324" s="1"/>
      <c r="B1324" s="1"/>
      <c r="C1324" s="1"/>
      <c r="D1324" s="1"/>
      <c r="E1324" s="1"/>
      <c r="F1324" s="1"/>
      <c r="G1324" s="1"/>
      <c r="H1324" s="1"/>
      <c r="I1324" s="1"/>
      <c r="J1324" s="1"/>
      <c r="K1324" s="1"/>
      <c r="L1324" s="1"/>
      <c r="M1324" s="1"/>
      <c r="N1324" s="1"/>
      <c r="O1324" s="1"/>
      <c r="P1324" s="1"/>
      <c r="Q1324" s="1"/>
      <c r="R1324" s="1"/>
      <c r="S1324" s="1"/>
      <c r="T1324" s="1"/>
      <c r="U1324" s="1"/>
    </row>
    <row r="1325" spans="1:21" ht="9.75" customHeight="1">
      <c r="A1325" s="1"/>
      <c r="B1325" s="1"/>
      <c r="C1325" s="1"/>
      <c r="D1325" s="1"/>
      <c r="E1325" s="1"/>
      <c r="F1325" s="1"/>
      <c r="G1325" s="1"/>
      <c r="H1325" s="1"/>
      <c r="I1325" s="1"/>
      <c r="J1325" s="1"/>
      <c r="K1325" s="1"/>
      <c r="L1325" s="1"/>
      <c r="M1325" s="1"/>
      <c r="N1325" s="1"/>
      <c r="O1325" s="1"/>
      <c r="P1325" s="1"/>
      <c r="Q1325" s="1"/>
      <c r="R1325" s="1"/>
      <c r="S1325" s="1"/>
      <c r="T1325" s="1"/>
      <c r="U1325" s="1"/>
    </row>
    <row r="1326" spans="1:21" ht="9.75" customHeight="1">
      <c r="A1326" s="1"/>
      <c r="B1326" s="1"/>
      <c r="C1326" s="1"/>
      <c r="D1326" s="1"/>
      <c r="E1326" s="1"/>
      <c r="F1326" s="1"/>
      <c r="G1326" s="1"/>
      <c r="H1326" s="1"/>
      <c r="I1326" s="1"/>
      <c r="J1326" s="1"/>
      <c r="K1326" s="1"/>
      <c r="L1326" s="1"/>
      <c r="M1326" s="1"/>
      <c r="N1326" s="1"/>
      <c r="O1326" s="1"/>
      <c r="P1326" s="1"/>
      <c r="Q1326" s="1"/>
      <c r="R1326" s="1"/>
      <c r="S1326" s="1"/>
      <c r="T1326" s="1"/>
      <c r="U1326" s="1"/>
    </row>
    <row r="1327" spans="1:21" ht="9.75" customHeight="1">
      <c r="A1327" s="1"/>
      <c r="B1327" s="1"/>
      <c r="C1327" s="1"/>
      <c r="D1327" s="1"/>
      <c r="E1327" s="1"/>
      <c r="F1327" s="1"/>
      <c r="G1327" s="1"/>
      <c r="H1327" s="1"/>
      <c r="I1327" s="1"/>
      <c r="J1327" s="1"/>
      <c r="K1327" s="1"/>
      <c r="L1327" s="1"/>
      <c r="M1327" s="1"/>
      <c r="N1327" s="1"/>
      <c r="O1327" s="1"/>
      <c r="P1327" s="1"/>
      <c r="Q1327" s="1"/>
      <c r="R1327" s="1"/>
      <c r="S1327" s="1"/>
      <c r="T1327" s="1"/>
      <c r="U1327" s="1"/>
    </row>
    <row r="1328" spans="1:21" ht="9.75" customHeight="1">
      <c r="A1328" s="1"/>
      <c r="B1328" s="1"/>
      <c r="C1328" s="1"/>
      <c r="D1328" s="1"/>
      <c r="E1328" s="1"/>
      <c r="F1328" s="1"/>
      <c r="G1328" s="1"/>
      <c r="H1328" s="1"/>
      <c r="I1328" s="1"/>
      <c r="J1328" s="1"/>
      <c r="K1328" s="1"/>
      <c r="L1328" s="1"/>
      <c r="M1328" s="1"/>
      <c r="N1328" s="1"/>
      <c r="O1328" s="1"/>
      <c r="P1328" s="1"/>
      <c r="Q1328" s="1"/>
      <c r="R1328" s="1"/>
      <c r="S1328" s="1"/>
      <c r="T1328" s="1"/>
      <c r="U1328" s="1"/>
    </row>
    <row r="1329" spans="1:21" ht="9.75" customHeight="1">
      <c r="A1329" s="1"/>
      <c r="B1329" s="1"/>
      <c r="C1329" s="1"/>
      <c r="D1329" s="1"/>
      <c r="E1329" s="1"/>
      <c r="F1329" s="1"/>
      <c r="G1329" s="1"/>
      <c r="H1329" s="1"/>
      <c r="I1329" s="1"/>
      <c r="J1329" s="1"/>
      <c r="K1329" s="1"/>
      <c r="L1329" s="1"/>
      <c r="M1329" s="1"/>
      <c r="N1329" s="1"/>
      <c r="O1329" s="1"/>
      <c r="P1329" s="1"/>
      <c r="Q1329" s="1"/>
      <c r="R1329" s="1"/>
      <c r="S1329" s="1"/>
      <c r="T1329" s="1"/>
      <c r="U1329" s="1"/>
    </row>
    <row r="1330" spans="1:21" ht="9.75" customHeight="1">
      <c r="A1330" s="1"/>
      <c r="B1330" s="1"/>
      <c r="C1330" s="1"/>
      <c r="D1330" s="1"/>
      <c r="E1330" s="1"/>
      <c r="F1330" s="1"/>
      <c r="G1330" s="1"/>
      <c r="H1330" s="1"/>
      <c r="I1330" s="1"/>
      <c r="J1330" s="1"/>
      <c r="K1330" s="1"/>
      <c r="L1330" s="1"/>
      <c r="M1330" s="1"/>
      <c r="N1330" s="1"/>
      <c r="O1330" s="1"/>
      <c r="P1330" s="1"/>
      <c r="Q1330" s="1"/>
      <c r="R1330" s="1"/>
      <c r="S1330" s="1"/>
      <c r="T1330" s="1"/>
      <c r="U1330" s="1"/>
    </row>
    <row r="1331" spans="1:21" ht="9.75" customHeight="1">
      <c r="A1331" s="1"/>
      <c r="B1331" s="1"/>
      <c r="C1331" s="1"/>
      <c r="D1331" s="1"/>
      <c r="E1331" s="1"/>
      <c r="F1331" s="1"/>
      <c r="G1331" s="1"/>
      <c r="H1331" s="1"/>
      <c r="I1331" s="1"/>
      <c r="J1331" s="1"/>
      <c r="K1331" s="1"/>
      <c r="L1331" s="1"/>
      <c r="M1331" s="1"/>
      <c r="N1331" s="1"/>
      <c r="O1331" s="1"/>
      <c r="P1331" s="1"/>
      <c r="Q1331" s="1"/>
      <c r="R1331" s="1"/>
      <c r="S1331" s="1"/>
      <c r="T1331" s="1"/>
      <c r="U1331" s="1"/>
    </row>
    <row r="1332" spans="1:21" ht="9.75" customHeight="1">
      <c r="A1332" s="1"/>
      <c r="B1332" s="1"/>
      <c r="C1332" s="1"/>
      <c r="D1332" s="1"/>
      <c r="E1332" s="1"/>
      <c r="F1332" s="1"/>
      <c r="G1332" s="1"/>
      <c r="H1332" s="1"/>
      <c r="I1332" s="1"/>
      <c r="J1332" s="1"/>
      <c r="K1332" s="1"/>
      <c r="L1332" s="1"/>
      <c r="M1332" s="1"/>
      <c r="N1332" s="1"/>
      <c r="O1332" s="1"/>
      <c r="P1332" s="1"/>
      <c r="Q1332" s="1"/>
      <c r="R1332" s="1"/>
      <c r="S1332" s="1"/>
      <c r="T1332" s="1"/>
      <c r="U1332" s="1"/>
    </row>
    <row r="1333" spans="1:21" ht="9.75" customHeight="1">
      <c r="A1333" s="1"/>
      <c r="B1333" s="1"/>
      <c r="C1333" s="1"/>
      <c r="D1333" s="1"/>
      <c r="E1333" s="1"/>
      <c r="F1333" s="1"/>
      <c r="G1333" s="1"/>
      <c r="H1333" s="1"/>
      <c r="I1333" s="1"/>
      <c r="J1333" s="1"/>
      <c r="K1333" s="1"/>
      <c r="L1333" s="1"/>
      <c r="M1333" s="1"/>
      <c r="N1333" s="1"/>
      <c r="O1333" s="1"/>
      <c r="P1333" s="1"/>
      <c r="Q1333" s="1"/>
      <c r="R1333" s="1"/>
      <c r="S1333" s="1"/>
      <c r="T1333" s="1"/>
      <c r="U1333" s="1"/>
    </row>
    <row r="1334" spans="1:21" ht="9.75" customHeight="1">
      <c r="A1334" s="1"/>
      <c r="B1334" s="1"/>
      <c r="C1334" s="1"/>
      <c r="D1334" s="1"/>
      <c r="E1334" s="1"/>
      <c r="F1334" s="1"/>
      <c r="G1334" s="1"/>
      <c r="H1334" s="1"/>
      <c r="I1334" s="1"/>
      <c r="J1334" s="1"/>
      <c r="K1334" s="1"/>
      <c r="L1334" s="1"/>
      <c r="M1334" s="1"/>
      <c r="N1334" s="1"/>
      <c r="O1334" s="1"/>
      <c r="P1334" s="1"/>
      <c r="Q1334" s="1"/>
      <c r="R1334" s="1"/>
      <c r="S1334" s="1"/>
      <c r="T1334" s="1"/>
      <c r="U1334" s="1"/>
    </row>
    <row r="1335" spans="1:21" ht="9.75" customHeight="1">
      <c r="A1335" s="1"/>
      <c r="B1335" s="1"/>
      <c r="C1335" s="1"/>
      <c r="D1335" s="1"/>
      <c r="E1335" s="1"/>
      <c r="F1335" s="1"/>
      <c r="G1335" s="1"/>
      <c r="H1335" s="1"/>
      <c r="I1335" s="1"/>
      <c r="J1335" s="1"/>
      <c r="K1335" s="1"/>
      <c r="L1335" s="1"/>
      <c r="M1335" s="1"/>
      <c r="N1335" s="1"/>
      <c r="O1335" s="1"/>
      <c r="P1335" s="1"/>
      <c r="Q1335" s="1"/>
      <c r="R1335" s="1"/>
      <c r="S1335" s="1"/>
      <c r="T1335" s="1"/>
      <c r="U1335" s="1"/>
    </row>
    <row r="1336" spans="1:21" ht="9.75" customHeight="1">
      <c r="A1336" s="1"/>
      <c r="B1336" s="1"/>
      <c r="C1336" s="1"/>
      <c r="D1336" s="1"/>
      <c r="E1336" s="1"/>
      <c r="F1336" s="1"/>
      <c r="G1336" s="1"/>
      <c r="H1336" s="1"/>
      <c r="I1336" s="1"/>
      <c r="J1336" s="1"/>
      <c r="K1336" s="1"/>
      <c r="L1336" s="1"/>
      <c r="M1336" s="1"/>
      <c r="N1336" s="1"/>
      <c r="O1336" s="1"/>
      <c r="P1336" s="1"/>
      <c r="Q1336" s="1"/>
      <c r="R1336" s="1"/>
      <c r="S1336" s="1"/>
      <c r="T1336" s="1"/>
      <c r="U1336" s="1"/>
    </row>
    <row r="1337" spans="1:21" ht="9.75" customHeight="1">
      <c r="A1337" s="1"/>
      <c r="B1337" s="1"/>
      <c r="C1337" s="1"/>
      <c r="D1337" s="1"/>
      <c r="E1337" s="1"/>
      <c r="F1337" s="1"/>
      <c r="G1337" s="1"/>
      <c r="H1337" s="1"/>
      <c r="I1337" s="1"/>
      <c r="J1337" s="1"/>
      <c r="K1337" s="1"/>
      <c r="L1337" s="1"/>
      <c r="M1337" s="1"/>
      <c r="N1337" s="1"/>
      <c r="O1337" s="1"/>
      <c r="P1337" s="1"/>
      <c r="Q1337" s="1"/>
      <c r="R1337" s="1"/>
      <c r="S1337" s="1"/>
      <c r="T1337" s="1"/>
      <c r="U1337" s="1"/>
    </row>
    <row r="1338" spans="1:21" ht="9.75" customHeight="1">
      <c r="A1338" s="1"/>
      <c r="B1338" s="1"/>
      <c r="C1338" s="1"/>
      <c r="D1338" s="1"/>
      <c r="E1338" s="1"/>
      <c r="F1338" s="1"/>
      <c r="G1338" s="1"/>
      <c r="H1338" s="1"/>
      <c r="I1338" s="1"/>
      <c r="J1338" s="1"/>
      <c r="K1338" s="1"/>
      <c r="L1338" s="1"/>
      <c r="M1338" s="1"/>
      <c r="N1338" s="1"/>
      <c r="O1338" s="1"/>
      <c r="P1338" s="1"/>
      <c r="Q1338" s="1"/>
      <c r="R1338" s="1"/>
      <c r="S1338" s="1"/>
      <c r="T1338" s="1"/>
      <c r="U1338" s="1"/>
    </row>
    <row r="1339" spans="1:21" ht="9.75" customHeight="1">
      <c r="A1339" s="1"/>
      <c r="B1339" s="1"/>
      <c r="C1339" s="1"/>
      <c r="D1339" s="1"/>
      <c r="E1339" s="1"/>
      <c r="F1339" s="1"/>
      <c r="G1339" s="1"/>
      <c r="H1339" s="1"/>
      <c r="I1339" s="1"/>
      <c r="J1339" s="1"/>
      <c r="K1339" s="1"/>
      <c r="L1339" s="1"/>
      <c r="M1339" s="1"/>
      <c r="N1339" s="1"/>
      <c r="O1339" s="1"/>
      <c r="P1339" s="1"/>
      <c r="Q1339" s="1"/>
      <c r="R1339" s="1"/>
      <c r="S1339" s="1"/>
      <c r="T1339" s="1"/>
      <c r="U1339" s="1"/>
    </row>
    <row r="1340" spans="1:21" ht="9.75" customHeight="1">
      <c r="A1340" s="1"/>
      <c r="B1340" s="1"/>
      <c r="C1340" s="1"/>
      <c r="D1340" s="1"/>
      <c r="E1340" s="1"/>
      <c r="F1340" s="1"/>
      <c r="G1340" s="1"/>
      <c r="H1340" s="1"/>
      <c r="I1340" s="1"/>
      <c r="J1340" s="1"/>
      <c r="K1340" s="1"/>
      <c r="L1340" s="1"/>
      <c r="M1340" s="1"/>
      <c r="N1340" s="1"/>
      <c r="O1340" s="1"/>
      <c r="P1340" s="1"/>
      <c r="Q1340" s="1"/>
      <c r="R1340" s="1"/>
      <c r="S1340" s="1"/>
      <c r="T1340" s="1"/>
      <c r="U1340" s="1"/>
    </row>
    <row r="1341" spans="1:21" ht="9.75" customHeight="1">
      <c r="A1341" s="1"/>
      <c r="B1341" s="1"/>
      <c r="C1341" s="1"/>
      <c r="D1341" s="1"/>
      <c r="E1341" s="1"/>
      <c r="F1341" s="1"/>
      <c r="G1341" s="1"/>
      <c r="H1341" s="1"/>
      <c r="I1341" s="1"/>
      <c r="J1341" s="1"/>
      <c r="K1341" s="1"/>
      <c r="L1341" s="1"/>
      <c r="M1341" s="1"/>
      <c r="N1341" s="1"/>
      <c r="O1341" s="1"/>
      <c r="P1341" s="1"/>
      <c r="Q1341" s="1"/>
      <c r="R1341" s="1"/>
      <c r="S1341" s="1"/>
      <c r="T1341" s="1"/>
      <c r="U1341" s="1"/>
    </row>
    <row r="1342" spans="1:21" ht="9.75" customHeight="1">
      <c r="A1342" s="1"/>
      <c r="B1342" s="1"/>
      <c r="C1342" s="1"/>
      <c r="D1342" s="1"/>
      <c r="E1342" s="1"/>
      <c r="F1342" s="1"/>
      <c r="G1342" s="1"/>
      <c r="H1342" s="1"/>
      <c r="I1342" s="1"/>
      <c r="J1342" s="1"/>
      <c r="K1342" s="1"/>
      <c r="L1342" s="1"/>
      <c r="M1342" s="1"/>
      <c r="N1342" s="1"/>
      <c r="O1342" s="1"/>
      <c r="P1342" s="1"/>
      <c r="Q1342" s="1"/>
      <c r="R1342" s="1"/>
      <c r="S1342" s="1"/>
      <c r="T1342" s="1"/>
      <c r="U1342" s="1"/>
    </row>
    <row r="1343" spans="1:21" ht="9.75" customHeight="1">
      <c r="A1343" s="1"/>
      <c r="B1343" s="1"/>
      <c r="C1343" s="1"/>
      <c r="D1343" s="1"/>
      <c r="E1343" s="1"/>
      <c r="F1343" s="1"/>
      <c r="G1343" s="1"/>
      <c r="H1343" s="1"/>
      <c r="I1343" s="1"/>
      <c r="J1343" s="1"/>
      <c r="K1343" s="1"/>
      <c r="L1343" s="1"/>
      <c r="M1343" s="1"/>
      <c r="N1343" s="1"/>
      <c r="O1343" s="1"/>
      <c r="P1343" s="1"/>
      <c r="Q1343" s="1"/>
      <c r="R1343" s="1"/>
      <c r="S1343" s="1"/>
      <c r="T1343" s="1"/>
      <c r="U1343" s="1"/>
    </row>
    <row r="1344" spans="1:21" ht="9.75" customHeight="1">
      <c r="A1344" s="1"/>
      <c r="B1344" s="1"/>
      <c r="C1344" s="1"/>
      <c r="D1344" s="1"/>
      <c r="E1344" s="1"/>
      <c r="F1344" s="1"/>
      <c r="G1344" s="1"/>
      <c r="H1344" s="1"/>
      <c r="I1344" s="1"/>
      <c r="J1344" s="1"/>
      <c r="K1344" s="1"/>
      <c r="L1344" s="1"/>
      <c r="M1344" s="1"/>
      <c r="N1344" s="1"/>
      <c r="O1344" s="1"/>
      <c r="P1344" s="1"/>
      <c r="Q1344" s="1"/>
      <c r="R1344" s="1"/>
      <c r="S1344" s="1"/>
      <c r="T1344" s="1"/>
      <c r="U1344" s="1"/>
    </row>
    <row r="1345" spans="1:21" ht="9.75" customHeight="1">
      <c r="A1345" s="1"/>
      <c r="B1345" s="1"/>
      <c r="C1345" s="1"/>
      <c r="D1345" s="1"/>
      <c r="E1345" s="1"/>
      <c r="F1345" s="1"/>
      <c r="G1345" s="1"/>
      <c r="H1345" s="1"/>
      <c r="I1345" s="1"/>
      <c r="J1345" s="1"/>
      <c r="K1345" s="1"/>
      <c r="L1345" s="1"/>
      <c r="M1345" s="1"/>
      <c r="N1345" s="1"/>
      <c r="O1345" s="1"/>
      <c r="P1345" s="1"/>
      <c r="Q1345" s="1"/>
      <c r="R1345" s="1"/>
      <c r="S1345" s="1"/>
      <c r="T1345" s="1"/>
      <c r="U1345" s="1"/>
    </row>
    <row r="1346" spans="1:21" ht="9.75" customHeight="1">
      <c r="A1346" s="1"/>
      <c r="B1346" s="1"/>
      <c r="C1346" s="1"/>
      <c r="D1346" s="1"/>
      <c r="E1346" s="1"/>
      <c r="F1346" s="1"/>
      <c r="G1346" s="1"/>
      <c r="H1346" s="1"/>
      <c r="I1346" s="1"/>
      <c r="J1346" s="1"/>
      <c r="K1346" s="1"/>
      <c r="L1346" s="1"/>
      <c r="M1346" s="1"/>
      <c r="N1346" s="1"/>
      <c r="O1346" s="1"/>
      <c r="P1346" s="1"/>
      <c r="Q1346" s="1"/>
      <c r="R1346" s="1"/>
      <c r="S1346" s="1"/>
      <c r="T1346" s="1"/>
      <c r="U1346" s="1"/>
    </row>
    <row r="1347" spans="1:21" ht="9.75" customHeight="1">
      <c r="A1347" s="1"/>
      <c r="B1347" s="1"/>
      <c r="C1347" s="1"/>
      <c r="D1347" s="1"/>
      <c r="E1347" s="1"/>
      <c r="F1347" s="1"/>
      <c r="G1347" s="1"/>
      <c r="H1347" s="1"/>
      <c r="I1347" s="1"/>
      <c r="J1347" s="1"/>
      <c r="K1347" s="1"/>
      <c r="L1347" s="1"/>
      <c r="M1347" s="1"/>
      <c r="N1347" s="1"/>
      <c r="O1347" s="1"/>
      <c r="P1347" s="1"/>
      <c r="Q1347" s="1"/>
      <c r="R1347" s="1"/>
      <c r="S1347" s="1"/>
      <c r="T1347" s="1"/>
      <c r="U1347" s="1"/>
    </row>
    <row r="1348" spans="1:21" ht="9.75" customHeight="1">
      <c r="A1348" s="1"/>
      <c r="B1348" s="1"/>
      <c r="C1348" s="1"/>
      <c r="D1348" s="1"/>
      <c r="E1348" s="1"/>
      <c r="F1348" s="1"/>
      <c r="G1348" s="1"/>
      <c r="H1348" s="1"/>
      <c r="I1348" s="1"/>
      <c r="J1348" s="1"/>
      <c r="K1348" s="1"/>
      <c r="L1348" s="1"/>
      <c r="M1348" s="1"/>
      <c r="N1348" s="1"/>
      <c r="O1348" s="1"/>
      <c r="P1348" s="1"/>
      <c r="Q1348" s="1"/>
      <c r="R1348" s="1"/>
      <c r="S1348" s="1"/>
      <c r="T1348" s="1"/>
      <c r="U1348" s="1"/>
    </row>
    <row r="1349" spans="1:21" ht="9.75" customHeight="1">
      <c r="A1349" s="1"/>
      <c r="B1349" s="1"/>
      <c r="C1349" s="1"/>
      <c r="D1349" s="1"/>
      <c r="E1349" s="1"/>
      <c r="F1349" s="1"/>
      <c r="G1349" s="1"/>
      <c r="H1349" s="1"/>
      <c r="I1349" s="1"/>
      <c r="J1349" s="1"/>
      <c r="K1349" s="1"/>
      <c r="L1349" s="1"/>
      <c r="M1349" s="1"/>
      <c r="N1349" s="1"/>
      <c r="O1349" s="1"/>
      <c r="P1349" s="1"/>
      <c r="Q1349" s="1"/>
      <c r="R1349" s="1"/>
      <c r="S1349" s="1"/>
      <c r="T1349" s="1"/>
      <c r="U1349" s="1"/>
    </row>
    <row r="1350" spans="1:21" ht="9.75" customHeight="1">
      <c r="A1350" s="1"/>
      <c r="B1350" s="1"/>
      <c r="C1350" s="1"/>
      <c r="D1350" s="1"/>
      <c r="E1350" s="1"/>
      <c r="F1350" s="1"/>
      <c r="G1350" s="1"/>
      <c r="H1350" s="1"/>
      <c r="I1350" s="1"/>
      <c r="J1350" s="1"/>
      <c r="K1350" s="1"/>
      <c r="L1350" s="1"/>
      <c r="M1350" s="1"/>
      <c r="N1350" s="1"/>
      <c r="O1350" s="1"/>
      <c r="P1350" s="1"/>
      <c r="Q1350" s="1"/>
      <c r="R1350" s="1"/>
      <c r="S1350" s="1"/>
      <c r="T1350" s="1"/>
      <c r="U1350" s="1"/>
    </row>
    <row r="1351" spans="1:21" ht="9.75" customHeight="1">
      <c r="A1351" s="1"/>
      <c r="B1351" s="1"/>
      <c r="C1351" s="1"/>
      <c r="D1351" s="1"/>
      <c r="E1351" s="1"/>
      <c r="F1351" s="1"/>
      <c r="G1351" s="1"/>
      <c r="H1351" s="1"/>
      <c r="I1351" s="1"/>
      <c r="J1351" s="1"/>
      <c r="K1351" s="1"/>
      <c r="L1351" s="1"/>
      <c r="M1351" s="1"/>
      <c r="N1351" s="1"/>
      <c r="O1351" s="1"/>
      <c r="P1351" s="1"/>
      <c r="Q1351" s="1"/>
      <c r="R1351" s="1"/>
      <c r="S1351" s="1"/>
      <c r="T1351" s="1"/>
      <c r="U1351" s="1"/>
    </row>
    <row r="1352" spans="1:21" ht="9.75" customHeight="1">
      <c r="A1352" s="1"/>
      <c r="B1352" s="1"/>
      <c r="C1352" s="1"/>
      <c r="D1352" s="1"/>
      <c r="E1352" s="1"/>
      <c r="F1352" s="1"/>
      <c r="G1352" s="1"/>
      <c r="H1352" s="1"/>
      <c r="I1352" s="1"/>
      <c r="J1352" s="1"/>
      <c r="K1352" s="1"/>
      <c r="L1352" s="1"/>
      <c r="M1352" s="1"/>
      <c r="N1352" s="1"/>
      <c r="O1352" s="1"/>
      <c r="P1352" s="1"/>
      <c r="Q1352" s="1"/>
      <c r="R1352" s="1"/>
      <c r="S1352" s="1"/>
      <c r="T1352" s="1"/>
      <c r="U1352" s="1"/>
    </row>
    <row r="1353" spans="1:21" ht="9.75" customHeight="1">
      <c r="A1353" s="1"/>
      <c r="B1353" s="1"/>
      <c r="C1353" s="1"/>
      <c r="D1353" s="1"/>
      <c r="E1353" s="1"/>
      <c r="F1353" s="1"/>
      <c r="G1353" s="1"/>
      <c r="H1353" s="1"/>
      <c r="I1353" s="1"/>
      <c r="J1353" s="1"/>
      <c r="K1353" s="1"/>
      <c r="L1353" s="1"/>
      <c r="M1353" s="1"/>
      <c r="N1353" s="1"/>
      <c r="O1353" s="1"/>
      <c r="P1353" s="1"/>
      <c r="Q1353" s="1"/>
      <c r="R1353" s="1"/>
      <c r="S1353" s="1"/>
      <c r="T1353" s="1"/>
      <c r="U1353" s="1"/>
    </row>
    <row r="1354" spans="1:21" ht="9.75" customHeight="1">
      <c r="A1354" s="1"/>
      <c r="B1354" s="1"/>
      <c r="C1354" s="1"/>
      <c r="D1354" s="1"/>
      <c r="E1354" s="1"/>
      <c r="F1354" s="1"/>
      <c r="G1354" s="1"/>
      <c r="H1354" s="1"/>
      <c r="I1354" s="1"/>
      <c r="J1354" s="1"/>
      <c r="K1354" s="1"/>
      <c r="L1354" s="1"/>
      <c r="M1354" s="1"/>
      <c r="N1354" s="1"/>
      <c r="O1354" s="1"/>
      <c r="P1354" s="1"/>
      <c r="Q1354" s="1"/>
      <c r="R1354" s="1"/>
      <c r="S1354" s="1"/>
      <c r="T1354" s="1"/>
      <c r="U1354" s="1"/>
    </row>
    <row r="1355" spans="1:21" ht="9.75" customHeight="1">
      <c r="A1355" s="1"/>
      <c r="B1355" s="1"/>
      <c r="C1355" s="1"/>
      <c r="D1355" s="1"/>
      <c r="E1355" s="1"/>
      <c r="F1355" s="1"/>
      <c r="G1355" s="1"/>
      <c r="H1355" s="1"/>
      <c r="I1355" s="1"/>
      <c r="J1355" s="1"/>
      <c r="K1355" s="1"/>
      <c r="L1355" s="1"/>
      <c r="M1355" s="1"/>
      <c r="N1355" s="1"/>
      <c r="O1355" s="1"/>
      <c r="P1355" s="1"/>
      <c r="Q1355" s="1"/>
      <c r="R1355" s="1"/>
      <c r="S1355" s="1"/>
      <c r="T1355" s="1"/>
      <c r="U1355" s="1"/>
    </row>
    <row r="1356" spans="1:21" ht="9.75" customHeight="1">
      <c r="A1356" s="1"/>
      <c r="B1356" s="1"/>
      <c r="C1356" s="1"/>
      <c r="D1356" s="1"/>
      <c r="E1356" s="1"/>
      <c r="F1356" s="1"/>
      <c r="G1356" s="1"/>
      <c r="H1356" s="1"/>
      <c r="I1356" s="1"/>
      <c r="J1356" s="1"/>
      <c r="K1356" s="1"/>
      <c r="L1356" s="1"/>
      <c r="M1356" s="1"/>
      <c r="N1356" s="1"/>
      <c r="O1356" s="1"/>
      <c r="P1356" s="1"/>
      <c r="Q1356" s="1"/>
      <c r="R1356" s="1"/>
      <c r="S1356" s="1"/>
      <c r="T1356" s="1"/>
      <c r="U1356" s="1"/>
    </row>
    <row r="1357" spans="1:21" ht="9.75" customHeight="1">
      <c r="A1357" s="1"/>
      <c r="B1357" s="1"/>
      <c r="C1357" s="1"/>
      <c r="D1357" s="1"/>
      <c r="E1357" s="1"/>
      <c r="F1357" s="1"/>
      <c r="G1357" s="1"/>
      <c r="H1357" s="1"/>
      <c r="I1357" s="1"/>
      <c r="J1357" s="1"/>
      <c r="K1357" s="1"/>
      <c r="L1357" s="1"/>
      <c r="M1357" s="1"/>
      <c r="N1357" s="1"/>
      <c r="O1357" s="1"/>
      <c r="P1357" s="1"/>
      <c r="Q1357" s="1"/>
      <c r="R1357" s="1"/>
      <c r="S1357" s="1"/>
      <c r="T1357" s="1"/>
      <c r="U1357" s="1"/>
    </row>
    <row r="1358" spans="1:21" ht="9.75" customHeight="1">
      <c r="A1358" s="1"/>
      <c r="B1358" s="1"/>
      <c r="C1358" s="1"/>
      <c r="D1358" s="1"/>
      <c r="E1358" s="1"/>
      <c r="F1358" s="1"/>
      <c r="G1358" s="1"/>
      <c r="H1358" s="1"/>
      <c r="I1358" s="1"/>
      <c r="J1358" s="1"/>
      <c r="K1358" s="1"/>
      <c r="L1358" s="1"/>
      <c r="M1358" s="1"/>
      <c r="N1358" s="1"/>
      <c r="O1358" s="1"/>
      <c r="P1358" s="1"/>
      <c r="Q1358" s="1"/>
      <c r="R1358" s="1"/>
      <c r="S1358" s="1"/>
      <c r="T1358" s="1"/>
      <c r="U1358" s="1"/>
    </row>
    <row r="1359" spans="1:21" ht="9.75" customHeight="1">
      <c r="A1359" s="1"/>
      <c r="B1359" s="1"/>
      <c r="C1359" s="1"/>
      <c r="D1359" s="1"/>
      <c r="E1359" s="1"/>
      <c r="F1359" s="1"/>
      <c r="G1359" s="1"/>
      <c r="H1359" s="1"/>
      <c r="I1359" s="1"/>
      <c r="J1359" s="1"/>
      <c r="K1359" s="1"/>
      <c r="L1359" s="1"/>
      <c r="M1359" s="1"/>
      <c r="N1359" s="1"/>
      <c r="O1359" s="1"/>
      <c r="P1359" s="1"/>
      <c r="Q1359" s="1"/>
      <c r="R1359" s="1"/>
      <c r="S1359" s="1"/>
      <c r="T1359" s="1"/>
      <c r="U1359" s="1"/>
    </row>
    <row r="1360" spans="1:21" ht="9.75" customHeight="1">
      <c r="A1360" s="1"/>
      <c r="B1360" s="1"/>
      <c r="C1360" s="1"/>
      <c r="D1360" s="1"/>
      <c r="E1360" s="1"/>
      <c r="F1360" s="1"/>
      <c r="G1360" s="1"/>
      <c r="H1360" s="1"/>
      <c r="I1360" s="1"/>
      <c r="J1360" s="1"/>
      <c r="K1360" s="1"/>
      <c r="L1360" s="1"/>
      <c r="M1360" s="1"/>
      <c r="N1360" s="1"/>
      <c r="O1360" s="1"/>
      <c r="P1360" s="1"/>
      <c r="Q1360" s="1"/>
      <c r="R1360" s="1"/>
      <c r="S1360" s="1"/>
      <c r="T1360" s="1"/>
      <c r="U1360" s="1"/>
    </row>
    <row r="1361" spans="1:21" ht="9.75" customHeight="1">
      <c r="A1361" s="1"/>
      <c r="B1361" s="1"/>
      <c r="C1361" s="1"/>
      <c r="D1361" s="1"/>
      <c r="E1361" s="1"/>
      <c r="F1361" s="1"/>
      <c r="G1361" s="1"/>
      <c r="H1361" s="1"/>
      <c r="I1361" s="1"/>
      <c r="J1361" s="1"/>
      <c r="K1361" s="1"/>
      <c r="L1361" s="1"/>
      <c r="M1361" s="1"/>
      <c r="N1361" s="1"/>
      <c r="O1361" s="1"/>
      <c r="P1361" s="1"/>
      <c r="Q1361" s="1"/>
      <c r="R1361" s="1"/>
      <c r="S1361" s="1"/>
      <c r="T1361" s="1"/>
      <c r="U1361" s="1"/>
    </row>
    <row r="1362" spans="1:21" ht="9.75" customHeight="1">
      <c r="A1362" s="1"/>
      <c r="B1362" s="1"/>
      <c r="C1362" s="1"/>
      <c r="D1362" s="1"/>
      <c r="E1362" s="1"/>
      <c r="F1362" s="1"/>
      <c r="G1362" s="1"/>
      <c r="H1362" s="1"/>
      <c r="I1362" s="1"/>
      <c r="J1362" s="1"/>
      <c r="K1362" s="1"/>
      <c r="L1362" s="1"/>
      <c r="M1362" s="1"/>
      <c r="N1362" s="1"/>
      <c r="O1362" s="1"/>
      <c r="P1362" s="1"/>
      <c r="Q1362" s="1"/>
      <c r="R1362" s="1"/>
      <c r="S1362" s="1"/>
      <c r="T1362" s="1"/>
      <c r="U1362" s="1"/>
    </row>
    <row r="1363" spans="1:21" ht="9.75" customHeight="1">
      <c r="A1363" s="1"/>
      <c r="B1363" s="1"/>
      <c r="C1363" s="1"/>
      <c r="D1363" s="1"/>
      <c r="E1363" s="1"/>
      <c r="F1363" s="1"/>
      <c r="G1363" s="1"/>
      <c r="H1363" s="1"/>
      <c r="I1363" s="1"/>
      <c r="J1363" s="1"/>
      <c r="K1363" s="1"/>
      <c r="L1363" s="1"/>
      <c r="M1363" s="1"/>
      <c r="N1363" s="1"/>
      <c r="O1363" s="1"/>
      <c r="P1363" s="1"/>
      <c r="Q1363" s="1"/>
      <c r="R1363" s="1"/>
      <c r="S1363" s="1"/>
      <c r="T1363" s="1"/>
      <c r="U1363" s="1"/>
    </row>
    <row r="1364" spans="1:21" ht="9.75" customHeight="1">
      <c r="A1364" s="1"/>
      <c r="B1364" s="1"/>
      <c r="C1364" s="1"/>
      <c r="D1364" s="1"/>
      <c r="E1364" s="1"/>
      <c r="F1364" s="1"/>
      <c r="G1364" s="1"/>
      <c r="H1364" s="1"/>
      <c r="I1364" s="1"/>
      <c r="J1364" s="1"/>
      <c r="K1364" s="1"/>
      <c r="L1364" s="1"/>
      <c r="M1364" s="1"/>
      <c r="N1364" s="1"/>
      <c r="O1364" s="1"/>
      <c r="P1364" s="1"/>
      <c r="Q1364" s="1"/>
      <c r="R1364" s="1"/>
      <c r="S1364" s="1"/>
      <c r="T1364" s="1"/>
      <c r="U1364" s="1"/>
    </row>
    <row r="1365" spans="1:21" ht="9.75" customHeight="1">
      <c r="A1365" s="1"/>
      <c r="B1365" s="1"/>
      <c r="C1365" s="1"/>
      <c r="D1365" s="1"/>
      <c r="E1365" s="1"/>
      <c r="F1365" s="1"/>
      <c r="G1365" s="1"/>
      <c r="H1365" s="1"/>
      <c r="I1365" s="1"/>
      <c r="J1365" s="1"/>
      <c r="K1365" s="1"/>
      <c r="L1365" s="1"/>
      <c r="M1365" s="1"/>
      <c r="N1365" s="1"/>
      <c r="O1365" s="1"/>
      <c r="P1365" s="1"/>
      <c r="Q1365" s="1"/>
      <c r="R1365" s="1"/>
      <c r="S1365" s="1"/>
      <c r="T1365" s="1"/>
      <c r="U1365" s="1"/>
    </row>
    <row r="1366" spans="1:21" ht="9.75" customHeight="1">
      <c r="A1366" s="1"/>
      <c r="B1366" s="1"/>
      <c r="C1366" s="1"/>
      <c r="D1366" s="1"/>
      <c r="E1366" s="1"/>
      <c r="F1366" s="1"/>
      <c r="G1366" s="1"/>
      <c r="H1366" s="1"/>
      <c r="I1366" s="1"/>
      <c r="J1366" s="1"/>
      <c r="K1366" s="1"/>
      <c r="L1366" s="1"/>
      <c r="M1366" s="1"/>
      <c r="N1366" s="1"/>
      <c r="O1366" s="1"/>
      <c r="P1366" s="1"/>
      <c r="Q1366" s="1"/>
      <c r="R1366" s="1"/>
      <c r="S1366" s="1"/>
      <c r="T1366" s="1"/>
      <c r="U1366" s="1"/>
    </row>
    <row r="1367" spans="1:21" ht="9.75" customHeight="1">
      <c r="A1367" s="1"/>
      <c r="B1367" s="1"/>
      <c r="C1367" s="1"/>
      <c r="D1367" s="1"/>
      <c r="E1367" s="1"/>
      <c r="F1367" s="1"/>
      <c r="G1367" s="1"/>
      <c r="H1367" s="1"/>
      <c r="I1367" s="1"/>
      <c r="J1367" s="1"/>
      <c r="K1367" s="1"/>
      <c r="L1367" s="1"/>
      <c r="M1367" s="1"/>
      <c r="N1367" s="1"/>
      <c r="O1367" s="1"/>
      <c r="P1367" s="1"/>
      <c r="Q1367" s="1"/>
      <c r="R1367" s="1"/>
      <c r="S1367" s="1"/>
      <c r="T1367" s="1"/>
      <c r="U1367" s="1"/>
    </row>
    <row r="1368" spans="1:21" ht="9.75" customHeight="1">
      <c r="A1368" s="1"/>
      <c r="B1368" s="1"/>
      <c r="C1368" s="1"/>
      <c r="D1368" s="1"/>
      <c r="E1368" s="1"/>
      <c r="F1368" s="1"/>
      <c r="G1368" s="1"/>
      <c r="H1368" s="1"/>
      <c r="I1368" s="1"/>
      <c r="J1368" s="1"/>
      <c r="K1368" s="1"/>
      <c r="L1368" s="1"/>
      <c r="M1368" s="1"/>
      <c r="N1368" s="1"/>
      <c r="O1368" s="1"/>
      <c r="P1368" s="1"/>
      <c r="Q1368" s="1"/>
      <c r="R1368" s="1"/>
      <c r="S1368" s="1"/>
      <c r="T1368" s="1"/>
      <c r="U1368" s="1"/>
    </row>
    <row r="1369" spans="1:21" ht="9.75" customHeight="1">
      <c r="A1369" s="1"/>
      <c r="B1369" s="1"/>
      <c r="C1369" s="1"/>
      <c r="D1369" s="1"/>
      <c r="E1369" s="1"/>
      <c r="F1369" s="1"/>
      <c r="G1369" s="1"/>
      <c r="H1369" s="1"/>
      <c r="I1369" s="1"/>
      <c r="J1369" s="1"/>
      <c r="K1369" s="1"/>
      <c r="L1369" s="1"/>
      <c r="M1369" s="1"/>
      <c r="N1369" s="1"/>
      <c r="O1369" s="1"/>
      <c r="P1369" s="1"/>
      <c r="Q1369" s="1"/>
      <c r="R1369" s="1"/>
      <c r="S1369" s="1"/>
      <c r="T1369" s="1"/>
      <c r="U1369" s="1"/>
    </row>
    <row r="1370" spans="1:21" ht="9.75" customHeight="1">
      <c r="A1370" s="1"/>
      <c r="B1370" s="1"/>
      <c r="C1370" s="1"/>
      <c r="D1370" s="1"/>
      <c r="E1370" s="1"/>
      <c r="F1370" s="1"/>
      <c r="G1370" s="1"/>
      <c r="H1370" s="1"/>
      <c r="I1370" s="1"/>
      <c r="J1370" s="1"/>
      <c r="K1370" s="1"/>
      <c r="L1370" s="1"/>
      <c r="M1370" s="1"/>
      <c r="N1370" s="1"/>
      <c r="O1370" s="1"/>
      <c r="P1370" s="1"/>
      <c r="Q1370" s="1"/>
      <c r="R1370" s="1"/>
      <c r="S1370" s="1"/>
      <c r="T1370" s="1"/>
      <c r="U1370" s="1"/>
    </row>
    <row r="1371" spans="1:21" ht="9.75" customHeight="1">
      <c r="A1371" s="1"/>
      <c r="B1371" s="1"/>
      <c r="C1371" s="1"/>
      <c r="D1371" s="1"/>
      <c r="E1371" s="1"/>
      <c r="F1371" s="1"/>
      <c r="G1371" s="1"/>
      <c r="H1371" s="1"/>
      <c r="I1371" s="1"/>
      <c r="J1371" s="1"/>
      <c r="K1371" s="1"/>
      <c r="L1371" s="1"/>
      <c r="M1371" s="1"/>
      <c r="N1371" s="1"/>
      <c r="O1371" s="1"/>
      <c r="P1371" s="1"/>
      <c r="Q1371" s="1"/>
      <c r="R1371" s="1"/>
      <c r="S1371" s="1"/>
      <c r="T1371" s="1"/>
      <c r="U1371" s="1"/>
    </row>
    <row r="1372" spans="1:21" ht="9.75" customHeight="1">
      <c r="A1372" s="1"/>
      <c r="B1372" s="1"/>
      <c r="C1372" s="1"/>
      <c r="D1372" s="1"/>
      <c r="E1372" s="1"/>
      <c r="F1372" s="1"/>
      <c r="G1372" s="1"/>
      <c r="H1372" s="1"/>
      <c r="I1372" s="1"/>
      <c r="J1372" s="1"/>
      <c r="K1372" s="1"/>
      <c r="L1372" s="1"/>
      <c r="M1372" s="1"/>
      <c r="N1372" s="1"/>
      <c r="O1372" s="1"/>
      <c r="P1372" s="1"/>
      <c r="Q1372" s="1"/>
      <c r="R1372" s="1"/>
      <c r="S1372" s="1"/>
      <c r="T1372" s="1"/>
      <c r="U1372" s="1"/>
    </row>
    <row r="1373" spans="1:21" ht="9.75" customHeight="1">
      <c r="A1373" s="1"/>
      <c r="B1373" s="1"/>
      <c r="C1373" s="1"/>
      <c r="D1373" s="1"/>
      <c r="E1373" s="1"/>
      <c r="F1373" s="1"/>
      <c r="G1373" s="1"/>
      <c r="H1373" s="1"/>
      <c r="I1373" s="1"/>
      <c r="J1373" s="1"/>
      <c r="K1373" s="1"/>
      <c r="L1373" s="1"/>
      <c r="M1373" s="1"/>
      <c r="N1373" s="1"/>
      <c r="O1373" s="1"/>
      <c r="P1373" s="1"/>
      <c r="Q1373" s="1"/>
      <c r="R1373" s="1"/>
      <c r="S1373" s="1"/>
      <c r="T1373" s="1"/>
      <c r="U1373" s="1"/>
    </row>
    <row r="1374" spans="1:21" ht="9.75" customHeight="1">
      <c r="A1374" s="1"/>
      <c r="B1374" s="1"/>
      <c r="C1374" s="1"/>
      <c r="D1374" s="1"/>
      <c r="E1374" s="1"/>
      <c r="F1374" s="1"/>
      <c r="G1374" s="1"/>
      <c r="H1374" s="1"/>
      <c r="I1374" s="1"/>
      <c r="J1374" s="1"/>
      <c r="K1374" s="1"/>
      <c r="L1374" s="1"/>
      <c r="M1374" s="1"/>
      <c r="N1374" s="1"/>
      <c r="O1374" s="1"/>
      <c r="P1374" s="1"/>
      <c r="Q1374" s="1"/>
      <c r="R1374" s="1"/>
      <c r="S1374" s="1"/>
      <c r="T1374" s="1"/>
      <c r="U1374" s="1"/>
    </row>
    <row r="1375" spans="1:21" ht="9.75" customHeight="1">
      <c r="A1375" s="1"/>
      <c r="B1375" s="1"/>
      <c r="C1375" s="1"/>
      <c r="D1375" s="1"/>
      <c r="E1375" s="1"/>
      <c r="F1375" s="1"/>
      <c r="G1375" s="1"/>
      <c r="H1375" s="1"/>
      <c r="I1375" s="1"/>
      <c r="J1375" s="1"/>
      <c r="K1375" s="1"/>
      <c r="L1375" s="1"/>
      <c r="M1375" s="1"/>
      <c r="N1375" s="1"/>
      <c r="O1375" s="1"/>
      <c r="P1375" s="1"/>
      <c r="Q1375" s="1"/>
      <c r="R1375" s="1"/>
      <c r="S1375" s="1"/>
      <c r="T1375" s="1"/>
      <c r="U1375" s="1"/>
    </row>
    <row r="1376" spans="1:21" ht="9.75" customHeight="1">
      <c r="A1376" s="1"/>
      <c r="B1376" s="1"/>
      <c r="C1376" s="1"/>
      <c r="D1376" s="1"/>
      <c r="E1376" s="1"/>
      <c r="F1376" s="1"/>
      <c r="G1376" s="1"/>
      <c r="H1376" s="1"/>
      <c r="I1376" s="1"/>
      <c r="J1376" s="1"/>
      <c r="K1376" s="1"/>
      <c r="L1376" s="1"/>
      <c r="M1376" s="1"/>
      <c r="N1376" s="1"/>
      <c r="O1376" s="1"/>
      <c r="P1376" s="1"/>
      <c r="Q1376" s="1"/>
      <c r="R1376" s="1"/>
      <c r="S1376" s="1"/>
      <c r="T1376" s="1"/>
      <c r="U1376" s="1"/>
    </row>
    <row r="1377" spans="1:21" ht="9.75" customHeight="1">
      <c r="A1377" s="1"/>
      <c r="B1377" s="1"/>
      <c r="C1377" s="1"/>
      <c r="D1377" s="1"/>
      <c r="E1377" s="1"/>
      <c r="F1377" s="1"/>
      <c r="G1377" s="1"/>
      <c r="H1377" s="1"/>
      <c r="I1377" s="1"/>
      <c r="J1377" s="1"/>
      <c r="K1377" s="1"/>
      <c r="L1377" s="1"/>
      <c r="M1377" s="1"/>
      <c r="N1377" s="1"/>
      <c r="O1377" s="1"/>
      <c r="P1377" s="1"/>
      <c r="Q1377" s="1"/>
      <c r="R1377" s="1"/>
      <c r="S1377" s="1"/>
      <c r="T1377" s="1"/>
      <c r="U1377" s="1"/>
    </row>
    <row r="1378" spans="1:21" ht="9.75" customHeight="1">
      <c r="A1378" s="1"/>
      <c r="B1378" s="1"/>
      <c r="C1378" s="1"/>
      <c r="D1378" s="1"/>
      <c r="E1378" s="1"/>
      <c r="F1378" s="1"/>
      <c r="G1378" s="1"/>
      <c r="H1378" s="1"/>
      <c r="I1378" s="1"/>
      <c r="J1378" s="1"/>
      <c r="K1378" s="1"/>
      <c r="L1378" s="1"/>
      <c r="M1378" s="1"/>
      <c r="N1378" s="1"/>
      <c r="O1378" s="1"/>
      <c r="P1378" s="1"/>
      <c r="Q1378" s="1"/>
      <c r="R1378" s="1"/>
      <c r="S1378" s="1"/>
      <c r="T1378" s="1"/>
      <c r="U1378" s="1"/>
    </row>
    <row r="1379" spans="1:21" ht="9.75" customHeight="1">
      <c r="A1379" s="1"/>
      <c r="B1379" s="1"/>
      <c r="C1379" s="1"/>
      <c r="D1379" s="1"/>
      <c r="E1379" s="1"/>
      <c r="F1379" s="1"/>
      <c r="G1379" s="1"/>
      <c r="H1379" s="1"/>
      <c r="I1379" s="1"/>
      <c r="J1379" s="1"/>
      <c r="K1379" s="1"/>
      <c r="L1379" s="1"/>
      <c r="M1379" s="1"/>
      <c r="N1379" s="1"/>
      <c r="O1379" s="1"/>
      <c r="P1379" s="1"/>
      <c r="Q1379" s="1"/>
      <c r="R1379" s="1"/>
      <c r="S1379" s="1"/>
      <c r="T1379" s="1"/>
      <c r="U1379" s="1"/>
    </row>
    <row r="1380" spans="1:21" ht="9.75" customHeight="1">
      <c r="A1380" s="1"/>
      <c r="B1380" s="1"/>
      <c r="C1380" s="1"/>
      <c r="D1380" s="1"/>
      <c r="E1380" s="1"/>
      <c r="F1380" s="1"/>
      <c r="G1380" s="1"/>
      <c r="H1380" s="1"/>
      <c r="I1380" s="1"/>
      <c r="J1380" s="1"/>
      <c r="K1380" s="1"/>
      <c r="L1380" s="1"/>
      <c r="M1380" s="1"/>
      <c r="N1380" s="1"/>
      <c r="O1380" s="1"/>
      <c r="P1380" s="1"/>
      <c r="Q1380" s="1"/>
      <c r="R1380" s="1"/>
      <c r="S1380" s="1"/>
      <c r="T1380" s="1"/>
      <c r="U1380" s="1"/>
    </row>
    <row r="1381" spans="1:21" ht="9.75" customHeight="1">
      <c r="A1381" s="1"/>
      <c r="B1381" s="1"/>
      <c r="C1381" s="1"/>
      <c r="D1381" s="1"/>
      <c r="E1381" s="1"/>
      <c r="F1381" s="1"/>
      <c r="G1381" s="1"/>
      <c r="H1381" s="1"/>
      <c r="I1381" s="1"/>
      <c r="J1381" s="1"/>
      <c r="K1381" s="1"/>
      <c r="L1381" s="1"/>
      <c r="M1381" s="1"/>
      <c r="N1381" s="1"/>
      <c r="O1381" s="1"/>
      <c r="P1381" s="1"/>
      <c r="Q1381" s="1"/>
      <c r="R1381" s="1"/>
      <c r="S1381" s="1"/>
      <c r="T1381" s="1"/>
      <c r="U1381" s="1"/>
    </row>
    <row r="1382" spans="1:21" ht="9.75" customHeight="1">
      <c r="A1382" s="1"/>
      <c r="B1382" s="1"/>
      <c r="C1382" s="1"/>
      <c r="D1382" s="1"/>
      <c r="E1382" s="1"/>
      <c r="F1382" s="1"/>
      <c r="G1382" s="1"/>
      <c r="H1382" s="1"/>
      <c r="I1382" s="1"/>
      <c r="J1382" s="1"/>
      <c r="K1382" s="1"/>
      <c r="L1382" s="1"/>
      <c r="M1382" s="1"/>
      <c r="N1382" s="1"/>
      <c r="O1382" s="1"/>
      <c r="P1382" s="1"/>
      <c r="Q1382" s="1"/>
      <c r="R1382" s="1"/>
      <c r="S1382" s="1"/>
      <c r="T1382" s="1"/>
      <c r="U1382" s="1"/>
    </row>
    <row r="1383" spans="1:21" ht="9.75" customHeight="1">
      <c r="A1383" s="1"/>
      <c r="B1383" s="1"/>
      <c r="C1383" s="1"/>
      <c r="D1383" s="1"/>
      <c r="E1383" s="1"/>
      <c r="F1383" s="1"/>
      <c r="G1383" s="1"/>
      <c r="H1383" s="1"/>
      <c r="I1383" s="1"/>
      <c r="J1383" s="1"/>
      <c r="K1383" s="1"/>
      <c r="L1383" s="1"/>
      <c r="M1383" s="1"/>
      <c r="N1383" s="1"/>
      <c r="O1383" s="1"/>
      <c r="P1383" s="1"/>
      <c r="Q1383" s="1"/>
      <c r="R1383" s="1"/>
      <c r="S1383" s="1"/>
      <c r="T1383" s="1"/>
      <c r="U1383" s="1"/>
    </row>
    <row r="1384" spans="1:21" ht="9.75" customHeight="1">
      <c r="A1384" s="1"/>
      <c r="B1384" s="1"/>
      <c r="C1384" s="1"/>
      <c r="D1384" s="1"/>
      <c r="E1384" s="1"/>
      <c r="F1384" s="1"/>
      <c r="G1384" s="1"/>
      <c r="H1384" s="1"/>
      <c r="I1384" s="1"/>
      <c r="J1384" s="1"/>
      <c r="K1384" s="1"/>
      <c r="L1384" s="1"/>
      <c r="M1384" s="1"/>
      <c r="N1384" s="1"/>
      <c r="O1384" s="1"/>
      <c r="P1384" s="1"/>
      <c r="Q1384" s="1"/>
      <c r="R1384" s="1"/>
      <c r="S1384" s="1"/>
      <c r="T1384" s="1"/>
      <c r="U1384" s="1"/>
    </row>
    <row r="1385" spans="1:21" ht="9.75" customHeight="1">
      <c r="A1385" s="1"/>
      <c r="B1385" s="1"/>
      <c r="C1385" s="1"/>
      <c r="D1385" s="1"/>
      <c r="E1385" s="1"/>
      <c r="F1385" s="1"/>
      <c r="G1385" s="1"/>
      <c r="H1385" s="1"/>
      <c r="I1385" s="1"/>
      <c r="J1385" s="1"/>
      <c r="K1385" s="1"/>
      <c r="L1385" s="1"/>
      <c r="M1385" s="1"/>
      <c r="N1385" s="1"/>
      <c r="O1385" s="1"/>
      <c r="P1385" s="1"/>
      <c r="Q1385" s="1"/>
      <c r="R1385" s="1"/>
      <c r="S1385" s="1"/>
      <c r="T1385" s="1"/>
      <c r="U1385" s="1"/>
    </row>
    <row r="1386" spans="1:21" ht="9.75" customHeight="1">
      <c r="A1386" s="1"/>
      <c r="B1386" s="1"/>
      <c r="C1386" s="1"/>
      <c r="D1386" s="1"/>
      <c r="E1386" s="1"/>
      <c r="F1386" s="1"/>
      <c r="G1386" s="1"/>
      <c r="H1386" s="1"/>
      <c r="I1386" s="1"/>
      <c r="J1386" s="1"/>
      <c r="K1386" s="1"/>
      <c r="L1386" s="1"/>
      <c r="M1386" s="1"/>
      <c r="N1386" s="1"/>
      <c r="O1386" s="1"/>
      <c r="P1386" s="1"/>
      <c r="Q1386" s="1"/>
      <c r="R1386" s="1"/>
      <c r="S1386" s="1"/>
      <c r="T1386" s="1"/>
      <c r="U1386" s="1"/>
    </row>
    <row r="1387" spans="1:21" ht="9.75" customHeight="1">
      <c r="A1387" s="1"/>
      <c r="B1387" s="1"/>
      <c r="C1387" s="1"/>
      <c r="D1387" s="1"/>
      <c r="E1387" s="1"/>
      <c r="F1387" s="1"/>
      <c r="G1387" s="1"/>
      <c r="H1387" s="1"/>
      <c r="I1387" s="1"/>
      <c r="J1387" s="1"/>
      <c r="K1387" s="1"/>
      <c r="L1387" s="1"/>
      <c r="M1387" s="1"/>
      <c r="N1387" s="1"/>
      <c r="O1387" s="1"/>
      <c r="P1387" s="1"/>
      <c r="Q1387" s="1"/>
      <c r="R1387" s="1"/>
      <c r="S1387" s="1"/>
      <c r="T1387" s="1"/>
      <c r="U1387" s="1"/>
    </row>
    <row r="1388" spans="1:21" ht="9.75" customHeight="1">
      <c r="A1388" s="1"/>
      <c r="B1388" s="1"/>
      <c r="C1388" s="1"/>
      <c r="D1388" s="1"/>
      <c r="E1388" s="1"/>
      <c r="F1388" s="1"/>
      <c r="G1388" s="1"/>
      <c r="H1388" s="1"/>
      <c r="I1388" s="1"/>
      <c r="J1388" s="1"/>
      <c r="K1388" s="1"/>
      <c r="L1388" s="1"/>
      <c r="M1388" s="1"/>
      <c r="N1388" s="1"/>
      <c r="O1388" s="1"/>
      <c r="P1388" s="1"/>
      <c r="Q1388" s="1"/>
      <c r="R1388" s="1"/>
      <c r="S1388" s="1"/>
      <c r="T1388" s="1"/>
      <c r="U1388" s="1"/>
    </row>
    <row r="1389" spans="1:21" ht="9.75" customHeight="1">
      <c r="A1389" s="1"/>
      <c r="B1389" s="1"/>
      <c r="C1389" s="1"/>
      <c r="D1389" s="1"/>
      <c r="E1389" s="1"/>
      <c r="F1389" s="1"/>
      <c r="G1389" s="1"/>
      <c r="H1389" s="1"/>
      <c r="I1389" s="1"/>
      <c r="J1389" s="1"/>
      <c r="K1389" s="1"/>
      <c r="L1389" s="1"/>
      <c r="M1389" s="1"/>
      <c r="N1389" s="1"/>
      <c r="O1389" s="1"/>
      <c r="P1389" s="1"/>
      <c r="Q1389" s="1"/>
      <c r="R1389" s="1"/>
      <c r="S1389" s="1"/>
      <c r="T1389" s="1"/>
      <c r="U1389" s="1"/>
    </row>
    <row r="1390" spans="1:21" ht="9.75" customHeight="1">
      <c r="A1390" s="1"/>
      <c r="B1390" s="1"/>
      <c r="C1390" s="1"/>
      <c r="D1390" s="1"/>
      <c r="E1390" s="1"/>
      <c r="F1390" s="1"/>
      <c r="G1390" s="1"/>
      <c r="H1390" s="1"/>
      <c r="I1390" s="1"/>
      <c r="J1390" s="1"/>
      <c r="K1390" s="1"/>
      <c r="L1390" s="1"/>
      <c r="M1390" s="1"/>
      <c r="N1390" s="1"/>
      <c r="O1390" s="1"/>
      <c r="P1390" s="1"/>
      <c r="Q1390" s="1"/>
      <c r="R1390" s="1"/>
      <c r="S1390" s="1"/>
      <c r="T1390" s="1"/>
      <c r="U1390" s="1"/>
    </row>
    <row r="1391" spans="1:21" ht="9.75" customHeight="1">
      <c r="A1391" s="1"/>
      <c r="B1391" s="1"/>
      <c r="C1391" s="1"/>
      <c r="D1391" s="1"/>
      <c r="E1391" s="1"/>
      <c r="F1391" s="1"/>
      <c r="G1391" s="1"/>
      <c r="H1391" s="1"/>
      <c r="I1391" s="1"/>
      <c r="J1391" s="1"/>
      <c r="K1391" s="1"/>
      <c r="L1391" s="1"/>
      <c r="M1391" s="1"/>
      <c r="N1391" s="1"/>
      <c r="O1391" s="1"/>
      <c r="P1391" s="1"/>
      <c r="Q1391" s="1"/>
      <c r="R1391" s="1"/>
      <c r="S1391" s="1"/>
      <c r="T1391" s="1"/>
      <c r="U1391" s="1"/>
    </row>
    <row r="1392" spans="1:21" ht="9.75" customHeight="1">
      <c r="A1392" s="1"/>
      <c r="B1392" s="1"/>
      <c r="C1392" s="1"/>
      <c r="D1392" s="1"/>
      <c r="E1392" s="1"/>
      <c r="F1392" s="1"/>
      <c r="G1392" s="1"/>
      <c r="H1392" s="1"/>
      <c r="I1392" s="1"/>
      <c r="J1392" s="1"/>
      <c r="K1392" s="1"/>
      <c r="L1392" s="1"/>
      <c r="M1392" s="1"/>
      <c r="N1392" s="1"/>
      <c r="O1392" s="1"/>
      <c r="P1392" s="1"/>
      <c r="Q1392" s="1"/>
      <c r="R1392" s="1"/>
      <c r="S1392" s="1"/>
      <c r="T1392" s="1"/>
      <c r="U1392" s="1"/>
    </row>
    <row r="1393" spans="1:21" ht="9.75" customHeight="1">
      <c r="A1393" s="1"/>
      <c r="B1393" s="1"/>
      <c r="C1393" s="1"/>
      <c r="D1393" s="1"/>
      <c r="E1393" s="1"/>
      <c r="F1393" s="1"/>
      <c r="G1393" s="1"/>
      <c r="H1393" s="1"/>
      <c r="I1393" s="1"/>
      <c r="J1393" s="1"/>
      <c r="K1393" s="1"/>
      <c r="L1393" s="1"/>
      <c r="M1393" s="1"/>
      <c r="N1393" s="1"/>
      <c r="O1393" s="1"/>
      <c r="P1393" s="1"/>
      <c r="Q1393" s="1"/>
      <c r="R1393" s="1"/>
      <c r="S1393" s="1"/>
      <c r="T1393" s="1"/>
      <c r="U1393" s="1"/>
    </row>
    <row r="1394" spans="1:21" ht="9.75" customHeight="1">
      <c r="A1394" s="1"/>
      <c r="B1394" s="1"/>
      <c r="C1394" s="1"/>
      <c r="D1394" s="1"/>
      <c r="E1394" s="1"/>
      <c r="F1394" s="1"/>
      <c r="G1394" s="1"/>
      <c r="H1394" s="1"/>
      <c r="I1394" s="1"/>
      <c r="J1394" s="1"/>
      <c r="K1394" s="1"/>
      <c r="L1394" s="1"/>
      <c r="M1394" s="1"/>
      <c r="N1394" s="1"/>
      <c r="O1394" s="1"/>
      <c r="P1394" s="1"/>
      <c r="Q1394" s="1"/>
      <c r="R1394" s="1"/>
      <c r="S1394" s="1"/>
      <c r="T1394" s="1"/>
      <c r="U1394" s="1"/>
    </row>
    <row r="1395" spans="1:21" ht="9.75" customHeight="1">
      <c r="A1395" s="1"/>
      <c r="B1395" s="1"/>
      <c r="C1395" s="1"/>
      <c r="D1395" s="1"/>
      <c r="E1395" s="1"/>
      <c r="F1395" s="1"/>
      <c r="G1395" s="1"/>
      <c r="H1395" s="1"/>
      <c r="I1395" s="1"/>
      <c r="J1395" s="1"/>
      <c r="K1395" s="1"/>
      <c r="L1395" s="1"/>
      <c r="M1395" s="1"/>
      <c r="N1395" s="1"/>
      <c r="O1395" s="1"/>
      <c r="P1395" s="1"/>
      <c r="Q1395" s="1"/>
      <c r="R1395" s="1"/>
      <c r="S1395" s="1"/>
      <c r="T1395" s="1"/>
      <c r="U1395" s="1"/>
    </row>
    <row r="1396" spans="1:21" ht="9.75" customHeight="1">
      <c r="A1396" s="1"/>
      <c r="B1396" s="1"/>
      <c r="C1396" s="1"/>
      <c r="D1396" s="1"/>
      <c r="E1396" s="1"/>
      <c r="F1396" s="1"/>
      <c r="G1396" s="1"/>
      <c r="H1396" s="1"/>
      <c r="I1396" s="1"/>
      <c r="J1396" s="1"/>
      <c r="K1396" s="1"/>
      <c r="L1396" s="1"/>
      <c r="M1396" s="1"/>
      <c r="N1396" s="1"/>
      <c r="O1396" s="1"/>
      <c r="P1396" s="1"/>
      <c r="Q1396" s="1"/>
      <c r="R1396" s="1"/>
      <c r="S1396" s="1"/>
      <c r="T1396" s="1"/>
      <c r="U1396" s="1"/>
    </row>
    <row r="1397" spans="1:21" ht="9.75" customHeight="1">
      <c r="A1397" s="1"/>
      <c r="B1397" s="1"/>
      <c r="C1397" s="1"/>
      <c r="D1397" s="1"/>
      <c r="E1397" s="1"/>
      <c r="F1397" s="1"/>
      <c r="G1397" s="1"/>
      <c r="H1397" s="1"/>
      <c r="I1397" s="1"/>
      <c r="J1397" s="1"/>
      <c r="K1397" s="1"/>
      <c r="L1397" s="1"/>
      <c r="M1397" s="1"/>
      <c r="N1397" s="1"/>
      <c r="O1397" s="1"/>
      <c r="P1397" s="1"/>
      <c r="Q1397" s="1"/>
      <c r="R1397" s="1"/>
      <c r="S1397" s="1"/>
      <c r="T1397" s="1"/>
      <c r="U1397" s="1"/>
    </row>
    <row r="1398" spans="1:21">
      <c r="A1398" s="1"/>
      <c r="B1398" s="1"/>
      <c r="C1398" s="1"/>
      <c r="D1398" s="1"/>
      <c r="E1398" s="1"/>
      <c r="F1398" s="1"/>
      <c r="G1398" s="1"/>
      <c r="H1398" s="1"/>
      <c r="I1398" s="1"/>
      <c r="J1398" s="1"/>
      <c r="K1398" s="1"/>
      <c r="L1398" s="1"/>
      <c r="M1398" s="1"/>
      <c r="N1398" s="1"/>
      <c r="O1398" s="1"/>
      <c r="P1398" s="1"/>
      <c r="Q1398" s="1"/>
      <c r="R1398" s="1"/>
      <c r="S1398" s="1"/>
      <c r="T1398" s="1"/>
      <c r="U1398" s="1"/>
    </row>
    <row r="1399" spans="1:21">
      <c r="A1399" s="1"/>
      <c r="B1399" s="1"/>
      <c r="C1399" s="1"/>
      <c r="D1399" s="1"/>
      <c r="E1399" s="1"/>
      <c r="F1399" s="1"/>
      <c r="G1399" s="1"/>
      <c r="H1399" s="1"/>
      <c r="I1399" s="1"/>
      <c r="J1399" s="1"/>
      <c r="K1399" s="1"/>
      <c r="L1399" s="1"/>
      <c r="M1399" s="1"/>
      <c r="N1399" s="1"/>
      <c r="O1399" s="1"/>
      <c r="P1399" s="1"/>
      <c r="Q1399" s="1"/>
      <c r="R1399" s="1"/>
      <c r="S1399" s="1"/>
      <c r="T1399" s="1"/>
      <c r="U1399" s="1"/>
    </row>
    <row r="1400" spans="1:21">
      <c r="A1400" s="1"/>
      <c r="B1400" s="1"/>
      <c r="C1400" s="1"/>
      <c r="D1400" s="1"/>
      <c r="E1400" s="1"/>
      <c r="F1400" s="1"/>
      <c r="G1400" s="1"/>
      <c r="H1400" s="1"/>
      <c r="I1400" s="1"/>
      <c r="J1400" s="1"/>
      <c r="K1400" s="1"/>
      <c r="L1400" s="1"/>
      <c r="M1400" s="1"/>
      <c r="N1400" s="1"/>
      <c r="O1400" s="1"/>
      <c r="P1400" s="1"/>
      <c r="Q1400" s="1"/>
      <c r="R1400" s="1"/>
      <c r="S1400" s="1"/>
      <c r="T1400" s="1"/>
      <c r="U1400" s="1"/>
    </row>
    <row r="1401" spans="1:21">
      <c r="A1401" s="1"/>
      <c r="B1401" s="1"/>
      <c r="C1401" s="1"/>
      <c r="D1401" s="1"/>
      <c r="E1401" s="1"/>
      <c r="F1401" s="1"/>
      <c r="G1401" s="1"/>
      <c r="H1401" s="1"/>
      <c r="I1401" s="1"/>
      <c r="J1401" s="1"/>
      <c r="K1401" s="1"/>
      <c r="L1401" s="1"/>
      <c r="M1401" s="1"/>
      <c r="N1401" s="1"/>
      <c r="O1401" s="1"/>
      <c r="P1401" s="1"/>
      <c r="Q1401" s="1"/>
      <c r="R1401" s="1"/>
      <c r="S1401" s="1"/>
      <c r="T1401" s="1"/>
      <c r="U1401" s="1"/>
    </row>
    <row r="1402" spans="1:21">
      <c r="A1402" s="1"/>
      <c r="B1402" s="1"/>
      <c r="C1402" s="1"/>
      <c r="D1402" s="1"/>
      <c r="E1402" s="1"/>
      <c r="F1402" s="1"/>
      <c r="G1402" s="1"/>
      <c r="H1402" s="1"/>
      <c r="I1402" s="1"/>
      <c r="J1402" s="1"/>
      <c r="K1402" s="1"/>
      <c r="L1402" s="1"/>
      <c r="M1402" s="1"/>
      <c r="N1402" s="1"/>
      <c r="O1402" s="1"/>
      <c r="P1402" s="1"/>
      <c r="Q1402" s="1"/>
      <c r="R1402" s="1"/>
      <c r="S1402" s="1"/>
      <c r="T1402" s="1"/>
      <c r="U1402" s="1"/>
    </row>
    <row r="1403" spans="1:21">
      <c r="A1403" s="1"/>
      <c r="B1403" s="1"/>
      <c r="C1403" s="1"/>
      <c r="D1403" s="1"/>
      <c r="E1403" s="1"/>
      <c r="F1403" s="1"/>
      <c r="G1403" s="1"/>
      <c r="H1403" s="1"/>
      <c r="I1403" s="1"/>
      <c r="J1403" s="1"/>
      <c r="K1403" s="1"/>
      <c r="L1403" s="1"/>
      <c r="M1403" s="1"/>
      <c r="N1403" s="1"/>
      <c r="O1403" s="1"/>
      <c r="P1403" s="1"/>
      <c r="Q1403" s="1"/>
      <c r="R1403" s="1"/>
      <c r="S1403" s="1"/>
      <c r="T1403" s="1"/>
      <c r="U1403" s="1"/>
    </row>
    <row r="1404" spans="1:21">
      <c r="A1404" s="1"/>
      <c r="B1404" s="1"/>
      <c r="C1404" s="1"/>
      <c r="D1404" s="1"/>
      <c r="E1404" s="1"/>
      <c r="F1404" s="1"/>
      <c r="G1404" s="1"/>
      <c r="H1404" s="1"/>
      <c r="I1404" s="1"/>
      <c r="J1404" s="1"/>
      <c r="K1404" s="1"/>
      <c r="L1404" s="1"/>
      <c r="M1404" s="1"/>
      <c r="N1404" s="1"/>
      <c r="O1404" s="1"/>
      <c r="P1404" s="1"/>
      <c r="Q1404" s="1"/>
      <c r="R1404" s="1"/>
      <c r="S1404" s="1"/>
      <c r="T1404" s="1"/>
      <c r="U1404" s="1"/>
    </row>
    <row r="1405" spans="1:21">
      <c r="A1405" s="1"/>
      <c r="B1405" s="1"/>
      <c r="C1405" s="1"/>
      <c r="D1405" s="1"/>
      <c r="E1405" s="1"/>
      <c r="F1405" s="1"/>
      <c r="G1405" s="1"/>
      <c r="H1405" s="1"/>
      <c r="I1405" s="1"/>
      <c r="J1405" s="1"/>
      <c r="K1405" s="1"/>
      <c r="L1405" s="1"/>
      <c r="M1405" s="1"/>
      <c r="N1405" s="1"/>
      <c r="O1405" s="1"/>
      <c r="P1405" s="1"/>
      <c r="Q1405" s="1"/>
      <c r="R1405" s="1"/>
      <c r="S1405" s="1"/>
      <c r="T1405" s="1"/>
      <c r="U1405" s="1"/>
    </row>
    <row r="1406" spans="1:21">
      <c r="A1406" s="1"/>
      <c r="B1406" s="1"/>
      <c r="C1406" s="1"/>
      <c r="D1406" s="1"/>
      <c r="E1406" s="1"/>
      <c r="F1406" s="1"/>
      <c r="G1406" s="1"/>
      <c r="H1406" s="1"/>
      <c r="I1406" s="1"/>
      <c r="J1406" s="1"/>
      <c r="K1406" s="1"/>
      <c r="L1406" s="1"/>
      <c r="M1406" s="1"/>
      <c r="N1406" s="1"/>
      <c r="O1406" s="1"/>
      <c r="P1406" s="1"/>
      <c r="Q1406" s="1"/>
      <c r="R1406" s="1"/>
      <c r="S1406" s="1"/>
      <c r="T1406" s="1"/>
      <c r="U1406" s="1"/>
    </row>
    <row r="1407" spans="1:21">
      <c r="A1407" s="1"/>
      <c r="B1407" s="1"/>
      <c r="C1407" s="1"/>
      <c r="D1407" s="1"/>
      <c r="E1407" s="1"/>
      <c r="F1407" s="1"/>
      <c r="G1407" s="1"/>
      <c r="H1407" s="1"/>
      <c r="I1407" s="1"/>
      <c r="J1407" s="1"/>
      <c r="K1407" s="1"/>
      <c r="L1407" s="1"/>
      <c r="M1407" s="1"/>
      <c r="N1407" s="1"/>
      <c r="O1407" s="1"/>
      <c r="P1407" s="1"/>
      <c r="Q1407" s="1"/>
      <c r="R1407" s="1"/>
      <c r="S1407" s="1"/>
      <c r="T1407" s="1"/>
      <c r="U1407" s="1"/>
    </row>
    <row r="1408" spans="1:21">
      <c r="A1408" s="1"/>
      <c r="B1408" s="1"/>
      <c r="C1408" s="1"/>
      <c r="D1408" s="1"/>
      <c r="E1408" s="1"/>
      <c r="F1408" s="1"/>
      <c r="G1408" s="1"/>
      <c r="H1408" s="1"/>
      <c r="I1408" s="1"/>
      <c r="J1408" s="1"/>
      <c r="K1408" s="1"/>
      <c r="L1408" s="1"/>
      <c r="M1408" s="1"/>
      <c r="N1408" s="1"/>
      <c r="O1408" s="1"/>
      <c r="P1408" s="1"/>
      <c r="Q1408" s="1"/>
      <c r="R1408" s="1"/>
      <c r="S1408" s="1"/>
      <c r="T1408" s="1"/>
      <c r="U1408" s="1"/>
    </row>
    <row r="1409" spans="1:21">
      <c r="A1409" s="1"/>
      <c r="B1409" s="1"/>
      <c r="C1409" s="1"/>
      <c r="D1409" s="1"/>
      <c r="E1409" s="1"/>
      <c r="F1409" s="1"/>
      <c r="G1409" s="1"/>
      <c r="H1409" s="1"/>
      <c r="I1409" s="1"/>
      <c r="J1409" s="1"/>
      <c r="K1409" s="1"/>
      <c r="L1409" s="1"/>
      <c r="M1409" s="1"/>
      <c r="N1409" s="1"/>
      <c r="O1409" s="1"/>
      <c r="P1409" s="1"/>
      <c r="Q1409" s="1"/>
      <c r="R1409" s="1"/>
      <c r="S1409" s="1"/>
      <c r="T1409" s="1"/>
      <c r="U1409" s="1"/>
    </row>
    <row r="1410" spans="1:21">
      <c r="A1410" s="1"/>
      <c r="B1410" s="1"/>
      <c r="C1410" s="1"/>
      <c r="D1410" s="1"/>
      <c r="E1410" s="1"/>
      <c r="F1410" s="1"/>
      <c r="G1410" s="1"/>
      <c r="H1410" s="1"/>
      <c r="I1410" s="1"/>
      <c r="J1410" s="1"/>
      <c r="K1410" s="1"/>
      <c r="L1410" s="1"/>
      <c r="M1410" s="1"/>
      <c r="N1410" s="1"/>
      <c r="O1410" s="1"/>
      <c r="P1410" s="1"/>
      <c r="Q1410" s="1"/>
      <c r="R1410" s="1"/>
      <c r="S1410" s="1"/>
      <c r="T1410" s="1"/>
      <c r="U1410" s="1"/>
    </row>
    <row r="1411" spans="1:21">
      <c r="A1411" s="1"/>
      <c r="B1411" s="1"/>
      <c r="C1411" s="1"/>
      <c r="D1411" s="1"/>
      <c r="E1411" s="1"/>
      <c r="F1411" s="1"/>
      <c r="G1411" s="1"/>
      <c r="H1411" s="1"/>
      <c r="I1411" s="1"/>
      <c r="J1411" s="1"/>
      <c r="K1411" s="1"/>
      <c r="L1411" s="1"/>
      <c r="M1411" s="1"/>
      <c r="N1411" s="1"/>
      <c r="O1411" s="1"/>
      <c r="P1411" s="1"/>
      <c r="Q1411" s="1"/>
      <c r="R1411" s="1"/>
      <c r="S1411" s="1"/>
      <c r="T1411" s="1"/>
      <c r="U1411" s="1"/>
    </row>
    <row r="1412" spans="1:21">
      <c r="A1412" s="1"/>
      <c r="B1412" s="1"/>
      <c r="C1412" s="1"/>
      <c r="D1412" s="1"/>
      <c r="E1412" s="1"/>
      <c r="F1412" s="1"/>
      <c r="G1412" s="1"/>
      <c r="H1412" s="1"/>
      <c r="I1412" s="1"/>
      <c r="J1412" s="1"/>
      <c r="K1412" s="1"/>
      <c r="L1412" s="1"/>
      <c r="M1412" s="1"/>
      <c r="N1412" s="1"/>
      <c r="O1412" s="1"/>
      <c r="P1412" s="1"/>
      <c r="Q1412" s="1"/>
      <c r="R1412" s="1"/>
      <c r="S1412" s="1"/>
      <c r="T1412" s="1"/>
      <c r="U1412" s="1"/>
    </row>
    <row r="1413" spans="1:21">
      <c r="A1413" s="1"/>
      <c r="B1413" s="1"/>
      <c r="C1413" s="1"/>
      <c r="D1413" s="1"/>
      <c r="E1413" s="1"/>
      <c r="F1413" s="1"/>
      <c r="G1413" s="1"/>
      <c r="H1413" s="1"/>
      <c r="I1413" s="1"/>
      <c r="J1413" s="1"/>
      <c r="K1413" s="1"/>
      <c r="L1413" s="1"/>
      <c r="M1413" s="1"/>
      <c r="N1413" s="1"/>
      <c r="O1413" s="1"/>
      <c r="P1413" s="1"/>
      <c r="Q1413" s="1"/>
      <c r="R1413" s="1"/>
      <c r="S1413" s="1"/>
      <c r="T1413" s="1"/>
      <c r="U1413" s="1"/>
    </row>
    <row r="1414" spans="1:21">
      <c r="A1414" s="1"/>
      <c r="B1414" s="1"/>
      <c r="C1414" s="1"/>
      <c r="D1414" s="1"/>
      <c r="E1414" s="1"/>
      <c r="F1414" s="1"/>
      <c r="G1414" s="1"/>
      <c r="H1414" s="1"/>
      <c r="I1414" s="1"/>
      <c r="J1414" s="1"/>
      <c r="K1414" s="1"/>
      <c r="L1414" s="1"/>
      <c r="M1414" s="1"/>
      <c r="N1414" s="1"/>
      <c r="O1414" s="1"/>
      <c r="P1414" s="1"/>
      <c r="Q1414" s="1"/>
      <c r="R1414" s="1"/>
      <c r="S1414" s="1"/>
      <c r="T1414" s="1"/>
      <c r="U1414" s="1"/>
    </row>
    <row r="1415" spans="1:21">
      <c r="A1415" s="1"/>
      <c r="B1415" s="1"/>
      <c r="C1415" s="1"/>
      <c r="D1415" s="1"/>
      <c r="E1415" s="1"/>
      <c r="F1415" s="1"/>
      <c r="G1415" s="1"/>
      <c r="H1415" s="1"/>
      <c r="I1415" s="1"/>
      <c r="J1415" s="1"/>
      <c r="K1415" s="1"/>
      <c r="L1415" s="1"/>
      <c r="M1415" s="1"/>
      <c r="N1415" s="1"/>
      <c r="O1415" s="1"/>
      <c r="P1415" s="1"/>
      <c r="Q1415" s="1"/>
      <c r="R1415" s="1"/>
      <c r="S1415" s="1"/>
      <c r="T1415" s="1"/>
      <c r="U1415" s="1"/>
    </row>
    <row r="1416" spans="1:21">
      <c r="A1416" s="1"/>
      <c r="B1416" s="1"/>
      <c r="C1416" s="1"/>
      <c r="D1416" s="1"/>
      <c r="E1416" s="1"/>
      <c r="F1416" s="1"/>
      <c r="G1416" s="1"/>
      <c r="H1416" s="1"/>
      <c r="I1416" s="1"/>
      <c r="J1416" s="1"/>
      <c r="K1416" s="1"/>
      <c r="L1416" s="1"/>
      <c r="M1416" s="1"/>
      <c r="N1416" s="1"/>
      <c r="O1416" s="1"/>
      <c r="P1416" s="1"/>
      <c r="Q1416" s="1"/>
      <c r="R1416" s="1"/>
      <c r="S1416" s="1"/>
      <c r="T1416" s="1"/>
      <c r="U1416" s="1"/>
    </row>
    <row r="1417" spans="1:21">
      <c r="A1417" s="1"/>
      <c r="B1417" s="1"/>
      <c r="C1417" s="1"/>
      <c r="D1417" s="1"/>
      <c r="E1417" s="1"/>
      <c r="F1417" s="1"/>
      <c r="G1417" s="1"/>
      <c r="H1417" s="1"/>
      <c r="I1417" s="1"/>
      <c r="J1417" s="1"/>
      <c r="K1417" s="1"/>
      <c r="L1417" s="1"/>
      <c r="M1417" s="1"/>
      <c r="N1417" s="1"/>
      <c r="O1417" s="1"/>
      <c r="P1417" s="1"/>
      <c r="Q1417" s="1"/>
      <c r="R1417" s="1"/>
      <c r="S1417" s="1"/>
      <c r="T1417" s="1"/>
      <c r="U1417" s="1"/>
    </row>
    <row r="1418" spans="1:21">
      <c r="A1418" s="1"/>
      <c r="B1418" s="1"/>
      <c r="C1418" s="1"/>
      <c r="D1418" s="1"/>
      <c r="E1418" s="1"/>
      <c r="F1418" s="1"/>
      <c r="G1418" s="1"/>
      <c r="H1418" s="1"/>
      <c r="I1418" s="1"/>
      <c r="J1418" s="1"/>
      <c r="K1418" s="1"/>
      <c r="L1418" s="1"/>
      <c r="M1418" s="1"/>
      <c r="N1418" s="1"/>
      <c r="O1418" s="1"/>
      <c r="P1418" s="1"/>
      <c r="Q1418" s="1"/>
      <c r="R1418" s="1"/>
      <c r="S1418" s="1"/>
      <c r="T1418" s="1"/>
      <c r="U1418" s="1"/>
    </row>
    <row r="1419" spans="1:21">
      <c r="A1419" s="1"/>
      <c r="B1419" s="1"/>
      <c r="C1419" s="1"/>
      <c r="D1419" s="1"/>
      <c r="E1419" s="1"/>
      <c r="F1419" s="1"/>
      <c r="G1419" s="1"/>
      <c r="H1419" s="1"/>
      <c r="I1419" s="1"/>
      <c r="J1419" s="1"/>
      <c r="K1419" s="1"/>
      <c r="L1419" s="1"/>
      <c r="M1419" s="1"/>
      <c r="N1419" s="1"/>
      <c r="O1419" s="1"/>
      <c r="P1419" s="1"/>
      <c r="Q1419" s="1"/>
      <c r="R1419" s="1"/>
      <c r="S1419" s="1"/>
      <c r="T1419" s="1"/>
      <c r="U1419" s="1"/>
    </row>
    <row r="1420" spans="1:21">
      <c r="A1420" s="1"/>
      <c r="B1420" s="1"/>
      <c r="C1420" s="1"/>
      <c r="D1420" s="1"/>
      <c r="E1420" s="1"/>
      <c r="F1420" s="1"/>
      <c r="G1420" s="1"/>
      <c r="H1420" s="1"/>
      <c r="I1420" s="1"/>
      <c r="J1420" s="1"/>
      <c r="K1420" s="1"/>
      <c r="L1420" s="1"/>
      <c r="M1420" s="1"/>
      <c r="N1420" s="1"/>
      <c r="O1420" s="1"/>
      <c r="P1420" s="1"/>
      <c r="Q1420" s="1"/>
      <c r="R1420" s="1"/>
      <c r="S1420" s="1"/>
      <c r="T1420" s="1"/>
      <c r="U1420" s="1"/>
    </row>
    <row r="1421" spans="1:21">
      <c r="A1421" s="1"/>
      <c r="B1421" s="1"/>
      <c r="C1421" s="1"/>
      <c r="D1421" s="1"/>
      <c r="E1421" s="1"/>
      <c r="F1421" s="1"/>
      <c r="G1421" s="1"/>
      <c r="H1421" s="1"/>
      <c r="I1421" s="1"/>
      <c r="J1421" s="1"/>
      <c r="K1421" s="1"/>
      <c r="L1421" s="1"/>
      <c r="M1421" s="1"/>
      <c r="N1421" s="1"/>
      <c r="O1421" s="1"/>
      <c r="P1421" s="1"/>
      <c r="Q1421" s="1"/>
      <c r="R1421" s="1"/>
      <c r="S1421" s="1"/>
      <c r="T1421" s="1"/>
      <c r="U1421" s="1"/>
    </row>
    <row r="1422" spans="1:21">
      <c r="A1422" s="1"/>
      <c r="B1422" s="1"/>
      <c r="C1422" s="1"/>
      <c r="D1422" s="1"/>
      <c r="E1422" s="1"/>
      <c r="F1422" s="1"/>
      <c r="G1422" s="1"/>
      <c r="H1422" s="1"/>
      <c r="I1422" s="1"/>
      <c r="J1422" s="1"/>
      <c r="K1422" s="1"/>
      <c r="L1422" s="1"/>
      <c r="M1422" s="1"/>
      <c r="N1422" s="1"/>
      <c r="O1422" s="1"/>
      <c r="P1422" s="1"/>
      <c r="Q1422" s="1"/>
      <c r="R1422" s="1"/>
      <c r="S1422" s="1"/>
      <c r="T1422" s="1"/>
      <c r="U1422" s="1"/>
    </row>
    <row r="1423" spans="1:21">
      <c r="A1423" s="1"/>
      <c r="B1423" s="1"/>
      <c r="C1423" s="1"/>
      <c r="D1423" s="1"/>
      <c r="E1423" s="1"/>
      <c r="F1423" s="1"/>
      <c r="G1423" s="1"/>
      <c r="H1423" s="1"/>
      <c r="I1423" s="1"/>
      <c r="J1423" s="1"/>
      <c r="K1423" s="1"/>
      <c r="L1423" s="1"/>
      <c r="M1423" s="1"/>
      <c r="N1423" s="1"/>
      <c r="O1423" s="1"/>
      <c r="P1423" s="1"/>
      <c r="Q1423" s="1"/>
      <c r="R1423" s="1"/>
      <c r="S1423" s="1"/>
      <c r="T1423" s="1"/>
      <c r="U1423" s="1"/>
    </row>
    <row r="1424" spans="1:21">
      <c r="A1424" s="1"/>
      <c r="B1424" s="1"/>
      <c r="C1424" s="1"/>
      <c r="D1424" s="1"/>
      <c r="E1424" s="1"/>
      <c r="F1424" s="1"/>
      <c r="G1424" s="1"/>
      <c r="H1424" s="1"/>
      <c r="I1424" s="1"/>
      <c r="J1424" s="1"/>
      <c r="K1424" s="1"/>
      <c r="L1424" s="1"/>
      <c r="M1424" s="1"/>
      <c r="N1424" s="1"/>
      <c r="O1424" s="1"/>
      <c r="P1424" s="1"/>
      <c r="Q1424" s="1"/>
      <c r="R1424" s="1"/>
      <c r="S1424" s="1"/>
      <c r="T1424" s="1"/>
      <c r="U1424" s="1"/>
    </row>
    <row r="1425" spans="1:21">
      <c r="A1425" s="1"/>
      <c r="B1425" s="1"/>
      <c r="C1425" s="1"/>
      <c r="D1425" s="1"/>
      <c r="E1425" s="1"/>
      <c r="F1425" s="1"/>
      <c r="G1425" s="1"/>
      <c r="H1425" s="1"/>
      <c r="I1425" s="1"/>
      <c r="J1425" s="1"/>
      <c r="K1425" s="1"/>
      <c r="L1425" s="1"/>
      <c r="M1425" s="1"/>
      <c r="N1425" s="1"/>
      <c r="O1425" s="1"/>
      <c r="P1425" s="1"/>
      <c r="Q1425" s="1"/>
      <c r="R1425" s="1"/>
      <c r="S1425" s="1"/>
      <c r="T1425" s="1"/>
      <c r="U1425" s="1"/>
    </row>
    <row r="1426" spans="1:21">
      <c r="A1426" s="1"/>
      <c r="B1426" s="1"/>
      <c r="C1426" s="1"/>
      <c r="D1426" s="1"/>
      <c r="E1426" s="1"/>
      <c r="F1426" s="1"/>
      <c r="G1426" s="1"/>
      <c r="H1426" s="1"/>
      <c r="I1426" s="1"/>
      <c r="J1426" s="1"/>
      <c r="K1426" s="1"/>
      <c r="L1426" s="1"/>
      <c r="M1426" s="1"/>
      <c r="N1426" s="1"/>
      <c r="O1426" s="1"/>
      <c r="P1426" s="1"/>
      <c r="Q1426" s="1"/>
      <c r="R1426" s="1"/>
      <c r="S1426" s="1"/>
      <c r="T1426" s="1"/>
      <c r="U1426" s="1"/>
    </row>
    <row r="1427" spans="1:21">
      <c r="A1427" s="1"/>
      <c r="B1427" s="1"/>
      <c r="C1427" s="1"/>
      <c r="D1427" s="1"/>
      <c r="E1427" s="1"/>
      <c r="F1427" s="1"/>
      <c r="G1427" s="1"/>
      <c r="H1427" s="1"/>
      <c r="I1427" s="1"/>
      <c r="J1427" s="1"/>
      <c r="K1427" s="1"/>
      <c r="L1427" s="1"/>
      <c r="M1427" s="1"/>
      <c r="N1427" s="1"/>
      <c r="O1427" s="1"/>
      <c r="P1427" s="1"/>
      <c r="Q1427" s="1"/>
      <c r="R1427" s="1"/>
      <c r="S1427" s="1"/>
      <c r="T1427" s="1"/>
      <c r="U1427" s="1"/>
    </row>
    <row r="1428" spans="1:21">
      <c r="A1428" s="1"/>
      <c r="B1428" s="1"/>
      <c r="C1428" s="1"/>
      <c r="D1428" s="1"/>
      <c r="E1428" s="1"/>
      <c r="F1428" s="1"/>
      <c r="G1428" s="1"/>
      <c r="H1428" s="1"/>
      <c r="I1428" s="1"/>
      <c r="J1428" s="1"/>
      <c r="K1428" s="1"/>
      <c r="L1428" s="1"/>
      <c r="M1428" s="1"/>
      <c r="N1428" s="1"/>
      <c r="O1428" s="1"/>
      <c r="P1428" s="1"/>
      <c r="Q1428" s="1"/>
      <c r="R1428" s="1"/>
      <c r="S1428" s="1"/>
      <c r="T1428" s="1"/>
      <c r="U1428" s="1"/>
    </row>
    <row r="1429" spans="1:21">
      <c r="A1429" s="1"/>
      <c r="B1429" s="1"/>
      <c r="C1429" s="1"/>
      <c r="D1429" s="1"/>
      <c r="E1429" s="1"/>
      <c r="F1429" s="1"/>
      <c r="G1429" s="1"/>
      <c r="H1429" s="1"/>
      <c r="I1429" s="1"/>
      <c r="J1429" s="1"/>
      <c r="K1429" s="1"/>
      <c r="L1429" s="1"/>
      <c r="M1429" s="1"/>
      <c r="N1429" s="1"/>
      <c r="O1429" s="1"/>
      <c r="P1429" s="1"/>
      <c r="Q1429" s="1"/>
      <c r="R1429" s="1"/>
      <c r="S1429" s="1"/>
      <c r="T1429" s="1"/>
      <c r="U1429" s="1"/>
    </row>
    <row r="1430" spans="1:21">
      <c r="A1430" s="1"/>
      <c r="B1430" s="1"/>
      <c r="C1430" s="1"/>
      <c r="D1430" s="1"/>
      <c r="E1430" s="1"/>
      <c r="F1430" s="1"/>
      <c r="G1430" s="1"/>
      <c r="H1430" s="1"/>
      <c r="I1430" s="1"/>
      <c r="J1430" s="1"/>
      <c r="K1430" s="1"/>
      <c r="L1430" s="1"/>
      <c r="M1430" s="1"/>
      <c r="N1430" s="1"/>
      <c r="O1430" s="1"/>
      <c r="P1430" s="1"/>
      <c r="Q1430" s="1"/>
      <c r="R1430" s="1"/>
      <c r="S1430" s="1"/>
      <c r="T1430" s="1"/>
      <c r="U1430" s="1"/>
    </row>
    <row r="1431" spans="1:21">
      <c r="A1431" s="1"/>
      <c r="B1431" s="1"/>
      <c r="C1431" s="1"/>
      <c r="D1431" s="1"/>
      <c r="E1431" s="1"/>
      <c r="F1431" s="1"/>
      <c r="G1431" s="1"/>
      <c r="H1431" s="1"/>
      <c r="I1431" s="1"/>
      <c r="J1431" s="1"/>
      <c r="K1431" s="1"/>
      <c r="L1431" s="1"/>
      <c r="M1431" s="1"/>
      <c r="N1431" s="1"/>
      <c r="O1431" s="1"/>
      <c r="P1431" s="1"/>
      <c r="Q1431" s="1"/>
      <c r="R1431" s="1"/>
      <c r="S1431" s="1"/>
      <c r="T1431" s="1"/>
      <c r="U1431" s="1"/>
    </row>
    <row r="1432" spans="1:21">
      <c r="A1432" s="1"/>
      <c r="B1432" s="1"/>
      <c r="C1432" s="1"/>
      <c r="D1432" s="1"/>
      <c r="E1432" s="1"/>
      <c r="F1432" s="1"/>
      <c r="G1432" s="1"/>
      <c r="H1432" s="1"/>
      <c r="I1432" s="1"/>
      <c r="J1432" s="1"/>
      <c r="K1432" s="1"/>
      <c r="L1432" s="1"/>
      <c r="M1432" s="1"/>
      <c r="N1432" s="1"/>
      <c r="O1432" s="1"/>
      <c r="P1432" s="1"/>
      <c r="Q1432" s="1"/>
      <c r="R1432" s="1"/>
      <c r="S1432" s="1"/>
      <c r="T1432" s="1"/>
      <c r="U1432" s="1"/>
    </row>
    <row r="1433" spans="1:21">
      <c r="A1433" s="1"/>
      <c r="B1433" s="1"/>
      <c r="C1433" s="1"/>
      <c r="D1433" s="1"/>
      <c r="E1433" s="1"/>
      <c r="F1433" s="1"/>
      <c r="G1433" s="1"/>
      <c r="H1433" s="1"/>
      <c r="I1433" s="1"/>
      <c r="J1433" s="1"/>
      <c r="K1433" s="1"/>
      <c r="L1433" s="1"/>
      <c r="M1433" s="1"/>
      <c r="N1433" s="1"/>
      <c r="O1433" s="1"/>
      <c r="P1433" s="1"/>
      <c r="Q1433" s="1"/>
      <c r="R1433" s="1"/>
      <c r="S1433" s="1"/>
      <c r="T1433" s="1"/>
      <c r="U1433" s="1"/>
    </row>
    <row r="1434" spans="1:21">
      <c r="A1434" s="1"/>
      <c r="B1434" s="1"/>
      <c r="C1434" s="1"/>
      <c r="D1434" s="1"/>
      <c r="E1434" s="1"/>
      <c r="F1434" s="1"/>
      <c r="G1434" s="1"/>
      <c r="H1434" s="1"/>
      <c r="I1434" s="1"/>
      <c r="J1434" s="1"/>
      <c r="K1434" s="1"/>
      <c r="L1434" s="1"/>
      <c r="M1434" s="1"/>
      <c r="N1434" s="1"/>
      <c r="O1434" s="1"/>
      <c r="P1434" s="1"/>
      <c r="Q1434" s="1"/>
      <c r="R1434" s="1"/>
      <c r="S1434" s="1"/>
      <c r="T1434" s="1"/>
      <c r="U1434" s="1"/>
    </row>
    <row r="1435" spans="1:21">
      <c r="A1435" s="1"/>
      <c r="B1435" s="1"/>
      <c r="C1435" s="1"/>
      <c r="D1435" s="1"/>
      <c r="E1435" s="1"/>
      <c r="F1435" s="1"/>
      <c r="G1435" s="1"/>
      <c r="H1435" s="1"/>
      <c r="I1435" s="1"/>
      <c r="J1435" s="1"/>
      <c r="K1435" s="1"/>
      <c r="L1435" s="1"/>
      <c r="M1435" s="1"/>
      <c r="N1435" s="1"/>
      <c r="O1435" s="1"/>
      <c r="P1435" s="1"/>
      <c r="Q1435" s="1"/>
      <c r="R1435" s="1"/>
      <c r="S1435" s="1"/>
      <c r="T1435" s="1"/>
      <c r="U1435" s="1"/>
    </row>
    <row r="1436" spans="1:21">
      <c r="A1436" s="1"/>
      <c r="B1436" s="1"/>
      <c r="C1436" s="1"/>
      <c r="D1436" s="1"/>
      <c r="E1436" s="1"/>
      <c r="F1436" s="1"/>
      <c r="G1436" s="1"/>
      <c r="H1436" s="1"/>
      <c r="I1436" s="1"/>
      <c r="J1436" s="1"/>
      <c r="K1436" s="1"/>
      <c r="L1436" s="1"/>
      <c r="M1436" s="1"/>
      <c r="N1436" s="1"/>
      <c r="O1436" s="1"/>
      <c r="P1436" s="1"/>
      <c r="Q1436" s="1"/>
      <c r="R1436" s="1"/>
      <c r="S1436" s="1"/>
      <c r="T1436" s="1"/>
      <c r="U1436" s="1"/>
    </row>
    <row r="1437" spans="1:21">
      <c r="A1437" s="1"/>
      <c r="B1437" s="1"/>
      <c r="C1437" s="1"/>
      <c r="D1437" s="1"/>
      <c r="E1437" s="1"/>
      <c r="F1437" s="1"/>
      <c r="G1437" s="1"/>
      <c r="H1437" s="1"/>
      <c r="I1437" s="1"/>
      <c r="J1437" s="1"/>
      <c r="K1437" s="1"/>
      <c r="L1437" s="1"/>
      <c r="M1437" s="1"/>
      <c r="N1437" s="1"/>
      <c r="O1437" s="1"/>
      <c r="P1437" s="1"/>
      <c r="Q1437" s="1"/>
      <c r="R1437" s="1"/>
      <c r="S1437" s="1"/>
      <c r="T1437" s="1"/>
      <c r="U1437" s="1"/>
    </row>
    <row r="1438" spans="1:21">
      <c r="A1438" s="1"/>
      <c r="B1438" s="1"/>
      <c r="C1438" s="1"/>
      <c r="D1438" s="1"/>
      <c r="E1438" s="1"/>
      <c r="F1438" s="1"/>
      <c r="G1438" s="1"/>
      <c r="H1438" s="1"/>
      <c r="I1438" s="1"/>
      <c r="J1438" s="1"/>
      <c r="K1438" s="1"/>
      <c r="L1438" s="1"/>
      <c r="M1438" s="1"/>
      <c r="N1438" s="1"/>
      <c r="O1438" s="1"/>
      <c r="P1438" s="1"/>
      <c r="Q1438" s="1"/>
      <c r="R1438" s="1"/>
      <c r="S1438" s="1"/>
      <c r="T1438" s="1"/>
      <c r="U1438" s="1"/>
    </row>
    <row r="1439" spans="1:21">
      <c r="A1439" s="1"/>
      <c r="B1439" s="1"/>
      <c r="C1439" s="1"/>
      <c r="D1439" s="1"/>
      <c r="E1439" s="1"/>
      <c r="F1439" s="1"/>
      <c r="G1439" s="1"/>
      <c r="H1439" s="1"/>
      <c r="I1439" s="1"/>
      <c r="J1439" s="1"/>
      <c r="K1439" s="1"/>
      <c r="L1439" s="1"/>
      <c r="M1439" s="1"/>
      <c r="N1439" s="1"/>
      <c r="O1439" s="1"/>
      <c r="P1439" s="1"/>
      <c r="Q1439" s="1"/>
      <c r="R1439" s="1"/>
      <c r="S1439" s="1"/>
      <c r="T1439" s="1"/>
      <c r="U1439" s="1"/>
    </row>
    <row r="1440" spans="1:21">
      <c r="A1440" s="1"/>
      <c r="B1440" s="1"/>
      <c r="C1440" s="1"/>
      <c r="D1440" s="1"/>
      <c r="E1440" s="1"/>
      <c r="F1440" s="1"/>
      <c r="G1440" s="1"/>
      <c r="H1440" s="1"/>
      <c r="I1440" s="1"/>
      <c r="J1440" s="1"/>
      <c r="K1440" s="1"/>
      <c r="L1440" s="1"/>
      <c r="M1440" s="1"/>
      <c r="N1440" s="1"/>
      <c r="O1440" s="1"/>
      <c r="P1440" s="1"/>
      <c r="Q1440" s="1"/>
      <c r="R1440" s="1"/>
      <c r="S1440" s="1"/>
      <c r="T1440" s="1"/>
      <c r="U1440" s="1"/>
    </row>
    <row r="1441" spans="1:21">
      <c r="A1441" s="1"/>
      <c r="B1441" s="1"/>
      <c r="C1441" s="1"/>
      <c r="D1441" s="1"/>
      <c r="E1441" s="1"/>
      <c r="F1441" s="1"/>
      <c r="G1441" s="1"/>
      <c r="H1441" s="1"/>
      <c r="I1441" s="1"/>
      <c r="J1441" s="1"/>
      <c r="K1441" s="1"/>
      <c r="L1441" s="1"/>
      <c r="M1441" s="1"/>
      <c r="N1441" s="1"/>
      <c r="O1441" s="1"/>
      <c r="P1441" s="1"/>
      <c r="Q1441" s="1"/>
      <c r="R1441" s="1"/>
      <c r="S1441" s="1"/>
      <c r="T1441" s="1"/>
      <c r="U1441" s="1"/>
    </row>
    <row r="1442" spans="1:21">
      <c r="A1442" s="1"/>
      <c r="B1442" s="1"/>
      <c r="C1442" s="1"/>
      <c r="D1442" s="1"/>
      <c r="E1442" s="1"/>
      <c r="F1442" s="1"/>
      <c r="G1442" s="1"/>
      <c r="H1442" s="1"/>
      <c r="I1442" s="1"/>
      <c r="J1442" s="1"/>
      <c r="K1442" s="1"/>
      <c r="L1442" s="1"/>
      <c r="M1442" s="1"/>
      <c r="N1442" s="1"/>
      <c r="O1442" s="1"/>
      <c r="P1442" s="1"/>
      <c r="Q1442" s="1"/>
      <c r="R1442" s="1"/>
      <c r="S1442" s="1"/>
      <c r="T1442" s="1"/>
      <c r="U1442" s="1"/>
    </row>
    <row r="1443" spans="1:21">
      <c r="A1443" s="1"/>
      <c r="B1443" s="1"/>
      <c r="C1443" s="1"/>
      <c r="D1443" s="1"/>
      <c r="E1443" s="1"/>
      <c r="F1443" s="1"/>
      <c r="G1443" s="1"/>
      <c r="H1443" s="1"/>
      <c r="I1443" s="1"/>
      <c r="J1443" s="1"/>
      <c r="K1443" s="1"/>
      <c r="L1443" s="1"/>
      <c r="M1443" s="1"/>
      <c r="N1443" s="1"/>
      <c r="O1443" s="1"/>
      <c r="P1443" s="1"/>
      <c r="Q1443" s="1"/>
      <c r="R1443" s="1"/>
      <c r="S1443" s="1"/>
      <c r="T1443" s="1"/>
      <c r="U1443" s="1"/>
    </row>
    <row r="1444" spans="1:21">
      <c r="A1444" s="1"/>
      <c r="B1444" s="1"/>
      <c r="C1444" s="1"/>
      <c r="D1444" s="1"/>
      <c r="E1444" s="1"/>
      <c r="F1444" s="1"/>
      <c r="G1444" s="1"/>
      <c r="H1444" s="1"/>
      <c r="I1444" s="1"/>
      <c r="J1444" s="1"/>
      <c r="K1444" s="1"/>
      <c r="L1444" s="1"/>
      <c r="M1444" s="1"/>
      <c r="N1444" s="1"/>
      <c r="O1444" s="1"/>
      <c r="P1444" s="1"/>
      <c r="Q1444" s="1"/>
      <c r="R1444" s="1"/>
      <c r="S1444" s="1"/>
      <c r="T1444" s="1"/>
      <c r="U1444" s="1"/>
    </row>
    <row r="1445" spans="1:21">
      <c r="A1445" s="1"/>
      <c r="B1445" s="1"/>
      <c r="C1445" s="1"/>
      <c r="D1445" s="1"/>
      <c r="E1445" s="1"/>
      <c r="F1445" s="1"/>
      <c r="G1445" s="1"/>
      <c r="H1445" s="1"/>
      <c r="I1445" s="1"/>
      <c r="J1445" s="1"/>
      <c r="K1445" s="1"/>
      <c r="L1445" s="1"/>
      <c r="M1445" s="1"/>
      <c r="N1445" s="1"/>
      <c r="O1445" s="1"/>
      <c r="P1445" s="1"/>
      <c r="Q1445" s="1"/>
      <c r="R1445" s="1"/>
      <c r="S1445" s="1"/>
      <c r="T1445" s="1"/>
      <c r="U1445" s="1"/>
    </row>
    <row r="1446" spans="1:21">
      <c r="A1446" s="1"/>
      <c r="B1446" s="1"/>
      <c r="C1446" s="1"/>
      <c r="D1446" s="1"/>
      <c r="E1446" s="1"/>
      <c r="F1446" s="1"/>
      <c r="G1446" s="1"/>
      <c r="H1446" s="1"/>
      <c r="I1446" s="1"/>
      <c r="J1446" s="1"/>
      <c r="K1446" s="1"/>
      <c r="L1446" s="1"/>
      <c r="M1446" s="1"/>
      <c r="N1446" s="1"/>
      <c r="O1446" s="1"/>
      <c r="P1446" s="1"/>
      <c r="Q1446" s="1"/>
      <c r="R1446" s="1"/>
      <c r="S1446" s="1"/>
      <c r="T1446" s="1"/>
      <c r="U1446" s="1"/>
    </row>
    <row r="1447" spans="1:21">
      <c r="A1447" s="1"/>
      <c r="B1447" s="1"/>
      <c r="C1447" s="1"/>
      <c r="D1447" s="1"/>
      <c r="E1447" s="1"/>
      <c r="F1447" s="1"/>
      <c r="G1447" s="1"/>
      <c r="H1447" s="1"/>
      <c r="I1447" s="1"/>
      <c r="J1447" s="1"/>
      <c r="K1447" s="1"/>
      <c r="L1447" s="1"/>
      <c r="M1447" s="1"/>
      <c r="N1447" s="1"/>
      <c r="O1447" s="1"/>
      <c r="P1447" s="1"/>
      <c r="Q1447" s="1"/>
      <c r="R1447" s="1"/>
      <c r="S1447" s="1"/>
      <c r="T1447" s="1"/>
      <c r="U1447" s="1"/>
    </row>
    <row r="1448" spans="1:21">
      <c r="A1448" s="1"/>
      <c r="B1448" s="1"/>
      <c r="C1448" s="1"/>
      <c r="D1448" s="1"/>
      <c r="E1448" s="1"/>
      <c r="F1448" s="1"/>
      <c r="G1448" s="1"/>
      <c r="H1448" s="1"/>
      <c r="I1448" s="1"/>
      <c r="J1448" s="1"/>
      <c r="K1448" s="1"/>
      <c r="L1448" s="1"/>
      <c r="M1448" s="1"/>
      <c r="N1448" s="1"/>
      <c r="O1448" s="1"/>
      <c r="P1448" s="1"/>
      <c r="Q1448" s="1"/>
      <c r="R1448" s="1"/>
      <c r="S1448" s="1"/>
      <c r="T1448" s="1"/>
      <c r="U1448" s="1"/>
    </row>
    <row r="1449" spans="1:21">
      <c r="A1449" s="1"/>
      <c r="B1449" s="1"/>
      <c r="C1449" s="1"/>
      <c r="D1449" s="1"/>
      <c r="E1449" s="1"/>
      <c r="F1449" s="1"/>
      <c r="G1449" s="1"/>
      <c r="H1449" s="1"/>
      <c r="I1449" s="1"/>
      <c r="J1449" s="1"/>
      <c r="K1449" s="1"/>
      <c r="L1449" s="1"/>
      <c r="M1449" s="1"/>
      <c r="N1449" s="1"/>
      <c r="O1449" s="1"/>
      <c r="P1449" s="1"/>
      <c r="Q1449" s="1"/>
      <c r="R1449" s="1"/>
      <c r="S1449" s="1"/>
      <c r="T1449" s="1"/>
      <c r="U1449" s="1"/>
    </row>
    <row r="1450" spans="1:21">
      <c r="A1450" s="1"/>
      <c r="B1450" s="1"/>
      <c r="C1450" s="1"/>
      <c r="D1450" s="1"/>
      <c r="E1450" s="1"/>
      <c r="F1450" s="1"/>
      <c r="G1450" s="1"/>
      <c r="H1450" s="1"/>
      <c r="I1450" s="1"/>
      <c r="J1450" s="1"/>
      <c r="K1450" s="1"/>
      <c r="L1450" s="1"/>
      <c r="M1450" s="1"/>
      <c r="N1450" s="1"/>
      <c r="O1450" s="1"/>
      <c r="P1450" s="1"/>
      <c r="Q1450" s="1"/>
      <c r="R1450" s="1"/>
      <c r="S1450" s="1"/>
      <c r="T1450" s="1"/>
      <c r="U1450" s="1"/>
    </row>
    <row r="1451" spans="1:21">
      <c r="A1451" s="1"/>
      <c r="B1451" s="1"/>
      <c r="C1451" s="1"/>
      <c r="D1451" s="1"/>
      <c r="E1451" s="1"/>
      <c r="F1451" s="1"/>
      <c r="G1451" s="1"/>
      <c r="H1451" s="1"/>
      <c r="I1451" s="1"/>
      <c r="J1451" s="1"/>
      <c r="K1451" s="1"/>
      <c r="L1451" s="1"/>
      <c r="M1451" s="1"/>
      <c r="N1451" s="1"/>
      <c r="O1451" s="1"/>
      <c r="P1451" s="1"/>
      <c r="Q1451" s="1"/>
      <c r="R1451" s="1"/>
      <c r="S1451" s="1"/>
      <c r="T1451" s="1"/>
      <c r="U1451" s="1"/>
    </row>
    <row r="1452" spans="1:21">
      <c r="A1452" s="1"/>
      <c r="B1452" s="1"/>
      <c r="C1452" s="1"/>
      <c r="D1452" s="1"/>
      <c r="E1452" s="1"/>
      <c r="F1452" s="1"/>
      <c r="G1452" s="1"/>
      <c r="H1452" s="1"/>
      <c r="I1452" s="1"/>
      <c r="J1452" s="1"/>
      <c r="K1452" s="1"/>
      <c r="L1452" s="1"/>
      <c r="M1452" s="1"/>
      <c r="N1452" s="1"/>
      <c r="O1452" s="1"/>
      <c r="P1452" s="1"/>
      <c r="Q1452" s="1"/>
      <c r="R1452" s="1"/>
      <c r="S1452" s="1"/>
      <c r="T1452" s="1"/>
      <c r="U1452" s="1"/>
    </row>
    <row r="1453" spans="1:21">
      <c r="A1453" s="1"/>
      <c r="B1453" s="1"/>
      <c r="C1453" s="1"/>
      <c r="D1453" s="1"/>
      <c r="E1453" s="1"/>
      <c r="F1453" s="1"/>
      <c r="G1453" s="1"/>
      <c r="H1453" s="1"/>
      <c r="I1453" s="1"/>
      <c r="J1453" s="1"/>
      <c r="K1453" s="1"/>
      <c r="L1453" s="1"/>
      <c r="M1453" s="1"/>
      <c r="N1453" s="1"/>
      <c r="O1453" s="1"/>
      <c r="P1453" s="1"/>
      <c r="Q1453" s="1"/>
      <c r="R1453" s="1"/>
      <c r="S1453" s="1"/>
      <c r="T1453" s="1"/>
      <c r="U1453" s="1"/>
    </row>
    <row r="1454" spans="1:21">
      <c r="A1454" s="1"/>
      <c r="B1454" s="1"/>
      <c r="C1454" s="1"/>
      <c r="D1454" s="1"/>
      <c r="E1454" s="1"/>
      <c r="F1454" s="1"/>
      <c r="G1454" s="1"/>
      <c r="H1454" s="1"/>
      <c r="I1454" s="1"/>
      <c r="J1454" s="1"/>
      <c r="K1454" s="1"/>
      <c r="L1454" s="1"/>
      <c r="M1454" s="1"/>
      <c r="N1454" s="1"/>
      <c r="O1454" s="1"/>
      <c r="P1454" s="1"/>
      <c r="Q1454" s="1"/>
      <c r="R1454" s="1"/>
      <c r="S1454" s="1"/>
      <c r="T1454" s="1"/>
      <c r="U1454" s="1"/>
    </row>
    <row r="1455" spans="1:21">
      <c r="A1455" s="1"/>
      <c r="B1455" s="1"/>
      <c r="C1455" s="1"/>
      <c r="D1455" s="1"/>
      <c r="E1455" s="1"/>
      <c r="F1455" s="1"/>
      <c r="G1455" s="1"/>
      <c r="H1455" s="1"/>
      <c r="I1455" s="1"/>
      <c r="J1455" s="1"/>
      <c r="K1455" s="1"/>
      <c r="L1455" s="1"/>
      <c r="M1455" s="1"/>
      <c r="N1455" s="1"/>
      <c r="O1455" s="1"/>
      <c r="P1455" s="1"/>
      <c r="Q1455" s="1"/>
      <c r="R1455" s="1"/>
      <c r="S1455" s="1"/>
      <c r="T1455" s="1"/>
      <c r="U1455" s="1"/>
    </row>
    <row r="1456" spans="1:21">
      <c r="A1456" s="1"/>
      <c r="B1456" s="1"/>
      <c r="C1456" s="1"/>
      <c r="D1456" s="1"/>
      <c r="E1456" s="1"/>
      <c r="F1456" s="1"/>
      <c r="G1456" s="1"/>
      <c r="H1456" s="1"/>
      <c r="I1456" s="1"/>
      <c r="J1456" s="1"/>
      <c r="K1456" s="1"/>
      <c r="L1456" s="1"/>
      <c r="M1456" s="1"/>
      <c r="N1456" s="1"/>
      <c r="O1456" s="1"/>
      <c r="P1456" s="1"/>
      <c r="Q1456" s="1"/>
      <c r="R1456" s="1"/>
      <c r="S1456" s="1"/>
      <c r="T1456" s="1"/>
      <c r="U1456" s="1"/>
    </row>
    <row r="1457" spans="1:21">
      <c r="A1457" s="1"/>
      <c r="B1457" s="1"/>
      <c r="C1457" s="1"/>
      <c r="D1457" s="1"/>
      <c r="E1457" s="1"/>
      <c r="F1457" s="1"/>
      <c r="G1457" s="1"/>
      <c r="H1457" s="1"/>
      <c r="I1457" s="1"/>
      <c r="J1457" s="1"/>
      <c r="K1457" s="1"/>
      <c r="L1457" s="1"/>
      <c r="M1457" s="1"/>
      <c r="N1457" s="1"/>
      <c r="O1457" s="1"/>
      <c r="P1457" s="1"/>
      <c r="Q1457" s="1"/>
      <c r="R1457" s="1"/>
      <c r="S1457" s="1"/>
      <c r="T1457" s="1"/>
      <c r="U1457" s="1"/>
    </row>
    <row r="1458" spans="1:21">
      <c r="A1458" s="1"/>
      <c r="B1458" s="1"/>
      <c r="C1458" s="1"/>
      <c r="D1458" s="1"/>
      <c r="E1458" s="1"/>
      <c r="F1458" s="1"/>
      <c r="G1458" s="1"/>
      <c r="H1458" s="1"/>
      <c r="I1458" s="1"/>
      <c r="J1458" s="1"/>
      <c r="K1458" s="1"/>
      <c r="L1458" s="1"/>
      <c r="M1458" s="1"/>
      <c r="N1458" s="1"/>
      <c r="O1458" s="1"/>
      <c r="P1458" s="1"/>
      <c r="Q1458" s="1"/>
      <c r="R1458" s="1"/>
      <c r="S1458" s="1"/>
      <c r="T1458" s="1"/>
      <c r="U1458" s="1"/>
    </row>
    <row r="1459" spans="1:21">
      <c r="A1459" s="1"/>
      <c r="B1459" s="1"/>
      <c r="C1459" s="1"/>
      <c r="D1459" s="1"/>
      <c r="E1459" s="1"/>
      <c r="F1459" s="1"/>
      <c r="G1459" s="1"/>
      <c r="H1459" s="1"/>
      <c r="I1459" s="1"/>
      <c r="J1459" s="1"/>
      <c r="K1459" s="1"/>
      <c r="L1459" s="1"/>
      <c r="M1459" s="1"/>
      <c r="N1459" s="1"/>
      <c r="O1459" s="1"/>
      <c r="P1459" s="1"/>
      <c r="Q1459" s="1"/>
      <c r="R1459" s="1"/>
      <c r="S1459" s="1"/>
      <c r="T1459" s="1"/>
      <c r="U1459" s="1"/>
    </row>
    <row r="1460" spans="1:21">
      <c r="A1460" s="1"/>
      <c r="B1460" s="1"/>
      <c r="C1460" s="1"/>
      <c r="D1460" s="1"/>
      <c r="E1460" s="1"/>
      <c r="F1460" s="1"/>
      <c r="G1460" s="1"/>
      <c r="H1460" s="1"/>
      <c r="I1460" s="1"/>
      <c r="J1460" s="1"/>
      <c r="K1460" s="1"/>
      <c r="L1460" s="1"/>
      <c r="M1460" s="1"/>
      <c r="N1460" s="1"/>
      <c r="O1460" s="1"/>
      <c r="P1460" s="1"/>
      <c r="Q1460" s="1"/>
      <c r="R1460" s="1"/>
      <c r="S1460" s="1"/>
      <c r="T1460" s="1"/>
      <c r="U1460" s="1"/>
    </row>
    <row r="1461" spans="1:21">
      <c r="A1461" s="1"/>
      <c r="B1461" s="1"/>
      <c r="C1461" s="1"/>
      <c r="D1461" s="1"/>
      <c r="E1461" s="1"/>
      <c r="F1461" s="1"/>
      <c r="G1461" s="1"/>
      <c r="H1461" s="1"/>
      <c r="I1461" s="1"/>
      <c r="J1461" s="1"/>
      <c r="K1461" s="1"/>
      <c r="L1461" s="1"/>
      <c r="M1461" s="1"/>
      <c r="N1461" s="1"/>
      <c r="O1461" s="1"/>
      <c r="P1461" s="1"/>
      <c r="Q1461" s="1"/>
      <c r="R1461" s="1"/>
      <c r="S1461" s="1"/>
      <c r="T1461" s="1"/>
      <c r="U1461" s="1"/>
    </row>
    <row r="1462" spans="1:21">
      <c r="A1462" s="1"/>
      <c r="B1462" s="1"/>
      <c r="C1462" s="1"/>
      <c r="D1462" s="1"/>
      <c r="E1462" s="1"/>
      <c r="F1462" s="1"/>
      <c r="G1462" s="1"/>
      <c r="H1462" s="1"/>
      <c r="I1462" s="1"/>
      <c r="J1462" s="1"/>
      <c r="K1462" s="1"/>
      <c r="L1462" s="1"/>
      <c r="M1462" s="1"/>
      <c r="N1462" s="1"/>
      <c r="O1462" s="1"/>
      <c r="P1462" s="1"/>
      <c r="Q1462" s="1"/>
      <c r="R1462" s="1"/>
      <c r="S1462" s="1"/>
      <c r="T1462" s="1"/>
      <c r="U1462" s="1"/>
    </row>
    <row r="1463" spans="1:21">
      <c r="A1463" s="1"/>
      <c r="B1463" s="1"/>
      <c r="C1463" s="1"/>
      <c r="D1463" s="1"/>
      <c r="E1463" s="1"/>
      <c r="F1463" s="1"/>
      <c r="G1463" s="1"/>
      <c r="H1463" s="1"/>
      <c r="I1463" s="1"/>
      <c r="J1463" s="1"/>
      <c r="K1463" s="1"/>
      <c r="L1463" s="1"/>
      <c r="M1463" s="1"/>
      <c r="N1463" s="1"/>
      <c r="O1463" s="1"/>
      <c r="P1463" s="1"/>
      <c r="Q1463" s="1"/>
      <c r="R1463" s="1"/>
      <c r="S1463" s="1"/>
      <c r="T1463" s="1"/>
      <c r="U1463" s="1"/>
    </row>
    <row r="1464" spans="1:21">
      <c r="A1464" s="1"/>
      <c r="B1464" s="1"/>
      <c r="C1464" s="1"/>
      <c r="D1464" s="1"/>
      <c r="E1464" s="1"/>
      <c r="F1464" s="1"/>
      <c r="G1464" s="1"/>
      <c r="H1464" s="1"/>
      <c r="I1464" s="1"/>
      <c r="J1464" s="1"/>
      <c r="K1464" s="1"/>
      <c r="L1464" s="1"/>
      <c r="M1464" s="1"/>
      <c r="N1464" s="1"/>
      <c r="O1464" s="1"/>
      <c r="P1464" s="1"/>
      <c r="Q1464" s="1"/>
      <c r="R1464" s="1"/>
      <c r="S1464" s="1"/>
      <c r="T1464" s="1"/>
      <c r="U1464" s="1"/>
    </row>
    <row r="1465" spans="1:21">
      <c r="A1465" s="1"/>
      <c r="B1465" s="1"/>
      <c r="C1465" s="1"/>
      <c r="D1465" s="1"/>
      <c r="E1465" s="1"/>
      <c r="F1465" s="1"/>
      <c r="G1465" s="1"/>
      <c r="H1465" s="1"/>
      <c r="I1465" s="1"/>
      <c r="J1465" s="1"/>
      <c r="K1465" s="1"/>
      <c r="L1465" s="1"/>
      <c r="M1465" s="1"/>
      <c r="N1465" s="1"/>
      <c r="O1465" s="1"/>
      <c r="P1465" s="1"/>
      <c r="Q1465" s="1"/>
      <c r="R1465" s="1"/>
      <c r="S1465" s="1"/>
      <c r="T1465" s="1"/>
      <c r="U1465" s="1"/>
    </row>
    <row r="1466" spans="1:21">
      <c r="A1466" s="1"/>
      <c r="B1466" s="1"/>
      <c r="C1466" s="1"/>
      <c r="D1466" s="1"/>
      <c r="E1466" s="1"/>
      <c r="F1466" s="1"/>
      <c r="G1466" s="1"/>
      <c r="H1466" s="1"/>
      <c r="I1466" s="1"/>
      <c r="J1466" s="1"/>
      <c r="K1466" s="1"/>
      <c r="L1466" s="1"/>
      <c r="M1466" s="1"/>
      <c r="N1466" s="1"/>
      <c r="O1466" s="1"/>
      <c r="P1466" s="1"/>
      <c r="Q1466" s="1"/>
      <c r="R1466" s="1"/>
      <c r="S1466" s="1"/>
      <c r="T1466" s="1"/>
      <c r="U1466" s="1"/>
    </row>
    <row r="1467" spans="1:21">
      <c r="A1467" s="1"/>
      <c r="B1467" s="1"/>
      <c r="C1467" s="1"/>
      <c r="D1467" s="1"/>
      <c r="E1467" s="1"/>
      <c r="F1467" s="1"/>
      <c r="G1467" s="1"/>
      <c r="H1467" s="1"/>
      <c r="I1467" s="1"/>
      <c r="J1467" s="1"/>
      <c r="K1467" s="1"/>
      <c r="L1467" s="1"/>
      <c r="M1467" s="1"/>
      <c r="N1467" s="1"/>
      <c r="O1467" s="1"/>
      <c r="P1467" s="1"/>
      <c r="Q1467" s="1"/>
      <c r="R1467" s="1"/>
      <c r="S1467" s="1"/>
      <c r="T1467" s="1"/>
      <c r="U1467" s="1"/>
    </row>
    <row r="1468" spans="1:21">
      <c r="A1468" s="1"/>
      <c r="B1468" s="1"/>
      <c r="C1468" s="1"/>
      <c r="D1468" s="1"/>
      <c r="E1468" s="1"/>
      <c r="F1468" s="1"/>
      <c r="G1468" s="1"/>
      <c r="H1468" s="1"/>
      <c r="I1468" s="1"/>
      <c r="J1468" s="1"/>
      <c r="K1468" s="1"/>
      <c r="L1468" s="1"/>
      <c r="M1468" s="1"/>
      <c r="N1468" s="1"/>
      <c r="O1468" s="1"/>
      <c r="P1468" s="1"/>
      <c r="Q1468" s="1"/>
      <c r="R1468" s="1"/>
      <c r="S1468" s="1"/>
      <c r="T1468" s="1"/>
      <c r="U1468" s="1"/>
    </row>
    <row r="1469" spans="1:21">
      <c r="A1469" s="1"/>
      <c r="B1469" s="1"/>
      <c r="C1469" s="1"/>
      <c r="D1469" s="1"/>
      <c r="E1469" s="1"/>
      <c r="F1469" s="1"/>
      <c r="G1469" s="1"/>
      <c r="H1469" s="1"/>
      <c r="I1469" s="1"/>
      <c r="J1469" s="1"/>
      <c r="K1469" s="1"/>
      <c r="L1469" s="1"/>
      <c r="M1469" s="1"/>
      <c r="N1469" s="1"/>
      <c r="O1469" s="1"/>
      <c r="P1469" s="1"/>
      <c r="Q1469" s="1"/>
      <c r="R1469" s="1"/>
      <c r="S1469" s="1"/>
      <c r="T1469" s="1"/>
      <c r="U1469" s="1"/>
    </row>
    <row r="1470" spans="1:21">
      <c r="A1470" s="1"/>
      <c r="B1470" s="1"/>
      <c r="C1470" s="1"/>
      <c r="D1470" s="1"/>
      <c r="E1470" s="1"/>
      <c r="F1470" s="1"/>
      <c r="G1470" s="1"/>
      <c r="H1470" s="1"/>
      <c r="I1470" s="1"/>
      <c r="J1470" s="1"/>
      <c r="K1470" s="1"/>
      <c r="L1470" s="1"/>
      <c r="M1470" s="1"/>
      <c r="N1470" s="1"/>
      <c r="O1470" s="1"/>
      <c r="P1470" s="1"/>
      <c r="Q1470" s="1"/>
      <c r="R1470" s="1"/>
      <c r="S1470" s="1"/>
      <c r="T1470" s="1"/>
      <c r="U1470" s="1"/>
    </row>
    <row r="1471" spans="1:21">
      <c r="A1471" s="1"/>
      <c r="B1471" s="1"/>
      <c r="C1471" s="1"/>
      <c r="D1471" s="1"/>
      <c r="E1471" s="1"/>
      <c r="F1471" s="1"/>
      <c r="G1471" s="1"/>
      <c r="H1471" s="1"/>
      <c r="I1471" s="1"/>
      <c r="J1471" s="1"/>
      <c r="K1471" s="1"/>
      <c r="L1471" s="1"/>
      <c r="M1471" s="1"/>
      <c r="N1471" s="1"/>
      <c r="O1471" s="1"/>
      <c r="P1471" s="1"/>
      <c r="Q1471" s="1"/>
      <c r="R1471" s="1"/>
      <c r="S1471" s="1"/>
      <c r="T1471" s="1"/>
      <c r="U1471" s="1"/>
    </row>
    <row r="1472" spans="1:21">
      <c r="A1472" s="1"/>
      <c r="B1472" s="1"/>
      <c r="C1472" s="1"/>
      <c r="D1472" s="1"/>
      <c r="E1472" s="1"/>
      <c r="F1472" s="1"/>
      <c r="G1472" s="1"/>
      <c r="H1472" s="1"/>
      <c r="I1472" s="1"/>
      <c r="J1472" s="1"/>
      <c r="K1472" s="1"/>
      <c r="L1472" s="1"/>
      <c r="M1472" s="1"/>
      <c r="N1472" s="1"/>
      <c r="O1472" s="1"/>
      <c r="P1472" s="1"/>
      <c r="Q1472" s="1"/>
      <c r="R1472" s="1"/>
      <c r="S1472" s="1"/>
      <c r="T1472" s="1"/>
      <c r="U1472" s="1"/>
    </row>
    <row r="1473" spans="1:21">
      <c r="A1473" s="1"/>
      <c r="B1473" s="1"/>
      <c r="C1473" s="1"/>
      <c r="D1473" s="1"/>
      <c r="E1473" s="1"/>
      <c r="F1473" s="1"/>
      <c r="G1473" s="1"/>
      <c r="H1473" s="1"/>
      <c r="I1473" s="1"/>
      <c r="J1473" s="1"/>
      <c r="K1473" s="1"/>
      <c r="L1473" s="1"/>
      <c r="M1473" s="1"/>
      <c r="N1473" s="1"/>
      <c r="O1473" s="1"/>
      <c r="P1473" s="1"/>
      <c r="Q1473" s="1"/>
      <c r="R1473" s="1"/>
      <c r="S1473" s="1"/>
      <c r="T1473" s="1"/>
      <c r="U1473" s="1"/>
    </row>
    <row r="1474" spans="1:21">
      <c r="A1474" s="1"/>
      <c r="B1474" s="1"/>
      <c r="C1474" s="1"/>
      <c r="D1474" s="1"/>
      <c r="E1474" s="1"/>
      <c r="F1474" s="1"/>
      <c r="G1474" s="1"/>
      <c r="H1474" s="1"/>
      <c r="I1474" s="1"/>
      <c r="J1474" s="1"/>
      <c r="K1474" s="1"/>
      <c r="L1474" s="1"/>
      <c r="M1474" s="1"/>
      <c r="N1474" s="1"/>
      <c r="O1474" s="1"/>
      <c r="P1474" s="1"/>
      <c r="Q1474" s="1"/>
      <c r="R1474" s="1"/>
      <c r="S1474" s="1"/>
      <c r="T1474" s="1"/>
      <c r="U1474" s="1"/>
    </row>
    <row r="1475" spans="1:21">
      <c r="A1475" s="1"/>
      <c r="B1475" s="1"/>
      <c r="C1475" s="1"/>
      <c r="D1475" s="1"/>
      <c r="E1475" s="1"/>
      <c r="F1475" s="1"/>
      <c r="G1475" s="1"/>
      <c r="H1475" s="1"/>
      <c r="I1475" s="1"/>
      <c r="J1475" s="1"/>
      <c r="K1475" s="1"/>
      <c r="L1475" s="1"/>
      <c r="M1475" s="1"/>
      <c r="N1475" s="1"/>
      <c r="O1475" s="1"/>
      <c r="P1475" s="1"/>
      <c r="Q1475" s="1"/>
      <c r="R1475" s="1"/>
      <c r="S1475" s="1"/>
      <c r="T1475" s="1"/>
      <c r="U1475" s="1"/>
    </row>
    <row r="1476" spans="1:21">
      <c r="A1476" s="1"/>
      <c r="B1476" s="1"/>
      <c r="C1476" s="1"/>
      <c r="D1476" s="1"/>
      <c r="E1476" s="1"/>
      <c r="F1476" s="1"/>
      <c r="G1476" s="1"/>
      <c r="H1476" s="1"/>
      <c r="I1476" s="1"/>
      <c r="J1476" s="1"/>
      <c r="K1476" s="1"/>
      <c r="L1476" s="1"/>
      <c r="M1476" s="1"/>
      <c r="N1476" s="1"/>
      <c r="O1476" s="1"/>
      <c r="P1476" s="1"/>
      <c r="Q1476" s="1"/>
      <c r="R1476" s="1"/>
      <c r="S1476" s="1"/>
      <c r="T1476" s="1"/>
      <c r="U1476" s="1"/>
    </row>
    <row r="1477" spans="1:21">
      <c r="A1477" s="1"/>
      <c r="B1477" s="1"/>
      <c r="C1477" s="1"/>
      <c r="D1477" s="1"/>
      <c r="E1477" s="1"/>
      <c r="F1477" s="1"/>
      <c r="G1477" s="1"/>
      <c r="H1477" s="1"/>
      <c r="I1477" s="1"/>
      <c r="J1477" s="1"/>
      <c r="K1477" s="1"/>
      <c r="L1477" s="1"/>
      <c r="M1477" s="1"/>
      <c r="N1477" s="1"/>
      <c r="O1477" s="1"/>
      <c r="P1477" s="1"/>
      <c r="Q1477" s="1"/>
      <c r="R1477" s="1"/>
      <c r="S1477" s="1"/>
      <c r="T1477" s="1"/>
      <c r="U1477" s="1"/>
    </row>
    <row r="1478" spans="1:21">
      <c r="A1478" s="1"/>
      <c r="B1478" s="1"/>
      <c r="C1478" s="1"/>
      <c r="D1478" s="1"/>
      <c r="E1478" s="1"/>
      <c r="F1478" s="1"/>
      <c r="G1478" s="1"/>
      <c r="H1478" s="1"/>
      <c r="I1478" s="1"/>
      <c r="J1478" s="1"/>
      <c r="K1478" s="1"/>
      <c r="L1478" s="1"/>
      <c r="M1478" s="1"/>
      <c r="N1478" s="1"/>
      <c r="O1478" s="1"/>
      <c r="P1478" s="1"/>
      <c r="Q1478" s="1"/>
      <c r="R1478" s="1"/>
      <c r="S1478" s="1"/>
      <c r="T1478" s="1"/>
      <c r="U1478" s="1"/>
    </row>
    <row r="1479" spans="1:21">
      <c r="A1479" s="1"/>
      <c r="B1479" s="1"/>
      <c r="C1479" s="1"/>
      <c r="D1479" s="1"/>
      <c r="E1479" s="1"/>
      <c r="F1479" s="1"/>
      <c r="G1479" s="1"/>
      <c r="H1479" s="1"/>
      <c r="I1479" s="1"/>
      <c r="J1479" s="1"/>
      <c r="K1479" s="1"/>
      <c r="L1479" s="1"/>
      <c r="M1479" s="1"/>
      <c r="N1479" s="1"/>
      <c r="O1479" s="1"/>
      <c r="P1479" s="1"/>
      <c r="Q1479" s="1"/>
      <c r="R1479" s="1"/>
      <c r="S1479" s="1"/>
      <c r="T1479" s="1"/>
      <c r="U1479" s="1"/>
    </row>
    <row r="1480" spans="1:21">
      <c r="A1480" s="1"/>
      <c r="B1480" s="1"/>
      <c r="C1480" s="1"/>
      <c r="D1480" s="1"/>
      <c r="E1480" s="1"/>
      <c r="F1480" s="1"/>
      <c r="G1480" s="1"/>
      <c r="H1480" s="1"/>
      <c r="I1480" s="1"/>
      <c r="J1480" s="1"/>
      <c r="K1480" s="1"/>
      <c r="L1480" s="1"/>
      <c r="M1480" s="1"/>
      <c r="N1480" s="1"/>
      <c r="O1480" s="1"/>
      <c r="P1480" s="1"/>
      <c r="Q1480" s="1"/>
      <c r="R1480" s="1"/>
      <c r="S1480" s="1"/>
      <c r="T1480" s="1"/>
      <c r="U1480" s="1"/>
    </row>
    <row r="1481" spans="1:21">
      <c r="A1481" s="1"/>
      <c r="B1481" s="1"/>
      <c r="C1481" s="1"/>
      <c r="D1481" s="1"/>
      <c r="E1481" s="1"/>
      <c r="F1481" s="1"/>
      <c r="G1481" s="1"/>
      <c r="H1481" s="1"/>
      <c r="I1481" s="1"/>
      <c r="J1481" s="1"/>
      <c r="K1481" s="1"/>
      <c r="L1481" s="1"/>
      <c r="M1481" s="1"/>
      <c r="N1481" s="1"/>
      <c r="O1481" s="1"/>
      <c r="P1481" s="1"/>
      <c r="Q1481" s="1"/>
      <c r="R1481" s="1"/>
      <c r="S1481" s="1"/>
      <c r="T1481" s="1"/>
      <c r="U1481" s="1"/>
    </row>
    <row r="1482" spans="1:21">
      <c r="A1482" s="1"/>
      <c r="B1482" s="1"/>
      <c r="C1482" s="1"/>
      <c r="D1482" s="1"/>
      <c r="E1482" s="1"/>
      <c r="F1482" s="1"/>
      <c r="G1482" s="1"/>
      <c r="H1482" s="1"/>
      <c r="I1482" s="1"/>
      <c r="J1482" s="1"/>
      <c r="K1482" s="1"/>
      <c r="L1482" s="1"/>
      <c r="M1482" s="1"/>
      <c r="N1482" s="1"/>
      <c r="O1482" s="1"/>
      <c r="P1482" s="1"/>
      <c r="Q1482" s="1"/>
      <c r="R1482" s="1"/>
      <c r="S1482" s="1"/>
      <c r="T1482" s="1"/>
      <c r="U1482" s="1"/>
    </row>
    <row r="1483" spans="1:21">
      <c r="A1483" s="1"/>
      <c r="B1483" s="1"/>
      <c r="C1483" s="1"/>
      <c r="D1483" s="1"/>
      <c r="E1483" s="1"/>
      <c r="F1483" s="1"/>
      <c r="G1483" s="1"/>
      <c r="H1483" s="1"/>
      <c r="I1483" s="1"/>
      <c r="J1483" s="1"/>
      <c r="K1483" s="1"/>
      <c r="L1483" s="1"/>
      <c r="M1483" s="1"/>
      <c r="N1483" s="1"/>
      <c r="O1483" s="1"/>
      <c r="P1483" s="1"/>
      <c r="Q1483" s="1"/>
      <c r="R1483" s="1"/>
      <c r="S1483" s="1"/>
      <c r="T1483" s="1"/>
      <c r="U1483" s="1"/>
    </row>
    <row r="1484" spans="1:21">
      <c r="A1484" s="1"/>
      <c r="B1484" s="1"/>
      <c r="C1484" s="1"/>
      <c r="D1484" s="1"/>
      <c r="E1484" s="1"/>
      <c r="F1484" s="1"/>
      <c r="G1484" s="1"/>
      <c r="H1484" s="1"/>
      <c r="I1484" s="1"/>
      <c r="J1484" s="1"/>
      <c r="K1484" s="1"/>
      <c r="L1484" s="1"/>
      <c r="M1484" s="1"/>
      <c r="N1484" s="1"/>
      <c r="O1484" s="1"/>
      <c r="P1484" s="1"/>
      <c r="Q1484" s="1"/>
      <c r="R1484" s="1"/>
      <c r="S1484" s="1"/>
      <c r="T1484" s="1"/>
      <c r="U1484" s="1"/>
    </row>
    <row r="1485" spans="1:21">
      <c r="A1485" s="1"/>
      <c r="B1485" s="1"/>
      <c r="C1485" s="1"/>
      <c r="D1485" s="1"/>
      <c r="E1485" s="1"/>
      <c r="F1485" s="1"/>
      <c r="G1485" s="1"/>
      <c r="H1485" s="1"/>
      <c r="I1485" s="1"/>
      <c r="J1485" s="1"/>
      <c r="K1485" s="1"/>
      <c r="L1485" s="1"/>
      <c r="M1485" s="1"/>
      <c r="N1485" s="1"/>
      <c r="O1485" s="1"/>
      <c r="P1485" s="1"/>
      <c r="Q1485" s="1"/>
      <c r="R1485" s="1"/>
      <c r="S1485" s="1"/>
      <c r="T1485" s="1"/>
      <c r="U1485" s="1"/>
    </row>
    <row r="1486" spans="1:21">
      <c r="A1486" s="1"/>
      <c r="B1486" s="1"/>
      <c r="C1486" s="1"/>
      <c r="D1486" s="1"/>
      <c r="E1486" s="1"/>
      <c r="F1486" s="1"/>
      <c r="G1486" s="1"/>
      <c r="H1486" s="1"/>
      <c r="I1486" s="1"/>
      <c r="J1486" s="1"/>
      <c r="K1486" s="1"/>
      <c r="L1486" s="1"/>
      <c r="M1486" s="1"/>
      <c r="N1486" s="1"/>
      <c r="O1486" s="1"/>
      <c r="P1486" s="1"/>
      <c r="Q1486" s="1"/>
      <c r="R1486" s="1"/>
      <c r="S1486" s="1"/>
      <c r="T1486" s="1"/>
      <c r="U1486" s="1"/>
    </row>
    <row r="1487" spans="1:21">
      <c r="A1487" s="1"/>
      <c r="B1487" s="1"/>
      <c r="C1487" s="1"/>
      <c r="D1487" s="1"/>
      <c r="E1487" s="1"/>
      <c r="F1487" s="1"/>
      <c r="G1487" s="1"/>
      <c r="H1487" s="1"/>
      <c r="I1487" s="1"/>
      <c r="J1487" s="1"/>
      <c r="K1487" s="1"/>
      <c r="L1487" s="1"/>
      <c r="M1487" s="1"/>
      <c r="N1487" s="1"/>
      <c r="O1487" s="1"/>
      <c r="P1487" s="1"/>
      <c r="Q1487" s="1"/>
      <c r="R1487" s="1"/>
      <c r="S1487" s="1"/>
      <c r="T1487" s="1"/>
      <c r="U1487" s="1"/>
    </row>
    <row r="1488" spans="1:21">
      <c r="A1488" s="1"/>
      <c r="B1488" s="1"/>
      <c r="C1488" s="1"/>
      <c r="D1488" s="1"/>
      <c r="E1488" s="1"/>
      <c r="F1488" s="1"/>
      <c r="G1488" s="1"/>
      <c r="H1488" s="1"/>
      <c r="I1488" s="1"/>
      <c r="J1488" s="1"/>
      <c r="K1488" s="1"/>
      <c r="L1488" s="1"/>
      <c r="M1488" s="1"/>
      <c r="N1488" s="1"/>
      <c r="O1488" s="1"/>
      <c r="P1488" s="1"/>
      <c r="Q1488" s="1"/>
      <c r="R1488" s="1"/>
      <c r="S1488" s="1"/>
      <c r="T1488" s="1"/>
      <c r="U1488" s="1"/>
    </row>
    <row r="1489" spans="1:21">
      <c r="A1489" s="1"/>
      <c r="B1489" s="1"/>
      <c r="C1489" s="1"/>
      <c r="D1489" s="1"/>
      <c r="E1489" s="1"/>
      <c r="F1489" s="1"/>
      <c r="G1489" s="1"/>
      <c r="H1489" s="1"/>
      <c r="I1489" s="1"/>
      <c r="J1489" s="1"/>
      <c r="K1489" s="1"/>
      <c r="L1489" s="1"/>
      <c r="M1489" s="1"/>
      <c r="N1489" s="1"/>
      <c r="O1489" s="1"/>
      <c r="P1489" s="1"/>
      <c r="Q1489" s="1"/>
      <c r="R1489" s="1"/>
      <c r="S1489" s="1"/>
      <c r="T1489" s="1"/>
      <c r="U1489" s="1"/>
    </row>
    <row r="1490" spans="1:21">
      <c r="A1490" s="1"/>
      <c r="B1490" s="1"/>
      <c r="C1490" s="1"/>
      <c r="D1490" s="1"/>
      <c r="E1490" s="1"/>
      <c r="F1490" s="1"/>
      <c r="G1490" s="1"/>
      <c r="H1490" s="1"/>
      <c r="I1490" s="1"/>
      <c r="J1490" s="1"/>
      <c r="K1490" s="1"/>
      <c r="L1490" s="1"/>
      <c r="M1490" s="1"/>
      <c r="N1490" s="1"/>
      <c r="O1490" s="1"/>
      <c r="P1490" s="1"/>
      <c r="Q1490" s="1"/>
      <c r="R1490" s="1"/>
      <c r="S1490" s="1"/>
      <c r="T1490" s="1"/>
      <c r="U1490" s="1"/>
    </row>
    <row r="1491" spans="1:21">
      <c r="A1491" s="1"/>
      <c r="B1491" s="1"/>
      <c r="C1491" s="1"/>
      <c r="D1491" s="1"/>
      <c r="E1491" s="1"/>
      <c r="F1491" s="1"/>
      <c r="G1491" s="1"/>
      <c r="H1491" s="1"/>
      <c r="I1491" s="1"/>
      <c r="J1491" s="1"/>
      <c r="K1491" s="1"/>
      <c r="L1491" s="1"/>
      <c r="M1491" s="1"/>
      <c r="N1491" s="1"/>
      <c r="O1491" s="1"/>
      <c r="P1491" s="1"/>
      <c r="Q1491" s="1"/>
      <c r="R1491" s="1"/>
      <c r="S1491" s="1"/>
      <c r="T1491" s="1"/>
      <c r="U1491" s="1"/>
    </row>
    <row r="1492" spans="1:21">
      <c r="A1492" s="1"/>
      <c r="B1492" s="1"/>
      <c r="C1492" s="1"/>
      <c r="D1492" s="1"/>
      <c r="E1492" s="1"/>
      <c r="F1492" s="1"/>
      <c r="G1492" s="1"/>
      <c r="H1492" s="1"/>
      <c r="I1492" s="1"/>
      <c r="J1492" s="1"/>
      <c r="K1492" s="1"/>
      <c r="L1492" s="1"/>
      <c r="M1492" s="1"/>
      <c r="N1492" s="1"/>
      <c r="O1492" s="1"/>
      <c r="P1492" s="1"/>
      <c r="Q1492" s="1"/>
      <c r="R1492" s="1"/>
      <c r="S1492" s="1"/>
      <c r="T1492" s="1"/>
      <c r="U1492" s="1"/>
    </row>
    <row r="1493" spans="1:21">
      <c r="A1493" s="1"/>
      <c r="B1493" s="1"/>
      <c r="C1493" s="1"/>
      <c r="D1493" s="1"/>
      <c r="E1493" s="1"/>
      <c r="F1493" s="1"/>
      <c r="G1493" s="1"/>
      <c r="H1493" s="1"/>
      <c r="I1493" s="1"/>
      <c r="J1493" s="1"/>
      <c r="K1493" s="1"/>
      <c r="L1493" s="1"/>
      <c r="M1493" s="1"/>
      <c r="N1493" s="1"/>
      <c r="O1493" s="1"/>
      <c r="P1493" s="1"/>
      <c r="Q1493" s="1"/>
      <c r="R1493" s="1"/>
      <c r="S1493" s="1"/>
      <c r="T1493" s="1"/>
      <c r="U1493" s="1"/>
    </row>
    <row r="1494" spans="1:21">
      <c r="A1494" s="1"/>
      <c r="B1494" s="1"/>
      <c r="C1494" s="1"/>
      <c r="D1494" s="1"/>
      <c r="E1494" s="1"/>
      <c r="F1494" s="1"/>
      <c r="G1494" s="1"/>
      <c r="H1494" s="1"/>
      <c r="I1494" s="1"/>
      <c r="J1494" s="1"/>
      <c r="K1494" s="1"/>
      <c r="L1494" s="1"/>
      <c r="M1494" s="1"/>
      <c r="N1494" s="1"/>
      <c r="O1494" s="1"/>
      <c r="P1494" s="1"/>
      <c r="Q1494" s="1"/>
      <c r="R1494" s="1"/>
      <c r="S1494" s="1"/>
      <c r="T1494" s="1"/>
      <c r="U1494" s="1"/>
    </row>
    <row r="1495" spans="1:21">
      <c r="A1495" s="1"/>
      <c r="B1495" s="1"/>
      <c r="C1495" s="1"/>
      <c r="D1495" s="1"/>
      <c r="E1495" s="1"/>
      <c r="F1495" s="1"/>
      <c r="G1495" s="1"/>
      <c r="H1495" s="1"/>
      <c r="I1495" s="1"/>
      <c r="J1495" s="1"/>
      <c r="K1495" s="1"/>
      <c r="L1495" s="1"/>
      <c r="M1495" s="1"/>
      <c r="N1495" s="1"/>
      <c r="O1495" s="1"/>
      <c r="P1495" s="1"/>
      <c r="Q1495" s="1"/>
      <c r="R1495" s="1"/>
      <c r="S1495" s="1"/>
      <c r="T1495" s="1"/>
      <c r="U1495" s="1"/>
    </row>
    <row r="1496" spans="1:21">
      <c r="A1496" s="1"/>
      <c r="B1496" s="1"/>
      <c r="C1496" s="1"/>
      <c r="D1496" s="1"/>
      <c r="E1496" s="1"/>
      <c r="F1496" s="1"/>
      <c r="G1496" s="1"/>
      <c r="H1496" s="1"/>
      <c r="I1496" s="1"/>
      <c r="J1496" s="1"/>
      <c r="K1496" s="1"/>
      <c r="L1496" s="1"/>
      <c r="M1496" s="1"/>
      <c r="N1496" s="1"/>
      <c r="O1496" s="1"/>
      <c r="P1496" s="1"/>
      <c r="Q1496" s="1"/>
      <c r="R1496" s="1"/>
      <c r="S1496" s="1"/>
      <c r="T1496" s="1"/>
      <c r="U1496" s="1"/>
    </row>
    <row r="1497" spans="1:21">
      <c r="A1497" s="1"/>
      <c r="B1497" s="1"/>
      <c r="C1497" s="1"/>
      <c r="D1497" s="1"/>
      <c r="E1497" s="1"/>
      <c r="F1497" s="1"/>
      <c r="G1497" s="1"/>
      <c r="H1497" s="1"/>
      <c r="I1497" s="1"/>
      <c r="J1497" s="1"/>
      <c r="K1497" s="1"/>
      <c r="L1497" s="1"/>
      <c r="M1497" s="1"/>
      <c r="N1497" s="1"/>
      <c r="O1497" s="1"/>
      <c r="P1497" s="1"/>
      <c r="Q1497" s="1"/>
      <c r="R1497" s="1"/>
      <c r="S1497" s="1"/>
      <c r="T1497" s="1"/>
      <c r="U1497" s="1"/>
    </row>
    <row r="1498" spans="1:21">
      <c r="A1498" s="1"/>
      <c r="B1498" s="1"/>
      <c r="C1498" s="1"/>
      <c r="D1498" s="1"/>
      <c r="E1498" s="1"/>
      <c r="F1498" s="1"/>
      <c r="G1498" s="1"/>
      <c r="H1498" s="1"/>
      <c r="I1498" s="1"/>
      <c r="J1498" s="1"/>
      <c r="K1498" s="1"/>
      <c r="L1498" s="1"/>
      <c r="M1498" s="1"/>
      <c r="N1498" s="1"/>
      <c r="O1498" s="1"/>
      <c r="P1498" s="1"/>
      <c r="Q1498" s="1"/>
      <c r="R1498" s="1"/>
      <c r="S1498" s="1"/>
      <c r="T1498" s="1"/>
      <c r="U1498" s="1"/>
    </row>
    <row r="1499" spans="1:21">
      <c r="A1499" s="1"/>
      <c r="B1499" s="1"/>
      <c r="C1499" s="1"/>
      <c r="D1499" s="1"/>
      <c r="E1499" s="1"/>
      <c r="F1499" s="1"/>
      <c r="G1499" s="1"/>
      <c r="H1499" s="1"/>
      <c r="I1499" s="1"/>
      <c r="J1499" s="1"/>
      <c r="K1499" s="1"/>
      <c r="L1499" s="1"/>
      <c r="M1499" s="1"/>
      <c r="N1499" s="1"/>
      <c r="O1499" s="1"/>
      <c r="P1499" s="1"/>
      <c r="Q1499" s="1"/>
      <c r="R1499" s="1"/>
      <c r="S1499" s="1"/>
      <c r="T1499" s="1"/>
      <c r="U1499" s="1"/>
    </row>
    <row r="1500" spans="1:21">
      <c r="A1500" s="1"/>
      <c r="B1500" s="1"/>
      <c r="C1500" s="1"/>
      <c r="D1500" s="1"/>
      <c r="E1500" s="1"/>
      <c r="F1500" s="1"/>
      <c r="G1500" s="1"/>
      <c r="H1500" s="1"/>
      <c r="I1500" s="1"/>
      <c r="J1500" s="1"/>
      <c r="K1500" s="1"/>
      <c r="L1500" s="1"/>
      <c r="M1500" s="1"/>
      <c r="N1500" s="1"/>
      <c r="O1500" s="1"/>
      <c r="P1500" s="1"/>
      <c r="Q1500" s="1"/>
      <c r="R1500" s="1"/>
      <c r="S1500" s="1"/>
      <c r="T1500" s="1"/>
      <c r="U1500" s="1"/>
    </row>
    <row r="1501" spans="1:21">
      <c r="A1501" s="1"/>
      <c r="B1501" s="1"/>
      <c r="C1501" s="1"/>
      <c r="D1501" s="1"/>
      <c r="E1501" s="1"/>
      <c r="F1501" s="1"/>
      <c r="G1501" s="1"/>
      <c r="H1501" s="1"/>
      <c r="I1501" s="1"/>
      <c r="J1501" s="1"/>
      <c r="K1501" s="1"/>
      <c r="L1501" s="1"/>
      <c r="M1501" s="1"/>
      <c r="N1501" s="1"/>
      <c r="O1501" s="1"/>
      <c r="P1501" s="1"/>
      <c r="Q1501" s="1"/>
      <c r="R1501" s="1"/>
      <c r="S1501" s="1"/>
      <c r="T1501" s="1"/>
      <c r="U1501" s="1"/>
    </row>
    <row r="1502" spans="1:21">
      <c r="A1502" s="1"/>
      <c r="B1502" s="1"/>
      <c r="C1502" s="1"/>
      <c r="D1502" s="1"/>
      <c r="E1502" s="1"/>
      <c r="F1502" s="1"/>
      <c r="G1502" s="1"/>
      <c r="H1502" s="1"/>
      <c r="I1502" s="1"/>
      <c r="J1502" s="1"/>
      <c r="K1502" s="1"/>
      <c r="L1502" s="1"/>
      <c r="M1502" s="1"/>
      <c r="N1502" s="1"/>
      <c r="O1502" s="1"/>
      <c r="P1502" s="1"/>
      <c r="Q1502" s="1"/>
      <c r="R1502" s="1"/>
      <c r="S1502" s="1"/>
      <c r="T1502" s="1"/>
      <c r="U1502" s="1"/>
    </row>
    <row r="1503" spans="1:21">
      <c r="A1503" s="1"/>
      <c r="B1503" s="1"/>
      <c r="C1503" s="1"/>
      <c r="D1503" s="1"/>
      <c r="E1503" s="1"/>
      <c r="F1503" s="1"/>
      <c r="G1503" s="1"/>
      <c r="H1503" s="1"/>
      <c r="I1503" s="1"/>
      <c r="J1503" s="1"/>
      <c r="K1503" s="1"/>
      <c r="L1503" s="1"/>
      <c r="M1503" s="1"/>
      <c r="N1503" s="1"/>
      <c r="O1503" s="1"/>
      <c r="P1503" s="1"/>
      <c r="Q1503" s="1"/>
      <c r="R1503" s="1"/>
      <c r="S1503" s="1"/>
      <c r="T1503" s="1"/>
      <c r="U1503" s="1"/>
    </row>
    <row r="1504" spans="1:21">
      <c r="A1504" s="1"/>
      <c r="B1504" s="1"/>
      <c r="C1504" s="1"/>
      <c r="D1504" s="1"/>
      <c r="E1504" s="1"/>
      <c r="F1504" s="1"/>
      <c r="G1504" s="1"/>
      <c r="H1504" s="1"/>
      <c r="I1504" s="1"/>
      <c r="J1504" s="1"/>
      <c r="K1504" s="1"/>
      <c r="L1504" s="1"/>
      <c r="M1504" s="1"/>
      <c r="N1504" s="1"/>
      <c r="O1504" s="1"/>
      <c r="P1504" s="1"/>
      <c r="Q1504" s="1"/>
      <c r="R1504" s="1"/>
      <c r="S1504" s="1"/>
      <c r="T1504" s="1"/>
      <c r="U1504" s="1"/>
    </row>
    <row r="1505" spans="1:21">
      <c r="A1505" s="1"/>
      <c r="B1505" s="1"/>
      <c r="C1505" s="1"/>
      <c r="D1505" s="1"/>
      <c r="E1505" s="1"/>
      <c r="F1505" s="1"/>
      <c r="G1505" s="1"/>
      <c r="H1505" s="1"/>
      <c r="I1505" s="1"/>
      <c r="J1505" s="1"/>
      <c r="K1505" s="1"/>
      <c r="L1505" s="1"/>
      <c r="M1505" s="1"/>
      <c r="N1505" s="1"/>
      <c r="O1505" s="1"/>
      <c r="P1505" s="1"/>
      <c r="Q1505" s="1"/>
      <c r="R1505" s="1"/>
      <c r="S1505" s="1"/>
      <c r="T1505" s="1"/>
      <c r="U1505" s="1"/>
    </row>
    <row r="1506" spans="1:21">
      <c r="A1506" s="1"/>
      <c r="B1506" s="1"/>
      <c r="C1506" s="1"/>
      <c r="D1506" s="1"/>
      <c r="E1506" s="1"/>
      <c r="F1506" s="1"/>
      <c r="G1506" s="1"/>
      <c r="H1506" s="1"/>
      <c r="I1506" s="1"/>
      <c r="J1506" s="1"/>
      <c r="K1506" s="1"/>
      <c r="L1506" s="1"/>
      <c r="M1506" s="1"/>
      <c r="N1506" s="1"/>
      <c r="O1506" s="1"/>
      <c r="P1506" s="1"/>
      <c r="Q1506" s="1"/>
      <c r="R1506" s="1"/>
      <c r="S1506" s="1"/>
      <c r="T1506" s="1"/>
      <c r="U1506" s="1"/>
    </row>
    <row r="1507" spans="1:21">
      <c r="A1507" s="1"/>
      <c r="B1507" s="1"/>
      <c r="C1507" s="1"/>
      <c r="D1507" s="1"/>
      <c r="E1507" s="1"/>
      <c r="F1507" s="1"/>
      <c r="G1507" s="1"/>
      <c r="H1507" s="1"/>
      <c r="I1507" s="1"/>
      <c r="J1507" s="1"/>
      <c r="K1507" s="1"/>
      <c r="L1507" s="1"/>
      <c r="M1507" s="1"/>
      <c r="N1507" s="1"/>
      <c r="O1507" s="1"/>
      <c r="P1507" s="1"/>
      <c r="Q1507" s="1"/>
      <c r="R1507" s="1"/>
      <c r="S1507" s="1"/>
      <c r="T1507" s="1"/>
      <c r="U1507" s="1"/>
    </row>
    <row r="1508" spans="1:21">
      <c r="A1508" s="1"/>
      <c r="B1508" s="1"/>
      <c r="C1508" s="1"/>
      <c r="D1508" s="1"/>
      <c r="E1508" s="1"/>
      <c r="F1508" s="1"/>
      <c r="G1508" s="1"/>
      <c r="H1508" s="1"/>
      <c r="I1508" s="1"/>
      <c r="J1508" s="1"/>
      <c r="K1508" s="1"/>
      <c r="L1508" s="1"/>
      <c r="M1508" s="1"/>
      <c r="N1508" s="1"/>
      <c r="O1508" s="1"/>
      <c r="P1508" s="1"/>
      <c r="Q1508" s="1"/>
      <c r="R1508" s="1"/>
      <c r="S1508" s="1"/>
      <c r="T1508" s="1"/>
      <c r="U1508" s="1"/>
    </row>
    <row r="1509" spans="1:21">
      <c r="A1509" s="1"/>
      <c r="B1509" s="1"/>
      <c r="C1509" s="1"/>
      <c r="D1509" s="1"/>
      <c r="E1509" s="1"/>
      <c r="F1509" s="1"/>
      <c r="G1509" s="1"/>
      <c r="H1509" s="1"/>
      <c r="I1509" s="1"/>
      <c r="J1509" s="1"/>
      <c r="K1509" s="1"/>
      <c r="L1509" s="1"/>
      <c r="M1509" s="1"/>
      <c r="N1509" s="1"/>
      <c r="O1509" s="1"/>
      <c r="P1509" s="1"/>
      <c r="Q1509" s="1"/>
      <c r="R1509" s="1"/>
      <c r="S1509" s="1"/>
      <c r="T1509" s="1"/>
      <c r="U1509" s="1"/>
    </row>
    <row r="1510" spans="1:21">
      <c r="A1510" s="1"/>
      <c r="B1510" s="1"/>
      <c r="C1510" s="1"/>
      <c r="D1510" s="1"/>
      <c r="E1510" s="1"/>
      <c r="F1510" s="1"/>
      <c r="G1510" s="1"/>
      <c r="H1510" s="1"/>
      <c r="I1510" s="1"/>
      <c r="J1510" s="1"/>
      <c r="K1510" s="1"/>
      <c r="L1510" s="1"/>
      <c r="M1510" s="1"/>
      <c r="N1510" s="1"/>
      <c r="O1510" s="1"/>
      <c r="P1510" s="1"/>
      <c r="Q1510" s="1"/>
      <c r="R1510" s="1"/>
      <c r="S1510" s="1"/>
      <c r="T1510" s="1"/>
      <c r="U1510" s="1"/>
    </row>
    <row r="1511" spans="1:21">
      <c r="A1511" s="1"/>
      <c r="B1511" s="1"/>
      <c r="C1511" s="1"/>
      <c r="D1511" s="1"/>
      <c r="E1511" s="1"/>
      <c r="F1511" s="1"/>
      <c r="G1511" s="1"/>
      <c r="H1511" s="1"/>
      <c r="I1511" s="1"/>
      <c r="J1511" s="1"/>
      <c r="K1511" s="1"/>
      <c r="L1511" s="1"/>
      <c r="M1511" s="1"/>
      <c r="N1511" s="1"/>
      <c r="O1511" s="1"/>
      <c r="P1511" s="1"/>
      <c r="Q1511" s="1"/>
      <c r="R1511" s="1"/>
      <c r="S1511" s="1"/>
      <c r="T1511" s="1"/>
      <c r="U1511" s="1"/>
    </row>
    <row r="1512" spans="1:21">
      <c r="A1512" s="1"/>
      <c r="B1512" s="1"/>
      <c r="C1512" s="1"/>
      <c r="D1512" s="1"/>
      <c r="E1512" s="1"/>
      <c r="F1512" s="1"/>
      <c r="G1512" s="1"/>
      <c r="H1512" s="1"/>
      <c r="I1512" s="1"/>
      <c r="J1512" s="1"/>
      <c r="K1512" s="1"/>
      <c r="L1512" s="1"/>
      <c r="M1512" s="1"/>
      <c r="N1512" s="1"/>
      <c r="O1512" s="1"/>
      <c r="P1512" s="1"/>
      <c r="Q1512" s="1"/>
      <c r="R1512" s="1"/>
      <c r="S1512" s="1"/>
      <c r="T1512" s="1"/>
      <c r="U1512" s="1"/>
    </row>
    <row r="1513" spans="1:21">
      <c r="A1513" s="1"/>
      <c r="B1513" s="1"/>
      <c r="C1513" s="1"/>
      <c r="D1513" s="1"/>
      <c r="E1513" s="1"/>
      <c r="F1513" s="1"/>
      <c r="G1513" s="1"/>
      <c r="H1513" s="1"/>
      <c r="I1513" s="1"/>
      <c r="J1513" s="1"/>
      <c r="K1513" s="1"/>
      <c r="L1513" s="1"/>
      <c r="M1513" s="1"/>
      <c r="N1513" s="1"/>
      <c r="O1513" s="1"/>
      <c r="P1513" s="1"/>
      <c r="Q1513" s="1"/>
      <c r="R1513" s="1"/>
      <c r="S1513" s="1"/>
      <c r="T1513" s="1"/>
      <c r="U1513" s="1"/>
    </row>
    <row r="1514" spans="1:21">
      <c r="A1514" s="1"/>
      <c r="B1514" s="1"/>
      <c r="C1514" s="1"/>
      <c r="D1514" s="1"/>
      <c r="E1514" s="1"/>
      <c r="F1514" s="1"/>
      <c r="G1514" s="1"/>
      <c r="H1514" s="1"/>
      <c r="I1514" s="1"/>
      <c r="J1514" s="1"/>
      <c r="K1514" s="1"/>
      <c r="L1514" s="1"/>
      <c r="M1514" s="1"/>
      <c r="N1514" s="1"/>
      <c r="O1514" s="1"/>
      <c r="P1514" s="1"/>
      <c r="Q1514" s="1"/>
      <c r="R1514" s="1"/>
      <c r="S1514" s="1"/>
      <c r="T1514" s="1"/>
      <c r="U1514" s="1"/>
    </row>
    <row r="1515" spans="1:21">
      <c r="A1515" s="1"/>
      <c r="B1515" s="1"/>
      <c r="C1515" s="1"/>
      <c r="D1515" s="1"/>
      <c r="E1515" s="1"/>
      <c r="F1515" s="1"/>
      <c r="G1515" s="1"/>
      <c r="H1515" s="1"/>
      <c r="I1515" s="1"/>
      <c r="J1515" s="1"/>
      <c r="K1515" s="1"/>
      <c r="L1515" s="1"/>
      <c r="M1515" s="1"/>
      <c r="N1515" s="1"/>
      <c r="O1515" s="1"/>
      <c r="P1515" s="1"/>
      <c r="Q1515" s="1"/>
      <c r="R1515" s="1"/>
      <c r="S1515" s="1"/>
      <c r="T1515" s="1"/>
      <c r="U1515" s="1"/>
    </row>
    <row r="1516" spans="1:21">
      <c r="A1516" s="1"/>
      <c r="B1516" s="1"/>
      <c r="C1516" s="1"/>
      <c r="D1516" s="1"/>
      <c r="E1516" s="1"/>
      <c r="F1516" s="1"/>
      <c r="G1516" s="1"/>
      <c r="H1516" s="1"/>
      <c r="I1516" s="1"/>
      <c r="J1516" s="1"/>
      <c r="K1516" s="1"/>
      <c r="L1516" s="1"/>
      <c r="M1516" s="1"/>
      <c r="N1516" s="1"/>
      <c r="O1516" s="1"/>
      <c r="P1516" s="1"/>
      <c r="Q1516" s="1"/>
      <c r="R1516" s="1"/>
      <c r="S1516" s="1"/>
      <c r="T1516" s="1"/>
      <c r="U1516" s="1"/>
    </row>
    <row r="1517" spans="1:21">
      <c r="A1517" s="1"/>
      <c r="B1517" s="1"/>
      <c r="C1517" s="1"/>
      <c r="D1517" s="1"/>
      <c r="E1517" s="1"/>
      <c r="F1517" s="1"/>
      <c r="G1517" s="1"/>
      <c r="H1517" s="1"/>
      <c r="I1517" s="1"/>
      <c r="J1517" s="1"/>
      <c r="K1517" s="1"/>
      <c r="L1517" s="1"/>
      <c r="M1517" s="1"/>
      <c r="N1517" s="1"/>
      <c r="O1517" s="1"/>
      <c r="P1517" s="1"/>
      <c r="Q1517" s="1"/>
      <c r="R1517" s="1"/>
      <c r="S1517" s="1"/>
      <c r="T1517" s="1"/>
      <c r="U1517" s="1"/>
    </row>
    <row r="1518" spans="1:21">
      <c r="A1518" s="1"/>
      <c r="B1518" s="1"/>
      <c r="C1518" s="1"/>
      <c r="D1518" s="1"/>
      <c r="E1518" s="1"/>
      <c r="F1518" s="1"/>
      <c r="G1518" s="1"/>
      <c r="H1518" s="1"/>
      <c r="I1518" s="1"/>
      <c r="J1518" s="1"/>
      <c r="K1518" s="1"/>
      <c r="L1518" s="1"/>
      <c r="M1518" s="1"/>
      <c r="N1518" s="1"/>
      <c r="O1518" s="1"/>
      <c r="P1518" s="1"/>
      <c r="Q1518" s="1"/>
      <c r="R1518" s="1"/>
      <c r="S1518" s="1"/>
      <c r="T1518" s="1"/>
      <c r="U1518" s="1"/>
    </row>
    <row r="1519" spans="1:21">
      <c r="A1519" s="1"/>
      <c r="B1519" s="1"/>
      <c r="C1519" s="1"/>
      <c r="D1519" s="1"/>
      <c r="E1519" s="1"/>
      <c r="F1519" s="1"/>
      <c r="G1519" s="1"/>
      <c r="H1519" s="1"/>
      <c r="I1519" s="1"/>
      <c r="J1519" s="1"/>
      <c r="K1519" s="1"/>
      <c r="L1519" s="1"/>
      <c r="M1519" s="1"/>
      <c r="N1519" s="1"/>
      <c r="O1519" s="1"/>
      <c r="P1519" s="1"/>
      <c r="Q1519" s="1"/>
      <c r="R1519" s="1"/>
      <c r="S1519" s="1"/>
      <c r="T1519" s="1"/>
      <c r="U1519" s="1"/>
    </row>
    <row r="1520" spans="1:21">
      <c r="A1520" s="1"/>
      <c r="B1520" s="1"/>
      <c r="C1520" s="1"/>
      <c r="D1520" s="1"/>
      <c r="E1520" s="1"/>
      <c r="F1520" s="1"/>
      <c r="G1520" s="1"/>
      <c r="H1520" s="1"/>
      <c r="I1520" s="1"/>
      <c r="J1520" s="1"/>
      <c r="K1520" s="1"/>
      <c r="L1520" s="1"/>
      <c r="M1520" s="1"/>
      <c r="N1520" s="1"/>
      <c r="O1520" s="1"/>
      <c r="P1520" s="1"/>
      <c r="Q1520" s="1"/>
      <c r="R1520" s="1"/>
      <c r="S1520" s="1"/>
      <c r="T1520" s="1"/>
      <c r="U1520" s="1"/>
    </row>
    <row r="1521" spans="1:21">
      <c r="A1521" s="1"/>
      <c r="B1521" s="1"/>
      <c r="C1521" s="1"/>
      <c r="D1521" s="1"/>
      <c r="E1521" s="1"/>
      <c r="F1521" s="1"/>
      <c r="G1521" s="1"/>
      <c r="H1521" s="1"/>
      <c r="I1521" s="1"/>
      <c r="J1521" s="1"/>
      <c r="K1521" s="1"/>
      <c r="L1521" s="1"/>
      <c r="M1521" s="1"/>
      <c r="N1521" s="1"/>
      <c r="O1521" s="1"/>
      <c r="P1521" s="1"/>
      <c r="Q1521" s="1"/>
      <c r="R1521" s="1"/>
      <c r="S1521" s="1"/>
      <c r="T1521" s="1"/>
      <c r="U1521" s="1"/>
    </row>
    <row r="1522" spans="1:21">
      <c r="A1522" s="1"/>
      <c r="B1522" s="1"/>
      <c r="C1522" s="1"/>
      <c r="D1522" s="1"/>
      <c r="E1522" s="1"/>
      <c r="F1522" s="1"/>
      <c r="G1522" s="1"/>
      <c r="H1522" s="1"/>
      <c r="I1522" s="1"/>
      <c r="J1522" s="1"/>
      <c r="K1522" s="1"/>
      <c r="L1522" s="1"/>
      <c r="M1522" s="1"/>
      <c r="N1522" s="1"/>
      <c r="O1522" s="1"/>
      <c r="P1522" s="1"/>
      <c r="Q1522" s="1"/>
      <c r="R1522" s="1"/>
      <c r="S1522" s="1"/>
      <c r="T1522" s="1"/>
      <c r="U1522" s="1"/>
    </row>
    <row r="1523" spans="1:21">
      <c r="A1523" s="1"/>
      <c r="B1523" s="1"/>
      <c r="C1523" s="1"/>
      <c r="D1523" s="1"/>
      <c r="E1523" s="1"/>
      <c r="F1523" s="1"/>
      <c r="G1523" s="1"/>
      <c r="H1523" s="1"/>
      <c r="I1523" s="1"/>
      <c r="J1523" s="1"/>
      <c r="K1523" s="1"/>
      <c r="L1523" s="1"/>
      <c r="M1523" s="1"/>
      <c r="N1523" s="1"/>
      <c r="O1523" s="1"/>
      <c r="P1523" s="1"/>
      <c r="Q1523" s="1"/>
      <c r="R1523" s="1"/>
      <c r="S1523" s="1"/>
      <c r="T1523" s="1"/>
      <c r="U1523" s="1"/>
    </row>
    <row r="1524" spans="1:21">
      <c r="A1524" s="1"/>
      <c r="B1524" s="1"/>
      <c r="C1524" s="1"/>
      <c r="D1524" s="1"/>
      <c r="E1524" s="1"/>
      <c r="F1524" s="1"/>
      <c r="G1524" s="1"/>
      <c r="H1524" s="1"/>
      <c r="I1524" s="1"/>
      <c r="J1524" s="1"/>
      <c r="K1524" s="1"/>
      <c r="L1524" s="1"/>
      <c r="M1524" s="1"/>
      <c r="N1524" s="1"/>
      <c r="O1524" s="1"/>
      <c r="P1524" s="1"/>
      <c r="Q1524" s="1"/>
      <c r="R1524" s="1"/>
      <c r="S1524" s="1"/>
      <c r="T1524" s="1"/>
      <c r="U1524" s="1"/>
    </row>
    <row r="1525" spans="1:21">
      <c r="A1525" s="1"/>
      <c r="B1525" s="1"/>
      <c r="C1525" s="1"/>
      <c r="D1525" s="1"/>
      <c r="E1525" s="1"/>
      <c r="F1525" s="1"/>
      <c r="G1525" s="1"/>
      <c r="H1525" s="1"/>
      <c r="I1525" s="1"/>
      <c r="J1525" s="1"/>
      <c r="K1525" s="1"/>
      <c r="L1525" s="1"/>
      <c r="M1525" s="1"/>
      <c r="N1525" s="1"/>
      <c r="O1525" s="1"/>
      <c r="P1525" s="1"/>
      <c r="Q1525" s="1"/>
      <c r="R1525" s="1"/>
      <c r="S1525" s="1"/>
      <c r="T1525" s="1"/>
      <c r="U1525" s="1"/>
    </row>
    <row r="1526" spans="1:21">
      <c r="A1526" s="1"/>
      <c r="B1526" s="1"/>
      <c r="C1526" s="1"/>
      <c r="D1526" s="1"/>
      <c r="E1526" s="1"/>
      <c r="F1526" s="1"/>
      <c r="G1526" s="1"/>
      <c r="H1526" s="1"/>
      <c r="I1526" s="1"/>
      <c r="J1526" s="1"/>
      <c r="K1526" s="1"/>
      <c r="L1526" s="1"/>
      <c r="M1526" s="1"/>
      <c r="N1526" s="1"/>
      <c r="O1526" s="1"/>
      <c r="P1526" s="1"/>
      <c r="Q1526" s="1"/>
      <c r="R1526" s="1"/>
      <c r="S1526" s="1"/>
      <c r="T1526" s="1"/>
      <c r="U1526" s="1"/>
    </row>
    <row r="1527" spans="1:21">
      <c r="A1527" s="1"/>
      <c r="B1527" s="1"/>
      <c r="C1527" s="1"/>
      <c r="D1527" s="1"/>
      <c r="E1527" s="1"/>
      <c r="F1527" s="1"/>
      <c r="G1527" s="1"/>
      <c r="H1527" s="1"/>
      <c r="I1527" s="1"/>
      <c r="J1527" s="1"/>
      <c r="K1527" s="1"/>
      <c r="L1527" s="1"/>
      <c r="M1527" s="1"/>
      <c r="N1527" s="1"/>
      <c r="O1527" s="1"/>
      <c r="P1527" s="1"/>
      <c r="Q1527" s="1"/>
      <c r="R1527" s="1"/>
      <c r="S1527" s="1"/>
      <c r="T1527" s="1"/>
      <c r="U1527" s="1"/>
    </row>
    <row r="1528" spans="1:21">
      <c r="A1528" s="1"/>
      <c r="B1528" s="1"/>
      <c r="C1528" s="1"/>
      <c r="D1528" s="1"/>
      <c r="E1528" s="1"/>
      <c r="F1528" s="1"/>
      <c r="G1528" s="1"/>
      <c r="H1528" s="1"/>
      <c r="I1528" s="1"/>
      <c r="J1528" s="1"/>
      <c r="K1528" s="1"/>
      <c r="L1528" s="1"/>
      <c r="M1528" s="1"/>
      <c r="N1528" s="1"/>
      <c r="O1528" s="1"/>
      <c r="P1528" s="1"/>
      <c r="Q1528" s="1"/>
      <c r="R1528" s="1"/>
      <c r="S1528" s="1"/>
      <c r="T1528" s="1"/>
      <c r="U1528" s="1"/>
    </row>
    <row r="1529" spans="1:21">
      <c r="A1529" s="1"/>
      <c r="B1529" s="1"/>
      <c r="C1529" s="1"/>
      <c r="D1529" s="1"/>
      <c r="E1529" s="1"/>
      <c r="F1529" s="1"/>
      <c r="G1529" s="1"/>
      <c r="H1529" s="1"/>
      <c r="I1529" s="1"/>
      <c r="J1529" s="1"/>
      <c r="K1529" s="1"/>
      <c r="L1529" s="1"/>
      <c r="M1529" s="1"/>
      <c r="N1529" s="1"/>
      <c r="O1529" s="1"/>
      <c r="P1529" s="1"/>
      <c r="Q1529" s="1"/>
      <c r="R1529" s="1"/>
      <c r="S1529" s="1"/>
      <c r="T1529" s="1"/>
      <c r="U1529" s="1"/>
    </row>
    <row r="1530" spans="1:21">
      <c r="A1530" s="1"/>
      <c r="B1530" s="1"/>
      <c r="C1530" s="1"/>
      <c r="D1530" s="1"/>
      <c r="E1530" s="1"/>
      <c r="F1530" s="1"/>
      <c r="G1530" s="1"/>
      <c r="H1530" s="1"/>
      <c r="I1530" s="1"/>
      <c r="J1530" s="1"/>
      <c r="K1530" s="1"/>
      <c r="L1530" s="1"/>
      <c r="M1530" s="1"/>
      <c r="N1530" s="1"/>
      <c r="O1530" s="1"/>
      <c r="P1530" s="1"/>
      <c r="Q1530" s="1"/>
      <c r="R1530" s="1"/>
      <c r="S1530" s="1"/>
      <c r="T1530" s="1"/>
      <c r="U1530" s="1"/>
    </row>
    <row r="1531" spans="1:21">
      <c r="A1531" s="1"/>
      <c r="B1531" s="1"/>
      <c r="C1531" s="1"/>
      <c r="D1531" s="1"/>
      <c r="E1531" s="1"/>
      <c r="F1531" s="1"/>
      <c r="G1531" s="1"/>
      <c r="H1531" s="1"/>
      <c r="I1531" s="1"/>
      <c r="J1531" s="1"/>
      <c r="K1531" s="1"/>
      <c r="L1531" s="1"/>
      <c r="M1531" s="1"/>
      <c r="N1531" s="1"/>
      <c r="O1531" s="1"/>
      <c r="P1531" s="1"/>
      <c r="Q1531" s="1"/>
      <c r="R1531" s="1"/>
      <c r="S1531" s="1"/>
      <c r="T1531" s="1"/>
      <c r="U1531" s="1"/>
    </row>
    <row r="1532" spans="1:21">
      <c r="A1532" s="1"/>
      <c r="B1532" s="1"/>
      <c r="C1532" s="1"/>
      <c r="D1532" s="1"/>
      <c r="E1532" s="1"/>
      <c r="F1532" s="1"/>
      <c r="G1532" s="1"/>
      <c r="H1532" s="1"/>
      <c r="I1532" s="1"/>
      <c r="J1532" s="1"/>
      <c r="K1532" s="1"/>
      <c r="L1532" s="1"/>
      <c r="M1532" s="1"/>
      <c r="N1532" s="1"/>
      <c r="O1532" s="1"/>
      <c r="P1532" s="1"/>
      <c r="Q1532" s="1"/>
      <c r="R1532" s="1"/>
      <c r="S1532" s="1"/>
      <c r="T1532" s="1"/>
      <c r="U1532" s="1"/>
    </row>
    <row r="1533" spans="1:21">
      <c r="A1533" s="1"/>
      <c r="B1533" s="1"/>
      <c r="C1533" s="1"/>
      <c r="D1533" s="1"/>
      <c r="E1533" s="1"/>
      <c r="F1533" s="1"/>
      <c r="G1533" s="1"/>
      <c r="H1533" s="1"/>
      <c r="I1533" s="1"/>
      <c r="J1533" s="1"/>
      <c r="K1533" s="1"/>
      <c r="L1533" s="1"/>
      <c r="M1533" s="1"/>
      <c r="N1533" s="1"/>
      <c r="O1533" s="1"/>
      <c r="P1533" s="1"/>
      <c r="Q1533" s="1"/>
      <c r="R1533" s="1"/>
      <c r="S1533" s="1"/>
      <c r="T1533" s="1"/>
      <c r="U1533" s="1"/>
    </row>
    <row r="1534" spans="1:21">
      <c r="A1534" s="1"/>
      <c r="B1534" s="1"/>
      <c r="C1534" s="1"/>
      <c r="D1534" s="1"/>
      <c r="E1534" s="1"/>
      <c r="F1534" s="1"/>
      <c r="G1534" s="1"/>
      <c r="H1534" s="1"/>
      <c r="I1534" s="1"/>
      <c r="J1534" s="1"/>
      <c r="K1534" s="1"/>
      <c r="L1534" s="1"/>
      <c r="M1534" s="1"/>
      <c r="N1534" s="1"/>
      <c r="O1534" s="1"/>
      <c r="P1534" s="1"/>
      <c r="Q1534" s="1"/>
      <c r="R1534" s="1"/>
      <c r="S1534" s="1"/>
      <c r="T1534" s="1"/>
      <c r="U1534" s="1"/>
    </row>
    <row r="1535" spans="1:21">
      <c r="A1535" s="1"/>
      <c r="B1535" s="1"/>
      <c r="C1535" s="1"/>
      <c r="D1535" s="1"/>
      <c r="E1535" s="1"/>
      <c r="F1535" s="1"/>
      <c r="G1535" s="1"/>
      <c r="H1535" s="1"/>
      <c r="I1535" s="1"/>
      <c r="J1535" s="1"/>
      <c r="K1535" s="1"/>
      <c r="L1535" s="1"/>
      <c r="M1535" s="1"/>
      <c r="N1535" s="1"/>
      <c r="O1535" s="1"/>
      <c r="P1535" s="1"/>
      <c r="Q1535" s="1"/>
      <c r="R1535" s="1"/>
      <c r="S1535" s="1"/>
      <c r="T1535" s="1"/>
      <c r="U1535" s="1"/>
    </row>
    <row r="1536" spans="1:21">
      <c r="A1536" s="1"/>
      <c r="B1536" s="1"/>
      <c r="C1536" s="1"/>
      <c r="D1536" s="1"/>
      <c r="E1536" s="1"/>
      <c r="F1536" s="1"/>
      <c r="G1536" s="1"/>
      <c r="H1536" s="1"/>
      <c r="I1536" s="1"/>
      <c r="J1536" s="1"/>
      <c r="K1536" s="1"/>
      <c r="L1536" s="1"/>
      <c r="M1536" s="1"/>
      <c r="N1536" s="1"/>
      <c r="O1536" s="1"/>
      <c r="P1536" s="1"/>
      <c r="Q1536" s="1"/>
      <c r="R1536" s="1"/>
      <c r="S1536" s="1"/>
      <c r="T1536" s="1"/>
      <c r="U1536" s="1"/>
    </row>
    <row r="1537" spans="1:21">
      <c r="A1537" s="1"/>
      <c r="B1537" s="1"/>
      <c r="C1537" s="1"/>
      <c r="D1537" s="1"/>
      <c r="E1537" s="1"/>
      <c r="F1537" s="1"/>
      <c r="G1537" s="1"/>
      <c r="H1537" s="1"/>
      <c r="I1537" s="1"/>
      <c r="J1537" s="1"/>
      <c r="K1537" s="1"/>
      <c r="L1537" s="1"/>
      <c r="M1537" s="1"/>
      <c r="N1537" s="1"/>
      <c r="O1537" s="1"/>
      <c r="P1537" s="1"/>
      <c r="Q1537" s="1"/>
      <c r="R1537" s="1"/>
      <c r="S1537" s="1"/>
      <c r="T1537" s="1"/>
      <c r="U1537" s="1"/>
    </row>
    <row r="1538" spans="1:21">
      <c r="A1538" s="1"/>
      <c r="B1538" s="1"/>
      <c r="C1538" s="1"/>
      <c r="D1538" s="1"/>
      <c r="E1538" s="1"/>
      <c r="F1538" s="1"/>
      <c r="G1538" s="1"/>
      <c r="H1538" s="1"/>
      <c r="I1538" s="1"/>
      <c r="J1538" s="1"/>
      <c r="K1538" s="1"/>
      <c r="L1538" s="1"/>
      <c r="M1538" s="1"/>
      <c r="N1538" s="1"/>
      <c r="O1538" s="1"/>
      <c r="P1538" s="1"/>
      <c r="Q1538" s="1"/>
      <c r="R1538" s="1"/>
      <c r="S1538" s="1"/>
      <c r="T1538" s="1"/>
      <c r="U1538" s="1"/>
    </row>
    <row r="1539" spans="1:21">
      <c r="A1539" s="1"/>
      <c r="B1539" s="1"/>
      <c r="C1539" s="1"/>
      <c r="D1539" s="1"/>
      <c r="E1539" s="1"/>
      <c r="F1539" s="1"/>
      <c r="G1539" s="1"/>
      <c r="H1539" s="1"/>
      <c r="I1539" s="1"/>
      <c r="J1539" s="1"/>
      <c r="K1539" s="1"/>
      <c r="L1539" s="1"/>
      <c r="M1539" s="1"/>
      <c r="N1539" s="1"/>
      <c r="O1539" s="1"/>
      <c r="P1539" s="1"/>
      <c r="Q1539" s="1"/>
      <c r="R1539" s="1"/>
      <c r="S1539" s="1"/>
      <c r="T1539" s="1"/>
      <c r="U1539" s="1"/>
    </row>
    <row r="1540" spans="1:21">
      <c r="A1540" s="1"/>
      <c r="B1540" s="1"/>
      <c r="C1540" s="1"/>
      <c r="D1540" s="1"/>
      <c r="E1540" s="1"/>
      <c r="F1540" s="1"/>
      <c r="G1540" s="1"/>
      <c r="H1540" s="1"/>
      <c r="I1540" s="1"/>
      <c r="J1540" s="1"/>
      <c r="K1540" s="1"/>
      <c r="L1540" s="1"/>
      <c r="M1540" s="1"/>
      <c r="N1540" s="1"/>
      <c r="O1540" s="1"/>
      <c r="P1540" s="1"/>
      <c r="Q1540" s="1"/>
      <c r="R1540" s="1"/>
      <c r="S1540" s="1"/>
      <c r="T1540" s="1"/>
      <c r="U1540" s="1"/>
    </row>
    <row r="1541" spans="1:21">
      <c r="A1541" s="1"/>
      <c r="B1541" s="1"/>
      <c r="C1541" s="1"/>
      <c r="D1541" s="1"/>
      <c r="E1541" s="1"/>
      <c r="F1541" s="1"/>
      <c r="G1541" s="1"/>
      <c r="H1541" s="1"/>
      <c r="I1541" s="1"/>
      <c r="J1541" s="1"/>
      <c r="K1541" s="1"/>
      <c r="L1541" s="1"/>
      <c r="M1541" s="1"/>
      <c r="N1541" s="1"/>
      <c r="O1541" s="1"/>
      <c r="P1541" s="1"/>
      <c r="Q1541" s="1"/>
      <c r="R1541" s="1"/>
      <c r="S1541" s="1"/>
      <c r="T1541" s="1"/>
      <c r="U1541" s="1"/>
    </row>
    <row r="1542" spans="1:21">
      <c r="A1542" s="1"/>
      <c r="B1542" s="1"/>
      <c r="C1542" s="1"/>
      <c r="D1542" s="1"/>
      <c r="E1542" s="1"/>
      <c r="F1542" s="1"/>
      <c r="G1542" s="1"/>
      <c r="H1542" s="1"/>
      <c r="I1542" s="1"/>
      <c r="J1542" s="1"/>
      <c r="K1542" s="1"/>
      <c r="L1542" s="1"/>
      <c r="M1542" s="1"/>
      <c r="N1542" s="1"/>
      <c r="O1542" s="1"/>
      <c r="P1542" s="1"/>
      <c r="Q1542" s="1"/>
      <c r="R1542" s="1"/>
      <c r="S1542" s="1"/>
      <c r="T1542" s="1"/>
      <c r="U1542" s="1"/>
    </row>
    <row r="1543" spans="1:21">
      <c r="A1543" s="1"/>
      <c r="B1543" s="1"/>
      <c r="C1543" s="1"/>
      <c r="D1543" s="1"/>
      <c r="E1543" s="1"/>
      <c r="F1543" s="1"/>
      <c r="G1543" s="1"/>
      <c r="H1543" s="1"/>
      <c r="I1543" s="1"/>
      <c r="J1543" s="1"/>
      <c r="K1543" s="1"/>
      <c r="L1543" s="1"/>
      <c r="M1543" s="1"/>
      <c r="N1543" s="1"/>
      <c r="O1543" s="1"/>
      <c r="P1543" s="1"/>
      <c r="Q1543" s="1"/>
      <c r="R1543" s="1"/>
      <c r="S1543" s="1"/>
      <c r="T1543" s="1"/>
      <c r="U1543" s="1"/>
    </row>
    <row r="1544" spans="1:21">
      <c r="A1544" s="1"/>
      <c r="B1544" s="1"/>
      <c r="C1544" s="1"/>
      <c r="D1544" s="1"/>
      <c r="E1544" s="1"/>
      <c r="F1544" s="1"/>
      <c r="G1544" s="1"/>
      <c r="H1544" s="1"/>
      <c r="I1544" s="1"/>
      <c r="J1544" s="1"/>
      <c r="K1544" s="1"/>
      <c r="L1544" s="1"/>
      <c r="M1544" s="1"/>
      <c r="N1544" s="1"/>
      <c r="O1544" s="1"/>
      <c r="P1544" s="1"/>
      <c r="Q1544" s="1"/>
      <c r="R1544" s="1"/>
      <c r="S1544" s="1"/>
      <c r="T1544" s="1"/>
      <c r="U1544" s="1"/>
    </row>
    <row r="1545" spans="1:21">
      <c r="A1545" s="1"/>
      <c r="B1545" s="1"/>
      <c r="C1545" s="1"/>
      <c r="D1545" s="1"/>
      <c r="E1545" s="1"/>
      <c r="F1545" s="1"/>
      <c r="G1545" s="1"/>
      <c r="H1545" s="1"/>
      <c r="I1545" s="1"/>
      <c r="J1545" s="1"/>
      <c r="K1545" s="1"/>
      <c r="L1545" s="1"/>
      <c r="M1545" s="1"/>
      <c r="N1545" s="1"/>
      <c r="O1545" s="1"/>
      <c r="P1545" s="1"/>
      <c r="Q1545" s="1"/>
      <c r="R1545" s="1"/>
      <c r="S1545" s="1"/>
      <c r="T1545" s="1"/>
      <c r="U1545" s="1"/>
    </row>
    <row r="1546" spans="1:21">
      <c r="A1546" s="1"/>
      <c r="B1546" s="1"/>
      <c r="C1546" s="1"/>
      <c r="D1546" s="1"/>
      <c r="E1546" s="1"/>
      <c r="F1546" s="1"/>
      <c r="G1546" s="1"/>
      <c r="H1546" s="1"/>
      <c r="I1546" s="1"/>
      <c r="J1546" s="1"/>
      <c r="K1546" s="1"/>
      <c r="L1546" s="1"/>
      <c r="M1546" s="1"/>
      <c r="N1546" s="1"/>
      <c r="O1546" s="1"/>
      <c r="P1546" s="1"/>
      <c r="Q1546" s="1"/>
      <c r="R1546" s="1"/>
      <c r="S1546" s="1"/>
      <c r="T1546" s="1"/>
      <c r="U1546" s="1"/>
    </row>
    <row r="1547" spans="1:21">
      <c r="A1547" s="1"/>
      <c r="B1547" s="1"/>
      <c r="C1547" s="1"/>
      <c r="D1547" s="1"/>
      <c r="E1547" s="1"/>
      <c r="F1547" s="1"/>
      <c r="G1547" s="1"/>
      <c r="H1547" s="1"/>
      <c r="I1547" s="1"/>
      <c r="J1547" s="1"/>
      <c r="K1547" s="1"/>
      <c r="L1547" s="1"/>
      <c r="M1547" s="1"/>
      <c r="N1547" s="1"/>
      <c r="O1547" s="1"/>
      <c r="P1547" s="1"/>
      <c r="Q1547" s="1"/>
      <c r="R1547" s="1"/>
      <c r="S1547" s="1"/>
      <c r="T1547" s="1"/>
      <c r="U1547" s="1"/>
    </row>
    <row r="1548" spans="1:21">
      <c r="A1548" s="1"/>
      <c r="B1548" s="1"/>
      <c r="C1548" s="1"/>
      <c r="D1548" s="1"/>
      <c r="E1548" s="1"/>
      <c r="F1548" s="1"/>
      <c r="G1548" s="1"/>
      <c r="H1548" s="1"/>
      <c r="I1548" s="1"/>
      <c r="J1548" s="1"/>
      <c r="K1548" s="1"/>
      <c r="L1548" s="1"/>
      <c r="M1548" s="1"/>
      <c r="N1548" s="1"/>
      <c r="O1548" s="1"/>
      <c r="P1548" s="1"/>
      <c r="Q1548" s="1"/>
      <c r="R1548" s="1"/>
      <c r="S1548" s="1"/>
      <c r="T1548" s="1"/>
      <c r="U1548" s="1"/>
    </row>
    <row r="1549" spans="1:21">
      <c r="A1549" s="1"/>
      <c r="B1549" s="1"/>
      <c r="C1549" s="1"/>
      <c r="D1549" s="1"/>
      <c r="E1549" s="1"/>
      <c r="F1549" s="1"/>
      <c r="G1549" s="1"/>
      <c r="H1549" s="1"/>
      <c r="I1549" s="1"/>
      <c r="J1549" s="1"/>
      <c r="K1549" s="1"/>
      <c r="L1549" s="1"/>
      <c r="M1549" s="1"/>
      <c r="N1549" s="1"/>
      <c r="O1549" s="1"/>
      <c r="P1549" s="1"/>
      <c r="Q1549" s="1"/>
      <c r="R1549" s="1"/>
      <c r="S1549" s="1"/>
      <c r="T1549" s="1"/>
      <c r="U1549" s="1"/>
    </row>
    <row r="1550" spans="1:21">
      <c r="A1550" s="1"/>
      <c r="B1550" s="1"/>
      <c r="C1550" s="1"/>
      <c r="D1550" s="1"/>
      <c r="E1550" s="1"/>
      <c r="F1550" s="1"/>
      <c r="G1550" s="1"/>
      <c r="H1550" s="1"/>
      <c r="I1550" s="1"/>
      <c r="J1550" s="1"/>
      <c r="K1550" s="1"/>
      <c r="L1550" s="1"/>
      <c r="M1550" s="1"/>
      <c r="N1550" s="1"/>
      <c r="O1550" s="1"/>
      <c r="P1550" s="1"/>
      <c r="Q1550" s="1"/>
      <c r="R1550" s="1"/>
      <c r="S1550" s="1"/>
      <c r="T1550" s="1"/>
      <c r="U1550" s="1"/>
    </row>
    <row r="1551" spans="1:21">
      <c r="A1551" s="1"/>
      <c r="B1551" s="1"/>
      <c r="C1551" s="1"/>
      <c r="D1551" s="1"/>
      <c r="E1551" s="1"/>
      <c r="F1551" s="1"/>
      <c r="G1551" s="1"/>
      <c r="H1551" s="1"/>
      <c r="I1551" s="1"/>
      <c r="J1551" s="1"/>
      <c r="K1551" s="1"/>
      <c r="L1551" s="1"/>
      <c r="M1551" s="1"/>
      <c r="N1551" s="1"/>
      <c r="O1551" s="1"/>
      <c r="P1551" s="1"/>
      <c r="Q1551" s="1"/>
      <c r="R1551" s="1"/>
      <c r="S1551" s="1"/>
      <c r="T1551" s="1"/>
      <c r="U1551" s="1"/>
    </row>
    <row r="1552" spans="1:21">
      <c r="A1552" s="1"/>
      <c r="B1552" s="1"/>
      <c r="C1552" s="1"/>
      <c r="D1552" s="1"/>
      <c r="E1552" s="1"/>
      <c r="F1552" s="1"/>
      <c r="G1552" s="1"/>
      <c r="H1552" s="1"/>
      <c r="I1552" s="1"/>
      <c r="J1552" s="1"/>
      <c r="K1552" s="1"/>
      <c r="L1552" s="1"/>
      <c r="M1552" s="1"/>
      <c r="N1552" s="1"/>
      <c r="O1552" s="1"/>
      <c r="P1552" s="1"/>
      <c r="Q1552" s="1"/>
      <c r="R1552" s="1"/>
      <c r="S1552" s="1"/>
      <c r="T1552" s="1"/>
      <c r="U1552" s="1"/>
    </row>
    <row r="1553" spans="1:21">
      <c r="A1553" s="1"/>
      <c r="B1553" s="1"/>
      <c r="C1553" s="1"/>
      <c r="D1553" s="1"/>
      <c r="E1553" s="1"/>
      <c r="F1553" s="1"/>
      <c r="G1553" s="1"/>
      <c r="H1553" s="1"/>
      <c r="I1553" s="1"/>
      <c r="J1553" s="1"/>
      <c r="K1553" s="1"/>
      <c r="L1553" s="1"/>
      <c r="M1553" s="1"/>
      <c r="N1553" s="1"/>
      <c r="O1553" s="1"/>
      <c r="P1553" s="1"/>
      <c r="Q1553" s="1"/>
      <c r="R1553" s="1"/>
      <c r="S1553" s="1"/>
      <c r="T1553" s="1"/>
      <c r="U1553" s="1"/>
    </row>
    <row r="1554" spans="1:21">
      <c r="A1554" s="1"/>
      <c r="B1554" s="1"/>
      <c r="C1554" s="1"/>
      <c r="D1554" s="1"/>
      <c r="E1554" s="1"/>
      <c r="F1554" s="1"/>
      <c r="G1554" s="1"/>
      <c r="H1554" s="1"/>
      <c r="I1554" s="1"/>
      <c r="J1554" s="1"/>
      <c r="K1554" s="1"/>
      <c r="L1554" s="1"/>
      <c r="M1554" s="1"/>
      <c r="N1554" s="1"/>
      <c r="O1554" s="1"/>
      <c r="P1554" s="1"/>
      <c r="Q1554" s="1"/>
      <c r="R1554" s="1"/>
      <c r="S1554" s="1"/>
      <c r="T1554" s="1"/>
      <c r="U1554" s="1"/>
    </row>
    <row r="1555" spans="1:21">
      <c r="A1555" s="1"/>
      <c r="B1555" s="1"/>
      <c r="C1555" s="1"/>
      <c r="D1555" s="1"/>
      <c r="E1555" s="1"/>
      <c r="F1555" s="1"/>
      <c r="G1555" s="1"/>
      <c r="H1555" s="1"/>
      <c r="I1555" s="1"/>
      <c r="J1555" s="1"/>
      <c r="K1555" s="1"/>
      <c r="L1555" s="1"/>
      <c r="M1555" s="1"/>
      <c r="N1555" s="1"/>
      <c r="O1555" s="1"/>
      <c r="P1555" s="1"/>
      <c r="Q1555" s="1"/>
      <c r="R1555" s="1"/>
      <c r="S1555" s="1"/>
      <c r="T1555" s="1"/>
      <c r="U1555" s="1"/>
    </row>
    <row r="1556" spans="1:21">
      <c r="A1556" s="1"/>
      <c r="B1556" s="1"/>
      <c r="C1556" s="1"/>
      <c r="D1556" s="1"/>
      <c r="E1556" s="1"/>
      <c r="F1556" s="1"/>
      <c r="G1556" s="1"/>
      <c r="H1556" s="1"/>
      <c r="I1556" s="1"/>
      <c r="J1556" s="1"/>
      <c r="K1556" s="1"/>
      <c r="L1556" s="1"/>
      <c r="M1556" s="1"/>
      <c r="N1556" s="1"/>
      <c r="O1556" s="1"/>
      <c r="P1556" s="1"/>
      <c r="Q1556" s="1"/>
      <c r="R1556" s="1"/>
      <c r="S1556" s="1"/>
      <c r="T1556" s="1"/>
      <c r="U1556" s="1"/>
    </row>
    <row r="1557" spans="1:21">
      <c r="A1557" s="1"/>
      <c r="B1557" s="1"/>
      <c r="C1557" s="1"/>
      <c r="D1557" s="1"/>
      <c r="E1557" s="1"/>
      <c r="F1557" s="1"/>
      <c r="G1557" s="1"/>
      <c r="H1557" s="1"/>
      <c r="I1557" s="1"/>
      <c r="J1557" s="1"/>
      <c r="K1557" s="1"/>
      <c r="L1557" s="1"/>
      <c r="M1557" s="1"/>
      <c r="N1557" s="1"/>
      <c r="O1557" s="1"/>
      <c r="P1557" s="1"/>
      <c r="Q1557" s="1"/>
      <c r="R1557" s="1"/>
      <c r="S1557" s="1"/>
      <c r="T1557" s="1"/>
      <c r="U1557" s="1"/>
    </row>
    <row r="1558" spans="1:21">
      <c r="A1558" s="1"/>
      <c r="B1558" s="1"/>
      <c r="C1558" s="1"/>
      <c r="D1558" s="1"/>
      <c r="E1558" s="1"/>
      <c r="F1558" s="1"/>
      <c r="G1558" s="1"/>
      <c r="H1558" s="1"/>
      <c r="I1558" s="1"/>
      <c r="J1558" s="1"/>
      <c r="K1558" s="1"/>
      <c r="L1558" s="1"/>
      <c r="M1558" s="1"/>
      <c r="N1558" s="1"/>
      <c r="O1558" s="1"/>
      <c r="P1558" s="1"/>
      <c r="Q1558" s="1"/>
      <c r="R1558" s="1"/>
      <c r="S1558" s="1"/>
      <c r="T1558" s="1"/>
      <c r="U1558" s="1"/>
    </row>
    <row r="1559" spans="1:21">
      <c r="A1559" s="1"/>
      <c r="B1559" s="1"/>
      <c r="C1559" s="1"/>
      <c r="D1559" s="1"/>
      <c r="E1559" s="1"/>
      <c r="F1559" s="1"/>
      <c r="G1559" s="1"/>
      <c r="H1559" s="1"/>
      <c r="I1559" s="1"/>
      <c r="J1559" s="1"/>
      <c r="K1559" s="1"/>
      <c r="L1559" s="1"/>
      <c r="M1559" s="1"/>
      <c r="N1559" s="1"/>
      <c r="O1559" s="1"/>
      <c r="P1559" s="1"/>
      <c r="Q1559" s="1"/>
      <c r="R1559" s="1"/>
      <c r="S1559" s="1"/>
      <c r="T1559" s="1"/>
      <c r="U1559" s="1"/>
    </row>
    <row r="1560" spans="1:21">
      <c r="A1560" s="1"/>
      <c r="B1560" s="1"/>
      <c r="C1560" s="1"/>
      <c r="D1560" s="1"/>
      <c r="E1560" s="1"/>
      <c r="F1560" s="1"/>
      <c r="G1560" s="1"/>
      <c r="H1560" s="1"/>
      <c r="I1560" s="1"/>
      <c r="J1560" s="1"/>
      <c r="K1560" s="1"/>
      <c r="L1560" s="1"/>
      <c r="M1560" s="1"/>
      <c r="N1560" s="1"/>
      <c r="O1560" s="1"/>
      <c r="P1560" s="1"/>
      <c r="Q1560" s="1"/>
      <c r="R1560" s="1"/>
      <c r="S1560" s="1"/>
      <c r="T1560" s="1"/>
      <c r="U1560" s="1"/>
    </row>
    <row r="1561" spans="1:21">
      <c r="A1561" s="1"/>
      <c r="B1561" s="1"/>
      <c r="C1561" s="1"/>
      <c r="D1561" s="1"/>
      <c r="E1561" s="1"/>
      <c r="F1561" s="1"/>
      <c r="G1561" s="1"/>
      <c r="H1561" s="1"/>
      <c r="I1561" s="1"/>
      <c r="J1561" s="1"/>
      <c r="K1561" s="1"/>
      <c r="L1561" s="1"/>
      <c r="M1561" s="1"/>
      <c r="N1561" s="1"/>
      <c r="O1561" s="1"/>
      <c r="P1561" s="1"/>
      <c r="Q1561" s="1"/>
      <c r="R1561" s="1"/>
      <c r="S1561" s="1"/>
      <c r="T1561" s="1"/>
      <c r="U1561" s="1"/>
    </row>
    <row r="1562" spans="1:21">
      <c r="A1562" s="1"/>
      <c r="B1562" s="1"/>
      <c r="C1562" s="1"/>
      <c r="D1562" s="1"/>
      <c r="E1562" s="1"/>
      <c r="F1562" s="1"/>
      <c r="G1562" s="1"/>
      <c r="H1562" s="1"/>
      <c r="I1562" s="1"/>
      <c r="J1562" s="1"/>
      <c r="K1562" s="1"/>
      <c r="L1562" s="1"/>
      <c r="M1562" s="1"/>
      <c r="N1562" s="1"/>
      <c r="O1562" s="1"/>
      <c r="P1562" s="1"/>
      <c r="Q1562" s="1"/>
      <c r="R1562" s="1"/>
      <c r="S1562" s="1"/>
      <c r="T1562" s="1"/>
      <c r="U1562" s="1"/>
    </row>
    <row r="1563" spans="1:21">
      <c r="A1563" s="1"/>
      <c r="B1563" s="1"/>
      <c r="C1563" s="1"/>
      <c r="D1563" s="1"/>
      <c r="E1563" s="1"/>
      <c r="F1563" s="1"/>
      <c r="G1563" s="1"/>
      <c r="H1563" s="1"/>
      <c r="I1563" s="1"/>
      <c r="J1563" s="1"/>
      <c r="K1563" s="1"/>
      <c r="L1563" s="1"/>
      <c r="M1563" s="1"/>
      <c r="N1563" s="1"/>
      <c r="O1563" s="1"/>
      <c r="P1563" s="1"/>
      <c r="Q1563" s="1"/>
      <c r="R1563" s="1"/>
      <c r="S1563" s="1"/>
      <c r="T1563" s="1"/>
      <c r="U1563" s="1"/>
    </row>
    <row r="1564" spans="1:21">
      <c r="A1564" s="1"/>
      <c r="B1564" s="1"/>
      <c r="C1564" s="1"/>
      <c r="D1564" s="1"/>
      <c r="E1564" s="1"/>
      <c r="F1564" s="1"/>
      <c r="G1564" s="1"/>
      <c r="H1564" s="1"/>
      <c r="I1564" s="1"/>
      <c r="J1564" s="1"/>
      <c r="K1564" s="1"/>
      <c r="L1564" s="1"/>
      <c r="M1564" s="1"/>
      <c r="N1564" s="1"/>
      <c r="O1564" s="1"/>
      <c r="P1564" s="1"/>
      <c r="Q1564" s="1"/>
      <c r="R1564" s="1"/>
      <c r="S1564" s="1"/>
      <c r="T1564" s="1"/>
      <c r="U1564" s="1"/>
    </row>
    <row r="1565" spans="1:21">
      <c r="A1565" s="1"/>
      <c r="B1565" s="1"/>
      <c r="C1565" s="1"/>
      <c r="D1565" s="1"/>
      <c r="E1565" s="1"/>
      <c r="F1565" s="1"/>
      <c r="G1565" s="1"/>
      <c r="H1565" s="1"/>
      <c r="I1565" s="1"/>
      <c r="J1565" s="1"/>
      <c r="K1565" s="1"/>
      <c r="L1565" s="1"/>
      <c r="M1565" s="1"/>
      <c r="N1565" s="1"/>
      <c r="O1565" s="1"/>
      <c r="P1565" s="1"/>
      <c r="Q1565" s="1"/>
      <c r="R1565" s="1"/>
      <c r="S1565" s="1"/>
      <c r="T1565" s="1"/>
      <c r="U1565" s="1"/>
    </row>
    <row r="1566" spans="1:21">
      <c r="A1566" s="1"/>
      <c r="B1566" s="1"/>
      <c r="C1566" s="1"/>
      <c r="D1566" s="1"/>
      <c r="E1566" s="1"/>
      <c r="F1566" s="1"/>
      <c r="G1566" s="1"/>
      <c r="H1566" s="1"/>
      <c r="I1566" s="1"/>
      <c r="J1566" s="1"/>
      <c r="K1566" s="1"/>
      <c r="L1566" s="1"/>
      <c r="M1566" s="1"/>
      <c r="N1566" s="1"/>
      <c r="O1566" s="1"/>
      <c r="P1566" s="1"/>
      <c r="Q1566" s="1"/>
      <c r="R1566" s="1"/>
      <c r="S1566" s="1"/>
      <c r="T1566" s="1"/>
      <c r="U1566" s="1"/>
    </row>
    <row r="1567" spans="1:21">
      <c r="A1567" s="1"/>
      <c r="B1567" s="1"/>
      <c r="C1567" s="1"/>
      <c r="D1567" s="1"/>
      <c r="E1567" s="1"/>
      <c r="F1567" s="1"/>
      <c r="G1567" s="1"/>
      <c r="H1567" s="1"/>
      <c r="I1567" s="1"/>
      <c r="J1567" s="1"/>
      <c r="K1567" s="1"/>
      <c r="L1567" s="1"/>
      <c r="M1567" s="1"/>
      <c r="N1567" s="1"/>
      <c r="O1567" s="1"/>
      <c r="P1567" s="1"/>
      <c r="Q1567" s="1"/>
      <c r="R1567" s="1"/>
      <c r="S1567" s="1"/>
      <c r="T1567" s="1"/>
      <c r="U1567" s="1"/>
    </row>
    <row r="1568" spans="1:21">
      <c r="A1568" s="1"/>
      <c r="B1568" s="1"/>
      <c r="C1568" s="1"/>
      <c r="D1568" s="1"/>
      <c r="E1568" s="1"/>
      <c r="F1568" s="1"/>
      <c r="G1568" s="1"/>
      <c r="H1568" s="1"/>
      <c r="I1568" s="1"/>
      <c r="J1568" s="1"/>
      <c r="K1568" s="1"/>
      <c r="L1568" s="1"/>
      <c r="M1568" s="1"/>
      <c r="N1568" s="1"/>
      <c r="O1568" s="1"/>
      <c r="P1568" s="1"/>
      <c r="Q1568" s="1"/>
      <c r="R1568" s="1"/>
      <c r="S1568" s="1"/>
      <c r="T1568" s="1"/>
      <c r="U1568" s="1"/>
    </row>
    <row r="1569" spans="1:21">
      <c r="A1569" s="1"/>
      <c r="B1569" s="1"/>
      <c r="C1569" s="1"/>
      <c r="D1569" s="1"/>
      <c r="E1569" s="1"/>
      <c r="F1569" s="1"/>
      <c r="G1569" s="1"/>
      <c r="H1569" s="1"/>
      <c r="I1569" s="1"/>
      <c r="J1569" s="1"/>
      <c r="K1569" s="1"/>
      <c r="L1569" s="1"/>
      <c r="M1569" s="1"/>
      <c r="N1569" s="1"/>
      <c r="O1569" s="1"/>
      <c r="P1569" s="1"/>
      <c r="Q1569" s="1"/>
      <c r="R1569" s="1"/>
      <c r="S1569" s="1"/>
      <c r="T1569" s="1"/>
      <c r="U1569" s="1"/>
    </row>
    <row r="1570" spans="1:21">
      <c r="A1570" s="1"/>
      <c r="B1570" s="1"/>
      <c r="C1570" s="1"/>
      <c r="D1570" s="1"/>
      <c r="E1570" s="1"/>
      <c r="F1570" s="1"/>
      <c r="G1570" s="1"/>
      <c r="H1570" s="1"/>
      <c r="I1570" s="1"/>
      <c r="J1570" s="1"/>
      <c r="K1570" s="1"/>
      <c r="L1570" s="1"/>
      <c r="M1570" s="1"/>
      <c r="N1570" s="1"/>
      <c r="O1570" s="1"/>
      <c r="P1570" s="1"/>
      <c r="Q1570" s="1"/>
      <c r="R1570" s="1"/>
      <c r="S1570" s="1"/>
      <c r="T1570" s="1"/>
      <c r="U1570" s="1"/>
    </row>
    <row r="1571" spans="1:21">
      <c r="A1571" s="1"/>
      <c r="B1571" s="1"/>
      <c r="C1571" s="1"/>
      <c r="D1571" s="1"/>
      <c r="E1571" s="1"/>
      <c r="F1571" s="1"/>
      <c r="G1571" s="1"/>
      <c r="H1571" s="1"/>
      <c r="I1571" s="1"/>
      <c r="J1571" s="1"/>
      <c r="K1571" s="1"/>
      <c r="L1571" s="1"/>
      <c r="M1571" s="1"/>
      <c r="N1571" s="1"/>
      <c r="O1571" s="1"/>
      <c r="P1571" s="1"/>
      <c r="Q1571" s="1"/>
      <c r="R1571" s="1"/>
      <c r="S1571" s="1"/>
      <c r="T1571" s="1"/>
      <c r="U1571" s="1"/>
    </row>
    <row r="1572" spans="1:21">
      <c r="A1572" s="1"/>
      <c r="B1572" s="1"/>
      <c r="C1572" s="1"/>
      <c r="D1572" s="1"/>
      <c r="E1572" s="1"/>
      <c r="F1572" s="1"/>
      <c r="G1572" s="1"/>
      <c r="H1572" s="1"/>
      <c r="I1572" s="1"/>
      <c r="J1572" s="1"/>
      <c r="K1572" s="1"/>
      <c r="L1572" s="1"/>
      <c r="M1572" s="1"/>
      <c r="N1572" s="1"/>
      <c r="O1572" s="1"/>
      <c r="P1572" s="1"/>
      <c r="Q1572" s="1"/>
      <c r="R1572" s="1"/>
      <c r="S1572" s="1"/>
      <c r="T1572" s="1"/>
      <c r="U1572" s="1"/>
    </row>
    <row r="1573" spans="1:21">
      <c r="A1573" s="1"/>
      <c r="B1573" s="1"/>
      <c r="C1573" s="1"/>
      <c r="D1573" s="1"/>
      <c r="E1573" s="1"/>
      <c r="F1573" s="1"/>
      <c r="G1573" s="1"/>
      <c r="H1573" s="1"/>
      <c r="I1573" s="1"/>
      <c r="J1573" s="1"/>
      <c r="K1573" s="1"/>
      <c r="L1573" s="1"/>
      <c r="M1573" s="1"/>
      <c r="N1573" s="1"/>
      <c r="O1573" s="1"/>
      <c r="P1573" s="1"/>
      <c r="Q1573" s="1"/>
      <c r="R1573" s="1"/>
      <c r="S1573" s="1"/>
      <c r="T1573" s="1"/>
      <c r="U1573" s="1"/>
    </row>
    <row r="1574" spans="1:21">
      <c r="A1574" s="1"/>
      <c r="B1574" s="1"/>
      <c r="C1574" s="1"/>
      <c r="D1574" s="1"/>
      <c r="E1574" s="1"/>
      <c r="F1574" s="1"/>
      <c r="G1574" s="1"/>
      <c r="H1574" s="1"/>
      <c r="I1574" s="1"/>
      <c r="J1574" s="1"/>
      <c r="K1574" s="1"/>
      <c r="L1574" s="1"/>
      <c r="M1574" s="1"/>
      <c r="N1574" s="1"/>
      <c r="O1574" s="1"/>
      <c r="P1574" s="1"/>
      <c r="Q1574" s="1"/>
      <c r="R1574" s="1"/>
      <c r="S1574" s="1"/>
      <c r="T1574" s="1"/>
      <c r="U1574" s="1"/>
    </row>
    <row r="1575" spans="1:21">
      <c r="A1575" s="1"/>
      <c r="B1575" s="1"/>
      <c r="C1575" s="1"/>
      <c r="D1575" s="1"/>
      <c r="E1575" s="1"/>
      <c r="F1575" s="1"/>
      <c r="G1575" s="1"/>
      <c r="H1575" s="1"/>
      <c r="I1575" s="1"/>
      <c r="J1575" s="1"/>
      <c r="K1575" s="1"/>
      <c r="L1575" s="1"/>
      <c r="M1575" s="1"/>
      <c r="N1575" s="1"/>
      <c r="O1575" s="1"/>
      <c r="P1575" s="1"/>
      <c r="Q1575" s="1"/>
      <c r="R1575" s="1"/>
      <c r="S1575" s="1"/>
      <c r="T1575" s="1"/>
      <c r="U1575" s="1"/>
    </row>
    <row r="1576" spans="1:21">
      <c r="A1576" s="1"/>
      <c r="B1576" s="1"/>
      <c r="C1576" s="1"/>
      <c r="D1576" s="1"/>
      <c r="E1576" s="1"/>
      <c r="F1576" s="1"/>
      <c r="G1576" s="1"/>
      <c r="H1576" s="1"/>
      <c r="I1576" s="1"/>
      <c r="J1576" s="1"/>
      <c r="K1576" s="1"/>
      <c r="L1576" s="1"/>
      <c r="M1576" s="1"/>
      <c r="N1576" s="1"/>
      <c r="O1576" s="1"/>
      <c r="P1576" s="1"/>
      <c r="Q1576" s="1"/>
      <c r="R1576" s="1"/>
      <c r="S1576" s="1"/>
      <c r="T1576" s="1"/>
      <c r="U1576" s="1"/>
    </row>
    <row r="1577" spans="1:21">
      <c r="A1577" s="1"/>
      <c r="B1577" s="1"/>
      <c r="C1577" s="1"/>
      <c r="D1577" s="1"/>
      <c r="E1577" s="1"/>
      <c r="F1577" s="1"/>
      <c r="G1577" s="1"/>
      <c r="H1577" s="1"/>
      <c r="I1577" s="1"/>
      <c r="J1577" s="1"/>
      <c r="K1577" s="1"/>
      <c r="L1577" s="1"/>
      <c r="M1577" s="1"/>
      <c r="N1577" s="1"/>
      <c r="O1577" s="1"/>
      <c r="P1577" s="1"/>
      <c r="Q1577" s="1"/>
      <c r="R1577" s="1"/>
      <c r="S1577" s="1"/>
      <c r="T1577" s="1"/>
      <c r="U1577" s="1"/>
    </row>
    <row r="1578" spans="1:21">
      <c r="A1578" s="1"/>
      <c r="B1578" s="1"/>
      <c r="C1578" s="1"/>
      <c r="D1578" s="1"/>
      <c r="E1578" s="1"/>
      <c r="F1578" s="1"/>
      <c r="G1578" s="1"/>
      <c r="H1578" s="1"/>
      <c r="I1578" s="1"/>
      <c r="J1578" s="1"/>
      <c r="K1578" s="1"/>
      <c r="L1578" s="1"/>
      <c r="M1578" s="1"/>
      <c r="N1578" s="1"/>
      <c r="O1578" s="1"/>
      <c r="P1578" s="1"/>
      <c r="Q1578" s="1"/>
      <c r="R1578" s="1"/>
      <c r="S1578" s="1"/>
      <c r="T1578" s="1"/>
      <c r="U1578" s="1"/>
    </row>
    <row r="1579" spans="1:21">
      <c r="A1579" s="1"/>
      <c r="B1579" s="1"/>
      <c r="C1579" s="1"/>
      <c r="D1579" s="1"/>
      <c r="E1579" s="1"/>
      <c r="F1579" s="1"/>
      <c r="G1579" s="1"/>
      <c r="H1579" s="1"/>
      <c r="I1579" s="1"/>
      <c r="J1579" s="1"/>
      <c r="K1579" s="1"/>
      <c r="L1579" s="1"/>
      <c r="M1579" s="1"/>
      <c r="N1579" s="1"/>
      <c r="O1579" s="1"/>
      <c r="P1579" s="1"/>
      <c r="Q1579" s="1"/>
      <c r="R1579" s="1"/>
      <c r="S1579" s="1"/>
      <c r="T1579" s="1"/>
      <c r="U1579" s="1"/>
    </row>
    <row r="1580" spans="1:21">
      <c r="A1580" s="1"/>
      <c r="B1580" s="1"/>
      <c r="C1580" s="1"/>
      <c r="D1580" s="1"/>
      <c r="E1580" s="1"/>
      <c r="F1580" s="1"/>
      <c r="G1580" s="1"/>
      <c r="H1580" s="1"/>
      <c r="I1580" s="1"/>
      <c r="J1580" s="1"/>
      <c r="K1580" s="1"/>
      <c r="L1580" s="1"/>
      <c r="M1580" s="1"/>
      <c r="N1580" s="1"/>
      <c r="O1580" s="1"/>
      <c r="P1580" s="1"/>
      <c r="Q1580" s="1"/>
      <c r="R1580" s="1"/>
      <c r="S1580" s="1"/>
      <c r="T1580" s="1"/>
      <c r="U1580" s="1"/>
    </row>
    <row r="1581" spans="1:21">
      <c r="A1581" s="1"/>
      <c r="B1581" s="1"/>
      <c r="C1581" s="1"/>
      <c r="D1581" s="1"/>
      <c r="E1581" s="1"/>
      <c r="F1581" s="1"/>
      <c r="G1581" s="1"/>
      <c r="H1581" s="1"/>
      <c r="I1581" s="1"/>
      <c r="J1581" s="1"/>
      <c r="K1581" s="1"/>
      <c r="L1581" s="1"/>
      <c r="M1581" s="1"/>
      <c r="N1581" s="1"/>
      <c r="O1581" s="1"/>
      <c r="P1581" s="1"/>
      <c r="Q1581" s="1"/>
      <c r="R1581" s="1"/>
      <c r="S1581" s="1"/>
      <c r="T1581" s="1"/>
      <c r="U1581" s="1"/>
    </row>
    <row r="1582" spans="1:21">
      <c r="A1582" s="1"/>
      <c r="B1582" s="1"/>
      <c r="C1582" s="1"/>
      <c r="D1582" s="1"/>
      <c r="E1582" s="1"/>
      <c r="F1582" s="1"/>
      <c r="G1582" s="1"/>
      <c r="H1582" s="1"/>
      <c r="I1582" s="1"/>
      <c r="J1582" s="1"/>
      <c r="K1582" s="1"/>
      <c r="L1582" s="1"/>
      <c r="M1582" s="1"/>
      <c r="N1582" s="1"/>
      <c r="O1582" s="1"/>
      <c r="P1582" s="1"/>
      <c r="Q1582" s="1"/>
      <c r="R1582" s="1"/>
      <c r="S1582" s="1"/>
      <c r="T1582" s="1"/>
      <c r="U1582" s="1"/>
    </row>
    <row r="1583" spans="1:21">
      <c r="A1583" s="1"/>
      <c r="B1583" s="1"/>
      <c r="C1583" s="1"/>
      <c r="D1583" s="1"/>
      <c r="E1583" s="1"/>
      <c r="F1583" s="1"/>
      <c r="G1583" s="1"/>
      <c r="H1583" s="1"/>
      <c r="I1583" s="1"/>
      <c r="J1583" s="1"/>
      <c r="K1583" s="1"/>
      <c r="L1583" s="1"/>
      <c r="M1583" s="1"/>
      <c r="N1583" s="1"/>
      <c r="O1583" s="1"/>
      <c r="P1583" s="1"/>
      <c r="Q1583" s="1"/>
      <c r="R1583" s="1"/>
      <c r="S1583" s="1"/>
      <c r="T1583" s="1"/>
      <c r="U1583" s="1"/>
    </row>
    <row r="1584" spans="1:21">
      <c r="A1584" s="1"/>
      <c r="B1584" s="1"/>
      <c r="C1584" s="1"/>
      <c r="D1584" s="1"/>
      <c r="E1584" s="1"/>
      <c r="F1584" s="1"/>
      <c r="G1584" s="1"/>
      <c r="H1584" s="1"/>
      <c r="I1584" s="1"/>
      <c r="J1584" s="1"/>
      <c r="K1584" s="1"/>
      <c r="L1584" s="1"/>
      <c r="M1584" s="1"/>
      <c r="N1584" s="1"/>
      <c r="O1584" s="1"/>
      <c r="P1584" s="1"/>
      <c r="Q1584" s="1"/>
      <c r="R1584" s="1"/>
      <c r="S1584" s="1"/>
      <c r="T1584" s="1"/>
      <c r="U1584" s="1"/>
    </row>
    <row r="1585" spans="1:21">
      <c r="A1585" s="1"/>
      <c r="B1585" s="1"/>
      <c r="C1585" s="1"/>
      <c r="D1585" s="1"/>
      <c r="E1585" s="1"/>
      <c r="F1585" s="1"/>
      <c r="G1585" s="1"/>
      <c r="H1585" s="1"/>
      <c r="I1585" s="1"/>
      <c r="J1585" s="1"/>
      <c r="K1585" s="1"/>
      <c r="L1585" s="1"/>
      <c r="M1585" s="1"/>
      <c r="N1585" s="1"/>
      <c r="O1585" s="1"/>
      <c r="P1585" s="1"/>
      <c r="Q1585" s="1"/>
      <c r="R1585" s="1"/>
      <c r="S1585" s="1"/>
      <c r="T1585" s="1"/>
      <c r="U1585" s="1"/>
    </row>
    <row r="1586" spans="1:21">
      <c r="A1586" s="1"/>
      <c r="B1586" s="1"/>
      <c r="C1586" s="1"/>
      <c r="D1586" s="1"/>
      <c r="E1586" s="1"/>
      <c r="F1586" s="1"/>
      <c r="G1586" s="1"/>
      <c r="H1586" s="1"/>
      <c r="I1586" s="1"/>
      <c r="J1586" s="1"/>
      <c r="K1586" s="1"/>
      <c r="L1586" s="1"/>
      <c r="M1586" s="1"/>
      <c r="N1586" s="1"/>
      <c r="O1586" s="1"/>
      <c r="P1586" s="1"/>
      <c r="Q1586" s="1"/>
      <c r="R1586" s="1"/>
      <c r="S1586" s="1"/>
      <c r="T1586" s="1"/>
      <c r="U1586" s="1"/>
    </row>
    <row r="1587" spans="1:21">
      <c r="A1587" s="1"/>
      <c r="B1587" s="1"/>
      <c r="C1587" s="1"/>
      <c r="D1587" s="1"/>
      <c r="E1587" s="1"/>
      <c r="F1587" s="1"/>
      <c r="G1587" s="1"/>
      <c r="H1587" s="1"/>
      <c r="I1587" s="1"/>
      <c r="J1587" s="1"/>
      <c r="K1587" s="1"/>
      <c r="L1587" s="1"/>
      <c r="M1587" s="1"/>
      <c r="N1587" s="1"/>
      <c r="O1587" s="1"/>
      <c r="P1587" s="1"/>
      <c r="Q1587" s="1"/>
      <c r="R1587" s="1"/>
      <c r="S1587" s="1"/>
      <c r="T1587" s="1"/>
      <c r="U1587" s="1"/>
    </row>
    <row r="1588" spans="1:21">
      <c r="A1588" s="1"/>
      <c r="B1588" s="1"/>
      <c r="C1588" s="1"/>
      <c r="D1588" s="1"/>
      <c r="E1588" s="1"/>
      <c r="F1588" s="1"/>
      <c r="G1588" s="1"/>
      <c r="H1588" s="1"/>
      <c r="I1588" s="1"/>
      <c r="J1588" s="1"/>
      <c r="K1588" s="1"/>
      <c r="L1588" s="1"/>
      <c r="M1588" s="1"/>
      <c r="N1588" s="1"/>
      <c r="O1588" s="1"/>
      <c r="P1588" s="1"/>
      <c r="Q1588" s="1"/>
      <c r="R1588" s="1"/>
      <c r="S1588" s="1"/>
      <c r="T1588" s="1"/>
      <c r="U1588" s="1"/>
    </row>
    <row r="1589" spans="1:21">
      <c r="A1589" s="1"/>
      <c r="B1589" s="1"/>
      <c r="C1589" s="1"/>
      <c r="D1589" s="1"/>
      <c r="E1589" s="1"/>
      <c r="F1589" s="1"/>
      <c r="G1589" s="1"/>
      <c r="H1589" s="1"/>
      <c r="I1589" s="1"/>
      <c r="J1589" s="1"/>
      <c r="K1589" s="1"/>
      <c r="L1589" s="1"/>
      <c r="M1589" s="1"/>
      <c r="N1589" s="1"/>
      <c r="O1589" s="1"/>
      <c r="P1589" s="1"/>
      <c r="Q1589" s="1"/>
      <c r="R1589" s="1"/>
      <c r="S1589" s="1"/>
      <c r="T1589" s="1"/>
      <c r="U1589" s="1"/>
    </row>
    <row r="1590" spans="1:21">
      <c r="A1590" s="1"/>
      <c r="B1590" s="1"/>
      <c r="C1590" s="1"/>
      <c r="D1590" s="1"/>
      <c r="E1590" s="1"/>
      <c r="F1590" s="1"/>
      <c r="G1590" s="1"/>
      <c r="H1590" s="1"/>
      <c r="I1590" s="1"/>
      <c r="J1590" s="1"/>
      <c r="K1590" s="1"/>
      <c r="L1590" s="1"/>
      <c r="M1590" s="1"/>
      <c r="N1590" s="1"/>
      <c r="O1590" s="1"/>
      <c r="P1590" s="1"/>
      <c r="Q1590" s="1"/>
      <c r="R1590" s="1"/>
      <c r="S1590" s="1"/>
      <c r="T1590" s="1"/>
      <c r="U1590" s="1"/>
    </row>
    <row r="1591" spans="1:21">
      <c r="A1591" s="1"/>
      <c r="B1591" s="1"/>
      <c r="C1591" s="1"/>
      <c r="D1591" s="1"/>
      <c r="E1591" s="1"/>
      <c r="F1591" s="1"/>
      <c r="G1591" s="1"/>
      <c r="H1591" s="1"/>
      <c r="I1591" s="1"/>
      <c r="J1591" s="1"/>
      <c r="K1591" s="1"/>
      <c r="L1591" s="1"/>
      <c r="M1591" s="1"/>
      <c r="N1591" s="1"/>
      <c r="O1591" s="1"/>
      <c r="P1591" s="1"/>
      <c r="Q1591" s="1"/>
      <c r="R1591" s="1"/>
      <c r="S1591" s="1"/>
      <c r="T1591" s="1"/>
      <c r="U1591" s="1"/>
    </row>
    <row r="1592" spans="1:21">
      <c r="A1592" s="1"/>
      <c r="B1592" s="1"/>
      <c r="C1592" s="1"/>
      <c r="D1592" s="1"/>
      <c r="E1592" s="1"/>
      <c r="F1592" s="1"/>
      <c r="G1592" s="1"/>
      <c r="H1592" s="1"/>
      <c r="I1592" s="1"/>
      <c r="J1592" s="1"/>
      <c r="K1592" s="1"/>
      <c r="L1592" s="1"/>
      <c r="M1592" s="1"/>
      <c r="N1592" s="1"/>
      <c r="O1592" s="1"/>
      <c r="P1592" s="1"/>
      <c r="Q1592" s="1"/>
      <c r="R1592" s="1"/>
      <c r="S1592" s="1"/>
      <c r="T1592" s="1"/>
      <c r="U1592" s="1"/>
    </row>
    <row r="1593" spans="1:21">
      <c r="A1593" s="1"/>
      <c r="B1593" s="1"/>
      <c r="C1593" s="1"/>
      <c r="D1593" s="1"/>
      <c r="E1593" s="1"/>
      <c r="F1593" s="1"/>
      <c r="G1593" s="1"/>
      <c r="H1593" s="1"/>
      <c r="I1593" s="1"/>
      <c r="J1593" s="1"/>
      <c r="K1593" s="1"/>
      <c r="L1593" s="1"/>
      <c r="M1593" s="1"/>
      <c r="N1593" s="1"/>
      <c r="O1593" s="1"/>
      <c r="P1593" s="1"/>
      <c r="Q1593" s="1"/>
      <c r="R1593" s="1"/>
      <c r="S1593" s="1"/>
      <c r="T1593" s="1"/>
      <c r="U1593" s="1"/>
    </row>
    <row r="1594" spans="1:21">
      <c r="A1594" s="1"/>
      <c r="B1594" s="1"/>
      <c r="C1594" s="1"/>
      <c r="D1594" s="1"/>
      <c r="E1594" s="1"/>
      <c r="F1594" s="1"/>
      <c r="G1594" s="1"/>
      <c r="H1594" s="1"/>
      <c r="I1594" s="1"/>
      <c r="J1594" s="1"/>
      <c r="K1594" s="1"/>
      <c r="L1594" s="1"/>
      <c r="M1594" s="1"/>
      <c r="N1594" s="1"/>
      <c r="O1594" s="1"/>
      <c r="P1594" s="1"/>
      <c r="Q1594" s="1"/>
      <c r="R1594" s="1"/>
      <c r="S1594" s="1"/>
      <c r="T1594" s="1"/>
      <c r="U1594" s="1"/>
    </row>
    <row r="1595" spans="1:21">
      <c r="A1595" s="1"/>
      <c r="B1595" s="1"/>
      <c r="C1595" s="1"/>
      <c r="D1595" s="1"/>
      <c r="E1595" s="1"/>
      <c r="F1595" s="1"/>
      <c r="G1595" s="1"/>
      <c r="H1595" s="1"/>
      <c r="I1595" s="1"/>
      <c r="J1595" s="1"/>
      <c r="K1595" s="1"/>
      <c r="L1595" s="1"/>
      <c r="M1595" s="1"/>
      <c r="N1595" s="1"/>
      <c r="O1595" s="1"/>
      <c r="P1595" s="1"/>
      <c r="Q1595" s="1"/>
      <c r="R1595" s="1"/>
      <c r="S1595" s="1"/>
      <c r="T1595" s="1"/>
      <c r="U1595" s="1"/>
    </row>
    <row r="1596" spans="1:21">
      <c r="A1596" s="1"/>
      <c r="B1596" s="1"/>
      <c r="C1596" s="1"/>
      <c r="D1596" s="1"/>
      <c r="E1596" s="1"/>
      <c r="F1596" s="1"/>
      <c r="G1596" s="1"/>
      <c r="H1596" s="1"/>
      <c r="I1596" s="1"/>
      <c r="J1596" s="1"/>
      <c r="K1596" s="1"/>
      <c r="L1596" s="1"/>
      <c r="M1596" s="1"/>
      <c r="N1596" s="1"/>
      <c r="O1596" s="1"/>
      <c r="P1596" s="1"/>
      <c r="Q1596" s="1"/>
      <c r="R1596" s="1"/>
      <c r="S1596" s="1"/>
      <c r="T1596" s="1"/>
      <c r="U1596" s="1"/>
    </row>
    <row r="1597" spans="1:21">
      <c r="A1597" s="1"/>
      <c r="B1597" s="1"/>
      <c r="C1597" s="1"/>
      <c r="D1597" s="1"/>
      <c r="E1597" s="1"/>
      <c r="F1597" s="1"/>
      <c r="G1597" s="1"/>
      <c r="H1597" s="1"/>
      <c r="I1597" s="1"/>
      <c r="J1597" s="1"/>
      <c r="K1597" s="1"/>
      <c r="L1597" s="1"/>
      <c r="M1597" s="1"/>
      <c r="N1597" s="1"/>
      <c r="O1597" s="1"/>
      <c r="P1597" s="1"/>
      <c r="Q1597" s="1"/>
      <c r="R1597" s="1"/>
      <c r="S1597" s="1"/>
      <c r="T1597" s="1"/>
      <c r="U1597" s="1"/>
    </row>
    <row r="1598" spans="1:21">
      <c r="A1598" s="1"/>
      <c r="B1598" s="1"/>
      <c r="C1598" s="1"/>
      <c r="D1598" s="1"/>
      <c r="E1598" s="1"/>
      <c r="F1598" s="1"/>
      <c r="G1598" s="1"/>
      <c r="H1598" s="1"/>
      <c r="I1598" s="1"/>
      <c r="J1598" s="1"/>
      <c r="K1598" s="1"/>
      <c r="L1598" s="1"/>
      <c r="M1598" s="1"/>
      <c r="N1598" s="1"/>
      <c r="O1598" s="1"/>
      <c r="P1598" s="1"/>
      <c r="Q1598" s="1"/>
      <c r="R1598" s="1"/>
      <c r="S1598" s="1"/>
      <c r="T1598" s="1"/>
      <c r="U1598" s="1"/>
    </row>
    <row r="1599" spans="1:21">
      <c r="A1599" s="1"/>
      <c r="B1599" s="1"/>
      <c r="C1599" s="1"/>
      <c r="D1599" s="1"/>
      <c r="E1599" s="1"/>
      <c r="F1599" s="1"/>
      <c r="G1599" s="1"/>
      <c r="H1599" s="1"/>
      <c r="I1599" s="1"/>
      <c r="J1599" s="1"/>
      <c r="K1599" s="1"/>
      <c r="L1599" s="1"/>
      <c r="M1599" s="1"/>
      <c r="N1599" s="1"/>
      <c r="O1599" s="1"/>
      <c r="P1599" s="1"/>
      <c r="Q1599" s="1"/>
      <c r="R1599" s="1"/>
      <c r="S1599" s="1"/>
      <c r="T1599" s="1"/>
      <c r="U1599" s="1"/>
    </row>
    <row r="1600" spans="1:21">
      <c r="A1600" s="1"/>
      <c r="B1600" s="1"/>
      <c r="C1600" s="1"/>
      <c r="D1600" s="1"/>
      <c r="E1600" s="1"/>
      <c r="F1600" s="1"/>
      <c r="G1600" s="1"/>
      <c r="H1600" s="1"/>
      <c r="I1600" s="1"/>
      <c r="J1600" s="1"/>
      <c r="K1600" s="1"/>
      <c r="L1600" s="1"/>
      <c r="M1600" s="1"/>
      <c r="N1600" s="1"/>
      <c r="O1600" s="1"/>
      <c r="P1600" s="1"/>
      <c r="Q1600" s="1"/>
      <c r="R1600" s="1"/>
      <c r="S1600" s="1"/>
      <c r="T1600" s="1"/>
      <c r="U1600" s="1"/>
    </row>
    <row r="1601" spans="1:21">
      <c r="A1601" s="1"/>
      <c r="B1601" s="1"/>
      <c r="C1601" s="1"/>
      <c r="D1601" s="1"/>
      <c r="E1601" s="1"/>
      <c r="F1601" s="1"/>
      <c r="G1601" s="1"/>
      <c r="H1601" s="1"/>
      <c r="I1601" s="1"/>
      <c r="J1601" s="1"/>
      <c r="K1601" s="1"/>
      <c r="L1601" s="1"/>
      <c r="M1601" s="1"/>
      <c r="N1601" s="1"/>
      <c r="O1601" s="1"/>
      <c r="P1601" s="1"/>
      <c r="Q1601" s="1"/>
      <c r="R1601" s="1"/>
      <c r="S1601" s="1"/>
      <c r="T1601" s="1"/>
      <c r="U1601" s="1"/>
    </row>
    <row r="1602" spans="1:21">
      <c r="A1602" s="1"/>
      <c r="B1602" s="1"/>
      <c r="C1602" s="1"/>
      <c r="D1602" s="1"/>
      <c r="E1602" s="1"/>
      <c r="F1602" s="1"/>
      <c r="G1602" s="1"/>
      <c r="H1602" s="1"/>
      <c r="I1602" s="1"/>
      <c r="J1602" s="1"/>
      <c r="K1602" s="1"/>
      <c r="L1602" s="1"/>
      <c r="M1602" s="1"/>
      <c r="N1602" s="1"/>
      <c r="O1602" s="1"/>
      <c r="P1602" s="1"/>
      <c r="Q1602" s="1"/>
      <c r="R1602" s="1"/>
      <c r="S1602" s="1"/>
      <c r="T1602" s="1"/>
      <c r="U1602" s="1"/>
    </row>
    <row r="1603" spans="1:21">
      <c r="A1603" s="1"/>
      <c r="B1603" s="1"/>
      <c r="C1603" s="1"/>
      <c r="D1603" s="1"/>
      <c r="E1603" s="1"/>
      <c r="F1603" s="1"/>
      <c r="G1603" s="1"/>
      <c r="H1603" s="1"/>
      <c r="I1603" s="1"/>
      <c r="J1603" s="1"/>
      <c r="K1603" s="1"/>
      <c r="L1603" s="1"/>
      <c r="M1603" s="1"/>
      <c r="N1603" s="1"/>
      <c r="O1603" s="1"/>
      <c r="P1603" s="1"/>
      <c r="Q1603" s="1"/>
      <c r="R1603" s="1"/>
      <c r="S1603" s="1"/>
      <c r="T1603" s="1"/>
      <c r="U1603" s="1"/>
    </row>
    <row r="1604" spans="1:21">
      <c r="A1604" s="1"/>
      <c r="B1604" s="1"/>
      <c r="C1604" s="1"/>
      <c r="D1604" s="1"/>
      <c r="E1604" s="1"/>
      <c r="F1604" s="1"/>
      <c r="G1604" s="1"/>
      <c r="H1604" s="1"/>
      <c r="I1604" s="1"/>
      <c r="J1604" s="1"/>
      <c r="K1604" s="1"/>
      <c r="L1604" s="1"/>
      <c r="M1604" s="1"/>
      <c r="N1604" s="1"/>
      <c r="O1604" s="1"/>
      <c r="P1604" s="1"/>
      <c r="Q1604" s="1"/>
      <c r="R1604" s="1"/>
      <c r="S1604" s="1"/>
      <c r="T1604" s="1"/>
      <c r="U1604" s="1"/>
    </row>
    <row r="1605" spans="1:21">
      <c r="A1605" s="1"/>
      <c r="B1605" s="1"/>
      <c r="C1605" s="1"/>
      <c r="D1605" s="1"/>
      <c r="E1605" s="1"/>
      <c r="F1605" s="1"/>
      <c r="G1605" s="1"/>
      <c r="H1605" s="1"/>
      <c r="I1605" s="1"/>
      <c r="J1605" s="1"/>
      <c r="K1605" s="1"/>
      <c r="L1605" s="1"/>
      <c r="M1605" s="1"/>
      <c r="N1605" s="1"/>
      <c r="O1605" s="1"/>
      <c r="P1605" s="1"/>
      <c r="Q1605" s="1"/>
      <c r="R1605" s="1"/>
      <c r="S1605" s="1"/>
      <c r="T1605" s="1"/>
      <c r="U1605" s="1"/>
    </row>
    <row r="1606" spans="1:21">
      <c r="A1606" s="1"/>
      <c r="B1606" s="1"/>
      <c r="C1606" s="1"/>
      <c r="D1606" s="1"/>
      <c r="E1606" s="1"/>
      <c r="F1606" s="1"/>
      <c r="G1606" s="1"/>
      <c r="H1606" s="1"/>
      <c r="I1606" s="1"/>
      <c r="J1606" s="1"/>
      <c r="K1606" s="1"/>
      <c r="L1606" s="1"/>
      <c r="M1606" s="1"/>
      <c r="N1606" s="1"/>
      <c r="O1606" s="1"/>
      <c r="P1606" s="1"/>
      <c r="Q1606" s="1"/>
      <c r="R1606" s="1"/>
      <c r="S1606" s="1"/>
      <c r="T1606" s="1"/>
      <c r="U1606" s="1"/>
    </row>
    <row r="1607" spans="1:21">
      <c r="A1607" s="1"/>
      <c r="B1607" s="1"/>
      <c r="C1607" s="1"/>
      <c r="D1607" s="1"/>
      <c r="E1607" s="1"/>
      <c r="F1607" s="1"/>
      <c r="G1607" s="1"/>
      <c r="H1607" s="1"/>
      <c r="I1607" s="1"/>
      <c r="J1607" s="1"/>
      <c r="K1607" s="1"/>
      <c r="L1607" s="1"/>
      <c r="M1607" s="1"/>
      <c r="N1607" s="1"/>
      <c r="O1607" s="1"/>
      <c r="P1607" s="1"/>
      <c r="Q1607" s="1"/>
      <c r="R1607" s="1"/>
      <c r="S1607" s="1"/>
      <c r="T1607" s="1"/>
      <c r="U1607" s="1"/>
    </row>
    <row r="1608" spans="1:21">
      <c r="A1608" s="1"/>
      <c r="B1608" s="1"/>
      <c r="C1608" s="1"/>
      <c r="D1608" s="1"/>
      <c r="E1608" s="1"/>
      <c r="F1608" s="1"/>
      <c r="G1608" s="1"/>
      <c r="H1608" s="1"/>
      <c r="I1608" s="1"/>
      <c r="J1608" s="1"/>
      <c r="K1608" s="1"/>
      <c r="L1608" s="1"/>
      <c r="M1608" s="1"/>
      <c r="N1608" s="1"/>
      <c r="O1608" s="1"/>
      <c r="P1608" s="1"/>
      <c r="Q1608" s="1"/>
      <c r="R1608" s="1"/>
      <c r="S1608" s="1"/>
      <c r="T1608" s="1"/>
      <c r="U1608" s="1"/>
    </row>
    <row r="1609" spans="1:21">
      <c r="A1609" s="1"/>
      <c r="B1609" s="1"/>
      <c r="C1609" s="1"/>
      <c r="D1609" s="1"/>
      <c r="E1609" s="1"/>
      <c r="F1609" s="1"/>
      <c r="G1609" s="1"/>
      <c r="H1609" s="1"/>
      <c r="I1609" s="1"/>
      <c r="J1609" s="1"/>
      <c r="K1609" s="1"/>
      <c r="L1609" s="1"/>
      <c r="M1609" s="1"/>
      <c r="N1609" s="1"/>
      <c r="O1609" s="1"/>
      <c r="P1609" s="1"/>
      <c r="Q1609" s="1"/>
      <c r="R1609" s="1"/>
      <c r="S1609" s="1"/>
      <c r="T1609" s="1"/>
      <c r="U1609" s="1"/>
    </row>
    <row r="1610" spans="1:21">
      <c r="A1610" s="1"/>
      <c r="B1610" s="1"/>
      <c r="C1610" s="1"/>
      <c r="D1610" s="1"/>
      <c r="E1610" s="1"/>
      <c r="F1610" s="1"/>
      <c r="G1610" s="1"/>
      <c r="H1610" s="1"/>
      <c r="I1610" s="1"/>
      <c r="J1610" s="1"/>
      <c r="K1610" s="1"/>
      <c r="L1610" s="1"/>
      <c r="M1610" s="1"/>
      <c r="N1610" s="1"/>
      <c r="O1610" s="1"/>
      <c r="P1610" s="1"/>
      <c r="Q1610" s="1"/>
      <c r="R1610" s="1"/>
      <c r="S1610" s="1"/>
      <c r="T1610" s="1"/>
      <c r="U1610" s="1"/>
    </row>
    <row r="1611" spans="1:21">
      <c r="A1611" s="1"/>
      <c r="B1611" s="1"/>
      <c r="C1611" s="1"/>
      <c r="D1611" s="1"/>
      <c r="E1611" s="1"/>
      <c r="F1611" s="1"/>
      <c r="G1611" s="1"/>
      <c r="H1611" s="1"/>
      <c r="I1611" s="1"/>
      <c r="J1611" s="1"/>
      <c r="K1611" s="1"/>
      <c r="L1611" s="1"/>
      <c r="M1611" s="1"/>
      <c r="N1611" s="1"/>
      <c r="O1611" s="1"/>
      <c r="P1611" s="1"/>
      <c r="Q1611" s="1"/>
      <c r="R1611" s="1"/>
      <c r="S1611" s="1"/>
      <c r="T1611" s="1"/>
      <c r="U1611" s="1"/>
    </row>
    <row r="1612" spans="1:21">
      <c r="A1612" s="1"/>
      <c r="B1612" s="1"/>
      <c r="C1612" s="1"/>
      <c r="D1612" s="1"/>
      <c r="E1612" s="1"/>
      <c r="F1612" s="1"/>
      <c r="G1612" s="1"/>
      <c r="H1612" s="1"/>
      <c r="I1612" s="1"/>
      <c r="J1612" s="1"/>
      <c r="K1612" s="1"/>
      <c r="L1612" s="1"/>
      <c r="M1612" s="1"/>
      <c r="N1612" s="1"/>
      <c r="O1612" s="1"/>
      <c r="P1612" s="1"/>
      <c r="Q1612" s="1"/>
      <c r="R1612" s="1"/>
      <c r="S1612" s="1"/>
      <c r="T1612" s="1"/>
      <c r="U1612" s="1"/>
    </row>
    <row r="1613" spans="1:21">
      <c r="A1613" s="1"/>
      <c r="B1613" s="1"/>
      <c r="C1613" s="1"/>
      <c r="D1613" s="1"/>
      <c r="E1613" s="1"/>
      <c r="F1613" s="1"/>
      <c r="G1613" s="1"/>
      <c r="H1613" s="1"/>
      <c r="I1613" s="1"/>
      <c r="J1613" s="1"/>
      <c r="K1613" s="1"/>
      <c r="L1613" s="1"/>
      <c r="M1613" s="1"/>
      <c r="N1613" s="1"/>
      <c r="O1613" s="1"/>
      <c r="P1613" s="1"/>
      <c r="Q1613" s="1"/>
      <c r="R1613" s="1"/>
      <c r="S1613" s="1"/>
      <c r="T1613" s="1"/>
      <c r="U1613" s="1"/>
    </row>
    <row r="1614" spans="1:21">
      <c r="A1614" s="1"/>
      <c r="B1614" s="1"/>
      <c r="C1614" s="1"/>
      <c r="D1614" s="1"/>
      <c r="E1614" s="1"/>
      <c r="F1614" s="1"/>
      <c r="G1614" s="1"/>
      <c r="H1614" s="1"/>
      <c r="I1614" s="1"/>
      <c r="J1614" s="1"/>
      <c r="K1614" s="1"/>
      <c r="L1614" s="1"/>
      <c r="M1614" s="1"/>
      <c r="N1614" s="1"/>
      <c r="O1614" s="1"/>
      <c r="P1614" s="1"/>
      <c r="Q1614" s="1"/>
      <c r="R1614" s="1"/>
      <c r="S1614" s="1"/>
      <c r="T1614" s="1"/>
      <c r="U1614" s="1"/>
    </row>
    <row r="1615" spans="1:21">
      <c r="A1615" s="1"/>
      <c r="B1615" s="1"/>
      <c r="C1615" s="1"/>
      <c r="D1615" s="1"/>
      <c r="E1615" s="1"/>
      <c r="F1615" s="1"/>
      <c r="G1615" s="1"/>
      <c r="H1615" s="1"/>
      <c r="I1615" s="1"/>
      <c r="J1615" s="1"/>
      <c r="K1615" s="1"/>
      <c r="L1615" s="1"/>
      <c r="M1615" s="1"/>
      <c r="N1615" s="1"/>
      <c r="O1615" s="1"/>
      <c r="P1615" s="1"/>
      <c r="Q1615" s="1"/>
      <c r="R1615" s="1"/>
      <c r="S1615" s="1"/>
      <c r="T1615" s="1"/>
      <c r="U1615" s="1"/>
    </row>
    <row r="1616" spans="1:21">
      <c r="A1616" s="1"/>
      <c r="B1616" s="1"/>
      <c r="C1616" s="1"/>
      <c r="D1616" s="1"/>
      <c r="E1616" s="1"/>
      <c r="F1616" s="1"/>
      <c r="G1616" s="1"/>
      <c r="H1616" s="1"/>
      <c r="I1616" s="1"/>
      <c r="J1616" s="1"/>
      <c r="K1616" s="1"/>
      <c r="L1616" s="1"/>
      <c r="M1616" s="1"/>
      <c r="N1616" s="1"/>
      <c r="O1616" s="1"/>
      <c r="P1616" s="1"/>
      <c r="Q1616" s="1"/>
      <c r="R1616" s="1"/>
      <c r="S1616" s="1"/>
      <c r="T1616" s="1"/>
      <c r="U1616" s="1"/>
    </row>
    <row r="1617" spans="1:21">
      <c r="A1617" s="1"/>
      <c r="B1617" s="1"/>
      <c r="C1617" s="1"/>
      <c r="D1617" s="1"/>
      <c r="E1617" s="1"/>
      <c r="F1617" s="1"/>
      <c r="G1617" s="1"/>
      <c r="H1617" s="1"/>
      <c r="I1617" s="1"/>
      <c r="J1617" s="1"/>
      <c r="K1617" s="1"/>
      <c r="L1617" s="1"/>
      <c r="M1617" s="1"/>
      <c r="N1617" s="1"/>
      <c r="O1617" s="1"/>
      <c r="P1617" s="1"/>
      <c r="Q1617" s="1"/>
      <c r="R1617" s="1"/>
      <c r="S1617" s="1"/>
      <c r="T1617" s="1"/>
      <c r="U1617" s="1"/>
    </row>
    <row r="1618" spans="1:21">
      <c r="A1618" s="1"/>
      <c r="B1618" s="1"/>
      <c r="C1618" s="1"/>
      <c r="D1618" s="1"/>
      <c r="E1618" s="1"/>
      <c r="F1618" s="1"/>
      <c r="G1618" s="1"/>
      <c r="H1618" s="1"/>
      <c r="I1618" s="1"/>
      <c r="J1618" s="1"/>
      <c r="K1618" s="1"/>
      <c r="L1618" s="1"/>
      <c r="M1618" s="1"/>
      <c r="N1618" s="1"/>
      <c r="O1618" s="1"/>
      <c r="P1618" s="1"/>
      <c r="Q1618" s="1"/>
      <c r="R1618" s="1"/>
      <c r="S1618" s="1"/>
      <c r="T1618" s="1"/>
      <c r="U1618" s="1"/>
    </row>
    <row r="1619" spans="1:21">
      <c r="A1619" s="1"/>
      <c r="B1619" s="1"/>
      <c r="C1619" s="1"/>
      <c r="D1619" s="1"/>
      <c r="E1619" s="1"/>
      <c r="F1619" s="1"/>
      <c r="G1619" s="1"/>
      <c r="H1619" s="1"/>
      <c r="I1619" s="1"/>
      <c r="J1619" s="1"/>
      <c r="K1619" s="1"/>
      <c r="L1619" s="1"/>
      <c r="M1619" s="1"/>
      <c r="N1619" s="1"/>
      <c r="O1619" s="1"/>
      <c r="P1619" s="1"/>
      <c r="Q1619" s="1"/>
      <c r="R1619" s="1"/>
      <c r="S1619" s="1"/>
      <c r="T1619" s="1"/>
      <c r="U1619" s="1"/>
    </row>
    <row r="1620" spans="1:21">
      <c r="A1620" s="1"/>
      <c r="B1620" s="1"/>
      <c r="C1620" s="1"/>
      <c r="D1620" s="1"/>
      <c r="E1620" s="1"/>
      <c r="F1620" s="1"/>
      <c r="G1620" s="1"/>
      <c r="H1620" s="1"/>
      <c r="I1620" s="1"/>
      <c r="J1620" s="1"/>
      <c r="K1620" s="1"/>
      <c r="L1620" s="1"/>
      <c r="M1620" s="1"/>
      <c r="N1620" s="1"/>
      <c r="O1620" s="1"/>
      <c r="P1620" s="1"/>
      <c r="Q1620" s="1"/>
      <c r="R1620" s="1"/>
      <c r="S1620" s="1"/>
      <c r="T1620" s="1"/>
      <c r="U1620" s="1"/>
    </row>
    <row r="1621" spans="1:21">
      <c r="A1621" s="1"/>
      <c r="B1621" s="1"/>
      <c r="C1621" s="1"/>
      <c r="D1621" s="1"/>
      <c r="E1621" s="1"/>
      <c r="F1621" s="1"/>
      <c r="G1621" s="1"/>
      <c r="H1621" s="1"/>
      <c r="I1621" s="1"/>
      <c r="J1621" s="1"/>
      <c r="K1621" s="1"/>
      <c r="L1621" s="1"/>
      <c r="M1621" s="1"/>
      <c r="N1621" s="1"/>
      <c r="O1621" s="1"/>
      <c r="P1621" s="1"/>
      <c r="Q1621" s="1"/>
      <c r="R1621" s="1"/>
      <c r="S1621" s="1"/>
      <c r="T1621" s="1"/>
      <c r="U1621" s="1"/>
    </row>
    <row r="1622" spans="1:21">
      <c r="A1622" s="1"/>
      <c r="B1622" s="1"/>
      <c r="C1622" s="1"/>
      <c r="D1622" s="1"/>
      <c r="E1622" s="1"/>
      <c r="F1622" s="1"/>
      <c r="G1622" s="1"/>
      <c r="H1622" s="1"/>
      <c r="I1622" s="1"/>
      <c r="J1622" s="1"/>
      <c r="K1622" s="1"/>
      <c r="L1622" s="1"/>
      <c r="M1622" s="1"/>
      <c r="N1622" s="1"/>
      <c r="O1622" s="1"/>
      <c r="P1622" s="1"/>
      <c r="Q1622" s="1"/>
      <c r="R1622" s="1"/>
      <c r="S1622" s="1"/>
      <c r="T1622" s="1"/>
      <c r="U1622" s="1"/>
    </row>
    <row r="1623" spans="1:21">
      <c r="A1623" s="1"/>
      <c r="B1623" s="1"/>
      <c r="C1623" s="1"/>
      <c r="D1623" s="1"/>
      <c r="E1623" s="1"/>
      <c r="F1623" s="1"/>
      <c r="G1623" s="1"/>
      <c r="H1623" s="1"/>
      <c r="I1623" s="1"/>
      <c r="J1623" s="1"/>
      <c r="K1623" s="1"/>
      <c r="L1623" s="1"/>
      <c r="M1623" s="1"/>
      <c r="N1623" s="1"/>
      <c r="O1623" s="1"/>
      <c r="P1623" s="1"/>
      <c r="Q1623" s="1"/>
      <c r="R1623" s="1"/>
      <c r="S1623" s="1"/>
      <c r="T1623" s="1"/>
      <c r="U1623" s="1"/>
    </row>
    <row r="1624" spans="1:21">
      <c r="A1624" s="1"/>
      <c r="B1624" s="1"/>
      <c r="C1624" s="1"/>
      <c r="D1624" s="1"/>
      <c r="E1624" s="1"/>
      <c r="F1624" s="1"/>
      <c r="G1624" s="1"/>
      <c r="H1624" s="1"/>
      <c r="I1624" s="1"/>
      <c r="J1624" s="1"/>
      <c r="K1624" s="1"/>
      <c r="L1624" s="1"/>
      <c r="M1624" s="1"/>
      <c r="N1624" s="1"/>
      <c r="O1624" s="1"/>
      <c r="P1624" s="1"/>
      <c r="Q1624" s="1"/>
      <c r="R1624" s="1"/>
      <c r="S1624" s="1"/>
      <c r="T1624" s="1"/>
      <c r="U1624" s="1"/>
    </row>
    <row r="1625" spans="1:21">
      <c r="A1625" s="1"/>
      <c r="B1625" s="1"/>
      <c r="C1625" s="1"/>
      <c r="D1625" s="1"/>
      <c r="E1625" s="1"/>
      <c r="F1625" s="1"/>
      <c r="G1625" s="1"/>
      <c r="H1625" s="1"/>
      <c r="I1625" s="1"/>
      <c r="J1625" s="1"/>
      <c r="K1625" s="1"/>
      <c r="L1625" s="1"/>
      <c r="M1625" s="1"/>
      <c r="N1625" s="1"/>
      <c r="O1625" s="1"/>
      <c r="P1625" s="1"/>
      <c r="Q1625" s="1"/>
      <c r="R1625" s="1"/>
      <c r="S1625" s="1"/>
      <c r="T1625" s="1"/>
      <c r="U1625" s="1"/>
    </row>
    <row r="1626" spans="1:21">
      <c r="A1626" s="1"/>
      <c r="B1626" s="1"/>
      <c r="C1626" s="1"/>
      <c r="D1626" s="1"/>
      <c r="E1626" s="1"/>
      <c r="F1626" s="1"/>
      <c r="G1626" s="1"/>
      <c r="H1626" s="1"/>
      <c r="I1626" s="1"/>
      <c r="J1626" s="1"/>
      <c r="K1626" s="1"/>
      <c r="L1626" s="1"/>
      <c r="M1626" s="1"/>
      <c r="N1626" s="1"/>
      <c r="O1626" s="1"/>
      <c r="P1626" s="1"/>
      <c r="Q1626" s="1"/>
      <c r="R1626" s="1"/>
      <c r="S1626" s="1"/>
      <c r="T1626" s="1"/>
      <c r="U1626" s="1"/>
    </row>
    <row r="1627" spans="1:21">
      <c r="A1627" s="1"/>
      <c r="B1627" s="1"/>
      <c r="C1627" s="1"/>
      <c r="D1627" s="1"/>
      <c r="E1627" s="1"/>
      <c r="F1627" s="1"/>
      <c r="G1627" s="1"/>
      <c r="H1627" s="1"/>
      <c r="I1627" s="1"/>
      <c r="J1627" s="1"/>
      <c r="K1627" s="1"/>
      <c r="L1627" s="1"/>
      <c r="M1627" s="1"/>
      <c r="N1627" s="1"/>
      <c r="O1627" s="1"/>
      <c r="P1627" s="1"/>
      <c r="Q1627" s="1"/>
      <c r="R1627" s="1"/>
      <c r="S1627" s="1"/>
      <c r="T1627" s="1"/>
      <c r="U1627" s="1"/>
    </row>
    <row r="1628" spans="1:21">
      <c r="A1628" s="1"/>
      <c r="B1628" s="1"/>
      <c r="C1628" s="1"/>
      <c r="D1628" s="1"/>
      <c r="E1628" s="1"/>
      <c r="F1628" s="1"/>
      <c r="G1628" s="1"/>
      <c r="H1628" s="1"/>
      <c r="I1628" s="1"/>
      <c r="J1628" s="1"/>
      <c r="K1628" s="1"/>
      <c r="L1628" s="1"/>
      <c r="M1628" s="1"/>
      <c r="N1628" s="1"/>
      <c r="O1628" s="1"/>
      <c r="P1628" s="1"/>
      <c r="Q1628" s="1"/>
      <c r="R1628" s="1"/>
      <c r="S1628" s="1"/>
      <c r="T1628" s="1"/>
      <c r="U1628" s="1"/>
    </row>
    <row r="1629" spans="1:21">
      <c r="A1629" s="1"/>
      <c r="B1629" s="1"/>
      <c r="C1629" s="1"/>
      <c r="D1629" s="1"/>
      <c r="E1629" s="1"/>
      <c r="F1629" s="1"/>
      <c r="G1629" s="1"/>
      <c r="H1629" s="1"/>
      <c r="I1629" s="1"/>
      <c r="J1629" s="1"/>
      <c r="K1629" s="1"/>
      <c r="L1629" s="1"/>
      <c r="M1629" s="1"/>
      <c r="N1629" s="1"/>
      <c r="O1629" s="1"/>
      <c r="P1629" s="1"/>
      <c r="Q1629" s="1"/>
      <c r="R1629" s="1"/>
      <c r="S1629" s="1"/>
      <c r="T1629" s="1"/>
      <c r="U1629" s="1"/>
    </row>
    <row r="1630" spans="1:21">
      <c r="A1630" s="1"/>
      <c r="B1630" s="1"/>
      <c r="C1630" s="1"/>
      <c r="D1630" s="1"/>
      <c r="E1630" s="1"/>
      <c r="F1630" s="1"/>
      <c r="G1630" s="1"/>
      <c r="H1630" s="1"/>
      <c r="I1630" s="1"/>
      <c r="J1630" s="1"/>
      <c r="K1630" s="1"/>
      <c r="L1630" s="1"/>
      <c r="M1630" s="1"/>
      <c r="N1630" s="1"/>
      <c r="O1630" s="1"/>
      <c r="P1630" s="1"/>
      <c r="Q1630" s="1"/>
      <c r="R1630" s="1"/>
      <c r="S1630" s="1"/>
      <c r="T1630" s="1"/>
      <c r="U1630" s="1"/>
    </row>
    <row r="1631" spans="1:21">
      <c r="A1631" s="1"/>
      <c r="B1631" s="1"/>
      <c r="C1631" s="1"/>
      <c r="D1631" s="1"/>
      <c r="E1631" s="1"/>
      <c r="F1631" s="1"/>
      <c r="G1631" s="1"/>
      <c r="H1631" s="1"/>
      <c r="I1631" s="1"/>
      <c r="J1631" s="1"/>
      <c r="K1631" s="1"/>
      <c r="L1631" s="1"/>
      <c r="M1631" s="1"/>
      <c r="N1631" s="1"/>
      <c r="O1631" s="1"/>
      <c r="P1631" s="1"/>
      <c r="Q1631" s="1"/>
      <c r="R1631" s="1"/>
      <c r="S1631" s="1"/>
      <c r="T1631" s="1"/>
      <c r="U1631" s="1"/>
    </row>
    <row r="1632" spans="1:21">
      <c r="A1632" s="1"/>
      <c r="B1632" s="1"/>
      <c r="C1632" s="1"/>
      <c r="D1632" s="1"/>
      <c r="E1632" s="1"/>
      <c r="F1632" s="1"/>
      <c r="G1632" s="1"/>
      <c r="H1632" s="1"/>
      <c r="I1632" s="1"/>
      <c r="J1632" s="1"/>
      <c r="K1632" s="1"/>
      <c r="L1632" s="1"/>
      <c r="M1632" s="1"/>
      <c r="N1632" s="1"/>
      <c r="O1632" s="1"/>
      <c r="P1632" s="1"/>
      <c r="Q1632" s="1"/>
      <c r="R1632" s="1"/>
      <c r="S1632" s="1"/>
      <c r="T1632" s="1"/>
      <c r="U1632" s="1"/>
    </row>
    <row r="1633" spans="1:21">
      <c r="A1633" s="1"/>
      <c r="B1633" s="1"/>
      <c r="C1633" s="1"/>
      <c r="D1633" s="1"/>
      <c r="E1633" s="1"/>
      <c r="F1633" s="1"/>
      <c r="G1633" s="1"/>
      <c r="H1633" s="1"/>
      <c r="I1633" s="1"/>
      <c r="J1633" s="1"/>
      <c r="K1633" s="1"/>
      <c r="L1633" s="1"/>
      <c r="M1633" s="1"/>
      <c r="N1633" s="1"/>
      <c r="O1633" s="1"/>
      <c r="P1633" s="1"/>
      <c r="Q1633" s="1"/>
      <c r="R1633" s="1"/>
      <c r="S1633" s="1"/>
      <c r="T1633" s="1"/>
      <c r="U1633" s="1"/>
    </row>
    <row r="1634" spans="1:21">
      <c r="A1634" s="1"/>
      <c r="B1634" s="1"/>
      <c r="C1634" s="1"/>
      <c r="D1634" s="1"/>
      <c r="E1634" s="1"/>
      <c r="F1634" s="1"/>
      <c r="G1634" s="1"/>
      <c r="H1634" s="1"/>
      <c r="I1634" s="1"/>
      <c r="J1634" s="1"/>
      <c r="K1634" s="1"/>
      <c r="L1634" s="1"/>
      <c r="M1634" s="1"/>
      <c r="N1634" s="1"/>
      <c r="O1634" s="1"/>
      <c r="P1634" s="1"/>
      <c r="Q1634" s="1"/>
      <c r="R1634" s="1"/>
      <c r="S1634" s="1"/>
      <c r="T1634" s="1"/>
      <c r="U1634" s="1"/>
    </row>
    <row r="1635" spans="1:21">
      <c r="A1635" s="1"/>
      <c r="B1635" s="1"/>
      <c r="C1635" s="1"/>
      <c r="D1635" s="1"/>
      <c r="E1635" s="1"/>
      <c r="F1635" s="1"/>
      <c r="G1635" s="1"/>
      <c r="H1635" s="1"/>
      <c r="I1635" s="1"/>
      <c r="J1635" s="1"/>
      <c r="K1635" s="1"/>
      <c r="L1635" s="1"/>
      <c r="M1635" s="1"/>
      <c r="N1635" s="1"/>
      <c r="O1635" s="1"/>
      <c r="P1635" s="1"/>
      <c r="Q1635" s="1"/>
      <c r="R1635" s="1"/>
      <c r="S1635" s="1"/>
      <c r="T1635" s="1"/>
      <c r="U1635" s="1"/>
    </row>
    <row r="1636" spans="1:21">
      <c r="A1636" s="1"/>
      <c r="B1636" s="1"/>
      <c r="C1636" s="1"/>
      <c r="D1636" s="1"/>
      <c r="E1636" s="1"/>
      <c r="F1636" s="1"/>
      <c r="G1636" s="1"/>
      <c r="H1636" s="1"/>
      <c r="I1636" s="1"/>
      <c r="J1636" s="1"/>
      <c r="K1636" s="1"/>
      <c r="L1636" s="1"/>
      <c r="M1636" s="1"/>
      <c r="N1636" s="1"/>
      <c r="O1636" s="1"/>
      <c r="P1636" s="1"/>
      <c r="Q1636" s="1"/>
      <c r="R1636" s="1"/>
      <c r="S1636" s="1"/>
      <c r="T1636" s="1"/>
      <c r="U1636" s="1"/>
    </row>
    <row r="1637" spans="1:21">
      <c r="A1637" s="1"/>
      <c r="B1637" s="1"/>
      <c r="C1637" s="1"/>
      <c r="D1637" s="1"/>
      <c r="E1637" s="1"/>
      <c r="F1637" s="1"/>
      <c r="G1637" s="1"/>
      <c r="H1637" s="1"/>
      <c r="I1637" s="1"/>
      <c r="J1637" s="1"/>
      <c r="K1637" s="1"/>
      <c r="L1637" s="1"/>
      <c r="M1637" s="1"/>
      <c r="N1637" s="1"/>
      <c r="O1637" s="1"/>
      <c r="P1637" s="1"/>
      <c r="Q1637" s="1"/>
      <c r="R1637" s="1"/>
      <c r="S1637" s="1"/>
      <c r="T1637" s="1"/>
      <c r="U1637" s="1"/>
    </row>
    <row r="1638" spans="1:21">
      <c r="A1638" s="1"/>
      <c r="B1638" s="1"/>
      <c r="C1638" s="1"/>
      <c r="D1638" s="1"/>
      <c r="E1638" s="1"/>
      <c r="F1638" s="1"/>
      <c r="G1638" s="1"/>
      <c r="H1638" s="1"/>
      <c r="I1638" s="1"/>
      <c r="J1638" s="1"/>
      <c r="K1638" s="1"/>
      <c r="L1638" s="1"/>
      <c r="M1638" s="1"/>
      <c r="N1638" s="1"/>
      <c r="O1638" s="1"/>
      <c r="P1638" s="1"/>
      <c r="Q1638" s="1"/>
      <c r="R1638" s="1"/>
      <c r="S1638" s="1"/>
      <c r="T1638" s="1"/>
      <c r="U1638" s="1"/>
    </row>
    <row r="1639" spans="1:21">
      <c r="A1639" s="1"/>
      <c r="B1639" s="1"/>
      <c r="C1639" s="1"/>
      <c r="D1639" s="1"/>
      <c r="E1639" s="1"/>
      <c r="F1639" s="1"/>
      <c r="G1639" s="1"/>
      <c r="H1639" s="1"/>
      <c r="I1639" s="1"/>
      <c r="J1639" s="1"/>
      <c r="K1639" s="1"/>
      <c r="L1639" s="1"/>
      <c r="M1639" s="1"/>
      <c r="N1639" s="1"/>
      <c r="O1639" s="1"/>
      <c r="P1639" s="1"/>
      <c r="Q1639" s="1"/>
      <c r="R1639" s="1"/>
      <c r="S1639" s="1"/>
      <c r="T1639" s="1"/>
      <c r="U1639" s="1"/>
    </row>
    <row r="1640" spans="1:21">
      <c r="A1640" s="1"/>
      <c r="B1640" s="1"/>
      <c r="C1640" s="1"/>
      <c r="D1640" s="1"/>
      <c r="E1640" s="1"/>
      <c r="F1640" s="1"/>
      <c r="G1640" s="1"/>
      <c r="H1640" s="1"/>
      <c r="I1640" s="1"/>
      <c r="J1640" s="1"/>
      <c r="K1640" s="1"/>
      <c r="L1640" s="1"/>
      <c r="M1640" s="1"/>
      <c r="N1640" s="1"/>
      <c r="O1640" s="1"/>
      <c r="P1640" s="1"/>
      <c r="Q1640" s="1"/>
      <c r="R1640" s="1"/>
      <c r="S1640" s="1"/>
      <c r="T1640" s="1"/>
      <c r="U1640" s="1"/>
    </row>
    <row r="1641" spans="1:21">
      <c r="A1641" s="1"/>
      <c r="B1641" s="1"/>
      <c r="C1641" s="1"/>
      <c r="D1641" s="1"/>
      <c r="E1641" s="1"/>
      <c r="F1641" s="1"/>
      <c r="G1641" s="1"/>
      <c r="H1641" s="1"/>
      <c r="I1641" s="1"/>
      <c r="J1641" s="1"/>
      <c r="K1641" s="1"/>
      <c r="L1641" s="1"/>
      <c r="M1641" s="1"/>
      <c r="N1641" s="1"/>
      <c r="O1641" s="1"/>
      <c r="P1641" s="1"/>
      <c r="Q1641" s="1"/>
      <c r="R1641" s="1"/>
      <c r="S1641" s="1"/>
      <c r="T1641" s="1"/>
      <c r="U1641" s="1"/>
    </row>
    <row r="1642" spans="1:21">
      <c r="A1642" s="1"/>
      <c r="B1642" s="1"/>
      <c r="C1642" s="1"/>
      <c r="D1642" s="1"/>
      <c r="E1642" s="1"/>
      <c r="F1642" s="1"/>
      <c r="G1642" s="1"/>
      <c r="H1642" s="1"/>
      <c r="I1642" s="1"/>
      <c r="J1642" s="1"/>
      <c r="K1642" s="1"/>
      <c r="L1642" s="1"/>
      <c r="M1642" s="1"/>
      <c r="N1642" s="1"/>
      <c r="O1642" s="1"/>
      <c r="P1642" s="1"/>
      <c r="Q1642" s="1"/>
      <c r="R1642" s="1"/>
      <c r="S1642" s="1"/>
      <c r="T1642" s="1"/>
      <c r="U1642" s="1"/>
    </row>
    <row r="1643" spans="1:21">
      <c r="A1643" s="1"/>
      <c r="B1643" s="1"/>
      <c r="C1643" s="1"/>
      <c r="D1643" s="1"/>
      <c r="E1643" s="1"/>
      <c r="F1643" s="1"/>
      <c r="G1643" s="1"/>
      <c r="H1643" s="1"/>
      <c r="I1643" s="1"/>
      <c r="J1643" s="1"/>
      <c r="K1643" s="1"/>
      <c r="L1643" s="1"/>
      <c r="M1643" s="1"/>
      <c r="N1643" s="1"/>
      <c r="O1643" s="1"/>
      <c r="P1643" s="1"/>
      <c r="Q1643" s="1"/>
      <c r="R1643" s="1"/>
      <c r="S1643" s="1"/>
      <c r="T1643" s="1"/>
      <c r="U1643" s="1"/>
    </row>
    <row r="1644" spans="1:21">
      <c r="A1644" s="1"/>
      <c r="B1644" s="1"/>
      <c r="C1644" s="1"/>
      <c r="D1644" s="1"/>
      <c r="E1644" s="1"/>
      <c r="F1644" s="1"/>
      <c r="G1644" s="1"/>
      <c r="H1644" s="1"/>
      <c r="I1644" s="1"/>
      <c r="J1644" s="1"/>
      <c r="K1644" s="1"/>
      <c r="L1644" s="1"/>
      <c r="M1644" s="1"/>
      <c r="N1644" s="1"/>
      <c r="O1644" s="1"/>
      <c r="P1644" s="1"/>
      <c r="Q1644" s="1"/>
      <c r="R1644" s="1"/>
      <c r="S1644" s="1"/>
      <c r="T1644" s="1"/>
      <c r="U1644" s="1"/>
    </row>
    <row r="1645" spans="1:21">
      <c r="A1645" s="1"/>
      <c r="B1645" s="1"/>
      <c r="C1645" s="1"/>
      <c r="D1645" s="1"/>
      <c r="E1645" s="1"/>
      <c r="F1645" s="1"/>
      <c r="G1645" s="1"/>
      <c r="H1645" s="1"/>
      <c r="I1645" s="1"/>
      <c r="J1645" s="1"/>
      <c r="K1645" s="1"/>
      <c r="L1645" s="1"/>
      <c r="M1645" s="1"/>
      <c r="N1645" s="1"/>
      <c r="O1645" s="1"/>
      <c r="P1645" s="1"/>
      <c r="Q1645" s="1"/>
      <c r="R1645" s="1"/>
      <c r="S1645" s="1"/>
      <c r="T1645" s="1"/>
      <c r="U1645" s="1"/>
    </row>
    <row r="1646" spans="1:21">
      <c r="A1646" s="1"/>
      <c r="B1646" s="1"/>
      <c r="C1646" s="1"/>
      <c r="D1646" s="1"/>
      <c r="E1646" s="1"/>
      <c r="F1646" s="1"/>
      <c r="G1646" s="1"/>
      <c r="H1646" s="1"/>
      <c r="I1646" s="1"/>
      <c r="J1646" s="1"/>
      <c r="K1646" s="1"/>
      <c r="L1646" s="1"/>
      <c r="M1646" s="1"/>
      <c r="N1646" s="1"/>
      <c r="O1646" s="1"/>
      <c r="P1646" s="1"/>
      <c r="Q1646" s="1"/>
      <c r="R1646" s="1"/>
      <c r="S1646" s="1"/>
      <c r="T1646" s="1"/>
      <c r="U1646" s="1"/>
    </row>
    <row r="1647" spans="1:21">
      <c r="A1647" s="1"/>
      <c r="B1647" s="1"/>
      <c r="C1647" s="1"/>
      <c r="D1647" s="1"/>
      <c r="E1647" s="1"/>
      <c r="F1647" s="1"/>
      <c r="G1647" s="1"/>
      <c r="H1647" s="1"/>
      <c r="I1647" s="1"/>
      <c r="J1647" s="1"/>
      <c r="K1647" s="1"/>
      <c r="L1647" s="1"/>
      <c r="M1647" s="1"/>
      <c r="N1647" s="1"/>
      <c r="O1647" s="1"/>
      <c r="P1647" s="1"/>
      <c r="Q1647" s="1"/>
      <c r="R1647" s="1"/>
      <c r="S1647" s="1"/>
      <c r="T1647" s="1"/>
      <c r="U1647" s="1"/>
    </row>
    <row r="1648" spans="1:21">
      <c r="A1648" s="1"/>
      <c r="B1648" s="1"/>
      <c r="C1648" s="1"/>
      <c r="D1648" s="1"/>
      <c r="E1648" s="1"/>
      <c r="F1648" s="1"/>
      <c r="G1648" s="1"/>
      <c r="H1648" s="1"/>
      <c r="I1648" s="1"/>
      <c r="J1648" s="1"/>
      <c r="K1648" s="1"/>
      <c r="L1648" s="1"/>
      <c r="M1648" s="1"/>
      <c r="N1648" s="1"/>
      <c r="O1648" s="1"/>
      <c r="P1648" s="1"/>
      <c r="Q1648" s="1"/>
      <c r="R1648" s="1"/>
      <c r="S1648" s="1"/>
      <c r="T1648" s="1"/>
      <c r="U1648" s="1"/>
    </row>
    <row r="1649" spans="1:21">
      <c r="A1649" s="1"/>
      <c r="B1649" s="1"/>
      <c r="C1649" s="1"/>
      <c r="D1649" s="1"/>
      <c r="E1649" s="1"/>
      <c r="F1649" s="1"/>
      <c r="G1649" s="1"/>
      <c r="H1649" s="1"/>
      <c r="I1649" s="1"/>
      <c r="J1649" s="1"/>
      <c r="K1649" s="1"/>
      <c r="L1649" s="1"/>
      <c r="M1649" s="1"/>
      <c r="N1649" s="1"/>
      <c r="O1649" s="1"/>
      <c r="P1649" s="1"/>
      <c r="Q1649" s="1"/>
      <c r="R1649" s="1"/>
      <c r="S1649" s="1"/>
      <c r="T1649" s="1"/>
      <c r="U1649" s="1"/>
    </row>
    <row r="1650" spans="1:21">
      <c r="A1650" s="1"/>
      <c r="B1650" s="1"/>
      <c r="C1650" s="1"/>
      <c r="D1650" s="1"/>
      <c r="E1650" s="1"/>
      <c r="F1650" s="1"/>
      <c r="G1650" s="1"/>
      <c r="H1650" s="1"/>
      <c r="I1650" s="1"/>
      <c r="J1650" s="1"/>
      <c r="K1650" s="1"/>
      <c r="L1650" s="1"/>
      <c r="M1650" s="1"/>
      <c r="N1650" s="1"/>
      <c r="O1650" s="1"/>
      <c r="P1650" s="1"/>
      <c r="Q1650" s="1"/>
      <c r="R1650" s="1"/>
      <c r="S1650" s="1"/>
      <c r="T1650" s="1"/>
      <c r="U1650" s="1"/>
    </row>
    <row r="1651" spans="1:21">
      <c r="A1651" s="1"/>
      <c r="B1651" s="1"/>
      <c r="C1651" s="1"/>
      <c r="D1651" s="1"/>
      <c r="E1651" s="1"/>
      <c r="F1651" s="1"/>
      <c r="G1651" s="1"/>
      <c r="H1651" s="1"/>
      <c r="I1651" s="1"/>
      <c r="J1651" s="1"/>
      <c r="K1651" s="1"/>
      <c r="L1651" s="1"/>
      <c r="M1651" s="1"/>
      <c r="N1651" s="1"/>
      <c r="O1651" s="1"/>
      <c r="P1651" s="1"/>
      <c r="Q1651" s="1"/>
      <c r="R1651" s="1"/>
      <c r="S1651" s="1"/>
      <c r="T1651" s="1"/>
      <c r="U1651" s="1"/>
    </row>
    <row r="1652" spans="1:21">
      <c r="A1652" s="1"/>
      <c r="B1652" s="1"/>
      <c r="C1652" s="1"/>
      <c r="D1652" s="1"/>
      <c r="E1652" s="1"/>
      <c r="F1652" s="1"/>
      <c r="G1652" s="1"/>
      <c r="H1652" s="1"/>
      <c r="I1652" s="1"/>
      <c r="J1652" s="1"/>
      <c r="K1652" s="1"/>
      <c r="L1652" s="1"/>
      <c r="M1652" s="1"/>
      <c r="N1652" s="1"/>
      <c r="O1652" s="1"/>
      <c r="P1652" s="1"/>
      <c r="Q1652" s="1"/>
      <c r="R1652" s="1"/>
      <c r="S1652" s="1"/>
      <c r="T1652" s="1"/>
      <c r="U1652" s="1"/>
    </row>
    <row r="1653" spans="1:21">
      <c r="A1653" s="1"/>
      <c r="B1653" s="1"/>
      <c r="C1653" s="1"/>
      <c r="D1653" s="1"/>
      <c r="E1653" s="1"/>
      <c r="F1653" s="1"/>
      <c r="G1653" s="1"/>
      <c r="H1653" s="1"/>
      <c r="I1653" s="1"/>
      <c r="J1653" s="1"/>
      <c r="K1653" s="1"/>
      <c r="L1653" s="1"/>
      <c r="M1653" s="1"/>
      <c r="N1653" s="1"/>
      <c r="O1653" s="1"/>
      <c r="P1653" s="1"/>
      <c r="Q1653" s="1"/>
      <c r="R1653" s="1"/>
      <c r="S1653" s="1"/>
      <c r="T1653" s="1"/>
      <c r="U1653" s="1"/>
    </row>
    <row r="1654" spans="1:21">
      <c r="A1654" s="1"/>
      <c r="B1654" s="1"/>
      <c r="C1654" s="1"/>
      <c r="D1654" s="1"/>
      <c r="E1654" s="1"/>
      <c r="F1654" s="1"/>
      <c r="G1654" s="1"/>
      <c r="H1654" s="1"/>
      <c r="I1654" s="1"/>
      <c r="J1654" s="1"/>
      <c r="K1654" s="1"/>
      <c r="L1654" s="1"/>
      <c r="M1654" s="1"/>
      <c r="N1654" s="1"/>
      <c r="O1654" s="1"/>
      <c r="P1654" s="1"/>
      <c r="Q1654" s="1"/>
      <c r="R1654" s="1"/>
      <c r="S1654" s="1"/>
      <c r="T1654" s="1"/>
      <c r="U1654" s="1"/>
    </row>
    <row r="1655" spans="1:21">
      <c r="A1655" s="1"/>
      <c r="B1655" s="1"/>
      <c r="C1655" s="1"/>
      <c r="D1655" s="1"/>
      <c r="E1655" s="1"/>
      <c r="F1655" s="1"/>
      <c r="G1655" s="1"/>
      <c r="H1655" s="1"/>
      <c r="I1655" s="1"/>
      <c r="J1655" s="1"/>
      <c r="K1655" s="1"/>
      <c r="L1655" s="1"/>
      <c r="M1655" s="1"/>
      <c r="N1655" s="1"/>
      <c r="O1655" s="1"/>
      <c r="P1655" s="1"/>
      <c r="Q1655" s="1"/>
      <c r="R1655" s="1"/>
      <c r="S1655" s="1"/>
      <c r="T1655" s="1"/>
      <c r="U1655" s="1"/>
    </row>
    <row r="1656" spans="1:21">
      <c r="A1656" s="1"/>
      <c r="B1656" s="1"/>
      <c r="C1656" s="1"/>
      <c r="D1656" s="1"/>
      <c r="E1656" s="1"/>
      <c r="F1656" s="1"/>
      <c r="G1656" s="1"/>
      <c r="H1656" s="1"/>
      <c r="I1656" s="1"/>
      <c r="J1656" s="1"/>
      <c r="K1656" s="1"/>
      <c r="L1656" s="1"/>
      <c r="M1656" s="1"/>
      <c r="N1656" s="1"/>
      <c r="O1656" s="1"/>
      <c r="P1656" s="1"/>
      <c r="Q1656" s="1"/>
      <c r="R1656" s="1"/>
      <c r="S1656" s="1"/>
      <c r="T1656" s="1"/>
      <c r="U1656" s="1"/>
    </row>
    <row r="1657" spans="1:21">
      <c r="A1657" s="1"/>
      <c r="B1657" s="1"/>
      <c r="C1657" s="1"/>
      <c r="D1657" s="1"/>
      <c r="E1657" s="1"/>
      <c r="F1657" s="1"/>
      <c r="G1657" s="1"/>
      <c r="H1657" s="1"/>
      <c r="I1657" s="1"/>
      <c r="J1657" s="1"/>
      <c r="K1657" s="1"/>
      <c r="L1657" s="1"/>
      <c r="M1657" s="1"/>
      <c r="N1657" s="1"/>
      <c r="O1657" s="1"/>
      <c r="P1657" s="1"/>
      <c r="Q1657" s="1"/>
      <c r="R1657" s="1"/>
      <c r="S1657" s="1"/>
      <c r="T1657" s="1"/>
      <c r="U1657" s="1"/>
    </row>
    <row r="1658" spans="1:21">
      <c r="A1658" s="1"/>
      <c r="B1658" s="1"/>
      <c r="C1658" s="1"/>
      <c r="D1658" s="1"/>
      <c r="E1658" s="1"/>
      <c r="F1658" s="1"/>
      <c r="G1658" s="1"/>
      <c r="H1658" s="1"/>
      <c r="I1658" s="1"/>
      <c r="J1658" s="1"/>
      <c r="K1658" s="1"/>
      <c r="L1658" s="1"/>
      <c r="M1658" s="1"/>
      <c r="N1658" s="1"/>
      <c r="O1658" s="1"/>
      <c r="P1658" s="1"/>
      <c r="Q1658" s="1"/>
      <c r="R1658" s="1"/>
      <c r="S1658" s="1"/>
      <c r="T1658" s="1"/>
      <c r="U1658" s="1"/>
    </row>
    <row r="1659" spans="1:21">
      <c r="A1659" s="1"/>
      <c r="B1659" s="1"/>
      <c r="C1659" s="1"/>
      <c r="D1659" s="1"/>
      <c r="E1659" s="1"/>
      <c r="F1659" s="1"/>
      <c r="G1659" s="1"/>
      <c r="H1659" s="1"/>
      <c r="I1659" s="1"/>
      <c r="J1659" s="1"/>
      <c r="K1659" s="1"/>
      <c r="L1659" s="1"/>
      <c r="M1659" s="1"/>
      <c r="N1659" s="1"/>
      <c r="O1659" s="1"/>
      <c r="P1659" s="1"/>
      <c r="Q1659" s="1"/>
      <c r="R1659" s="1"/>
      <c r="S1659" s="1"/>
      <c r="T1659" s="1"/>
      <c r="U1659" s="1"/>
    </row>
    <row r="1660" spans="1:21">
      <c r="A1660" s="1"/>
      <c r="B1660" s="1"/>
      <c r="C1660" s="1"/>
      <c r="D1660" s="1"/>
      <c r="E1660" s="1"/>
      <c r="F1660" s="1"/>
      <c r="G1660" s="1"/>
      <c r="H1660" s="1"/>
      <c r="I1660" s="1"/>
      <c r="J1660" s="1"/>
      <c r="K1660" s="1"/>
      <c r="L1660" s="1"/>
      <c r="M1660" s="1"/>
      <c r="N1660" s="1"/>
      <c r="O1660" s="1"/>
      <c r="P1660" s="1"/>
      <c r="Q1660" s="1"/>
      <c r="R1660" s="1"/>
      <c r="S1660" s="1"/>
      <c r="T1660" s="1"/>
      <c r="U1660" s="1"/>
    </row>
    <row r="1661" spans="1:21">
      <c r="A1661" s="1"/>
      <c r="B1661" s="1"/>
      <c r="C1661" s="1"/>
      <c r="D1661" s="1"/>
      <c r="E1661" s="1"/>
      <c r="F1661" s="1"/>
      <c r="G1661" s="1"/>
      <c r="H1661" s="1"/>
      <c r="I1661" s="1"/>
      <c r="J1661" s="1"/>
      <c r="K1661" s="1"/>
      <c r="L1661" s="1"/>
      <c r="M1661" s="1"/>
      <c r="N1661" s="1"/>
      <c r="O1661" s="1"/>
      <c r="P1661" s="1"/>
      <c r="Q1661" s="1"/>
      <c r="R1661" s="1"/>
      <c r="S1661" s="1"/>
      <c r="T1661" s="1"/>
      <c r="U1661" s="1"/>
    </row>
    <row r="1662" spans="1:21">
      <c r="A1662" s="1"/>
      <c r="B1662" s="1"/>
      <c r="C1662" s="1"/>
      <c r="D1662" s="1"/>
      <c r="E1662" s="1"/>
      <c r="F1662" s="1"/>
      <c r="G1662" s="1"/>
      <c r="H1662" s="1"/>
      <c r="I1662" s="1"/>
      <c r="J1662" s="1"/>
      <c r="K1662" s="1"/>
      <c r="L1662" s="1"/>
      <c r="M1662" s="1"/>
      <c r="N1662" s="1"/>
      <c r="O1662" s="1"/>
      <c r="P1662" s="1"/>
      <c r="Q1662" s="1"/>
      <c r="R1662" s="1"/>
      <c r="S1662" s="1"/>
      <c r="T1662" s="1"/>
      <c r="U1662" s="1"/>
    </row>
    <row r="1663" spans="1:21">
      <c r="A1663" s="1"/>
      <c r="B1663" s="1"/>
      <c r="C1663" s="1"/>
      <c r="D1663" s="1"/>
      <c r="E1663" s="1"/>
      <c r="F1663" s="1"/>
      <c r="G1663" s="1"/>
      <c r="H1663" s="1"/>
      <c r="I1663" s="1"/>
      <c r="J1663" s="1"/>
      <c r="K1663" s="1"/>
      <c r="L1663" s="1"/>
      <c r="M1663" s="1"/>
      <c r="N1663" s="1"/>
      <c r="O1663" s="1"/>
      <c r="P1663" s="1"/>
      <c r="Q1663" s="1"/>
      <c r="R1663" s="1"/>
      <c r="S1663" s="1"/>
      <c r="T1663" s="1"/>
      <c r="U1663" s="1"/>
    </row>
    <row r="1664" spans="1:21">
      <c r="A1664" s="1"/>
      <c r="B1664" s="1"/>
      <c r="C1664" s="1"/>
      <c r="D1664" s="1"/>
      <c r="E1664" s="1"/>
      <c r="F1664" s="1"/>
      <c r="G1664" s="1"/>
      <c r="H1664" s="1"/>
      <c r="I1664" s="1"/>
      <c r="J1664" s="1"/>
      <c r="K1664" s="1"/>
      <c r="L1664" s="1"/>
      <c r="M1664" s="1"/>
      <c r="N1664" s="1"/>
      <c r="O1664" s="1"/>
      <c r="P1664" s="1"/>
      <c r="Q1664" s="1"/>
      <c r="R1664" s="1"/>
      <c r="S1664" s="1"/>
      <c r="T1664" s="1"/>
      <c r="U1664" s="1"/>
    </row>
    <row r="1665" spans="1:21">
      <c r="A1665" s="1"/>
      <c r="B1665" s="1"/>
      <c r="C1665" s="1"/>
      <c r="D1665" s="1"/>
      <c r="E1665" s="1"/>
      <c r="F1665" s="1"/>
      <c r="G1665" s="1"/>
      <c r="H1665" s="1"/>
      <c r="I1665" s="1"/>
      <c r="J1665" s="1"/>
      <c r="K1665" s="1"/>
      <c r="L1665" s="1"/>
      <c r="M1665" s="1"/>
      <c r="N1665" s="1"/>
      <c r="O1665" s="1"/>
      <c r="P1665" s="1"/>
      <c r="Q1665" s="1"/>
      <c r="R1665" s="1"/>
      <c r="S1665" s="1"/>
      <c r="T1665" s="1"/>
      <c r="U1665" s="1"/>
    </row>
    <row r="1666" spans="1:21">
      <c r="A1666" s="1"/>
      <c r="B1666" s="1"/>
      <c r="C1666" s="1"/>
      <c r="D1666" s="1"/>
      <c r="E1666" s="1"/>
      <c r="F1666" s="1"/>
      <c r="G1666" s="1"/>
      <c r="H1666" s="1"/>
      <c r="I1666" s="1"/>
      <c r="J1666" s="1"/>
      <c r="K1666" s="1"/>
      <c r="L1666" s="1"/>
      <c r="M1666" s="1"/>
      <c r="N1666" s="1"/>
      <c r="O1666" s="1"/>
      <c r="P1666" s="1"/>
      <c r="Q1666" s="1"/>
      <c r="R1666" s="1"/>
      <c r="S1666" s="1"/>
      <c r="T1666" s="1"/>
      <c r="U1666" s="1"/>
    </row>
    <row r="1667" spans="1:21">
      <c r="A1667" s="1"/>
      <c r="B1667" s="1"/>
      <c r="C1667" s="1"/>
      <c r="D1667" s="1"/>
      <c r="E1667" s="1"/>
      <c r="F1667" s="1"/>
      <c r="G1667" s="1"/>
      <c r="H1667" s="1"/>
      <c r="I1667" s="1"/>
      <c r="J1667" s="1"/>
      <c r="K1667" s="1"/>
      <c r="L1667" s="1"/>
      <c r="M1667" s="1"/>
      <c r="N1667" s="1"/>
      <c r="O1667" s="1"/>
      <c r="P1667" s="1"/>
      <c r="Q1667" s="1"/>
      <c r="R1667" s="1"/>
      <c r="S1667" s="1"/>
      <c r="T1667" s="1"/>
      <c r="U1667" s="1"/>
    </row>
    <row r="1668" spans="1:21">
      <c r="A1668" s="1"/>
      <c r="B1668" s="1"/>
      <c r="C1668" s="1"/>
      <c r="D1668" s="1"/>
      <c r="E1668" s="1"/>
      <c r="F1668" s="1"/>
      <c r="G1668" s="1"/>
      <c r="H1668" s="1"/>
      <c r="I1668" s="1"/>
      <c r="J1668" s="1"/>
      <c r="K1668" s="1"/>
      <c r="L1668" s="1"/>
      <c r="M1668" s="1"/>
      <c r="N1668" s="1"/>
      <c r="O1668" s="1"/>
      <c r="P1668" s="1"/>
      <c r="Q1668" s="1"/>
      <c r="R1668" s="1"/>
      <c r="S1668" s="1"/>
      <c r="T1668" s="1"/>
      <c r="U1668" s="1"/>
    </row>
    <row r="1669" spans="1:21">
      <c r="A1669" s="1"/>
      <c r="B1669" s="1"/>
      <c r="C1669" s="1"/>
      <c r="D1669" s="1"/>
      <c r="E1669" s="1"/>
      <c r="F1669" s="1"/>
      <c r="G1669" s="1"/>
      <c r="H1669" s="1"/>
      <c r="I1669" s="1"/>
      <c r="J1669" s="1"/>
      <c r="K1669" s="1"/>
      <c r="L1669" s="1"/>
      <c r="M1669" s="1"/>
      <c r="N1669" s="1"/>
      <c r="O1669" s="1"/>
      <c r="P1669" s="1"/>
      <c r="Q1669" s="1"/>
      <c r="R1669" s="1"/>
      <c r="S1669" s="1"/>
      <c r="T1669" s="1"/>
      <c r="U1669" s="1"/>
    </row>
    <row r="1670" spans="1:21">
      <c r="A1670" s="1"/>
      <c r="B1670" s="1"/>
      <c r="C1670" s="1"/>
      <c r="D1670" s="1"/>
      <c r="E1670" s="1"/>
      <c r="F1670" s="1"/>
      <c r="G1670" s="1"/>
      <c r="H1670" s="1"/>
      <c r="I1670" s="1"/>
      <c r="J1670" s="1"/>
      <c r="K1670" s="1"/>
      <c r="L1670" s="1"/>
      <c r="M1670" s="1"/>
      <c r="N1670" s="1"/>
      <c r="O1670" s="1"/>
      <c r="P1670" s="1"/>
      <c r="Q1670" s="1"/>
      <c r="R1670" s="1"/>
      <c r="S1670" s="1"/>
      <c r="T1670" s="1"/>
      <c r="U1670" s="1"/>
    </row>
    <row r="1671" spans="1:21">
      <c r="A1671" s="1"/>
      <c r="B1671" s="1"/>
      <c r="C1671" s="1"/>
      <c r="D1671" s="1"/>
      <c r="E1671" s="1"/>
      <c r="F1671" s="1"/>
      <c r="G1671" s="1"/>
      <c r="H1671" s="1"/>
      <c r="I1671" s="1"/>
      <c r="J1671" s="1"/>
      <c r="K1671" s="1"/>
      <c r="L1671" s="1"/>
      <c r="M1671" s="1"/>
      <c r="N1671" s="1"/>
      <c r="O1671" s="1"/>
      <c r="P1671" s="1"/>
      <c r="Q1671" s="1"/>
      <c r="R1671" s="1"/>
      <c r="S1671" s="1"/>
      <c r="T1671" s="1"/>
      <c r="U1671" s="1"/>
    </row>
    <row r="1672" spans="1:21">
      <c r="A1672" s="1"/>
      <c r="B1672" s="1"/>
      <c r="C1672" s="1"/>
      <c r="D1672" s="1"/>
      <c r="E1672" s="1"/>
      <c r="F1672" s="1"/>
      <c r="G1672" s="1"/>
      <c r="H1672" s="1"/>
      <c r="I1672" s="1"/>
      <c r="J1672" s="1"/>
      <c r="K1672" s="1"/>
      <c r="L1672" s="1"/>
      <c r="M1672" s="1"/>
      <c r="N1672" s="1"/>
      <c r="O1672" s="1"/>
      <c r="P1672" s="1"/>
      <c r="Q1672" s="1"/>
      <c r="R1672" s="1"/>
      <c r="S1672" s="1"/>
      <c r="T1672" s="1"/>
      <c r="U1672" s="1"/>
    </row>
    <row r="1673" spans="1:21">
      <c r="A1673" s="1"/>
      <c r="B1673" s="1"/>
      <c r="C1673" s="1"/>
      <c r="D1673" s="1"/>
      <c r="E1673" s="1"/>
      <c r="F1673" s="1"/>
      <c r="G1673" s="1"/>
      <c r="H1673" s="1"/>
      <c r="I1673" s="1"/>
      <c r="J1673" s="1"/>
      <c r="K1673" s="1"/>
      <c r="L1673" s="1"/>
      <c r="M1673" s="1"/>
      <c r="N1673" s="1"/>
      <c r="O1673" s="1"/>
      <c r="P1673" s="1"/>
      <c r="Q1673" s="1"/>
      <c r="R1673" s="1"/>
      <c r="S1673" s="1"/>
      <c r="T1673" s="1"/>
      <c r="U1673" s="1"/>
    </row>
    <row r="1674" spans="1:21">
      <c r="A1674" s="1"/>
      <c r="B1674" s="1"/>
      <c r="C1674" s="1"/>
      <c r="D1674" s="1"/>
      <c r="E1674" s="1"/>
      <c r="F1674" s="1"/>
      <c r="G1674" s="1"/>
      <c r="H1674" s="1"/>
      <c r="I1674" s="1"/>
      <c r="J1674" s="1"/>
      <c r="K1674" s="1"/>
      <c r="L1674" s="1"/>
      <c r="M1674" s="1"/>
      <c r="N1674" s="1"/>
      <c r="O1674" s="1"/>
      <c r="P1674" s="1"/>
      <c r="Q1674" s="1"/>
      <c r="R1674" s="1"/>
      <c r="S1674" s="1"/>
      <c r="T1674" s="1"/>
      <c r="U1674" s="1"/>
    </row>
    <row r="1675" spans="1:21">
      <c r="A1675" s="1"/>
      <c r="B1675" s="1"/>
      <c r="C1675" s="1"/>
      <c r="D1675" s="1"/>
      <c r="E1675" s="1"/>
      <c r="F1675" s="1"/>
      <c r="G1675" s="1"/>
      <c r="H1675" s="1"/>
      <c r="I1675" s="1"/>
      <c r="J1675" s="1"/>
      <c r="K1675" s="1"/>
      <c r="L1675" s="1"/>
      <c r="M1675" s="1"/>
      <c r="N1675" s="1"/>
      <c r="O1675" s="1"/>
      <c r="P1675" s="1"/>
      <c r="Q1675" s="1"/>
      <c r="R1675" s="1"/>
      <c r="S1675" s="1"/>
      <c r="T1675" s="1"/>
      <c r="U1675" s="1"/>
    </row>
    <row r="1676" spans="1:21">
      <c r="A1676" s="1"/>
      <c r="B1676" s="1"/>
      <c r="C1676" s="1"/>
      <c r="D1676" s="1"/>
      <c r="E1676" s="1"/>
      <c r="F1676" s="1"/>
      <c r="G1676" s="1"/>
      <c r="H1676" s="1"/>
      <c r="I1676" s="1"/>
      <c r="J1676" s="1"/>
      <c r="K1676" s="1"/>
      <c r="L1676" s="1"/>
      <c r="M1676" s="1"/>
      <c r="N1676" s="1"/>
      <c r="O1676" s="1"/>
      <c r="P1676" s="1"/>
      <c r="Q1676" s="1"/>
      <c r="R1676" s="1"/>
      <c r="S1676" s="1"/>
      <c r="T1676" s="1"/>
      <c r="U1676" s="1"/>
    </row>
    <row r="1677" spans="1:21">
      <c r="A1677" s="1"/>
      <c r="B1677" s="1"/>
      <c r="C1677" s="1"/>
      <c r="D1677" s="1"/>
      <c r="E1677" s="1"/>
      <c r="F1677" s="1"/>
      <c r="G1677" s="1"/>
      <c r="H1677" s="1"/>
      <c r="I1677" s="1"/>
      <c r="J1677" s="1"/>
      <c r="K1677" s="1"/>
      <c r="L1677" s="1"/>
      <c r="M1677" s="1"/>
      <c r="N1677" s="1"/>
      <c r="O1677" s="1"/>
      <c r="P1677" s="1"/>
      <c r="Q1677" s="1"/>
      <c r="R1677" s="1"/>
      <c r="S1677" s="1"/>
      <c r="T1677" s="1"/>
      <c r="U1677" s="1"/>
    </row>
    <row r="1678" spans="1:21">
      <c r="A1678" s="1"/>
      <c r="B1678" s="1"/>
      <c r="C1678" s="1"/>
      <c r="D1678" s="1"/>
      <c r="E1678" s="1"/>
      <c r="F1678" s="1"/>
      <c r="G1678" s="1"/>
      <c r="H1678" s="1"/>
      <c r="I1678" s="1"/>
      <c r="J1678" s="1"/>
      <c r="K1678" s="1"/>
      <c r="L1678" s="1"/>
      <c r="M1678" s="1"/>
      <c r="N1678" s="1"/>
      <c r="O1678" s="1"/>
      <c r="P1678" s="1"/>
      <c r="Q1678" s="1"/>
      <c r="R1678" s="1"/>
      <c r="S1678" s="1"/>
      <c r="T1678" s="1"/>
      <c r="U1678" s="1"/>
    </row>
    <row r="1679" spans="1:21">
      <c r="A1679" s="1"/>
      <c r="B1679" s="1"/>
      <c r="C1679" s="1"/>
      <c r="D1679" s="1"/>
      <c r="E1679" s="1"/>
      <c r="F1679" s="1"/>
      <c r="G1679" s="1"/>
      <c r="H1679" s="1"/>
      <c r="I1679" s="1"/>
      <c r="J1679" s="1"/>
      <c r="K1679" s="1"/>
      <c r="L1679" s="1"/>
      <c r="M1679" s="1"/>
      <c r="N1679" s="1"/>
      <c r="O1679" s="1"/>
      <c r="P1679" s="1"/>
      <c r="Q1679" s="1"/>
      <c r="R1679" s="1"/>
      <c r="S1679" s="1"/>
      <c r="T1679" s="1"/>
      <c r="U1679" s="1"/>
    </row>
    <row r="1680" spans="1:21">
      <c r="A1680" s="1"/>
      <c r="B1680" s="1"/>
      <c r="C1680" s="1"/>
      <c r="D1680" s="1"/>
      <c r="E1680" s="1"/>
      <c r="F1680" s="1"/>
      <c r="G1680" s="1"/>
      <c r="H1680" s="1"/>
      <c r="I1680" s="1"/>
      <c r="J1680" s="1"/>
      <c r="K1680" s="1"/>
      <c r="L1680" s="1"/>
      <c r="M1680" s="1"/>
      <c r="N1680" s="1"/>
      <c r="O1680" s="1"/>
      <c r="P1680" s="1"/>
      <c r="Q1680" s="1"/>
      <c r="R1680" s="1"/>
      <c r="S1680" s="1"/>
      <c r="T1680" s="1"/>
      <c r="U1680" s="1"/>
    </row>
    <row r="1681" spans="1:21">
      <c r="A1681" s="1"/>
      <c r="B1681" s="1"/>
      <c r="C1681" s="1"/>
      <c r="D1681" s="1"/>
      <c r="E1681" s="1"/>
      <c r="F1681" s="1"/>
      <c r="G1681" s="1"/>
      <c r="H1681" s="1"/>
      <c r="I1681" s="1"/>
      <c r="J1681" s="1"/>
      <c r="K1681" s="1"/>
      <c r="L1681" s="1"/>
      <c r="M1681" s="1"/>
      <c r="N1681" s="1"/>
      <c r="O1681" s="1"/>
      <c r="P1681" s="1"/>
      <c r="Q1681" s="1"/>
      <c r="R1681" s="1"/>
      <c r="S1681" s="1"/>
      <c r="T1681" s="1"/>
      <c r="U1681" s="1"/>
    </row>
    <row r="1682" spans="1:21">
      <c r="A1682" s="1"/>
      <c r="B1682" s="1"/>
      <c r="C1682" s="1"/>
      <c r="D1682" s="1"/>
      <c r="E1682" s="1"/>
      <c r="F1682" s="1"/>
      <c r="G1682" s="1"/>
      <c r="H1682" s="1"/>
      <c r="I1682" s="1"/>
      <c r="J1682" s="1"/>
      <c r="K1682" s="1"/>
      <c r="L1682" s="1"/>
      <c r="M1682" s="1"/>
      <c r="N1682" s="1"/>
      <c r="O1682" s="1"/>
      <c r="P1682" s="1"/>
      <c r="Q1682" s="1"/>
      <c r="R1682" s="1"/>
      <c r="S1682" s="1"/>
      <c r="T1682" s="1"/>
      <c r="U1682" s="1"/>
    </row>
    <row r="1683" spans="1:21">
      <c r="A1683" s="1"/>
      <c r="B1683" s="1"/>
      <c r="C1683" s="1"/>
      <c r="D1683" s="1"/>
      <c r="E1683" s="1"/>
      <c r="F1683" s="1"/>
      <c r="G1683" s="1"/>
      <c r="H1683" s="1"/>
      <c r="I1683" s="1"/>
      <c r="J1683" s="1"/>
      <c r="K1683" s="1"/>
      <c r="L1683" s="1"/>
      <c r="M1683" s="1"/>
      <c r="N1683" s="1"/>
      <c r="O1683" s="1"/>
      <c r="P1683" s="1"/>
      <c r="Q1683" s="1"/>
      <c r="R1683" s="1"/>
      <c r="S1683" s="1"/>
      <c r="T1683" s="1"/>
      <c r="U1683" s="1"/>
    </row>
    <row r="1684" spans="1:21">
      <c r="A1684" s="1"/>
      <c r="B1684" s="1"/>
      <c r="C1684" s="1"/>
      <c r="D1684" s="1"/>
      <c r="E1684" s="1"/>
      <c r="F1684" s="1"/>
      <c r="G1684" s="1"/>
      <c r="H1684" s="1"/>
      <c r="I1684" s="1"/>
      <c r="J1684" s="1"/>
      <c r="K1684" s="1"/>
      <c r="L1684" s="1"/>
      <c r="M1684" s="1"/>
      <c r="N1684" s="1"/>
      <c r="O1684" s="1"/>
      <c r="P1684" s="1"/>
      <c r="Q1684" s="1"/>
      <c r="R1684" s="1"/>
      <c r="S1684" s="1"/>
      <c r="T1684" s="1"/>
      <c r="U1684" s="1"/>
    </row>
    <row r="1685" spans="1:21">
      <c r="A1685" s="1"/>
      <c r="B1685" s="1"/>
      <c r="C1685" s="1"/>
      <c r="D1685" s="1"/>
      <c r="E1685" s="1"/>
      <c r="F1685" s="1"/>
      <c r="G1685" s="1"/>
      <c r="H1685" s="1"/>
      <c r="I1685" s="1"/>
      <c r="J1685" s="1"/>
      <c r="K1685" s="1"/>
      <c r="L1685" s="1"/>
      <c r="M1685" s="1"/>
      <c r="N1685" s="1"/>
      <c r="O1685" s="1"/>
      <c r="P1685" s="1"/>
      <c r="Q1685" s="1"/>
      <c r="R1685" s="1"/>
      <c r="S1685" s="1"/>
      <c r="T1685" s="1"/>
      <c r="U1685" s="1"/>
    </row>
    <row r="1686" spans="1:21">
      <c r="A1686" s="1"/>
      <c r="B1686" s="1"/>
      <c r="C1686" s="1"/>
      <c r="D1686" s="1"/>
      <c r="E1686" s="1"/>
      <c r="F1686" s="1"/>
      <c r="G1686" s="1"/>
      <c r="H1686" s="1"/>
      <c r="I1686" s="1"/>
      <c r="J1686" s="1"/>
      <c r="K1686" s="1"/>
      <c r="L1686" s="1"/>
      <c r="M1686" s="1"/>
      <c r="N1686" s="1"/>
      <c r="O1686" s="1"/>
      <c r="P1686" s="1"/>
      <c r="Q1686" s="1"/>
      <c r="R1686" s="1"/>
      <c r="S1686" s="1"/>
      <c r="T1686" s="1"/>
      <c r="U1686" s="1"/>
    </row>
    <row r="1687" spans="1:21">
      <c r="A1687" s="1"/>
      <c r="B1687" s="1"/>
      <c r="C1687" s="1"/>
      <c r="D1687" s="1"/>
      <c r="E1687" s="1"/>
      <c r="F1687" s="1"/>
      <c r="G1687" s="1"/>
      <c r="H1687" s="1"/>
      <c r="I1687" s="1"/>
      <c r="J1687" s="1"/>
      <c r="K1687" s="1"/>
      <c r="L1687" s="1"/>
      <c r="M1687" s="1"/>
      <c r="N1687" s="1"/>
      <c r="O1687" s="1"/>
      <c r="P1687" s="1"/>
      <c r="Q1687" s="1"/>
      <c r="R1687" s="1"/>
      <c r="S1687" s="1"/>
      <c r="T1687" s="1"/>
      <c r="U1687" s="1"/>
    </row>
    <row r="1688" spans="1:21">
      <c r="A1688" s="1"/>
      <c r="B1688" s="1"/>
      <c r="C1688" s="1"/>
      <c r="D1688" s="1"/>
      <c r="E1688" s="1"/>
      <c r="F1688" s="1"/>
      <c r="G1688" s="1"/>
      <c r="H1688" s="1"/>
      <c r="I1688" s="1"/>
      <c r="J1688" s="1"/>
      <c r="K1688" s="1"/>
      <c r="L1688" s="1"/>
      <c r="M1688" s="1"/>
      <c r="N1688" s="1"/>
      <c r="O1688" s="1"/>
      <c r="P1688" s="1"/>
      <c r="Q1688" s="1"/>
      <c r="R1688" s="1"/>
      <c r="S1688" s="1"/>
      <c r="T1688" s="1"/>
      <c r="U1688" s="1"/>
    </row>
    <row r="1689" spans="1:21">
      <c r="A1689" s="1"/>
      <c r="B1689" s="1"/>
      <c r="C1689" s="1"/>
      <c r="D1689" s="1"/>
      <c r="E1689" s="1"/>
      <c r="F1689" s="1"/>
      <c r="G1689" s="1"/>
      <c r="H1689" s="1"/>
      <c r="I1689" s="1"/>
      <c r="J1689" s="1"/>
      <c r="K1689" s="1"/>
      <c r="L1689" s="1"/>
      <c r="M1689" s="1"/>
      <c r="N1689" s="1"/>
      <c r="O1689" s="1"/>
      <c r="P1689" s="1"/>
      <c r="Q1689" s="1"/>
      <c r="R1689" s="1"/>
      <c r="S1689" s="1"/>
      <c r="T1689" s="1"/>
      <c r="U1689" s="1"/>
    </row>
    <row r="1690" spans="1:21">
      <c r="A1690" s="1"/>
      <c r="B1690" s="1"/>
      <c r="C1690" s="1"/>
      <c r="D1690" s="1"/>
      <c r="E1690" s="1"/>
      <c r="F1690" s="1"/>
      <c r="G1690" s="1"/>
      <c r="H1690" s="1"/>
      <c r="I1690" s="1"/>
      <c r="J1690" s="1"/>
      <c r="K1690" s="1"/>
      <c r="L1690" s="1"/>
      <c r="M1690" s="1"/>
      <c r="N1690" s="1"/>
      <c r="O1690" s="1"/>
      <c r="P1690" s="1"/>
      <c r="Q1690" s="1"/>
      <c r="R1690" s="1"/>
      <c r="S1690" s="1"/>
      <c r="T1690" s="1"/>
      <c r="U1690" s="1"/>
    </row>
    <row r="1691" spans="1:21">
      <c r="A1691" s="1"/>
      <c r="B1691" s="1"/>
      <c r="C1691" s="1"/>
      <c r="D1691" s="1"/>
      <c r="E1691" s="1"/>
      <c r="F1691" s="1"/>
      <c r="G1691" s="1"/>
      <c r="H1691" s="1"/>
      <c r="I1691" s="1"/>
      <c r="J1691" s="1"/>
      <c r="K1691" s="1"/>
      <c r="L1691" s="1"/>
      <c r="M1691" s="1"/>
      <c r="N1691" s="1"/>
      <c r="O1691" s="1"/>
      <c r="P1691" s="1"/>
      <c r="Q1691" s="1"/>
      <c r="R1691" s="1"/>
      <c r="S1691" s="1"/>
      <c r="T1691" s="1"/>
      <c r="U1691" s="1"/>
    </row>
    <row r="1692" spans="1:21">
      <c r="A1692" s="1"/>
      <c r="B1692" s="1"/>
      <c r="C1692" s="1"/>
      <c r="D1692" s="1"/>
      <c r="E1692" s="1"/>
      <c r="F1692" s="1"/>
      <c r="G1692" s="1"/>
      <c r="H1692" s="1"/>
      <c r="I1692" s="1"/>
      <c r="J1692" s="1"/>
      <c r="K1692" s="1"/>
      <c r="L1692" s="1"/>
      <c r="M1692" s="1"/>
      <c r="N1692" s="1"/>
      <c r="O1692" s="1"/>
      <c r="P1692" s="1"/>
      <c r="Q1692" s="1"/>
      <c r="R1692" s="1"/>
      <c r="S1692" s="1"/>
      <c r="T1692" s="1"/>
      <c r="U1692" s="1"/>
    </row>
    <row r="1693" spans="1:21">
      <c r="A1693" s="1"/>
      <c r="B1693" s="1"/>
      <c r="C1693" s="1"/>
      <c r="D1693" s="1"/>
      <c r="E1693" s="1"/>
      <c r="F1693" s="1"/>
      <c r="G1693" s="1"/>
      <c r="H1693" s="1"/>
      <c r="I1693" s="1"/>
      <c r="J1693" s="1"/>
      <c r="K1693" s="1"/>
      <c r="L1693" s="1"/>
      <c r="M1693" s="1"/>
      <c r="N1693" s="1"/>
      <c r="O1693" s="1"/>
      <c r="P1693" s="1"/>
      <c r="Q1693" s="1"/>
      <c r="R1693" s="1"/>
      <c r="S1693" s="1"/>
      <c r="T1693" s="1"/>
      <c r="U1693" s="1"/>
    </row>
    <row r="1694" spans="1:21">
      <c r="A1694" s="1"/>
      <c r="B1694" s="1"/>
      <c r="C1694" s="1"/>
      <c r="D1694" s="1"/>
      <c r="E1694" s="1"/>
      <c r="F1694" s="1"/>
      <c r="G1694" s="1"/>
      <c r="H1694" s="1"/>
      <c r="I1694" s="1"/>
      <c r="J1694" s="1"/>
      <c r="K1694" s="1"/>
      <c r="L1694" s="1"/>
      <c r="M1694" s="1"/>
      <c r="N1694" s="1"/>
      <c r="O1694" s="1"/>
      <c r="P1694" s="1"/>
      <c r="Q1694" s="1"/>
      <c r="R1694" s="1"/>
      <c r="S1694" s="1"/>
      <c r="T1694" s="1"/>
      <c r="U1694" s="1"/>
    </row>
    <row r="1695" spans="1:21">
      <c r="A1695" s="1"/>
      <c r="B1695" s="1"/>
      <c r="C1695" s="1"/>
      <c r="D1695" s="1"/>
      <c r="E1695" s="1"/>
      <c r="F1695" s="1"/>
      <c r="G1695" s="1"/>
      <c r="H1695" s="1"/>
      <c r="I1695" s="1"/>
      <c r="J1695" s="1"/>
      <c r="K1695" s="1"/>
      <c r="L1695" s="1"/>
      <c r="M1695" s="1"/>
      <c r="N1695" s="1"/>
      <c r="O1695" s="1"/>
      <c r="P1695" s="1"/>
      <c r="Q1695" s="1"/>
      <c r="R1695" s="1"/>
      <c r="S1695" s="1"/>
      <c r="T1695" s="1"/>
      <c r="U1695" s="1"/>
    </row>
    <row r="1696" spans="1:21">
      <c r="A1696" s="1"/>
      <c r="B1696" s="1"/>
      <c r="C1696" s="1"/>
      <c r="D1696" s="1"/>
      <c r="E1696" s="1"/>
      <c r="F1696" s="1"/>
      <c r="G1696" s="1"/>
      <c r="H1696" s="1"/>
      <c r="I1696" s="1"/>
      <c r="J1696" s="1"/>
      <c r="K1696" s="1"/>
      <c r="L1696" s="1"/>
      <c r="M1696" s="1"/>
      <c r="N1696" s="1"/>
      <c r="O1696" s="1"/>
      <c r="P1696" s="1"/>
      <c r="Q1696" s="1"/>
      <c r="R1696" s="1"/>
      <c r="S1696" s="1"/>
      <c r="T1696" s="1"/>
      <c r="U1696" s="1"/>
    </row>
    <row r="1697" spans="1:21">
      <c r="A1697" s="1"/>
      <c r="B1697" s="1"/>
      <c r="C1697" s="1"/>
      <c r="D1697" s="1"/>
      <c r="E1697" s="1"/>
      <c r="F1697" s="1"/>
      <c r="G1697" s="1"/>
      <c r="H1697" s="1"/>
      <c r="I1697" s="1"/>
      <c r="J1697" s="1"/>
      <c r="K1697" s="1"/>
      <c r="L1697" s="1"/>
      <c r="M1697" s="1"/>
      <c r="N1697" s="1"/>
      <c r="O1697" s="1"/>
      <c r="P1697" s="1"/>
      <c r="Q1697" s="1"/>
      <c r="R1697" s="1"/>
      <c r="S1697" s="1"/>
      <c r="T1697" s="1"/>
      <c r="U1697" s="1"/>
    </row>
    <row r="1698" spans="1:21">
      <c r="A1698" s="1"/>
      <c r="B1698" s="1"/>
      <c r="C1698" s="1"/>
      <c r="D1698" s="1"/>
      <c r="E1698" s="1"/>
      <c r="F1698" s="1"/>
      <c r="G1698" s="1"/>
      <c r="H1698" s="1"/>
      <c r="I1698" s="1"/>
      <c r="J1698" s="1"/>
      <c r="K1698" s="1"/>
      <c r="L1698" s="1"/>
      <c r="M1698" s="1"/>
      <c r="N1698" s="1"/>
      <c r="O1698" s="1"/>
      <c r="P1698" s="1"/>
      <c r="Q1698" s="1"/>
      <c r="R1698" s="1"/>
      <c r="S1698" s="1"/>
      <c r="T1698" s="1"/>
      <c r="U1698" s="1"/>
    </row>
    <row r="1699" spans="1:21">
      <c r="A1699" s="1"/>
      <c r="B1699" s="1"/>
      <c r="C1699" s="1"/>
      <c r="D1699" s="1"/>
      <c r="E1699" s="1"/>
      <c r="F1699" s="1"/>
      <c r="G1699" s="1"/>
      <c r="H1699" s="1"/>
      <c r="I1699" s="1"/>
      <c r="J1699" s="1"/>
      <c r="K1699" s="1"/>
      <c r="L1699" s="1"/>
      <c r="M1699" s="1"/>
      <c r="N1699" s="1"/>
      <c r="O1699" s="1"/>
      <c r="P1699" s="1"/>
      <c r="Q1699" s="1"/>
      <c r="R1699" s="1"/>
      <c r="S1699" s="1"/>
      <c r="T1699" s="1"/>
      <c r="U1699" s="1"/>
    </row>
    <row r="1700" spans="1:21">
      <c r="A1700" s="1"/>
      <c r="B1700" s="1"/>
      <c r="C1700" s="1"/>
      <c r="D1700" s="1"/>
      <c r="E1700" s="1"/>
      <c r="F1700" s="1"/>
      <c r="G1700" s="1"/>
      <c r="H1700" s="1"/>
      <c r="I1700" s="1"/>
      <c r="J1700" s="1"/>
      <c r="K1700" s="1"/>
      <c r="L1700" s="1"/>
      <c r="M1700" s="1"/>
      <c r="N1700" s="1"/>
      <c r="O1700" s="1"/>
      <c r="P1700" s="1"/>
      <c r="Q1700" s="1"/>
      <c r="R1700" s="1"/>
      <c r="S1700" s="1"/>
      <c r="T1700" s="1"/>
      <c r="U1700" s="1"/>
    </row>
    <row r="1701" spans="1:21">
      <c r="A1701" s="1"/>
      <c r="B1701" s="1"/>
      <c r="C1701" s="1"/>
      <c r="D1701" s="1"/>
      <c r="E1701" s="1"/>
      <c r="F1701" s="1"/>
      <c r="G1701" s="1"/>
      <c r="H1701" s="1"/>
      <c r="I1701" s="1"/>
      <c r="J1701" s="1"/>
      <c r="K1701" s="1"/>
      <c r="L1701" s="1"/>
      <c r="M1701" s="1"/>
      <c r="N1701" s="1"/>
      <c r="O1701" s="1"/>
      <c r="P1701" s="1"/>
      <c r="Q1701" s="1"/>
      <c r="R1701" s="1"/>
      <c r="S1701" s="1"/>
      <c r="T1701" s="1"/>
      <c r="U1701" s="1"/>
    </row>
    <row r="1702" spans="1:21">
      <c r="A1702" s="1"/>
      <c r="B1702" s="1"/>
      <c r="C1702" s="1"/>
      <c r="D1702" s="1"/>
      <c r="E1702" s="1"/>
      <c r="F1702" s="1"/>
      <c r="G1702" s="1"/>
      <c r="H1702" s="1"/>
      <c r="I1702" s="1"/>
      <c r="J1702" s="1"/>
      <c r="K1702" s="1"/>
      <c r="L1702" s="1"/>
      <c r="M1702" s="1"/>
      <c r="N1702" s="1"/>
      <c r="O1702" s="1"/>
      <c r="P1702" s="1"/>
      <c r="Q1702" s="1"/>
      <c r="R1702" s="1"/>
      <c r="S1702" s="1"/>
      <c r="T1702" s="1"/>
      <c r="U1702" s="1"/>
    </row>
    <row r="1703" spans="1:21">
      <c r="A1703" s="1"/>
      <c r="B1703" s="1"/>
      <c r="C1703" s="1"/>
      <c r="D1703" s="1"/>
      <c r="E1703" s="1"/>
      <c r="F1703" s="1"/>
      <c r="G1703" s="1"/>
      <c r="H1703" s="1"/>
      <c r="I1703" s="1"/>
      <c r="J1703" s="1"/>
      <c r="K1703" s="1"/>
      <c r="L1703" s="1"/>
      <c r="M1703" s="1"/>
      <c r="N1703" s="1"/>
      <c r="O1703" s="1"/>
      <c r="P1703" s="1"/>
      <c r="Q1703" s="1"/>
      <c r="R1703" s="1"/>
      <c r="S1703" s="1"/>
      <c r="T1703" s="1"/>
      <c r="U1703" s="1"/>
    </row>
    <row r="1704" spans="1:21">
      <c r="A1704" s="1"/>
      <c r="B1704" s="1"/>
      <c r="C1704" s="1"/>
      <c r="D1704" s="1"/>
      <c r="E1704" s="1"/>
      <c r="F1704" s="1"/>
      <c r="G1704" s="1"/>
      <c r="H1704" s="1"/>
      <c r="I1704" s="1"/>
      <c r="J1704" s="1"/>
      <c r="K1704" s="1"/>
      <c r="L1704" s="1"/>
      <c r="M1704" s="1"/>
      <c r="N1704" s="1"/>
      <c r="O1704" s="1"/>
      <c r="P1704" s="1"/>
      <c r="Q1704" s="1"/>
      <c r="R1704" s="1"/>
      <c r="S1704" s="1"/>
      <c r="T1704" s="1"/>
      <c r="U1704" s="1"/>
    </row>
    <row r="1705" spans="1:21">
      <c r="A1705" s="1"/>
      <c r="B1705" s="1"/>
      <c r="C1705" s="1"/>
      <c r="D1705" s="1"/>
      <c r="E1705" s="1"/>
      <c r="F1705" s="1"/>
      <c r="G1705" s="1"/>
      <c r="H1705" s="1"/>
      <c r="I1705" s="1"/>
      <c r="J1705" s="1"/>
      <c r="K1705" s="1"/>
      <c r="L1705" s="1"/>
      <c r="M1705" s="1"/>
      <c r="N1705" s="1"/>
      <c r="O1705" s="1"/>
      <c r="P1705" s="1"/>
      <c r="Q1705" s="1"/>
      <c r="R1705" s="1"/>
      <c r="S1705" s="1"/>
      <c r="T1705" s="1"/>
      <c r="U1705" s="1"/>
    </row>
    <row r="1706" spans="1:21">
      <c r="A1706" s="1"/>
      <c r="B1706" s="1"/>
      <c r="C1706" s="1"/>
      <c r="D1706" s="1"/>
      <c r="E1706" s="1"/>
      <c r="F1706" s="1"/>
      <c r="G1706" s="1"/>
      <c r="H1706" s="1"/>
      <c r="I1706" s="1"/>
      <c r="J1706" s="1"/>
      <c r="K1706" s="1"/>
      <c r="L1706" s="1"/>
      <c r="M1706" s="1"/>
      <c r="N1706" s="1"/>
      <c r="O1706" s="1"/>
      <c r="P1706" s="1"/>
      <c r="Q1706" s="1"/>
      <c r="R1706" s="1"/>
      <c r="S1706" s="1"/>
      <c r="T1706" s="1"/>
      <c r="U1706" s="1"/>
    </row>
    <row r="1707" spans="1:21">
      <c r="A1707" s="1"/>
      <c r="B1707" s="1"/>
      <c r="C1707" s="1"/>
      <c r="D1707" s="1"/>
      <c r="E1707" s="1"/>
      <c r="F1707" s="1"/>
      <c r="G1707" s="1"/>
      <c r="H1707" s="1"/>
      <c r="I1707" s="1"/>
      <c r="J1707" s="1"/>
      <c r="K1707" s="1"/>
      <c r="L1707" s="1"/>
      <c r="M1707" s="1"/>
      <c r="N1707" s="1"/>
      <c r="O1707" s="1"/>
      <c r="P1707" s="1"/>
      <c r="Q1707" s="1"/>
      <c r="R1707" s="1"/>
      <c r="S1707" s="1"/>
      <c r="T1707" s="1"/>
      <c r="U1707" s="1"/>
    </row>
    <row r="1708" spans="1:21">
      <c r="A1708" s="1"/>
      <c r="B1708" s="1"/>
      <c r="C1708" s="1"/>
      <c r="D1708" s="1"/>
      <c r="E1708" s="1"/>
      <c r="F1708" s="1"/>
      <c r="G1708" s="1"/>
      <c r="H1708" s="1"/>
      <c r="I1708" s="1"/>
      <c r="J1708" s="1"/>
      <c r="K1708" s="1"/>
      <c r="L1708" s="1"/>
      <c r="M1708" s="1"/>
      <c r="N1708" s="1"/>
      <c r="O1708" s="1"/>
      <c r="P1708" s="1"/>
      <c r="Q1708" s="1"/>
      <c r="R1708" s="1"/>
      <c r="S1708" s="1"/>
      <c r="T1708" s="1"/>
      <c r="U1708" s="1"/>
    </row>
    <row r="1709" spans="1:21">
      <c r="A1709" s="1"/>
      <c r="B1709" s="1"/>
      <c r="C1709" s="1"/>
      <c r="D1709" s="1"/>
      <c r="E1709" s="1"/>
      <c r="F1709" s="1"/>
      <c r="G1709" s="1"/>
      <c r="H1709" s="1"/>
      <c r="I1709" s="1"/>
      <c r="J1709" s="1"/>
      <c r="K1709" s="1"/>
      <c r="L1709" s="1"/>
      <c r="M1709" s="1"/>
      <c r="N1709" s="1"/>
      <c r="O1709" s="1"/>
      <c r="P1709" s="1"/>
      <c r="Q1709" s="1"/>
      <c r="R1709" s="1"/>
      <c r="S1709" s="1"/>
      <c r="T1709" s="1"/>
      <c r="U1709" s="1"/>
    </row>
    <row r="1710" spans="1:21">
      <c r="A1710" s="1"/>
      <c r="B1710" s="1"/>
      <c r="C1710" s="1"/>
      <c r="D1710" s="1"/>
      <c r="E1710" s="1"/>
      <c r="F1710" s="1"/>
      <c r="G1710" s="1"/>
      <c r="H1710" s="1"/>
      <c r="I1710" s="1"/>
      <c r="J1710" s="1"/>
      <c r="K1710" s="1"/>
      <c r="L1710" s="1"/>
      <c r="M1710" s="1"/>
      <c r="N1710" s="1"/>
      <c r="O1710" s="1"/>
      <c r="P1710" s="1"/>
      <c r="Q1710" s="1"/>
      <c r="R1710" s="1"/>
      <c r="S1710" s="1"/>
      <c r="T1710" s="1"/>
      <c r="U1710" s="1"/>
    </row>
    <row r="1711" spans="1:21">
      <c r="A1711" s="1"/>
      <c r="B1711" s="1"/>
      <c r="C1711" s="1"/>
      <c r="D1711" s="1"/>
      <c r="E1711" s="1"/>
      <c r="F1711" s="1"/>
      <c r="G1711" s="1"/>
      <c r="H1711" s="1"/>
      <c r="I1711" s="1"/>
      <c r="J1711" s="1"/>
      <c r="K1711" s="1"/>
      <c r="L1711" s="1"/>
      <c r="M1711" s="1"/>
      <c r="N1711" s="1"/>
      <c r="O1711" s="1"/>
      <c r="P1711" s="1"/>
      <c r="Q1711" s="1"/>
      <c r="R1711" s="1"/>
      <c r="S1711" s="1"/>
      <c r="T1711" s="1"/>
      <c r="U1711" s="1"/>
    </row>
    <row r="1712" spans="1:21">
      <c r="A1712" s="1"/>
      <c r="B1712" s="1"/>
      <c r="C1712" s="1"/>
      <c r="D1712" s="1"/>
      <c r="E1712" s="1"/>
      <c r="F1712" s="1"/>
      <c r="G1712" s="1"/>
      <c r="H1712" s="1"/>
      <c r="I1712" s="1"/>
      <c r="J1712" s="1"/>
      <c r="K1712" s="1"/>
      <c r="L1712" s="1"/>
      <c r="M1712" s="1"/>
      <c r="N1712" s="1"/>
      <c r="O1712" s="1"/>
      <c r="P1712" s="1"/>
      <c r="Q1712" s="1"/>
      <c r="R1712" s="1"/>
      <c r="S1712" s="1"/>
      <c r="T1712" s="1"/>
      <c r="U1712" s="1"/>
    </row>
    <row r="1713" spans="1:21">
      <c r="A1713" s="1"/>
      <c r="B1713" s="1"/>
      <c r="C1713" s="1"/>
      <c r="D1713" s="1"/>
      <c r="E1713" s="1"/>
      <c r="F1713" s="1"/>
      <c r="G1713" s="1"/>
      <c r="H1713" s="1"/>
      <c r="I1713" s="1"/>
      <c r="J1713" s="1"/>
      <c r="K1713" s="1"/>
      <c r="L1713" s="1"/>
      <c r="M1713" s="1"/>
      <c r="N1713" s="1"/>
      <c r="O1713" s="1"/>
      <c r="P1713" s="1"/>
      <c r="Q1713" s="1"/>
      <c r="R1713" s="1"/>
      <c r="S1713" s="1"/>
      <c r="T1713" s="1"/>
      <c r="U1713" s="1"/>
    </row>
    <row r="1714" spans="1:21">
      <c r="A1714" s="1"/>
      <c r="B1714" s="1"/>
      <c r="C1714" s="1"/>
      <c r="D1714" s="1"/>
      <c r="E1714" s="1"/>
      <c r="F1714" s="1"/>
      <c r="G1714" s="1"/>
      <c r="H1714" s="1"/>
      <c r="I1714" s="1"/>
      <c r="J1714" s="1"/>
      <c r="K1714" s="1"/>
      <c r="L1714" s="1"/>
      <c r="M1714" s="1"/>
      <c r="N1714" s="1"/>
      <c r="O1714" s="1"/>
      <c r="P1714" s="1"/>
      <c r="Q1714" s="1"/>
      <c r="R1714" s="1"/>
      <c r="S1714" s="1"/>
      <c r="T1714" s="1"/>
      <c r="U1714" s="1"/>
    </row>
    <row r="1715" spans="1:21">
      <c r="A1715" s="1"/>
      <c r="B1715" s="1"/>
      <c r="C1715" s="1"/>
      <c r="D1715" s="1"/>
      <c r="E1715" s="1"/>
      <c r="F1715" s="1"/>
      <c r="G1715" s="1"/>
      <c r="H1715" s="1"/>
      <c r="I1715" s="1"/>
      <c r="J1715" s="1"/>
      <c r="K1715" s="1"/>
      <c r="L1715" s="1"/>
      <c r="M1715" s="1"/>
      <c r="N1715" s="1"/>
      <c r="O1715" s="1"/>
      <c r="P1715" s="1"/>
      <c r="Q1715" s="1"/>
      <c r="R1715" s="1"/>
      <c r="S1715" s="1"/>
      <c r="T1715" s="1"/>
      <c r="U1715" s="1"/>
    </row>
    <row r="1716" spans="1:21">
      <c r="A1716" s="1"/>
      <c r="B1716" s="1"/>
      <c r="C1716" s="1"/>
      <c r="D1716" s="1"/>
      <c r="E1716" s="1"/>
      <c r="F1716" s="1"/>
      <c r="G1716" s="1"/>
      <c r="H1716" s="1"/>
      <c r="I1716" s="1"/>
      <c r="J1716" s="1"/>
      <c r="K1716" s="1"/>
      <c r="L1716" s="1"/>
      <c r="M1716" s="1"/>
      <c r="N1716" s="1"/>
      <c r="O1716" s="1"/>
      <c r="P1716" s="1"/>
      <c r="Q1716" s="1"/>
      <c r="R1716" s="1"/>
      <c r="S1716" s="1"/>
      <c r="T1716" s="1"/>
      <c r="U1716" s="1"/>
    </row>
    <row r="1717" spans="1:21">
      <c r="A1717" s="1"/>
      <c r="B1717" s="1"/>
      <c r="C1717" s="1"/>
      <c r="D1717" s="1"/>
      <c r="E1717" s="1"/>
      <c r="F1717" s="1"/>
      <c r="G1717" s="1"/>
      <c r="H1717" s="1"/>
      <c r="I1717" s="1"/>
      <c r="J1717" s="1"/>
      <c r="K1717" s="1"/>
      <c r="L1717" s="1"/>
      <c r="M1717" s="1"/>
      <c r="N1717" s="1"/>
      <c r="O1717" s="1"/>
      <c r="P1717" s="1"/>
      <c r="Q1717" s="1"/>
      <c r="R1717" s="1"/>
      <c r="S1717" s="1"/>
      <c r="T1717" s="1"/>
      <c r="U1717" s="1"/>
    </row>
    <row r="1718" spans="1:21">
      <c r="A1718" s="1"/>
      <c r="B1718" s="1"/>
      <c r="C1718" s="1"/>
      <c r="D1718" s="1"/>
      <c r="E1718" s="1"/>
      <c r="F1718" s="1"/>
      <c r="G1718" s="1"/>
      <c r="H1718" s="1"/>
      <c r="I1718" s="1"/>
      <c r="J1718" s="1"/>
      <c r="K1718" s="1"/>
      <c r="L1718" s="1"/>
      <c r="M1718" s="1"/>
      <c r="N1718" s="1"/>
      <c r="O1718" s="1"/>
      <c r="P1718" s="1"/>
      <c r="Q1718" s="1"/>
      <c r="R1718" s="1"/>
      <c r="S1718" s="1"/>
      <c r="T1718" s="1"/>
      <c r="U1718" s="1"/>
    </row>
    <row r="1719" spans="1:21">
      <c r="A1719" s="1"/>
      <c r="B1719" s="1"/>
      <c r="C1719" s="1"/>
      <c r="D1719" s="1"/>
      <c r="E1719" s="1"/>
      <c r="F1719" s="1"/>
      <c r="G1719" s="1"/>
      <c r="H1719" s="1"/>
      <c r="I1719" s="1"/>
      <c r="J1719" s="1"/>
      <c r="K1719" s="1"/>
      <c r="L1719" s="1"/>
      <c r="M1719" s="1"/>
      <c r="N1719" s="1"/>
      <c r="O1719" s="1"/>
      <c r="P1719" s="1"/>
      <c r="Q1719" s="1"/>
      <c r="R1719" s="1"/>
      <c r="S1719" s="1"/>
      <c r="T1719" s="1"/>
      <c r="U1719" s="1"/>
    </row>
    <row r="1720" spans="1:21">
      <c r="A1720" s="1"/>
      <c r="B1720" s="1"/>
      <c r="C1720" s="1"/>
      <c r="D1720" s="1"/>
      <c r="E1720" s="1"/>
      <c r="F1720" s="1"/>
      <c r="G1720" s="1"/>
      <c r="H1720" s="1"/>
      <c r="I1720" s="1"/>
      <c r="J1720" s="1"/>
      <c r="K1720" s="1"/>
      <c r="L1720" s="1"/>
      <c r="M1720" s="1"/>
      <c r="N1720" s="1"/>
      <c r="O1720" s="1"/>
      <c r="P1720" s="1"/>
      <c r="Q1720" s="1"/>
      <c r="R1720" s="1"/>
      <c r="S1720" s="1"/>
      <c r="T1720" s="1"/>
      <c r="U1720" s="1"/>
    </row>
    <row r="1721" spans="1:21">
      <c r="A1721" s="1"/>
      <c r="B1721" s="1"/>
      <c r="C1721" s="1"/>
      <c r="D1721" s="1"/>
      <c r="E1721" s="1"/>
      <c r="F1721" s="1"/>
      <c r="G1721" s="1"/>
      <c r="H1721" s="1"/>
      <c r="I1721" s="1"/>
      <c r="J1721" s="1"/>
      <c r="K1721" s="1"/>
      <c r="L1721" s="1"/>
      <c r="M1721" s="1"/>
      <c r="N1721" s="1"/>
      <c r="O1721" s="1"/>
      <c r="P1721" s="1"/>
      <c r="Q1721" s="1"/>
      <c r="R1721" s="1"/>
      <c r="S1721" s="1"/>
      <c r="T1721" s="1"/>
      <c r="U1721" s="1"/>
    </row>
    <row r="1722" spans="1:21">
      <c r="A1722" s="1"/>
      <c r="B1722" s="1"/>
      <c r="C1722" s="1"/>
      <c r="D1722" s="1"/>
      <c r="E1722" s="1"/>
      <c r="F1722" s="1"/>
      <c r="G1722" s="1"/>
      <c r="H1722" s="1"/>
      <c r="I1722" s="1"/>
      <c r="J1722" s="1"/>
      <c r="K1722" s="1"/>
      <c r="L1722" s="1"/>
      <c r="M1722" s="1"/>
      <c r="N1722" s="1"/>
      <c r="O1722" s="1"/>
      <c r="P1722" s="1"/>
      <c r="Q1722" s="1"/>
      <c r="R1722" s="1"/>
      <c r="S1722" s="1"/>
      <c r="T1722" s="1"/>
      <c r="U1722" s="1"/>
    </row>
    <row r="1723" spans="1:21">
      <c r="A1723" s="1"/>
      <c r="B1723" s="1"/>
      <c r="C1723" s="1"/>
      <c r="D1723" s="1"/>
      <c r="E1723" s="1"/>
      <c r="F1723" s="1"/>
      <c r="G1723" s="1"/>
      <c r="H1723" s="1"/>
      <c r="I1723" s="1"/>
      <c r="J1723" s="1"/>
      <c r="K1723" s="1"/>
      <c r="L1723" s="1"/>
      <c r="M1723" s="1"/>
      <c r="N1723" s="1"/>
      <c r="O1723" s="1"/>
      <c r="P1723" s="1"/>
      <c r="Q1723" s="1"/>
      <c r="R1723" s="1"/>
      <c r="S1723" s="1"/>
      <c r="T1723" s="1"/>
      <c r="U1723" s="1"/>
    </row>
    <row r="1724" spans="1:21">
      <c r="A1724" s="1"/>
      <c r="B1724" s="1"/>
      <c r="C1724" s="1"/>
      <c r="D1724" s="1"/>
      <c r="E1724" s="1"/>
      <c r="F1724" s="1"/>
      <c r="G1724" s="1"/>
      <c r="H1724" s="1"/>
      <c r="I1724" s="1"/>
      <c r="J1724" s="1"/>
      <c r="K1724" s="1"/>
      <c r="L1724" s="1"/>
      <c r="M1724" s="1"/>
      <c r="N1724" s="1"/>
      <c r="O1724" s="1"/>
      <c r="P1724" s="1"/>
      <c r="Q1724" s="1"/>
      <c r="R1724" s="1"/>
      <c r="S1724" s="1"/>
      <c r="T1724" s="1"/>
      <c r="U1724" s="1"/>
    </row>
    <row r="1725" spans="1:21">
      <c r="A1725" s="1"/>
      <c r="B1725" s="1"/>
      <c r="C1725" s="1"/>
      <c r="D1725" s="1"/>
      <c r="E1725" s="1"/>
      <c r="F1725" s="1"/>
      <c r="G1725" s="1"/>
      <c r="H1725" s="1"/>
      <c r="I1725" s="1"/>
      <c r="J1725" s="1"/>
      <c r="K1725" s="1"/>
      <c r="L1725" s="1"/>
      <c r="M1725" s="1"/>
      <c r="N1725" s="1"/>
      <c r="O1725" s="1"/>
      <c r="P1725" s="1"/>
      <c r="Q1725" s="1"/>
      <c r="R1725" s="1"/>
      <c r="S1725" s="1"/>
      <c r="T1725" s="1"/>
      <c r="U1725" s="1"/>
    </row>
    <row r="1726" spans="1:21">
      <c r="A1726" s="1"/>
      <c r="B1726" s="1"/>
      <c r="C1726" s="1"/>
      <c r="D1726" s="1"/>
      <c r="E1726" s="1"/>
      <c r="F1726" s="1"/>
      <c r="G1726" s="1"/>
      <c r="H1726" s="1"/>
      <c r="I1726" s="1"/>
      <c r="J1726" s="1"/>
      <c r="K1726" s="1"/>
      <c r="L1726" s="1"/>
      <c r="M1726" s="1"/>
      <c r="N1726" s="1"/>
      <c r="O1726" s="1"/>
      <c r="P1726" s="1"/>
      <c r="Q1726" s="1"/>
      <c r="R1726" s="1"/>
      <c r="S1726" s="1"/>
      <c r="T1726" s="1"/>
      <c r="U1726" s="1"/>
    </row>
    <row r="1727" spans="1:21">
      <c r="A1727" s="1"/>
      <c r="B1727" s="1"/>
      <c r="C1727" s="1"/>
      <c r="D1727" s="1"/>
      <c r="E1727" s="1"/>
      <c r="F1727" s="1"/>
      <c r="G1727" s="1"/>
      <c r="H1727" s="1"/>
      <c r="I1727" s="1"/>
      <c r="J1727" s="1"/>
      <c r="K1727" s="1"/>
      <c r="L1727" s="1"/>
      <c r="M1727" s="1"/>
      <c r="N1727" s="1"/>
      <c r="O1727" s="1"/>
      <c r="P1727" s="1"/>
      <c r="Q1727" s="1"/>
      <c r="R1727" s="1"/>
      <c r="S1727" s="1"/>
      <c r="T1727" s="1"/>
      <c r="U1727" s="1"/>
    </row>
    <row r="1728" spans="1:21">
      <c r="A1728" s="1"/>
      <c r="B1728" s="1"/>
      <c r="C1728" s="1"/>
      <c r="D1728" s="1"/>
      <c r="E1728" s="1"/>
      <c r="F1728" s="1"/>
      <c r="G1728" s="1"/>
      <c r="H1728" s="1"/>
      <c r="I1728" s="1"/>
      <c r="J1728" s="1"/>
      <c r="K1728" s="1"/>
      <c r="L1728" s="1"/>
      <c r="M1728" s="1"/>
      <c r="N1728" s="1"/>
      <c r="O1728" s="1"/>
      <c r="P1728" s="1"/>
      <c r="Q1728" s="1"/>
      <c r="R1728" s="1"/>
      <c r="S1728" s="1"/>
      <c r="T1728" s="1"/>
      <c r="U1728" s="1"/>
    </row>
    <row r="1729" spans="1:21">
      <c r="A1729" s="1"/>
      <c r="B1729" s="1"/>
      <c r="C1729" s="1"/>
      <c r="D1729" s="1"/>
      <c r="E1729" s="1"/>
      <c r="F1729" s="1"/>
      <c r="G1729" s="1"/>
      <c r="H1729" s="1"/>
      <c r="I1729" s="1"/>
      <c r="J1729" s="1"/>
      <c r="K1729" s="1"/>
      <c r="L1729" s="1"/>
      <c r="M1729" s="1"/>
      <c r="N1729" s="1"/>
      <c r="O1729" s="1"/>
      <c r="P1729" s="1"/>
      <c r="Q1729" s="1"/>
      <c r="R1729" s="1"/>
      <c r="S1729" s="1"/>
      <c r="T1729" s="1"/>
      <c r="U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2" orientation="portrait"/>
  <headerFooter alignWithMargins="0">
    <oddFooter>&amp;C&amp;D&amp;T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33:F38"/>
  <sheetViews>
    <sheetView zoomScaleNormal="100" workbookViewId="0">
      <selection activeCell="A33" sqref="A33"/>
    </sheetView>
  </sheetViews>
  <sheetFormatPr baseColWidth="10" defaultColWidth="8.7109375" defaultRowHeight="16"/>
  <sheetData>
    <row r="33" spans="1:6" ht="23">
      <c r="A33" s="48"/>
      <c r="F33" s="49" t="s">
        <v>108</v>
      </c>
    </row>
    <row r="34" spans="1:6" ht="23">
      <c r="F34" s="52" t="s">
        <v>517</v>
      </c>
    </row>
    <row r="36" spans="1:6" ht="18">
      <c r="A36" s="51" t="s">
        <v>407</v>
      </c>
    </row>
    <row r="37" spans="1:6" ht="18">
      <c r="A37" s="140" t="s">
        <v>300</v>
      </c>
    </row>
    <row r="38" spans="1:6" ht="18">
      <c r="A38" s="244"/>
    </row>
  </sheetData>
  <phoneticPr fontId="4" type="noConversion"/>
  <pageMargins left="0.75" right="0.75" top="1" bottom="1" header="0.5" footer="0.5"/>
  <pageSetup scale="69" orientation="portrait" verticalDpi="96"/>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33:F41"/>
  <sheetViews>
    <sheetView zoomScaleNormal="100" workbookViewId="0">
      <selection activeCell="M31" sqref="M31"/>
    </sheetView>
  </sheetViews>
  <sheetFormatPr baseColWidth="10" defaultColWidth="8.7109375" defaultRowHeight="16"/>
  <sheetData>
    <row r="33" spans="1:6" ht="23">
      <c r="A33" s="48"/>
      <c r="F33" s="49" t="s">
        <v>108</v>
      </c>
    </row>
    <row r="34" spans="1:6" ht="23">
      <c r="F34" s="52" t="s">
        <v>480</v>
      </c>
    </row>
    <row r="36" spans="1:6" ht="18">
      <c r="A36" s="51"/>
    </row>
    <row r="37" spans="1:6" ht="18">
      <c r="A37" s="140"/>
    </row>
    <row r="38" spans="1:6" ht="18">
      <c r="A38" s="140"/>
    </row>
    <row r="39" spans="1:6" ht="18">
      <c r="A39" s="140"/>
    </row>
    <row r="40" spans="1:6" ht="18">
      <c r="A40" s="140"/>
    </row>
    <row r="41" spans="1:6" ht="18">
      <c r="A41" s="193"/>
    </row>
  </sheetData>
  <phoneticPr fontId="4" type="noConversion"/>
  <pageMargins left="0.75" right="0.75" top="1" bottom="1" header="0.5" footer="0.5"/>
  <pageSetup scale="69" orientation="portrait" verticalDpi="96"/>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
  <sheetViews>
    <sheetView zoomScaleNormal="100" workbookViewId="0">
      <selection activeCell="O18" sqref="O18"/>
    </sheetView>
  </sheetViews>
  <sheetFormatPr baseColWidth="10" defaultColWidth="8.7109375" defaultRowHeight="16"/>
  <sheetData/>
  <phoneticPr fontId="4" type="noConversion"/>
  <pageMargins left="0.75" right="0.75" top="1" bottom="1" header="0.5" footer="0.5"/>
  <pageSetup scale="69" orientation="portrait" verticalDpi="96"/>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33:F37"/>
  <sheetViews>
    <sheetView zoomScale="75" workbookViewId="0">
      <selection activeCell="C42" sqref="C42"/>
    </sheetView>
  </sheetViews>
  <sheetFormatPr baseColWidth="10" defaultColWidth="8.7109375" defaultRowHeight="16"/>
  <sheetData>
    <row r="33" spans="1:6" ht="23">
      <c r="A33" s="48"/>
      <c r="F33" s="49" t="s">
        <v>108</v>
      </c>
    </row>
    <row r="34" spans="1:6" ht="23">
      <c r="F34" s="52" t="s">
        <v>0</v>
      </c>
    </row>
    <row r="36" spans="1:6" ht="18">
      <c r="A36" s="51" t="s">
        <v>106</v>
      </c>
    </row>
    <row r="37" spans="1:6" ht="18">
      <c r="A37" s="140" t="s">
        <v>159</v>
      </c>
    </row>
  </sheetData>
  <phoneticPr fontId="4" type="noConversion"/>
  <pageMargins left="0.75" right="0.75" top="1" bottom="1" header="0.5" footer="0.5"/>
  <pageSetup scale="70" orientation="portrait" verticalDpi="96"/>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W1729"/>
  <sheetViews>
    <sheetView zoomScale="125" zoomScaleNormal="125" workbookViewId="0">
      <selection activeCell="E4" sqref="E4"/>
    </sheetView>
  </sheetViews>
  <sheetFormatPr baseColWidth="10" defaultColWidth="8.85546875" defaultRowHeight="13"/>
  <cols>
    <col min="1" max="89" width="5.28515625" style="2" customWidth="1"/>
    <col min="90" max="16384" width="8.85546875" style="2"/>
  </cols>
  <sheetData>
    <row r="1" spans="1:23" ht="9.75" customHeight="1">
      <c r="A1" s="1"/>
      <c r="B1" s="1"/>
      <c r="C1" s="1"/>
      <c r="D1" s="1"/>
      <c r="E1" s="1"/>
      <c r="F1" s="1"/>
      <c r="G1" s="1"/>
      <c r="H1" s="1"/>
      <c r="I1" s="1"/>
      <c r="J1" s="1"/>
      <c r="K1" s="1"/>
      <c r="L1" s="1"/>
      <c r="M1" s="1"/>
      <c r="N1" s="1"/>
      <c r="O1" s="1"/>
      <c r="P1" s="1"/>
      <c r="Q1" s="1"/>
      <c r="R1" s="1"/>
      <c r="S1" s="1"/>
      <c r="T1" s="1"/>
      <c r="U1" s="1"/>
      <c r="V1" s="1"/>
      <c r="W1" s="1"/>
    </row>
    <row r="2" spans="1:23" ht="9.75" customHeight="1">
      <c r="A2" s="1"/>
      <c r="B2" s="1" t="s">
        <v>82</v>
      </c>
      <c r="C2" s="1" t="s">
        <v>82</v>
      </c>
      <c r="D2" s="1" t="s">
        <v>81</v>
      </c>
      <c r="E2" s="1" t="s">
        <v>81</v>
      </c>
      <c r="F2" s="1"/>
      <c r="G2" s="1"/>
      <c r="H2" s="1"/>
      <c r="I2" s="1"/>
      <c r="J2" s="1"/>
      <c r="K2" s="1"/>
      <c r="L2" s="1"/>
      <c r="M2" s="1"/>
      <c r="N2" s="1"/>
      <c r="O2" s="1"/>
      <c r="P2" s="1"/>
      <c r="Q2" s="1"/>
      <c r="R2" s="1"/>
      <c r="S2" s="1"/>
      <c r="T2" s="1"/>
      <c r="U2" s="1"/>
      <c r="V2" s="1"/>
      <c r="W2" s="1"/>
    </row>
    <row r="3" spans="1:23" ht="9.75" customHeight="1">
      <c r="A3" s="1"/>
      <c r="B3" s="1" t="s">
        <v>275</v>
      </c>
      <c r="C3" s="1" t="s">
        <v>273</v>
      </c>
      <c r="D3" s="1" t="s">
        <v>275</v>
      </c>
      <c r="E3" s="1" t="s">
        <v>519</v>
      </c>
      <c r="F3" s="1"/>
      <c r="G3" s="1"/>
      <c r="H3" s="1"/>
      <c r="I3" s="1"/>
      <c r="J3" s="1"/>
      <c r="K3" s="1"/>
      <c r="L3" s="1"/>
      <c r="M3" s="1"/>
      <c r="N3" s="1"/>
      <c r="O3" s="1"/>
      <c r="P3" s="1"/>
      <c r="Q3" s="1"/>
      <c r="R3" s="1"/>
      <c r="S3" s="1"/>
      <c r="T3" s="1"/>
      <c r="U3" s="1"/>
      <c r="V3" s="1"/>
      <c r="W3" s="1"/>
    </row>
    <row r="4" spans="1:23" ht="9.75" customHeight="1">
      <c r="A4" s="1">
        <v>1913</v>
      </c>
      <c r="B4" s="6">
        <f>'Table A1'!G6*0.01</f>
        <v>2.7550162054507693E-2</v>
      </c>
      <c r="C4" s="6">
        <f>'Table A3'!G6*0.01</f>
        <v>2.755016205450769E-2</v>
      </c>
      <c r="D4" s="6">
        <f>'Table A1'!F6*0.01</f>
        <v>8.6166081714558085E-2</v>
      </c>
      <c r="E4" s="6">
        <f>'Table A3'!F6*0.01</f>
        <v>8.6166081714558071E-2</v>
      </c>
      <c r="F4" s="1"/>
      <c r="G4" s="1"/>
      <c r="H4" s="1"/>
      <c r="I4" s="1"/>
      <c r="J4" s="1"/>
      <c r="K4" s="1"/>
      <c r="L4" s="1"/>
      <c r="M4" s="1"/>
      <c r="N4" s="1"/>
      <c r="O4" s="1"/>
      <c r="P4" s="1"/>
      <c r="Q4" s="1"/>
      <c r="R4" s="1"/>
      <c r="S4" s="1"/>
      <c r="T4" s="1"/>
      <c r="U4" s="1"/>
      <c r="V4" s="1"/>
      <c r="W4" s="1"/>
    </row>
    <row r="5" spans="1:23" ht="9.75" customHeight="1">
      <c r="A5" s="1">
        <v>1914</v>
      </c>
      <c r="B5" s="6">
        <f>'Table A1'!G7*0.01</f>
        <v>2.7292084736544597E-2</v>
      </c>
      <c r="C5" s="6">
        <f>'Table A3'!G7*0.01</f>
        <v>2.7292084736544597E-2</v>
      </c>
      <c r="D5" s="6">
        <f>'Table A1'!F7*0.01</f>
        <v>8.6033408914061318E-2</v>
      </c>
      <c r="E5" s="6">
        <f>'Table A3'!F7*0.01</f>
        <v>8.6033408914061305E-2</v>
      </c>
      <c r="F5" s="1"/>
      <c r="G5" s="1"/>
      <c r="H5" s="1"/>
      <c r="I5" s="1"/>
      <c r="J5" s="1"/>
      <c r="K5" s="1"/>
      <c r="L5" s="1"/>
      <c r="M5" s="1"/>
      <c r="N5" s="1"/>
      <c r="O5" s="1"/>
      <c r="P5" s="1"/>
      <c r="Q5" s="1"/>
      <c r="R5" s="1"/>
      <c r="S5" s="1"/>
      <c r="T5" s="1"/>
      <c r="U5" s="1"/>
      <c r="V5" s="1"/>
      <c r="W5" s="1"/>
    </row>
    <row r="6" spans="1:23" ht="9.75" customHeight="1">
      <c r="A6" s="1">
        <v>1915</v>
      </c>
      <c r="B6" s="6">
        <f>'Table A1'!G8*0.01</f>
        <v>4.3603499999999996E-2</v>
      </c>
      <c r="C6" s="6">
        <f>'Table A3'!G8*0.01</f>
        <v>4.360051390265416E-2</v>
      </c>
      <c r="D6" s="6">
        <f>'Table A1'!F8*0.01</f>
        <v>9.2188499999999993E-2</v>
      </c>
      <c r="E6" s="6">
        <f>'Table A3'!F8*0.01</f>
        <v>9.2193842850742128E-2</v>
      </c>
      <c r="F6" s="1"/>
      <c r="G6" s="1"/>
      <c r="H6" s="1"/>
      <c r="I6" s="1"/>
      <c r="J6" s="1"/>
      <c r="K6" s="1"/>
      <c r="L6" s="1"/>
      <c r="M6" s="1"/>
      <c r="N6" s="1"/>
      <c r="O6" s="1"/>
      <c r="P6" s="1"/>
      <c r="Q6" s="1"/>
      <c r="R6" s="1"/>
      <c r="S6" s="1"/>
      <c r="T6" s="1"/>
      <c r="U6" s="1"/>
      <c r="V6" s="1"/>
      <c r="W6" s="1"/>
    </row>
    <row r="7" spans="1:23" ht="9.75" customHeight="1">
      <c r="A7" s="1">
        <v>1916</v>
      </c>
      <c r="B7" s="6">
        <f>'Table A1'!G9*0.01</f>
        <v>4.4049341044346761E-2</v>
      </c>
      <c r="C7" s="6">
        <f>'Table A3'!G9*0.01</f>
        <v>4.7812342033102112E-2</v>
      </c>
      <c r="D7" s="6">
        <f>'Table A1'!F9*0.01</f>
        <v>9.8665304300158144E-2</v>
      </c>
      <c r="E7" s="6">
        <f>'Table A3'!F9*0.01</f>
        <v>0.10514662593144883</v>
      </c>
      <c r="F7" s="1"/>
      <c r="G7" s="1"/>
      <c r="H7" s="1"/>
      <c r="I7" s="1"/>
      <c r="J7" s="1"/>
      <c r="K7" s="1"/>
      <c r="L7" s="1"/>
      <c r="M7" s="1"/>
      <c r="N7" s="1"/>
      <c r="O7" s="1"/>
      <c r="P7" s="1"/>
      <c r="Q7" s="1"/>
      <c r="R7" s="1"/>
      <c r="S7" s="1"/>
      <c r="T7" s="1"/>
      <c r="U7" s="1"/>
      <c r="V7" s="1"/>
      <c r="W7" s="1"/>
    </row>
    <row r="8" spans="1:23" ht="9.75" customHeight="1">
      <c r="A8" s="1">
        <v>1917</v>
      </c>
      <c r="B8" s="6">
        <f>'Table A1'!G10*0.01</f>
        <v>3.3307691380518312E-2</v>
      </c>
      <c r="C8" s="6">
        <f>'Table A3'!G10*0.01</f>
        <v>3.3652030168037188E-2</v>
      </c>
      <c r="D8" s="6">
        <f>'Table A1'!F10*0.01</f>
        <v>8.3578808480598288E-2</v>
      </c>
      <c r="E8" s="6">
        <f>'Table A3'!F10*0.01</f>
        <v>8.4015369708452386E-2</v>
      </c>
      <c r="F8" s="1"/>
      <c r="G8" s="1"/>
      <c r="H8" s="1"/>
      <c r="I8" s="1"/>
      <c r="J8" s="1"/>
      <c r="K8" s="1"/>
      <c r="L8" s="1"/>
      <c r="M8" s="1"/>
      <c r="N8" s="1"/>
      <c r="O8" s="1"/>
      <c r="P8" s="1"/>
      <c r="Q8" s="1"/>
      <c r="R8" s="1"/>
      <c r="S8" s="1"/>
      <c r="T8" s="1"/>
      <c r="U8" s="1"/>
      <c r="V8" s="1"/>
      <c r="W8" s="1"/>
    </row>
    <row r="9" spans="1:23" ht="9.75" customHeight="1">
      <c r="A9" s="1">
        <v>1918</v>
      </c>
      <c r="B9" s="6">
        <f>'Table A1'!G11*0.01</f>
        <v>2.4481629304319623E-2</v>
      </c>
      <c r="C9" s="6">
        <f>'Table A3'!G11*0.01</f>
        <v>2.4542270776995521E-2</v>
      </c>
      <c r="D9" s="6">
        <f>'Table A1'!F11*0.01</f>
        <v>6.7411642602400776E-2</v>
      </c>
      <c r="E9" s="6">
        <f>'Table A3'!F11*0.01</f>
        <v>6.7164822458815596E-2</v>
      </c>
      <c r="F9" s="1"/>
      <c r="G9" s="1"/>
      <c r="H9" s="1"/>
      <c r="I9" s="1"/>
      <c r="J9" s="1"/>
      <c r="K9" s="1"/>
      <c r="L9" s="1"/>
      <c r="M9" s="1"/>
      <c r="N9" s="1"/>
      <c r="O9" s="1"/>
      <c r="P9" s="1"/>
      <c r="Q9" s="1"/>
      <c r="R9" s="1"/>
      <c r="S9" s="1"/>
      <c r="T9" s="1"/>
      <c r="U9" s="1"/>
      <c r="V9" s="1"/>
      <c r="W9" s="1"/>
    </row>
    <row r="10" spans="1:23" ht="9.75" customHeight="1">
      <c r="A10" s="1">
        <v>1919</v>
      </c>
      <c r="B10" s="6">
        <f>'Table A1'!G12*0.01</f>
        <v>2.220206592112621E-2</v>
      </c>
      <c r="C10" s="6">
        <f>'Table A3'!G12*0.01</f>
        <v>2.2865297104244196E-2</v>
      </c>
      <c r="D10" s="6">
        <f>'Table A1'!F12*0.01</f>
        <v>6.4539788483073596E-2</v>
      </c>
      <c r="E10" s="6">
        <f>'Table A3'!F12*0.01</f>
        <v>6.6297173757209713E-2</v>
      </c>
      <c r="F10" s="1"/>
      <c r="G10" s="1"/>
      <c r="H10" s="1"/>
      <c r="I10" s="1"/>
      <c r="J10" s="1"/>
      <c r="K10" s="1"/>
      <c r="L10" s="1"/>
      <c r="M10" s="1"/>
      <c r="N10" s="1"/>
      <c r="O10" s="1"/>
      <c r="P10" s="1"/>
      <c r="Q10" s="1"/>
      <c r="R10" s="1"/>
      <c r="S10" s="1"/>
      <c r="T10" s="1"/>
      <c r="U10" s="1"/>
      <c r="V10" s="1"/>
      <c r="W10" s="1"/>
    </row>
    <row r="11" spans="1:23" ht="9.75" customHeight="1">
      <c r="A11" s="1">
        <v>1920</v>
      </c>
      <c r="B11" s="6">
        <f>'Table A1'!G13*0.01</f>
        <v>1.6716386264226366E-2</v>
      </c>
      <c r="C11" s="6">
        <f>'Table A3'!G13*0.01</f>
        <v>1.6628981564311755E-2</v>
      </c>
      <c r="D11" s="6">
        <f>'Table A1'!F13*0.01</f>
        <v>5.3714330344460742E-2</v>
      </c>
      <c r="E11" s="6">
        <f>'Table A3'!F13*0.01</f>
        <v>5.3572248881608976E-2</v>
      </c>
      <c r="F11" s="1"/>
      <c r="G11" s="1"/>
      <c r="H11" s="1"/>
      <c r="I11" s="1"/>
      <c r="J11" s="1"/>
      <c r="K11" s="1"/>
      <c r="L11" s="1"/>
      <c r="M11" s="1"/>
      <c r="N11" s="1"/>
      <c r="O11" s="1"/>
      <c r="P11" s="1"/>
      <c r="Q11" s="1"/>
      <c r="R11" s="1"/>
      <c r="S11" s="1"/>
      <c r="T11" s="1"/>
      <c r="U11" s="1"/>
      <c r="V11" s="1"/>
      <c r="W11" s="1"/>
    </row>
    <row r="12" spans="1:23" ht="9.75" customHeight="1">
      <c r="A12" s="1">
        <v>1921</v>
      </c>
      <c r="B12" s="6">
        <f>'Table A1'!G14*0.01</f>
        <v>1.6892103882340821E-2</v>
      </c>
      <c r="C12" s="6">
        <f>'Table A3'!G14*0.01</f>
        <v>1.6883974290585059E-2</v>
      </c>
      <c r="D12" s="6">
        <f>'Table A1'!F14*0.01</f>
        <v>5.602165008390645E-2</v>
      </c>
      <c r="E12" s="6">
        <f>'Table A3'!F14*0.01</f>
        <v>5.6019527041906061E-2</v>
      </c>
      <c r="F12" s="1"/>
      <c r="G12" s="1"/>
      <c r="H12" s="1"/>
      <c r="I12" s="1"/>
      <c r="J12" s="1"/>
      <c r="K12" s="1"/>
      <c r="L12" s="1"/>
      <c r="M12" s="1"/>
      <c r="N12" s="1"/>
      <c r="O12" s="1"/>
      <c r="P12" s="1"/>
      <c r="Q12" s="1"/>
      <c r="R12" s="1"/>
      <c r="S12" s="1"/>
      <c r="T12" s="1"/>
      <c r="U12" s="1"/>
      <c r="V12" s="1"/>
      <c r="W12" s="1"/>
    </row>
    <row r="13" spans="1:23" ht="9.75" customHeight="1">
      <c r="A13" s="1">
        <v>1922</v>
      </c>
      <c r="B13" s="6">
        <f>'Table A1'!G15*0.01</f>
        <v>2.0093203672445034E-2</v>
      </c>
      <c r="C13" s="6">
        <f>'Table A3'!G15*0.01</f>
        <v>2.2741607402143222E-2</v>
      </c>
      <c r="D13" s="6">
        <f>'Table A1'!F15*0.01</f>
        <v>6.1685282053958776E-2</v>
      </c>
      <c r="E13" s="6">
        <f>'Table A3'!F15*0.01</f>
        <v>6.6354491835071847E-2</v>
      </c>
      <c r="F13" s="1"/>
      <c r="G13" s="1"/>
      <c r="H13" s="1"/>
      <c r="I13" s="1"/>
      <c r="J13" s="1"/>
      <c r="K13" s="1"/>
      <c r="L13" s="1"/>
      <c r="M13" s="1"/>
      <c r="N13" s="1"/>
      <c r="O13" s="1"/>
      <c r="P13" s="1"/>
      <c r="Q13" s="1"/>
      <c r="R13" s="1"/>
      <c r="S13" s="1"/>
      <c r="T13" s="1"/>
      <c r="U13" s="1"/>
      <c r="V13" s="1"/>
      <c r="W13" s="1"/>
    </row>
    <row r="14" spans="1:23" ht="9.75" customHeight="1">
      <c r="A14" s="1">
        <v>1923</v>
      </c>
      <c r="B14" s="6">
        <f>'Table A1'!G16*0.01</f>
        <v>1.7515973184398407E-2</v>
      </c>
      <c r="C14" s="6">
        <f>'Table A3'!G16*0.01</f>
        <v>1.997966722614291E-2</v>
      </c>
      <c r="D14" s="6">
        <f>'Table A1'!F16*0.01</f>
        <v>5.5038652248768208E-2</v>
      </c>
      <c r="E14" s="6">
        <f>'Table A3'!F16*0.01</f>
        <v>5.9064105684361649E-2</v>
      </c>
      <c r="F14" s="1"/>
      <c r="G14" s="1"/>
      <c r="H14" s="1"/>
      <c r="I14" s="1"/>
      <c r="J14" s="1"/>
      <c r="K14" s="1"/>
      <c r="L14" s="1"/>
      <c r="M14" s="1"/>
      <c r="N14" s="1"/>
      <c r="O14" s="1"/>
      <c r="P14" s="1"/>
      <c r="Q14" s="1"/>
      <c r="R14" s="1"/>
      <c r="S14" s="1"/>
      <c r="T14" s="1"/>
      <c r="U14" s="1"/>
      <c r="V14" s="1"/>
      <c r="W14" s="1"/>
    </row>
    <row r="15" spans="1:23" ht="9.75" customHeight="1">
      <c r="A15" s="1">
        <v>1924</v>
      </c>
      <c r="B15" s="6">
        <f>'Table A1'!G17*0.01</f>
        <v>2.008713573259582E-2</v>
      </c>
      <c r="C15" s="6">
        <f>'Table A3'!G17*0.01</f>
        <v>2.3249502043152431E-2</v>
      </c>
      <c r="D15" s="6">
        <f>'Table A1'!F17*0.01</f>
        <v>6.1401284958182249E-2</v>
      </c>
      <c r="E15" s="6">
        <f>'Table A3'!F17*0.01</f>
        <v>6.7870222283341899E-2</v>
      </c>
      <c r="F15" s="1"/>
      <c r="G15" s="1"/>
      <c r="H15" s="1"/>
      <c r="I15" s="1"/>
      <c r="J15" s="1"/>
      <c r="K15" s="1"/>
      <c r="L15" s="1"/>
      <c r="M15" s="1"/>
      <c r="N15" s="1"/>
      <c r="O15" s="1"/>
      <c r="P15" s="1"/>
      <c r="Q15" s="1"/>
      <c r="R15" s="1"/>
      <c r="S15" s="1"/>
      <c r="T15" s="1"/>
      <c r="U15" s="1"/>
      <c r="V15" s="1"/>
      <c r="W15" s="1"/>
    </row>
    <row r="16" spans="1:23" ht="9.75" customHeight="1">
      <c r="A16" s="1">
        <v>1925</v>
      </c>
      <c r="B16" s="6">
        <f>'Table A1'!G18*0.01</f>
        <v>2.3450783923630883E-2</v>
      </c>
      <c r="C16" s="6">
        <f>'Table A3'!G18*0.01</f>
        <v>3.3108484827819591E-2</v>
      </c>
      <c r="D16" s="6">
        <f>'Table A1'!F18*0.01</f>
        <v>6.7520291796493839E-2</v>
      </c>
      <c r="E16" s="6">
        <f>'Table A3'!F18*0.01</f>
        <v>8.523904172767606E-2</v>
      </c>
      <c r="F16" s="1"/>
      <c r="G16" s="1"/>
      <c r="H16" s="1"/>
      <c r="I16" s="1"/>
      <c r="J16" s="1"/>
      <c r="K16" s="1"/>
      <c r="L16" s="1"/>
      <c r="M16" s="1"/>
      <c r="N16" s="1"/>
      <c r="O16" s="1"/>
      <c r="P16" s="1"/>
      <c r="Q16" s="1"/>
      <c r="R16" s="1"/>
      <c r="S16" s="1"/>
      <c r="T16" s="1"/>
      <c r="U16" s="1"/>
      <c r="V16" s="1"/>
      <c r="W16" s="1"/>
    </row>
    <row r="17" spans="1:23" ht="9.75" customHeight="1">
      <c r="A17" s="1">
        <v>1926</v>
      </c>
      <c r="B17" s="6">
        <f>'Table A1'!G19*0.01</f>
        <v>2.5387789698721932E-2</v>
      </c>
      <c r="C17" s="6">
        <f>'Table A3'!G19*0.01</f>
        <v>3.3640176310679934E-2</v>
      </c>
      <c r="D17" s="6">
        <f>'Table A1'!F19*0.01</f>
        <v>7.0681737726868116E-2</v>
      </c>
      <c r="E17" s="6">
        <f>'Table A3'!F19*0.01</f>
        <v>8.4590047554456899E-2</v>
      </c>
      <c r="F17" s="1"/>
      <c r="G17" s="1"/>
      <c r="H17" s="1"/>
      <c r="I17" s="1"/>
      <c r="J17" s="1"/>
      <c r="K17" s="1"/>
      <c r="L17" s="1"/>
      <c r="M17" s="1"/>
      <c r="N17" s="1"/>
      <c r="O17" s="1"/>
      <c r="P17" s="1"/>
      <c r="Q17" s="1"/>
      <c r="R17" s="1"/>
      <c r="S17" s="1"/>
      <c r="T17" s="1"/>
      <c r="U17" s="1"/>
      <c r="V17" s="1"/>
      <c r="W17" s="1"/>
    </row>
    <row r="18" spans="1:23" ht="9.75" customHeight="1">
      <c r="A18" s="1">
        <v>1927</v>
      </c>
      <c r="B18" s="6">
        <f>'Table A1'!G20*0.01</f>
        <v>2.7581348811531094E-2</v>
      </c>
      <c r="C18" s="6">
        <f>'Table A3'!G20*0.01</f>
        <v>3.7542140165501309E-2</v>
      </c>
      <c r="D18" s="6">
        <f>'Table A1'!F20*0.01</f>
        <v>7.4726058910537047E-2</v>
      </c>
      <c r="E18" s="6">
        <f>'Table A3'!F20*0.01</f>
        <v>9.2539418014410221E-2</v>
      </c>
      <c r="F18" s="1"/>
      <c r="G18" s="1"/>
      <c r="H18" s="1"/>
      <c r="I18" s="1"/>
      <c r="J18" s="1"/>
      <c r="K18" s="1"/>
      <c r="L18" s="1"/>
      <c r="M18" s="1"/>
      <c r="N18" s="1"/>
      <c r="O18" s="1"/>
      <c r="P18" s="1"/>
      <c r="Q18" s="1"/>
      <c r="R18" s="1"/>
      <c r="S18" s="1"/>
      <c r="T18" s="1"/>
      <c r="U18" s="1"/>
      <c r="V18" s="1"/>
      <c r="W18" s="1"/>
    </row>
    <row r="19" spans="1:23" ht="9.75" customHeight="1">
      <c r="A19" s="1">
        <v>1928</v>
      </c>
      <c r="B19" s="6">
        <f>'Table A1'!G21*0.01</f>
        <v>3.2254883590899681E-2</v>
      </c>
      <c r="C19" s="6">
        <f>'Table A3'!G21*0.01</f>
        <v>5.0245153107773437E-2</v>
      </c>
      <c r="D19" s="6">
        <f>'Table A1'!F21*0.01</f>
        <v>8.1916622713454373E-2</v>
      </c>
      <c r="E19" s="6">
        <f>'Table A3'!F21*0.01</f>
        <v>0.11540899580778978</v>
      </c>
      <c r="F19" s="1"/>
      <c r="G19" s="1"/>
      <c r="H19" s="1"/>
      <c r="I19" s="1"/>
      <c r="J19" s="1"/>
      <c r="K19" s="1"/>
      <c r="L19" s="1"/>
      <c r="M19" s="1"/>
      <c r="N19" s="1"/>
      <c r="O19" s="1"/>
      <c r="P19" s="1"/>
      <c r="Q19" s="1"/>
      <c r="R19" s="1"/>
      <c r="S19" s="1"/>
      <c r="T19" s="1"/>
      <c r="U19" s="1"/>
      <c r="V19" s="1"/>
      <c r="W19" s="1"/>
    </row>
    <row r="20" spans="1:23" ht="9.75" customHeight="1">
      <c r="A20" s="1">
        <v>1929</v>
      </c>
      <c r="B20" s="6">
        <f>'Table A1'!G22*0.01</f>
        <v>3.0057812608517063E-2</v>
      </c>
      <c r="C20" s="6">
        <f>'Table A3'!G22*0.01</f>
        <v>4.9902636063775881E-2</v>
      </c>
      <c r="D20" s="6">
        <f>'Table A1'!F22*0.01</f>
        <v>7.6218608438736207E-2</v>
      </c>
      <c r="E20" s="6">
        <f>'Table A3'!F22*0.01</f>
        <v>0.10913684975677206</v>
      </c>
      <c r="F20" s="1"/>
      <c r="G20" s="1"/>
      <c r="H20" s="1"/>
      <c r="I20" s="1"/>
      <c r="J20" s="1"/>
      <c r="K20" s="1"/>
      <c r="L20" s="1"/>
      <c r="M20" s="1"/>
      <c r="N20" s="1"/>
      <c r="O20" s="1"/>
      <c r="P20" s="1"/>
      <c r="Q20" s="1"/>
      <c r="R20" s="1"/>
      <c r="S20" s="1"/>
      <c r="T20" s="1"/>
      <c r="U20" s="1"/>
      <c r="V20" s="1"/>
      <c r="W20" s="1"/>
    </row>
    <row r="21" spans="1:23" ht="9.75" customHeight="1">
      <c r="A21" s="1">
        <v>1930</v>
      </c>
      <c r="B21" s="6">
        <f>'Table A1'!G23*0.01</f>
        <v>2.3887538491116418E-2</v>
      </c>
      <c r="C21" s="6">
        <f>'Table A3'!G23*0.01</f>
        <v>2.8445522686741047E-2</v>
      </c>
      <c r="D21" s="6">
        <f>'Table A1'!F23*0.01</f>
        <v>6.4017230324275393E-2</v>
      </c>
      <c r="E21" s="6">
        <f>'Table A3'!F23*0.01</f>
        <v>7.0742560079510963E-2</v>
      </c>
      <c r="F21" s="1"/>
      <c r="G21" s="1"/>
      <c r="H21" s="1"/>
      <c r="I21" s="1"/>
      <c r="J21" s="1"/>
      <c r="K21" s="1"/>
      <c r="L21" s="1"/>
      <c r="M21" s="1"/>
      <c r="N21" s="1"/>
      <c r="O21" s="1"/>
      <c r="P21" s="1"/>
      <c r="Q21" s="1"/>
      <c r="R21" s="1"/>
      <c r="S21" s="1"/>
      <c r="T21" s="1"/>
      <c r="U21" s="1"/>
      <c r="V21" s="1"/>
      <c r="W21" s="1"/>
    </row>
    <row r="22" spans="1:23" ht="9.75" customHeight="1">
      <c r="A22" s="1">
        <v>1931</v>
      </c>
      <c r="B22" s="6">
        <f>'Table A1'!G24*0.01</f>
        <v>2.0744133398493184E-2</v>
      </c>
      <c r="C22" s="6">
        <f>'Table A3'!G24*0.01</f>
        <v>2.2499013882845174E-2</v>
      </c>
      <c r="D22" s="6">
        <f>'Table A1'!F24*0.01</f>
        <v>5.6751445341883797E-2</v>
      </c>
      <c r="E22" s="6">
        <f>'Table A3'!F24*0.01</f>
        <v>5.893396822508664E-2</v>
      </c>
      <c r="F22" s="1"/>
      <c r="G22" s="1"/>
      <c r="H22" s="1"/>
      <c r="I22" s="1"/>
      <c r="J22" s="1"/>
      <c r="K22" s="1"/>
      <c r="L22" s="1"/>
      <c r="M22" s="1"/>
      <c r="N22" s="1"/>
      <c r="O22" s="1"/>
      <c r="P22" s="1"/>
      <c r="Q22" s="1"/>
      <c r="R22" s="1"/>
      <c r="S22" s="1"/>
      <c r="T22" s="1"/>
      <c r="U22" s="1"/>
      <c r="V22" s="1"/>
      <c r="W22" s="1"/>
    </row>
    <row r="23" spans="1:23" ht="9.75" customHeight="1">
      <c r="A23" s="1">
        <v>1932</v>
      </c>
      <c r="B23" s="6">
        <f>'Table A1'!G25*0.01</f>
        <v>1.9264855493777388E-2</v>
      </c>
      <c r="C23" s="6">
        <f>'Table A3'!G25*0.01</f>
        <v>1.9894684756199467E-2</v>
      </c>
      <c r="D23" s="6">
        <f>'Table A1'!F25*0.01</f>
        <v>5.8962244962743895E-2</v>
      </c>
      <c r="E23" s="6">
        <f>'Table A3'!F25*0.01</f>
        <v>5.9695090930959031E-2</v>
      </c>
      <c r="F23" s="1"/>
      <c r="G23" s="1"/>
      <c r="H23" s="1"/>
      <c r="I23" s="1"/>
      <c r="J23" s="1"/>
      <c r="K23" s="1"/>
      <c r="L23" s="1"/>
      <c r="M23" s="1"/>
      <c r="N23" s="1"/>
      <c r="O23" s="1"/>
      <c r="P23" s="1"/>
      <c r="Q23" s="1"/>
      <c r="R23" s="1"/>
      <c r="S23" s="1"/>
      <c r="T23" s="1"/>
      <c r="U23" s="1"/>
      <c r="V23" s="1"/>
      <c r="W23" s="1"/>
    </row>
    <row r="24" spans="1:23" ht="9.75" customHeight="1">
      <c r="A24" s="1">
        <v>1933</v>
      </c>
      <c r="B24" s="6">
        <f>'Table A1'!G26*0.01</f>
        <v>2.0446143537247261E-2</v>
      </c>
      <c r="C24" s="6">
        <f>'Table A3'!G26*0.01</f>
        <v>2.3442619303236288E-2</v>
      </c>
      <c r="D24" s="6">
        <f>'Table A1'!F26*0.01</f>
        <v>6.0544782496875324E-2</v>
      </c>
      <c r="E24" s="6">
        <f>'Table A3'!F26*0.01</f>
        <v>6.6088668867149897E-2</v>
      </c>
      <c r="F24" s="1"/>
      <c r="G24" s="1"/>
      <c r="H24" s="1"/>
      <c r="I24" s="1"/>
      <c r="J24" s="1"/>
      <c r="K24" s="1"/>
      <c r="L24" s="1"/>
      <c r="M24" s="1"/>
      <c r="N24" s="1"/>
      <c r="O24" s="1"/>
      <c r="P24" s="1"/>
      <c r="Q24" s="1"/>
      <c r="R24" s="1"/>
      <c r="S24" s="1"/>
      <c r="T24" s="1"/>
      <c r="U24" s="1"/>
      <c r="V24" s="1"/>
      <c r="W24" s="1"/>
    </row>
    <row r="25" spans="1:23" ht="9.75" customHeight="1">
      <c r="A25" s="1">
        <v>1934</v>
      </c>
      <c r="B25" s="6">
        <f>'Table A1'!G27*0.01</f>
        <v>1.9218939824356393E-2</v>
      </c>
      <c r="C25" s="6">
        <f>'Table A3'!G27*0.01</f>
        <v>2.0732433519932786E-2</v>
      </c>
      <c r="D25" s="6">
        <f>'Table A1'!F27*0.01</f>
        <v>5.8236806287307798E-2</v>
      </c>
      <c r="E25" s="6">
        <f>'Table A3'!F27*0.01</f>
        <v>6.1291146492561711E-2</v>
      </c>
      <c r="F25" s="1"/>
      <c r="G25" s="1"/>
      <c r="H25" s="1"/>
      <c r="I25" s="1"/>
      <c r="J25" s="1"/>
      <c r="K25" s="1"/>
      <c r="L25" s="1"/>
      <c r="M25" s="1"/>
      <c r="N25" s="1"/>
      <c r="O25" s="1"/>
      <c r="P25" s="1"/>
      <c r="Q25" s="1"/>
      <c r="R25" s="1"/>
      <c r="S25" s="1"/>
      <c r="T25" s="1"/>
      <c r="U25" s="1"/>
      <c r="V25" s="1"/>
      <c r="W25" s="1"/>
    </row>
    <row r="26" spans="1:23" ht="9.75" customHeight="1">
      <c r="A26" s="1">
        <v>1935</v>
      </c>
      <c r="B26" s="6">
        <f>'Table A1'!G28*0.01</f>
        <v>1.9463370851066034E-2</v>
      </c>
      <c r="C26" s="6">
        <f>'Table A3'!G28*0.01</f>
        <v>2.1879479269571976E-2</v>
      </c>
      <c r="D26" s="6">
        <f>'Table A1'!F28*0.01</f>
        <v>5.7968718562550564E-2</v>
      </c>
      <c r="E26" s="6">
        <f>'Table A3'!F28*0.01</f>
        <v>6.3922876063773254E-2</v>
      </c>
      <c r="F26" s="1"/>
      <c r="G26" s="1"/>
      <c r="H26" s="1"/>
      <c r="I26" s="1"/>
      <c r="J26" s="1"/>
      <c r="K26" s="1"/>
      <c r="L26" s="1"/>
      <c r="M26" s="1"/>
      <c r="N26" s="1"/>
      <c r="O26" s="1"/>
      <c r="P26" s="1"/>
      <c r="Q26" s="1"/>
      <c r="R26" s="1"/>
      <c r="S26" s="1"/>
      <c r="T26" s="1"/>
      <c r="U26" s="1"/>
      <c r="V26" s="1"/>
      <c r="W26" s="1"/>
    </row>
    <row r="27" spans="1:23" ht="9.75" customHeight="1">
      <c r="A27" s="1">
        <v>1936</v>
      </c>
      <c r="B27" s="6">
        <f>'Table A1'!G29*0.01</f>
        <v>2.234125970521314E-2</v>
      </c>
      <c r="C27" s="6">
        <f>'Table A3'!G29*0.01</f>
        <v>2.5369178210276937E-2</v>
      </c>
      <c r="D27" s="6">
        <f>'Table A1'!F29*0.01</f>
        <v>6.6874494164752774E-2</v>
      </c>
      <c r="E27" s="6">
        <f>'Table A3'!F29*0.01</f>
        <v>7.5652325543874785E-2</v>
      </c>
      <c r="F27" s="1"/>
      <c r="G27" s="1"/>
      <c r="H27" s="1"/>
      <c r="I27" s="1"/>
      <c r="J27" s="1"/>
      <c r="K27" s="1"/>
      <c r="L27" s="1"/>
      <c r="M27" s="1"/>
      <c r="N27" s="1"/>
      <c r="O27" s="1"/>
      <c r="P27" s="1"/>
      <c r="Q27" s="1"/>
      <c r="R27" s="1"/>
      <c r="S27" s="1"/>
      <c r="T27" s="1"/>
      <c r="U27" s="1"/>
      <c r="V27" s="1"/>
      <c r="W27" s="1"/>
    </row>
    <row r="28" spans="1:23" ht="9.75" customHeight="1">
      <c r="A28" s="1">
        <v>1937</v>
      </c>
      <c r="B28" s="6">
        <f>'Table A1'!G30*0.01</f>
        <v>2.0155380578081698E-2</v>
      </c>
      <c r="C28" s="6">
        <f>'Table A3'!G30*0.01</f>
        <v>2.174382143155763E-2</v>
      </c>
      <c r="D28" s="6">
        <f>'Table A1'!F30*0.01</f>
        <v>6.1611817866289852E-2</v>
      </c>
      <c r="E28" s="6">
        <f>'Table A3'!F30*0.01</f>
        <v>6.4944611660107635E-2</v>
      </c>
      <c r="F28" s="1"/>
      <c r="G28" s="1"/>
      <c r="H28" s="1"/>
      <c r="I28" s="1"/>
      <c r="J28" s="1"/>
      <c r="K28" s="1"/>
      <c r="L28" s="1"/>
      <c r="M28" s="1"/>
      <c r="N28" s="1"/>
      <c r="O28" s="1"/>
      <c r="P28" s="1"/>
      <c r="Q28" s="1"/>
      <c r="R28" s="1"/>
      <c r="S28" s="1"/>
      <c r="T28" s="1"/>
      <c r="U28" s="1"/>
      <c r="V28" s="1"/>
      <c r="W28" s="1"/>
    </row>
    <row r="29" spans="1:23" ht="9.75" customHeight="1">
      <c r="A29" s="1">
        <v>1938</v>
      </c>
      <c r="B29" s="6">
        <f>'Table A1'!G31*0.01</f>
        <v>1.6664630261522456E-2</v>
      </c>
      <c r="C29" s="6">
        <f>'Table A3'!G31*0.01</f>
        <v>2.1945121575450074E-2</v>
      </c>
      <c r="D29" s="6">
        <f>'Table A1'!F31*0.01</f>
        <v>5.1557203044317462E-2</v>
      </c>
      <c r="E29" s="6">
        <f>'Table A3'!F31*0.01</f>
        <v>5.883863074939498E-2</v>
      </c>
      <c r="F29" s="1"/>
      <c r="G29" s="1"/>
      <c r="H29" s="1"/>
      <c r="I29" s="1"/>
      <c r="J29" s="1"/>
      <c r="K29" s="1"/>
      <c r="L29" s="1"/>
      <c r="M29" s="1"/>
      <c r="N29" s="1"/>
      <c r="O29" s="1"/>
      <c r="P29" s="1"/>
      <c r="Q29" s="1"/>
      <c r="R29" s="1"/>
      <c r="S29" s="1"/>
      <c r="T29" s="1"/>
      <c r="U29" s="1"/>
      <c r="V29" s="1"/>
      <c r="W29" s="1"/>
    </row>
    <row r="30" spans="1:23" ht="9.75" customHeight="1">
      <c r="A30" s="1">
        <v>1939</v>
      </c>
      <c r="B30" s="6">
        <f>'Table A1'!G32*0.01</f>
        <v>1.7412602984471625E-2</v>
      </c>
      <c r="C30" s="6">
        <f>'Table A3'!G32*0.01</f>
        <v>1.9634411446568058E-2</v>
      </c>
      <c r="D30" s="6">
        <f>'Table A1'!F32*0.01</f>
        <v>5.4509649925496277E-2</v>
      </c>
      <c r="E30" s="6">
        <f>'Table A3'!F32*0.01</f>
        <v>5.8716316119173086E-2</v>
      </c>
      <c r="F30" s="1"/>
      <c r="G30" s="1"/>
      <c r="H30" s="1"/>
      <c r="I30" s="1"/>
      <c r="J30" s="1"/>
      <c r="K30" s="1"/>
      <c r="L30" s="1"/>
      <c r="M30" s="1"/>
      <c r="N30" s="1"/>
      <c r="O30" s="1"/>
      <c r="P30" s="1"/>
      <c r="Q30" s="1"/>
      <c r="R30" s="1"/>
      <c r="S30" s="1"/>
      <c r="T30" s="1"/>
      <c r="U30" s="1"/>
      <c r="V30" s="1"/>
      <c r="W30" s="1"/>
    </row>
    <row r="31" spans="1:23" ht="9.75" customHeight="1">
      <c r="A31" s="1">
        <v>1940</v>
      </c>
      <c r="B31" s="6">
        <f>'Table A1'!G33*0.01</f>
        <v>1.7740378459074349E-2</v>
      </c>
      <c r="C31" s="6">
        <f>'Table A3'!G33*0.01</f>
        <v>2.0436137401820011E-2</v>
      </c>
      <c r="D31" s="6">
        <f>'Table A1'!F33*0.01</f>
        <v>5.573196208091187E-2</v>
      </c>
      <c r="E31" s="6">
        <f>'Table A3'!F33*0.01</f>
        <v>6.0051766194718165E-2</v>
      </c>
      <c r="F31" s="1"/>
      <c r="G31" s="1"/>
      <c r="H31" s="1"/>
      <c r="I31" s="1"/>
      <c r="J31" s="1"/>
      <c r="K31" s="1"/>
      <c r="L31" s="1"/>
      <c r="M31" s="1"/>
      <c r="N31" s="1"/>
      <c r="O31" s="1"/>
      <c r="P31" s="1"/>
      <c r="Q31" s="1"/>
      <c r="R31" s="1"/>
      <c r="S31" s="1"/>
      <c r="T31" s="1"/>
      <c r="U31" s="1"/>
      <c r="V31" s="1"/>
      <c r="W31" s="1"/>
    </row>
    <row r="32" spans="1:23" ht="9.75" customHeight="1">
      <c r="A32" s="1">
        <v>1941</v>
      </c>
      <c r="B32" s="6">
        <f>'Table A1'!G34*0.01</f>
        <v>1.6290480751623114E-2</v>
      </c>
      <c r="C32" s="6">
        <f>'Table A3'!G34*0.01</f>
        <v>1.9771783137308981E-2</v>
      </c>
      <c r="D32" s="6">
        <f>'Table A1'!F34*0.01</f>
        <v>5.2893892210692295E-2</v>
      </c>
      <c r="E32" s="6">
        <f>'Table A3'!F34*0.01</f>
        <v>5.8065009852960155E-2</v>
      </c>
      <c r="F32" s="1"/>
      <c r="G32" s="1"/>
      <c r="H32" s="1"/>
      <c r="I32" s="1"/>
      <c r="J32" s="1"/>
      <c r="K32" s="1"/>
      <c r="L32" s="1"/>
      <c r="M32" s="1"/>
      <c r="N32" s="1"/>
      <c r="O32" s="1"/>
      <c r="P32" s="1"/>
      <c r="Q32" s="1"/>
      <c r="R32" s="1"/>
      <c r="S32" s="1"/>
      <c r="T32" s="1"/>
      <c r="U32" s="1"/>
      <c r="V32" s="1"/>
      <c r="W32" s="1"/>
    </row>
    <row r="33" spans="1:23" ht="9.75" customHeight="1">
      <c r="A33" s="1">
        <v>1942</v>
      </c>
      <c r="B33" s="6">
        <f>'Table A1'!G35*0.01</f>
        <v>1.3216990923743429E-2</v>
      </c>
      <c r="C33" s="6">
        <f>'Table A3'!G35*0.01</f>
        <v>1.5457714345564253E-2</v>
      </c>
      <c r="D33" s="6">
        <f>'Table A1'!F35*0.01</f>
        <v>4.4770738727901764E-2</v>
      </c>
      <c r="E33" s="6">
        <f>'Table A3'!F35*0.01</f>
        <v>4.8115929755329689E-2</v>
      </c>
      <c r="F33" s="1"/>
      <c r="G33" s="1"/>
      <c r="H33" s="1"/>
      <c r="I33" s="1"/>
      <c r="J33" s="1"/>
      <c r="K33" s="1"/>
      <c r="L33" s="1"/>
      <c r="M33" s="1"/>
      <c r="N33" s="1"/>
      <c r="O33" s="1"/>
      <c r="P33" s="1"/>
      <c r="Q33" s="1"/>
      <c r="R33" s="1"/>
      <c r="S33" s="1"/>
      <c r="T33" s="1"/>
      <c r="U33" s="1"/>
      <c r="V33" s="1"/>
      <c r="W33" s="1"/>
    </row>
    <row r="34" spans="1:23" ht="9.75" customHeight="1">
      <c r="A34" s="1">
        <v>1943</v>
      </c>
      <c r="B34" s="6">
        <f>'Table A1'!G36*0.01</f>
        <v>9.7267087256462537E-3</v>
      </c>
      <c r="C34" s="6">
        <f>'Table A3'!G36*0.01</f>
        <v>1.2351248134373318E-2</v>
      </c>
      <c r="D34" s="6">
        <f>'Table A1'!F36*0.01</f>
        <v>3.7832686913105353E-2</v>
      </c>
      <c r="E34" s="6">
        <f>'Table A3'!F36*0.01</f>
        <v>4.2628729222402739E-2</v>
      </c>
      <c r="F34" s="1"/>
      <c r="G34" s="1"/>
      <c r="H34" s="1"/>
      <c r="I34" s="1"/>
      <c r="J34" s="1"/>
      <c r="K34" s="1"/>
      <c r="L34" s="1"/>
      <c r="M34" s="1"/>
      <c r="N34" s="1"/>
      <c r="O34" s="1"/>
      <c r="P34" s="1"/>
      <c r="Q34" s="1"/>
      <c r="R34" s="1"/>
      <c r="S34" s="1"/>
      <c r="T34" s="1"/>
      <c r="U34" s="1"/>
      <c r="V34" s="1"/>
      <c r="W34" s="1"/>
    </row>
    <row r="35" spans="1:23" ht="9.75" customHeight="1">
      <c r="A35" s="1">
        <v>1944</v>
      </c>
      <c r="B35" s="6">
        <f>'Table A1'!G37*0.01</f>
        <v>9.240911360951223E-3</v>
      </c>
      <c r="C35" s="6">
        <f>'Table A3'!G37*0.01</f>
        <v>1.1642370843730746E-2</v>
      </c>
      <c r="D35" s="6">
        <f>'Table A1'!F37*0.01</f>
        <v>3.3274228934788354E-2</v>
      </c>
      <c r="E35" s="6">
        <f>'Table A3'!F37*0.01</f>
        <v>3.7556085801448078E-2</v>
      </c>
      <c r="F35" s="1"/>
      <c r="G35" s="1"/>
      <c r="H35" s="1"/>
      <c r="I35" s="1"/>
      <c r="J35" s="1"/>
      <c r="K35" s="1"/>
      <c r="L35" s="1"/>
      <c r="M35" s="1"/>
      <c r="N35" s="1"/>
      <c r="O35" s="1"/>
      <c r="P35" s="1"/>
      <c r="Q35" s="1"/>
      <c r="R35" s="1"/>
      <c r="S35" s="1"/>
      <c r="T35" s="1"/>
      <c r="U35" s="1"/>
      <c r="V35" s="1"/>
      <c r="W35" s="1"/>
    </row>
    <row r="36" spans="1:23" ht="9.75" customHeight="1">
      <c r="A36" s="1">
        <v>1945</v>
      </c>
      <c r="B36" s="6">
        <f>'Table A1'!G38*0.01</f>
        <v>8.4491417334779453E-3</v>
      </c>
      <c r="C36" s="6">
        <f>'Table A3'!G38*0.01</f>
        <v>1.2633914667333801E-2</v>
      </c>
      <c r="D36" s="6">
        <f>'Table A1'!F38*0.01</f>
        <v>3.3188697173565498E-2</v>
      </c>
      <c r="E36" s="6">
        <f>'Table A3'!F38*0.01</f>
        <v>4.1591811045259677E-2</v>
      </c>
      <c r="F36" s="1"/>
      <c r="G36" s="1"/>
      <c r="H36" s="1"/>
      <c r="I36" s="1"/>
      <c r="J36" s="1"/>
      <c r="K36" s="1"/>
      <c r="L36" s="1"/>
      <c r="M36" s="1"/>
      <c r="N36" s="1"/>
      <c r="O36" s="1"/>
      <c r="P36" s="1"/>
      <c r="Q36" s="1"/>
      <c r="R36" s="1"/>
      <c r="S36" s="1"/>
      <c r="T36" s="1"/>
      <c r="U36" s="1"/>
      <c r="V36" s="1"/>
      <c r="W36" s="1"/>
    </row>
    <row r="37" spans="1:23" ht="9.75" customHeight="1">
      <c r="A37" s="1">
        <v>1946</v>
      </c>
      <c r="B37" s="6">
        <f>'Table A1'!G39*0.01</f>
        <v>9.1638256707099307E-3</v>
      </c>
      <c r="C37" s="6">
        <f>'Table A3'!G39*0.01</f>
        <v>1.47283742297185E-2</v>
      </c>
      <c r="D37" s="6">
        <f>'Table A1'!F39*0.01</f>
        <v>3.4321167613422653E-2</v>
      </c>
      <c r="E37" s="6">
        <f>'Table A3'!F39*0.01</f>
        <v>4.391740338619992E-2</v>
      </c>
      <c r="F37" s="1"/>
      <c r="G37" s="1"/>
      <c r="H37" s="1"/>
      <c r="I37" s="1"/>
      <c r="J37" s="1"/>
      <c r="K37" s="1"/>
      <c r="L37" s="1"/>
      <c r="M37" s="1"/>
      <c r="N37" s="1"/>
      <c r="O37" s="1"/>
      <c r="P37" s="1"/>
      <c r="Q37" s="1"/>
      <c r="R37" s="1"/>
      <c r="S37" s="1"/>
      <c r="T37" s="1"/>
      <c r="U37" s="1"/>
      <c r="V37" s="1"/>
      <c r="W37" s="1"/>
    </row>
    <row r="38" spans="1:23" ht="9.75" customHeight="1">
      <c r="A38" s="1">
        <v>1947</v>
      </c>
      <c r="B38" s="6">
        <f>'Table A1'!G40*0.01</f>
        <v>9.0289404896681663E-3</v>
      </c>
      <c r="C38" s="6">
        <f>'Table A3'!G40*0.01</f>
        <v>1.3035162087810493E-2</v>
      </c>
      <c r="D38" s="6">
        <f>'Table A1'!F40*0.01</f>
        <v>3.2356965444957558E-2</v>
      </c>
      <c r="E38" s="6">
        <f>'Table A3'!F40*0.01</f>
        <v>3.9182105759787582E-2</v>
      </c>
      <c r="F38" s="1"/>
      <c r="G38" s="1"/>
      <c r="H38" s="1"/>
      <c r="I38" s="1"/>
      <c r="J38" s="1"/>
      <c r="K38" s="1"/>
      <c r="L38" s="1"/>
      <c r="M38" s="1"/>
      <c r="N38" s="1"/>
      <c r="O38" s="1"/>
      <c r="P38" s="1"/>
      <c r="Q38" s="1"/>
      <c r="R38" s="1"/>
      <c r="S38" s="1"/>
      <c r="T38" s="1"/>
      <c r="U38" s="1"/>
      <c r="V38" s="1"/>
      <c r="W38" s="1"/>
    </row>
    <row r="39" spans="1:23" ht="9.75" customHeight="1">
      <c r="A39" s="1">
        <v>1948</v>
      </c>
      <c r="B39" s="6">
        <f>'Table A1'!G41*0.01</f>
        <v>9.538511856595348E-3</v>
      </c>
      <c r="C39" s="6">
        <f>'Table A3'!G41*0.01</f>
        <v>1.3054992326916324E-2</v>
      </c>
      <c r="D39" s="6">
        <f>'Table A1'!F41*0.01</f>
        <v>3.4371439795543274E-2</v>
      </c>
      <c r="E39" s="6">
        <f>'Table A3'!F41*0.01</f>
        <v>4.0551428153601458E-2</v>
      </c>
      <c r="F39" s="1"/>
      <c r="G39" s="1"/>
      <c r="H39" s="1"/>
      <c r="I39" s="1"/>
      <c r="J39" s="1"/>
      <c r="K39" s="1"/>
      <c r="L39" s="1"/>
      <c r="M39" s="1"/>
      <c r="N39" s="1"/>
      <c r="O39" s="1"/>
      <c r="P39" s="1"/>
      <c r="Q39" s="1"/>
      <c r="R39" s="1"/>
      <c r="S39" s="1"/>
      <c r="T39" s="1"/>
      <c r="U39" s="1"/>
      <c r="V39" s="1"/>
      <c r="W39" s="1"/>
    </row>
    <row r="40" spans="1:23" ht="9.75" customHeight="1">
      <c r="A40" s="1">
        <v>1949</v>
      </c>
      <c r="B40" s="6">
        <f>'Table A1'!G42*0.01</f>
        <v>9.5443071522288512E-3</v>
      </c>
      <c r="C40" s="6">
        <f>'Table A3'!G42*0.01</f>
        <v>1.2425001396918815E-2</v>
      </c>
      <c r="D40" s="6">
        <f>'Table A1'!F42*0.01</f>
        <v>3.3367523230614718E-2</v>
      </c>
      <c r="E40" s="6">
        <f>'Table A3'!F42*0.01</f>
        <v>3.831369556381136E-2</v>
      </c>
      <c r="F40" s="1"/>
      <c r="G40" s="1"/>
      <c r="H40" s="1"/>
      <c r="I40" s="1"/>
      <c r="J40" s="1"/>
      <c r="K40" s="1"/>
      <c r="L40" s="1"/>
      <c r="M40" s="1"/>
      <c r="N40" s="1"/>
      <c r="O40" s="1"/>
      <c r="P40" s="1"/>
      <c r="Q40" s="1"/>
      <c r="R40" s="1"/>
      <c r="S40" s="1"/>
      <c r="T40" s="1"/>
      <c r="U40" s="1"/>
      <c r="V40" s="1"/>
      <c r="W40" s="1"/>
    </row>
    <row r="41" spans="1:23" ht="9.75" customHeight="1">
      <c r="A41" s="1">
        <v>1950</v>
      </c>
      <c r="B41" s="6">
        <f>'Table A1'!G43*0.01</f>
        <v>8.2690330608120536E-3</v>
      </c>
      <c r="C41" s="6">
        <f>'Table A3'!G43*0.01</f>
        <v>1.2197861566448934E-2</v>
      </c>
      <c r="D41" s="6">
        <f>'Table A1'!F43*0.01</f>
        <v>3.5318014264095456E-2</v>
      </c>
      <c r="E41" s="6">
        <f>'Table A3'!F43*0.01</f>
        <v>4.3904470024816025E-2</v>
      </c>
      <c r="F41" s="1"/>
      <c r="G41" s="1"/>
      <c r="H41" s="1"/>
      <c r="I41" s="1"/>
      <c r="J41" s="1"/>
      <c r="K41" s="1"/>
      <c r="L41" s="1"/>
      <c r="M41" s="1"/>
      <c r="N41" s="1"/>
      <c r="O41" s="1"/>
      <c r="P41" s="1"/>
      <c r="Q41" s="1"/>
      <c r="R41" s="1"/>
      <c r="S41" s="1"/>
      <c r="T41" s="1"/>
      <c r="U41" s="1"/>
      <c r="V41" s="1"/>
      <c r="W41" s="1"/>
    </row>
    <row r="42" spans="1:23" ht="9.75" customHeight="1">
      <c r="A42" s="1">
        <v>1951</v>
      </c>
      <c r="B42" s="6">
        <f>'Table A1'!G44*0.01</f>
        <v>8.6516933361116526E-3</v>
      </c>
      <c r="C42" s="6">
        <f>'Table A3'!G44*0.01</f>
        <v>1.2810697611210967E-2</v>
      </c>
      <c r="D42" s="6">
        <f>'Table A1'!F44*0.01</f>
        <v>3.1170911251546349E-2</v>
      </c>
      <c r="E42" s="6">
        <f>'Table A3'!F44*0.01</f>
        <v>3.8904059496939564E-2</v>
      </c>
      <c r="F42" s="1"/>
      <c r="G42" s="1"/>
      <c r="H42" s="1"/>
      <c r="I42" s="1"/>
      <c r="J42" s="1"/>
      <c r="K42" s="1"/>
      <c r="L42" s="1"/>
      <c r="M42" s="1"/>
      <c r="N42" s="1"/>
      <c r="O42" s="1"/>
      <c r="P42" s="1"/>
      <c r="Q42" s="1"/>
      <c r="R42" s="1"/>
      <c r="S42" s="1"/>
      <c r="T42" s="1"/>
      <c r="U42" s="1"/>
      <c r="V42" s="1"/>
      <c r="W42" s="1"/>
    </row>
    <row r="43" spans="1:23" ht="9.75" customHeight="1">
      <c r="A43" s="1">
        <v>1952</v>
      </c>
      <c r="B43" s="6">
        <f>'Table A1'!G45*0.01</f>
        <v>7.4571694613321526E-3</v>
      </c>
      <c r="C43" s="6">
        <f>'Table A3'!G45*0.01</f>
        <v>1.0884692794265906E-2</v>
      </c>
      <c r="D43" s="6">
        <f>'Table A1'!F45*0.01</f>
        <v>2.7559125464356866E-2</v>
      </c>
      <c r="E43" s="6">
        <f>'Table A3'!F45*0.01</f>
        <v>3.4281686412848157E-2</v>
      </c>
      <c r="F43" s="1"/>
      <c r="G43" s="1"/>
      <c r="H43" s="1"/>
      <c r="I43" s="1"/>
      <c r="J43" s="1"/>
      <c r="K43" s="1"/>
      <c r="L43" s="1"/>
      <c r="M43" s="1"/>
      <c r="N43" s="1"/>
      <c r="O43" s="1"/>
      <c r="P43" s="1"/>
      <c r="Q43" s="1"/>
      <c r="R43" s="1"/>
      <c r="S43" s="1"/>
      <c r="T43" s="1"/>
      <c r="U43" s="1"/>
      <c r="V43" s="1"/>
      <c r="W43" s="1"/>
    </row>
    <row r="44" spans="1:23" ht="9.75" customHeight="1">
      <c r="A44" s="1">
        <v>1953</v>
      </c>
      <c r="B44" s="6">
        <f>'Table A1'!G46*0.01</f>
        <v>6.7264467154010636E-3</v>
      </c>
      <c r="C44" s="6">
        <f>'Table A3'!G46*0.01</f>
        <v>9.6675602974227413E-3</v>
      </c>
      <c r="D44" s="6">
        <f>'Table A1'!F46*0.01</f>
        <v>2.5063213094915052E-2</v>
      </c>
      <c r="E44" s="6">
        <f>'Table A3'!F46*0.01</f>
        <v>3.0551549232254845E-2</v>
      </c>
      <c r="F44" s="1"/>
      <c r="G44" s="1"/>
      <c r="H44" s="1"/>
      <c r="I44" s="1"/>
      <c r="J44" s="1"/>
      <c r="K44" s="1"/>
      <c r="L44" s="1"/>
      <c r="M44" s="1"/>
      <c r="N44" s="1"/>
      <c r="O44" s="1"/>
      <c r="P44" s="1"/>
      <c r="Q44" s="1"/>
      <c r="R44" s="1"/>
      <c r="S44" s="1"/>
      <c r="T44" s="1"/>
      <c r="U44" s="1"/>
      <c r="V44" s="1"/>
      <c r="W44" s="1"/>
    </row>
    <row r="45" spans="1:23" ht="9.75" customHeight="1">
      <c r="A45" s="1">
        <v>1954</v>
      </c>
      <c r="B45" s="6">
        <f>'Table A1'!G47*0.01</f>
        <v>7.0588248853421989E-3</v>
      </c>
      <c r="C45" s="6">
        <f>'Table A3'!G47*0.01</f>
        <v>1.1687484341437246E-2</v>
      </c>
      <c r="D45" s="6">
        <f>'Table A1'!F47*0.01</f>
        <v>2.5663360562398659E-2</v>
      </c>
      <c r="E45" s="6">
        <f>'Table A3'!F47*0.01</f>
        <v>3.4909311013215476E-2</v>
      </c>
      <c r="F45" s="1"/>
      <c r="G45" s="1"/>
      <c r="H45" s="1"/>
      <c r="I45" s="1"/>
      <c r="J45" s="1"/>
      <c r="K45" s="1"/>
      <c r="L45" s="1"/>
      <c r="M45" s="1"/>
      <c r="N45" s="1"/>
      <c r="O45" s="1"/>
      <c r="P45" s="1"/>
      <c r="Q45" s="1"/>
      <c r="R45" s="1"/>
      <c r="S45" s="1"/>
      <c r="T45" s="1"/>
      <c r="U45" s="1"/>
      <c r="V45" s="1"/>
      <c r="W45" s="1"/>
    </row>
    <row r="46" spans="1:23" ht="9.75" customHeight="1">
      <c r="A46" s="1">
        <v>1955</v>
      </c>
      <c r="B46" s="6">
        <f>'Table A1'!G48*0.01</f>
        <v>7.2061163480499103E-3</v>
      </c>
      <c r="C46" s="6">
        <f>'Table A3'!G48*0.01</f>
        <v>1.3165387245087342E-2</v>
      </c>
      <c r="D46" s="6">
        <f>'Table A1'!F48*0.01</f>
        <v>2.4871088205796844E-2</v>
      </c>
      <c r="E46" s="6">
        <f>'Table A3'!F48*0.01</f>
        <v>3.71496874737735E-2</v>
      </c>
      <c r="F46" s="1"/>
      <c r="G46" s="1"/>
      <c r="H46" s="1"/>
      <c r="I46" s="1"/>
      <c r="J46" s="1"/>
      <c r="K46" s="1"/>
      <c r="L46" s="1"/>
      <c r="M46" s="1"/>
      <c r="N46" s="1"/>
      <c r="O46" s="1"/>
      <c r="P46" s="1"/>
      <c r="Q46" s="1"/>
      <c r="R46" s="1"/>
      <c r="S46" s="1"/>
      <c r="T46" s="1"/>
      <c r="U46" s="1"/>
      <c r="V46" s="1"/>
      <c r="W46" s="1"/>
    </row>
    <row r="47" spans="1:23" ht="9.75" customHeight="1">
      <c r="A47" s="1">
        <v>1956</v>
      </c>
      <c r="B47" s="6">
        <f>'Table A1'!G49*0.01</f>
        <v>6.8115311362396793E-3</v>
      </c>
      <c r="C47" s="6">
        <f>'Table A3'!G49*0.01</f>
        <v>1.1976060987726266E-2</v>
      </c>
      <c r="D47" s="6">
        <f>'Table A1'!F49*0.01</f>
        <v>2.3829153277974448E-2</v>
      </c>
      <c r="E47" s="6">
        <f>'Table A3'!F49*0.01</f>
        <v>3.4863094765295199E-2</v>
      </c>
      <c r="F47" s="1"/>
      <c r="G47" s="1"/>
      <c r="H47" s="1"/>
      <c r="I47" s="1"/>
      <c r="J47" s="1"/>
      <c r="K47" s="1"/>
      <c r="L47" s="1"/>
      <c r="M47" s="1"/>
      <c r="N47" s="1"/>
      <c r="O47" s="1"/>
      <c r="P47" s="1"/>
      <c r="Q47" s="1"/>
      <c r="R47" s="1"/>
      <c r="S47" s="1"/>
      <c r="T47" s="1"/>
      <c r="U47" s="1"/>
      <c r="V47" s="1"/>
      <c r="W47" s="1"/>
    </row>
    <row r="48" spans="1:23" ht="9.75" customHeight="1">
      <c r="A48" s="1">
        <v>1957</v>
      </c>
      <c r="B48" s="6">
        <f>'Table A1'!G50*0.01</f>
        <v>6.6308052241425431E-3</v>
      </c>
      <c r="C48" s="6">
        <f>'Table A3'!G50*0.01</f>
        <v>1.0528673149594428E-2</v>
      </c>
      <c r="D48" s="6">
        <f>'Table A1'!F50*0.01</f>
        <v>2.359138502575385E-2</v>
      </c>
      <c r="E48" s="6">
        <f>'Table A3'!F50*0.01</f>
        <v>3.1833122336257118E-2</v>
      </c>
      <c r="F48" s="1"/>
      <c r="G48" s="1"/>
      <c r="H48" s="1"/>
      <c r="I48" s="1"/>
      <c r="J48" s="1"/>
      <c r="K48" s="1"/>
      <c r="L48" s="1"/>
      <c r="M48" s="1"/>
      <c r="N48" s="1"/>
      <c r="O48" s="1"/>
      <c r="P48" s="1"/>
      <c r="Q48" s="1"/>
      <c r="R48" s="1"/>
      <c r="S48" s="1"/>
      <c r="T48" s="1"/>
      <c r="U48" s="1"/>
      <c r="V48" s="1"/>
      <c r="W48" s="1"/>
    </row>
    <row r="49" spans="1:23" ht="9.75" customHeight="1">
      <c r="A49" s="1">
        <v>1958</v>
      </c>
      <c r="B49" s="6">
        <f>'Table A1'!G51*0.01</f>
        <v>6.4243772482167972E-3</v>
      </c>
      <c r="C49" s="6">
        <f>'Table A3'!G51*0.01</f>
        <v>1.0814637545017167E-2</v>
      </c>
      <c r="D49" s="6">
        <f>'Table A1'!F51*0.01</f>
        <v>2.2927344493339673E-2</v>
      </c>
      <c r="E49" s="6">
        <f>'Table A3'!F51*0.01</f>
        <v>3.2184493567886684E-2</v>
      </c>
      <c r="F49" s="1"/>
      <c r="G49" s="1"/>
      <c r="H49" s="1"/>
      <c r="I49" s="1"/>
      <c r="J49" s="1"/>
      <c r="K49" s="1"/>
      <c r="L49" s="1"/>
      <c r="M49" s="1"/>
      <c r="N49" s="1"/>
      <c r="O49" s="1"/>
      <c r="P49" s="1"/>
      <c r="Q49" s="1"/>
      <c r="R49" s="1"/>
      <c r="S49" s="1"/>
      <c r="T49" s="1"/>
      <c r="U49" s="1"/>
      <c r="V49" s="1"/>
      <c r="W49" s="1"/>
    </row>
    <row r="50" spans="1:23" ht="9.75" customHeight="1">
      <c r="A50" s="1">
        <v>1959</v>
      </c>
      <c r="B50" s="6">
        <f>'Table A1'!G52*0.01</f>
        <v>6.161766772525527E-3</v>
      </c>
      <c r="C50" s="6">
        <f>'Table A3'!G52*0.01</f>
        <v>1.1941249375109261E-2</v>
      </c>
      <c r="D50" s="6">
        <f>'Table A1'!F52*0.01</f>
        <v>2.191271929993064E-2</v>
      </c>
      <c r="E50" s="6">
        <f>'Table A3'!F52*0.01</f>
        <v>3.449809739962232E-2</v>
      </c>
      <c r="F50" s="1"/>
      <c r="G50" s="1"/>
      <c r="H50" s="1"/>
      <c r="I50" s="1"/>
      <c r="J50" s="1"/>
      <c r="K50" s="1"/>
      <c r="L50" s="1"/>
      <c r="M50" s="1"/>
      <c r="N50" s="1"/>
      <c r="O50" s="1"/>
      <c r="P50" s="1"/>
      <c r="Q50" s="1"/>
      <c r="R50" s="1"/>
      <c r="S50" s="1"/>
      <c r="T50" s="1"/>
      <c r="U50" s="1"/>
      <c r="V50" s="1"/>
      <c r="W50" s="1"/>
    </row>
    <row r="51" spans="1:23" ht="9.75" customHeight="1">
      <c r="A51" s="1">
        <v>1960</v>
      </c>
      <c r="B51" s="6">
        <f>'Table A1'!G53*0.01</f>
        <v>5.9637321869406117E-3</v>
      </c>
      <c r="C51" s="6">
        <f>'Table A3'!G53*0.01</f>
        <v>1.1749239699033298E-2</v>
      </c>
      <c r="D51" s="6">
        <f>'Table A1'!F53*0.01</f>
        <v>2.0964547826658072E-2</v>
      </c>
      <c r="E51" s="6">
        <f>'Table A3'!F53*0.01</f>
        <v>3.2490455876287273E-2</v>
      </c>
      <c r="F51" s="1"/>
      <c r="G51" s="1"/>
      <c r="H51" s="1"/>
      <c r="I51" s="1"/>
      <c r="J51" s="1"/>
      <c r="K51" s="1"/>
      <c r="L51" s="1"/>
      <c r="M51" s="1"/>
      <c r="N51" s="1"/>
      <c r="O51" s="1"/>
      <c r="P51" s="1"/>
      <c r="Q51" s="1"/>
      <c r="R51" s="1"/>
      <c r="S51" s="1"/>
      <c r="T51" s="1"/>
      <c r="U51" s="1"/>
      <c r="V51" s="1"/>
      <c r="W51" s="1"/>
    </row>
    <row r="52" spans="1:23" ht="9.75" customHeight="1">
      <c r="A52" s="1">
        <v>1961</v>
      </c>
      <c r="B52" s="6">
        <f>'Table A1'!G54*0.01</f>
        <v>5.870375663371551E-3</v>
      </c>
      <c r="C52" s="6">
        <f>'Table A3'!G54*0.01</f>
        <v>1.3822929216111448E-2</v>
      </c>
      <c r="D52" s="6">
        <f>'Table A1'!F54*0.01</f>
        <v>2.0533998280690757E-2</v>
      </c>
      <c r="E52" s="6">
        <f>'Table A3'!F54*0.01</f>
        <v>3.651281807907316E-2</v>
      </c>
      <c r="F52" s="1"/>
      <c r="G52" s="1"/>
      <c r="H52" s="1"/>
      <c r="I52" s="1"/>
      <c r="J52" s="1"/>
      <c r="K52" s="1"/>
      <c r="L52" s="1"/>
      <c r="M52" s="1"/>
      <c r="N52" s="1"/>
      <c r="O52" s="1"/>
      <c r="P52" s="1"/>
      <c r="Q52" s="1"/>
      <c r="R52" s="1"/>
      <c r="S52" s="1"/>
      <c r="T52" s="1"/>
      <c r="U52" s="1"/>
      <c r="V52" s="1"/>
      <c r="W52" s="1"/>
    </row>
    <row r="53" spans="1:23" ht="9.75" customHeight="1">
      <c r="A53" s="1">
        <v>1962</v>
      </c>
      <c r="B53" s="6">
        <f>'Table A1'!G55*0.01</f>
        <v>5.6162058072998459E-3</v>
      </c>
      <c r="C53" s="6">
        <f>'Table A3'!G55*0.01</f>
        <v>1.1607401802667006E-2</v>
      </c>
      <c r="D53" s="6">
        <f>'Table A1'!F55*0.01</f>
        <v>1.9841173530430866E-2</v>
      </c>
      <c r="E53" s="6">
        <f>'Table A3'!F55*0.01</f>
        <v>3.1942778236263951E-2</v>
      </c>
      <c r="F53" s="1"/>
      <c r="G53" s="1"/>
      <c r="H53" s="1"/>
      <c r="I53" s="1"/>
      <c r="J53" s="1"/>
      <c r="K53" s="1"/>
      <c r="L53" s="1"/>
      <c r="M53" s="1"/>
      <c r="N53" s="1"/>
      <c r="O53" s="1"/>
      <c r="P53" s="1"/>
      <c r="Q53" s="1"/>
      <c r="R53" s="1"/>
      <c r="S53" s="1"/>
      <c r="T53" s="1"/>
      <c r="U53" s="1"/>
      <c r="V53" s="1"/>
      <c r="W53" s="1"/>
    </row>
    <row r="54" spans="1:23" ht="9.75" customHeight="1">
      <c r="A54" s="1">
        <v>1963</v>
      </c>
      <c r="B54" s="6">
        <f>'Table A1'!G56*0.01</f>
        <v>5.6800334450204052E-3</v>
      </c>
      <c r="C54" s="6">
        <f>'Table A3'!G56*0.01</f>
        <v>1.1462998441377137E-2</v>
      </c>
      <c r="D54" s="6">
        <f>'Table A1'!F56*0.01</f>
        <v>1.9635566991754505E-2</v>
      </c>
      <c r="E54" s="6">
        <f>'Table A3'!F56*0.01</f>
        <v>3.1459022812065321E-2</v>
      </c>
      <c r="F54" s="1"/>
      <c r="G54" s="1"/>
      <c r="H54" s="1"/>
      <c r="I54" s="1"/>
      <c r="J54" s="1"/>
      <c r="K54" s="1"/>
      <c r="L54" s="1"/>
      <c r="M54" s="1"/>
      <c r="N54" s="1"/>
      <c r="O54" s="1"/>
      <c r="P54" s="1"/>
      <c r="Q54" s="1"/>
      <c r="R54" s="1"/>
      <c r="S54" s="1"/>
      <c r="T54" s="1"/>
      <c r="U54" s="1"/>
      <c r="V54" s="1"/>
      <c r="W54" s="1"/>
    </row>
    <row r="55" spans="1:23" ht="9.75" customHeight="1">
      <c r="A55" s="1">
        <v>1964</v>
      </c>
      <c r="B55" s="6">
        <f>'Table A1'!G57*0.01</f>
        <v>5.3128911555610373E-3</v>
      </c>
      <c r="C55" s="6">
        <f>'Table A3'!G57*0.01</f>
        <v>1.3021661045439319E-2</v>
      </c>
      <c r="D55" s="6">
        <f>'Table A1'!F57*0.01</f>
        <v>1.9689860769877995E-2</v>
      </c>
      <c r="E55" s="6">
        <f>'Table A3'!F57*0.01</f>
        <v>3.3724713759870781E-2</v>
      </c>
      <c r="F55" s="1"/>
      <c r="G55" s="1"/>
      <c r="H55" s="1"/>
      <c r="I55" s="1"/>
      <c r="J55" s="1"/>
      <c r="K55" s="1"/>
      <c r="L55" s="1"/>
      <c r="M55" s="1"/>
      <c r="N55" s="1"/>
      <c r="O55" s="1"/>
      <c r="P55" s="1"/>
      <c r="Q55" s="1"/>
      <c r="R55" s="1"/>
      <c r="S55" s="1"/>
      <c r="T55" s="1"/>
      <c r="U55" s="1"/>
      <c r="V55" s="1"/>
      <c r="W55" s="1"/>
    </row>
    <row r="56" spans="1:23" ht="9.75" customHeight="1">
      <c r="A56" s="1">
        <v>1965</v>
      </c>
      <c r="B56" s="6">
        <f>'Table A1'!G58*0.01</f>
        <v>5.378665172725592E-3</v>
      </c>
      <c r="C56" s="6">
        <f>'Table A3'!G58*0.01</f>
        <v>1.4893514616821979E-2</v>
      </c>
      <c r="D56" s="6">
        <f>'Table A1'!F58*0.01</f>
        <v>2.0371892519257279E-2</v>
      </c>
      <c r="E56" s="6">
        <f>'Table A3'!F58*0.01</f>
        <v>3.6551436659768351E-2</v>
      </c>
      <c r="F56" s="1"/>
      <c r="G56" s="1"/>
      <c r="H56" s="1"/>
      <c r="I56" s="1"/>
      <c r="J56" s="1"/>
      <c r="K56" s="1"/>
      <c r="L56" s="1"/>
      <c r="M56" s="1"/>
      <c r="N56" s="1"/>
      <c r="O56" s="1"/>
      <c r="P56" s="1"/>
      <c r="Q56" s="1"/>
      <c r="R56" s="1"/>
      <c r="S56" s="1"/>
      <c r="T56" s="1"/>
      <c r="U56" s="1"/>
      <c r="V56" s="1"/>
      <c r="W56" s="1"/>
    </row>
    <row r="57" spans="1:23" ht="9.75" customHeight="1">
      <c r="A57" s="1">
        <v>1966</v>
      </c>
      <c r="B57" s="6">
        <f>'Table A1'!G59*0.01</f>
        <v>6.0294666862191091E-3</v>
      </c>
      <c r="C57" s="6">
        <f>'Table A3'!G59*0.01</f>
        <v>1.2898790870561372E-2</v>
      </c>
      <c r="D57" s="6">
        <f>'Table A1'!F59*0.01</f>
        <v>2.1541736520115297E-2</v>
      </c>
      <c r="E57" s="6">
        <f>'Table A3'!F59*0.01</f>
        <v>3.3852869852018672E-2</v>
      </c>
      <c r="F57" s="1"/>
      <c r="G57" s="1"/>
      <c r="H57" s="1"/>
      <c r="I57" s="1"/>
      <c r="J57" s="1"/>
      <c r="K57" s="1"/>
      <c r="L57" s="1"/>
      <c r="M57" s="1"/>
      <c r="N57" s="1"/>
      <c r="O57" s="1"/>
      <c r="P57" s="1"/>
      <c r="Q57" s="1"/>
      <c r="R57" s="1"/>
      <c r="S57" s="1"/>
      <c r="T57" s="1"/>
      <c r="U57" s="1"/>
      <c r="V57" s="1"/>
      <c r="W57" s="1"/>
    </row>
    <row r="58" spans="1:23" ht="9.75" customHeight="1">
      <c r="A58" s="1">
        <v>1967</v>
      </c>
      <c r="B58" s="6">
        <f>'Table A1'!G60*0.01</f>
        <v>5.9647168321796239E-3</v>
      </c>
      <c r="C58" s="6">
        <f>'Table A3'!G60*0.01</f>
        <v>1.416347805611729E-2</v>
      </c>
      <c r="D58" s="6">
        <f>'Table A1'!F60*0.01</f>
        <v>2.1600022863991434E-2</v>
      </c>
      <c r="E58" s="6">
        <f>'Table A3'!F60*0.01</f>
        <v>3.6770055013950739E-2</v>
      </c>
      <c r="F58" s="1"/>
      <c r="G58" s="1"/>
      <c r="H58" s="1"/>
      <c r="I58" s="1"/>
      <c r="J58" s="1"/>
      <c r="K58" s="1"/>
      <c r="L58" s="1"/>
      <c r="M58" s="1"/>
      <c r="N58" s="1"/>
      <c r="O58" s="1"/>
      <c r="P58" s="1"/>
      <c r="Q58" s="1"/>
      <c r="R58" s="1"/>
      <c r="S58" s="1"/>
      <c r="T58" s="1"/>
      <c r="U58" s="1"/>
      <c r="V58" s="1"/>
      <c r="W58" s="1"/>
    </row>
    <row r="59" spans="1:23" ht="9.75" customHeight="1">
      <c r="A59" s="1">
        <v>1968</v>
      </c>
      <c r="B59" s="6">
        <f>'Table A1'!G61*0.01</f>
        <v>5.8157218198253745E-3</v>
      </c>
      <c r="C59" s="6">
        <f>'Table A3'!G61*0.01</f>
        <v>1.6149285544225331E-2</v>
      </c>
      <c r="D59" s="6">
        <f>'Table A1'!F61*0.01</f>
        <v>2.1454516744584876E-2</v>
      </c>
      <c r="E59" s="6">
        <f>'Table A3'!F61*0.01</f>
        <v>4.0228605841038094E-2</v>
      </c>
      <c r="F59" s="1"/>
      <c r="G59" s="1"/>
      <c r="H59" s="1"/>
      <c r="I59" s="1"/>
      <c r="J59" s="1"/>
      <c r="K59" s="1"/>
      <c r="L59" s="1"/>
      <c r="M59" s="1"/>
      <c r="N59" s="1"/>
      <c r="O59" s="1"/>
      <c r="P59" s="1"/>
      <c r="Q59" s="1"/>
      <c r="R59" s="1"/>
      <c r="S59" s="1"/>
      <c r="T59" s="1"/>
      <c r="U59" s="1"/>
      <c r="V59" s="1"/>
      <c r="W59" s="1"/>
    </row>
    <row r="60" spans="1:23" ht="9.75" customHeight="1">
      <c r="A60" s="1">
        <v>1969</v>
      </c>
      <c r="B60" s="6">
        <f>'Table A1'!G62*0.01</f>
        <v>5.4712956747793176E-3</v>
      </c>
      <c r="C60" s="6">
        <f>'Table A3'!G62*0.01</f>
        <v>1.5581702597665021E-2</v>
      </c>
      <c r="D60" s="6">
        <f>'Table A1'!F62*0.01</f>
        <v>2.0011547635668533E-2</v>
      </c>
      <c r="E60" s="6">
        <f>'Table A3'!F62*0.01</f>
        <v>3.6936962808646327E-2</v>
      </c>
      <c r="F60" s="1"/>
      <c r="G60" s="1"/>
      <c r="H60" s="1"/>
      <c r="I60" s="1"/>
      <c r="J60" s="1"/>
      <c r="K60" s="1"/>
      <c r="L60" s="1"/>
      <c r="M60" s="1"/>
      <c r="N60" s="1"/>
      <c r="O60" s="1"/>
      <c r="P60" s="1"/>
      <c r="Q60" s="1"/>
      <c r="R60" s="1"/>
      <c r="S60" s="1"/>
      <c r="T60" s="1"/>
      <c r="U60" s="1"/>
      <c r="V60" s="1"/>
      <c r="W60" s="1"/>
    </row>
    <row r="61" spans="1:23" ht="9.75" customHeight="1">
      <c r="A61" s="1">
        <v>1970</v>
      </c>
      <c r="B61" s="6">
        <f>'Table A1'!G63*0.01</f>
        <v>5.2533930875849231E-3</v>
      </c>
      <c r="C61" s="6">
        <f>'Table A3'!G63*0.01</f>
        <v>9.9627513394338514E-3</v>
      </c>
      <c r="D61" s="6">
        <f>'Table A1'!F63*0.01</f>
        <v>1.9377728519936795E-2</v>
      </c>
      <c r="E61" s="6">
        <f>'Table A3'!F63*0.01</f>
        <v>2.7753447195762334E-2</v>
      </c>
      <c r="F61" s="1"/>
      <c r="G61" s="1"/>
      <c r="H61" s="1"/>
      <c r="I61" s="1"/>
      <c r="J61" s="1"/>
      <c r="K61" s="1"/>
      <c r="L61" s="1"/>
      <c r="M61" s="1"/>
      <c r="N61" s="1"/>
      <c r="O61" s="1"/>
      <c r="P61" s="1"/>
      <c r="Q61" s="1"/>
      <c r="R61" s="1"/>
      <c r="S61" s="1"/>
      <c r="T61" s="1"/>
      <c r="U61" s="1"/>
      <c r="V61" s="1"/>
      <c r="W61" s="1"/>
    </row>
    <row r="62" spans="1:23" ht="9.75" customHeight="1">
      <c r="A62" s="1">
        <v>1971</v>
      </c>
      <c r="B62" s="6">
        <f>'Table A1'!G64*0.01</f>
        <v>5.1804645938540372E-3</v>
      </c>
      <c r="C62" s="6">
        <f>'Table A3'!G64*0.01</f>
        <v>1.1137117989758905E-2</v>
      </c>
      <c r="D62" s="6">
        <f>'Table A1'!F64*0.01</f>
        <v>1.9144201922077376E-2</v>
      </c>
      <c r="E62" s="6">
        <f>'Table A3'!F64*0.01</f>
        <v>2.9877355674459382E-2</v>
      </c>
      <c r="F62" s="1"/>
      <c r="G62" s="1"/>
      <c r="H62" s="1"/>
      <c r="I62" s="1"/>
      <c r="J62" s="1"/>
      <c r="K62" s="1"/>
      <c r="L62" s="1"/>
      <c r="M62" s="1"/>
      <c r="N62" s="1"/>
      <c r="O62" s="1"/>
      <c r="P62" s="1"/>
      <c r="Q62" s="1"/>
      <c r="R62" s="1"/>
      <c r="S62" s="1"/>
      <c r="T62" s="1"/>
      <c r="U62" s="1"/>
      <c r="V62" s="1"/>
      <c r="W62" s="1"/>
    </row>
    <row r="63" spans="1:23" ht="9.75" customHeight="1">
      <c r="A63" s="1">
        <v>1972</v>
      </c>
      <c r="B63" s="6">
        <f>'Table A1'!G65*0.01</f>
        <v>5.2045600169461845E-3</v>
      </c>
      <c r="C63" s="6">
        <f>'Table A3'!G65*0.01</f>
        <v>1.1781574093832308E-2</v>
      </c>
      <c r="D63" s="6">
        <f>'Table A1'!F65*0.01</f>
        <v>1.9156191028254645E-2</v>
      </c>
      <c r="E63" s="6">
        <f>'Table A3'!F65*0.01</f>
        <v>3.1258337833275765E-2</v>
      </c>
      <c r="F63" s="1"/>
      <c r="G63" s="1"/>
      <c r="H63" s="1"/>
      <c r="I63" s="1"/>
      <c r="J63" s="1"/>
      <c r="K63" s="1"/>
      <c r="L63" s="1"/>
      <c r="M63" s="1"/>
      <c r="N63" s="1"/>
      <c r="O63" s="1"/>
      <c r="P63" s="1"/>
      <c r="Q63" s="1"/>
      <c r="R63" s="1"/>
      <c r="S63" s="1"/>
      <c r="T63" s="1"/>
      <c r="U63" s="1"/>
      <c r="V63" s="1"/>
      <c r="W63" s="1"/>
    </row>
    <row r="64" spans="1:23" ht="9.75" customHeight="1">
      <c r="A64" s="1">
        <v>1973</v>
      </c>
      <c r="B64" s="6">
        <f>'Table A1'!G66*0.01</f>
        <v>4.9521971124209694E-3</v>
      </c>
      <c r="C64" s="6">
        <f>'Table A3'!G66*0.01</f>
        <v>9.4139573549492806E-3</v>
      </c>
      <c r="D64" s="6">
        <f>'Table A1'!F66*0.01</f>
        <v>1.8863507892417815E-2</v>
      </c>
      <c r="E64" s="6">
        <f>'Table A3'!F66*0.01</f>
        <v>2.7600856232307912E-2</v>
      </c>
      <c r="F64" s="1"/>
      <c r="G64" s="1"/>
      <c r="H64" s="1"/>
      <c r="I64" s="1"/>
      <c r="J64" s="1"/>
      <c r="K64" s="1"/>
      <c r="L64" s="1"/>
      <c r="M64" s="1"/>
      <c r="N64" s="1"/>
      <c r="O64" s="1"/>
      <c r="P64" s="1"/>
      <c r="Q64" s="1"/>
      <c r="R64" s="1"/>
      <c r="S64" s="1"/>
      <c r="T64" s="1"/>
      <c r="U64" s="1"/>
      <c r="V64" s="1"/>
      <c r="W64" s="1"/>
    </row>
    <row r="65" spans="1:23" ht="9.75" customHeight="1">
      <c r="A65" s="1">
        <v>1974</v>
      </c>
      <c r="B65" s="6">
        <f>'Table A1'!G67*0.01</f>
        <v>5.6296418427947892E-3</v>
      </c>
      <c r="C65" s="6">
        <f>'Table A3'!G67*0.01</f>
        <v>8.7885422864696534E-3</v>
      </c>
      <c r="D65" s="6">
        <f>'Table A1'!F67*0.01</f>
        <v>2.1068810561587225E-2</v>
      </c>
      <c r="E65" s="6">
        <f>'Table A3'!F67*0.01</f>
        <v>2.7282329384523601E-2</v>
      </c>
      <c r="F65" s="1"/>
      <c r="G65" s="1"/>
      <c r="H65" s="1"/>
      <c r="I65" s="1"/>
      <c r="J65" s="1"/>
      <c r="K65" s="1"/>
      <c r="L65" s="1"/>
      <c r="M65" s="1"/>
      <c r="N65" s="1"/>
      <c r="O65" s="1"/>
      <c r="P65" s="1"/>
      <c r="Q65" s="1"/>
      <c r="R65" s="1"/>
      <c r="S65" s="1"/>
      <c r="T65" s="1"/>
      <c r="U65" s="1"/>
      <c r="V65" s="1"/>
      <c r="W65" s="1"/>
    </row>
    <row r="66" spans="1:23" ht="9.75" customHeight="1">
      <c r="A66" s="1">
        <v>1975</v>
      </c>
      <c r="B66" s="6">
        <f>'Table A1'!G68*0.01</f>
        <v>5.5970851689307582E-3</v>
      </c>
      <c r="C66" s="6">
        <f>'Table A3'!G68*0.01</f>
        <v>8.4658142682953273E-3</v>
      </c>
      <c r="D66" s="6">
        <f>'Table A1'!F68*0.01</f>
        <v>2.0380327831081048E-2</v>
      </c>
      <c r="E66" s="6">
        <f>'Table A3'!F68*0.01</f>
        <v>2.56451254427838E-2</v>
      </c>
      <c r="F66" s="1"/>
      <c r="G66" s="1"/>
      <c r="H66" s="1"/>
      <c r="I66" s="1"/>
      <c r="J66" s="1"/>
      <c r="K66" s="1"/>
      <c r="L66" s="1"/>
      <c r="M66" s="1"/>
      <c r="N66" s="1"/>
      <c r="O66" s="1"/>
      <c r="P66" s="1"/>
      <c r="Q66" s="1"/>
      <c r="R66" s="1"/>
      <c r="S66" s="1"/>
      <c r="T66" s="1"/>
      <c r="U66" s="1"/>
      <c r="V66" s="1"/>
      <c r="W66" s="1"/>
    </row>
    <row r="67" spans="1:23" ht="9.75" customHeight="1">
      <c r="A67" s="1">
        <v>1976</v>
      </c>
      <c r="B67" s="6">
        <f>'Table A1'!G69*0.01</f>
        <v>5.6193360343470243E-3</v>
      </c>
      <c r="C67" s="6">
        <f>'Table A3'!G69*0.01</f>
        <v>8.5993934820226998E-3</v>
      </c>
      <c r="D67" s="6">
        <f>'Table A1'!F69*0.01</f>
        <v>2.0191848165262361E-2</v>
      </c>
      <c r="E67" s="6">
        <f>'Table A3'!F69*0.01</f>
        <v>2.5947445217216036E-2</v>
      </c>
      <c r="F67" s="1"/>
      <c r="G67" s="1"/>
      <c r="H67" s="1"/>
      <c r="I67" s="1"/>
      <c r="J67" s="1"/>
      <c r="K67" s="1"/>
      <c r="L67" s="1"/>
      <c r="M67" s="1"/>
      <c r="N67" s="1"/>
      <c r="O67" s="1"/>
      <c r="P67" s="1"/>
      <c r="Q67" s="1"/>
      <c r="R67" s="1"/>
      <c r="S67" s="1"/>
      <c r="T67" s="1"/>
      <c r="U67" s="1"/>
      <c r="V67" s="1"/>
      <c r="W67" s="1"/>
    </row>
    <row r="68" spans="1:23" ht="9.75" customHeight="1">
      <c r="A68" s="1">
        <v>1977</v>
      </c>
      <c r="B68" s="6">
        <f>'Table A1'!G70*0.01</f>
        <v>5.6620582508149454E-3</v>
      </c>
      <c r="C68" s="6">
        <f>'Table A3'!G70*0.01</f>
        <v>9.2362942017128555E-3</v>
      </c>
      <c r="D68" s="6">
        <f>'Table A1'!F70*0.01</f>
        <v>2.0416144422048525E-2</v>
      </c>
      <c r="E68" s="6">
        <f>'Table A3'!F70*0.01</f>
        <v>2.7079323133603866E-2</v>
      </c>
      <c r="F68" s="1"/>
      <c r="G68" s="1"/>
      <c r="H68" s="1"/>
      <c r="I68" s="1"/>
      <c r="J68" s="1"/>
      <c r="K68" s="1"/>
      <c r="L68" s="1"/>
      <c r="M68" s="1"/>
      <c r="N68" s="1"/>
      <c r="O68" s="1"/>
      <c r="P68" s="1"/>
      <c r="Q68" s="1"/>
      <c r="R68" s="1"/>
      <c r="S68" s="1"/>
      <c r="T68" s="1"/>
      <c r="U68" s="1"/>
      <c r="V68" s="1"/>
      <c r="W68" s="1"/>
    </row>
    <row r="69" spans="1:23" ht="9.75" customHeight="1">
      <c r="A69" s="1">
        <v>1978</v>
      </c>
      <c r="B69" s="6">
        <f>'Table A1'!G71*0.01</f>
        <v>5.8055664529142693E-3</v>
      </c>
      <c r="C69" s="6">
        <f>'Table A3'!G71*0.01</f>
        <v>8.5637644293520936E-3</v>
      </c>
      <c r="D69" s="6">
        <f>'Table A1'!F71*0.01</f>
        <v>2.0792463029645592E-2</v>
      </c>
      <c r="E69" s="6">
        <f>'Table A3'!F71*0.01</f>
        <v>2.6479670026986139E-2</v>
      </c>
      <c r="F69" s="1"/>
      <c r="G69" s="1"/>
      <c r="H69" s="1"/>
      <c r="I69" s="1"/>
      <c r="J69" s="1"/>
      <c r="K69" s="1"/>
      <c r="L69" s="1"/>
      <c r="M69" s="1"/>
      <c r="N69" s="1"/>
      <c r="O69" s="1"/>
      <c r="P69" s="1"/>
      <c r="Q69" s="1"/>
      <c r="R69" s="1"/>
      <c r="S69" s="1"/>
      <c r="T69" s="1"/>
      <c r="U69" s="1"/>
      <c r="V69" s="1"/>
      <c r="W69" s="1"/>
    </row>
    <row r="70" spans="1:23" ht="9.75" customHeight="1">
      <c r="A70" s="1">
        <v>1979</v>
      </c>
      <c r="B70" s="6">
        <f>'Table A1'!G72*0.01</f>
        <v>6.1532472366205059E-3</v>
      </c>
      <c r="C70" s="6">
        <f>'Table A3'!G72*0.01</f>
        <v>1.3728566187669137E-2</v>
      </c>
      <c r="D70" s="6">
        <f>'Table A1'!F72*0.01</f>
        <v>2.1578669268075806E-2</v>
      </c>
      <c r="E70" s="6">
        <f>'Table A3'!F72*0.01</f>
        <v>3.4392645702314782E-2</v>
      </c>
      <c r="F70" s="1"/>
      <c r="G70" s="1"/>
      <c r="H70" s="1"/>
      <c r="I70" s="1"/>
      <c r="J70" s="1"/>
      <c r="K70" s="1"/>
      <c r="L70" s="1"/>
      <c r="M70" s="1"/>
      <c r="N70" s="1"/>
      <c r="O70" s="1"/>
      <c r="P70" s="1"/>
      <c r="Q70" s="1"/>
      <c r="R70" s="1"/>
      <c r="S70" s="1"/>
      <c r="T70" s="1"/>
      <c r="U70" s="1"/>
      <c r="V70" s="1"/>
      <c r="W70" s="1"/>
    </row>
    <row r="71" spans="1:23" ht="9.75" customHeight="1">
      <c r="A71" s="1">
        <v>1980</v>
      </c>
      <c r="B71" s="6">
        <f>'Table A1'!G73*0.01</f>
        <v>6.548142457805153E-3</v>
      </c>
      <c r="C71" s="6">
        <f>'Table A3'!G73*0.01</f>
        <v>1.2764781564610595E-2</v>
      </c>
      <c r="D71" s="6">
        <f>'Table A1'!F73*0.01</f>
        <v>2.2311385274956113E-2</v>
      </c>
      <c r="E71" s="6">
        <f>'Table A3'!F73*0.01</f>
        <v>3.4095164790819289E-2</v>
      </c>
      <c r="F71" s="1"/>
      <c r="G71" s="1"/>
      <c r="H71" s="1"/>
      <c r="I71" s="1"/>
      <c r="J71" s="1"/>
      <c r="K71" s="1"/>
      <c r="L71" s="1"/>
      <c r="M71" s="1"/>
      <c r="N71" s="1"/>
      <c r="O71" s="1"/>
      <c r="P71" s="1"/>
      <c r="Q71" s="1"/>
      <c r="R71" s="1"/>
      <c r="S71" s="1"/>
      <c r="T71" s="1"/>
      <c r="U71" s="1"/>
      <c r="V71" s="1"/>
      <c r="W71" s="1"/>
    </row>
    <row r="72" spans="1:23" ht="9.75" customHeight="1">
      <c r="A72" s="1">
        <v>1981</v>
      </c>
      <c r="B72" s="6">
        <f>'Table A1'!G74*0.01</f>
        <v>6.5596229076334764E-3</v>
      </c>
      <c r="C72" s="6">
        <f>'Table A3'!G74*0.01</f>
        <v>1.3658654703481264E-2</v>
      </c>
      <c r="D72" s="6">
        <f>'Table A1'!F74*0.01</f>
        <v>2.2253397240041769E-2</v>
      </c>
      <c r="E72" s="6">
        <f>'Table A3'!F74*0.01</f>
        <v>3.5661926882342106E-2</v>
      </c>
      <c r="F72" s="1"/>
      <c r="G72" s="1"/>
      <c r="H72" s="1"/>
      <c r="I72" s="1"/>
      <c r="J72" s="1"/>
      <c r="K72" s="1"/>
      <c r="L72" s="1"/>
      <c r="M72" s="1"/>
      <c r="N72" s="1"/>
      <c r="O72" s="1"/>
      <c r="P72" s="1"/>
      <c r="Q72" s="1"/>
      <c r="R72" s="1"/>
      <c r="S72" s="1"/>
      <c r="T72" s="1"/>
      <c r="U72" s="1"/>
      <c r="V72" s="1"/>
      <c r="W72" s="1"/>
    </row>
    <row r="73" spans="1:23" ht="9.75" customHeight="1">
      <c r="A73" s="1">
        <v>1982</v>
      </c>
      <c r="B73" s="6">
        <f>'Table A1'!G75*0.01</f>
        <v>7.7472867772956115E-3</v>
      </c>
      <c r="C73" s="6">
        <f>'Table A3'!G75*0.01</f>
        <v>1.7337928747513977E-2</v>
      </c>
      <c r="D73" s="6">
        <f>'Table A1'!F75*0.01</f>
        <v>2.4502879917508942E-2</v>
      </c>
      <c r="E73" s="6">
        <f>'Table A3'!F75*0.01</f>
        <v>4.1757694436480149E-2</v>
      </c>
      <c r="F73" s="1"/>
      <c r="G73" s="1"/>
      <c r="H73" s="1"/>
      <c r="I73" s="1"/>
      <c r="J73" s="1"/>
      <c r="K73" s="1"/>
      <c r="L73" s="1"/>
      <c r="M73" s="1"/>
      <c r="N73" s="1"/>
      <c r="O73" s="1"/>
      <c r="P73" s="1"/>
      <c r="Q73" s="1"/>
      <c r="R73" s="1"/>
      <c r="S73" s="1"/>
      <c r="T73" s="1"/>
      <c r="U73" s="1"/>
      <c r="V73" s="1"/>
      <c r="W73" s="1"/>
    </row>
    <row r="74" spans="1:23" ht="9.75" customHeight="1">
      <c r="A74" s="1">
        <v>1983</v>
      </c>
      <c r="B74" s="6">
        <f>'Table A1'!G76*0.01</f>
        <v>8.7149098939761933E-3</v>
      </c>
      <c r="C74" s="6">
        <f>'Table A3'!G76*0.01</f>
        <v>1.884166708678876E-2</v>
      </c>
      <c r="D74" s="6">
        <f>'Table A1'!F76*0.01</f>
        <v>2.6085192896377507E-2</v>
      </c>
      <c r="E74" s="6">
        <f>'Table A3'!F76*0.01</f>
        <v>4.6208721299842916E-2</v>
      </c>
      <c r="F74" s="1"/>
      <c r="G74" s="1"/>
      <c r="H74" s="1"/>
      <c r="I74" s="1"/>
      <c r="J74" s="1"/>
      <c r="K74" s="1"/>
      <c r="L74" s="1"/>
      <c r="M74" s="1"/>
      <c r="N74" s="1"/>
      <c r="O74" s="1"/>
      <c r="P74" s="1"/>
      <c r="Q74" s="1"/>
      <c r="R74" s="1"/>
      <c r="S74" s="1"/>
      <c r="T74" s="1"/>
      <c r="U74" s="1"/>
      <c r="V74" s="1"/>
      <c r="W74" s="1"/>
    </row>
    <row r="75" spans="1:23" ht="9.75" customHeight="1">
      <c r="A75" s="1">
        <v>1984</v>
      </c>
      <c r="B75" s="6">
        <f>'Table A1'!G77*0.01</f>
        <v>9.8088071430846874E-3</v>
      </c>
      <c r="C75" s="6">
        <f>'Table A3'!G77*0.01</f>
        <v>2.1535381567179747E-2</v>
      </c>
      <c r="D75" s="6">
        <f>'Table A1'!F77*0.01</f>
        <v>2.8298315173762866E-2</v>
      </c>
      <c r="E75" s="6">
        <f>'Table A3'!F77*0.01</f>
        <v>4.9811033091065014E-2</v>
      </c>
      <c r="F75" s="1"/>
      <c r="G75" s="1"/>
      <c r="H75" s="1"/>
      <c r="I75" s="1"/>
      <c r="J75" s="1"/>
      <c r="K75" s="1"/>
      <c r="L75" s="1"/>
      <c r="M75" s="1"/>
      <c r="N75" s="1"/>
      <c r="O75" s="1"/>
      <c r="P75" s="1"/>
      <c r="Q75" s="1"/>
      <c r="R75" s="1"/>
      <c r="S75" s="1"/>
      <c r="T75" s="1"/>
      <c r="U75" s="1"/>
      <c r="V75" s="1"/>
      <c r="W75" s="1"/>
    </row>
    <row r="76" spans="1:23" ht="9.75" customHeight="1">
      <c r="A76" s="1">
        <v>1985</v>
      </c>
      <c r="B76" s="6">
        <f>'Table A1'!G78*0.01</f>
        <v>9.7047439116255095E-3</v>
      </c>
      <c r="C76" s="6">
        <f>'Table A3'!G78*0.01</f>
        <v>2.2361820161560339E-2</v>
      </c>
      <c r="D76" s="6">
        <f>'Table A1'!F78*0.01</f>
        <v>2.9108288189871892E-2</v>
      </c>
      <c r="E76" s="6">
        <f>'Table A3'!F78*0.01</f>
        <v>5.3180289093396171E-2</v>
      </c>
      <c r="F76" s="1"/>
      <c r="G76" s="1"/>
      <c r="H76" s="1"/>
      <c r="I76" s="1"/>
      <c r="J76" s="1"/>
      <c r="K76" s="1"/>
      <c r="L76" s="1"/>
      <c r="M76" s="1"/>
      <c r="N76" s="1"/>
      <c r="O76" s="1"/>
      <c r="P76" s="1"/>
      <c r="Q76" s="1"/>
      <c r="R76" s="1"/>
      <c r="S76" s="1"/>
      <c r="T76" s="1"/>
      <c r="U76" s="1"/>
      <c r="V76" s="1"/>
      <c r="W76" s="1"/>
    </row>
    <row r="77" spans="1:23" ht="9.75" customHeight="1">
      <c r="A77" s="1">
        <v>1986</v>
      </c>
      <c r="B77" s="6">
        <f>'Table A1'!G79*0.01</f>
        <v>9.9694880598681767E-3</v>
      </c>
      <c r="C77" s="6">
        <f>'Table A3'!G79*0.01</f>
        <v>3.34446839608743E-2</v>
      </c>
      <c r="D77" s="6">
        <f>'Table A1'!F79*0.01</f>
        <v>2.8675528945975887E-2</v>
      </c>
      <c r="E77" s="6">
        <f>'Table A3'!F79*0.01</f>
        <v>7.3978961510816968E-2</v>
      </c>
      <c r="F77" s="1"/>
      <c r="G77" s="1"/>
      <c r="H77" s="1"/>
      <c r="I77" s="1"/>
      <c r="J77" s="1"/>
      <c r="K77" s="1"/>
      <c r="L77" s="1"/>
      <c r="M77" s="1"/>
      <c r="N77" s="1"/>
      <c r="O77" s="1"/>
      <c r="P77" s="1"/>
      <c r="Q77" s="1"/>
      <c r="R77" s="1"/>
      <c r="S77" s="1"/>
      <c r="T77" s="1"/>
      <c r="U77" s="1"/>
      <c r="V77" s="1"/>
      <c r="W77" s="1"/>
    </row>
    <row r="78" spans="1:23" ht="9.75" customHeight="1">
      <c r="A78" s="1">
        <v>1987</v>
      </c>
      <c r="B78" s="6">
        <f>'Table A1'!G80*0.01</f>
        <v>1.3010161292535967E-2</v>
      </c>
      <c r="C78" s="6">
        <f>'Table A3'!G80*0.01</f>
        <v>1.9077992254479696E-2</v>
      </c>
      <c r="D78" s="6">
        <f>'Table A1'!F80*0.01</f>
        <v>3.7260942145623081E-2</v>
      </c>
      <c r="E78" s="6">
        <f>'Table A3'!F80*0.01</f>
        <v>4.8990274086337278E-2</v>
      </c>
      <c r="F78" s="1"/>
      <c r="G78" s="1"/>
      <c r="H78" s="1"/>
      <c r="I78" s="1"/>
      <c r="J78" s="1"/>
      <c r="K78" s="1"/>
      <c r="L78" s="1"/>
      <c r="M78" s="1"/>
      <c r="N78" s="1"/>
      <c r="O78" s="1"/>
      <c r="P78" s="1"/>
      <c r="Q78" s="1"/>
      <c r="R78" s="1"/>
      <c r="S78" s="1"/>
      <c r="T78" s="1"/>
      <c r="U78" s="1"/>
      <c r="V78" s="1"/>
      <c r="W78" s="1"/>
    </row>
    <row r="79" spans="1:23" ht="9.75" customHeight="1">
      <c r="A79" s="1">
        <v>1988</v>
      </c>
      <c r="B79" s="6">
        <f>'Table A1'!G81*0.01</f>
        <v>1.9903132937624798E-2</v>
      </c>
      <c r="C79" s="6">
        <f>'Table A3'!G81*0.01</f>
        <v>2.8625698376648027E-2</v>
      </c>
      <c r="D79" s="6">
        <f>'Table A1'!F81*0.01</f>
        <v>5.2131868019242154E-2</v>
      </c>
      <c r="E79" s="6">
        <f>'Table A3'!F81*0.01</f>
        <v>6.7990305904861006E-2</v>
      </c>
      <c r="F79" s="1"/>
      <c r="G79" s="1"/>
      <c r="H79" s="1"/>
      <c r="I79" s="1"/>
      <c r="J79" s="1"/>
      <c r="K79" s="1"/>
      <c r="L79" s="1"/>
      <c r="M79" s="1"/>
      <c r="N79" s="1"/>
      <c r="O79" s="1"/>
      <c r="P79" s="1"/>
      <c r="Q79" s="1"/>
      <c r="R79" s="1"/>
      <c r="S79" s="1"/>
      <c r="T79" s="1"/>
      <c r="U79" s="1"/>
      <c r="V79" s="1"/>
      <c r="W79" s="1"/>
    </row>
    <row r="80" spans="1:23" ht="9.75" customHeight="1">
      <c r="A80" s="1">
        <v>1989</v>
      </c>
      <c r="B80" s="6">
        <f>'Table A1'!G82*0.01</f>
        <v>1.7404590540249964E-2</v>
      </c>
      <c r="C80" s="6">
        <f>'Table A3'!G82*0.01</f>
        <v>2.4546952390748413E-2</v>
      </c>
      <c r="D80" s="6">
        <f>'Table A1'!F82*0.01</f>
        <v>4.739559946788089E-2</v>
      </c>
      <c r="E80" s="6">
        <f>'Table A3'!F82*0.01</f>
        <v>5.999407496887639E-2</v>
      </c>
      <c r="F80" s="1"/>
      <c r="G80" s="1"/>
      <c r="H80" s="1"/>
      <c r="I80" s="1"/>
      <c r="J80" s="1"/>
      <c r="K80" s="1"/>
      <c r="L80" s="1"/>
      <c r="M80" s="1"/>
      <c r="N80" s="1"/>
      <c r="O80" s="1"/>
      <c r="P80" s="1"/>
      <c r="Q80" s="1"/>
      <c r="R80" s="1"/>
      <c r="S80" s="1"/>
      <c r="T80" s="1"/>
      <c r="U80" s="1"/>
      <c r="V80" s="1"/>
      <c r="W80" s="1"/>
    </row>
    <row r="81" spans="1:23" ht="9.75" customHeight="1">
      <c r="A81" s="1">
        <v>1990</v>
      </c>
      <c r="B81" s="6">
        <f>'Table A1'!G83*0.01</f>
        <v>1.825676890631479E-2</v>
      </c>
      <c r="C81" s="6">
        <f>'Table A3'!G83*0.01</f>
        <v>2.3335255081525817E-2</v>
      </c>
      <c r="D81" s="6">
        <f>'Table A1'!F83*0.01</f>
        <v>4.8984373327550852E-2</v>
      </c>
      <c r="E81" s="6">
        <f>'Table A3'!F83*0.01</f>
        <v>5.8245139041904224E-2</v>
      </c>
      <c r="F81" s="1"/>
      <c r="G81" s="1"/>
      <c r="H81" s="1"/>
      <c r="I81" s="1"/>
      <c r="J81" s="1"/>
      <c r="K81" s="1"/>
      <c r="L81" s="1"/>
      <c r="M81" s="1"/>
      <c r="N81" s="1"/>
      <c r="O81" s="1"/>
      <c r="P81" s="1"/>
      <c r="Q81" s="1"/>
      <c r="R81" s="1"/>
      <c r="S81" s="1"/>
      <c r="T81" s="1"/>
      <c r="U81" s="1"/>
      <c r="V81" s="1"/>
      <c r="W81" s="1"/>
    </row>
    <row r="82" spans="1:23" ht="9.75" customHeight="1">
      <c r="A82" s="1">
        <v>1991</v>
      </c>
      <c r="B82" s="6">
        <f>'Table A1'!G84*0.01</f>
        <v>1.6079501141719094E-2</v>
      </c>
      <c r="C82" s="6">
        <f>'Table A3'!G84*0.01</f>
        <v>1.9570288229202717E-2</v>
      </c>
      <c r="D82" s="6">
        <f>'Table A1'!F84*0.01</f>
        <v>4.3571285075582472E-2</v>
      </c>
      <c r="E82" s="6">
        <f>'Table A3'!F84*0.01</f>
        <v>5.1228214941781251E-2</v>
      </c>
      <c r="F82" s="1"/>
      <c r="G82" s="1"/>
      <c r="H82" s="1"/>
      <c r="I82" s="1"/>
      <c r="J82" s="1"/>
      <c r="K82" s="1"/>
      <c r="L82" s="1"/>
      <c r="M82" s="1"/>
      <c r="N82" s="1"/>
      <c r="O82" s="1"/>
      <c r="P82" s="1"/>
      <c r="Q82" s="1"/>
      <c r="R82" s="1"/>
      <c r="S82" s="1"/>
      <c r="T82" s="1"/>
      <c r="U82" s="1"/>
      <c r="V82" s="1"/>
      <c r="W82" s="1"/>
    </row>
    <row r="83" spans="1:23" ht="9.75" customHeight="1">
      <c r="A83" s="1">
        <v>1992</v>
      </c>
      <c r="B83" s="6">
        <f>'Table A1'!G85*0.01</f>
        <v>2.01681694243592E-2</v>
      </c>
      <c r="C83" s="6">
        <f>'Table A3'!G85*0.01</f>
        <v>2.4630823721854767E-2</v>
      </c>
      <c r="D83" s="6">
        <f>'Table A1'!F85*0.01</f>
        <v>5.2138683527103186E-2</v>
      </c>
      <c r="E83" s="6">
        <f>'Table A3'!F85*0.01</f>
        <v>6.0315047247453797E-2</v>
      </c>
      <c r="F83" s="1"/>
      <c r="G83" s="1"/>
      <c r="H83" s="1"/>
      <c r="I83" s="1"/>
      <c r="J83" s="1"/>
      <c r="K83" s="1"/>
      <c r="L83" s="1"/>
      <c r="M83" s="1"/>
      <c r="N83" s="1"/>
      <c r="O83" s="1"/>
      <c r="P83" s="1"/>
      <c r="Q83" s="1"/>
      <c r="R83" s="1"/>
      <c r="S83" s="1"/>
      <c r="T83" s="1"/>
      <c r="U83" s="1"/>
      <c r="V83" s="1"/>
      <c r="W83" s="1"/>
    </row>
    <row r="84" spans="1:23" ht="9.75" customHeight="1">
      <c r="A84" s="1">
        <v>1993</v>
      </c>
      <c r="B84" s="6">
        <f>'Table A1'!G86*0.01</f>
        <v>1.7375977884318456E-2</v>
      </c>
      <c r="C84" s="6">
        <f>'Table A3'!G86*0.01</f>
        <v>2.3180260584675972E-2</v>
      </c>
      <c r="D84" s="6">
        <f>'Table A1'!F86*0.01</f>
        <v>4.7157799883572604E-2</v>
      </c>
      <c r="E84" s="6">
        <f>'Table A3'!F86*0.01</f>
        <v>5.7306914890393447E-2</v>
      </c>
      <c r="F84" s="1"/>
      <c r="G84" s="1"/>
      <c r="H84" s="1"/>
      <c r="I84" s="1"/>
      <c r="J84" s="1"/>
      <c r="K84" s="1"/>
      <c r="L84" s="1"/>
      <c r="M84" s="1"/>
      <c r="N84" s="1"/>
      <c r="O84" s="1"/>
      <c r="P84" s="1"/>
      <c r="Q84" s="1"/>
      <c r="R84" s="1"/>
      <c r="S84" s="1"/>
      <c r="T84" s="1"/>
      <c r="U84" s="1"/>
      <c r="V84" s="1"/>
      <c r="W84" s="1"/>
    </row>
    <row r="85" spans="1:23" ht="9.75" customHeight="1">
      <c r="A85" s="1">
        <v>1994</v>
      </c>
      <c r="B85" s="6">
        <f>'Table A1'!G87*0.01</f>
        <v>1.7322505727484127E-2</v>
      </c>
      <c r="C85" s="6">
        <f>'Table A3'!G87*0.01</f>
        <v>2.2947425865202212E-2</v>
      </c>
      <c r="D85" s="6">
        <f>'Table A1'!F87*0.01</f>
        <v>4.7047549418179888E-2</v>
      </c>
      <c r="E85" s="6">
        <f>'Table A3'!F87*0.01</f>
        <v>5.7039958392342771E-2</v>
      </c>
      <c r="F85" s="1"/>
      <c r="G85" s="1"/>
      <c r="H85" s="1"/>
      <c r="I85" s="1"/>
      <c r="J85" s="1"/>
      <c r="K85" s="1"/>
      <c r="L85" s="1"/>
      <c r="M85" s="1"/>
      <c r="N85" s="1"/>
      <c r="O85" s="1"/>
      <c r="P85" s="1"/>
      <c r="Q85" s="1"/>
      <c r="R85" s="1"/>
      <c r="S85" s="1"/>
      <c r="T85" s="1"/>
      <c r="U85" s="1"/>
      <c r="V85" s="1"/>
      <c r="W85" s="1"/>
    </row>
    <row r="86" spans="1:23" ht="9.75" customHeight="1">
      <c r="A86" s="1">
        <v>1995</v>
      </c>
      <c r="B86" s="6">
        <f>'Table A1'!G88*0.01</f>
        <v>1.8149999999999999E-2</v>
      </c>
      <c r="C86" s="6">
        <f>'Table A3'!G88*0.01</f>
        <v>2.4630000000000003E-2</v>
      </c>
      <c r="D86" s="6">
        <f>'Table A1'!F88*0.01</f>
        <v>4.9829999999999999E-2</v>
      </c>
      <c r="E86" s="6">
        <f>'Table A3'!F88*0.01</f>
        <v>6.2060000000000004E-2</v>
      </c>
      <c r="F86" s="1"/>
      <c r="G86" s="1"/>
      <c r="H86" s="1"/>
      <c r="I86" s="1"/>
      <c r="J86" s="1"/>
      <c r="K86" s="1"/>
      <c r="L86" s="1"/>
      <c r="M86" s="1"/>
      <c r="N86" s="1"/>
      <c r="O86" s="1"/>
      <c r="P86" s="1"/>
      <c r="Q86" s="1"/>
      <c r="R86" s="1"/>
      <c r="S86" s="1"/>
      <c r="T86" s="1"/>
      <c r="U86" s="1"/>
      <c r="V86" s="1"/>
      <c r="W86" s="1"/>
    </row>
    <row r="87" spans="1:23" ht="9.75" customHeight="1">
      <c r="A87" s="1">
        <v>1996</v>
      </c>
      <c r="B87" s="6">
        <f>'Table A1'!G89*0.01</f>
        <v>1.9730000000000001E-2</v>
      </c>
      <c r="C87" s="6">
        <f>'Table A3'!G89*0.01</f>
        <v>3.058E-2</v>
      </c>
      <c r="D87" s="6">
        <f>'Table A1'!F89*0.01</f>
        <v>5.3250000000000006E-2</v>
      </c>
      <c r="E87" s="6">
        <f>'Table A3'!F89*0.01</f>
        <v>7.2400000000000006E-2</v>
      </c>
      <c r="F87" s="1"/>
      <c r="G87" s="1"/>
      <c r="H87" s="1"/>
      <c r="I87" s="1"/>
      <c r="J87" s="1"/>
      <c r="K87" s="1"/>
      <c r="L87" s="1"/>
      <c r="M87" s="1"/>
      <c r="N87" s="1"/>
      <c r="O87" s="1"/>
      <c r="P87" s="1"/>
      <c r="Q87" s="1"/>
      <c r="R87" s="1"/>
      <c r="S87" s="1"/>
      <c r="T87" s="1"/>
      <c r="U87" s="1"/>
      <c r="V87" s="1"/>
      <c r="W87" s="1"/>
    </row>
    <row r="88" spans="1:23" ht="9.75" customHeight="1">
      <c r="A88" s="1">
        <v>1997</v>
      </c>
      <c r="B88" s="6">
        <f>'Table A1'!G90*0.01</f>
        <v>2.1949999999999997E-2</v>
      </c>
      <c r="C88" s="6">
        <f>'Table A3'!G90*0.01</f>
        <v>3.526E-2</v>
      </c>
      <c r="D88" s="6">
        <f>'Table A1'!F90*0.01</f>
        <v>5.806E-2</v>
      </c>
      <c r="E88" s="6">
        <f>'Table A3'!F90*0.01</f>
        <v>8.1850000000000006E-2</v>
      </c>
      <c r="F88" s="1"/>
      <c r="G88" s="1"/>
      <c r="H88" s="1"/>
      <c r="I88" s="1"/>
      <c r="J88" s="1"/>
      <c r="K88" s="1"/>
      <c r="L88" s="1"/>
      <c r="M88" s="1"/>
      <c r="N88" s="1"/>
      <c r="O88" s="1"/>
      <c r="P88" s="1"/>
      <c r="Q88" s="1"/>
      <c r="R88" s="1"/>
      <c r="S88" s="1"/>
      <c r="T88" s="1"/>
      <c r="U88" s="1"/>
      <c r="V88" s="1"/>
      <c r="W88" s="1"/>
    </row>
    <row r="89" spans="1:23" ht="9.75" customHeight="1">
      <c r="A89" s="1">
        <v>1998</v>
      </c>
      <c r="B89" s="6">
        <f>'Table A1'!G91*0.01</f>
        <v>2.4060000000000002E-2</v>
      </c>
      <c r="C89" s="6">
        <f>'Table A3'!G91*0.01</f>
        <v>3.9230000000000001E-2</v>
      </c>
      <c r="D89" s="6">
        <f>'Table A1'!F91*0.01</f>
        <v>6.2000000000000006E-2</v>
      </c>
      <c r="E89" s="6">
        <f>'Table A3'!F91*0.01</f>
        <v>8.9960000000000012E-2</v>
      </c>
      <c r="F89" s="1"/>
      <c r="G89" s="1"/>
      <c r="H89" s="1"/>
      <c r="I89" s="1"/>
      <c r="J89" s="1"/>
      <c r="K89" s="1"/>
      <c r="L89" s="1"/>
      <c r="M89" s="1"/>
      <c r="N89" s="1"/>
      <c r="O89" s="1"/>
      <c r="P89" s="1"/>
      <c r="Q89" s="1"/>
      <c r="R89" s="1"/>
      <c r="S89" s="1"/>
      <c r="T89" s="1"/>
      <c r="U89" s="1"/>
      <c r="V89" s="1"/>
      <c r="W89" s="1"/>
    </row>
    <row r="90" spans="1:23" ht="9.75" customHeight="1">
      <c r="A90" s="1">
        <v>1999</v>
      </c>
      <c r="B90" s="6">
        <f>'Table A1'!G92*0.01</f>
        <v>2.6329999999999999E-2</v>
      </c>
      <c r="C90" s="6">
        <f>'Table A3'!G92*0.01</f>
        <v>4.2140000000000004E-2</v>
      </c>
      <c r="D90" s="6">
        <f>'Table A1'!F92*0.01</f>
        <v>6.6349999999999992E-2</v>
      </c>
      <c r="E90" s="6">
        <f>'Table A3'!F92*0.01</f>
        <v>9.622E-2</v>
      </c>
      <c r="F90" s="1"/>
      <c r="G90" s="1"/>
      <c r="H90" s="1"/>
      <c r="I90" s="1"/>
      <c r="J90" s="1"/>
      <c r="K90" s="1"/>
      <c r="L90" s="1"/>
      <c r="M90" s="1"/>
      <c r="N90" s="1"/>
      <c r="O90" s="1"/>
      <c r="P90" s="1"/>
      <c r="Q90" s="1"/>
      <c r="R90" s="1"/>
      <c r="S90" s="1"/>
      <c r="T90" s="1"/>
      <c r="U90" s="1"/>
      <c r="V90" s="1"/>
      <c r="W90" s="1"/>
    </row>
    <row r="91" spans="1:23" ht="9.75" customHeight="1">
      <c r="A91" s="1">
        <v>2000</v>
      </c>
      <c r="B91" s="6">
        <f>'Table A1'!G93*0.01</f>
        <v>2.8410000000000001E-2</v>
      </c>
      <c r="C91" s="6">
        <f>'Table A3'!G93*0.01</f>
        <v>5.0730000000000004E-2</v>
      </c>
      <c r="D91" s="6">
        <f>'Table A1'!F93*0.01</f>
        <v>7.127E-2</v>
      </c>
      <c r="E91" s="6">
        <f>'Table A3'!F93*0.01</f>
        <v>0.10877000000000001</v>
      </c>
      <c r="F91" s="1"/>
      <c r="G91" s="1"/>
      <c r="H91" s="1"/>
      <c r="I91" s="1"/>
      <c r="J91" s="1"/>
      <c r="K91" s="1"/>
      <c r="L91" s="1"/>
      <c r="M91" s="1"/>
      <c r="N91" s="1"/>
      <c r="O91" s="1"/>
      <c r="P91" s="1"/>
      <c r="Q91" s="1"/>
      <c r="R91" s="1"/>
      <c r="S91" s="1"/>
      <c r="T91" s="1"/>
      <c r="U91" s="1"/>
      <c r="V91" s="1"/>
      <c r="W91" s="1"/>
    </row>
    <row r="92" spans="1:23" ht="9.75" customHeight="1">
      <c r="A92" s="1">
        <v>2001</v>
      </c>
      <c r="B92" s="6">
        <f>'Table A1'!G94*0.01</f>
        <v>2.4020000000000003E-2</v>
      </c>
      <c r="C92" s="6">
        <f>'Table A3'!G94*0.01</f>
        <v>3.7000000000000005E-2</v>
      </c>
      <c r="D92" s="6">
        <f>'Table A1'!F94*0.01</f>
        <v>6.2579999999999997E-2</v>
      </c>
      <c r="E92" s="6">
        <f>'Table A3'!F94*0.01</f>
        <v>8.3690000000000001E-2</v>
      </c>
      <c r="F92" s="1"/>
      <c r="G92" s="1"/>
      <c r="H92" s="1"/>
      <c r="I92" s="1"/>
      <c r="J92" s="1"/>
      <c r="K92" s="1"/>
      <c r="L92" s="1"/>
      <c r="M92" s="1"/>
      <c r="N92" s="1"/>
      <c r="O92" s="1"/>
      <c r="P92" s="1"/>
      <c r="Q92" s="1"/>
      <c r="R92" s="1"/>
      <c r="S92" s="1"/>
      <c r="T92" s="1"/>
      <c r="U92" s="1"/>
      <c r="V92" s="1"/>
      <c r="W92" s="1"/>
    </row>
    <row r="93" spans="1:23" ht="9.75" customHeight="1">
      <c r="A93" s="1">
        <f t="shared" ref="A93:A98" si="0">A92+1</f>
        <v>2002</v>
      </c>
      <c r="B93" s="6">
        <f>'Table A1'!G95*0.01</f>
        <v>2.3010000000000003E-2</v>
      </c>
      <c r="C93" s="6">
        <f>'Table A3'!G95*0.01</f>
        <v>3.1419999999999997E-2</v>
      </c>
      <c r="D93" s="6">
        <f>'Table A1'!F95*0.01</f>
        <v>5.935E-2</v>
      </c>
      <c r="E93" s="6">
        <f>'Table A3'!F95*0.01</f>
        <v>7.3410000000000003E-2</v>
      </c>
      <c r="F93" s="1"/>
      <c r="G93" s="1"/>
      <c r="H93" s="1"/>
      <c r="I93" s="1"/>
      <c r="J93" s="1"/>
      <c r="K93" s="1"/>
      <c r="L93" s="1"/>
      <c r="M93" s="1"/>
      <c r="N93" s="1"/>
      <c r="O93" s="1"/>
      <c r="P93" s="1"/>
      <c r="Q93" s="1"/>
      <c r="R93" s="1"/>
      <c r="S93" s="1"/>
      <c r="T93" s="1"/>
      <c r="U93" s="1"/>
      <c r="V93" s="1"/>
      <c r="W93" s="1"/>
    </row>
    <row r="94" spans="1:23" ht="9.75" customHeight="1">
      <c r="A94" s="1">
        <f t="shared" si="0"/>
        <v>2003</v>
      </c>
      <c r="B94" s="6">
        <f>'Table A1'!G96*0.01</f>
        <v>2.4380000000000002E-2</v>
      </c>
      <c r="C94" s="6">
        <f>'Table A3'!G96*0.01</f>
        <v>3.492E-2</v>
      </c>
      <c r="D94" s="6">
        <f>'Table A1'!F96*0.01</f>
        <v>6.1089999999999998E-2</v>
      </c>
      <c r="E94" s="6">
        <f>'Table A3'!F96*0.01</f>
        <v>7.8670000000000004E-2</v>
      </c>
      <c r="F94" s="1"/>
      <c r="G94" s="1"/>
      <c r="H94" s="1"/>
      <c r="I94" s="1"/>
      <c r="J94" s="1"/>
      <c r="K94" s="1"/>
      <c r="L94" s="1"/>
      <c r="M94" s="1"/>
      <c r="N94" s="1"/>
      <c r="O94" s="1"/>
      <c r="P94" s="1"/>
      <c r="Q94" s="1"/>
      <c r="R94" s="1"/>
      <c r="S94" s="1"/>
      <c r="T94" s="1"/>
      <c r="U94" s="1"/>
      <c r="V94" s="1"/>
      <c r="W94" s="1"/>
    </row>
    <row r="95" spans="1:23" ht="9.75" customHeight="1">
      <c r="A95" s="1">
        <f t="shared" si="0"/>
        <v>2004</v>
      </c>
      <c r="B95" s="6">
        <f>'Table A1'!G97*0.01</f>
        <v>2.8700000000000003E-2</v>
      </c>
      <c r="C95" s="6">
        <f>'Table A3'!G97*0.01</f>
        <v>4.342E-2</v>
      </c>
      <c r="D95" s="6">
        <f>'Table A1'!F97*0.01</f>
        <v>6.905E-2</v>
      </c>
      <c r="E95" s="6">
        <f>'Table A3'!F97*0.01</f>
        <v>9.4649999999999998E-2</v>
      </c>
      <c r="F95" s="1"/>
      <c r="G95" s="1"/>
      <c r="H95" s="1"/>
      <c r="I95" s="1"/>
      <c r="J95" s="1"/>
      <c r="K95" s="1"/>
      <c r="L95" s="1"/>
      <c r="M95" s="1"/>
      <c r="N95" s="1"/>
      <c r="O95" s="1"/>
      <c r="P95" s="1"/>
      <c r="Q95" s="1"/>
      <c r="R95" s="1"/>
      <c r="S95" s="1"/>
      <c r="T95" s="1"/>
      <c r="U95" s="1"/>
      <c r="V95" s="1"/>
      <c r="W95" s="1"/>
    </row>
    <row r="96" spans="1:23" ht="9.75" customHeight="1">
      <c r="A96" s="1">
        <f t="shared" si="0"/>
        <v>2005</v>
      </c>
      <c r="B96" s="6">
        <f>'Table A1'!G98*0.01</f>
        <v>3.288E-2</v>
      </c>
      <c r="C96" s="6">
        <f>'Table A3'!G98*0.01</f>
        <v>5.1279999999999999E-2</v>
      </c>
      <c r="D96" s="6">
        <f>'Table A1'!F98*0.01</f>
        <v>7.7609999999999998E-2</v>
      </c>
      <c r="E96" s="6">
        <f>'Table A3'!F98*0.01</f>
        <v>0.10984000000000001</v>
      </c>
      <c r="F96" s="1"/>
      <c r="G96" s="1"/>
      <c r="H96" s="1"/>
      <c r="I96" s="1"/>
      <c r="J96" s="1"/>
      <c r="K96" s="1"/>
      <c r="L96" s="1"/>
      <c r="M96" s="1"/>
      <c r="N96" s="1"/>
      <c r="O96" s="1"/>
      <c r="P96" s="1"/>
      <c r="Q96" s="1"/>
      <c r="R96" s="1"/>
      <c r="S96" s="1"/>
      <c r="T96" s="1"/>
      <c r="U96" s="1"/>
      <c r="V96" s="1"/>
      <c r="W96" s="1"/>
    </row>
    <row r="97" spans="1:23" ht="9.75" customHeight="1">
      <c r="A97" s="1">
        <f t="shared" si="0"/>
        <v>2006</v>
      </c>
      <c r="B97" s="6">
        <f>'Table A1'!G99*0.01</f>
        <v>3.3230000000000003E-2</v>
      </c>
      <c r="C97" s="6">
        <f>'Table A3'!G99*0.01</f>
        <v>5.4600000000000003E-2</v>
      </c>
      <c r="D97" s="6">
        <f>'Table A1'!F99*0.01</f>
        <v>7.918E-2</v>
      </c>
      <c r="E97" s="6">
        <f>'Table A3'!F99*0.01</f>
        <v>0.11588</v>
      </c>
      <c r="F97" s="1"/>
      <c r="G97" s="1"/>
      <c r="H97" s="1"/>
      <c r="I97" s="1"/>
      <c r="J97" s="1"/>
      <c r="K97" s="1"/>
      <c r="L97" s="1"/>
      <c r="M97" s="1"/>
      <c r="N97" s="1"/>
      <c r="O97" s="1"/>
      <c r="P97" s="1"/>
      <c r="Q97" s="1"/>
      <c r="R97" s="1"/>
      <c r="S97" s="1"/>
      <c r="T97" s="1"/>
      <c r="U97" s="1"/>
      <c r="V97" s="1"/>
      <c r="W97" s="1"/>
    </row>
    <row r="98" spans="1:23" ht="9.75" customHeight="1">
      <c r="A98" s="1">
        <f t="shared" si="0"/>
        <v>2007</v>
      </c>
      <c r="B98" s="6">
        <f>'Table A1'!G100*0.01</f>
        <v>3.5290000000000002E-2</v>
      </c>
      <c r="C98" s="6">
        <f>'Table A3'!G100*0.01</f>
        <v>6.0359999999999997E-2</v>
      </c>
      <c r="D98" s="6">
        <f>'Table A1'!F100*0.01</f>
        <v>8.1610000000000002E-2</v>
      </c>
      <c r="E98" s="6">
        <f>'Table A3'!F100*0.01</f>
        <v>0.12275000000000001</v>
      </c>
      <c r="F98" s="1"/>
      <c r="G98" s="1"/>
      <c r="H98" s="1"/>
      <c r="I98" s="1"/>
      <c r="J98" s="1"/>
      <c r="K98" s="1"/>
      <c r="L98" s="1"/>
      <c r="M98" s="1"/>
      <c r="N98" s="1"/>
      <c r="O98" s="1"/>
      <c r="P98" s="1"/>
      <c r="Q98" s="1"/>
      <c r="R98" s="1"/>
      <c r="S98" s="1"/>
      <c r="T98" s="1"/>
      <c r="U98" s="1"/>
      <c r="V98" s="1"/>
      <c r="W98" s="1"/>
    </row>
    <row r="99" spans="1:23" ht="9.75" customHeight="1">
      <c r="A99" s="1">
        <f>A98+1</f>
        <v>2008</v>
      </c>
      <c r="B99" s="6">
        <f>'Table A1'!G101*0.01</f>
        <v>3.3730000000000003E-2</v>
      </c>
      <c r="C99" s="6">
        <f>'Table A3'!G101*0.01</f>
        <v>5.0339999999999996E-2</v>
      </c>
      <c r="D99" s="6">
        <f>'Table A1'!F101*0.01</f>
        <v>7.8159999999999993E-2</v>
      </c>
      <c r="E99" s="6">
        <f>'Table A3'!F101*0.01</f>
        <v>0.10400000000000001</v>
      </c>
      <c r="F99" s="1"/>
      <c r="G99" s="1"/>
      <c r="H99" s="1"/>
      <c r="I99" s="1"/>
      <c r="J99" s="1"/>
      <c r="K99" s="1"/>
      <c r="L99" s="1"/>
      <c r="M99" s="1"/>
      <c r="N99" s="1"/>
      <c r="O99" s="1"/>
      <c r="P99" s="1"/>
      <c r="Q99" s="1"/>
      <c r="R99" s="1"/>
      <c r="S99" s="1"/>
      <c r="T99" s="1"/>
      <c r="U99" s="1"/>
      <c r="V99" s="1"/>
      <c r="W99" s="1"/>
    </row>
    <row r="100" spans="1:23" ht="9.75" customHeight="1">
      <c r="A100" s="1">
        <f>A99+1</f>
        <v>2009</v>
      </c>
      <c r="B100" s="6">
        <f>'Table A1'!G102*0.01</f>
        <v>3.065E-2</v>
      </c>
      <c r="C100" s="6">
        <f>'Table A3'!G102*0.01</f>
        <v>3.8940000000000002E-2</v>
      </c>
      <c r="D100" s="6">
        <f>'Table A1'!F102*0.01</f>
        <v>7.0389999999999994E-2</v>
      </c>
      <c r="E100" s="6">
        <f>'Table A3'!F102*0.01</f>
        <v>8.2949999999999996E-2</v>
      </c>
      <c r="F100" s="1"/>
      <c r="G100" s="1"/>
      <c r="H100" s="1"/>
      <c r="I100" s="1"/>
      <c r="J100" s="1"/>
      <c r="K100" s="1"/>
      <c r="L100" s="1"/>
      <c r="M100" s="1"/>
      <c r="N100" s="1"/>
      <c r="O100" s="1"/>
      <c r="P100" s="1"/>
      <c r="Q100" s="1"/>
      <c r="R100" s="1"/>
      <c r="S100" s="1"/>
      <c r="T100" s="1"/>
      <c r="U100" s="1"/>
      <c r="V100" s="1"/>
      <c r="W100" s="1"/>
    </row>
    <row r="101" spans="1:23" ht="9.75" customHeight="1">
      <c r="A101" s="1">
        <f>A100+1</f>
        <v>2010</v>
      </c>
      <c r="B101" s="6">
        <f>'Table A1'!G103*0.01</f>
        <v>3.3100000000000004E-2</v>
      </c>
      <c r="C101" s="6">
        <f>'Table A3'!G103*0.01</f>
        <v>4.7789999999999999E-2</v>
      </c>
      <c r="D101" s="6">
        <f>'Table A1'!F103*0.01</f>
        <v>7.5160000000000005E-2</v>
      </c>
      <c r="E101" s="6">
        <f>'Table A3'!F103*0.01</f>
        <v>9.6579999999999999E-2</v>
      </c>
      <c r="F101" s="1"/>
      <c r="G101" s="1"/>
      <c r="H101" s="1"/>
      <c r="I101" s="1"/>
      <c r="J101" s="1"/>
      <c r="K101" s="1"/>
      <c r="L101" s="1"/>
      <c r="M101" s="1"/>
      <c r="N101" s="1"/>
      <c r="O101" s="1"/>
      <c r="P101" s="1"/>
      <c r="Q101" s="1"/>
      <c r="R101" s="1"/>
      <c r="S101" s="1"/>
      <c r="T101" s="1"/>
      <c r="U101" s="1"/>
      <c r="V101" s="1"/>
      <c r="W101" s="1"/>
    </row>
    <row r="102" spans="1:23" ht="9.75" customHeight="1">
      <c r="A102" s="1">
        <f>A101+1</f>
        <v>2011</v>
      </c>
      <c r="B102" s="6">
        <f>'Table A1'!G104*0.01</f>
        <v>3.1579999999999997E-2</v>
      </c>
      <c r="C102" s="6">
        <f>'Table A3'!G104*0.01</f>
        <v>4.3220000000000001E-2</v>
      </c>
      <c r="D102" s="6">
        <f>'Table A1'!F104*0.01</f>
        <v>7.3789999999999994E-2</v>
      </c>
      <c r="E102" s="6">
        <f>'Table A3'!F104*0.01</f>
        <v>9.2660000000000006E-2</v>
      </c>
      <c r="F102" s="1"/>
      <c r="G102" s="1"/>
      <c r="H102" s="1"/>
      <c r="I102" s="1"/>
      <c r="J102" s="1"/>
      <c r="K102" s="1"/>
      <c r="L102" s="1"/>
      <c r="M102" s="1"/>
      <c r="N102" s="1"/>
      <c r="O102" s="1"/>
      <c r="P102" s="1"/>
      <c r="Q102" s="1"/>
      <c r="R102" s="1"/>
      <c r="S102" s="1"/>
      <c r="T102" s="1"/>
      <c r="U102" s="1"/>
      <c r="V102" s="1"/>
      <c r="W102" s="1"/>
    </row>
    <row r="103" spans="1:23" ht="9.75" customHeight="1">
      <c r="A103" s="1">
        <f t="shared" ref="A103:A108" si="1">A102+1</f>
        <v>2012</v>
      </c>
      <c r="B103" s="6">
        <f>'Table A1'!G105*0.01</f>
        <v>3.6450000000000003E-2</v>
      </c>
      <c r="C103" s="6">
        <f>'Table A3'!G105*0.01</f>
        <v>5.8110000000000002E-2</v>
      </c>
      <c r="D103" s="6">
        <f>'Table A1'!F105*0.01</f>
        <v>8.3559999999999995E-2</v>
      </c>
      <c r="E103" s="6">
        <f>'Table A3'!F105*0.01</f>
        <v>0.11712</v>
      </c>
      <c r="F103" s="1"/>
      <c r="G103" s="1"/>
      <c r="H103" s="1"/>
      <c r="I103" s="1"/>
      <c r="J103" s="1"/>
      <c r="K103" s="1"/>
      <c r="L103" s="1"/>
      <c r="M103" s="1"/>
      <c r="N103" s="1"/>
      <c r="O103" s="1"/>
      <c r="P103" s="1"/>
      <c r="Q103" s="1"/>
      <c r="R103" s="1"/>
      <c r="S103" s="1"/>
      <c r="T103" s="1"/>
      <c r="U103" s="1"/>
      <c r="V103" s="1"/>
      <c r="W103" s="1"/>
    </row>
    <row r="104" spans="1:23" ht="9.75" customHeight="1">
      <c r="A104" s="1">
        <f t="shared" si="1"/>
        <v>2013</v>
      </c>
      <c r="B104" s="6">
        <f>'Table A1'!G106*0.01</f>
        <v>3.0910000000000003E-2</v>
      </c>
      <c r="C104" s="6">
        <f>'Table A3'!G106*0.01</f>
        <v>4.4660000000000005E-2</v>
      </c>
      <c r="D104" s="6">
        <f>'Table A1'!F106*0.01</f>
        <v>7.3190000000000005E-2</v>
      </c>
      <c r="E104" s="6">
        <f>'Table A3'!F106*0.01</f>
        <v>9.4309999999999991E-2</v>
      </c>
      <c r="F104" s="1"/>
      <c r="G104" s="1"/>
      <c r="H104" s="1"/>
      <c r="I104" s="1"/>
      <c r="J104" s="1"/>
      <c r="K104" s="1"/>
      <c r="L104" s="1"/>
      <c r="M104" s="1"/>
      <c r="N104" s="1"/>
      <c r="O104" s="1"/>
      <c r="P104" s="1"/>
      <c r="Q104" s="1"/>
      <c r="R104" s="1"/>
      <c r="S104" s="1"/>
      <c r="T104" s="1"/>
      <c r="U104" s="1"/>
      <c r="V104" s="1"/>
      <c r="W104" s="1"/>
    </row>
    <row r="105" spans="1:23" ht="9.75" customHeight="1">
      <c r="A105" s="1">
        <f t="shared" si="1"/>
        <v>2014</v>
      </c>
      <c r="B105" s="6">
        <f>'Table A1'!G107*0.01</f>
        <v>3.1609999999999999E-2</v>
      </c>
      <c r="C105" s="6">
        <f>'Table A3'!G107*0.01</f>
        <v>5.1260000000000007E-2</v>
      </c>
      <c r="D105" s="6">
        <f>'Table A1'!F107*0.01</f>
        <v>7.5429999999999997E-2</v>
      </c>
      <c r="E105" s="6">
        <f>'Table A3'!F107*0.01</f>
        <v>0.10571</v>
      </c>
      <c r="F105" s="1"/>
      <c r="G105" s="1"/>
      <c r="H105" s="1"/>
      <c r="I105" s="1"/>
      <c r="J105" s="1"/>
      <c r="K105" s="1"/>
      <c r="L105" s="1"/>
      <c r="M105" s="1"/>
      <c r="N105" s="1"/>
      <c r="O105" s="1"/>
      <c r="P105" s="1"/>
      <c r="Q105" s="1"/>
      <c r="R105" s="1"/>
      <c r="S105" s="1"/>
      <c r="T105" s="1"/>
      <c r="U105" s="1"/>
      <c r="V105" s="1"/>
      <c r="W105" s="1"/>
    </row>
    <row r="106" spans="1:23" ht="9.75" customHeight="1">
      <c r="A106" s="1">
        <f t="shared" si="1"/>
        <v>2015</v>
      </c>
      <c r="B106" s="6">
        <f>'Table A1'!G108*0.01</f>
        <v>3.2940000000000004E-2</v>
      </c>
      <c r="C106" s="6">
        <f>'Table A3'!G108*0.01</f>
        <v>5.1159999999999997E-2</v>
      </c>
      <c r="D106" s="6">
        <f>'Table A1'!F108*0.01</f>
        <v>7.7179999999999999E-2</v>
      </c>
      <c r="E106" s="6">
        <f>'Table A3'!F108*0.01</f>
        <v>0.10608000000000001</v>
      </c>
      <c r="F106" s="1"/>
      <c r="G106" s="1"/>
      <c r="H106" s="1"/>
      <c r="I106" s="1"/>
      <c r="J106" s="1"/>
      <c r="K106" s="1"/>
      <c r="L106" s="1"/>
      <c r="M106" s="1"/>
      <c r="N106" s="1"/>
      <c r="O106" s="1"/>
      <c r="P106" s="1"/>
      <c r="Q106" s="1"/>
      <c r="R106" s="1"/>
      <c r="S106" s="1"/>
      <c r="T106" s="1"/>
      <c r="U106" s="1"/>
      <c r="V106" s="1"/>
      <c r="W106" s="1"/>
    </row>
    <row r="107" spans="1:23" ht="9.75" customHeight="1">
      <c r="A107" s="1">
        <f t="shared" si="1"/>
        <v>2016</v>
      </c>
      <c r="B107" s="6">
        <f>'Table A1'!G109*0.01</f>
        <v>3.1300000000000001E-2</v>
      </c>
      <c r="C107" s="6">
        <f>'Table A3'!G109*0.01</f>
        <v>4.6689999999999995E-2</v>
      </c>
      <c r="D107" s="6">
        <f>'Table A1'!F109*0.01</f>
        <v>7.4490000000000001E-2</v>
      </c>
      <c r="E107" s="6">
        <f>'Table A3'!F109*0.01</f>
        <v>9.8760000000000001E-2</v>
      </c>
      <c r="F107" s="1"/>
      <c r="G107" s="1"/>
      <c r="H107" s="1"/>
      <c r="I107" s="1"/>
      <c r="J107" s="1"/>
      <c r="K107" s="1"/>
      <c r="L107" s="1"/>
      <c r="M107" s="1"/>
      <c r="N107" s="1"/>
      <c r="O107" s="1"/>
      <c r="P107" s="1"/>
      <c r="Q107" s="1"/>
      <c r="R107" s="1"/>
      <c r="S107" s="1"/>
      <c r="T107" s="1"/>
      <c r="U107" s="1"/>
      <c r="V107" s="1"/>
      <c r="W107" s="1"/>
    </row>
    <row r="108" spans="1:23" ht="9.75" customHeight="1">
      <c r="A108" s="1">
        <f t="shared" si="1"/>
        <v>2017</v>
      </c>
      <c r="B108" s="6">
        <f>'Table A1'!G110*0.01</f>
        <v>3.2410000000000001E-2</v>
      </c>
      <c r="C108" s="6">
        <f>'Table A3'!G110*0.01</f>
        <v>4.9459999999999997E-2</v>
      </c>
      <c r="D108" s="6">
        <f>'Table A1'!F110*0.01</f>
        <v>7.6730000000000007E-2</v>
      </c>
      <c r="E108" s="6">
        <f>'Table A3'!F110*0.01</f>
        <v>0.10432000000000001</v>
      </c>
      <c r="F108" s="1"/>
      <c r="G108" s="1"/>
      <c r="H108" s="1"/>
      <c r="I108" s="1"/>
      <c r="J108" s="1"/>
      <c r="K108" s="1"/>
      <c r="L108" s="1"/>
      <c r="M108" s="1"/>
      <c r="N108" s="1"/>
      <c r="O108" s="1"/>
      <c r="P108" s="1"/>
      <c r="Q108" s="1"/>
      <c r="R108" s="1"/>
      <c r="S108" s="1"/>
      <c r="T108" s="1"/>
      <c r="U108" s="1"/>
      <c r="V108" s="1"/>
      <c r="W108" s="1"/>
    </row>
    <row r="109" spans="1:23" ht="9.75" customHeight="1">
      <c r="A109" s="1"/>
      <c r="B109" s="6"/>
      <c r="C109" s="1"/>
      <c r="D109" s="1"/>
      <c r="E109" s="1"/>
      <c r="F109" s="1"/>
      <c r="G109" s="1"/>
      <c r="H109" s="1"/>
      <c r="I109" s="1"/>
      <c r="J109" s="1"/>
      <c r="K109" s="1"/>
      <c r="L109" s="1"/>
      <c r="M109" s="1"/>
      <c r="N109" s="1"/>
      <c r="O109" s="1"/>
      <c r="P109" s="1"/>
      <c r="Q109" s="1"/>
      <c r="R109" s="1"/>
      <c r="S109" s="1"/>
      <c r="T109" s="1"/>
      <c r="U109" s="1"/>
      <c r="V109" s="1"/>
      <c r="W109" s="1"/>
    </row>
    <row r="110" spans="1:23" ht="9.75" customHeight="1">
      <c r="A110" s="1"/>
      <c r="B110" s="6"/>
      <c r="C110" s="1"/>
      <c r="D110" s="1"/>
      <c r="E110" s="1"/>
      <c r="F110" s="1"/>
      <c r="G110" s="1"/>
      <c r="H110" s="1"/>
      <c r="I110" s="1"/>
      <c r="J110" s="1"/>
      <c r="K110" s="1"/>
      <c r="L110" s="1"/>
      <c r="M110" s="1"/>
      <c r="N110" s="1"/>
      <c r="O110" s="1"/>
      <c r="P110" s="1"/>
      <c r="Q110" s="1"/>
      <c r="R110" s="1"/>
      <c r="S110" s="1"/>
      <c r="T110" s="1"/>
      <c r="U110" s="1"/>
      <c r="V110" s="1"/>
      <c r="W110" s="1"/>
    </row>
    <row r="111" spans="1:23" ht="9.75" customHeight="1">
      <c r="A111" s="1"/>
      <c r="B111" s="6"/>
      <c r="C111" s="1"/>
      <c r="D111" s="1"/>
      <c r="E111" s="1"/>
      <c r="F111" s="1"/>
      <c r="G111" s="1"/>
      <c r="H111" s="1"/>
      <c r="I111" s="1"/>
      <c r="J111" s="1"/>
      <c r="K111" s="1"/>
      <c r="L111" s="1"/>
      <c r="M111" s="1"/>
      <c r="N111" s="1"/>
      <c r="O111" s="1"/>
      <c r="P111" s="1"/>
      <c r="Q111" s="1"/>
      <c r="R111" s="1"/>
      <c r="S111" s="1"/>
      <c r="T111" s="1"/>
      <c r="U111" s="1"/>
      <c r="V111" s="1"/>
      <c r="W111" s="1"/>
    </row>
    <row r="112" spans="1:23" ht="9.75" customHeight="1">
      <c r="A112" s="1"/>
      <c r="B112" s="6"/>
      <c r="C112" s="1"/>
      <c r="D112" s="1"/>
      <c r="E112" s="1"/>
      <c r="F112" s="1"/>
      <c r="G112" s="1"/>
      <c r="H112" s="1"/>
      <c r="I112" s="1"/>
      <c r="J112" s="1"/>
      <c r="K112" s="1"/>
      <c r="L112" s="1"/>
      <c r="M112" s="1"/>
      <c r="N112" s="1"/>
      <c r="O112" s="1"/>
      <c r="P112" s="1"/>
      <c r="Q112" s="1"/>
      <c r="R112" s="1"/>
      <c r="S112" s="1"/>
      <c r="T112" s="1"/>
      <c r="U112" s="1"/>
      <c r="V112" s="1"/>
      <c r="W112" s="1"/>
    </row>
    <row r="113" spans="1:23" ht="9.75" customHeight="1">
      <c r="A113" s="1"/>
      <c r="B113" s="6"/>
      <c r="C113" s="1"/>
      <c r="D113" s="1"/>
      <c r="E113" s="1"/>
      <c r="F113" s="1"/>
      <c r="G113" s="1"/>
      <c r="H113" s="1"/>
      <c r="I113" s="1"/>
      <c r="J113" s="1"/>
      <c r="K113" s="1"/>
      <c r="L113" s="1"/>
      <c r="M113" s="1"/>
      <c r="N113" s="1"/>
      <c r="O113" s="1"/>
      <c r="P113" s="1"/>
      <c r="Q113" s="1"/>
      <c r="R113" s="1"/>
      <c r="S113" s="1"/>
      <c r="T113" s="1"/>
      <c r="U113" s="1"/>
      <c r="V113" s="1"/>
      <c r="W113" s="1"/>
    </row>
    <row r="114" spans="1:23" ht="9.75" customHeight="1">
      <c r="A114" s="1"/>
      <c r="B114" s="6"/>
      <c r="C114" s="1"/>
      <c r="D114" s="1"/>
      <c r="E114" s="1"/>
      <c r="F114" s="1"/>
      <c r="G114" s="1"/>
      <c r="H114" s="1"/>
      <c r="I114" s="1"/>
      <c r="J114" s="1"/>
      <c r="K114" s="1"/>
      <c r="L114" s="1"/>
      <c r="M114" s="1"/>
      <c r="N114" s="1"/>
      <c r="O114" s="1"/>
      <c r="P114" s="1"/>
      <c r="Q114" s="1"/>
      <c r="R114" s="1"/>
      <c r="S114" s="1"/>
      <c r="T114" s="1"/>
      <c r="U114" s="1"/>
      <c r="V114" s="1"/>
      <c r="W114" s="1"/>
    </row>
    <row r="115" spans="1:23" ht="9.75" customHeight="1">
      <c r="A115" s="1"/>
      <c r="B115" s="6"/>
      <c r="C115" s="1"/>
      <c r="D115" s="1"/>
      <c r="E115" s="1"/>
      <c r="F115" s="1"/>
      <c r="G115" s="1"/>
      <c r="H115" s="1"/>
      <c r="I115" s="1"/>
      <c r="J115" s="1"/>
      <c r="K115" s="1"/>
      <c r="L115" s="1"/>
      <c r="M115" s="1"/>
      <c r="N115" s="1"/>
      <c r="O115" s="1"/>
      <c r="P115" s="1"/>
      <c r="Q115" s="1"/>
      <c r="R115" s="1"/>
      <c r="S115" s="1"/>
      <c r="T115" s="1"/>
      <c r="U115" s="1"/>
      <c r="V115" s="1"/>
      <c r="W115" s="1"/>
    </row>
    <row r="116" spans="1:23" ht="9.75" customHeight="1">
      <c r="A116" s="1"/>
      <c r="B116" s="6"/>
      <c r="C116" s="1"/>
      <c r="D116" s="1"/>
      <c r="E116" s="1"/>
      <c r="F116" s="1"/>
      <c r="G116" s="1"/>
      <c r="H116" s="1"/>
      <c r="I116" s="1"/>
      <c r="J116" s="1"/>
      <c r="K116" s="1"/>
      <c r="L116" s="1"/>
      <c r="M116" s="1"/>
      <c r="N116" s="1"/>
      <c r="O116" s="1"/>
      <c r="P116" s="1"/>
      <c r="Q116" s="1"/>
      <c r="R116" s="1"/>
      <c r="S116" s="1"/>
      <c r="T116" s="1"/>
      <c r="U116" s="1"/>
      <c r="V116" s="1"/>
      <c r="W116" s="1"/>
    </row>
    <row r="117" spans="1:23" ht="9.75" customHeight="1">
      <c r="A117" s="1"/>
      <c r="B117" s="6"/>
      <c r="C117" s="1"/>
      <c r="D117" s="1"/>
      <c r="E117" s="1"/>
      <c r="F117" s="1"/>
      <c r="G117" s="1"/>
      <c r="H117" s="1"/>
      <c r="I117" s="1"/>
      <c r="J117" s="1"/>
      <c r="K117" s="1"/>
      <c r="L117" s="1"/>
      <c r="M117" s="1"/>
      <c r="N117" s="1"/>
      <c r="O117" s="1"/>
      <c r="P117" s="1"/>
      <c r="Q117" s="1"/>
      <c r="R117" s="1"/>
      <c r="S117" s="1"/>
      <c r="T117" s="1"/>
      <c r="U117" s="1"/>
      <c r="V117" s="1"/>
      <c r="W117" s="1"/>
    </row>
    <row r="118" spans="1:23" ht="9.75" customHeight="1">
      <c r="A118" s="1"/>
      <c r="B118" s="6"/>
      <c r="C118" s="1"/>
      <c r="D118" s="1"/>
      <c r="E118" s="1"/>
      <c r="F118" s="1"/>
      <c r="G118" s="1"/>
      <c r="H118" s="1"/>
      <c r="I118" s="1"/>
      <c r="J118" s="1"/>
      <c r="K118" s="1"/>
      <c r="L118" s="1"/>
      <c r="M118" s="1"/>
      <c r="N118" s="1"/>
      <c r="O118" s="1"/>
      <c r="P118" s="1"/>
      <c r="Q118" s="1"/>
      <c r="R118" s="1"/>
      <c r="S118" s="1"/>
      <c r="T118" s="1"/>
      <c r="U118" s="1"/>
      <c r="V118" s="1"/>
      <c r="W118" s="1"/>
    </row>
    <row r="119" spans="1:23" ht="9.75" customHeight="1">
      <c r="A119" s="1"/>
      <c r="B119" s="6"/>
      <c r="C119" s="1"/>
      <c r="D119" s="1"/>
      <c r="E119" s="1"/>
      <c r="F119" s="1"/>
      <c r="G119" s="1"/>
      <c r="H119" s="1"/>
      <c r="I119" s="1"/>
      <c r="J119" s="1"/>
      <c r="K119" s="1"/>
      <c r="L119" s="1"/>
      <c r="M119" s="1"/>
      <c r="N119" s="1"/>
      <c r="O119" s="1"/>
      <c r="P119" s="1"/>
      <c r="Q119" s="1"/>
      <c r="R119" s="1"/>
      <c r="S119" s="1"/>
      <c r="T119" s="1"/>
      <c r="U119" s="1"/>
      <c r="V119" s="1"/>
      <c r="W119" s="1"/>
    </row>
    <row r="120" spans="1:23" ht="9.75" customHeight="1">
      <c r="A120" s="1"/>
      <c r="B120" s="6"/>
      <c r="C120" s="1"/>
      <c r="D120" s="1"/>
      <c r="E120" s="1"/>
      <c r="F120" s="1"/>
      <c r="G120" s="1"/>
      <c r="H120" s="1"/>
      <c r="I120" s="1"/>
      <c r="J120" s="1"/>
      <c r="K120" s="1"/>
      <c r="L120" s="1"/>
      <c r="M120" s="1"/>
      <c r="N120" s="1"/>
      <c r="O120" s="1"/>
      <c r="P120" s="1"/>
      <c r="Q120" s="1"/>
      <c r="R120" s="1"/>
      <c r="S120" s="1"/>
      <c r="T120" s="1"/>
      <c r="U120" s="1"/>
      <c r="V120" s="1"/>
      <c r="W120" s="1"/>
    </row>
    <row r="121" spans="1:23" ht="9.75" customHeight="1">
      <c r="A121" s="1"/>
      <c r="B121" s="6"/>
      <c r="C121" s="1"/>
      <c r="D121" s="1"/>
      <c r="E121" s="1"/>
      <c r="F121" s="1"/>
      <c r="G121" s="1"/>
      <c r="H121" s="1"/>
      <c r="I121" s="1"/>
      <c r="J121" s="1"/>
      <c r="K121" s="1"/>
      <c r="L121" s="1"/>
      <c r="M121" s="1"/>
      <c r="N121" s="1"/>
      <c r="O121" s="1"/>
      <c r="P121" s="1"/>
      <c r="Q121" s="1"/>
      <c r="R121" s="1"/>
      <c r="S121" s="1"/>
      <c r="T121" s="1"/>
      <c r="U121" s="1"/>
      <c r="V121" s="1"/>
      <c r="W121" s="1"/>
    </row>
    <row r="122" spans="1:23" ht="9.75" customHeight="1">
      <c r="A122" s="1"/>
      <c r="B122" s="6"/>
      <c r="C122" s="1"/>
      <c r="D122" s="1"/>
      <c r="E122" s="1"/>
      <c r="F122" s="1"/>
      <c r="G122" s="1"/>
      <c r="H122" s="1"/>
      <c r="I122" s="1"/>
      <c r="J122" s="1"/>
      <c r="K122" s="1"/>
      <c r="L122" s="1"/>
      <c r="M122" s="1"/>
      <c r="N122" s="1"/>
      <c r="O122" s="1"/>
      <c r="P122" s="1"/>
      <c r="Q122" s="1"/>
      <c r="R122" s="1"/>
      <c r="S122" s="1"/>
      <c r="T122" s="1"/>
      <c r="U122" s="1"/>
      <c r="V122" s="1"/>
      <c r="W122" s="1"/>
    </row>
    <row r="123" spans="1:23" ht="9.75" customHeight="1">
      <c r="A123" s="1"/>
      <c r="B123" s="6"/>
      <c r="C123" s="1"/>
      <c r="D123" s="1"/>
      <c r="E123" s="1"/>
      <c r="F123" s="1"/>
      <c r="G123" s="1"/>
      <c r="H123" s="1"/>
      <c r="I123" s="1"/>
      <c r="J123" s="1"/>
      <c r="K123" s="1"/>
      <c r="L123" s="1"/>
      <c r="M123" s="1"/>
      <c r="N123" s="1"/>
      <c r="O123" s="1"/>
      <c r="P123" s="1"/>
      <c r="Q123" s="1"/>
      <c r="R123" s="1"/>
      <c r="S123" s="1"/>
      <c r="T123" s="1"/>
      <c r="U123" s="1"/>
      <c r="V123" s="1"/>
      <c r="W123" s="1"/>
    </row>
    <row r="124" spans="1:23" ht="9.75" customHeight="1">
      <c r="A124" s="1"/>
      <c r="B124" s="6"/>
      <c r="C124" s="1"/>
      <c r="D124" s="1"/>
      <c r="E124" s="1"/>
      <c r="F124" s="1"/>
      <c r="G124" s="1"/>
      <c r="H124" s="1"/>
      <c r="I124" s="1"/>
      <c r="J124" s="1"/>
      <c r="K124" s="1"/>
      <c r="L124" s="1"/>
      <c r="M124" s="1"/>
      <c r="N124" s="1"/>
      <c r="O124" s="1"/>
      <c r="P124" s="1"/>
      <c r="Q124" s="1"/>
      <c r="R124" s="1"/>
      <c r="S124" s="1"/>
      <c r="T124" s="1"/>
      <c r="U124" s="1"/>
      <c r="V124" s="1"/>
      <c r="W124" s="1"/>
    </row>
    <row r="125" spans="1:23" ht="9.75" customHeight="1">
      <c r="A125" s="1"/>
      <c r="B125" s="6"/>
      <c r="C125" s="1"/>
      <c r="D125" s="1"/>
      <c r="E125" s="1"/>
      <c r="F125" s="1"/>
      <c r="G125" s="1"/>
      <c r="H125" s="1"/>
      <c r="I125" s="1"/>
      <c r="J125" s="1"/>
      <c r="K125" s="1"/>
      <c r="L125" s="1"/>
      <c r="M125" s="1"/>
      <c r="N125" s="1"/>
      <c r="O125" s="1"/>
      <c r="P125" s="1"/>
      <c r="Q125" s="1"/>
      <c r="R125" s="1"/>
      <c r="S125" s="1"/>
      <c r="T125" s="1"/>
      <c r="U125" s="1"/>
      <c r="V125" s="1"/>
      <c r="W125" s="1"/>
    </row>
    <row r="126" spans="1:23" ht="9.75" customHeight="1">
      <c r="A126" s="1"/>
      <c r="B126" s="6"/>
      <c r="C126" s="1"/>
      <c r="D126" s="1"/>
      <c r="E126" s="1"/>
      <c r="F126" s="1"/>
      <c r="G126" s="1"/>
      <c r="H126" s="1"/>
      <c r="I126" s="1"/>
      <c r="J126" s="1"/>
      <c r="K126" s="1"/>
      <c r="L126" s="1"/>
      <c r="M126" s="1"/>
      <c r="N126" s="1"/>
      <c r="O126" s="1"/>
      <c r="P126" s="1"/>
      <c r="Q126" s="1"/>
      <c r="R126" s="1"/>
      <c r="S126" s="1"/>
      <c r="T126" s="1"/>
      <c r="U126" s="1"/>
      <c r="V126" s="1"/>
      <c r="W126" s="1"/>
    </row>
    <row r="127" spans="1:23" ht="9.75" customHeight="1">
      <c r="A127" s="1"/>
      <c r="B127" s="6"/>
      <c r="C127" s="1"/>
      <c r="D127" s="1"/>
      <c r="E127" s="1"/>
      <c r="F127" s="1"/>
      <c r="G127" s="1"/>
      <c r="H127" s="1"/>
      <c r="I127" s="1"/>
      <c r="J127" s="1"/>
      <c r="K127" s="1"/>
      <c r="L127" s="1"/>
      <c r="M127" s="1"/>
      <c r="N127" s="1"/>
      <c r="O127" s="1"/>
      <c r="P127" s="1"/>
      <c r="Q127" s="1"/>
      <c r="R127" s="1"/>
      <c r="S127" s="1"/>
      <c r="T127" s="1"/>
      <c r="U127" s="1"/>
      <c r="V127" s="1"/>
      <c r="W127" s="1"/>
    </row>
    <row r="128" spans="1:23" ht="9.75" customHeight="1">
      <c r="A128" s="1"/>
      <c r="B128" s="6"/>
      <c r="C128" s="1"/>
      <c r="D128" s="1"/>
      <c r="E128" s="1"/>
      <c r="F128" s="1"/>
      <c r="G128" s="1"/>
      <c r="H128" s="1"/>
      <c r="I128" s="1"/>
      <c r="J128" s="1"/>
      <c r="K128" s="1"/>
      <c r="L128" s="1"/>
      <c r="M128" s="1"/>
      <c r="N128" s="1"/>
      <c r="O128" s="1"/>
      <c r="P128" s="1"/>
      <c r="Q128" s="1"/>
      <c r="R128" s="1"/>
      <c r="S128" s="1"/>
      <c r="T128" s="1"/>
      <c r="U128" s="1"/>
      <c r="V128" s="1"/>
      <c r="W128" s="1"/>
    </row>
    <row r="129" spans="1:23" ht="9.75" customHeight="1">
      <c r="A129" s="1"/>
      <c r="B129" s="6"/>
      <c r="C129" s="1"/>
      <c r="D129" s="1"/>
      <c r="E129" s="1"/>
      <c r="F129" s="1"/>
      <c r="G129" s="1"/>
      <c r="H129" s="1"/>
      <c r="I129" s="1"/>
      <c r="J129" s="1"/>
      <c r="K129" s="1"/>
      <c r="L129" s="1"/>
      <c r="M129" s="1"/>
      <c r="N129" s="1"/>
      <c r="O129" s="1"/>
      <c r="P129" s="1"/>
      <c r="Q129" s="1"/>
      <c r="R129" s="1"/>
      <c r="S129" s="1"/>
      <c r="T129" s="1"/>
      <c r="U129" s="1"/>
      <c r="V129" s="1"/>
      <c r="W129" s="1"/>
    </row>
    <row r="130" spans="1:23" ht="9.75" customHeight="1">
      <c r="A130" s="1"/>
      <c r="B130" s="6"/>
      <c r="C130" s="1"/>
      <c r="D130" s="1"/>
      <c r="E130" s="1"/>
      <c r="F130" s="1"/>
      <c r="G130" s="1"/>
      <c r="H130" s="1"/>
      <c r="I130" s="1"/>
      <c r="J130" s="1"/>
      <c r="K130" s="1"/>
      <c r="L130" s="1"/>
      <c r="M130" s="1"/>
      <c r="N130" s="1"/>
      <c r="O130" s="1"/>
      <c r="P130" s="1"/>
      <c r="Q130" s="1"/>
      <c r="R130" s="1"/>
      <c r="S130" s="1"/>
      <c r="T130" s="1"/>
      <c r="U130" s="1"/>
      <c r="V130" s="1"/>
      <c r="W130" s="1"/>
    </row>
    <row r="131" spans="1:23" ht="9.75" customHeight="1">
      <c r="A131" s="1"/>
      <c r="B131" s="6"/>
      <c r="C131" s="1"/>
      <c r="D131" s="1"/>
      <c r="E131" s="1"/>
      <c r="F131" s="1"/>
      <c r="G131" s="1"/>
      <c r="H131" s="1"/>
      <c r="I131" s="1"/>
      <c r="J131" s="1"/>
      <c r="K131" s="1"/>
      <c r="L131" s="1"/>
      <c r="M131" s="1"/>
      <c r="N131" s="1"/>
      <c r="O131" s="1"/>
      <c r="P131" s="1"/>
      <c r="Q131" s="1"/>
      <c r="R131" s="1"/>
      <c r="S131" s="1"/>
      <c r="T131" s="1"/>
      <c r="U131" s="1"/>
      <c r="V131" s="1"/>
      <c r="W131" s="1"/>
    </row>
    <row r="132" spans="1:23" ht="9.75" customHeight="1">
      <c r="A132" s="1"/>
      <c r="B132" s="6"/>
      <c r="C132" s="1"/>
      <c r="D132" s="1"/>
      <c r="E132" s="1"/>
      <c r="F132" s="1"/>
      <c r="G132" s="1"/>
      <c r="H132" s="1"/>
      <c r="I132" s="1"/>
      <c r="J132" s="1"/>
      <c r="K132" s="1"/>
      <c r="L132" s="1"/>
      <c r="M132" s="1"/>
      <c r="N132" s="1"/>
      <c r="O132" s="1"/>
      <c r="P132" s="1"/>
      <c r="Q132" s="1"/>
      <c r="R132" s="1"/>
      <c r="S132" s="1"/>
      <c r="T132" s="1"/>
      <c r="U132" s="1"/>
      <c r="V132" s="1"/>
      <c r="W132" s="1"/>
    </row>
    <row r="133" spans="1:23" ht="9.75" customHeight="1">
      <c r="A133" s="1"/>
      <c r="B133" s="6"/>
      <c r="C133" s="1"/>
      <c r="D133" s="1"/>
      <c r="E133" s="1"/>
      <c r="F133" s="1"/>
      <c r="G133" s="1"/>
      <c r="H133" s="1"/>
      <c r="I133" s="1"/>
      <c r="J133" s="1"/>
      <c r="K133" s="1"/>
      <c r="L133" s="1"/>
      <c r="M133" s="1"/>
      <c r="N133" s="1"/>
      <c r="O133" s="1"/>
      <c r="P133" s="1"/>
      <c r="Q133" s="1"/>
      <c r="R133" s="1"/>
      <c r="S133" s="1"/>
      <c r="T133" s="1"/>
      <c r="U133" s="1"/>
      <c r="V133" s="1"/>
      <c r="W133" s="1"/>
    </row>
    <row r="134" spans="1:23" ht="9.75" customHeight="1">
      <c r="A134" s="1"/>
      <c r="B134" s="6"/>
      <c r="C134" s="1"/>
      <c r="D134" s="1"/>
      <c r="E134" s="1"/>
      <c r="F134" s="1"/>
      <c r="G134" s="1"/>
      <c r="H134" s="1"/>
      <c r="I134" s="1"/>
      <c r="J134" s="1"/>
      <c r="K134" s="1"/>
      <c r="L134" s="1"/>
      <c r="M134" s="1"/>
      <c r="N134" s="1"/>
      <c r="O134" s="1"/>
      <c r="P134" s="1"/>
      <c r="Q134" s="1"/>
      <c r="R134" s="1"/>
      <c r="S134" s="1"/>
      <c r="T134" s="1"/>
      <c r="U134" s="1"/>
      <c r="V134" s="1"/>
      <c r="W134" s="1"/>
    </row>
    <row r="135" spans="1:23" ht="9.75" customHeight="1">
      <c r="A135" s="1"/>
      <c r="B135" s="6"/>
      <c r="C135" s="1"/>
      <c r="D135" s="1"/>
      <c r="E135" s="1"/>
      <c r="F135" s="1"/>
      <c r="G135" s="1"/>
      <c r="H135" s="1"/>
      <c r="I135" s="1"/>
      <c r="J135" s="1"/>
      <c r="K135" s="1"/>
      <c r="L135" s="1"/>
      <c r="M135" s="1"/>
      <c r="N135" s="1"/>
      <c r="O135" s="1"/>
      <c r="P135" s="1"/>
      <c r="Q135" s="1"/>
      <c r="R135" s="1"/>
      <c r="S135" s="1"/>
      <c r="T135" s="1"/>
      <c r="U135" s="1"/>
      <c r="V135" s="1"/>
      <c r="W135" s="1"/>
    </row>
    <row r="136" spans="1:23" ht="9.75" customHeight="1">
      <c r="A136" s="1"/>
      <c r="B136" s="6"/>
      <c r="C136" s="1"/>
      <c r="D136" s="1"/>
      <c r="E136" s="1"/>
      <c r="F136" s="1"/>
      <c r="G136" s="1"/>
      <c r="H136" s="1"/>
      <c r="I136" s="1"/>
      <c r="J136" s="1"/>
      <c r="K136" s="1"/>
      <c r="L136" s="1"/>
      <c r="M136" s="1"/>
      <c r="N136" s="1"/>
      <c r="O136" s="1"/>
      <c r="P136" s="1"/>
      <c r="Q136" s="1"/>
      <c r="R136" s="1"/>
      <c r="S136" s="1"/>
      <c r="T136" s="1"/>
      <c r="U136" s="1"/>
      <c r="V136" s="1"/>
      <c r="W136" s="1"/>
    </row>
    <row r="137" spans="1:23" ht="9.75" customHeight="1">
      <c r="A137" s="1"/>
      <c r="B137" s="6"/>
      <c r="C137" s="1"/>
      <c r="D137" s="1"/>
      <c r="E137" s="1"/>
      <c r="F137" s="1"/>
      <c r="G137" s="1"/>
      <c r="H137" s="1"/>
      <c r="I137" s="1"/>
      <c r="J137" s="1"/>
      <c r="K137" s="1"/>
      <c r="L137" s="1"/>
      <c r="M137" s="1"/>
      <c r="N137" s="1"/>
      <c r="O137" s="1"/>
      <c r="P137" s="1"/>
      <c r="Q137" s="1"/>
      <c r="R137" s="1"/>
      <c r="S137" s="1"/>
      <c r="T137" s="1"/>
      <c r="U137" s="1"/>
      <c r="V137" s="1"/>
      <c r="W137" s="1"/>
    </row>
    <row r="138" spans="1:23" ht="9.75" customHeight="1">
      <c r="A138" s="1"/>
      <c r="B138" s="6"/>
      <c r="C138" s="1"/>
      <c r="D138" s="1"/>
      <c r="E138" s="1"/>
      <c r="F138" s="1"/>
      <c r="G138" s="1"/>
      <c r="H138" s="1"/>
      <c r="I138" s="1"/>
      <c r="J138" s="1"/>
      <c r="K138" s="1"/>
      <c r="L138" s="1"/>
      <c r="M138" s="1"/>
      <c r="N138" s="1"/>
      <c r="O138" s="1"/>
      <c r="P138" s="1"/>
      <c r="Q138" s="1"/>
      <c r="R138" s="1"/>
      <c r="S138" s="1"/>
      <c r="T138" s="1"/>
      <c r="U138" s="1"/>
      <c r="V138" s="1"/>
      <c r="W138" s="1"/>
    </row>
    <row r="139" spans="1:23" ht="9.75" customHeight="1">
      <c r="A139" s="1"/>
      <c r="B139" s="6"/>
      <c r="C139" s="1"/>
      <c r="D139" s="1"/>
      <c r="E139" s="1"/>
      <c r="F139" s="1"/>
      <c r="G139" s="1"/>
      <c r="H139" s="1"/>
      <c r="I139" s="1"/>
      <c r="J139" s="1"/>
      <c r="K139" s="1"/>
      <c r="L139" s="1"/>
      <c r="M139" s="1"/>
      <c r="N139" s="1"/>
      <c r="O139" s="1"/>
      <c r="P139" s="1"/>
      <c r="Q139" s="1"/>
      <c r="R139" s="1"/>
      <c r="S139" s="1"/>
      <c r="T139" s="1"/>
      <c r="U139" s="1"/>
      <c r="V139" s="1"/>
      <c r="W139" s="1"/>
    </row>
    <row r="140" spans="1:23" ht="9.75" customHeight="1">
      <c r="A140" s="1"/>
      <c r="B140" s="6"/>
      <c r="C140" s="1"/>
      <c r="D140" s="1"/>
      <c r="E140" s="1"/>
      <c r="F140" s="1"/>
      <c r="G140" s="1"/>
      <c r="H140" s="1"/>
      <c r="I140" s="1"/>
      <c r="J140" s="1"/>
      <c r="K140" s="1"/>
      <c r="L140" s="1"/>
      <c r="M140" s="1"/>
      <c r="N140" s="1"/>
      <c r="O140" s="1"/>
      <c r="P140" s="1"/>
      <c r="Q140" s="1"/>
      <c r="R140" s="1"/>
      <c r="S140" s="1"/>
      <c r="T140" s="1"/>
      <c r="U140" s="1"/>
      <c r="V140" s="1"/>
      <c r="W140" s="1"/>
    </row>
    <row r="141" spans="1:23" ht="9.75" customHeight="1">
      <c r="A141" s="1"/>
      <c r="B141" s="6"/>
      <c r="C141" s="1"/>
      <c r="D141" s="1"/>
      <c r="E141" s="1"/>
      <c r="F141" s="1"/>
      <c r="G141" s="1"/>
      <c r="H141" s="1"/>
      <c r="I141" s="1"/>
      <c r="J141" s="1"/>
      <c r="K141" s="1"/>
      <c r="L141" s="1"/>
      <c r="M141" s="1"/>
      <c r="N141" s="1"/>
      <c r="O141" s="1"/>
      <c r="P141" s="1"/>
      <c r="Q141" s="1"/>
      <c r="R141" s="1"/>
      <c r="S141" s="1"/>
      <c r="T141" s="1"/>
      <c r="U141" s="1"/>
      <c r="V141" s="1"/>
      <c r="W141" s="1"/>
    </row>
    <row r="142" spans="1:23" ht="9.75" customHeight="1">
      <c r="A142" s="1"/>
      <c r="B142" s="6"/>
      <c r="C142" s="1"/>
      <c r="D142" s="1"/>
      <c r="E142" s="1"/>
      <c r="F142" s="1"/>
      <c r="G142" s="1"/>
      <c r="H142" s="1"/>
      <c r="I142" s="1"/>
      <c r="J142" s="1"/>
      <c r="K142" s="1"/>
      <c r="L142" s="1"/>
      <c r="M142" s="1"/>
      <c r="N142" s="1"/>
      <c r="O142" s="1"/>
      <c r="P142" s="1"/>
      <c r="Q142" s="1"/>
      <c r="R142" s="1"/>
      <c r="S142" s="1"/>
      <c r="T142" s="1"/>
      <c r="U142" s="1"/>
      <c r="V142" s="1"/>
      <c r="W142" s="1"/>
    </row>
    <row r="143" spans="1:23" ht="9.75" customHeight="1">
      <c r="A143" s="1"/>
      <c r="B143" s="6"/>
      <c r="C143" s="1"/>
      <c r="D143" s="1"/>
      <c r="E143" s="1"/>
      <c r="F143" s="1"/>
      <c r="G143" s="1"/>
      <c r="H143" s="1"/>
      <c r="I143" s="1"/>
      <c r="J143" s="1"/>
      <c r="K143" s="1"/>
      <c r="L143" s="1"/>
      <c r="M143" s="1"/>
      <c r="N143" s="1"/>
      <c r="O143" s="1"/>
      <c r="P143" s="1"/>
      <c r="Q143" s="1"/>
      <c r="R143" s="1"/>
      <c r="S143" s="1"/>
      <c r="T143" s="1"/>
      <c r="U143" s="1"/>
      <c r="V143" s="1"/>
      <c r="W143" s="1"/>
    </row>
    <row r="144" spans="1:23" ht="9.75" customHeight="1">
      <c r="A144" s="1"/>
      <c r="B144" s="6"/>
      <c r="C144" s="1"/>
      <c r="D144" s="1"/>
      <c r="E144" s="1"/>
      <c r="F144" s="1"/>
      <c r="G144" s="1"/>
      <c r="H144" s="1"/>
      <c r="I144" s="1"/>
      <c r="J144" s="1"/>
      <c r="K144" s="1"/>
      <c r="L144" s="1"/>
      <c r="M144" s="1"/>
      <c r="N144" s="1"/>
      <c r="O144" s="1"/>
      <c r="P144" s="1"/>
      <c r="Q144" s="1"/>
      <c r="R144" s="1"/>
      <c r="S144" s="1"/>
      <c r="T144" s="1"/>
      <c r="U144" s="1"/>
      <c r="V144" s="1"/>
      <c r="W144" s="1"/>
    </row>
    <row r="145" spans="1:23" ht="9.75" customHeight="1">
      <c r="A145" s="1"/>
      <c r="B145" s="6"/>
      <c r="C145" s="1"/>
      <c r="D145" s="1"/>
      <c r="E145" s="1"/>
      <c r="F145" s="1"/>
      <c r="G145" s="1"/>
      <c r="H145" s="1"/>
      <c r="I145" s="1"/>
      <c r="J145" s="1"/>
      <c r="K145" s="1"/>
      <c r="L145" s="1"/>
      <c r="M145" s="1"/>
      <c r="N145" s="1"/>
      <c r="O145" s="1"/>
      <c r="P145" s="1"/>
      <c r="Q145" s="1"/>
      <c r="R145" s="1"/>
      <c r="S145" s="1"/>
      <c r="T145" s="1"/>
      <c r="U145" s="1"/>
      <c r="V145" s="1"/>
      <c r="W145" s="1"/>
    </row>
    <row r="146" spans="1:23" ht="9.75" customHeight="1">
      <c r="A146" s="1"/>
      <c r="B146" s="6"/>
      <c r="C146" s="1"/>
      <c r="D146" s="1"/>
      <c r="E146" s="1"/>
      <c r="F146" s="1"/>
      <c r="G146" s="1"/>
      <c r="H146" s="1"/>
      <c r="I146" s="1"/>
      <c r="J146" s="1"/>
      <c r="K146" s="1"/>
      <c r="L146" s="1"/>
      <c r="M146" s="1"/>
      <c r="N146" s="1"/>
      <c r="O146" s="1"/>
      <c r="P146" s="1"/>
      <c r="Q146" s="1"/>
      <c r="R146" s="1"/>
      <c r="S146" s="1"/>
      <c r="T146" s="1"/>
      <c r="U146" s="1"/>
      <c r="V146" s="1"/>
      <c r="W146" s="1"/>
    </row>
    <row r="147" spans="1:23" ht="9.75" customHeight="1">
      <c r="A147" s="1"/>
      <c r="B147" s="6"/>
      <c r="C147" s="1"/>
      <c r="D147" s="1"/>
      <c r="E147" s="1"/>
      <c r="F147" s="1"/>
      <c r="G147" s="1"/>
      <c r="H147" s="1"/>
      <c r="I147" s="1"/>
      <c r="J147" s="1"/>
      <c r="K147" s="1"/>
      <c r="L147" s="1"/>
      <c r="M147" s="1"/>
      <c r="N147" s="1"/>
      <c r="O147" s="1"/>
      <c r="P147" s="1"/>
      <c r="Q147" s="1"/>
      <c r="R147" s="1"/>
      <c r="S147" s="1"/>
      <c r="T147" s="1"/>
      <c r="U147" s="1"/>
      <c r="V147" s="1"/>
      <c r="W147" s="1"/>
    </row>
    <row r="148" spans="1:23" ht="9.75" customHeight="1">
      <c r="A148" s="1"/>
      <c r="B148" s="6"/>
      <c r="C148" s="1"/>
      <c r="D148" s="1"/>
      <c r="E148" s="1"/>
      <c r="F148" s="1"/>
      <c r="G148" s="1"/>
      <c r="H148" s="1"/>
      <c r="I148" s="1"/>
      <c r="J148" s="1"/>
      <c r="K148" s="1"/>
      <c r="L148" s="1"/>
      <c r="M148" s="1"/>
      <c r="N148" s="1"/>
      <c r="O148" s="1"/>
      <c r="P148" s="1"/>
      <c r="Q148" s="1"/>
      <c r="R148" s="1"/>
      <c r="S148" s="1"/>
      <c r="T148" s="1"/>
      <c r="U148" s="1"/>
      <c r="V148" s="1"/>
      <c r="W148" s="1"/>
    </row>
    <row r="149" spans="1:23" ht="9.75" customHeight="1">
      <c r="A149" s="1"/>
      <c r="B149" s="6"/>
      <c r="C149" s="1"/>
      <c r="D149" s="1"/>
      <c r="E149" s="1"/>
      <c r="F149" s="1"/>
      <c r="G149" s="1"/>
      <c r="H149" s="1"/>
      <c r="I149" s="1"/>
      <c r="J149" s="1"/>
      <c r="K149" s="1"/>
      <c r="L149" s="1"/>
      <c r="M149" s="1"/>
      <c r="N149" s="1"/>
      <c r="O149" s="1"/>
      <c r="P149" s="1"/>
      <c r="Q149" s="1"/>
      <c r="R149" s="1"/>
      <c r="S149" s="1"/>
      <c r="T149" s="1"/>
      <c r="U149" s="1"/>
      <c r="V149" s="1"/>
      <c r="W149" s="1"/>
    </row>
    <row r="150" spans="1:23" ht="9.75" customHeight="1">
      <c r="A150" s="1"/>
      <c r="B150" s="6"/>
      <c r="C150" s="1"/>
      <c r="D150" s="1"/>
      <c r="E150" s="1"/>
      <c r="F150" s="1"/>
      <c r="G150" s="1"/>
      <c r="H150" s="1"/>
      <c r="I150" s="1"/>
      <c r="J150" s="1"/>
      <c r="K150" s="1"/>
      <c r="L150" s="1"/>
      <c r="M150" s="1"/>
      <c r="N150" s="1"/>
      <c r="O150" s="1"/>
      <c r="P150" s="1"/>
      <c r="Q150" s="1"/>
      <c r="R150" s="1"/>
      <c r="S150" s="1"/>
      <c r="T150" s="1"/>
      <c r="U150" s="1"/>
      <c r="V150" s="1"/>
      <c r="W150" s="1"/>
    </row>
    <row r="151" spans="1:23" ht="9.75" customHeight="1">
      <c r="A151" s="1"/>
      <c r="B151" s="6"/>
      <c r="C151" s="1"/>
      <c r="D151" s="1"/>
      <c r="E151" s="1"/>
      <c r="F151" s="1"/>
      <c r="G151" s="1"/>
      <c r="H151" s="1"/>
      <c r="I151" s="1"/>
      <c r="J151" s="1"/>
      <c r="K151" s="1"/>
      <c r="L151" s="1"/>
      <c r="M151" s="1"/>
      <c r="N151" s="1"/>
      <c r="O151" s="1"/>
      <c r="P151" s="1"/>
      <c r="Q151" s="1"/>
      <c r="R151" s="1"/>
      <c r="S151" s="1"/>
      <c r="T151" s="1"/>
      <c r="U151" s="1"/>
      <c r="V151" s="1"/>
      <c r="W151" s="1"/>
    </row>
    <row r="152" spans="1:23" ht="9.75" customHeight="1">
      <c r="A152" s="1"/>
      <c r="B152" s="6"/>
      <c r="C152" s="1"/>
      <c r="D152" s="1"/>
      <c r="E152" s="1"/>
      <c r="F152" s="1"/>
      <c r="G152" s="1"/>
      <c r="H152" s="1"/>
      <c r="I152" s="1"/>
      <c r="J152" s="1"/>
      <c r="K152" s="1"/>
      <c r="L152" s="1"/>
      <c r="M152" s="1"/>
      <c r="N152" s="1"/>
      <c r="O152" s="1"/>
      <c r="P152" s="1"/>
      <c r="Q152" s="1"/>
      <c r="R152" s="1"/>
      <c r="S152" s="1"/>
      <c r="T152" s="1"/>
      <c r="U152" s="1"/>
      <c r="V152" s="1"/>
      <c r="W152" s="1"/>
    </row>
    <row r="153" spans="1:23" ht="9.75" customHeight="1">
      <c r="A153" s="1"/>
      <c r="B153" s="6"/>
      <c r="C153" s="1"/>
      <c r="D153" s="1"/>
      <c r="E153" s="1"/>
      <c r="F153" s="1"/>
      <c r="G153" s="1"/>
      <c r="H153" s="1"/>
      <c r="I153" s="1"/>
      <c r="J153" s="1"/>
      <c r="K153" s="1"/>
      <c r="L153" s="1"/>
      <c r="M153" s="1"/>
      <c r="N153" s="1"/>
      <c r="O153" s="1"/>
      <c r="P153" s="1"/>
      <c r="Q153" s="1"/>
      <c r="R153" s="1"/>
      <c r="S153" s="1"/>
      <c r="T153" s="1"/>
      <c r="U153" s="1"/>
      <c r="V153" s="1"/>
      <c r="W153" s="1"/>
    </row>
    <row r="154" spans="1:23" ht="9.75" customHeight="1">
      <c r="A154" s="1"/>
      <c r="B154" s="6"/>
      <c r="C154" s="1"/>
      <c r="D154" s="1"/>
      <c r="E154" s="1"/>
      <c r="F154" s="1"/>
      <c r="G154" s="1"/>
      <c r="H154" s="1"/>
      <c r="I154" s="1"/>
      <c r="J154" s="1"/>
      <c r="K154" s="1"/>
      <c r="L154" s="1"/>
      <c r="M154" s="1"/>
      <c r="N154" s="1"/>
      <c r="O154" s="1"/>
      <c r="P154" s="1"/>
      <c r="Q154" s="1"/>
      <c r="R154" s="1"/>
      <c r="S154" s="1"/>
      <c r="T154" s="1"/>
      <c r="U154" s="1"/>
      <c r="V154" s="1"/>
      <c r="W154" s="1"/>
    </row>
    <row r="155" spans="1:23" ht="9.75" customHeight="1">
      <c r="A155" s="1"/>
      <c r="B155" s="6"/>
      <c r="C155" s="1"/>
      <c r="D155" s="1"/>
      <c r="E155" s="1"/>
      <c r="F155" s="1"/>
      <c r="G155" s="1"/>
      <c r="H155" s="1"/>
      <c r="I155" s="1"/>
      <c r="J155" s="1"/>
      <c r="K155" s="1"/>
      <c r="L155" s="1"/>
      <c r="M155" s="1"/>
      <c r="N155" s="1"/>
      <c r="O155" s="1"/>
      <c r="P155" s="1"/>
      <c r="Q155" s="1"/>
      <c r="R155" s="1"/>
      <c r="S155" s="1"/>
      <c r="T155" s="1"/>
      <c r="U155" s="1"/>
      <c r="V155" s="1"/>
      <c r="W155" s="1"/>
    </row>
    <row r="156" spans="1:23" ht="9.75" customHeight="1">
      <c r="A156" s="1"/>
      <c r="B156" s="6"/>
      <c r="C156" s="1"/>
      <c r="D156" s="1"/>
      <c r="E156" s="1"/>
      <c r="F156" s="1"/>
      <c r="G156" s="1"/>
      <c r="H156" s="1"/>
      <c r="I156" s="1"/>
      <c r="J156" s="1"/>
      <c r="K156" s="1"/>
      <c r="L156" s="1"/>
      <c r="M156" s="1"/>
      <c r="N156" s="1"/>
      <c r="O156" s="1"/>
      <c r="P156" s="1"/>
      <c r="Q156" s="1"/>
      <c r="R156" s="1"/>
      <c r="S156" s="1"/>
      <c r="T156" s="1"/>
      <c r="U156" s="1"/>
      <c r="V156" s="1"/>
      <c r="W156" s="1"/>
    </row>
    <row r="157" spans="1:23" ht="9.75" customHeight="1">
      <c r="A157" s="1"/>
      <c r="B157" s="6"/>
      <c r="C157" s="1"/>
      <c r="D157" s="1"/>
      <c r="E157" s="1"/>
      <c r="F157" s="1"/>
      <c r="G157" s="1"/>
      <c r="H157" s="1"/>
      <c r="I157" s="1"/>
      <c r="J157" s="1"/>
      <c r="K157" s="1"/>
      <c r="L157" s="1"/>
      <c r="M157" s="1"/>
      <c r="N157" s="1"/>
      <c r="O157" s="1"/>
      <c r="P157" s="1"/>
      <c r="Q157" s="1"/>
      <c r="R157" s="1"/>
      <c r="S157" s="1"/>
      <c r="T157" s="1"/>
      <c r="U157" s="1"/>
      <c r="V157" s="1"/>
      <c r="W157" s="1"/>
    </row>
    <row r="158" spans="1:23" ht="9.75" customHeight="1">
      <c r="A158" s="1"/>
      <c r="B158" s="6"/>
      <c r="C158" s="1"/>
      <c r="D158" s="1"/>
      <c r="E158" s="1"/>
      <c r="F158" s="1"/>
      <c r="G158" s="1"/>
      <c r="H158" s="1"/>
      <c r="I158" s="1"/>
      <c r="J158" s="1"/>
      <c r="K158" s="1"/>
      <c r="L158" s="1"/>
      <c r="M158" s="1"/>
      <c r="N158" s="1"/>
      <c r="O158" s="1"/>
      <c r="P158" s="1"/>
      <c r="Q158" s="1"/>
      <c r="R158" s="1"/>
      <c r="S158" s="1"/>
      <c r="T158" s="1"/>
      <c r="U158" s="1"/>
      <c r="V158" s="1"/>
      <c r="W158" s="1"/>
    </row>
    <row r="159" spans="1:23" ht="9.75" customHeight="1">
      <c r="A159" s="1"/>
      <c r="B159" s="6"/>
      <c r="C159" s="1"/>
      <c r="D159" s="1"/>
      <c r="E159" s="1"/>
      <c r="F159" s="1"/>
      <c r="G159" s="1"/>
      <c r="H159" s="1"/>
      <c r="I159" s="1"/>
      <c r="J159" s="1"/>
      <c r="K159" s="1"/>
      <c r="L159" s="1"/>
      <c r="M159" s="1"/>
      <c r="N159" s="1"/>
      <c r="O159" s="1"/>
      <c r="P159" s="1"/>
      <c r="Q159" s="1"/>
      <c r="R159" s="1"/>
      <c r="S159" s="1"/>
      <c r="T159" s="1"/>
      <c r="U159" s="1"/>
      <c r="V159" s="1"/>
      <c r="W159" s="1"/>
    </row>
    <row r="160" spans="1:23" ht="9.75" customHeight="1">
      <c r="A160" s="1"/>
      <c r="B160" s="6"/>
      <c r="C160" s="1"/>
      <c r="D160" s="1"/>
      <c r="E160" s="1"/>
      <c r="F160" s="1"/>
      <c r="G160" s="1"/>
      <c r="H160" s="1"/>
      <c r="I160" s="1"/>
      <c r="J160" s="1"/>
      <c r="K160" s="1"/>
      <c r="L160" s="1"/>
      <c r="M160" s="1"/>
      <c r="N160" s="1"/>
      <c r="O160" s="1"/>
      <c r="P160" s="1"/>
      <c r="Q160" s="1"/>
      <c r="R160" s="1"/>
      <c r="S160" s="1"/>
      <c r="T160" s="1"/>
      <c r="U160" s="1"/>
      <c r="V160" s="1"/>
      <c r="W160" s="1"/>
    </row>
    <row r="161" spans="1:23" ht="9.75" customHeight="1">
      <c r="A161" s="1"/>
      <c r="B161" s="6"/>
      <c r="C161" s="1"/>
      <c r="D161" s="1"/>
      <c r="E161" s="1"/>
      <c r="F161" s="1"/>
      <c r="G161" s="1"/>
      <c r="H161" s="1"/>
      <c r="I161" s="1"/>
      <c r="J161" s="1"/>
      <c r="K161" s="1"/>
      <c r="L161" s="1"/>
      <c r="M161" s="1"/>
      <c r="N161" s="1"/>
      <c r="O161" s="1"/>
      <c r="P161" s="1"/>
      <c r="Q161" s="1"/>
      <c r="R161" s="1"/>
      <c r="S161" s="1"/>
      <c r="T161" s="1"/>
      <c r="U161" s="1"/>
      <c r="V161" s="1"/>
      <c r="W161" s="1"/>
    </row>
    <row r="162" spans="1:23" ht="9.75" customHeight="1">
      <c r="A162" s="1"/>
      <c r="B162" s="6"/>
      <c r="C162" s="1"/>
      <c r="D162" s="1"/>
      <c r="E162" s="1"/>
      <c r="F162" s="1"/>
      <c r="G162" s="1"/>
      <c r="H162" s="1"/>
      <c r="I162" s="1"/>
      <c r="J162" s="1"/>
      <c r="K162" s="1"/>
      <c r="L162" s="1"/>
      <c r="M162" s="1"/>
      <c r="N162" s="1"/>
      <c r="O162" s="1"/>
      <c r="P162" s="1"/>
      <c r="Q162" s="1"/>
      <c r="R162" s="1"/>
      <c r="S162" s="1"/>
      <c r="T162" s="1"/>
      <c r="U162" s="1"/>
      <c r="V162" s="1"/>
      <c r="W162" s="1"/>
    </row>
    <row r="163" spans="1:23" ht="9.75" customHeight="1">
      <c r="A163" s="1"/>
      <c r="B163" s="6"/>
      <c r="C163" s="1"/>
      <c r="D163" s="1"/>
      <c r="E163" s="1"/>
      <c r="F163" s="1"/>
      <c r="G163" s="1"/>
      <c r="H163" s="1"/>
      <c r="I163" s="1"/>
      <c r="J163" s="1"/>
      <c r="K163" s="1"/>
      <c r="L163" s="1"/>
      <c r="M163" s="1"/>
      <c r="N163" s="1"/>
      <c r="O163" s="1"/>
      <c r="P163" s="1"/>
      <c r="Q163" s="1"/>
      <c r="R163" s="1"/>
      <c r="S163" s="1"/>
      <c r="T163" s="1"/>
      <c r="U163" s="1"/>
      <c r="V163" s="1"/>
      <c r="W163" s="1"/>
    </row>
    <row r="164" spans="1:23" ht="9.75" customHeight="1">
      <c r="A164" s="1"/>
      <c r="B164" s="6"/>
      <c r="C164" s="1"/>
      <c r="D164" s="1"/>
      <c r="E164" s="1"/>
      <c r="F164" s="1"/>
      <c r="G164" s="1"/>
      <c r="H164" s="1"/>
      <c r="I164" s="1"/>
      <c r="J164" s="1"/>
      <c r="K164" s="1"/>
      <c r="L164" s="1"/>
      <c r="M164" s="1"/>
      <c r="N164" s="1"/>
      <c r="O164" s="1"/>
      <c r="P164" s="1"/>
      <c r="Q164" s="1"/>
      <c r="R164" s="1"/>
      <c r="S164" s="1"/>
      <c r="T164" s="1"/>
      <c r="U164" s="1"/>
      <c r="V164" s="1"/>
      <c r="W164" s="1"/>
    </row>
    <row r="165" spans="1:23" ht="9.75" customHeight="1">
      <c r="A165" s="1"/>
      <c r="B165" s="6"/>
      <c r="C165" s="1"/>
      <c r="D165" s="1"/>
      <c r="E165" s="1"/>
      <c r="F165" s="1"/>
      <c r="G165" s="1"/>
      <c r="H165" s="1"/>
      <c r="I165" s="1"/>
      <c r="J165" s="1"/>
      <c r="K165" s="1"/>
      <c r="L165" s="1"/>
      <c r="M165" s="1"/>
      <c r="N165" s="1"/>
      <c r="O165" s="1"/>
      <c r="P165" s="1"/>
      <c r="Q165" s="1"/>
      <c r="R165" s="1"/>
      <c r="S165" s="1"/>
      <c r="T165" s="1"/>
      <c r="U165" s="1"/>
      <c r="V165" s="1"/>
      <c r="W165" s="1"/>
    </row>
    <row r="166" spans="1:23" ht="9.75" customHeight="1">
      <c r="A166" s="1"/>
      <c r="B166" s="6"/>
      <c r="C166" s="1"/>
      <c r="D166" s="1"/>
      <c r="E166" s="1"/>
      <c r="F166" s="1"/>
      <c r="G166" s="1"/>
      <c r="H166" s="1"/>
      <c r="I166" s="1"/>
      <c r="J166" s="1"/>
      <c r="K166" s="1"/>
      <c r="L166" s="1"/>
      <c r="M166" s="1"/>
      <c r="N166" s="1"/>
      <c r="O166" s="1"/>
      <c r="P166" s="1"/>
      <c r="Q166" s="1"/>
      <c r="R166" s="1"/>
      <c r="S166" s="1"/>
      <c r="T166" s="1"/>
      <c r="U166" s="1"/>
      <c r="V166" s="1"/>
      <c r="W166" s="1"/>
    </row>
    <row r="167" spans="1:23" ht="9.75" customHeight="1">
      <c r="A167" s="1"/>
      <c r="B167" s="6"/>
      <c r="C167" s="1"/>
      <c r="D167" s="1"/>
      <c r="E167" s="1"/>
      <c r="F167" s="1"/>
      <c r="G167" s="1"/>
      <c r="H167" s="1"/>
      <c r="I167" s="1"/>
      <c r="J167" s="1"/>
      <c r="K167" s="1"/>
      <c r="L167" s="1"/>
      <c r="M167" s="1"/>
      <c r="N167" s="1"/>
      <c r="O167" s="1"/>
      <c r="P167" s="1"/>
      <c r="Q167" s="1"/>
      <c r="R167" s="1"/>
      <c r="S167" s="1"/>
      <c r="T167" s="1"/>
      <c r="U167" s="1"/>
      <c r="V167" s="1"/>
      <c r="W167" s="1"/>
    </row>
    <row r="168" spans="1:23" ht="9.75" customHeight="1">
      <c r="A168" s="1"/>
      <c r="B168" s="6"/>
      <c r="C168" s="1"/>
      <c r="D168" s="1"/>
      <c r="E168" s="1"/>
      <c r="F168" s="1"/>
      <c r="G168" s="1"/>
      <c r="H168" s="1"/>
      <c r="I168" s="1"/>
      <c r="J168" s="1"/>
      <c r="K168" s="1"/>
      <c r="L168" s="1"/>
      <c r="M168" s="1"/>
      <c r="N168" s="1"/>
      <c r="O168" s="1"/>
      <c r="P168" s="1"/>
      <c r="Q168" s="1"/>
      <c r="R168" s="1"/>
      <c r="S168" s="1"/>
      <c r="T168" s="1"/>
      <c r="U168" s="1"/>
      <c r="V168" s="1"/>
      <c r="W168" s="1"/>
    </row>
    <row r="169" spans="1:23" ht="9.75" customHeight="1">
      <c r="A169" s="1"/>
      <c r="B169" s="6"/>
      <c r="C169" s="1"/>
      <c r="D169" s="1"/>
      <c r="E169" s="1"/>
      <c r="F169" s="1"/>
      <c r="G169" s="1"/>
      <c r="H169" s="1"/>
      <c r="I169" s="1"/>
      <c r="J169" s="1"/>
      <c r="K169" s="1"/>
      <c r="L169" s="1"/>
      <c r="M169" s="1"/>
      <c r="N169" s="1"/>
      <c r="O169" s="1"/>
      <c r="P169" s="1"/>
      <c r="Q169" s="1"/>
      <c r="R169" s="1"/>
      <c r="S169" s="1"/>
      <c r="T169" s="1"/>
      <c r="U169" s="1"/>
      <c r="V169" s="1"/>
      <c r="W169" s="1"/>
    </row>
    <row r="170" spans="1:23" ht="9.75" customHeight="1">
      <c r="A170" s="1"/>
      <c r="B170" s="6"/>
      <c r="C170" s="1"/>
      <c r="D170" s="1"/>
      <c r="E170" s="1"/>
      <c r="F170" s="1"/>
      <c r="G170" s="1"/>
      <c r="H170" s="1"/>
      <c r="I170" s="1"/>
      <c r="J170" s="1"/>
      <c r="K170" s="1"/>
      <c r="L170" s="1"/>
      <c r="M170" s="1"/>
      <c r="N170" s="1"/>
      <c r="O170" s="1"/>
      <c r="P170" s="1"/>
      <c r="Q170" s="1"/>
      <c r="R170" s="1"/>
      <c r="S170" s="1"/>
      <c r="T170" s="1"/>
      <c r="U170" s="1"/>
      <c r="V170" s="1"/>
      <c r="W170" s="1"/>
    </row>
    <row r="171" spans="1:23" ht="9.75" customHeight="1">
      <c r="A171" s="1"/>
      <c r="B171" s="6"/>
      <c r="C171" s="1"/>
      <c r="D171" s="1"/>
      <c r="E171" s="1"/>
      <c r="F171" s="1"/>
      <c r="G171" s="1"/>
      <c r="H171" s="1"/>
      <c r="I171" s="1"/>
      <c r="J171" s="1"/>
      <c r="K171" s="1"/>
      <c r="L171" s="1"/>
      <c r="M171" s="1"/>
      <c r="N171" s="1"/>
      <c r="O171" s="1"/>
      <c r="P171" s="1"/>
      <c r="Q171" s="1"/>
      <c r="R171" s="1"/>
      <c r="S171" s="1"/>
      <c r="T171" s="1"/>
      <c r="U171" s="1"/>
      <c r="V171" s="1"/>
      <c r="W171" s="1"/>
    </row>
    <row r="172" spans="1:23" ht="9.75" customHeight="1">
      <c r="A172" s="1"/>
      <c r="B172" s="6"/>
      <c r="C172" s="1"/>
      <c r="D172" s="1"/>
      <c r="E172" s="1"/>
      <c r="F172" s="1"/>
      <c r="G172" s="1"/>
      <c r="H172" s="1"/>
      <c r="I172" s="1"/>
      <c r="J172" s="1"/>
      <c r="K172" s="1"/>
      <c r="L172" s="1"/>
      <c r="M172" s="1"/>
      <c r="N172" s="1"/>
      <c r="O172" s="1"/>
      <c r="P172" s="1"/>
      <c r="Q172" s="1"/>
      <c r="R172" s="1"/>
      <c r="S172" s="1"/>
      <c r="T172" s="1"/>
      <c r="U172" s="1"/>
      <c r="V172" s="1"/>
      <c r="W172" s="1"/>
    </row>
    <row r="173" spans="1:23" ht="9.75" customHeight="1">
      <c r="A173" s="1"/>
      <c r="B173" s="6"/>
      <c r="C173" s="1"/>
      <c r="D173" s="1"/>
      <c r="E173" s="1"/>
      <c r="F173" s="1"/>
      <c r="G173" s="1"/>
      <c r="H173" s="1"/>
      <c r="I173" s="1"/>
      <c r="J173" s="1"/>
      <c r="K173" s="1"/>
      <c r="L173" s="1"/>
      <c r="M173" s="1"/>
      <c r="N173" s="1"/>
      <c r="O173" s="1"/>
      <c r="P173" s="1"/>
      <c r="Q173" s="1"/>
      <c r="R173" s="1"/>
      <c r="S173" s="1"/>
      <c r="T173" s="1"/>
      <c r="U173" s="1"/>
      <c r="V173" s="1"/>
      <c r="W173" s="1"/>
    </row>
    <row r="174" spans="1:23" ht="9.75" customHeight="1">
      <c r="A174" s="1"/>
      <c r="B174" s="6"/>
      <c r="C174" s="1"/>
      <c r="D174" s="1"/>
      <c r="E174" s="1"/>
      <c r="F174" s="1"/>
      <c r="G174" s="1"/>
      <c r="H174" s="1"/>
      <c r="I174" s="1"/>
      <c r="J174" s="1"/>
      <c r="K174" s="1"/>
      <c r="L174" s="1"/>
      <c r="M174" s="1"/>
      <c r="N174" s="1"/>
      <c r="O174" s="1"/>
      <c r="P174" s="1"/>
      <c r="Q174" s="1"/>
      <c r="R174" s="1"/>
      <c r="S174" s="1"/>
      <c r="T174" s="1"/>
      <c r="U174" s="1"/>
      <c r="V174" s="1"/>
      <c r="W174" s="1"/>
    </row>
    <row r="175" spans="1:23" ht="9.75" customHeight="1">
      <c r="A175" s="1"/>
      <c r="B175" s="6"/>
      <c r="C175" s="1"/>
      <c r="D175" s="1"/>
      <c r="E175" s="1"/>
      <c r="F175" s="1"/>
      <c r="G175" s="1"/>
      <c r="H175" s="1"/>
      <c r="I175" s="1"/>
      <c r="J175" s="1"/>
      <c r="K175" s="1"/>
      <c r="L175" s="1"/>
      <c r="M175" s="1"/>
      <c r="N175" s="1"/>
      <c r="O175" s="1"/>
      <c r="P175" s="1"/>
      <c r="Q175" s="1"/>
      <c r="R175" s="1"/>
      <c r="S175" s="1"/>
      <c r="T175" s="1"/>
      <c r="U175" s="1"/>
      <c r="V175" s="1"/>
      <c r="W175" s="1"/>
    </row>
    <row r="176" spans="1:23" ht="9.75" customHeight="1">
      <c r="A176" s="1"/>
      <c r="B176" s="6"/>
      <c r="C176" s="1"/>
      <c r="D176" s="1"/>
      <c r="E176" s="1"/>
      <c r="F176" s="1"/>
      <c r="G176" s="1"/>
      <c r="H176" s="1"/>
      <c r="I176" s="1"/>
      <c r="J176" s="1"/>
      <c r="K176" s="1"/>
      <c r="L176" s="1"/>
      <c r="M176" s="1"/>
      <c r="N176" s="1"/>
      <c r="O176" s="1"/>
      <c r="P176" s="1"/>
      <c r="Q176" s="1"/>
      <c r="R176" s="1"/>
      <c r="S176" s="1"/>
      <c r="T176" s="1"/>
      <c r="U176" s="1"/>
      <c r="V176" s="1"/>
      <c r="W176" s="1"/>
    </row>
    <row r="177" spans="1:23" ht="9.75" customHeight="1">
      <c r="A177" s="1"/>
      <c r="B177" s="6"/>
      <c r="C177" s="1"/>
      <c r="D177" s="1"/>
      <c r="E177" s="1"/>
      <c r="F177" s="1"/>
      <c r="G177" s="1"/>
      <c r="H177" s="1"/>
      <c r="I177" s="1"/>
      <c r="J177" s="1"/>
      <c r="K177" s="1"/>
      <c r="L177" s="1"/>
      <c r="M177" s="1"/>
      <c r="N177" s="1"/>
      <c r="O177" s="1"/>
      <c r="P177" s="1"/>
      <c r="Q177" s="1"/>
      <c r="R177" s="1"/>
      <c r="S177" s="1"/>
      <c r="T177" s="1"/>
      <c r="U177" s="1"/>
      <c r="V177" s="1"/>
      <c r="W177" s="1"/>
    </row>
    <row r="178" spans="1:23" ht="9.75" customHeight="1">
      <c r="A178" s="1"/>
      <c r="B178" s="6"/>
      <c r="C178" s="1"/>
      <c r="D178" s="1"/>
      <c r="E178" s="1"/>
      <c r="F178" s="1"/>
      <c r="G178" s="1"/>
      <c r="H178" s="1"/>
      <c r="I178" s="1"/>
      <c r="J178" s="1"/>
      <c r="K178" s="1"/>
      <c r="L178" s="1"/>
      <c r="M178" s="1"/>
      <c r="N178" s="1"/>
      <c r="O178" s="1"/>
      <c r="P178" s="1"/>
      <c r="Q178" s="1"/>
      <c r="R178" s="1"/>
      <c r="S178" s="1"/>
      <c r="T178" s="1"/>
      <c r="U178" s="1"/>
      <c r="V178" s="1"/>
      <c r="W178" s="1"/>
    </row>
    <row r="179" spans="1:23" ht="9.75" customHeight="1">
      <c r="A179" s="1"/>
      <c r="B179" s="6"/>
      <c r="C179" s="1"/>
      <c r="D179" s="1"/>
      <c r="E179" s="1"/>
      <c r="F179" s="1"/>
      <c r="G179" s="1"/>
      <c r="H179" s="1"/>
      <c r="I179" s="1"/>
      <c r="J179" s="1"/>
      <c r="K179" s="1"/>
      <c r="L179" s="1"/>
      <c r="M179" s="1"/>
      <c r="N179" s="1"/>
      <c r="O179" s="1"/>
      <c r="P179" s="1"/>
      <c r="Q179" s="1"/>
      <c r="R179" s="1"/>
      <c r="S179" s="1"/>
      <c r="T179" s="1"/>
      <c r="U179" s="1"/>
      <c r="V179" s="1"/>
      <c r="W179" s="1"/>
    </row>
    <row r="180" spans="1:23" ht="9.75" customHeight="1">
      <c r="A180" s="1"/>
      <c r="B180" s="6"/>
      <c r="C180" s="1"/>
      <c r="D180" s="1"/>
      <c r="E180" s="1"/>
      <c r="F180" s="1"/>
      <c r="G180" s="1"/>
      <c r="H180" s="1"/>
      <c r="I180" s="1"/>
      <c r="J180" s="1"/>
      <c r="K180" s="1"/>
      <c r="L180" s="1"/>
      <c r="M180" s="1"/>
      <c r="N180" s="1"/>
      <c r="O180" s="1"/>
      <c r="P180" s="1"/>
      <c r="Q180" s="1"/>
      <c r="R180" s="1"/>
      <c r="S180" s="1"/>
      <c r="T180" s="1"/>
      <c r="U180" s="1"/>
      <c r="V180" s="1"/>
      <c r="W180" s="1"/>
    </row>
    <row r="181" spans="1:23" ht="9.75" customHeight="1">
      <c r="A181" s="1"/>
      <c r="B181" s="6"/>
      <c r="C181" s="1"/>
      <c r="D181" s="1"/>
      <c r="E181" s="1"/>
      <c r="F181" s="1"/>
      <c r="G181" s="1"/>
      <c r="H181" s="1"/>
      <c r="I181" s="1"/>
      <c r="J181" s="1"/>
      <c r="K181" s="1"/>
      <c r="L181" s="1"/>
      <c r="M181" s="1"/>
      <c r="N181" s="1"/>
      <c r="O181" s="1"/>
      <c r="P181" s="1"/>
      <c r="Q181" s="1"/>
      <c r="R181" s="1"/>
      <c r="S181" s="1"/>
      <c r="T181" s="1"/>
      <c r="U181" s="1"/>
      <c r="V181" s="1"/>
      <c r="W181" s="1"/>
    </row>
    <row r="182" spans="1:23" ht="9.75" customHeight="1">
      <c r="A182" s="1"/>
      <c r="B182" s="6"/>
      <c r="C182" s="1"/>
      <c r="D182" s="1"/>
      <c r="E182" s="1"/>
      <c r="F182" s="1"/>
      <c r="G182" s="1"/>
      <c r="H182" s="1"/>
      <c r="I182" s="1"/>
      <c r="J182" s="1"/>
      <c r="K182" s="1"/>
      <c r="L182" s="1"/>
      <c r="M182" s="1"/>
      <c r="N182" s="1"/>
      <c r="O182" s="1"/>
      <c r="P182" s="1"/>
      <c r="Q182" s="1"/>
      <c r="R182" s="1"/>
      <c r="S182" s="1"/>
      <c r="T182" s="1"/>
      <c r="U182" s="1"/>
      <c r="V182" s="1"/>
      <c r="W182" s="1"/>
    </row>
    <row r="183" spans="1:23" ht="9.75" customHeight="1">
      <c r="A183" s="1"/>
      <c r="B183" s="6"/>
      <c r="C183" s="1"/>
      <c r="D183" s="1"/>
      <c r="E183" s="1"/>
      <c r="F183" s="1"/>
      <c r="G183" s="1"/>
      <c r="H183" s="1"/>
      <c r="I183" s="1"/>
      <c r="J183" s="1"/>
      <c r="K183" s="1"/>
      <c r="L183" s="1"/>
      <c r="M183" s="1"/>
      <c r="N183" s="1"/>
      <c r="O183" s="1"/>
      <c r="P183" s="1"/>
      <c r="Q183" s="1"/>
      <c r="R183" s="1"/>
      <c r="S183" s="1"/>
      <c r="T183" s="1"/>
      <c r="U183" s="1"/>
      <c r="V183" s="1"/>
      <c r="W183" s="1"/>
    </row>
    <row r="184" spans="1:23" ht="9.75" customHeight="1">
      <c r="A184" s="1"/>
      <c r="B184" s="6"/>
      <c r="C184" s="1"/>
      <c r="D184" s="1"/>
      <c r="E184" s="1"/>
      <c r="F184" s="1"/>
      <c r="G184" s="1"/>
      <c r="H184" s="1"/>
      <c r="I184" s="1"/>
      <c r="J184" s="1"/>
      <c r="K184" s="1"/>
      <c r="L184" s="1"/>
      <c r="M184" s="1"/>
      <c r="N184" s="1"/>
      <c r="O184" s="1"/>
      <c r="P184" s="1"/>
      <c r="Q184" s="1"/>
      <c r="R184" s="1"/>
      <c r="S184" s="1"/>
      <c r="T184" s="1"/>
      <c r="U184" s="1"/>
      <c r="V184" s="1"/>
      <c r="W184" s="1"/>
    </row>
    <row r="185" spans="1:23" ht="9.75" customHeight="1">
      <c r="A185" s="1"/>
      <c r="B185" s="6"/>
      <c r="C185" s="1"/>
      <c r="D185" s="1"/>
      <c r="E185" s="1"/>
      <c r="F185" s="1"/>
      <c r="G185" s="1"/>
      <c r="H185" s="1"/>
      <c r="I185" s="1"/>
      <c r="J185" s="1"/>
      <c r="K185" s="1"/>
      <c r="L185" s="1"/>
      <c r="M185" s="1"/>
      <c r="N185" s="1"/>
      <c r="O185" s="1"/>
      <c r="P185" s="1"/>
      <c r="Q185" s="1"/>
      <c r="R185" s="1"/>
      <c r="S185" s="1"/>
      <c r="T185" s="1"/>
      <c r="U185" s="1"/>
      <c r="V185" s="1"/>
      <c r="W185" s="1"/>
    </row>
    <row r="186" spans="1:23" ht="9.75" customHeight="1">
      <c r="A186" s="1"/>
      <c r="B186" s="6"/>
      <c r="C186" s="1"/>
      <c r="D186" s="1"/>
      <c r="E186" s="1"/>
      <c r="F186" s="1"/>
      <c r="G186" s="1"/>
      <c r="H186" s="1"/>
      <c r="I186" s="1"/>
      <c r="J186" s="1"/>
      <c r="K186" s="1"/>
      <c r="L186" s="1"/>
      <c r="M186" s="1"/>
      <c r="N186" s="1"/>
      <c r="O186" s="1"/>
      <c r="P186" s="1"/>
      <c r="Q186" s="1"/>
      <c r="R186" s="1"/>
      <c r="S186" s="1"/>
      <c r="T186" s="1"/>
      <c r="U186" s="1"/>
      <c r="V186" s="1"/>
      <c r="W186" s="1"/>
    </row>
    <row r="187" spans="1:23" ht="9.75" customHeight="1">
      <c r="A187" s="1"/>
      <c r="B187" s="6"/>
      <c r="C187" s="1"/>
      <c r="D187" s="1"/>
      <c r="E187" s="1"/>
      <c r="F187" s="1"/>
      <c r="G187" s="1"/>
      <c r="H187" s="1"/>
      <c r="I187" s="1"/>
      <c r="J187" s="1"/>
      <c r="K187" s="1"/>
      <c r="L187" s="1"/>
      <c r="M187" s="1"/>
      <c r="N187" s="1"/>
      <c r="O187" s="1"/>
      <c r="P187" s="1"/>
      <c r="Q187" s="1"/>
      <c r="R187" s="1"/>
      <c r="S187" s="1"/>
      <c r="T187" s="1"/>
      <c r="U187" s="1"/>
      <c r="V187" s="1"/>
      <c r="W187" s="1"/>
    </row>
    <row r="188" spans="1:23" ht="9.75" customHeight="1">
      <c r="A188" s="1"/>
      <c r="B188" s="6"/>
      <c r="C188" s="1"/>
      <c r="D188" s="1"/>
      <c r="E188" s="1"/>
      <c r="F188" s="1"/>
      <c r="G188" s="1"/>
      <c r="H188" s="1"/>
      <c r="I188" s="1"/>
      <c r="J188" s="1"/>
      <c r="K188" s="1"/>
      <c r="L188" s="1"/>
      <c r="M188" s="1"/>
      <c r="N188" s="1"/>
      <c r="O188" s="1"/>
      <c r="P188" s="1"/>
      <c r="Q188" s="1"/>
      <c r="R188" s="1"/>
      <c r="S188" s="1"/>
      <c r="T188" s="1"/>
      <c r="U188" s="1"/>
      <c r="V188" s="1"/>
      <c r="W188" s="1"/>
    </row>
    <row r="189" spans="1:23" ht="9.75" customHeight="1">
      <c r="A189" s="1"/>
      <c r="B189" s="6"/>
      <c r="C189" s="1"/>
      <c r="D189" s="1"/>
      <c r="E189" s="1"/>
      <c r="F189" s="1"/>
      <c r="G189" s="1"/>
      <c r="H189" s="1"/>
      <c r="I189" s="1"/>
      <c r="J189" s="1"/>
      <c r="K189" s="1"/>
      <c r="L189" s="1"/>
      <c r="M189" s="1"/>
      <c r="N189" s="1"/>
      <c r="O189" s="1"/>
      <c r="P189" s="1"/>
      <c r="Q189" s="1"/>
      <c r="R189" s="1"/>
      <c r="S189" s="1"/>
      <c r="T189" s="1"/>
      <c r="U189" s="1"/>
      <c r="V189" s="1"/>
      <c r="W189" s="1"/>
    </row>
    <row r="190" spans="1:23" ht="9.75" customHeight="1">
      <c r="A190" s="1"/>
      <c r="B190" s="6"/>
      <c r="C190" s="1"/>
      <c r="D190" s="1"/>
      <c r="E190" s="1"/>
      <c r="F190" s="1"/>
      <c r="G190" s="1"/>
      <c r="H190" s="1"/>
      <c r="I190" s="1"/>
      <c r="J190" s="1"/>
      <c r="K190" s="1"/>
      <c r="L190" s="1"/>
      <c r="M190" s="1"/>
      <c r="N190" s="1"/>
      <c r="O190" s="1"/>
      <c r="P190" s="1"/>
      <c r="Q190" s="1"/>
      <c r="R190" s="1"/>
      <c r="S190" s="1"/>
      <c r="T190" s="1"/>
      <c r="U190" s="1"/>
      <c r="V190" s="1"/>
      <c r="W190" s="1"/>
    </row>
    <row r="191" spans="1:23" ht="9.75" customHeight="1">
      <c r="A191" s="1"/>
      <c r="B191" s="6"/>
      <c r="C191" s="1"/>
      <c r="D191" s="1"/>
      <c r="E191" s="1"/>
      <c r="F191" s="1"/>
      <c r="G191" s="1"/>
      <c r="H191" s="1"/>
      <c r="I191" s="1"/>
      <c r="J191" s="1"/>
      <c r="K191" s="1"/>
      <c r="L191" s="1"/>
      <c r="M191" s="1"/>
      <c r="N191" s="1"/>
      <c r="O191" s="1"/>
      <c r="P191" s="1"/>
      <c r="Q191" s="1"/>
      <c r="R191" s="1"/>
      <c r="S191" s="1"/>
      <c r="T191" s="1"/>
      <c r="U191" s="1"/>
      <c r="V191" s="1"/>
      <c r="W191" s="1"/>
    </row>
    <row r="192" spans="1:23" ht="9.75" customHeight="1">
      <c r="A192" s="1"/>
      <c r="B192" s="6"/>
      <c r="C192" s="1"/>
      <c r="D192" s="1"/>
      <c r="E192" s="1"/>
      <c r="F192" s="1"/>
      <c r="G192" s="1"/>
      <c r="H192" s="1"/>
      <c r="I192" s="1"/>
      <c r="J192" s="1"/>
      <c r="K192" s="1"/>
      <c r="L192" s="1"/>
      <c r="M192" s="1"/>
      <c r="N192" s="1"/>
      <c r="O192" s="1"/>
      <c r="P192" s="1"/>
      <c r="Q192" s="1"/>
      <c r="R192" s="1"/>
      <c r="S192" s="1"/>
      <c r="T192" s="1"/>
      <c r="U192" s="1"/>
      <c r="V192" s="1"/>
      <c r="W192" s="1"/>
    </row>
    <row r="193" spans="1:23" ht="9.75" customHeight="1">
      <c r="A193" s="1"/>
      <c r="B193" s="6"/>
      <c r="C193" s="1"/>
      <c r="D193" s="1"/>
      <c r="E193" s="1"/>
      <c r="F193" s="1"/>
      <c r="G193" s="1"/>
      <c r="H193" s="1"/>
      <c r="I193" s="1"/>
      <c r="J193" s="1"/>
      <c r="K193" s="1"/>
      <c r="L193" s="1"/>
      <c r="M193" s="1"/>
      <c r="N193" s="1"/>
      <c r="O193" s="1"/>
      <c r="P193" s="1"/>
      <c r="Q193" s="1"/>
      <c r="R193" s="1"/>
      <c r="S193" s="1"/>
      <c r="T193" s="1"/>
      <c r="U193" s="1"/>
      <c r="V193" s="1"/>
      <c r="W193" s="1"/>
    </row>
    <row r="194" spans="1:23" ht="9.75" customHeight="1">
      <c r="A194" s="1"/>
      <c r="B194" s="6"/>
      <c r="C194" s="1"/>
      <c r="D194" s="1"/>
      <c r="E194" s="1"/>
      <c r="F194" s="1"/>
      <c r="G194" s="1"/>
      <c r="H194" s="1"/>
      <c r="I194" s="1"/>
      <c r="J194" s="1"/>
      <c r="K194" s="1"/>
      <c r="L194" s="1"/>
      <c r="M194" s="1"/>
      <c r="N194" s="1"/>
      <c r="O194" s="1"/>
      <c r="P194" s="1"/>
      <c r="Q194" s="1"/>
      <c r="R194" s="1"/>
      <c r="S194" s="1"/>
      <c r="T194" s="1"/>
      <c r="U194" s="1"/>
      <c r="V194" s="1"/>
      <c r="W194" s="1"/>
    </row>
    <row r="195" spans="1:23" ht="9.75" customHeight="1">
      <c r="A195" s="1"/>
      <c r="B195" s="6"/>
      <c r="C195" s="1"/>
      <c r="D195" s="1"/>
      <c r="E195" s="1"/>
      <c r="F195" s="1"/>
      <c r="G195" s="1"/>
      <c r="H195" s="1"/>
      <c r="I195" s="1"/>
      <c r="J195" s="1"/>
      <c r="K195" s="1"/>
      <c r="L195" s="1"/>
      <c r="M195" s="1"/>
      <c r="N195" s="1"/>
      <c r="O195" s="1"/>
      <c r="P195" s="1"/>
      <c r="Q195" s="1"/>
      <c r="R195" s="1"/>
      <c r="S195" s="1"/>
      <c r="T195" s="1"/>
      <c r="U195" s="1"/>
      <c r="V195" s="1"/>
      <c r="W195" s="1"/>
    </row>
    <row r="196" spans="1:23" ht="9.75" customHeight="1">
      <c r="A196" s="1"/>
      <c r="B196" s="6"/>
      <c r="C196" s="1"/>
      <c r="D196" s="1"/>
      <c r="E196" s="1"/>
      <c r="F196" s="1"/>
      <c r="G196" s="1"/>
      <c r="H196" s="1"/>
      <c r="I196" s="1"/>
      <c r="J196" s="1"/>
      <c r="K196" s="1"/>
      <c r="L196" s="1"/>
      <c r="M196" s="1"/>
      <c r="N196" s="1"/>
      <c r="O196" s="1"/>
      <c r="P196" s="1"/>
      <c r="Q196" s="1"/>
      <c r="R196" s="1"/>
      <c r="S196" s="1"/>
      <c r="T196" s="1"/>
      <c r="U196" s="1"/>
      <c r="V196" s="1"/>
      <c r="W196" s="1"/>
    </row>
    <row r="197" spans="1:23" ht="9.75" customHeight="1">
      <c r="A197" s="1"/>
      <c r="B197" s="6"/>
      <c r="C197" s="1"/>
      <c r="D197" s="1"/>
      <c r="E197" s="1"/>
      <c r="F197" s="1"/>
      <c r="G197" s="1"/>
      <c r="H197" s="1"/>
      <c r="I197" s="1"/>
      <c r="J197" s="1"/>
      <c r="K197" s="1"/>
      <c r="L197" s="1"/>
      <c r="M197" s="1"/>
      <c r="N197" s="1"/>
      <c r="O197" s="1"/>
      <c r="P197" s="1"/>
      <c r="Q197" s="1"/>
      <c r="R197" s="1"/>
      <c r="S197" s="1"/>
      <c r="T197" s="1"/>
      <c r="U197" s="1"/>
      <c r="V197" s="1"/>
      <c r="W197" s="1"/>
    </row>
    <row r="198" spans="1:23" ht="9.75" customHeight="1">
      <c r="A198" s="1"/>
      <c r="B198" s="6"/>
      <c r="C198" s="1"/>
      <c r="D198" s="1"/>
      <c r="E198" s="1"/>
      <c r="F198" s="1"/>
      <c r="G198" s="1"/>
      <c r="H198" s="1"/>
      <c r="I198" s="1"/>
      <c r="J198" s="1"/>
      <c r="K198" s="1"/>
      <c r="L198" s="1"/>
      <c r="M198" s="1"/>
      <c r="N198" s="1"/>
      <c r="O198" s="1"/>
      <c r="P198" s="1"/>
      <c r="Q198" s="1"/>
      <c r="R198" s="1"/>
      <c r="S198" s="1"/>
      <c r="T198" s="1"/>
      <c r="U198" s="1"/>
      <c r="V198" s="1"/>
      <c r="W198" s="1"/>
    </row>
    <row r="199" spans="1:23" ht="9.75" customHeight="1">
      <c r="A199" s="1"/>
      <c r="B199" s="6"/>
      <c r="C199" s="1"/>
      <c r="D199" s="1"/>
      <c r="E199" s="1"/>
      <c r="F199" s="1"/>
      <c r="G199" s="1"/>
      <c r="H199" s="1"/>
      <c r="I199" s="1"/>
      <c r="J199" s="1"/>
      <c r="K199" s="1"/>
      <c r="L199" s="1"/>
      <c r="M199" s="1"/>
      <c r="N199" s="1"/>
      <c r="O199" s="1"/>
      <c r="P199" s="1"/>
      <c r="Q199" s="1"/>
      <c r="R199" s="1"/>
      <c r="S199" s="1"/>
      <c r="T199" s="1"/>
      <c r="U199" s="1"/>
      <c r="V199" s="1"/>
      <c r="W199" s="1"/>
    </row>
    <row r="200" spans="1:23" ht="9.75" customHeight="1">
      <c r="A200" s="1"/>
      <c r="B200" s="6"/>
      <c r="C200" s="1"/>
      <c r="D200" s="1"/>
      <c r="E200" s="1"/>
      <c r="F200" s="1"/>
      <c r="G200" s="1"/>
      <c r="H200" s="1"/>
      <c r="I200" s="1"/>
      <c r="J200" s="1"/>
      <c r="K200" s="1"/>
      <c r="L200" s="1"/>
      <c r="M200" s="1"/>
      <c r="N200" s="1"/>
      <c r="O200" s="1"/>
      <c r="P200" s="1"/>
      <c r="Q200" s="1"/>
      <c r="R200" s="1"/>
      <c r="S200" s="1"/>
      <c r="T200" s="1"/>
      <c r="U200" s="1"/>
      <c r="V200" s="1"/>
      <c r="W200" s="1"/>
    </row>
    <row r="201" spans="1:23" ht="9.75" customHeight="1">
      <c r="A201" s="1"/>
      <c r="B201" s="6"/>
      <c r="C201" s="1"/>
      <c r="D201" s="1"/>
      <c r="E201" s="1"/>
      <c r="F201" s="1"/>
      <c r="G201" s="1"/>
      <c r="H201" s="1"/>
      <c r="I201" s="1"/>
      <c r="J201" s="1"/>
      <c r="K201" s="1"/>
      <c r="L201" s="1"/>
      <c r="M201" s="1"/>
      <c r="N201" s="1"/>
      <c r="O201" s="1"/>
      <c r="P201" s="1"/>
      <c r="Q201" s="1"/>
      <c r="R201" s="1"/>
      <c r="S201" s="1"/>
      <c r="T201" s="1"/>
      <c r="U201" s="1"/>
      <c r="V201" s="1"/>
      <c r="W201" s="1"/>
    </row>
    <row r="202" spans="1:23" ht="9.75" customHeight="1">
      <c r="A202" s="1"/>
      <c r="B202" s="6"/>
      <c r="C202" s="1"/>
      <c r="D202" s="1"/>
      <c r="E202" s="1"/>
      <c r="F202" s="1"/>
      <c r="G202" s="1"/>
      <c r="H202" s="1"/>
      <c r="I202" s="1"/>
      <c r="J202" s="1"/>
      <c r="K202" s="1"/>
      <c r="L202" s="1"/>
      <c r="M202" s="1"/>
      <c r="N202" s="1"/>
      <c r="O202" s="1"/>
      <c r="P202" s="1"/>
      <c r="Q202" s="1"/>
      <c r="R202" s="1"/>
      <c r="S202" s="1"/>
      <c r="T202" s="1"/>
      <c r="U202" s="1"/>
      <c r="V202" s="1"/>
      <c r="W202" s="1"/>
    </row>
    <row r="203" spans="1:23" ht="9.75" customHeight="1">
      <c r="A203" s="1"/>
      <c r="B203" s="6"/>
      <c r="C203" s="1"/>
      <c r="D203" s="1"/>
      <c r="E203" s="1"/>
      <c r="F203" s="1"/>
      <c r="G203" s="1"/>
      <c r="H203" s="1"/>
      <c r="I203" s="1"/>
      <c r="J203" s="1"/>
      <c r="K203" s="1"/>
      <c r="L203" s="1"/>
      <c r="M203" s="1"/>
      <c r="N203" s="1"/>
      <c r="O203" s="1"/>
      <c r="P203" s="1"/>
      <c r="Q203" s="1"/>
      <c r="R203" s="1"/>
      <c r="S203" s="1"/>
      <c r="T203" s="1"/>
      <c r="U203" s="1"/>
      <c r="V203" s="1"/>
      <c r="W203" s="1"/>
    </row>
    <row r="204" spans="1:23" ht="9.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9.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9.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9.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9.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9.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9.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9.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9.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9.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9.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9.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9.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9.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9.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9.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9.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9.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9.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9.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9.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9.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9.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9.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9.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9.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9.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9.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9.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9.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9.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9.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9.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9.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9.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9.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9.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9.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9.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9.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9.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9.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9.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9.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9.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9.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9.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9.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9.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9.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9.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9.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9.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9.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9.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9.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9.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9.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9.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9.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9.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9.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9.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9.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9.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9.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9.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9.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9.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9.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9.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9.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9.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9.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9.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9.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9.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9.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9.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9.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9.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9.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9.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9.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9.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9.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9.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9.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9.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9.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9.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9.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9.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9.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9.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9.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9.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9.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9.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9.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9.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9.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9.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9.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9.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9.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9.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9.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9.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9.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9.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9.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9.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9.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9.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9.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9.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9.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9.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9.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9.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9.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9.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9.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9.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9.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9.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9.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9.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9.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9.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9.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9.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9.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9.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9.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9.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9.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9.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9.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9.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9.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9.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9.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9.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9.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9.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9.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9.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9.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9.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9.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9.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9.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9.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9.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9.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9.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9.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9.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9.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9.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9.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9.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9.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9.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9.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9.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9.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9.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9.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9.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9.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9.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9.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9.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9.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9.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9.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9.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9.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9.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9.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9.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9.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9.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9.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9.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9.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9.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9.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9.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9.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9.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9.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9.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9.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9.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9.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9.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9.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9.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9.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9.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9.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9.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9.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9.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9.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9.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9.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9.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9.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9.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9.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9.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9.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9.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9.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9.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9.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9.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9.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9.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9.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9.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9.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9.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9.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9.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9.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9.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9.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9.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9.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9.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9.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9.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9.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9.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9.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9.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9.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9.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9.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9.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9.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9.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9.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9.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9.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9.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9.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9.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9.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9.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9.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9.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9.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9.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9.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9.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9.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9.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9.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9.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9.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9.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9.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9.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9.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9.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9.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9.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9.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9.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9.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9.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9.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9.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9.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9.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9.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9.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9.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9.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9.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9.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9.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9.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9.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9.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9.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9.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9.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9.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9.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9.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9.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9.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9.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9.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9.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9.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9.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9.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9.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9.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9.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9.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9.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9.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9.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9.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9.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9.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9.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9.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9.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9.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9.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9.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9.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9.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9.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9.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9.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9.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9.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9.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9.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9.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9.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9.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9.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9.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9.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9.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9.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9.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9.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9.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9.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9.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9.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9.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9.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9.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9.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9.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9.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9.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9.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9.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9.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9.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9.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9.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9.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9.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9.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9.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9.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9.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9.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9.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9.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9.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9.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9.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9.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9.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9.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9.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9.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9.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9.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9.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9.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9.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9.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9.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9.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9.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9.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9.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9.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9.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9.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9.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9.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9.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9.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9.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9.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9.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9.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9.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9.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9.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9.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9.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9.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9.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9.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9.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9.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9.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9.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9.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9.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9.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9.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9.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9.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9.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9.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9.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9.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9.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9.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9.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9.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9.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9.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9.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9.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9.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9.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9.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9.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9.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9.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9.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9.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9.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9.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9.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9.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9.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9.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9.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9.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9.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9.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9.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9.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9.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9.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9.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9.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9.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9.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9.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9.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9.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9.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9.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9.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9.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9.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9.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9.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9.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9.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9.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9.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9.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9.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9.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9.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9.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9.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9.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9.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9.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9.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9.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9.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9.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9.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9.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9.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9.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9.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9.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9.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9.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9.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9.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9.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9.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9.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9.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9.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9.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9.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9.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9.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9.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9.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9.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9.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9.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9.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9.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9.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9.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9.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9.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9.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9.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9.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9.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9.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9.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9.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9.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9.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9.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9.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9.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9.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9.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9.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9.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9.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9.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9.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9.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9.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9.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9.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9.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9.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9.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9.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9.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9.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9.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9.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9.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9.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9.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9.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9.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9.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9.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9.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9.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9.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9.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9.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9.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9.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9.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9.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9.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9.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9.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9.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9.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9.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9.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9.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9.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9.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9.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9.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9.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9.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9.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9.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9.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9.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9.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9.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9.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9.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9.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9.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9.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9.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9.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9.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9.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9.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9.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9.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9.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9.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9.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9.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9.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9.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9.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9.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9.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9.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9.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9.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9.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9.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9.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9.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9.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9.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9.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9.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9.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9.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9.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9.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9.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9.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9.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9.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9.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9.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9.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9.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9.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9.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9.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9.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9.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9.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9.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9.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9.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9.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9.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9.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9.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9.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9.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9.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9.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9.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9.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9.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9.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9.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9.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9.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9.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9.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9.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9.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9.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9.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9.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9.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9.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9.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9.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9.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9.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9.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9.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9.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9.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9.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9.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9.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9.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9.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9.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9.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9.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9.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9.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9.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9.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9.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9.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9.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9.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9.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9.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9.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9.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9.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9.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9.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9.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9.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9.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9.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9.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9.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9.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9.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9.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9.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9.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9.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9.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9.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9.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9.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9.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9.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9.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9.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9.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9.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9.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9.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9.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9.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9.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9.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9.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9.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9.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9.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9.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9.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9.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9.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9.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9.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9.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9.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9.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9.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9.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9.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9.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9.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9.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9.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9.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9.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9.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9.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9.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9.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9.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9.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9.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9.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9.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9.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9.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9.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9.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9.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9.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9.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9.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9.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9.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9.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9.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9.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9.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9.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9.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9.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9.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9.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9.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9.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9.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9.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9.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9.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9.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9.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9.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9.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9.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9.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9.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9.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9.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9.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9.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9.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9.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9.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9.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9.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9.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9.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9.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9.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9.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9.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9.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9.75" customHeight="1">
      <c r="A996" s="1"/>
      <c r="B996" s="1"/>
      <c r="C996" s="1"/>
      <c r="D996" s="1"/>
      <c r="E996" s="1"/>
      <c r="F996" s="1"/>
      <c r="G996" s="1"/>
      <c r="H996" s="1"/>
      <c r="I996" s="1"/>
      <c r="J996" s="1"/>
      <c r="K996" s="1"/>
      <c r="L996" s="1"/>
      <c r="M996" s="1"/>
      <c r="N996" s="1"/>
      <c r="O996" s="1"/>
      <c r="P996" s="1"/>
      <c r="Q996" s="1"/>
      <c r="R996" s="1"/>
      <c r="S996" s="1"/>
      <c r="T996" s="1"/>
      <c r="U996" s="1"/>
      <c r="V996" s="1"/>
      <c r="W996" s="1"/>
    </row>
    <row r="997" spans="1:23" ht="9.75" customHeight="1">
      <c r="A997" s="1"/>
      <c r="B997" s="1"/>
      <c r="C997" s="1"/>
      <c r="D997" s="1"/>
      <c r="E997" s="1"/>
      <c r="F997" s="1"/>
      <c r="G997" s="1"/>
      <c r="H997" s="1"/>
      <c r="I997" s="1"/>
      <c r="J997" s="1"/>
      <c r="K997" s="1"/>
      <c r="L997" s="1"/>
      <c r="M997" s="1"/>
      <c r="N997" s="1"/>
      <c r="O997" s="1"/>
      <c r="P997" s="1"/>
      <c r="Q997" s="1"/>
      <c r="R997" s="1"/>
      <c r="S997" s="1"/>
      <c r="T997" s="1"/>
      <c r="U997" s="1"/>
      <c r="V997" s="1"/>
      <c r="W997" s="1"/>
    </row>
    <row r="998" spans="1:23" ht="9.75" customHeight="1">
      <c r="A998" s="1"/>
      <c r="B998" s="1"/>
      <c r="C998" s="1"/>
      <c r="D998" s="1"/>
      <c r="E998" s="1"/>
      <c r="F998" s="1"/>
      <c r="G998" s="1"/>
      <c r="H998" s="1"/>
      <c r="I998" s="1"/>
      <c r="J998" s="1"/>
      <c r="K998" s="1"/>
      <c r="L998" s="1"/>
      <c r="M998" s="1"/>
      <c r="N998" s="1"/>
      <c r="O998" s="1"/>
      <c r="P998" s="1"/>
      <c r="Q998" s="1"/>
      <c r="R998" s="1"/>
      <c r="S998" s="1"/>
      <c r="T998" s="1"/>
      <c r="U998" s="1"/>
      <c r="V998" s="1"/>
      <c r="W998" s="1"/>
    </row>
    <row r="999" spans="1:23" ht="9.75" customHeight="1">
      <c r="A999" s="1"/>
      <c r="B999" s="1"/>
      <c r="C999" s="1"/>
      <c r="D999" s="1"/>
      <c r="E999" s="1"/>
      <c r="F999" s="1"/>
      <c r="G999" s="1"/>
      <c r="H999" s="1"/>
      <c r="I999" s="1"/>
      <c r="J999" s="1"/>
      <c r="K999" s="1"/>
      <c r="L999" s="1"/>
      <c r="M999" s="1"/>
      <c r="N999" s="1"/>
      <c r="O999" s="1"/>
      <c r="P999" s="1"/>
      <c r="Q999" s="1"/>
      <c r="R999" s="1"/>
      <c r="S999" s="1"/>
      <c r="T999" s="1"/>
      <c r="U999" s="1"/>
      <c r="V999" s="1"/>
      <c r="W999" s="1"/>
    </row>
    <row r="1000" spans="1:23"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row>
    <row r="1006" spans="1:23"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row>
    <row r="1007" spans="1:23"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row>
    <row r="1008" spans="1:23"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row>
    <row r="1009" spans="1:23"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row>
    <row r="1010" spans="1:23"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row>
    <row r="1011" spans="1:23"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row>
    <row r="1012" spans="1:23"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row>
    <row r="1013" spans="1:23"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row>
    <row r="1014" spans="1:23"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row>
    <row r="1015" spans="1:23"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row>
    <row r="1016" spans="1:23"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row>
    <row r="1017" spans="1:23"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row>
    <row r="1018" spans="1:23"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row>
    <row r="1019" spans="1:23"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row>
    <row r="1020" spans="1:23"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row>
    <row r="1021" spans="1:23"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row>
    <row r="1022" spans="1:23"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row>
    <row r="1023" spans="1:23"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row>
    <row r="1024" spans="1:23"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row>
    <row r="1025" spans="1:23"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row>
    <row r="1026" spans="1:23"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row>
    <row r="1027" spans="1:23"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row>
    <row r="1028" spans="1:23"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row>
    <row r="1029" spans="1:23"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row>
    <row r="1030" spans="1:23"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row>
    <row r="1031" spans="1:23"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row>
    <row r="1032" spans="1:23"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row>
    <row r="1033" spans="1:23"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row>
    <row r="1034" spans="1:23"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row>
    <row r="1035" spans="1:23"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row>
    <row r="1036" spans="1:23"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row>
    <row r="1037" spans="1:23"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row>
    <row r="1038" spans="1:23"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row>
    <row r="1039" spans="1:23"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row>
    <row r="1040" spans="1:23"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row>
    <row r="1041" spans="1:23"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row>
    <row r="1042" spans="1:23"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row>
    <row r="1043" spans="1:23"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row>
    <row r="1044" spans="1:23"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row>
    <row r="1045" spans="1:23"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row>
    <row r="1046" spans="1:23"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row>
    <row r="1047" spans="1:23"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row>
    <row r="1048" spans="1:23"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row>
    <row r="1049" spans="1:23"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row>
    <row r="1050" spans="1:23"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row>
    <row r="1051" spans="1:23"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row>
    <row r="1052" spans="1:23"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row>
    <row r="1053" spans="1:23"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row>
    <row r="1054" spans="1:23"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row>
    <row r="1055" spans="1:23"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row>
    <row r="1056" spans="1:23"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row>
    <row r="1057" spans="1:23"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row>
    <row r="1058" spans="1:23"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row>
    <row r="1059" spans="1:23"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row>
    <row r="1060" spans="1:23"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row>
    <row r="1061" spans="1:23"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row>
    <row r="1062" spans="1:23"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row>
    <row r="1063" spans="1:23"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row>
    <row r="1064" spans="1:23"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row>
    <row r="1065" spans="1:23"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row>
    <row r="1066" spans="1:23"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row>
    <row r="1067" spans="1:23"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row>
    <row r="1068" spans="1:23"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row>
    <row r="1069" spans="1:23"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row>
    <row r="1070" spans="1:23"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row>
    <row r="1071" spans="1:23"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row>
    <row r="1072" spans="1:23"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row>
    <row r="1073" spans="1:23"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row>
    <row r="1074" spans="1:23"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row>
    <row r="1075" spans="1:23"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row>
    <row r="1076" spans="1:23"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row>
    <row r="1077" spans="1:23"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row>
    <row r="1078" spans="1:23"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row>
    <row r="1079" spans="1:23"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row>
    <row r="1080" spans="1:23"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row>
    <row r="1081" spans="1:23"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row>
    <row r="1082" spans="1:23"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row>
    <row r="1083" spans="1:23"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row>
    <row r="1084" spans="1:23"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row>
    <row r="1085" spans="1:23"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row>
    <row r="1086" spans="1:23"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row>
    <row r="1087" spans="1:23"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row>
    <row r="1088" spans="1:23"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row>
    <row r="1089" spans="1:23"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row>
    <row r="1090" spans="1:23"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row>
    <row r="1091" spans="1:23"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row>
    <row r="1092" spans="1:23"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row>
    <row r="1093" spans="1:23"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row>
    <row r="1094" spans="1:23"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row>
    <row r="1095" spans="1:23"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row>
    <row r="1096" spans="1:23"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row>
    <row r="1097" spans="1:23"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row>
    <row r="1098" spans="1:23"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row>
    <row r="1099" spans="1:23"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row>
    <row r="1100" spans="1:23"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row>
    <row r="1101" spans="1:23"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row>
    <row r="1102" spans="1:23"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row>
    <row r="1103" spans="1:23"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row>
    <row r="1104" spans="1:23"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row>
    <row r="1105" spans="1:23"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row>
    <row r="1106" spans="1:23"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row>
    <row r="1107" spans="1:23"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row>
    <row r="1108" spans="1:23"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row>
    <row r="1109" spans="1:23"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row>
    <row r="1110" spans="1:23"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row>
    <row r="1111" spans="1:23"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row>
    <row r="1112" spans="1:23"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row>
    <row r="1113" spans="1:23"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row>
    <row r="1114" spans="1:23"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row>
    <row r="1115" spans="1:23"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row>
    <row r="1116" spans="1:23"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row>
    <row r="1117" spans="1:23"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row>
    <row r="1118" spans="1:23"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row>
    <row r="1119" spans="1:23"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row>
    <row r="1120" spans="1:23"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row>
    <row r="1121" spans="1:23"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row>
    <row r="1122" spans="1:23"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row>
    <row r="1123" spans="1:23"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row>
    <row r="1124" spans="1:23"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row>
    <row r="1125" spans="1:23"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row>
    <row r="1126" spans="1:23"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row>
    <row r="1127" spans="1:23"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row>
    <row r="1128" spans="1:23"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row>
    <row r="1129" spans="1:23"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row>
    <row r="1130" spans="1:23"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row>
    <row r="1131" spans="1:23"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row>
    <row r="1132" spans="1:23"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row>
    <row r="1133" spans="1:23"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row>
    <row r="1134" spans="1:23"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row>
    <row r="1135" spans="1:23"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row>
    <row r="1136" spans="1:23"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row>
    <row r="1137" spans="1:23"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row>
    <row r="1138" spans="1:23"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row>
    <row r="1139" spans="1:23"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row>
    <row r="1140" spans="1:23"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row>
    <row r="1141" spans="1:23"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row>
    <row r="1142" spans="1:23"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row>
    <row r="1143" spans="1:23"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row>
    <row r="1144" spans="1:23"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row>
    <row r="1145" spans="1:23"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row>
    <row r="1146" spans="1:23"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row>
    <row r="1147" spans="1:23"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row>
    <row r="1148" spans="1:23"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row>
    <row r="1149" spans="1:23"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row>
    <row r="1150" spans="1:23"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row>
    <row r="1151" spans="1:23"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row>
    <row r="1152" spans="1:23"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row>
    <row r="1153" spans="1:23"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row>
    <row r="1154" spans="1:23"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row>
    <row r="1155" spans="1:23"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row>
    <row r="1156" spans="1:23"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row>
    <row r="1157" spans="1:23"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row>
    <row r="1158" spans="1:23"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row>
    <row r="1159" spans="1:23"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row>
    <row r="1160" spans="1:23"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row>
    <row r="1161" spans="1:23"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row>
    <row r="1162" spans="1:23"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row>
    <row r="1163" spans="1:23"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row>
    <row r="1164" spans="1:23"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row>
    <row r="1165" spans="1:23"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row>
    <row r="1166" spans="1:23"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row>
    <row r="1167" spans="1:23"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row>
    <row r="1168" spans="1:23"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row>
    <row r="1169" spans="1:23"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row>
    <row r="1170" spans="1:23"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row>
    <row r="1171" spans="1:23"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row>
    <row r="1172" spans="1:23"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row>
    <row r="1173" spans="1:23"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row>
    <row r="1174" spans="1:23"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row>
    <row r="1175" spans="1:23"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row>
    <row r="1176" spans="1:23"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row>
    <row r="1177" spans="1:23"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row>
    <row r="1178" spans="1:23"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row>
    <row r="1179" spans="1:23"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row>
    <row r="1180" spans="1:23"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row>
    <row r="1181" spans="1:23"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row>
    <row r="1182" spans="1:23"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row>
    <row r="1183" spans="1:23"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row>
    <row r="1184" spans="1:23"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row>
    <row r="1185" spans="1:23"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row>
    <row r="1186" spans="1:23"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row>
    <row r="1187" spans="1:23"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row>
    <row r="1188" spans="1:23"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row>
    <row r="1189" spans="1:23"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row>
    <row r="1190" spans="1:23"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row>
    <row r="1191" spans="1:23"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row>
    <row r="1192" spans="1:23"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row>
    <row r="1193" spans="1:23"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row>
    <row r="1194" spans="1:23"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row>
    <row r="1195" spans="1:23"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row>
    <row r="1196" spans="1:23"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row>
    <row r="1197" spans="1:23"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row>
    <row r="1198" spans="1:23"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row>
    <row r="1199" spans="1:23"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row>
    <row r="1200" spans="1:23"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row>
    <row r="1201" spans="1:23"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row>
    <row r="1202" spans="1:23"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row>
    <row r="1203" spans="1:23"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row>
    <row r="1204" spans="1:23"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row>
    <row r="1205" spans="1:23"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row>
    <row r="1206" spans="1:23"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row>
    <row r="1207" spans="1:23"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row>
    <row r="1208" spans="1:23"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row>
    <row r="1209" spans="1:23"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row>
    <row r="1210" spans="1:23"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row>
    <row r="1211" spans="1:23"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row>
    <row r="1212" spans="1:23"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row>
    <row r="1213" spans="1:23"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row>
    <row r="1214" spans="1:23"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row>
    <row r="1215" spans="1:23"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row>
    <row r="1216" spans="1:23"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row>
    <row r="1217" spans="1:23"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row>
    <row r="1218" spans="1:23"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row>
    <row r="1219" spans="1:23"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row>
    <row r="1220" spans="1:23"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row>
    <row r="1221" spans="1:23"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row>
    <row r="1222" spans="1:23"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row>
    <row r="1223" spans="1:23"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row>
    <row r="1224" spans="1:23"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row>
    <row r="1225" spans="1:23"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row>
    <row r="1226" spans="1:23"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row>
    <row r="1227" spans="1:23"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row>
    <row r="1228" spans="1:23"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row>
    <row r="1229" spans="1:23"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row>
    <row r="1230" spans="1:23"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row>
    <row r="1231" spans="1:23"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row>
    <row r="1232" spans="1:23"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row>
    <row r="1233" spans="1:23"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row>
    <row r="1234" spans="1:23"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row>
    <row r="1235" spans="1:23"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row>
    <row r="1236" spans="1:23"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row>
    <row r="1237" spans="1:23"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row>
    <row r="1238" spans="1:23"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row>
    <row r="1239" spans="1:23"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row>
    <row r="1240" spans="1:23"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row>
    <row r="1241" spans="1:23"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row>
    <row r="1242" spans="1:23"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row>
    <row r="1243" spans="1:23"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row>
    <row r="1244" spans="1:23"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row>
    <row r="1245" spans="1:23"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row>
    <row r="1246" spans="1:23"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row>
    <row r="1247" spans="1:23"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row>
    <row r="1248" spans="1:23"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row>
    <row r="1249" spans="1:23"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row>
    <row r="1250" spans="1:23"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row>
    <row r="1251" spans="1:23"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row>
    <row r="1252" spans="1:23"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row>
    <row r="1253" spans="1:23"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row>
    <row r="1254" spans="1:23"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row>
    <row r="1255" spans="1:23"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row>
    <row r="1256" spans="1:23"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row>
    <row r="1257" spans="1:23"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row>
    <row r="1258" spans="1:23"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row>
    <row r="1259" spans="1:23"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row>
    <row r="1260" spans="1:23"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row>
    <row r="1261" spans="1:23"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row>
    <row r="1262" spans="1:23"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row>
    <row r="1263" spans="1:23"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row>
    <row r="1264" spans="1:23"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row>
    <row r="1265" spans="1:23"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row>
    <row r="1266" spans="1:23"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row>
    <row r="1267" spans="1:23"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row>
    <row r="1268" spans="1:23"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row>
    <row r="1269" spans="1:23"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row>
    <row r="1270" spans="1:23"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row>
    <row r="1271" spans="1:23"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row>
    <row r="1272" spans="1:23"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row>
    <row r="1273" spans="1:23"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row>
    <row r="1274" spans="1:23"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row>
    <row r="1275" spans="1:23"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row>
    <row r="1276" spans="1:23"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row>
    <row r="1277" spans="1:23"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row>
    <row r="1278" spans="1:23"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row>
    <row r="1279" spans="1:23"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row>
    <row r="1280" spans="1:23"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row>
    <row r="1281" spans="1:23"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row>
    <row r="1282" spans="1:23"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row>
    <row r="1283" spans="1:23"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row>
    <row r="1284" spans="1:23"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row>
    <row r="1285" spans="1:23"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row>
    <row r="1286" spans="1:23"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row>
    <row r="1287" spans="1:23"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row>
    <row r="1288" spans="1:23"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row>
    <row r="1289" spans="1:23"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row>
    <row r="1290" spans="1:23"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row>
    <row r="1291" spans="1:23"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row>
    <row r="1292" spans="1:23"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row>
    <row r="1293" spans="1:23"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row>
    <row r="1294" spans="1:23"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row>
    <row r="1295" spans="1:23"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row>
    <row r="1296" spans="1:23"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row>
    <row r="1297" spans="1:23"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row>
    <row r="1298" spans="1:23"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row>
    <row r="1299" spans="1:23"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row>
    <row r="1300" spans="1:23"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row>
    <row r="1301" spans="1:23"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row>
    <row r="1302" spans="1:23"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row>
    <row r="1303" spans="1:23"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row>
    <row r="1304" spans="1:23"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row>
    <row r="1305" spans="1:23"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row>
    <row r="1306" spans="1:23"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row>
    <row r="1307" spans="1:23"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row>
    <row r="1308" spans="1:23"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row>
    <row r="1309" spans="1:23"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row>
    <row r="1310" spans="1:23"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row>
    <row r="1311" spans="1:23"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row>
    <row r="1312" spans="1:23"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row>
    <row r="1313" spans="1:23"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row>
    <row r="1314" spans="1:23"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row>
    <row r="1315" spans="1:23"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row>
    <row r="1316" spans="1:23"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row>
    <row r="1317" spans="1:23"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row>
    <row r="1318" spans="1:23"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row>
    <row r="1319" spans="1:23"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row>
    <row r="1320" spans="1:23"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row>
    <row r="1321" spans="1:23"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row>
    <row r="1322" spans="1:23"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row>
    <row r="1323" spans="1:23"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row>
    <row r="1324" spans="1:23"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row>
    <row r="1325" spans="1:23"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row>
    <row r="1326" spans="1:23"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row>
    <row r="1327" spans="1:23"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row>
    <row r="1328" spans="1:23"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row>
    <row r="1329" spans="1:23"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row>
    <row r="1330" spans="1:23"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row>
    <row r="1331" spans="1:23"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row>
    <row r="1332" spans="1:23"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row>
    <row r="1333" spans="1:23"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row>
    <row r="1334" spans="1:23"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row>
    <row r="1335" spans="1:23"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row>
    <row r="1336" spans="1:23"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row>
    <row r="1337" spans="1:23"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row>
    <row r="1338" spans="1:23"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row>
    <row r="1339" spans="1:23"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row>
    <row r="1340" spans="1:23"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row>
    <row r="1341" spans="1:23"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row>
    <row r="1342" spans="1:23"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row>
    <row r="1343" spans="1:23"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row>
    <row r="1344" spans="1:23"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row>
    <row r="1345" spans="1:23"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row>
    <row r="1346" spans="1:23"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row>
    <row r="1347" spans="1:23"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row>
    <row r="1348" spans="1:23"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row>
    <row r="1349" spans="1:23"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row>
    <row r="1350" spans="1:23"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row>
    <row r="1351" spans="1:23"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row>
    <row r="1352" spans="1:23"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row>
    <row r="1353" spans="1:23"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row>
    <row r="1354" spans="1:23"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row>
    <row r="1355" spans="1:23"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row>
    <row r="1356" spans="1:23"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row>
    <row r="1357" spans="1:23"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row>
    <row r="1358" spans="1:23"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row>
    <row r="1359" spans="1:23"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row>
    <row r="1360" spans="1:23"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row>
    <row r="1361" spans="1:23"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row>
    <row r="1362" spans="1:23"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row>
    <row r="1363" spans="1:23"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row>
    <row r="1364" spans="1:23"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row>
    <row r="1365" spans="1:23"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row>
    <row r="1366" spans="1:23"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row>
    <row r="1367" spans="1:23"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row>
    <row r="1368" spans="1:23"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row>
    <row r="1369" spans="1:23"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row>
    <row r="1370" spans="1:23"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row>
    <row r="1371" spans="1:23"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row>
    <row r="1372" spans="1:23"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row>
    <row r="1373" spans="1:23"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row>
    <row r="1374" spans="1:23"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row>
    <row r="1375" spans="1:23"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row>
    <row r="1376" spans="1:23"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row>
    <row r="1377" spans="1:23"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row>
    <row r="1378" spans="1:23"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row>
    <row r="1379" spans="1:23"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row>
    <row r="1380" spans="1:23"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row>
    <row r="1381" spans="1:23"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row>
    <row r="1382" spans="1:23"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row>
    <row r="1383" spans="1:23"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row>
    <row r="1384" spans="1:23"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row>
    <row r="1385" spans="1:23"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row>
    <row r="1386" spans="1:23"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row>
    <row r="1387" spans="1:23"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row>
    <row r="1388" spans="1:23"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row>
    <row r="1389" spans="1:23"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row>
    <row r="1390" spans="1:23"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row>
    <row r="1391" spans="1:23"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row>
    <row r="1392" spans="1:23"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row>
    <row r="1393" spans="1:23"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row>
    <row r="1394" spans="1:23"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row>
    <row r="1395" spans="1:23"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row>
    <row r="1396" spans="1:23"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row>
    <row r="1397" spans="1:23"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row>
    <row r="1398" spans="1:23">
      <c r="A1398" s="1"/>
      <c r="B1398" s="1"/>
      <c r="C1398" s="1"/>
      <c r="D1398" s="1"/>
      <c r="E1398" s="1"/>
      <c r="F1398" s="1"/>
      <c r="G1398" s="1"/>
      <c r="H1398" s="1"/>
      <c r="I1398" s="1"/>
      <c r="J1398" s="1"/>
      <c r="K1398" s="1"/>
      <c r="L1398" s="1"/>
      <c r="M1398" s="1"/>
      <c r="N1398" s="1"/>
      <c r="O1398" s="1"/>
      <c r="P1398" s="1"/>
      <c r="Q1398" s="1"/>
      <c r="R1398" s="1"/>
      <c r="S1398" s="1"/>
      <c r="T1398" s="1"/>
      <c r="U1398" s="1"/>
      <c r="V1398" s="1"/>
      <c r="W1398" s="1"/>
    </row>
    <row r="1399" spans="1:23">
      <c r="A1399" s="1"/>
      <c r="B1399" s="1"/>
      <c r="C1399" s="1"/>
      <c r="D1399" s="1"/>
      <c r="E1399" s="1"/>
      <c r="F1399" s="1"/>
      <c r="G1399" s="1"/>
      <c r="H1399" s="1"/>
      <c r="I1399" s="1"/>
      <c r="J1399" s="1"/>
      <c r="K1399" s="1"/>
      <c r="L1399" s="1"/>
      <c r="M1399" s="1"/>
      <c r="N1399" s="1"/>
      <c r="O1399" s="1"/>
      <c r="P1399" s="1"/>
      <c r="Q1399" s="1"/>
      <c r="R1399" s="1"/>
      <c r="S1399" s="1"/>
      <c r="T1399" s="1"/>
      <c r="U1399" s="1"/>
      <c r="V1399" s="1"/>
      <c r="W1399" s="1"/>
    </row>
    <row r="1400" spans="1:23">
      <c r="A1400" s="1"/>
      <c r="B1400" s="1"/>
      <c r="C1400" s="1"/>
      <c r="D1400" s="1"/>
      <c r="E1400" s="1"/>
      <c r="F1400" s="1"/>
      <c r="G1400" s="1"/>
      <c r="H1400" s="1"/>
      <c r="I1400" s="1"/>
      <c r="J1400" s="1"/>
      <c r="K1400" s="1"/>
      <c r="L1400" s="1"/>
      <c r="M1400" s="1"/>
      <c r="N1400" s="1"/>
      <c r="O1400" s="1"/>
      <c r="P1400" s="1"/>
      <c r="Q1400" s="1"/>
      <c r="R1400" s="1"/>
      <c r="S1400" s="1"/>
      <c r="T1400" s="1"/>
      <c r="U1400" s="1"/>
      <c r="V1400" s="1"/>
      <c r="W1400" s="1"/>
    </row>
    <row r="1401" spans="1:23">
      <c r="A1401" s="1"/>
      <c r="B1401" s="1"/>
      <c r="C1401" s="1"/>
      <c r="D1401" s="1"/>
      <c r="E1401" s="1"/>
      <c r="F1401" s="1"/>
      <c r="G1401" s="1"/>
      <c r="H1401" s="1"/>
      <c r="I1401" s="1"/>
      <c r="J1401" s="1"/>
      <c r="K1401" s="1"/>
      <c r="L1401" s="1"/>
      <c r="M1401" s="1"/>
      <c r="N1401" s="1"/>
      <c r="O1401" s="1"/>
      <c r="P1401" s="1"/>
      <c r="Q1401" s="1"/>
      <c r="R1401" s="1"/>
      <c r="S1401" s="1"/>
      <c r="T1401" s="1"/>
      <c r="U1401" s="1"/>
      <c r="V1401" s="1"/>
      <c r="W1401" s="1"/>
    </row>
    <row r="1402" spans="1:23">
      <c r="A1402" s="1"/>
      <c r="B1402" s="1"/>
      <c r="C1402" s="1"/>
      <c r="D1402" s="1"/>
      <c r="E1402" s="1"/>
      <c r="F1402" s="1"/>
      <c r="G1402" s="1"/>
      <c r="H1402" s="1"/>
      <c r="I1402" s="1"/>
      <c r="J1402" s="1"/>
      <c r="K1402" s="1"/>
      <c r="L1402" s="1"/>
      <c r="M1402" s="1"/>
      <c r="N1402" s="1"/>
      <c r="O1402" s="1"/>
      <c r="P1402" s="1"/>
      <c r="Q1402" s="1"/>
      <c r="R1402" s="1"/>
      <c r="S1402" s="1"/>
      <c r="T1402" s="1"/>
      <c r="U1402" s="1"/>
      <c r="V1402" s="1"/>
      <c r="W1402" s="1"/>
    </row>
    <row r="1403" spans="1:23">
      <c r="A1403" s="1"/>
      <c r="B1403" s="1"/>
      <c r="C1403" s="1"/>
      <c r="D1403" s="1"/>
      <c r="E1403" s="1"/>
      <c r="F1403" s="1"/>
      <c r="G1403" s="1"/>
      <c r="H1403" s="1"/>
      <c r="I1403" s="1"/>
      <c r="J1403" s="1"/>
      <c r="K1403" s="1"/>
      <c r="L1403" s="1"/>
      <c r="M1403" s="1"/>
      <c r="N1403" s="1"/>
      <c r="O1403" s="1"/>
      <c r="P1403" s="1"/>
      <c r="Q1403" s="1"/>
      <c r="R1403" s="1"/>
      <c r="S1403" s="1"/>
      <c r="T1403" s="1"/>
      <c r="U1403" s="1"/>
      <c r="V1403" s="1"/>
      <c r="W1403" s="1"/>
    </row>
    <row r="1404" spans="1:23">
      <c r="A1404" s="1"/>
      <c r="B1404" s="1"/>
      <c r="C1404" s="1"/>
      <c r="D1404" s="1"/>
      <c r="E1404" s="1"/>
      <c r="F1404" s="1"/>
      <c r="G1404" s="1"/>
      <c r="H1404" s="1"/>
      <c r="I1404" s="1"/>
      <c r="J1404" s="1"/>
      <c r="K1404" s="1"/>
      <c r="L1404" s="1"/>
      <c r="M1404" s="1"/>
      <c r="N1404" s="1"/>
      <c r="O1404" s="1"/>
      <c r="P1404" s="1"/>
      <c r="Q1404" s="1"/>
      <c r="R1404" s="1"/>
      <c r="S1404" s="1"/>
      <c r="T1404" s="1"/>
      <c r="U1404" s="1"/>
      <c r="V1404" s="1"/>
      <c r="W1404" s="1"/>
    </row>
    <row r="1405" spans="1:23">
      <c r="A1405" s="1"/>
      <c r="B1405" s="1"/>
      <c r="C1405" s="1"/>
      <c r="D1405" s="1"/>
      <c r="E1405" s="1"/>
      <c r="F1405" s="1"/>
      <c r="G1405" s="1"/>
      <c r="H1405" s="1"/>
      <c r="I1405" s="1"/>
      <c r="J1405" s="1"/>
      <c r="K1405" s="1"/>
      <c r="L1405" s="1"/>
      <c r="M1405" s="1"/>
      <c r="N1405" s="1"/>
      <c r="O1405" s="1"/>
      <c r="P1405" s="1"/>
      <c r="Q1405" s="1"/>
      <c r="R1405" s="1"/>
      <c r="S1405" s="1"/>
      <c r="T1405" s="1"/>
      <c r="U1405" s="1"/>
      <c r="V1405" s="1"/>
      <c r="W1405" s="1"/>
    </row>
    <row r="1406" spans="1:23">
      <c r="A1406" s="1"/>
      <c r="B1406" s="1"/>
      <c r="C1406" s="1"/>
      <c r="D1406" s="1"/>
      <c r="E1406" s="1"/>
      <c r="F1406" s="1"/>
      <c r="G1406" s="1"/>
      <c r="H1406" s="1"/>
      <c r="I1406" s="1"/>
      <c r="J1406" s="1"/>
      <c r="K1406" s="1"/>
      <c r="L1406" s="1"/>
      <c r="M1406" s="1"/>
      <c r="N1406" s="1"/>
      <c r="O1406" s="1"/>
      <c r="P1406" s="1"/>
      <c r="Q1406" s="1"/>
      <c r="R1406" s="1"/>
      <c r="S1406" s="1"/>
      <c r="T1406" s="1"/>
      <c r="U1406" s="1"/>
      <c r="V1406" s="1"/>
      <c r="W1406" s="1"/>
    </row>
    <row r="1407" spans="1:23">
      <c r="A1407" s="1"/>
      <c r="B1407" s="1"/>
      <c r="C1407" s="1"/>
      <c r="D1407" s="1"/>
      <c r="E1407" s="1"/>
      <c r="F1407" s="1"/>
      <c r="G1407" s="1"/>
      <c r="H1407" s="1"/>
      <c r="I1407" s="1"/>
      <c r="J1407" s="1"/>
      <c r="K1407" s="1"/>
      <c r="L1407" s="1"/>
      <c r="M1407" s="1"/>
      <c r="N1407" s="1"/>
      <c r="O1407" s="1"/>
      <c r="P1407" s="1"/>
      <c r="Q1407" s="1"/>
      <c r="R1407" s="1"/>
      <c r="S1407" s="1"/>
      <c r="T1407" s="1"/>
      <c r="U1407" s="1"/>
      <c r="V1407" s="1"/>
      <c r="W1407" s="1"/>
    </row>
    <row r="1408" spans="1:23">
      <c r="A1408" s="1"/>
      <c r="B1408" s="1"/>
      <c r="C1408" s="1"/>
      <c r="D1408" s="1"/>
      <c r="E1408" s="1"/>
      <c r="F1408" s="1"/>
      <c r="G1408" s="1"/>
      <c r="H1408" s="1"/>
      <c r="I1408" s="1"/>
      <c r="J1408" s="1"/>
      <c r="K1408" s="1"/>
      <c r="L1408" s="1"/>
      <c r="M1408" s="1"/>
      <c r="N1408" s="1"/>
      <c r="O1408" s="1"/>
      <c r="P1408" s="1"/>
      <c r="Q1408" s="1"/>
      <c r="R1408" s="1"/>
      <c r="S1408" s="1"/>
      <c r="T1408" s="1"/>
      <c r="U1408" s="1"/>
      <c r="V1408" s="1"/>
      <c r="W1408" s="1"/>
    </row>
    <row r="1409" spans="1:23">
      <c r="A1409" s="1"/>
      <c r="B1409" s="1"/>
      <c r="C1409" s="1"/>
      <c r="D1409" s="1"/>
      <c r="E1409" s="1"/>
      <c r="F1409" s="1"/>
      <c r="G1409" s="1"/>
      <c r="H1409" s="1"/>
      <c r="I1409" s="1"/>
      <c r="J1409" s="1"/>
      <c r="K1409" s="1"/>
      <c r="L1409" s="1"/>
      <c r="M1409" s="1"/>
      <c r="N1409" s="1"/>
      <c r="O1409" s="1"/>
      <c r="P1409" s="1"/>
      <c r="Q1409" s="1"/>
      <c r="R1409" s="1"/>
      <c r="S1409" s="1"/>
      <c r="T1409" s="1"/>
      <c r="U1409" s="1"/>
      <c r="V1409" s="1"/>
      <c r="W1409" s="1"/>
    </row>
    <row r="1410" spans="1:23">
      <c r="A1410" s="1"/>
      <c r="B1410" s="1"/>
      <c r="C1410" s="1"/>
      <c r="D1410" s="1"/>
      <c r="E1410" s="1"/>
      <c r="F1410" s="1"/>
      <c r="G1410" s="1"/>
      <c r="H1410" s="1"/>
      <c r="I1410" s="1"/>
      <c r="J1410" s="1"/>
      <c r="K1410" s="1"/>
      <c r="L1410" s="1"/>
      <c r="M1410" s="1"/>
      <c r="N1410" s="1"/>
      <c r="O1410" s="1"/>
      <c r="P1410" s="1"/>
      <c r="Q1410" s="1"/>
      <c r="R1410" s="1"/>
      <c r="S1410" s="1"/>
      <c r="T1410" s="1"/>
      <c r="U1410" s="1"/>
      <c r="V1410" s="1"/>
      <c r="W1410" s="1"/>
    </row>
    <row r="1411" spans="1:23">
      <c r="A1411" s="1"/>
      <c r="B1411" s="1"/>
      <c r="C1411" s="1"/>
      <c r="D1411" s="1"/>
      <c r="E1411" s="1"/>
      <c r="F1411" s="1"/>
      <c r="G1411" s="1"/>
      <c r="H1411" s="1"/>
      <c r="I1411" s="1"/>
      <c r="J1411" s="1"/>
      <c r="K1411" s="1"/>
      <c r="L1411" s="1"/>
      <c r="M1411" s="1"/>
      <c r="N1411" s="1"/>
      <c r="O1411" s="1"/>
      <c r="P1411" s="1"/>
      <c r="Q1411" s="1"/>
      <c r="R1411" s="1"/>
      <c r="S1411" s="1"/>
      <c r="T1411" s="1"/>
      <c r="U1411" s="1"/>
      <c r="V1411" s="1"/>
      <c r="W1411" s="1"/>
    </row>
    <row r="1412" spans="1:23">
      <c r="A1412" s="1"/>
      <c r="B1412" s="1"/>
      <c r="C1412" s="1"/>
      <c r="D1412" s="1"/>
      <c r="E1412" s="1"/>
      <c r="F1412" s="1"/>
      <c r="G1412" s="1"/>
      <c r="H1412" s="1"/>
      <c r="I1412" s="1"/>
      <c r="J1412" s="1"/>
      <c r="K1412" s="1"/>
      <c r="L1412" s="1"/>
      <c r="M1412" s="1"/>
      <c r="N1412" s="1"/>
      <c r="O1412" s="1"/>
      <c r="P1412" s="1"/>
      <c r="Q1412" s="1"/>
      <c r="R1412" s="1"/>
      <c r="S1412" s="1"/>
      <c r="T1412" s="1"/>
      <c r="U1412" s="1"/>
      <c r="V1412" s="1"/>
      <c r="W1412" s="1"/>
    </row>
    <row r="1413" spans="1:23">
      <c r="A1413" s="1"/>
      <c r="B1413" s="1"/>
      <c r="C1413" s="1"/>
      <c r="D1413" s="1"/>
      <c r="E1413" s="1"/>
      <c r="F1413" s="1"/>
      <c r="G1413" s="1"/>
      <c r="H1413" s="1"/>
      <c r="I1413" s="1"/>
      <c r="J1413" s="1"/>
      <c r="K1413" s="1"/>
      <c r="L1413" s="1"/>
      <c r="M1413" s="1"/>
      <c r="N1413" s="1"/>
      <c r="O1413" s="1"/>
      <c r="P1413" s="1"/>
      <c r="Q1413" s="1"/>
      <c r="R1413" s="1"/>
      <c r="S1413" s="1"/>
      <c r="T1413" s="1"/>
      <c r="U1413" s="1"/>
      <c r="V1413" s="1"/>
      <c r="W1413" s="1"/>
    </row>
    <row r="1414" spans="1:23">
      <c r="A1414" s="1"/>
      <c r="B1414" s="1"/>
      <c r="C1414" s="1"/>
      <c r="D1414" s="1"/>
      <c r="E1414" s="1"/>
      <c r="F1414" s="1"/>
      <c r="G1414" s="1"/>
      <c r="H1414" s="1"/>
      <c r="I1414" s="1"/>
      <c r="J1414" s="1"/>
      <c r="K1414" s="1"/>
      <c r="L1414" s="1"/>
      <c r="M1414" s="1"/>
      <c r="N1414" s="1"/>
      <c r="O1414" s="1"/>
      <c r="P1414" s="1"/>
      <c r="Q1414" s="1"/>
      <c r="R1414" s="1"/>
      <c r="S1414" s="1"/>
      <c r="T1414" s="1"/>
      <c r="U1414" s="1"/>
      <c r="V1414" s="1"/>
      <c r="W1414" s="1"/>
    </row>
    <row r="1415" spans="1:23">
      <c r="A1415" s="1"/>
      <c r="B1415" s="1"/>
      <c r="C1415" s="1"/>
      <c r="D1415" s="1"/>
      <c r="E1415" s="1"/>
      <c r="F1415" s="1"/>
      <c r="G1415" s="1"/>
      <c r="H1415" s="1"/>
      <c r="I1415" s="1"/>
      <c r="J1415" s="1"/>
      <c r="K1415" s="1"/>
      <c r="L1415" s="1"/>
      <c r="M1415" s="1"/>
      <c r="N1415" s="1"/>
      <c r="O1415" s="1"/>
      <c r="P1415" s="1"/>
      <c r="Q1415" s="1"/>
      <c r="R1415" s="1"/>
      <c r="S1415" s="1"/>
      <c r="T1415" s="1"/>
      <c r="U1415" s="1"/>
      <c r="V1415" s="1"/>
      <c r="W1415" s="1"/>
    </row>
    <row r="1416" spans="1:23">
      <c r="A1416" s="1"/>
      <c r="B1416" s="1"/>
      <c r="C1416" s="1"/>
      <c r="D1416" s="1"/>
      <c r="E1416" s="1"/>
      <c r="F1416" s="1"/>
      <c r="G1416" s="1"/>
      <c r="H1416" s="1"/>
      <c r="I1416" s="1"/>
      <c r="J1416" s="1"/>
      <c r="K1416" s="1"/>
      <c r="L1416" s="1"/>
      <c r="M1416" s="1"/>
      <c r="N1416" s="1"/>
      <c r="O1416" s="1"/>
      <c r="P1416" s="1"/>
      <c r="Q1416" s="1"/>
      <c r="R1416" s="1"/>
      <c r="S1416" s="1"/>
      <c r="T1416" s="1"/>
      <c r="U1416" s="1"/>
      <c r="V1416" s="1"/>
      <c r="W1416" s="1"/>
    </row>
    <row r="1417" spans="1:23">
      <c r="A1417" s="1"/>
      <c r="B1417" s="1"/>
      <c r="C1417" s="1"/>
      <c r="D1417" s="1"/>
      <c r="E1417" s="1"/>
      <c r="F1417" s="1"/>
      <c r="G1417" s="1"/>
      <c r="H1417" s="1"/>
      <c r="I1417" s="1"/>
      <c r="J1417" s="1"/>
      <c r="K1417" s="1"/>
      <c r="L1417" s="1"/>
      <c r="M1417" s="1"/>
      <c r="N1417" s="1"/>
      <c r="O1417" s="1"/>
      <c r="P1417" s="1"/>
      <c r="Q1417" s="1"/>
      <c r="R1417" s="1"/>
      <c r="S1417" s="1"/>
      <c r="T1417" s="1"/>
      <c r="U1417" s="1"/>
      <c r="V1417" s="1"/>
      <c r="W1417" s="1"/>
    </row>
    <row r="1418" spans="1:23">
      <c r="A1418" s="1"/>
      <c r="B1418" s="1"/>
      <c r="C1418" s="1"/>
      <c r="D1418" s="1"/>
      <c r="E1418" s="1"/>
      <c r="F1418" s="1"/>
      <c r="G1418" s="1"/>
      <c r="H1418" s="1"/>
      <c r="I1418" s="1"/>
      <c r="J1418" s="1"/>
      <c r="K1418" s="1"/>
      <c r="L1418" s="1"/>
      <c r="M1418" s="1"/>
      <c r="N1418" s="1"/>
      <c r="O1418" s="1"/>
      <c r="P1418" s="1"/>
      <c r="Q1418" s="1"/>
      <c r="R1418" s="1"/>
      <c r="S1418" s="1"/>
      <c r="T1418" s="1"/>
      <c r="U1418" s="1"/>
      <c r="V1418" s="1"/>
      <c r="W1418" s="1"/>
    </row>
    <row r="1419" spans="1:23">
      <c r="A1419" s="1"/>
      <c r="B1419" s="1"/>
      <c r="C1419" s="1"/>
      <c r="D1419" s="1"/>
      <c r="E1419" s="1"/>
      <c r="F1419" s="1"/>
      <c r="G1419" s="1"/>
      <c r="H1419" s="1"/>
      <c r="I1419" s="1"/>
      <c r="J1419" s="1"/>
      <c r="K1419" s="1"/>
      <c r="L1419" s="1"/>
      <c r="M1419" s="1"/>
      <c r="N1419" s="1"/>
      <c r="O1419" s="1"/>
      <c r="P1419" s="1"/>
      <c r="Q1419" s="1"/>
      <c r="R1419" s="1"/>
      <c r="S1419" s="1"/>
      <c r="T1419" s="1"/>
      <c r="U1419" s="1"/>
      <c r="V1419" s="1"/>
      <c r="W1419" s="1"/>
    </row>
    <row r="1420" spans="1:23">
      <c r="A1420" s="1"/>
      <c r="B1420" s="1"/>
      <c r="C1420" s="1"/>
      <c r="D1420" s="1"/>
      <c r="E1420" s="1"/>
      <c r="F1420" s="1"/>
      <c r="G1420" s="1"/>
      <c r="H1420" s="1"/>
      <c r="I1420" s="1"/>
      <c r="J1420" s="1"/>
      <c r="K1420" s="1"/>
      <c r="L1420" s="1"/>
      <c r="M1420" s="1"/>
      <c r="N1420" s="1"/>
      <c r="O1420" s="1"/>
      <c r="P1420" s="1"/>
      <c r="Q1420" s="1"/>
      <c r="R1420" s="1"/>
      <c r="S1420" s="1"/>
      <c r="T1420" s="1"/>
      <c r="U1420" s="1"/>
      <c r="V1420" s="1"/>
      <c r="W1420" s="1"/>
    </row>
    <row r="1421" spans="1:23">
      <c r="A1421" s="1"/>
      <c r="B1421" s="1"/>
      <c r="C1421" s="1"/>
      <c r="D1421" s="1"/>
      <c r="E1421" s="1"/>
      <c r="F1421" s="1"/>
      <c r="G1421" s="1"/>
      <c r="H1421" s="1"/>
      <c r="I1421" s="1"/>
      <c r="J1421" s="1"/>
      <c r="K1421" s="1"/>
      <c r="L1421" s="1"/>
      <c r="M1421" s="1"/>
      <c r="N1421" s="1"/>
      <c r="O1421" s="1"/>
      <c r="P1421" s="1"/>
      <c r="Q1421" s="1"/>
      <c r="R1421" s="1"/>
      <c r="S1421" s="1"/>
      <c r="T1421" s="1"/>
      <c r="U1421" s="1"/>
      <c r="V1421" s="1"/>
      <c r="W1421" s="1"/>
    </row>
    <row r="1422" spans="1:23">
      <c r="A1422" s="1"/>
      <c r="B1422" s="1"/>
      <c r="C1422" s="1"/>
      <c r="D1422" s="1"/>
      <c r="E1422" s="1"/>
      <c r="F1422" s="1"/>
      <c r="G1422" s="1"/>
      <c r="H1422" s="1"/>
      <c r="I1422" s="1"/>
      <c r="J1422" s="1"/>
      <c r="K1422" s="1"/>
      <c r="L1422" s="1"/>
      <c r="M1422" s="1"/>
      <c r="N1422" s="1"/>
      <c r="O1422" s="1"/>
      <c r="P1422" s="1"/>
      <c r="Q1422" s="1"/>
      <c r="R1422" s="1"/>
      <c r="S1422" s="1"/>
      <c r="T1422" s="1"/>
      <c r="U1422" s="1"/>
      <c r="V1422" s="1"/>
      <c r="W1422" s="1"/>
    </row>
    <row r="1423" spans="1:23">
      <c r="A1423" s="1"/>
      <c r="B1423" s="1"/>
      <c r="C1423" s="1"/>
      <c r="D1423" s="1"/>
      <c r="E1423" s="1"/>
      <c r="F1423" s="1"/>
      <c r="G1423" s="1"/>
      <c r="H1423" s="1"/>
      <c r="I1423" s="1"/>
      <c r="J1423" s="1"/>
      <c r="K1423" s="1"/>
      <c r="L1423" s="1"/>
      <c r="M1423" s="1"/>
      <c r="N1423" s="1"/>
      <c r="O1423" s="1"/>
      <c r="P1423" s="1"/>
      <c r="Q1423" s="1"/>
      <c r="R1423" s="1"/>
      <c r="S1423" s="1"/>
      <c r="T1423" s="1"/>
      <c r="U1423" s="1"/>
      <c r="V1423" s="1"/>
      <c r="W1423" s="1"/>
    </row>
    <row r="1424" spans="1:23">
      <c r="A1424" s="1"/>
      <c r="B1424" s="1"/>
      <c r="C1424" s="1"/>
      <c r="D1424" s="1"/>
      <c r="E1424" s="1"/>
      <c r="F1424" s="1"/>
      <c r="G1424" s="1"/>
      <c r="H1424" s="1"/>
      <c r="I1424" s="1"/>
      <c r="J1424" s="1"/>
      <c r="K1424" s="1"/>
      <c r="L1424" s="1"/>
      <c r="M1424" s="1"/>
      <c r="N1424" s="1"/>
      <c r="O1424" s="1"/>
      <c r="P1424" s="1"/>
      <c r="Q1424" s="1"/>
      <c r="R1424" s="1"/>
      <c r="S1424" s="1"/>
      <c r="T1424" s="1"/>
      <c r="U1424" s="1"/>
      <c r="V1424" s="1"/>
      <c r="W1424" s="1"/>
    </row>
    <row r="1425" spans="1:23">
      <c r="A1425" s="1"/>
      <c r="B1425" s="1"/>
      <c r="C1425" s="1"/>
      <c r="D1425" s="1"/>
      <c r="E1425" s="1"/>
      <c r="F1425" s="1"/>
      <c r="G1425" s="1"/>
      <c r="H1425" s="1"/>
      <c r="I1425" s="1"/>
      <c r="J1425" s="1"/>
      <c r="K1425" s="1"/>
      <c r="L1425" s="1"/>
      <c r="M1425" s="1"/>
      <c r="N1425" s="1"/>
      <c r="O1425" s="1"/>
      <c r="P1425" s="1"/>
      <c r="Q1425" s="1"/>
      <c r="R1425" s="1"/>
      <c r="S1425" s="1"/>
      <c r="T1425" s="1"/>
      <c r="U1425" s="1"/>
      <c r="V1425" s="1"/>
      <c r="W1425" s="1"/>
    </row>
    <row r="1426" spans="1:23">
      <c r="A1426" s="1"/>
      <c r="B1426" s="1"/>
      <c r="C1426" s="1"/>
      <c r="D1426" s="1"/>
      <c r="E1426" s="1"/>
      <c r="F1426" s="1"/>
      <c r="G1426" s="1"/>
      <c r="H1426" s="1"/>
      <c r="I1426" s="1"/>
      <c r="J1426" s="1"/>
      <c r="K1426" s="1"/>
      <c r="L1426" s="1"/>
      <c r="M1426" s="1"/>
      <c r="N1426" s="1"/>
      <c r="O1426" s="1"/>
      <c r="P1426" s="1"/>
      <c r="Q1426" s="1"/>
      <c r="R1426" s="1"/>
      <c r="S1426" s="1"/>
      <c r="T1426" s="1"/>
      <c r="U1426" s="1"/>
      <c r="V1426" s="1"/>
      <c r="W1426" s="1"/>
    </row>
    <row r="1427" spans="1:23">
      <c r="A1427" s="1"/>
      <c r="B1427" s="1"/>
      <c r="C1427" s="1"/>
      <c r="D1427" s="1"/>
      <c r="E1427" s="1"/>
      <c r="F1427" s="1"/>
      <c r="G1427" s="1"/>
      <c r="H1427" s="1"/>
      <c r="I1427" s="1"/>
      <c r="J1427" s="1"/>
      <c r="K1427" s="1"/>
      <c r="L1427" s="1"/>
      <c r="M1427" s="1"/>
      <c r="N1427" s="1"/>
      <c r="O1427" s="1"/>
      <c r="P1427" s="1"/>
      <c r="Q1427" s="1"/>
      <c r="R1427" s="1"/>
      <c r="S1427" s="1"/>
      <c r="T1427" s="1"/>
      <c r="U1427" s="1"/>
      <c r="V1427" s="1"/>
      <c r="W1427" s="1"/>
    </row>
    <row r="1428" spans="1:23">
      <c r="A1428" s="1"/>
      <c r="B1428" s="1"/>
      <c r="C1428" s="1"/>
      <c r="D1428" s="1"/>
      <c r="E1428" s="1"/>
      <c r="F1428" s="1"/>
      <c r="G1428" s="1"/>
      <c r="H1428" s="1"/>
      <c r="I1428" s="1"/>
      <c r="J1428" s="1"/>
      <c r="K1428" s="1"/>
      <c r="L1428" s="1"/>
      <c r="M1428" s="1"/>
      <c r="N1428" s="1"/>
      <c r="O1428" s="1"/>
      <c r="P1428" s="1"/>
      <c r="Q1428" s="1"/>
      <c r="R1428" s="1"/>
      <c r="S1428" s="1"/>
      <c r="T1428" s="1"/>
      <c r="U1428" s="1"/>
      <c r="V1428" s="1"/>
      <c r="W1428" s="1"/>
    </row>
    <row r="1429" spans="1:23">
      <c r="A1429" s="1"/>
      <c r="B1429" s="1"/>
      <c r="C1429" s="1"/>
      <c r="D1429" s="1"/>
      <c r="E1429" s="1"/>
      <c r="F1429" s="1"/>
      <c r="G1429" s="1"/>
      <c r="H1429" s="1"/>
      <c r="I1429" s="1"/>
      <c r="J1429" s="1"/>
      <c r="K1429" s="1"/>
      <c r="L1429" s="1"/>
      <c r="M1429" s="1"/>
      <c r="N1429" s="1"/>
      <c r="O1429" s="1"/>
      <c r="P1429" s="1"/>
      <c r="Q1429" s="1"/>
      <c r="R1429" s="1"/>
      <c r="S1429" s="1"/>
      <c r="T1429" s="1"/>
      <c r="U1429" s="1"/>
      <c r="V1429" s="1"/>
      <c r="W1429" s="1"/>
    </row>
    <row r="1430" spans="1:23">
      <c r="A1430" s="1"/>
      <c r="B1430" s="1"/>
      <c r="C1430" s="1"/>
      <c r="D1430" s="1"/>
      <c r="E1430" s="1"/>
      <c r="F1430" s="1"/>
      <c r="G1430" s="1"/>
      <c r="H1430" s="1"/>
      <c r="I1430" s="1"/>
      <c r="J1430" s="1"/>
      <c r="K1430" s="1"/>
      <c r="L1430" s="1"/>
      <c r="M1430" s="1"/>
      <c r="N1430" s="1"/>
      <c r="O1430" s="1"/>
      <c r="P1430" s="1"/>
      <c r="Q1430" s="1"/>
      <c r="R1430" s="1"/>
      <c r="S1430" s="1"/>
      <c r="T1430" s="1"/>
      <c r="U1430" s="1"/>
      <c r="V1430" s="1"/>
      <c r="W1430" s="1"/>
    </row>
    <row r="1431" spans="1:23">
      <c r="A1431" s="1"/>
      <c r="B1431" s="1"/>
      <c r="C1431" s="1"/>
      <c r="D1431" s="1"/>
      <c r="E1431" s="1"/>
      <c r="F1431" s="1"/>
      <c r="G1431" s="1"/>
      <c r="H1431" s="1"/>
      <c r="I1431" s="1"/>
      <c r="J1431" s="1"/>
      <c r="K1431" s="1"/>
      <c r="L1431" s="1"/>
      <c r="M1431" s="1"/>
      <c r="N1431" s="1"/>
      <c r="O1431" s="1"/>
      <c r="P1431" s="1"/>
      <c r="Q1431" s="1"/>
      <c r="R1431" s="1"/>
      <c r="S1431" s="1"/>
      <c r="T1431" s="1"/>
      <c r="U1431" s="1"/>
      <c r="V1431" s="1"/>
      <c r="W1431" s="1"/>
    </row>
    <row r="1432" spans="1:23">
      <c r="A1432" s="1"/>
      <c r="B1432" s="1"/>
      <c r="C1432" s="1"/>
      <c r="D1432" s="1"/>
      <c r="E1432" s="1"/>
      <c r="F1432" s="1"/>
      <c r="G1432" s="1"/>
      <c r="H1432" s="1"/>
      <c r="I1432" s="1"/>
      <c r="J1432" s="1"/>
      <c r="K1432" s="1"/>
      <c r="L1432" s="1"/>
      <c r="M1432" s="1"/>
      <c r="N1432" s="1"/>
      <c r="O1432" s="1"/>
      <c r="P1432" s="1"/>
      <c r="Q1432" s="1"/>
      <c r="R1432" s="1"/>
      <c r="S1432" s="1"/>
      <c r="T1432" s="1"/>
      <c r="U1432" s="1"/>
      <c r="V1432" s="1"/>
      <c r="W1432" s="1"/>
    </row>
    <row r="1433" spans="1:23">
      <c r="A1433" s="1"/>
      <c r="B1433" s="1"/>
      <c r="C1433" s="1"/>
      <c r="D1433" s="1"/>
      <c r="E1433" s="1"/>
      <c r="F1433" s="1"/>
      <c r="G1433" s="1"/>
      <c r="H1433" s="1"/>
      <c r="I1433" s="1"/>
      <c r="J1433" s="1"/>
      <c r="K1433" s="1"/>
      <c r="L1433" s="1"/>
      <c r="M1433" s="1"/>
      <c r="N1433" s="1"/>
      <c r="O1433" s="1"/>
      <c r="P1433" s="1"/>
      <c r="Q1433" s="1"/>
      <c r="R1433" s="1"/>
      <c r="S1433" s="1"/>
      <c r="T1433" s="1"/>
      <c r="U1433" s="1"/>
      <c r="V1433" s="1"/>
      <c r="W1433" s="1"/>
    </row>
    <row r="1434" spans="1:23">
      <c r="A1434" s="1"/>
      <c r="B1434" s="1"/>
      <c r="C1434" s="1"/>
      <c r="D1434" s="1"/>
      <c r="E1434" s="1"/>
      <c r="F1434" s="1"/>
      <c r="G1434" s="1"/>
      <c r="H1434" s="1"/>
      <c r="I1434" s="1"/>
      <c r="J1434" s="1"/>
      <c r="K1434" s="1"/>
      <c r="L1434" s="1"/>
      <c r="M1434" s="1"/>
      <c r="N1434" s="1"/>
      <c r="O1434" s="1"/>
      <c r="P1434" s="1"/>
      <c r="Q1434" s="1"/>
      <c r="R1434" s="1"/>
      <c r="S1434" s="1"/>
      <c r="T1434" s="1"/>
      <c r="U1434" s="1"/>
      <c r="V1434" s="1"/>
      <c r="W1434" s="1"/>
    </row>
    <row r="1435" spans="1:23">
      <c r="A1435" s="1"/>
      <c r="B1435" s="1"/>
      <c r="C1435" s="1"/>
      <c r="D1435" s="1"/>
      <c r="E1435" s="1"/>
      <c r="F1435" s="1"/>
      <c r="G1435" s="1"/>
      <c r="H1435" s="1"/>
      <c r="I1435" s="1"/>
      <c r="J1435" s="1"/>
      <c r="K1435" s="1"/>
      <c r="L1435" s="1"/>
      <c r="M1435" s="1"/>
      <c r="N1435" s="1"/>
      <c r="O1435" s="1"/>
      <c r="P1435" s="1"/>
      <c r="Q1435" s="1"/>
      <c r="R1435" s="1"/>
      <c r="S1435" s="1"/>
      <c r="T1435" s="1"/>
      <c r="U1435" s="1"/>
      <c r="V1435" s="1"/>
      <c r="W1435" s="1"/>
    </row>
    <row r="1436" spans="1:23">
      <c r="A1436" s="1"/>
      <c r="B1436" s="1"/>
      <c r="C1436" s="1"/>
      <c r="D1436" s="1"/>
      <c r="E1436" s="1"/>
      <c r="F1436" s="1"/>
      <c r="G1436" s="1"/>
      <c r="H1436" s="1"/>
      <c r="I1436" s="1"/>
      <c r="J1436" s="1"/>
      <c r="K1436" s="1"/>
      <c r="L1436" s="1"/>
      <c r="M1436" s="1"/>
      <c r="N1436" s="1"/>
      <c r="O1436" s="1"/>
      <c r="P1436" s="1"/>
      <c r="Q1436" s="1"/>
      <c r="R1436" s="1"/>
      <c r="S1436" s="1"/>
      <c r="T1436" s="1"/>
      <c r="U1436" s="1"/>
      <c r="V1436" s="1"/>
      <c r="W1436" s="1"/>
    </row>
    <row r="1437" spans="1:23">
      <c r="A1437" s="1"/>
      <c r="B1437" s="1"/>
      <c r="C1437" s="1"/>
      <c r="D1437" s="1"/>
      <c r="E1437" s="1"/>
      <c r="F1437" s="1"/>
      <c r="G1437" s="1"/>
      <c r="H1437" s="1"/>
      <c r="I1437" s="1"/>
      <c r="J1437" s="1"/>
      <c r="K1437" s="1"/>
      <c r="L1437" s="1"/>
      <c r="M1437" s="1"/>
      <c r="N1437" s="1"/>
      <c r="O1437" s="1"/>
      <c r="P1437" s="1"/>
      <c r="Q1437" s="1"/>
      <c r="R1437" s="1"/>
      <c r="S1437" s="1"/>
      <c r="T1437" s="1"/>
      <c r="U1437" s="1"/>
      <c r="V1437" s="1"/>
      <c r="W1437" s="1"/>
    </row>
    <row r="1438" spans="1:23">
      <c r="A1438" s="1"/>
      <c r="B1438" s="1"/>
      <c r="C1438" s="1"/>
      <c r="D1438" s="1"/>
      <c r="E1438" s="1"/>
      <c r="F1438" s="1"/>
      <c r="G1438" s="1"/>
      <c r="H1438" s="1"/>
      <c r="I1438" s="1"/>
      <c r="J1438" s="1"/>
      <c r="K1438" s="1"/>
      <c r="L1438" s="1"/>
      <c r="M1438" s="1"/>
      <c r="N1438" s="1"/>
      <c r="O1438" s="1"/>
      <c r="P1438" s="1"/>
      <c r="Q1438" s="1"/>
      <c r="R1438" s="1"/>
      <c r="S1438" s="1"/>
      <c r="T1438" s="1"/>
      <c r="U1438" s="1"/>
      <c r="V1438" s="1"/>
      <c r="W1438" s="1"/>
    </row>
    <row r="1439" spans="1:23">
      <c r="A1439" s="1"/>
      <c r="B1439" s="1"/>
      <c r="C1439" s="1"/>
      <c r="D1439" s="1"/>
      <c r="E1439" s="1"/>
      <c r="F1439" s="1"/>
      <c r="G1439" s="1"/>
      <c r="H1439" s="1"/>
      <c r="I1439" s="1"/>
      <c r="J1439" s="1"/>
      <c r="K1439" s="1"/>
      <c r="L1439" s="1"/>
      <c r="M1439" s="1"/>
      <c r="N1439" s="1"/>
      <c r="O1439" s="1"/>
      <c r="P1439" s="1"/>
      <c r="Q1439" s="1"/>
      <c r="R1439" s="1"/>
      <c r="S1439" s="1"/>
      <c r="T1439" s="1"/>
      <c r="U1439" s="1"/>
      <c r="V1439" s="1"/>
      <c r="W1439" s="1"/>
    </row>
    <row r="1440" spans="1:23">
      <c r="A1440" s="1"/>
      <c r="B1440" s="1"/>
      <c r="C1440" s="1"/>
      <c r="D1440" s="1"/>
      <c r="E1440" s="1"/>
      <c r="F1440" s="1"/>
      <c r="G1440" s="1"/>
      <c r="H1440" s="1"/>
      <c r="I1440" s="1"/>
      <c r="J1440" s="1"/>
      <c r="K1440" s="1"/>
      <c r="L1440" s="1"/>
      <c r="M1440" s="1"/>
      <c r="N1440" s="1"/>
      <c r="O1440" s="1"/>
      <c r="P1440" s="1"/>
      <c r="Q1440" s="1"/>
      <c r="R1440" s="1"/>
      <c r="S1440" s="1"/>
      <c r="T1440" s="1"/>
      <c r="U1440" s="1"/>
      <c r="V1440" s="1"/>
      <c r="W1440" s="1"/>
    </row>
    <row r="1441" spans="1:23">
      <c r="A1441" s="1"/>
      <c r="B1441" s="1"/>
      <c r="C1441" s="1"/>
      <c r="D1441" s="1"/>
      <c r="E1441" s="1"/>
      <c r="F1441" s="1"/>
      <c r="G1441" s="1"/>
      <c r="H1441" s="1"/>
      <c r="I1441" s="1"/>
      <c r="J1441" s="1"/>
      <c r="K1441" s="1"/>
      <c r="L1441" s="1"/>
      <c r="M1441" s="1"/>
      <c r="N1441" s="1"/>
      <c r="O1441" s="1"/>
      <c r="P1441" s="1"/>
      <c r="Q1441" s="1"/>
      <c r="R1441" s="1"/>
      <c r="S1441" s="1"/>
      <c r="T1441" s="1"/>
      <c r="U1441" s="1"/>
      <c r="V1441" s="1"/>
      <c r="W1441" s="1"/>
    </row>
    <row r="1442" spans="1:23">
      <c r="A1442" s="1"/>
      <c r="B1442" s="1"/>
      <c r="C1442" s="1"/>
      <c r="D1442" s="1"/>
      <c r="E1442" s="1"/>
      <c r="F1442" s="1"/>
      <c r="G1442" s="1"/>
      <c r="H1442" s="1"/>
      <c r="I1442" s="1"/>
      <c r="J1442" s="1"/>
      <c r="K1442" s="1"/>
      <c r="L1442" s="1"/>
      <c r="M1442" s="1"/>
      <c r="N1442" s="1"/>
      <c r="O1442" s="1"/>
      <c r="P1442" s="1"/>
      <c r="Q1442" s="1"/>
      <c r="R1442" s="1"/>
      <c r="S1442" s="1"/>
      <c r="T1442" s="1"/>
      <c r="U1442" s="1"/>
      <c r="V1442" s="1"/>
      <c r="W1442" s="1"/>
    </row>
    <row r="1443" spans="1:23">
      <c r="A1443" s="1"/>
      <c r="B1443" s="1"/>
      <c r="C1443" s="1"/>
      <c r="D1443" s="1"/>
      <c r="E1443" s="1"/>
      <c r="F1443" s="1"/>
      <c r="G1443" s="1"/>
      <c r="H1443" s="1"/>
      <c r="I1443" s="1"/>
      <c r="J1443" s="1"/>
      <c r="K1443" s="1"/>
      <c r="L1443" s="1"/>
      <c r="M1443" s="1"/>
      <c r="N1443" s="1"/>
      <c r="O1443" s="1"/>
      <c r="P1443" s="1"/>
      <c r="Q1443" s="1"/>
      <c r="R1443" s="1"/>
      <c r="S1443" s="1"/>
      <c r="T1443" s="1"/>
      <c r="U1443" s="1"/>
      <c r="V1443" s="1"/>
      <c r="W1443" s="1"/>
    </row>
    <row r="1444" spans="1:23">
      <c r="A1444" s="1"/>
      <c r="B1444" s="1"/>
      <c r="C1444" s="1"/>
      <c r="D1444" s="1"/>
      <c r="E1444" s="1"/>
      <c r="F1444" s="1"/>
      <c r="G1444" s="1"/>
      <c r="H1444" s="1"/>
      <c r="I1444" s="1"/>
      <c r="J1444" s="1"/>
      <c r="K1444" s="1"/>
      <c r="L1444" s="1"/>
      <c r="M1444" s="1"/>
      <c r="N1444" s="1"/>
      <c r="O1444" s="1"/>
      <c r="P1444" s="1"/>
      <c r="Q1444" s="1"/>
      <c r="R1444" s="1"/>
      <c r="S1444" s="1"/>
      <c r="T1444" s="1"/>
      <c r="U1444" s="1"/>
      <c r="V1444" s="1"/>
      <c r="W1444" s="1"/>
    </row>
    <row r="1445" spans="1:23">
      <c r="A1445" s="1"/>
      <c r="B1445" s="1"/>
      <c r="C1445" s="1"/>
      <c r="D1445" s="1"/>
      <c r="E1445" s="1"/>
      <c r="F1445" s="1"/>
      <c r="G1445" s="1"/>
      <c r="H1445" s="1"/>
      <c r="I1445" s="1"/>
      <c r="J1445" s="1"/>
      <c r="K1445" s="1"/>
      <c r="L1445" s="1"/>
      <c r="M1445" s="1"/>
      <c r="N1445" s="1"/>
      <c r="O1445" s="1"/>
      <c r="P1445" s="1"/>
      <c r="Q1445" s="1"/>
      <c r="R1445" s="1"/>
      <c r="S1445" s="1"/>
      <c r="T1445" s="1"/>
      <c r="U1445" s="1"/>
      <c r="V1445" s="1"/>
      <c r="W1445" s="1"/>
    </row>
    <row r="1446" spans="1:23">
      <c r="A1446" s="1"/>
      <c r="B1446" s="1"/>
      <c r="C1446" s="1"/>
      <c r="D1446" s="1"/>
      <c r="E1446" s="1"/>
      <c r="F1446" s="1"/>
      <c r="G1446" s="1"/>
      <c r="H1446" s="1"/>
      <c r="I1446" s="1"/>
      <c r="J1446" s="1"/>
      <c r="K1446" s="1"/>
      <c r="L1446" s="1"/>
      <c r="M1446" s="1"/>
      <c r="N1446" s="1"/>
      <c r="O1446" s="1"/>
      <c r="P1446" s="1"/>
      <c r="Q1446" s="1"/>
      <c r="R1446" s="1"/>
      <c r="S1446" s="1"/>
      <c r="T1446" s="1"/>
      <c r="U1446" s="1"/>
      <c r="V1446" s="1"/>
      <c r="W1446" s="1"/>
    </row>
    <row r="1447" spans="1:23">
      <c r="A1447" s="1"/>
      <c r="B1447" s="1"/>
      <c r="C1447" s="1"/>
      <c r="D1447" s="1"/>
      <c r="E1447" s="1"/>
      <c r="F1447" s="1"/>
      <c r="G1447" s="1"/>
      <c r="H1447" s="1"/>
      <c r="I1447" s="1"/>
      <c r="J1447" s="1"/>
      <c r="K1447" s="1"/>
      <c r="L1447" s="1"/>
      <c r="M1447" s="1"/>
      <c r="N1447" s="1"/>
      <c r="O1447" s="1"/>
      <c r="P1447" s="1"/>
      <c r="Q1447" s="1"/>
      <c r="R1447" s="1"/>
      <c r="S1447" s="1"/>
      <c r="T1447" s="1"/>
      <c r="U1447" s="1"/>
      <c r="V1447" s="1"/>
      <c r="W1447" s="1"/>
    </row>
    <row r="1448" spans="1:23">
      <c r="A1448" s="1"/>
      <c r="B1448" s="1"/>
      <c r="C1448" s="1"/>
      <c r="D1448" s="1"/>
      <c r="E1448" s="1"/>
      <c r="F1448" s="1"/>
      <c r="G1448" s="1"/>
      <c r="H1448" s="1"/>
      <c r="I1448" s="1"/>
      <c r="J1448" s="1"/>
      <c r="K1448" s="1"/>
      <c r="L1448" s="1"/>
      <c r="M1448" s="1"/>
      <c r="N1448" s="1"/>
      <c r="O1448" s="1"/>
      <c r="P1448" s="1"/>
      <c r="Q1448" s="1"/>
      <c r="R1448" s="1"/>
      <c r="S1448" s="1"/>
      <c r="T1448" s="1"/>
      <c r="U1448" s="1"/>
      <c r="V1448" s="1"/>
      <c r="W1448" s="1"/>
    </row>
    <row r="1449" spans="1:23">
      <c r="A1449" s="1"/>
      <c r="B1449" s="1"/>
      <c r="C1449" s="1"/>
      <c r="D1449" s="1"/>
      <c r="E1449" s="1"/>
      <c r="F1449" s="1"/>
      <c r="G1449" s="1"/>
      <c r="H1449" s="1"/>
      <c r="I1449" s="1"/>
      <c r="J1449" s="1"/>
      <c r="K1449" s="1"/>
      <c r="L1449" s="1"/>
      <c r="M1449" s="1"/>
      <c r="N1449" s="1"/>
      <c r="O1449" s="1"/>
      <c r="P1449" s="1"/>
      <c r="Q1449" s="1"/>
      <c r="R1449" s="1"/>
      <c r="S1449" s="1"/>
      <c r="T1449" s="1"/>
      <c r="U1449" s="1"/>
      <c r="V1449" s="1"/>
      <c r="W1449" s="1"/>
    </row>
    <row r="1450" spans="1:23">
      <c r="A1450" s="1"/>
      <c r="B1450" s="1"/>
      <c r="C1450" s="1"/>
      <c r="D1450" s="1"/>
      <c r="E1450" s="1"/>
      <c r="F1450" s="1"/>
      <c r="G1450" s="1"/>
      <c r="H1450" s="1"/>
      <c r="I1450" s="1"/>
      <c r="J1450" s="1"/>
      <c r="K1450" s="1"/>
      <c r="L1450" s="1"/>
      <c r="M1450" s="1"/>
      <c r="N1450" s="1"/>
      <c r="O1450" s="1"/>
      <c r="P1450" s="1"/>
      <c r="Q1450" s="1"/>
      <c r="R1450" s="1"/>
      <c r="S1450" s="1"/>
      <c r="T1450" s="1"/>
      <c r="U1450" s="1"/>
      <c r="V1450" s="1"/>
      <c r="W1450" s="1"/>
    </row>
    <row r="1451" spans="1:23">
      <c r="A1451" s="1"/>
      <c r="B1451" s="1"/>
      <c r="C1451" s="1"/>
      <c r="D1451" s="1"/>
      <c r="E1451" s="1"/>
      <c r="F1451" s="1"/>
      <c r="G1451" s="1"/>
      <c r="H1451" s="1"/>
      <c r="I1451" s="1"/>
      <c r="J1451" s="1"/>
      <c r="K1451" s="1"/>
      <c r="L1451" s="1"/>
      <c r="M1451" s="1"/>
      <c r="N1451" s="1"/>
      <c r="O1451" s="1"/>
      <c r="P1451" s="1"/>
      <c r="Q1451" s="1"/>
      <c r="R1451" s="1"/>
      <c r="S1451" s="1"/>
      <c r="T1451" s="1"/>
      <c r="U1451" s="1"/>
      <c r="V1451" s="1"/>
      <c r="W1451" s="1"/>
    </row>
    <row r="1452" spans="1:23">
      <c r="A1452" s="1"/>
      <c r="B1452" s="1"/>
      <c r="C1452" s="1"/>
      <c r="D1452" s="1"/>
      <c r="E1452" s="1"/>
      <c r="F1452" s="1"/>
      <c r="G1452" s="1"/>
      <c r="H1452" s="1"/>
      <c r="I1452" s="1"/>
      <c r="J1452" s="1"/>
      <c r="K1452" s="1"/>
      <c r="L1452" s="1"/>
      <c r="M1452" s="1"/>
      <c r="N1452" s="1"/>
      <c r="O1452" s="1"/>
      <c r="P1452" s="1"/>
      <c r="Q1452" s="1"/>
      <c r="R1452" s="1"/>
      <c r="S1452" s="1"/>
      <c r="T1452" s="1"/>
      <c r="U1452" s="1"/>
      <c r="V1452" s="1"/>
      <c r="W1452" s="1"/>
    </row>
    <row r="1453" spans="1:23">
      <c r="A1453" s="1"/>
      <c r="B1453" s="1"/>
      <c r="C1453" s="1"/>
      <c r="D1453" s="1"/>
      <c r="E1453" s="1"/>
      <c r="F1453" s="1"/>
      <c r="G1453" s="1"/>
      <c r="H1453" s="1"/>
      <c r="I1453" s="1"/>
      <c r="J1453" s="1"/>
      <c r="K1453" s="1"/>
      <c r="L1453" s="1"/>
      <c r="M1453" s="1"/>
      <c r="N1453" s="1"/>
      <c r="O1453" s="1"/>
      <c r="P1453" s="1"/>
      <c r="Q1453" s="1"/>
      <c r="R1453" s="1"/>
      <c r="S1453" s="1"/>
      <c r="T1453" s="1"/>
      <c r="U1453" s="1"/>
      <c r="V1453" s="1"/>
      <c r="W1453" s="1"/>
    </row>
    <row r="1454" spans="1:23">
      <c r="A1454" s="1"/>
      <c r="B1454" s="1"/>
      <c r="C1454" s="1"/>
      <c r="D1454" s="1"/>
      <c r="E1454" s="1"/>
      <c r="F1454" s="1"/>
      <c r="G1454" s="1"/>
      <c r="H1454" s="1"/>
      <c r="I1454" s="1"/>
      <c r="J1454" s="1"/>
      <c r="K1454" s="1"/>
      <c r="L1454" s="1"/>
      <c r="M1454" s="1"/>
      <c r="N1454" s="1"/>
      <c r="O1454" s="1"/>
      <c r="P1454" s="1"/>
      <c r="Q1454" s="1"/>
      <c r="R1454" s="1"/>
      <c r="S1454" s="1"/>
      <c r="T1454" s="1"/>
      <c r="U1454" s="1"/>
      <c r="V1454" s="1"/>
      <c r="W1454" s="1"/>
    </row>
    <row r="1455" spans="1:23">
      <c r="A1455" s="1"/>
      <c r="B1455" s="1"/>
      <c r="C1455" s="1"/>
      <c r="D1455" s="1"/>
      <c r="E1455" s="1"/>
      <c r="F1455" s="1"/>
      <c r="G1455" s="1"/>
      <c r="H1455" s="1"/>
      <c r="I1455" s="1"/>
      <c r="J1455" s="1"/>
      <c r="K1455" s="1"/>
      <c r="L1455" s="1"/>
      <c r="M1455" s="1"/>
      <c r="N1455" s="1"/>
      <c r="O1455" s="1"/>
      <c r="P1455" s="1"/>
      <c r="Q1455" s="1"/>
      <c r="R1455" s="1"/>
      <c r="S1455" s="1"/>
      <c r="T1455" s="1"/>
      <c r="U1455" s="1"/>
      <c r="V1455" s="1"/>
      <c r="W1455" s="1"/>
    </row>
    <row r="1456" spans="1:23">
      <c r="A1456" s="1"/>
      <c r="B1456" s="1"/>
      <c r="C1456" s="1"/>
      <c r="D1456" s="1"/>
      <c r="E1456" s="1"/>
      <c r="F1456" s="1"/>
      <c r="G1456" s="1"/>
      <c r="H1456" s="1"/>
      <c r="I1456" s="1"/>
      <c r="J1456" s="1"/>
      <c r="K1456" s="1"/>
      <c r="L1456" s="1"/>
      <c r="M1456" s="1"/>
      <c r="N1456" s="1"/>
      <c r="O1456" s="1"/>
      <c r="P1456" s="1"/>
      <c r="Q1456" s="1"/>
      <c r="R1456" s="1"/>
      <c r="S1456" s="1"/>
      <c r="T1456" s="1"/>
      <c r="U1456" s="1"/>
      <c r="V1456" s="1"/>
      <c r="W1456" s="1"/>
    </row>
    <row r="1457" spans="1:23">
      <c r="A1457" s="1"/>
      <c r="B1457" s="1"/>
      <c r="C1457" s="1"/>
      <c r="D1457" s="1"/>
      <c r="E1457" s="1"/>
      <c r="F1457" s="1"/>
      <c r="G1457" s="1"/>
      <c r="H1457" s="1"/>
      <c r="I1457" s="1"/>
      <c r="J1457" s="1"/>
      <c r="K1457" s="1"/>
      <c r="L1457" s="1"/>
      <c r="M1457" s="1"/>
      <c r="N1457" s="1"/>
      <c r="O1457" s="1"/>
      <c r="P1457" s="1"/>
      <c r="Q1457" s="1"/>
      <c r="R1457" s="1"/>
      <c r="S1457" s="1"/>
      <c r="T1457" s="1"/>
      <c r="U1457" s="1"/>
      <c r="V1457" s="1"/>
      <c r="W1457" s="1"/>
    </row>
    <row r="1458" spans="1:23">
      <c r="A1458" s="1"/>
      <c r="B1458" s="1"/>
      <c r="C1458" s="1"/>
      <c r="D1458" s="1"/>
      <c r="E1458" s="1"/>
      <c r="F1458" s="1"/>
      <c r="G1458" s="1"/>
      <c r="H1458" s="1"/>
      <c r="I1458" s="1"/>
      <c r="J1458" s="1"/>
      <c r="K1458" s="1"/>
      <c r="L1458" s="1"/>
      <c r="M1458" s="1"/>
      <c r="N1458" s="1"/>
      <c r="O1458" s="1"/>
      <c r="P1458" s="1"/>
      <c r="Q1458" s="1"/>
      <c r="R1458" s="1"/>
      <c r="S1458" s="1"/>
      <c r="T1458" s="1"/>
      <c r="U1458" s="1"/>
      <c r="V1458" s="1"/>
      <c r="W1458" s="1"/>
    </row>
    <row r="1459" spans="1:23">
      <c r="A1459" s="1"/>
      <c r="B1459" s="1"/>
      <c r="C1459" s="1"/>
      <c r="D1459" s="1"/>
      <c r="E1459" s="1"/>
      <c r="F1459" s="1"/>
      <c r="G1459" s="1"/>
      <c r="H1459" s="1"/>
      <c r="I1459" s="1"/>
      <c r="J1459" s="1"/>
      <c r="K1459" s="1"/>
      <c r="L1459" s="1"/>
      <c r="M1459" s="1"/>
      <c r="N1459" s="1"/>
      <c r="O1459" s="1"/>
      <c r="P1459" s="1"/>
      <c r="Q1459" s="1"/>
      <c r="R1459" s="1"/>
      <c r="S1459" s="1"/>
      <c r="T1459" s="1"/>
      <c r="U1459" s="1"/>
      <c r="V1459" s="1"/>
      <c r="W1459" s="1"/>
    </row>
    <row r="1460" spans="1:23">
      <c r="A1460" s="1"/>
      <c r="B1460" s="1"/>
      <c r="C1460" s="1"/>
      <c r="D1460" s="1"/>
      <c r="E1460" s="1"/>
      <c r="F1460" s="1"/>
      <c r="G1460" s="1"/>
      <c r="H1460" s="1"/>
      <c r="I1460" s="1"/>
      <c r="J1460" s="1"/>
      <c r="K1460" s="1"/>
      <c r="L1460" s="1"/>
      <c r="M1460" s="1"/>
      <c r="N1460" s="1"/>
      <c r="O1460" s="1"/>
      <c r="P1460" s="1"/>
      <c r="Q1460" s="1"/>
      <c r="R1460" s="1"/>
      <c r="S1460" s="1"/>
      <c r="T1460" s="1"/>
      <c r="U1460" s="1"/>
      <c r="V1460" s="1"/>
      <c r="W1460" s="1"/>
    </row>
    <row r="1461" spans="1:23">
      <c r="A1461" s="1"/>
      <c r="B1461" s="1"/>
      <c r="C1461" s="1"/>
      <c r="D1461" s="1"/>
      <c r="E1461" s="1"/>
      <c r="F1461" s="1"/>
      <c r="G1461" s="1"/>
      <c r="H1461" s="1"/>
      <c r="I1461" s="1"/>
      <c r="J1461" s="1"/>
      <c r="K1461" s="1"/>
      <c r="L1461" s="1"/>
      <c r="M1461" s="1"/>
      <c r="N1461" s="1"/>
      <c r="O1461" s="1"/>
      <c r="P1461" s="1"/>
      <c r="Q1461" s="1"/>
      <c r="R1461" s="1"/>
      <c r="S1461" s="1"/>
      <c r="T1461" s="1"/>
      <c r="U1461" s="1"/>
      <c r="V1461" s="1"/>
      <c r="W1461" s="1"/>
    </row>
    <row r="1462" spans="1:23">
      <c r="A1462" s="1"/>
      <c r="B1462" s="1"/>
      <c r="C1462" s="1"/>
      <c r="D1462" s="1"/>
      <c r="E1462" s="1"/>
      <c r="F1462" s="1"/>
      <c r="G1462" s="1"/>
      <c r="H1462" s="1"/>
      <c r="I1462" s="1"/>
      <c r="J1462" s="1"/>
      <c r="K1462" s="1"/>
      <c r="L1462" s="1"/>
      <c r="M1462" s="1"/>
      <c r="N1462" s="1"/>
      <c r="O1462" s="1"/>
      <c r="P1462" s="1"/>
      <c r="Q1462" s="1"/>
      <c r="R1462" s="1"/>
      <c r="S1462" s="1"/>
      <c r="T1462" s="1"/>
      <c r="U1462" s="1"/>
      <c r="V1462" s="1"/>
      <c r="W1462" s="1"/>
    </row>
    <row r="1463" spans="1:23">
      <c r="A1463" s="1"/>
      <c r="B1463" s="1"/>
      <c r="C1463" s="1"/>
      <c r="D1463" s="1"/>
      <c r="E1463" s="1"/>
      <c r="F1463" s="1"/>
      <c r="G1463" s="1"/>
      <c r="H1463" s="1"/>
      <c r="I1463" s="1"/>
      <c r="J1463" s="1"/>
      <c r="K1463" s="1"/>
      <c r="L1463" s="1"/>
      <c r="M1463" s="1"/>
      <c r="N1463" s="1"/>
      <c r="O1463" s="1"/>
      <c r="P1463" s="1"/>
      <c r="Q1463" s="1"/>
      <c r="R1463" s="1"/>
      <c r="S1463" s="1"/>
      <c r="T1463" s="1"/>
      <c r="U1463" s="1"/>
      <c r="V1463" s="1"/>
      <c r="W1463" s="1"/>
    </row>
    <row r="1464" spans="1:23">
      <c r="A1464" s="1"/>
      <c r="B1464" s="1"/>
      <c r="C1464" s="1"/>
      <c r="D1464" s="1"/>
      <c r="E1464" s="1"/>
      <c r="F1464" s="1"/>
      <c r="G1464" s="1"/>
      <c r="H1464" s="1"/>
      <c r="I1464" s="1"/>
      <c r="J1464" s="1"/>
      <c r="K1464" s="1"/>
      <c r="L1464" s="1"/>
      <c r="M1464" s="1"/>
      <c r="N1464" s="1"/>
      <c r="O1464" s="1"/>
      <c r="P1464" s="1"/>
      <c r="Q1464" s="1"/>
      <c r="R1464" s="1"/>
      <c r="S1464" s="1"/>
      <c r="T1464" s="1"/>
      <c r="U1464" s="1"/>
      <c r="V1464" s="1"/>
      <c r="W1464" s="1"/>
    </row>
    <row r="1465" spans="1:23">
      <c r="A1465" s="1"/>
      <c r="B1465" s="1"/>
      <c r="C1465" s="1"/>
      <c r="D1465" s="1"/>
      <c r="E1465" s="1"/>
      <c r="F1465" s="1"/>
      <c r="G1465" s="1"/>
      <c r="H1465" s="1"/>
      <c r="I1465" s="1"/>
      <c r="J1465" s="1"/>
      <c r="K1465" s="1"/>
      <c r="L1465" s="1"/>
      <c r="M1465" s="1"/>
      <c r="N1465" s="1"/>
      <c r="O1465" s="1"/>
      <c r="P1465" s="1"/>
      <c r="Q1465" s="1"/>
      <c r="R1465" s="1"/>
      <c r="S1465" s="1"/>
      <c r="T1465" s="1"/>
      <c r="U1465" s="1"/>
      <c r="V1465" s="1"/>
      <c r="W1465" s="1"/>
    </row>
    <row r="1466" spans="1:23">
      <c r="A1466" s="1"/>
      <c r="B1466" s="1"/>
      <c r="C1466" s="1"/>
      <c r="D1466" s="1"/>
      <c r="E1466" s="1"/>
      <c r="F1466" s="1"/>
      <c r="G1466" s="1"/>
      <c r="H1466" s="1"/>
      <c r="I1466" s="1"/>
      <c r="J1466" s="1"/>
      <c r="K1466" s="1"/>
      <c r="L1466" s="1"/>
      <c r="M1466" s="1"/>
      <c r="N1466" s="1"/>
      <c r="O1466" s="1"/>
      <c r="P1466" s="1"/>
      <c r="Q1466" s="1"/>
      <c r="R1466" s="1"/>
      <c r="S1466" s="1"/>
      <c r="T1466" s="1"/>
      <c r="U1466" s="1"/>
      <c r="V1466" s="1"/>
      <c r="W1466" s="1"/>
    </row>
    <row r="1467" spans="1:23">
      <c r="A1467" s="1"/>
      <c r="B1467" s="1"/>
      <c r="C1467" s="1"/>
      <c r="D1467" s="1"/>
      <c r="E1467" s="1"/>
      <c r="F1467" s="1"/>
      <c r="G1467" s="1"/>
      <c r="H1467" s="1"/>
      <c r="I1467" s="1"/>
      <c r="J1467" s="1"/>
      <c r="K1467" s="1"/>
      <c r="L1467" s="1"/>
      <c r="M1467" s="1"/>
      <c r="N1467" s="1"/>
      <c r="O1467" s="1"/>
      <c r="P1467" s="1"/>
      <c r="Q1467" s="1"/>
      <c r="R1467" s="1"/>
      <c r="S1467" s="1"/>
      <c r="T1467" s="1"/>
      <c r="U1467" s="1"/>
      <c r="V1467" s="1"/>
      <c r="W1467" s="1"/>
    </row>
    <row r="1468" spans="1:23">
      <c r="A1468" s="1"/>
      <c r="B1468" s="1"/>
      <c r="C1468" s="1"/>
      <c r="D1468" s="1"/>
      <c r="E1468" s="1"/>
      <c r="F1468" s="1"/>
      <c r="G1468" s="1"/>
      <c r="H1468" s="1"/>
      <c r="I1468" s="1"/>
      <c r="J1468" s="1"/>
      <c r="K1468" s="1"/>
      <c r="L1468" s="1"/>
      <c r="M1468" s="1"/>
      <c r="N1468" s="1"/>
      <c r="O1468" s="1"/>
      <c r="P1468" s="1"/>
      <c r="Q1468" s="1"/>
      <c r="R1468" s="1"/>
      <c r="S1468" s="1"/>
      <c r="T1468" s="1"/>
      <c r="U1468" s="1"/>
      <c r="V1468" s="1"/>
      <c r="W1468" s="1"/>
    </row>
    <row r="1469" spans="1:23">
      <c r="A1469" s="1"/>
      <c r="B1469" s="1"/>
      <c r="C1469" s="1"/>
      <c r="D1469" s="1"/>
      <c r="E1469" s="1"/>
      <c r="F1469" s="1"/>
      <c r="G1469" s="1"/>
      <c r="H1469" s="1"/>
      <c r="I1469" s="1"/>
      <c r="J1469" s="1"/>
      <c r="K1469" s="1"/>
      <c r="L1469" s="1"/>
      <c r="M1469" s="1"/>
      <c r="N1469" s="1"/>
      <c r="O1469" s="1"/>
      <c r="P1469" s="1"/>
      <c r="Q1469" s="1"/>
      <c r="R1469" s="1"/>
      <c r="S1469" s="1"/>
      <c r="T1469" s="1"/>
      <c r="U1469" s="1"/>
      <c r="V1469" s="1"/>
      <c r="W1469" s="1"/>
    </row>
    <row r="1470" spans="1:23">
      <c r="A1470" s="1"/>
      <c r="B1470" s="1"/>
      <c r="C1470" s="1"/>
      <c r="D1470" s="1"/>
      <c r="E1470" s="1"/>
      <c r="F1470" s="1"/>
      <c r="G1470" s="1"/>
      <c r="H1470" s="1"/>
      <c r="I1470" s="1"/>
      <c r="J1470" s="1"/>
      <c r="K1470" s="1"/>
      <c r="L1470" s="1"/>
      <c r="M1470" s="1"/>
      <c r="N1470" s="1"/>
      <c r="O1470" s="1"/>
      <c r="P1470" s="1"/>
      <c r="Q1470" s="1"/>
      <c r="R1470" s="1"/>
      <c r="S1470" s="1"/>
      <c r="T1470" s="1"/>
      <c r="U1470" s="1"/>
      <c r="V1470" s="1"/>
      <c r="W1470" s="1"/>
    </row>
    <row r="1471" spans="1:23">
      <c r="A1471" s="1"/>
      <c r="B1471" s="1"/>
      <c r="C1471" s="1"/>
      <c r="D1471" s="1"/>
      <c r="E1471" s="1"/>
      <c r="F1471" s="1"/>
      <c r="G1471" s="1"/>
      <c r="H1471" s="1"/>
      <c r="I1471" s="1"/>
      <c r="J1471" s="1"/>
      <c r="K1471" s="1"/>
      <c r="L1471" s="1"/>
      <c r="M1471" s="1"/>
      <c r="N1471" s="1"/>
      <c r="O1471" s="1"/>
      <c r="P1471" s="1"/>
      <c r="Q1471" s="1"/>
      <c r="R1471" s="1"/>
      <c r="S1471" s="1"/>
      <c r="T1471" s="1"/>
      <c r="U1471" s="1"/>
      <c r="V1471" s="1"/>
      <c r="W1471" s="1"/>
    </row>
    <row r="1472" spans="1:23">
      <c r="A1472" s="1"/>
      <c r="B1472" s="1"/>
      <c r="C1472" s="1"/>
      <c r="D1472" s="1"/>
      <c r="E1472" s="1"/>
      <c r="F1472" s="1"/>
      <c r="G1472" s="1"/>
      <c r="H1472" s="1"/>
      <c r="I1472" s="1"/>
      <c r="J1472" s="1"/>
      <c r="K1472" s="1"/>
      <c r="L1472" s="1"/>
      <c r="M1472" s="1"/>
      <c r="N1472" s="1"/>
      <c r="O1472" s="1"/>
      <c r="P1472" s="1"/>
      <c r="Q1472" s="1"/>
      <c r="R1472" s="1"/>
      <c r="S1472" s="1"/>
      <c r="T1472" s="1"/>
      <c r="U1472" s="1"/>
      <c r="V1472" s="1"/>
      <c r="W1472" s="1"/>
    </row>
    <row r="1473" spans="1:23">
      <c r="A1473" s="1"/>
      <c r="B1473" s="1"/>
      <c r="C1473" s="1"/>
      <c r="D1473" s="1"/>
      <c r="E1473" s="1"/>
      <c r="F1473" s="1"/>
      <c r="G1473" s="1"/>
      <c r="H1473" s="1"/>
      <c r="I1473" s="1"/>
      <c r="J1473" s="1"/>
      <c r="K1473" s="1"/>
      <c r="L1473" s="1"/>
      <c r="M1473" s="1"/>
      <c r="N1473" s="1"/>
      <c r="O1473" s="1"/>
      <c r="P1473" s="1"/>
      <c r="Q1473" s="1"/>
      <c r="R1473" s="1"/>
      <c r="S1473" s="1"/>
      <c r="T1473" s="1"/>
      <c r="U1473" s="1"/>
      <c r="V1473" s="1"/>
      <c r="W1473" s="1"/>
    </row>
    <row r="1474" spans="1:23">
      <c r="A1474" s="1"/>
      <c r="B1474" s="1"/>
      <c r="C1474" s="1"/>
      <c r="D1474" s="1"/>
      <c r="E1474" s="1"/>
      <c r="F1474" s="1"/>
      <c r="G1474" s="1"/>
      <c r="H1474" s="1"/>
      <c r="I1474" s="1"/>
      <c r="J1474" s="1"/>
      <c r="K1474" s="1"/>
      <c r="L1474" s="1"/>
      <c r="M1474" s="1"/>
      <c r="N1474" s="1"/>
      <c r="O1474" s="1"/>
      <c r="P1474" s="1"/>
      <c r="Q1474" s="1"/>
      <c r="R1474" s="1"/>
      <c r="S1474" s="1"/>
      <c r="T1474" s="1"/>
      <c r="U1474" s="1"/>
      <c r="V1474" s="1"/>
      <c r="W1474" s="1"/>
    </row>
    <row r="1475" spans="1:23">
      <c r="A1475" s="1"/>
      <c r="B1475" s="1"/>
      <c r="C1475" s="1"/>
      <c r="D1475" s="1"/>
      <c r="E1475" s="1"/>
      <c r="F1475" s="1"/>
      <c r="G1475" s="1"/>
      <c r="H1475" s="1"/>
      <c r="I1475" s="1"/>
      <c r="J1475" s="1"/>
      <c r="K1475" s="1"/>
      <c r="L1475" s="1"/>
      <c r="M1475" s="1"/>
      <c r="N1475" s="1"/>
      <c r="O1475" s="1"/>
      <c r="P1475" s="1"/>
      <c r="Q1475" s="1"/>
      <c r="R1475" s="1"/>
      <c r="S1475" s="1"/>
      <c r="T1475" s="1"/>
      <c r="U1475" s="1"/>
      <c r="V1475" s="1"/>
      <c r="W1475" s="1"/>
    </row>
    <row r="1476" spans="1:23">
      <c r="A1476" s="1"/>
      <c r="B1476" s="1"/>
      <c r="C1476" s="1"/>
      <c r="D1476" s="1"/>
      <c r="E1476" s="1"/>
      <c r="F1476" s="1"/>
      <c r="G1476" s="1"/>
      <c r="H1476" s="1"/>
      <c r="I1476" s="1"/>
      <c r="J1476" s="1"/>
      <c r="K1476" s="1"/>
      <c r="L1476" s="1"/>
      <c r="M1476" s="1"/>
      <c r="N1476" s="1"/>
      <c r="O1476" s="1"/>
      <c r="P1476" s="1"/>
      <c r="Q1476" s="1"/>
      <c r="R1476" s="1"/>
      <c r="S1476" s="1"/>
      <c r="T1476" s="1"/>
      <c r="U1476" s="1"/>
      <c r="V1476" s="1"/>
      <c r="W1476" s="1"/>
    </row>
    <row r="1477" spans="1:23">
      <c r="A1477" s="1"/>
      <c r="B1477" s="1"/>
      <c r="C1477" s="1"/>
      <c r="D1477" s="1"/>
      <c r="E1477" s="1"/>
      <c r="F1477" s="1"/>
      <c r="G1477" s="1"/>
      <c r="H1477" s="1"/>
      <c r="I1477" s="1"/>
      <c r="J1477" s="1"/>
      <c r="K1477" s="1"/>
      <c r="L1477" s="1"/>
      <c r="M1477" s="1"/>
      <c r="N1477" s="1"/>
      <c r="O1477" s="1"/>
      <c r="P1477" s="1"/>
      <c r="Q1477" s="1"/>
      <c r="R1477" s="1"/>
      <c r="S1477" s="1"/>
      <c r="T1477" s="1"/>
      <c r="U1477" s="1"/>
      <c r="V1477" s="1"/>
      <c r="W1477" s="1"/>
    </row>
    <row r="1478" spans="1:23">
      <c r="A1478" s="1"/>
      <c r="B1478" s="1"/>
      <c r="C1478" s="1"/>
      <c r="D1478" s="1"/>
      <c r="E1478" s="1"/>
      <c r="F1478" s="1"/>
      <c r="G1478" s="1"/>
      <c r="H1478" s="1"/>
      <c r="I1478" s="1"/>
      <c r="J1478" s="1"/>
      <c r="K1478" s="1"/>
      <c r="L1478" s="1"/>
      <c r="M1478" s="1"/>
      <c r="N1478" s="1"/>
      <c r="O1478" s="1"/>
      <c r="P1478" s="1"/>
      <c r="Q1478" s="1"/>
      <c r="R1478" s="1"/>
      <c r="S1478" s="1"/>
      <c r="T1478" s="1"/>
      <c r="U1478" s="1"/>
      <c r="V1478" s="1"/>
      <c r="W1478" s="1"/>
    </row>
    <row r="1479" spans="1:23">
      <c r="A1479" s="1"/>
      <c r="B1479" s="1"/>
      <c r="C1479" s="1"/>
      <c r="D1479" s="1"/>
      <c r="E1479" s="1"/>
      <c r="F1479" s="1"/>
      <c r="G1479" s="1"/>
      <c r="H1479" s="1"/>
      <c r="I1479" s="1"/>
      <c r="J1479" s="1"/>
      <c r="K1479" s="1"/>
      <c r="L1479" s="1"/>
      <c r="M1479" s="1"/>
      <c r="N1479" s="1"/>
      <c r="O1479" s="1"/>
      <c r="P1479" s="1"/>
      <c r="Q1479" s="1"/>
      <c r="R1479" s="1"/>
      <c r="S1479" s="1"/>
      <c r="T1479" s="1"/>
      <c r="U1479" s="1"/>
      <c r="V1479" s="1"/>
      <c r="W1479" s="1"/>
    </row>
    <row r="1480" spans="1:23">
      <c r="A1480" s="1"/>
      <c r="B1480" s="1"/>
      <c r="C1480" s="1"/>
      <c r="D1480" s="1"/>
      <c r="E1480" s="1"/>
      <c r="F1480" s="1"/>
      <c r="G1480" s="1"/>
      <c r="H1480" s="1"/>
      <c r="I1480" s="1"/>
      <c r="J1480" s="1"/>
      <c r="K1480" s="1"/>
      <c r="L1480" s="1"/>
      <c r="M1480" s="1"/>
      <c r="N1480" s="1"/>
      <c r="O1480" s="1"/>
      <c r="P1480" s="1"/>
      <c r="Q1480" s="1"/>
      <c r="R1480" s="1"/>
      <c r="S1480" s="1"/>
      <c r="T1480" s="1"/>
      <c r="U1480" s="1"/>
      <c r="V1480" s="1"/>
      <c r="W1480" s="1"/>
    </row>
    <row r="1481" spans="1:23">
      <c r="A1481" s="1"/>
      <c r="B1481" s="1"/>
      <c r="C1481" s="1"/>
      <c r="D1481" s="1"/>
      <c r="E1481" s="1"/>
      <c r="F1481" s="1"/>
      <c r="G1481" s="1"/>
      <c r="H1481" s="1"/>
      <c r="I1481" s="1"/>
      <c r="J1481" s="1"/>
      <c r="K1481" s="1"/>
      <c r="L1481" s="1"/>
      <c r="M1481" s="1"/>
      <c r="N1481" s="1"/>
      <c r="O1481" s="1"/>
      <c r="P1481" s="1"/>
      <c r="Q1481" s="1"/>
      <c r="R1481" s="1"/>
      <c r="S1481" s="1"/>
      <c r="T1481" s="1"/>
      <c r="U1481" s="1"/>
      <c r="V1481" s="1"/>
      <c r="W1481" s="1"/>
    </row>
    <row r="1482" spans="1:23">
      <c r="A1482" s="1"/>
      <c r="B1482" s="1"/>
      <c r="C1482" s="1"/>
      <c r="D1482" s="1"/>
      <c r="E1482" s="1"/>
      <c r="F1482" s="1"/>
      <c r="G1482" s="1"/>
      <c r="H1482" s="1"/>
      <c r="I1482" s="1"/>
      <c r="J1482" s="1"/>
      <c r="K1482" s="1"/>
      <c r="L1482" s="1"/>
      <c r="M1482" s="1"/>
      <c r="N1482" s="1"/>
      <c r="O1482" s="1"/>
      <c r="P1482" s="1"/>
      <c r="Q1482" s="1"/>
      <c r="R1482" s="1"/>
      <c r="S1482" s="1"/>
      <c r="T1482" s="1"/>
      <c r="U1482" s="1"/>
      <c r="V1482" s="1"/>
      <c r="W1482" s="1"/>
    </row>
    <row r="1483" spans="1:23">
      <c r="A1483" s="1"/>
      <c r="B1483" s="1"/>
      <c r="C1483" s="1"/>
      <c r="D1483" s="1"/>
      <c r="E1483" s="1"/>
      <c r="F1483" s="1"/>
      <c r="G1483" s="1"/>
      <c r="H1483" s="1"/>
      <c r="I1483" s="1"/>
      <c r="J1483" s="1"/>
      <c r="K1483" s="1"/>
      <c r="L1483" s="1"/>
      <c r="M1483" s="1"/>
      <c r="N1483" s="1"/>
      <c r="O1483" s="1"/>
      <c r="P1483" s="1"/>
      <c r="Q1483" s="1"/>
      <c r="R1483" s="1"/>
      <c r="S1483" s="1"/>
      <c r="T1483" s="1"/>
      <c r="U1483" s="1"/>
      <c r="V1483" s="1"/>
      <c r="W1483" s="1"/>
    </row>
    <row r="1484" spans="1:23">
      <c r="A1484" s="1"/>
      <c r="B1484" s="1"/>
      <c r="C1484" s="1"/>
      <c r="D1484" s="1"/>
      <c r="E1484" s="1"/>
      <c r="F1484" s="1"/>
      <c r="G1484" s="1"/>
      <c r="H1484" s="1"/>
      <c r="I1484" s="1"/>
      <c r="J1484" s="1"/>
      <c r="K1484" s="1"/>
      <c r="L1484" s="1"/>
      <c r="M1484" s="1"/>
      <c r="N1484" s="1"/>
      <c r="O1484" s="1"/>
      <c r="P1484" s="1"/>
      <c r="Q1484" s="1"/>
      <c r="R1484" s="1"/>
      <c r="S1484" s="1"/>
      <c r="T1484" s="1"/>
      <c r="U1484" s="1"/>
      <c r="V1484" s="1"/>
      <c r="W1484" s="1"/>
    </row>
    <row r="1485" spans="1:23">
      <c r="A1485" s="1"/>
      <c r="B1485" s="1"/>
      <c r="C1485" s="1"/>
      <c r="D1485" s="1"/>
      <c r="E1485" s="1"/>
      <c r="F1485" s="1"/>
      <c r="G1485" s="1"/>
      <c r="H1485" s="1"/>
      <c r="I1485" s="1"/>
      <c r="J1485" s="1"/>
      <c r="K1485" s="1"/>
      <c r="L1485" s="1"/>
      <c r="M1485" s="1"/>
      <c r="N1485" s="1"/>
      <c r="O1485" s="1"/>
      <c r="P1485" s="1"/>
      <c r="Q1485" s="1"/>
      <c r="R1485" s="1"/>
      <c r="S1485" s="1"/>
      <c r="T1485" s="1"/>
      <c r="U1485" s="1"/>
      <c r="V1485" s="1"/>
      <c r="W1485" s="1"/>
    </row>
    <row r="1486" spans="1:23">
      <c r="A1486" s="1"/>
      <c r="B1486" s="1"/>
      <c r="C1486" s="1"/>
      <c r="D1486" s="1"/>
      <c r="E1486" s="1"/>
      <c r="F1486" s="1"/>
      <c r="G1486" s="1"/>
      <c r="H1486" s="1"/>
      <c r="I1486" s="1"/>
      <c r="J1486" s="1"/>
      <c r="K1486" s="1"/>
      <c r="L1486" s="1"/>
      <c r="M1486" s="1"/>
      <c r="N1486" s="1"/>
      <c r="O1486" s="1"/>
      <c r="P1486" s="1"/>
      <c r="Q1486" s="1"/>
      <c r="R1486" s="1"/>
      <c r="S1486" s="1"/>
      <c r="T1486" s="1"/>
      <c r="U1486" s="1"/>
      <c r="V1486" s="1"/>
      <c r="W1486" s="1"/>
    </row>
    <row r="1487" spans="1:23">
      <c r="A1487" s="1"/>
      <c r="B1487" s="1"/>
      <c r="C1487" s="1"/>
      <c r="D1487" s="1"/>
      <c r="E1487" s="1"/>
      <c r="F1487" s="1"/>
      <c r="G1487" s="1"/>
      <c r="H1487" s="1"/>
      <c r="I1487" s="1"/>
      <c r="J1487" s="1"/>
      <c r="K1487" s="1"/>
      <c r="L1487" s="1"/>
      <c r="M1487" s="1"/>
      <c r="N1487" s="1"/>
      <c r="O1487" s="1"/>
      <c r="P1487" s="1"/>
      <c r="Q1487" s="1"/>
      <c r="R1487" s="1"/>
      <c r="S1487" s="1"/>
      <c r="T1487" s="1"/>
      <c r="U1487" s="1"/>
      <c r="V1487" s="1"/>
      <c r="W1487" s="1"/>
    </row>
    <row r="1488" spans="1:23">
      <c r="A1488" s="1"/>
      <c r="B1488" s="1"/>
      <c r="C1488" s="1"/>
      <c r="D1488" s="1"/>
      <c r="E1488" s="1"/>
      <c r="F1488" s="1"/>
      <c r="G1488" s="1"/>
      <c r="H1488" s="1"/>
      <c r="I1488" s="1"/>
      <c r="J1488" s="1"/>
      <c r="K1488" s="1"/>
      <c r="L1488" s="1"/>
      <c r="M1488" s="1"/>
      <c r="N1488" s="1"/>
      <c r="O1488" s="1"/>
      <c r="P1488" s="1"/>
      <c r="Q1488" s="1"/>
      <c r="R1488" s="1"/>
      <c r="S1488" s="1"/>
      <c r="T1488" s="1"/>
      <c r="U1488" s="1"/>
      <c r="V1488" s="1"/>
      <c r="W1488" s="1"/>
    </row>
    <row r="1489" spans="1:23">
      <c r="A1489" s="1"/>
      <c r="B1489" s="1"/>
      <c r="C1489" s="1"/>
      <c r="D1489" s="1"/>
      <c r="E1489" s="1"/>
      <c r="F1489" s="1"/>
      <c r="G1489" s="1"/>
      <c r="H1489" s="1"/>
      <c r="I1489" s="1"/>
      <c r="J1489" s="1"/>
      <c r="K1489" s="1"/>
      <c r="L1489" s="1"/>
      <c r="M1489" s="1"/>
      <c r="N1489" s="1"/>
      <c r="O1489" s="1"/>
      <c r="P1489" s="1"/>
      <c r="Q1489" s="1"/>
      <c r="R1489" s="1"/>
      <c r="S1489" s="1"/>
      <c r="T1489" s="1"/>
      <c r="U1489" s="1"/>
      <c r="V1489" s="1"/>
      <c r="W1489" s="1"/>
    </row>
    <row r="1490" spans="1:23">
      <c r="A1490" s="1"/>
      <c r="B1490" s="1"/>
      <c r="C1490" s="1"/>
      <c r="D1490" s="1"/>
      <c r="E1490" s="1"/>
      <c r="F1490" s="1"/>
      <c r="G1490" s="1"/>
      <c r="H1490" s="1"/>
      <c r="I1490" s="1"/>
      <c r="J1490" s="1"/>
      <c r="K1490" s="1"/>
      <c r="L1490" s="1"/>
      <c r="M1490" s="1"/>
      <c r="N1490" s="1"/>
      <c r="O1490" s="1"/>
      <c r="P1490" s="1"/>
      <c r="Q1490" s="1"/>
      <c r="R1490" s="1"/>
      <c r="S1490" s="1"/>
      <c r="T1490" s="1"/>
      <c r="U1490" s="1"/>
      <c r="V1490" s="1"/>
      <c r="W1490" s="1"/>
    </row>
    <row r="1491" spans="1:23">
      <c r="A1491" s="1"/>
      <c r="B1491" s="1"/>
      <c r="C1491" s="1"/>
      <c r="D1491" s="1"/>
      <c r="E1491" s="1"/>
      <c r="F1491" s="1"/>
      <c r="G1491" s="1"/>
      <c r="H1491" s="1"/>
      <c r="I1491" s="1"/>
      <c r="J1491" s="1"/>
      <c r="K1491" s="1"/>
      <c r="L1491" s="1"/>
      <c r="M1491" s="1"/>
      <c r="N1491" s="1"/>
      <c r="O1491" s="1"/>
      <c r="P1491" s="1"/>
      <c r="Q1491" s="1"/>
      <c r="R1491" s="1"/>
      <c r="S1491" s="1"/>
      <c r="T1491" s="1"/>
      <c r="U1491" s="1"/>
      <c r="V1491" s="1"/>
      <c r="W1491" s="1"/>
    </row>
    <row r="1492" spans="1:23">
      <c r="A1492" s="1"/>
      <c r="B1492" s="1"/>
      <c r="C1492" s="1"/>
      <c r="D1492" s="1"/>
      <c r="E1492" s="1"/>
      <c r="F1492" s="1"/>
      <c r="G1492" s="1"/>
      <c r="H1492" s="1"/>
      <c r="I1492" s="1"/>
      <c r="J1492" s="1"/>
      <c r="K1492" s="1"/>
      <c r="L1492" s="1"/>
      <c r="M1492" s="1"/>
      <c r="N1492" s="1"/>
      <c r="O1492" s="1"/>
      <c r="P1492" s="1"/>
      <c r="Q1492" s="1"/>
      <c r="R1492" s="1"/>
      <c r="S1492" s="1"/>
      <c r="T1492" s="1"/>
      <c r="U1492" s="1"/>
      <c r="V1492" s="1"/>
      <c r="W1492" s="1"/>
    </row>
    <row r="1493" spans="1:23">
      <c r="A1493" s="1"/>
      <c r="B1493" s="1"/>
      <c r="C1493" s="1"/>
      <c r="D1493" s="1"/>
      <c r="E1493" s="1"/>
      <c r="F1493" s="1"/>
      <c r="G1493" s="1"/>
      <c r="H1493" s="1"/>
      <c r="I1493" s="1"/>
      <c r="J1493" s="1"/>
      <c r="K1493" s="1"/>
      <c r="L1493" s="1"/>
      <c r="M1493" s="1"/>
      <c r="N1493" s="1"/>
      <c r="O1493" s="1"/>
      <c r="P1493" s="1"/>
      <c r="Q1493" s="1"/>
      <c r="R1493" s="1"/>
      <c r="S1493" s="1"/>
      <c r="T1493" s="1"/>
      <c r="U1493" s="1"/>
      <c r="V1493" s="1"/>
      <c r="W1493" s="1"/>
    </row>
    <row r="1494" spans="1:23">
      <c r="A1494" s="1"/>
      <c r="B1494" s="1"/>
      <c r="C1494" s="1"/>
      <c r="D1494" s="1"/>
      <c r="E1494" s="1"/>
      <c r="F1494" s="1"/>
      <c r="G1494" s="1"/>
      <c r="H1494" s="1"/>
      <c r="I1494" s="1"/>
      <c r="J1494" s="1"/>
      <c r="K1494" s="1"/>
      <c r="L1494" s="1"/>
      <c r="M1494" s="1"/>
      <c r="N1494" s="1"/>
      <c r="O1494" s="1"/>
      <c r="P1494" s="1"/>
      <c r="Q1494" s="1"/>
      <c r="R1494" s="1"/>
      <c r="S1494" s="1"/>
      <c r="T1494" s="1"/>
      <c r="U1494" s="1"/>
      <c r="V1494" s="1"/>
      <c r="W1494" s="1"/>
    </row>
    <row r="1495" spans="1:23">
      <c r="A1495" s="1"/>
      <c r="B1495" s="1"/>
      <c r="C1495" s="1"/>
      <c r="D1495" s="1"/>
      <c r="E1495" s="1"/>
      <c r="F1495" s="1"/>
      <c r="G1495" s="1"/>
      <c r="H1495" s="1"/>
      <c r="I1495" s="1"/>
      <c r="J1495" s="1"/>
      <c r="K1495" s="1"/>
      <c r="L1495" s="1"/>
      <c r="M1495" s="1"/>
      <c r="N1495" s="1"/>
      <c r="O1495" s="1"/>
      <c r="P1495" s="1"/>
      <c r="Q1495" s="1"/>
      <c r="R1495" s="1"/>
      <c r="S1495" s="1"/>
      <c r="T1495" s="1"/>
      <c r="U1495" s="1"/>
      <c r="V1495" s="1"/>
      <c r="W1495" s="1"/>
    </row>
    <row r="1496" spans="1:23">
      <c r="A1496" s="1"/>
      <c r="B1496" s="1"/>
      <c r="C1496" s="1"/>
      <c r="D1496" s="1"/>
      <c r="E1496" s="1"/>
      <c r="F1496" s="1"/>
      <c r="G1496" s="1"/>
      <c r="H1496" s="1"/>
      <c r="I1496" s="1"/>
      <c r="J1496" s="1"/>
      <c r="K1496" s="1"/>
      <c r="L1496" s="1"/>
      <c r="M1496" s="1"/>
      <c r="N1496" s="1"/>
      <c r="O1496" s="1"/>
      <c r="P1496" s="1"/>
      <c r="Q1496" s="1"/>
      <c r="R1496" s="1"/>
      <c r="S1496" s="1"/>
      <c r="T1496" s="1"/>
      <c r="U1496" s="1"/>
      <c r="V1496" s="1"/>
      <c r="W1496" s="1"/>
    </row>
    <row r="1497" spans="1:23">
      <c r="A1497" s="1"/>
      <c r="B1497" s="1"/>
      <c r="C1497" s="1"/>
      <c r="D1497" s="1"/>
      <c r="E1497" s="1"/>
      <c r="F1497" s="1"/>
      <c r="G1497" s="1"/>
      <c r="H1497" s="1"/>
      <c r="I1497" s="1"/>
      <c r="J1497" s="1"/>
      <c r="K1497" s="1"/>
      <c r="L1497" s="1"/>
      <c r="M1497" s="1"/>
      <c r="N1497" s="1"/>
      <c r="O1497" s="1"/>
      <c r="P1497" s="1"/>
      <c r="Q1497" s="1"/>
      <c r="R1497" s="1"/>
      <c r="S1497" s="1"/>
      <c r="T1497" s="1"/>
      <c r="U1497" s="1"/>
      <c r="V1497" s="1"/>
      <c r="W1497" s="1"/>
    </row>
    <row r="1498" spans="1:23">
      <c r="A1498" s="1"/>
      <c r="B1498" s="1"/>
      <c r="C1498" s="1"/>
      <c r="D1498" s="1"/>
      <c r="E1498" s="1"/>
      <c r="F1498" s="1"/>
      <c r="G1498" s="1"/>
      <c r="H1498" s="1"/>
      <c r="I1498" s="1"/>
      <c r="J1498" s="1"/>
      <c r="K1498" s="1"/>
      <c r="L1498" s="1"/>
      <c r="M1498" s="1"/>
      <c r="N1498" s="1"/>
      <c r="O1498" s="1"/>
      <c r="P1498" s="1"/>
      <c r="Q1498" s="1"/>
      <c r="R1498" s="1"/>
      <c r="S1498" s="1"/>
      <c r="T1498" s="1"/>
      <c r="U1498" s="1"/>
      <c r="V1498" s="1"/>
      <c r="W1498" s="1"/>
    </row>
    <row r="1499" spans="1:23">
      <c r="A1499" s="1"/>
      <c r="B1499" s="1"/>
      <c r="C1499" s="1"/>
      <c r="D1499" s="1"/>
      <c r="E1499" s="1"/>
      <c r="F1499" s="1"/>
      <c r="G1499" s="1"/>
      <c r="H1499" s="1"/>
      <c r="I1499" s="1"/>
      <c r="J1499" s="1"/>
      <c r="K1499" s="1"/>
      <c r="L1499" s="1"/>
      <c r="M1499" s="1"/>
      <c r="N1499" s="1"/>
      <c r="O1499" s="1"/>
      <c r="P1499" s="1"/>
      <c r="Q1499" s="1"/>
      <c r="R1499" s="1"/>
      <c r="S1499" s="1"/>
      <c r="T1499" s="1"/>
      <c r="U1499" s="1"/>
      <c r="V1499" s="1"/>
      <c r="W1499" s="1"/>
    </row>
    <row r="1500" spans="1:23">
      <c r="A1500" s="1"/>
      <c r="B1500" s="1"/>
      <c r="C1500" s="1"/>
      <c r="D1500" s="1"/>
      <c r="E1500" s="1"/>
      <c r="F1500" s="1"/>
      <c r="G1500" s="1"/>
      <c r="H1500" s="1"/>
      <c r="I1500" s="1"/>
      <c r="J1500" s="1"/>
      <c r="K1500" s="1"/>
      <c r="L1500" s="1"/>
      <c r="M1500" s="1"/>
      <c r="N1500" s="1"/>
      <c r="O1500" s="1"/>
      <c r="P1500" s="1"/>
      <c r="Q1500" s="1"/>
      <c r="R1500" s="1"/>
      <c r="S1500" s="1"/>
      <c r="T1500" s="1"/>
      <c r="U1500" s="1"/>
      <c r="V1500" s="1"/>
      <c r="W1500" s="1"/>
    </row>
    <row r="1501" spans="1:23">
      <c r="A1501" s="1"/>
      <c r="B1501" s="1"/>
      <c r="C1501" s="1"/>
      <c r="D1501" s="1"/>
      <c r="E1501" s="1"/>
      <c r="F1501" s="1"/>
      <c r="G1501" s="1"/>
      <c r="H1501" s="1"/>
      <c r="I1501" s="1"/>
      <c r="J1501" s="1"/>
      <c r="K1501" s="1"/>
      <c r="L1501" s="1"/>
      <c r="M1501" s="1"/>
      <c r="N1501" s="1"/>
      <c r="O1501" s="1"/>
      <c r="P1501" s="1"/>
      <c r="Q1501" s="1"/>
      <c r="R1501" s="1"/>
      <c r="S1501" s="1"/>
      <c r="T1501" s="1"/>
      <c r="U1501" s="1"/>
      <c r="V1501" s="1"/>
      <c r="W1501" s="1"/>
    </row>
    <row r="1502" spans="1:23">
      <c r="A1502" s="1"/>
      <c r="B1502" s="1"/>
      <c r="C1502" s="1"/>
      <c r="D1502" s="1"/>
      <c r="E1502" s="1"/>
      <c r="F1502" s="1"/>
      <c r="G1502" s="1"/>
      <c r="H1502" s="1"/>
      <c r="I1502" s="1"/>
      <c r="J1502" s="1"/>
      <c r="K1502" s="1"/>
      <c r="L1502" s="1"/>
      <c r="M1502" s="1"/>
      <c r="N1502" s="1"/>
      <c r="O1502" s="1"/>
      <c r="P1502" s="1"/>
      <c r="Q1502" s="1"/>
      <c r="R1502" s="1"/>
      <c r="S1502" s="1"/>
      <c r="T1502" s="1"/>
      <c r="U1502" s="1"/>
      <c r="V1502" s="1"/>
      <c r="W1502" s="1"/>
    </row>
    <row r="1503" spans="1:23">
      <c r="A1503" s="1"/>
      <c r="B1503" s="1"/>
      <c r="C1503" s="1"/>
      <c r="D1503" s="1"/>
      <c r="E1503" s="1"/>
      <c r="F1503" s="1"/>
      <c r="G1503" s="1"/>
      <c r="H1503" s="1"/>
      <c r="I1503" s="1"/>
      <c r="J1503" s="1"/>
      <c r="K1503" s="1"/>
      <c r="L1503" s="1"/>
      <c r="M1503" s="1"/>
      <c r="N1503" s="1"/>
      <c r="O1503" s="1"/>
      <c r="P1503" s="1"/>
      <c r="Q1503" s="1"/>
      <c r="R1503" s="1"/>
      <c r="S1503" s="1"/>
      <c r="T1503" s="1"/>
      <c r="U1503" s="1"/>
      <c r="V1503" s="1"/>
      <c r="W1503" s="1"/>
    </row>
    <row r="1504" spans="1:23">
      <c r="A1504" s="1"/>
      <c r="B1504" s="1"/>
      <c r="C1504" s="1"/>
      <c r="D1504" s="1"/>
      <c r="E1504" s="1"/>
      <c r="F1504" s="1"/>
      <c r="G1504" s="1"/>
      <c r="H1504" s="1"/>
      <c r="I1504" s="1"/>
      <c r="J1504" s="1"/>
      <c r="K1504" s="1"/>
      <c r="L1504" s="1"/>
      <c r="M1504" s="1"/>
      <c r="N1504" s="1"/>
      <c r="O1504" s="1"/>
      <c r="P1504" s="1"/>
      <c r="Q1504" s="1"/>
      <c r="R1504" s="1"/>
      <c r="S1504" s="1"/>
      <c r="T1504" s="1"/>
      <c r="U1504" s="1"/>
      <c r="V1504" s="1"/>
      <c r="W1504" s="1"/>
    </row>
    <row r="1505" spans="1:23">
      <c r="A1505" s="1"/>
      <c r="B1505" s="1"/>
      <c r="C1505" s="1"/>
      <c r="D1505" s="1"/>
      <c r="E1505" s="1"/>
      <c r="F1505" s="1"/>
      <c r="G1505" s="1"/>
      <c r="H1505" s="1"/>
      <c r="I1505" s="1"/>
      <c r="J1505" s="1"/>
      <c r="K1505" s="1"/>
      <c r="L1505" s="1"/>
      <c r="M1505" s="1"/>
      <c r="N1505" s="1"/>
      <c r="O1505" s="1"/>
      <c r="P1505" s="1"/>
      <c r="Q1505" s="1"/>
      <c r="R1505" s="1"/>
      <c r="S1505" s="1"/>
      <c r="T1505" s="1"/>
      <c r="U1505" s="1"/>
      <c r="V1505" s="1"/>
      <c r="W1505" s="1"/>
    </row>
    <row r="1506" spans="1:23">
      <c r="A1506" s="1"/>
      <c r="B1506" s="1"/>
      <c r="C1506" s="1"/>
      <c r="D1506" s="1"/>
      <c r="E1506" s="1"/>
      <c r="F1506" s="1"/>
      <c r="G1506" s="1"/>
      <c r="H1506" s="1"/>
      <c r="I1506" s="1"/>
      <c r="J1506" s="1"/>
      <c r="K1506" s="1"/>
      <c r="L1506" s="1"/>
      <c r="M1506" s="1"/>
      <c r="N1506" s="1"/>
      <c r="O1506" s="1"/>
      <c r="P1506" s="1"/>
      <c r="Q1506" s="1"/>
      <c r="R1506" s="1"/>
      <c r="S1506" s="1"/>
      <c r="T1506" s="1"/>
      <c r="U1506" s="1"/>
      <c r="V1506" s="1"/>
      <c r="W1506" s="1"/>
    </row>
    <row r="1507" spans="1:23">
      <c r="A1507" s="1"/>
      <c r="B1507" s="1"/>
      <c r="C1507" s="1"/>
      <c r="D1507" s="1"/>
      <c r="E1507" s="1"/>
      <c r="F1507" s="1"/>
      <c r="G1507" s="1"/>
      <c r="H1507" s="1"/>
      <c r="I1507" s="1"/>
      <c r="J1507" s="1"/>
      <c r="K1507" s="1"/>
      <c r="L1507" s="1"/>
      <c r="M1507" s="1"/>
      <c r="N1507" s="1"/>
      <c r="O1507" s="1"/>
      <c r="P1507" s="1"/>
      <c r="Q1507" s="1"/>
      <c r="R1507" s="1"/>
      <c r="S1507" s="1"/>
      <c r="T1507" s="1"/>
      <c r="U1507" s="1"/>
      <c r="V1507" s="1"/>
      <c r="W1507" s="1"/>
    </row>
    <row r="1508" spans="1:23">
      <c r="A1508" s="1"/>
      <c r="B1508" s="1"/>
      <c r="C1508" s="1"/>
      <c r="D1508" s="1"/>
      <c r="E1508" s="1"/>
      <c r="F1508" s="1"/>
      <c r="G1508" s="1"/>
      <c r="H1508" s="1"/>
      <c r="I1508" s="1"/>
      <c r="J1508" s="1"/>
      <c r="K1508" s="1"/>
      <c r="L1508" s="1"/>
      <c r="M1508" s="1"/>
      <c r="N1508" s="1"/>
      <c r="O1508" s="1"/>
      <c r="P1508" s="1"/>
      <c r="Q1508" s="1"/>
      <c r="R1508" s="1"/>
      <c r="S1508" s="1"/>
      <c r="T1508" s="1"/>
      <c r="U1508" s="1"/>
      <c r="V1508" s="1"/>
      <c r="W1508" s="1"/>
    </row>
    <row r="1509" spans="1:23">
      <c r="A1509" s="1"/>
      <c r="B1509" s="1"/>
      <c r="C1509" s="1"/>
      <c r="D1509" s="1"/>
      <c r="E1509" s="1"/>
      <c r="F1509" s="1"/>
      <c r="G1509" s="1"/>
      <c r="H1509" s="1"/>
      <c r="I1509" s="1"/>
      <c r="J1509" s="1"/>
      <c r="K1509" s="1"/>
      <c r="L1509" s="1"/>
      <c r="M1509" s="1"/>
      <c r="N1509" s="1"/>
      <c r="O1509" s="1"/>
      <c r="P1509" s="1"/>
      <c r="Q1509" s="1"/>
      <c r="R1509" s="1"/>
      <c r="S1509" s="1"/>
      <c r="T1509" s="1"/>
      <c r="U1509" s="1"/>
      <c r="V1509" s="1"/>
      <c r="W1509" s="1"/>
    </row>
    <row r="1510" spans="1:23">
      <c r="A1510" s="1"/>
      <c r="B1510" s="1"/>
      <c r="C1510" s="1"/>
      <c r="D1510" s="1"/>
      <c r="E1510" s="1"/>
      <c r="F1510" s="1"/>
      <c r="G1510" s="1"/>
      <c r="H1510" s="1"/>
      <c r="I1510" s="1"/>
      <c r="J1510" s="1"/>
      <c r="K1510" s="1"/>
      <c r="L1510" s="1"/>
      <c r="M1510" s="1"/>
      <c r="N1510" s="1"/>
      <c r="O1510" s="1"/>
      <c r="P1510" s="1"/>
      <c r="Q1510" s="1"/>
      <c r="R1510" s="1"/>
      <c r="S1510" s="1"/>
      <c r="T1510" s="1"/>
      <c r="U1510" s="1"/>
      <c r="V1510" s="1"/>
      <c r="W1510" s="1"/>
    </row>
    <row r="1511" spans="1:23">
      <c r="A1511" s="1"/>
      <c r="B1511" s="1"/>
      <c r="C1511" s="1"/>
      <c r="D1511" s="1"/>
      <c r="E1511" s="1"/>
      <c r="F1511" s="1"/>
      <c r="G1511" s="1"/>
      <c r="H1511" s="1"/>
      <c r="I1511" s="1"/>
      <c r="J1511" s="1"/>
      <c r="K1511" s="1"/>
      <c r="L1511" s="1"/>
      <c r="M1511" s="1"/>
      <c r="N1511" s="1"/>
      <c r="O1511" s="1"/>
      <c r="P1511" s="1"/>
      <c r="Q1511" s="1"/>
      <c r="R1511" s="1"/>
      <c r="S1511" s="1"/>
      <c r="T1511" s="1"/>
      <c r="U1511" s="1"/>
      <c r="V1511" s="1"/>
      <c r="W1511" s="1"/>
    </row>
    <row r="1512" spans="1:23">
      <c r="A1512" s="1"/>
      <c r="B1512" s="1"/>
      <c r="C1512" s="1"/>
      <c r="D1512" s="1"/>
      <c r="E1512" s="1"/>
      <c r="F1512" s="1"/>
      <c r="G1512" s="1"/>
      <c r="H1512" s="1"/>
      <c r="I1512" s="1"/>
      <c r="J1512" s="1"/>
      <c r="K1512" s="1"/>
      <c r="L1512" s="1"/>
      <c r="M1512" s="1"/>
      <c r="N1512" s="1"/>
      <c r="O1512" s="1"/>
      <c r="P1512" s="1"/>
      <c r="Q1512" s="1"/>
      <c r="R1512" s="1"/>
      <c r="S1512" s="1"/>
      <c r="T1512" s="1"/>
      <c r="U1512" s="1"/>
      <c r="V1512" s="1"/>
      <c r="W1512" s="1"/>
    </row>
    <row r="1513" spans="1:23">
      <c r="A1513" s="1"/>
      <c r="B1513" s="1"/>
      <c r="C1513" s="1"/>
      <c r="D1513" s="1"/>
      <c r="E1513" s="1"/>
      <c r="F1513" s="1"/>
      <c r="G1513" s="1"/>
      <c r="H1513" s="1"/>
      <c r="I1513" s="1"/>
      <c r="J1513" s="1"/>
      <c r="K1513" s="1"/>
      <c r="L1513" s="1"/>
      <c r="M1513" s="1"/>
      <c r="N1513" s="1"/>
      <c r="O1513" s="1"/>
      <c r="P1513" s="1"/>
      <c r="Q1513" s="1"/>
      <c r="R1513" s="1"/>
      <c r="S1513" s="1"/>
      <c r="T1513" s="1"/>
      <c r="U1513" s="1"/>
      <c r="V1513" s="1"/>
      <c r="W1513" s="1"/>
    </row>
    <row r="1514" spans="1:23">
      <c r="A1514" s="1"/>
      <c r="B1514" s="1"/>
      <c r="C1514" s="1"/>
      <c r="D1514" s="1"/>
      <c r="E1514" s="1"/>
      <c r="F1514" s="1"/>
      <c r="G1514" s="1"/>
      <c r="H1514" s="1"/>
      <c r="I1514" s="1"/>
      <c r="J1514" s="1"/>
      <c r="K1514" s="1"/>
      <c r="L1514" s="1"/>
      <c r="M1514" s="1"/>
      <c r="N1514" s="1"/>
      <c r="O1514" s="1"/>
      <c r="P1514" s="1"/>
      <c r="Q1514" s="1"/>
      <c r="R1514" s="1"/>
      <c r="S1514" s="1"/>
      <c r="T1514" s="1"/>
      <c r="U1514" s="1"/>
      <c r="V1514" s="1"/>
      <c r="W1514" s="1"/>
    </row>
    <row r="1515" spans="1:23">
      <c r="A1515" s="1"/>
      <c r="B1515" s="1"/>
      <c r="C1515" s="1"/>
      <c r="D1515" s="1"/>
      <c r="E1515" s="1"/>
      <c r="F1515" s="1"/>
      <c r="G1515" s="1"/>
      <c r="H1515" s="1"/>
      <c r="I1515" s="1"/>
      <c r="J1515" s="1"/>
      <c r="K1515" s="1"/>
      <c r="L1515" s="1"/>
      <c r="M1515" s="1"/>
      <c r="N1515" s="1"/>
      <c r="O1515" s="1"/>
      <c r="P1515" s="1"/>
      <c r="Q1515" s="1"/>
      <c r="R1515" s="1"/>
      <c r="S1515" s="1"/>
      <c r="T1515" s="1"/>
      <c r="U1515" s="1"/>
      <c r="V1515" s="1"/>
      <c r="W1515" s="1"/>
    </row>
    <row r="1516" spans="1:23">
      <c r="A1516" s="1"/>
      <c r="B1516" s="1"/>
      <c r="C1516" s="1"/>
      <c r="D1516" s="1"/>
      <c r="E1516" s="1"/>
      <c r="F1516" s="1"/>
      <c r="G1516" s="1"/>
      <c r="H1516" s="1"/>
      <c r="I1516" s="1"/>
      <c r="J1516" s="1"/>
      <c r="K1516" s="1"/>
      <c r="L1516" s="1"/>
      <c r="M1516" s="1"/>
      <c r="N1516" s="1"/>
      <c r="O1516" s="1"/>
      <c r="P1516" s="1"/>
      <c r="Q1516" s="1"/>
      <c r="R1516" s="1"/>
      <c r="S1516" s="1"/>
      <c r="T1516" s="1"/>
      <c r="U1516" s="1"/>
      <c r="V1516" s="1"/>
      <c r="W1516" s="1"/>
    </row>
    <row r="1517" spans="1:23">
      <c r="A1517" s="1"/>
      <c r="B1517" s="1"/>
      <c r="C1517" s="1"/>
      <c r="D1517" s="1"/>
      <c r="E1517" s="1"/>
      <c r="F1517" s="1"/>
      <c r="G1517" s="1"/>
      <c r="H1517" s="1"/>
      <c r="I1517" s="1"/>
      <c r="J1517" s="1"/>
      <c r="K1517" s="1"/>
      <c r="L1517" s="1"/>
      <c r="M1517" s="1"/>
      <c r="N1517" s="1"/>
      <c r="O1517" s="1"/>
      <c r="P1517" s="1"/>
      <c r="Q1517" s="1"/>
      <c r="R1517" s="1"/>
      <c r="S1517" s="1"/>
      <c r="T1517" s="1"/>
      <c r="U1517" s="1"/>
      <c r="V1517" s="1"/>
      <c r="W1517" s="1"/>
    </row>
    <row r="1518" spans="1:23">
      <c r="A1518" s="1"/>
      <c r="B1518" s="1"/>
      <c r="C1518" s="1"/>
      <c r="D1518" s="1"/>
      <c r="E1518" s="1"/>
      <c r="F1518" s="1"/>
      <c r="G1518" s="1"/>
      <c r="H1518" s="1"/>
      <c r="I1518" s="1"/>
      <c r="J1518" s="1"/>
      <c r="K1518" s="1"/>
      <c r="L1518" s="1"/>
      <c r="M1518" s="1"/>
      <c r="N1518" s="1"/>
      <c r="O1518" s="1"/>
      <c r="P1518" s="1"/>
      <c r="Q1518" s="1"/>
      <c r="R1518" s="1"/>
      <c r="S1518" s="1"/>
      <c r="T1518" s="1"/>
      <c r="U1518" s="1"/>
      <c r="V1518" s="1"/>
      <c r="W1518" s="1"/>
    </row>
    <row r="1519" spans="1:23">
      <c r="A1519" s="1"/>
      <c r="B1519" s="1"/>
      <c r="C1519" s="1"/>
      <c r="D1519" s="1"/>
      <c r="E1519" s="1"/>
      <c r="F1519" s="1"/>
      <c r="G1519" s="1"/>
      <c r="H1519" s="1"/>
      <c r="I1519" s="1"/>
      <c r="J1519" s="1"/>
      <c r="K1519" s="1"/>
      <c r="L1519" s="1"/>
      <c r="M1519" s="1"/>
      <c r="N1519" s="1"/>
      <c r="O1519" s="1"/>
      <c r="P1519" s="1"/>
      <c r="Q1519" s="1"/>
      <c r="R1519" s="1"/>
      <c r="S1519" s="1"/>
      <c r="T1519" s="1"/>
      <c r="U1519" s="1"/>
      <c r="V1519" s="1"/>
      <c r="W1519" s="1"/>
    </row>
    <row r="1520" spans="1:23">
      <c r="A1520" s="1"/>
      <c r="B1520" s="1"/>
      <c r="C1520" s="1"/>
      <c r="D1520" s="1"/>
      <c r="E1520" s="1"/>
      <c r="F1520" s="1"/>
      <c r="G1520" s="1"/>
      <c r="H1520" s="1"/>
      <c r="I1520" s="1"/>
      <c r="J1520" s="1"/>
      <c r="K1520" s="1"/>
      <c r="L1520" s="1"/>
      <c r="M1520" s="1"/>
      <c r="N1520" s="1"/>
      <c r="O1520" s="1"/>
      <c r="P1520" s="1"/>
      <c r="Q1520" s="1"/>
      <c r="R1520" s="1"/>
      <c r="S1520" s="1"/>
      <c r="T1520" s="1"/>
      <c r="U1520" s="1"/>
      <c r="V1520" s="1"/>
      <c r="W1520" s="1"/>
    </row>
    <row r="1521" spans="1:23">
      <c r="A1521" s="1"/>
      <c r="B1521" s="1"/>
      <c r="C1521" s="1"/>
      <c r="D1521" s="1"/>
      <c r="E1521" s="1"/>
      <c r="F1521" s="1"/>
      <c r="G1521" s="1"/>
      <c r="H1521" s="1"/>
      <c r="I1521" s="1"/>
      <c r="J1521" s="1"/>
      <c r="K1521" s="1"/>
      <c r="L1521" s="1"/>
      <c r="M1521" s="1"/>
      <c r="N1521" s="1"/>
      <c r="O1521" s="1"/>
      <c r="P1521" s="1"/>
      <c r="Q1521" s="1"/>
      <c r="R1521" s="1"/>
      <c r="S1521" s="1"/>
      <c r="T1521" s="1"/>
      <c r="U1521" s="1"/>
      <c r="V1521" s="1"/>
      <c r="W1521" s="1"/>
    </row>
    <row r="1522" spans="1:23">
      <c r="A1522" s="1"/>
      <c r="B1522" s="1"/>
      <c r="C1522" s="1"/>
      <c r="D1522" s="1"/>
      <c r="E1522" s="1"/>
      <c r="F1522" s="1"/>
      <c r="G1522" s="1"/>
      <c r="H1522" s="1"/>
      <c r="I1522" s="1"/>
      <c r="J1522" s="1"/>
      <c r="K1522" s="1"/>
      <c r="L1522" s="1"/>
      <c r="M1522" s="1"/>
      <c r="N1522" s="1"/>
      <c r="O1522" s="1"/>
      <c r="P1522" s="1"/>
      <c r="Q1522" s="1"/>
      <c r="R1522" s="1"/>
      <c r="S1522" s="1"/>
      <c r="T1522" s="1"/>
      <c r="U1522" s="1"/>
      <c r="V1522" s="1"/>
      <c r="W1522" s="1"/>
    </row>
    <row r="1523" spans="1:23">
      <c r="A1523" s="1"/>
      <c r="B1523" s="1"/>
      <c r="C1523" s="1"/>
      <c r="D1523" s="1"/>
      <c r="E1523" s="1"/>
      <c r="F1523" s="1"/>
      <c r="G1523" s="1"/>
      <c r="H1523" s="1"/>
      <c r="I1523" s="1"/>
      <c r="J1523" s="1"/>
      <c r="K1523" s="1"/>
      <c r="L1523" s="1"/>
      <c r="M1523" s="1"/>
      <c r="N1523" s="1"/>
      <c r="O1523" s="1"/>
      <c r="P1523" s="1"/>
      <c r="Q1523" s="1"/>
      <c r="R1523" s="1"/>
      <c r="S1523" s="1"/>
      <c r="T1523" s="1"/>
      <c r="U1523" s="1"/>
      <c r="V1523" s="1"/>
      <c r="W1523" s="1"/>
    </row>
    <row r="1524" spans="1:23">
      <c r="A1524" s="1"/>
      <c r="B1524" s="1"/>
      <c r="C1524" s="1"/>
      <c r="D1524" s="1"/>
      <c r="E1524" s="1"/>
      <c r="F1524" s="1"/>
      <c r="G1524" s="1"/>
      <c r="H1524" s="1"/>
      <c r="I1524" s="1"/>
      <c r="J1524" s="1"/>
      <c r="K1524" s="1"/>
      <c r="L1524" s="1"/>
      <c r="M1524" s="1"/>
      <c r="N1524" s="1"/>
      <c r="O1524" s="1"/>
      <c r="P1524" s="1"/>
      <c r="Q1524" s="1"/>
      <c r="R1524" s="1"/>
      <c r="S1524" s="1"/>
      <c r="T1524" s="1"/>
      <c r="U1524" s="1"/>
      <c r="V1524" s="1"/>
      <c r="W1524" s="1"/>
    </row>
    <row r="1525" spans="1:23">
      <c r="A1525" s="1"/>
      <c r="B1525" s="1"/>
      <c r="C1525" s="1"/>
      <c r="D1525" s="1"/>
      <c r="E1525" s="1"/>
      <c r="F1525" s="1"/>
      <c r="G1525" s="1"/>
      <c r="H1525" s="1"/>
      <c r="I1525" s="1"/>
      <c r="J1525" s="1"/>
      <c r="K1525" s="1"/>
      <c r="L1525" s="1"/>
      <c r="M1525" s="1"/>
      <c r="N1525" s="1"/>
      <c r="O1525" s="1"/>
      <c r="P1525" s="1"/>
      <c r="Q1525" s="1"/>
      <c r="R1525" s="1"/>
      <c r="S1525" s="1"/>
      <c r="T1525" s="1"/>
      <c r="U1525" s="1"/>
      <c r="V1525" s="1"/>
      <c r="W1525" s="1"/>
    </row>
    <row r="1526" spans="1:23">
      <c r="A1526" s="1"/>
      <c r="B1526" s="1"/>
      <c r="C1526" s="1"/>
      <c r="D1526" s="1"/>
      <c r="E1526" s="1"/>
      <c r="F1526" s="1"/>
      <c r="G1526" s="1"/>
      <c r="H1526" s="1"/>
      <c r="I1526" s="1"/>
      <c r="J1526" s="1"/>
      <c r="K1526" s="1"/>
      <c r="L1526" s="1"/>
      <c r="M1526" s="1"/>
      <c r="N1526" s="1"/>
      <c r="O1526" s="1"/>
      <c r="P1526" s="1"/>
      <c r="Q1526" s="1"/>
      <c r="R1526" s="1"/>
      <c r="S1526" s="1"/>
      <c r="T1526" s="1"/>
      <c r="U1526" s="1"/>
      <c r="V1526" s="1"/>
      <c r="W1526" s="1"/>
    </row>
    <row r="1527" spans="1:23">
      <c r="A1527" s="1"/>
      <c r="B1527" s="1"/>
      <c r="C1527" s="1"/>
      <c r="D1527" s="1"/>
      <c r="E1527" s="1"/>
      <c r="F1527" s="1"/>
      <c r="G1527" s="1"/>
      <c r="H1527" s="1"/>
      <c r="I1527" s="1"/>
      <c r="J1527" s="1"/>
      <c r="K1527" s="1"/>
      <c r="L1527" s="1"/>
      <c r="M1527" s="1"/>
      <c r="N1527" s="1"/>
      <c r="O1527" s="1"/>
      <c r="P1527" s="1"/>
      <c r="Q1527" s="1"/>
      <c r="R1527" s="1"/>
      <c r="S1527" s="1"/>
      <c r="T1527" s="1"/>
      <c r="U1527" s="1"/>
      <c r="V1527" s="1"/>
      <c r="W1527" s="1"/>
    </row>
    <row r="1528" spans="1:23">
      <c r="A1528" s="1"/>
      <c r="B1528" s="1"/>
      <c r="C1528" s="1"/>
      <c r="D1528" s="1"/>
      <c r="E1528" s="1"/>
      <c r="F1528" s="1"/>
      <c r="G1528" s="1"/>
      <c r="H1528" s="1"/>
      <c r="I1528" s="1"/>
      <c r="J1528" s="1"/>
      <c r="K1528" s="1"/>
      <c r="L1528" s="1"/>
      <c r="M1528" s="1"/>
      <c r="N1528" s="1"/>
      <c r="O1528" s="1"/>
      <c r="P1528" s="1"/>
      <c r="Q1528" s="1"/>
      <c r="R1528" s="1"/>
      <c r="S1528" s="1"/>
      <c r="T1528" s="1"/>
      <c r="U1528" s="1"/>
      <c r="V1528" s="1"/>
      <c r="W1528" s="1"/>
    </row>
    <row r="1529" spans="1:23">
      <c r="A1529" s="1"/>
      <c r="B1529" s="1"/>
      <c r="C1529" s="1"/>
      <c r="D1529" s="1"/>
      <c r="E1529" s="1"/>
      <c r="F1529" s="1"/>
      <c r="G1529" s="1"/>
      <c r="H1529" s="1"/>
      <c r="I1529" s="1"/>
      <c r="J1529" s="1"/>
      <c r="K1529" s="1"/>
      <c r="L1529" s="1"/>
      <c r="M1529" s="1"/>
      <c r="N1529" s="1"/>
      <c r="O1529" s="1"/>
      <c r="P1529" s="1"/>
      <c r="Q1529" s="1"/>
      <c r="R1529" s="1"/>
      <c r="S1529" s="1"/>
      <c r="T1529" s="1"/>
      <c r="U1529" s="1"/>
      <c r="V1529" s="1"/>
      <c r="W1529" s="1"/>
    </row>
    <row r="1530" spans="1:23">
      <c r="A1530" s="1"/>
      <c r="B1530" s="1"/>
      <c r="C1530" s="1"/>
      <c r="D1530" s="1"/>
      <c r="E1530" s="1"/>
      <c r="F1530" s="1"/>
      <c r="G1530" s="1"/>
      <c r="H1530" s="1"/>
      <c r="I1530" s="1"/>
      <c r="J1530" s="1"/>
      <c r="K1530" s="1"/>
      <c r="L1530" s="1"/>
      <c r="M1530" s="1"/>
      <c r="N1530" s="1"/>
      <c r="O1530" s="1"/>
      <c r="P1530" s="1"/>
      <c r="Q1530" s="1"/>
      <c r="R1530" s="1"/>
      <c r="S1530" s="1"/>
      <c r="T1530" s="1"/>
      <c r="U1530" s="1"/>
      <c r="V1530" s="1"/>
      <c r="W1530" s="1"/>
    </row>
    <row r="1531" spans="1:23">
      <c r="A1531" s="1"/>
      <c r="B1531" s="1"/>
      <c r="C1531" s="1"/>
      <c r="D1531" s="1"/>
      <c r="E1531" s="1"/>
      <c r="F1531" s="1"/>
      <c r="G1531" s="1"/>
      <c r="H1531" s="1"/>
      <c r="I1531" s="1"/>
      <c r="J1531" s="1"/>
      <c r="K1531" s="1"/>
      <c r="L1531" s="1"/>
      <c r="M1531" s="1"/>
      <c r="N1531" s="1"/>
      <c r="O1531" s="1"/>
      <c r="P1531" s="1"/>
      <c r="Q1531" s="1"/>
      <c r="R1531" s="1"/>
      <c r="S1531" s="1"/>
      <c r="T1531" s="1"/>
      <c r="U1531" s="1"/>
      <c r="V1531" s="1"/>
      <c r="W1531" s="1"/>
    </row>
    <row r="1532" spans="1:23">
      <c r="A1532" s="1"/>
      <c r="B1532" s="1"/>
      <c r="C1532" s="1"/>
      <c r="D1532" s="1"/>
      <c r="E1532" s="1"/>
      <c r="F1532" s="1"/>
      <c r="G1532" s="1"/>
      <c r="H1532" s="1"/>
      <c r="I1532" s="1"/>
      <c r="J1532" s="1"/>
      <c r="K1532" s="1"/>
      <c r="L1532" s="1"/>
      <c r="M1532" s="1"/>
      <c r="N1532" s="1"/>
      <c r="O1532" s="1"/>
      <c r="P1532" s="1"/>
      <c r="Q1532" s="1"/>
      <c r="R1532" s="1"/>
      <c r="S1532" s="1"/>
      <c r="T1532" s="1"/>
      <c r="U1532" s="1"/>
      <c r="V1532" s="1"/>
      <c r="W1532" s="1"/>
    </row>
    <row r="1533" spans="1:23">
      <c r="A1533" s="1"/>
      <c r="B1533" s="1"/>
      <c r="C1533" s="1"/>
      <c r="D1533" s="1"/>
      <c r="E1533" s="1"/>
      <c r="F1533" s="1"/>
      <c r="G1533" s="1"/>
      <c r="H1533" s="1"/>
      <c r="I1533" s="1"/>
      <c r="J1533" s="1"/>
      <c r="K1533" s="1"/>
      <c r="L1533" s="1"/>
      <c r="M1533" s="1"/>
      <c r="N1533" s="1"/>
      <c r="O1533" s="1"/>
      <c r="P1533" s="1"/>
      <c r="Q1533" s="1"/>
      <c r="R1533" s="1"/>
      <c r="S1533" s="1"/>
      <c r="T1533" s="1"/>
      <c r="U1533" s="1"/>
      <c r="V1533" s="1"/>
      <c r="W1533" s="1"/>
    </row>
    <row r="1534" spans="1:23">
      <c r="A1534" s="1"/>
      <c r="B1534" s="1"/>
      <c r="C1534" s="1"/>
      <c r="D1534" s="1"/>
      <c r="E1534" s="1"/>
      <c r="F1534" s="1"/>
      <c r="G1534" s="1"/>
      <c r="H1534" s="1"/>
      <c r="I1534" s="1"/>
      <c r="J1534" s="1"/>
      <c r="K1534" s="1"/>
      <c r="L1534" s="1"/>
      <c r="M1534" s="1"/>
      <c r="N1534" s="1"/>
      <c r="O1534" s="1"/>
      <c r="P1534" s="1"/>
      <c r="Q1534" s="1"/>
      <c r="R1534" s="1"/>
      <c r="S1534" s="1"/>
      <c r="T1534" s="1"/>
      <c r="U1534" s="1"/>
      <c r="V1534" s="1"/>
      <c r="W1534" s="1"/>
    </row>
    <row r="1535" spans="1:23">
      <c r="A1535" s="1"/>
      <c r="B1535" s="1"/>
      <c r="C1535" s="1"/>
      <c r="D1535" s="1"/>
      <c r="E1535" s="1"/>
      <c r="F1535" s="1"/>
      <c r="G1535" s="1"/>
      <c r="H1535" s="1"/>
      <c r="I1535" s="1"/>
      <c r="J1535" s="1"/>
      <c r="K1535" s="1"/>
      <c r="L1535" s="1"/>
      <c r="M1535" s="1"/>
      <c r="N1535" s="1"/>
      <c r="O1535" s="1"/>
      <c r="P1535" s="1"/>
      <c r="Q1535" s="1"/>
      <c r="R1535" s="1"/>
      <c r="S1535" s="1"/>
      <c r="T1535" s="1"/>
      <c r="U1535" s="1"/>
      <c r="V1535" s="1"/>
      <c r="W1535" s="1"/>
    </row>
    <row r="1536" spans="1:23">
      <c r="A1536" s="1"/>
      <c r="B1536" s="1"/>
      <c r="C1536" s="1"/>
      <c r="D1536" s="1"/>
      <c r="E1536" s="1"/>
      <c r="F1536" s="1"/>
      <c r="G1536" s="1"/>
      <c r="H1536" s="1"/>
      <c r="I1536" s="1"/>
      <c r="J1536" s="1"/>
      <c r="K1536" s="1"/>
      <c r="L1536" s="1"/>
      <c r="M1536" s="1"/>
      <c r="N1536" s="1"/>
      <c r="O1536" s="1"/>
      <c r="P1536" s="1"/>
      <c r="Q1536" s="1"/>
      <c r="R1536" s="1"/>
      <c r="S1536" s="1"/>
      <c r="T1536" s="1"/>
      <c r="U1536" s="1"/>
      <c r="V1536" s="1"/>
      <c r="W1536" s="1"/>
    </row>
    <row r="1537" spans="1:23">
      <c r="A1537" s="1"/>
      <c r="B1537" s="1"/>
      <c r="C1537" s="1"/>
      <c r="D1537" s="1"/>
      <c r="E1537" s="1"/>
      <c r="F1537" s="1"/>
      <c r="G1537" s="1"/>
      <c r="H1537" s="1"/>
      <c r="I1537" s="1"/>
      <c r="J1537" s="1"/>
      <c r="K1537" s="1"/>
      <c r="L1537" s="1"/>
      <c r="M1537" s="1"/>
      <c r="N1537" s="1"/>
      <c r="O1537" s="1"/>
      <c r="P1537" s="1"/>
      <c r="Q1537" s="1"/>
      <c r="R1537" s="1"/>
      <c r="S1537" s="1"/>
      <c r="T1537" s="1"/>
      <c r="U1537" s="1"/>
      <c r="V1537" s="1"/>
      <c r="W1537" s="1"/>
    </row>
    <row r="1538" spans="1:23">
      <c r="A1538" s="1"/>
      <c r="B1538" s="1"/>
      <c r="C1538" s="1"/>
      <c r="D1538" s="1"/>
      <c r="E1538" s="1"/>
      <c r="F1538" s="1"/>
      <c r="G1538" s="1"/>
      <c r="H1538" s="1"/>
      <c r="I1538" s="1"/>
      <c r="J1538" s="1"/>
      <c r="K1538" s="1"/>
      <c r="L1538" s="1"/>
      <c r="M1538" s="1"/>
      <c r="N1538" s="1"/>
      <c r="O1538" s="1"/>
      <c r="P1538" s="1"/>
      <c r="Q1538" s="1"/>
      <c r="R1538" s="1"/>
      <c r="S1538" s="1"/>
      <c r="T1538" s="1"/>
      <c r="U1538" s="1"/>
      <c r="V1538" s="1"/>
      <c r="W1538" s="1"/>
    </row>
    <row r="1539" spans="1:23">
      <c r="A1539" s="1"/>
      <c r="B1539" s="1"/>
      <c r="C1539" s="1"/>
      <c r="D1539" s="1"/>
      <c r="E1539" s="1"/>
      <c r="F1539" s="1"/>
      <c r="G1539" s="1"/>
      <c r="H1539" s="1"/>
      <c r="I1539" s="1"/>
      <c r="J1539" s="1"/>
      <c r="K1539" s="1"/>
      <c r="L1539" s="1"/>
      <c r="M1539" s="1"/>
      <c r="N1539" s="1"/>
      <c r="O1539" s="1"/>
      <c r="P1539" s="1"/>
      <c r="Q1539" s="1"/>
      <c r="R1539" s="1"/>
      <c r="S1539" s="1"/>
      <c r="T1539" s="1"/>
      <c r="U1539" s="1"/>
      <c r="V1539" s="1"/>
      <c r="W1539" s="1"/>
    </row>
    <row r="1540" spans="1:23">
      <c r="A1540" s="1"/>
      <c r="B1540" s="1"/>
      <c r="C1540" s="1"/>
      <c r="D1540" s="1"/>
      <c r="E1540" s="1"/>
      <c r="F1540" s="1"/>
      <c r="G1540" s="1"/>
      <c r="H1540" s="1"/>
      <c r="I1540" s="1"/>
      <c r="J1540" s="1"/>
      <c r="K1540" s="1"/>
      <c r="L1540" s="1"/>
      <c r="M1540" s="1"/>
      <c r="N1540" s="1"/>
      <c r="O1540" s="1"/>
      <c r="P1540" s="1"/>
      <c r="Q1540" s="1"/>
      <c r="R1540" s="1"/>
      <c r="S1540" s="1"/>
      <c r="T1540" s="1"/>
      <c r="U1540" s="1"/>
      <c r="V1540" s="1"/>
      <c r="W1540" s="1"/>
    </row>
    <row r="1541" spans="1:23">
      <c r="A1541" s="1"/>
      <c r="B1541" s="1"/>
      <c r="C1541" s="1"/>
      <c r="D1541" s="1"/>
      <c r="E1541" s="1"/>
      <c r="F1541" s="1"/>
      <c r="G1541" s="1"/>
      <c r="H1541" s="1"/>
      <c r="I1541" s="1"/>
      <c r="J1541" s="1"/>
      <c r="K1541" s="1"/>
      <c r="L1541" s="1"/>
      <c r="M1541" s="1"/>
      <c r="N1541" s="1"/>
      <c r="O1541" s="1"/>
      <c r="P1541" s="1"/>
      <c r="Q1541" s="1"/>
      <c r="R1541" s="1"/>
      <c r="S1541" s="1"/>
      <c r="T1541" s="1"/>
      <c r="U1541" s="1"/>
      <c r="V1541" s="1"/>
      <c r="W1541" s="1"/>
    </row>
    <row r="1542" spans="1:23">
      <c r="A1542" s="1"/>
      <c r="B1542" s="1"/>
      <c r="C1542" s="1"/>
      <c r="D1542" s="1"/>
      <c r="E1542" s="1"/>
      <c r="F1542" s="1"/>
      <c r="G1542" s="1"/>
      <c r="H1542" s="1"/>
      <c r="I1542" s="1"/>
      <c r="J1542" s="1"/>
      <c r="K1542" s="1"/>
      <c r="L1542" s="1"/>
      <c r="M1542" s="1"/>
      <c r="N1542" s="1"/>
      <c r="O1542" s="1"/>
      <c r="P1542" s="1"/>
      <c r="Q1542" s="1"/>
      <c r="R1542" s="1"/>
      <c r="S1542" s="1"/>
      <c r="T1542" s="1"/>
      <c r="U1542" s="1"/>
      <c r="V1542" s="1"/>
      <c r="W1542" s="1"/>
    </row>
    <row r="1543" spans="1:23">
      <c r="A1543" s="1"/>
      <c r="B1543" s="1"/>
      <c r="C1543" s="1"/>
      <c r="D1543" s="1"/>
      <c r="E1543" s="1"/>
      <c r="F1543" s="1"/>
      <c r="G1543" s="1"/>
      <c r="H1543" s="1"/>
      <c r="I1543" s="1"/>
      <c r="J1543" s="1"/>
      <c r="K1543" s="1"/>
      <c r="L1543" s="1"/>
      <c r="M1543" s="1"/>
      <c r="N1543" s="1"/>
      <c r="O1543" s="1"/>
      <c r="P1543" s="1"/>
      <c r="Q1543" s="1"/>
      <c r="R1543" s="1"/>
      <c r="S1543" s="1"/>
      <c r="T1543" s="1"/>
      <c r="U1543" s="1"/>
      <c r="V1543" s="1"/>
      <c r="W1543" s="1"/>
    </row>
    <row r="1544" spans="1:23">
      <c r="A1544" s="1"/>
      <c r="B1544" s="1"/>
      <c r="C1544" s="1"/>
      <c r="D1544" s="1"/>
      <c r="E1544" s="1"/>
      <c r="F1544" s="1"/>
      <c r="G1544" s="1"/>
      <c r="H1544" s="1"/>
      <c r="I1544" s="1"/>
      <c r="J1544" s="1"/>
      <c r="K1544" s="1"/>
      <c r="L1544" s="1"/>
      <c r="M1544" s="1"/>
      <c r="N1544" s="1"/>
      <c r="O1544" s="1"/>
      <c r="P1544" s="1"/>
      <c r="Q1544" s="1"/>
      <c r="R1544" s="1"/>
      <c r="S1544" s="1"/>
      <c r="T1544" s="1"/>
      <c r="U1544" s="1"/>
      <c r="V1544" s="1"/>
      <c r="W1544" s="1"/>
    </row>
    <row r="1545" spans="1:23">
      <c r="A1545" s="1"/>
      <c r="B1545" s="1"/>
      <c r="C1545" s="1"/>
      <c r="D1545" s="1"/>
      <c r="E1545" s="1"/>
      <c r="F1545" s="1"/>
      <c r="G1545" s="1"/>
      <c r="H1545" s="1"/>
      <c r="I1545" s="1"/>
      <c r="J1545" s="1"/>
      <c r="K1545" s="1"/>
      <c r="L1545" s="1"/>
      <c r="M1545" s="1"/>
      <c r="N1545" s="1"/>
      <c r="O1545" s="1"/>
      <c r="P1545" s="1"/>
      <c r="Q1545" s="1"/>
      <c r="R1545" s="1"/>
      <c r="S1545" s="1"/>
      <c r="T1545" s="1"/>
      <c r="U1545" s="1"/>
      <c r="V1545" s="1"/>
      <c r="W1545" s="1"/>
    </row>
    <row r="1546" spans="1:23">
      <c r="A1546" s="1"/>
      <c r="B1546" s="1"/>
      <c r="C1546" s="1"/>
      <c r="D1546" s="1"/>
      <c r="E1546" s="1"/>
      <c r="F1546" s="1"/>
      <c r="G1546" s="1"/>
      <c r="H1546" s="1"/>
      <c r="I1546" s="1"/>
      <c r="J1546" s="1"/>
      <c r="K1546" s="1"/>
      <c r="L1546" s="1"/>
      <c r="M1546" s="1"/>
      <c r="N1546" s="1"/>
      <c r="O1546" s="1"/>
      <c r="P1546" s="1"/>
      <c r="Q1546" s="1"/>
      <c r="R1546" s="1"/>
      <c r="S1546" s="1"/>
      <c r="T1546" s="1"/>
      <c r="U1546" s="1"/>
      <c r="V1546" s="1"/>
      <c r="W1546" s="1"/>
    </row>
    <row r="1547" spans="1:23">
      <c r="A1547" s="1"/>
      <c r="B1547" s="1"/>
      <c r="C1547" s="1"/>
      <c r="D1547" s="1"/>
      <c r="E1547" s="1"/>
      <c r="F1547" s="1"/>
      <c r="G1547" s="1"/>
      <c r="H1547" s="1"/>
      <c r="I1547" s="1"/>
      <c r="J1547" s="1"/>
      <c r="K1547" s="1"/>
      <c r="L1547" s="1"/>
      <c r="M1547" s="1"/>
      <c r="N1547" s="1"/>
      <c r="O1547" s="1"/>
      <c r="P1547" s="1"/>
      <c r="Q1547" s="1"/>
      <c r="R1547" s="1"/>
      <c r="S1547" s="1"/>
      <c r="T1547" s="1"/>
      <c r="U1547" s="1"/>
      <c r="V1547" s="1"/>
      <c r="W1547" s="1"/>
    </row>
    <row r="1548" spans="1:23">
      <c r="A1548" s="1"/>
      <c r="B1548" s="1"/>
      <c r="C1548" s="1"/>
      <c r="D1548" s="1"/>
      <c r="E1548" s="1"/>
      <c r="F1548" s="1"/>
      <c r="G1548" s="1"/>
      <c r="H1548" s="1"/>
      <c r="I1548" s="1"/>
      <c r="J1548" s="1"/>
      <c r="K1548" s="1"/>
      <c r="L1548" s="1"/>
      <c r="M1548" s="1"/>
      <c r="N1548" s="1"/>
      <c r="O1548" s="1"/>
      <c r="P1548" s="1"/>
      <c r="Q1548" s="1"/>
      <c r="R1548" s="1"/>
      <c r="S1548" s="1"/>
      <c r="T1548" s="1"/>
      <c r="U1548" s="1"/>
      <c r="V1548" s="1"/>
      <c r="W1548" s="1"/>
    </row>
    <row r="1549" spans="1:23">
      <c r="A1549" s="1"/>
      <c r="B1549" s="1"/>
      <c r="C1549" s="1"/>
      <c r="D1549" s="1"/>
      <c r="E1549" s="1"/>
      <c r="F1549" s="1"/>
      <c r="G1549" s="1"/>
      <c r="H1549" s="1"/>
      <c r="I1549" s="1"/>
      <c r="J1549" s="1"/>
      <c r="K1549" s="1"/>
      <c r="L1549" s="1"/>
      <c r="M1549" s="1"/>
      <c r="N1549" s="1"/>
      <c r="O1549" s="1"/>
      <c r="P1549" s="1"/>
      <c r="Q1549" s="1"/>
      <c r="R1549" s="1"/>
      <c r="S1549" s="1"/>
      <c r="T1549" s="1"/>
      <c r="U1549" s="1"/>
      <c r="V1549" s="1"/>
      <c r="W1549" s="1"/>
    </row>
    <row r="1550" spans="1:23">
      <c r="A1550" s="1"/>
      <c r="B1550" s="1"/>
      <c r="C1550" s="1"/>
      <c r="D1550" s="1"/>
      <c r="E1550" s="1"/>
      <c r="F1550" s="1"/>
      <c r="G1550" s="1"/>
      <c r="H1550" s="1"/>
      <c r="I1550" s="1"/>
      <c r="J1550" s="1"/>
      <c r="K1550" s="1"/>
      <c r="L1550" s="1"/>
      <c r="M1550" s="1"/>
      <c r="N1550" s="1"/>
      <c r="O1550" s="1"/>
      <c r="P1550" s="1"/>
      <c r="Q1550" s="1"/>
      <c r="R1550" s="1"/>
      <c r="S1550" s="1"/>
      <c r="T1550" s="1"/>
      <c r="U1550" s="1"/>
      <c r="V1550" s="1"/>
      <c r="W1550" s="1"/>
    </row>
    <row r="1551" spans="1:23">
      <c r="A1551" s="1"/>
      <c r="B1551" s="1"/>
      <c r="C1551" s="1"/>
      <c r="D1551" s="1"/>
      <c r="E1551" s="1"/>
      <c r="F1551" s="1"/>
      <c r="G1551" s="1"/>
      <c r="H1551" s="1"/>
      <c r="I1551" s="1"/>
      <c r="J1551" s="1"/>
      <c r="K1551" s="1"/>
      <c r="L1551" s="1"/>
      <c r="M1551" s="1"/>
      <c r="N1551" s="1"/>
      <c r="O1551" s="1"/>
      <c r="P1551" s="1"/>
      <c r="Q1551" s="1"/>
      <c r="R1551" s="1"/>
      <c r="S1551" s="1"/>
      <c r="T1551" s="1"/>
      <c r="U1551" s="1"/>
      <c r="V1551" s="1"/>
      <c r="W1551" s="1"/>
    </row>
    <row r="1552" spans="1:23">
      <c r="A1552" s="1"/>
      <c r="B1552" s="1"/>
      <c r="C1552" s="1"/>
      <c r="D1552" s="1"/>
      <c r="E1552" s="1"/>
      <c r="F1552" s="1"/>
      <c r="G1552" s="1"/>
      <c r="H1552" s="1"/>
      <c r="I1552" s="1"/>
      <c r="J1552" s="1"/>
      <c r="K1552" s="1"/>
      <c r="L1552" s="1"/>
      <c r="M1552" s="1"/>
      <c r="N1552" s="1"/>
      <c r="O1552" s="1"/>
      <c r="P1552" s="1"/>
      <c r="Q1552" s="1"/>
      <c r="R1552" s="1"/>
      <c r="S1552" s="1"/>
      <c r="T1552" s="1"/>
      <c r="U1552" s="1"/>
      <c r="V1552" s="1"/>
      <c r="W1552" s="1"/>
    </row>
    <row r="1553" spans="1:23">
      <c r="A1553" s="1"/>
      <c r="B1553" s="1"/>
      <c r="C1553" s="1"/>
      <c r="D1553" s="1"/>
      <c r="E1553" s="1"/>
      <c r="F1553" s="1"/>
      <c r="G1553" s="1"/>
      <c r="H1553" s="1"/>
      <c r="I1553" s="1"/>
      <c r="J1553" s="1"/>
      <c r="K1553" s="1"/>
      <c r="L1553" s="1"/>
      <c r="M1553" s="1"/>
      <c r="N1553" s="1"/>
      <c r="O1553" s="1"/>
      <c r="P1553" s="1"/>
      <c r="Q1553" s="1"/>
      <c r="R1553" s="1"/>
      <c r="S1553" s="1"/>
      <c r="T1553" s="1"/>
      <c r="U1553" s="1"/>
      <c r="V1553" s="1"/>
      <c r="W1553" s="1"/>
    </row>
    <row r="1554" spans="1:23">
      <c r="A1554" s="1"/>
      <c r="B1554" s="1"/>
      <c r="C1554" s="1"/>
      <c r="D1554" s="1"/>
      <c r="E1554" s="1"/>
      <c r="F1554" s="1"/>
      <c r="G1554" s="1"/>
      <c r="H1554" s="1"/>
      <c r="I1554" s="1"/>
      <c r="J1554" s="1"/>
      <c r="K1554" s="1"/>
      <c r="L1554" s="1"/>
      <c r="M1554" s="1"/>
      <c r="N1554" s="1"/>
      <c r="O1554" s="1"/>
      <c r="P1554" s="1"/>
      <c r="Q1554" s="1"/>
      <c r="R1554" s="1"/>
      <c r="S1554" s="1"/>
      <c r="T1554" s="1"/>
      <c r="U1554" s="1"/>
      <c r="V1554" s="1"/>
      <c r="W1554" s="1"/>
    </row>
    <row r="1555" spans="1:23">
      <c r="A1555" s="1"/>
      <c r="B1555" s="1"/>
      <c r="C1555" s="1"/>
      <c r="D1555" s="1"/>
      <c r="E1555" s="1"/>
      <c r="F1555" s="1"/>
      <c r="G1555" s="1"/>
      <c r="H1555" s="1"/>
      <c r="I1555" s="1"/>
      <c r="J1555" s="1"/>
      <c r="K1555" s="1"/>
      <c r="L1555" s="1"/>
      <c r="M1555" s="1"/>
      <c r="N1555" s="1"/>
      <c r="O1555" s="1"/>
      <c r="P1555" s="1"/>
      <c r="Q1555" s="1"/>
      <c r="R1555" s="1"/>
      <c r="S1555" s="1"/>
      <c r="T1555" s="1"/>
      <c r="U1555" s="1"/>
      <c r="V1555" s="1"/>
      <c r="W1555" s="1"/>
    </row>
    <row r="1556" spans="1:23">
      <c r="A1556" s="1"/>
      <c r="B1556" s="1"/>
      <c r="C1556" s="1"/>
      <c r="D1556" s="1"/>
      <c r="E1556" s="1"/>
      <c r="F1556" s="1"/>
      <c r="G1556" s="1"/>
      <c r="H1556" s="1"/>
      <c r="I1556" s="1"/>
      <c r="J1556" s="1"/>
      <c r="K1556" s="1"/>
      <c r="L1556" s="1"/>
      <c r="M1556" s="1"/>
      <c r="N1556" s="1"/>
      <c r="O1556" s="1"/>
      <c r="P1556" s="1"/>
      <c r="Q1556" s="1"/>
      <c r="R1556" s="1"/>
      <c r="S1556" s="1"/>
      <c r="T1556" s="1"/>
      <c r="U1556" s="1"/>
      <c r="V1556" s="1"/>
      <c r="W1556" s="1"/>
    </row>
    <row r="1557" spans="1:23">
      <c r="A1557" s="1"/>
      <c r="B1557" s="1"/>
      <c r="C1557" s="1"/>
      <c r="D1557" s="1"/>
      <c r="E1557" s="1"/>
      <c r="F1557" s="1"/>
      <c r="G1557" s="1"/>
      <c r="H1557" s="1"/>
      <c r="I1557" s="1"/>
      <c r="J1557" s="1"/>
      <c r="K1557" s="1"/>
      <c r="L1557" s="1"/>
      <c r="M1557" s="1"/>
      <c r="N1557" s="1"/>
      <c r="O1557" s="1"/>
      <c r="P1557" s="1"/>
      <c r="Q1557" s="1"/>
      <c r="R1557" s="1"/>
      <c r="S1557" s="1"/>
      <c r="T1557" s="1"/>
      <c r="U1557" s="1"/>
      <c r="V1557" s="1"/>
      <c r="W1557" s="1"/>
    </row>
    <row r="1558" spans="1:23">
      <c r="A1558" s="1"/>
      <c r="B1558" s="1"/>
      <c r="C1558" s="1"/>
      <c r="D1558" s="1"/>
      <c r="E1558" s="1"/>
      <c r="F1558" s="1"/>
      <c r="G1558" s="1"/>
      <c r="H1558" s="1"/>
      <c r="I1558" s="1"/>
      <c r="J1558" s="1"/>
      <c r="K1558" s="1"/>
      <c r="L1558" s="1"/>
      <c r="M1558" s="1"/>
      <c r="N1558" s="1"/>
      <c r="O1558" s="1"/>
      <c r="P1558" s="1"/>
      <c r="Q1558" s="1"/>
      <c r="R1558" s="1"/>
      <c r="S1558" s="1"/>
      <c r="T1558" s="1"/>
      <c r="U1558" s="1"/>
      <c r="V1558" s="1"/>
      <c r="W1558" s="1"/>
    </row>
    <row r="1559" spans="1:23">
      <c r="A1559" s="1"/>
      <c r="B1559" s="1"/>
      <c r="C1559" s="1"/>
      <c r="D1559" s="1"/>
      <c r="E1559" s="1"/>
      <c r="F1559" s="1"/>
      <c r="G1559" s="1"/>
      <c r="H1559" s="1"/>
      <c r="I1559" s="1"/>
      <c r="J1559" s="1"/>
      <c r="K1559" s="1"/>
      <c r="L1559" s="1"/>
      <c r="M1559" s="1"/>
      <c r="N1559" s="1"/>
      <c r="O1559" s="1"/>
      <c r="P1559" s="1"/>
      <c r="Q1559" s="1"/>
      <c r="R1559" s="1"/>
      <c r="S1559" s="1"/>
      <c r="T1559" s="1"/>
      <c r="U1559" s="1"/>
      <c r="V1559" s="1"/>
      <c r="W1559" s="1"/>
    </row>
    <row r="1560" spans="1:23">
      <c r="A1560" s="1"/>
      <c r="B1560" s="1"/>
      <c r="C1560" s="1"/>
      <c r="D1560" s="1"/>
      <c r="E1560" s="1"/>
      <c r="F1560" s="1"/>
      <c r="G1560" s="1"/>
      <c r="H1560" s="1"/>
      <c r="I1560" s="1"/>
      <c r="J1560" s="1"/>
      <c r="K1560" s="1"/>
      <c r="L1560" s="1"/>
      <c r="M1560" s="1"/>
      <c r="N1560" s="1"/>
      <c r="O1560" s="1"/>
      <c r="P1560" s="1"/>
      <c r="Q1560" s="1"/>
      <c r="R1560" s="1"/>
      <c r="S1560" s="1"/>
      <c r="T1560" s="1"/>
      <c r="U1560" s="1"/>
      <c r="V1560" s="1"/>
      <c r="W1560" s="1"/>
    </row>
    <row r="1561" spans="1:23">
      <c r="A1561" s="1"/>
      <c r="B1561" s="1"/>
      <c r="C1561" s="1"/>
      <c r="D1561" s="1"/>
      <c r="E1561" s="1"/>
      <c r="F1561" s="1"/>
      <c r="G1561" s="1"/>
      <c r="H1561" s="1"/>
      <c r="I1561" s="1"/>
      <c r="J1561" s="1"/>
      <c r="K1561" s="1"/>
      <c r="L1561" s="1"/>
      <c r="M1561" s="1"/>
      <c r="N1561" s="1"/>
      <c r="O1561" s="1"/>
      <c r="P1561" s="1"/>
      <c r="Q1561" s="1"/>
      <c r="R1561" s="1"/>
      <c r="S1561" s="1"/>
      <c r="T1561" s="1"/>
      <c r="U1561" s="1"/>
      <c r="V1561" s="1"/>
      <c r="W1561" s="1"/>
    </row>
    <row r="1562" spans="1:23">
      <c r="A1562" s="1"/>
      <c r="B1562" s="1"/>
      <c r="C1562" s="1"/>
      <c r="D1562" s="1"/>
      <c r="E1562" s="1"/>
      <c r="F1562" s="1"/>
      <c r="G1562" s="1"/>
      <c r="H1562" s="1"/>
      <c r="I1562" s="1"/>
      <c r="J1562" s="1"/>
      <c r="K1562" s="1"/>
      <c r="L1562" s="1"/>
      <c r="M1562" s="1"/>
      <c r="N1562" s="1"/>
      <c r="O1562" s="1"/>
      <c r="P1562" s="1"/>
      <c r="Q1562" s="1"/>
      <c r="R1562" s="1"/>
      <c r="S1562" s="1"/>
      <c r="T1562" s="1"/>
      <c r="U1562" s="1"/>
      <c r="V1562" s="1"/>
      <c r="W1562" s="1"/>
    </row>
    <row r="1563" spans="1:23">
      <c r="A1563" s="1"/>
      <c r="B1563" s="1"/>
      <c r="C1563" s="1"/>
      <c r="D1563" s="1"/>
      <c r="E1563" s="1"/>
      <c r="F1563" s="1"/>
      <c r="G1563" s="1"/>
      <c r="H1563" s="1"/>
      <c r="I1563" s="1"/>
      <c r="J1563" s="1"/>
      <c r="K1563" s="1"/>
      <c r="L1563" s="1"/>
      <c r="M1563" s="1"/>
      <c r="N1563" s="1"/>
      <c r="O1563" s="1"/>
      <c r="P1563" s="1"/>
      <c r="Q1563" s="1"/>
      <c r="R1563" s="1"/>
      <c r="S1563" s="1"/>
      <c r="T1563" s="1"/>
      <c r="U1563" s="1"/>
      <c r="V1563" s="1"/>
      <c r="W1563" s="1"/>
    </row>
    <row r="1564" spans="1:23">
      <c r="A1564" s="1"/>
      <c r="B1564" s="1"/>
      <c r="C1564" s="1"/>
      <c r="D1564" s="1"/>
      <c r="E1564" s="1"/>
      <c r="F1564" s="1"/>
      <c r="G1564" s="1"/>
      <c r="H1564" s="1"/>
      <c r="I1564" s="1"/>
      <c r="J1564" s="1"/>
      <c r="K1564" s="1"/>
      <c r="L1564" s="1"/>
      <c r="M1564" s="1"/>
      <c r="N1564" s="1"/>
      <c r="O1564" s="1"/>
      <c r="P1564" s="1"/>
      <c r="Q1564" s="1"/>
      <c r="R1564" s="1"/>
      <c r="S1564" s="1"/>
      <c r="T1564" s="1"/>
      <c r="U1564" s="1"/>
      <c r="V1564" s="1"/>
      <c r="W1564" s="1"/>
    </row>
    <row r="1565" spans="1:23">
      <c r="A1565" s="1"/>
      <c r="B1565" s="1"/>
      <c r="C1565" s="1"/>
      <c r="D1565" s="1"/>
      <c r="E1565" s="1"/>
      <c r="F1565" s="1"/>
      <c r="G1565" s="1"/>
      <c r="H1565" s="1"/>
      <c r="I1565" s="1"/>
      <c r="J1565" s="1"/>
      <c r="K1565" s="1"/>
      <c r="L1565" s="1"/>
      <c r="M1565" s="1"/>
      <c r="N1565" s="1"/>
      <c r="O1565" s="1"/>
      <c r="P1565" s="1"/>
      <c r="Q1565" s="1"/>
      <c r="R1565" s="1"/>
      <c r="S1565" s="1"/>
      <c r="T1565" s="1"/>
      <c r="U1565" s="1"/>
      <c r="V1565" s="1"/>
      <c r="W1565" s="1"/>
    </row>
    <row r="1566" spans="1:23">
      <c r="A1566" s="1"/>
      <c r="B1566" s="1"/>
      <c r="C1566" s="1"/>
      <c r="D1566" s="1"/>
      <c r="E1566" s="1"/>
      <c r="F1566" s="1"/>
      <c r="G1566" s="1"/>
      <c r="H1566" s="1"/>
      <c r="I1566" s="1"/>
      <c r="J1566" s="1"/>
      <c r="K1566" s="1"/>
      <c r="L1566" s="1"/>
      <c r="M1566" s="1"/>
      <c r="N1566" s="1"/>
      <c r="O1566" s="1"/>
      <c r="P1566" s="1"/>
      <c r="Q1566" s="1"/>
      <c r="R1566" s="1"/>
      <c r="S1566" s="1"/>
      <c r="T1566" s="1"/>
      <c r="U1566" s="1"/>
      <c r="V1566" s="1"/>
      <c r="W1566" s="1"/>
    </row>
    <row r="1567" spans="1:23">
      <c r="A1567" s="1"/>
      <c r="B1567" s="1"/>
      <c r="C1567" s="1"/>
      <c r="D1567" s="1"/>
      <c r="E1567" s="1"/>
      <c r="F1567" s="1"/>
      <c r="G1567" s="1"/>
      <c r="H1567" s="1"/>
      <c r="I1567" s="1"/>
      <c r="J1567" s="1"/>
      <c r="K1567" s="1"/>
      <c r="L1567" s="1"/>
      <c r="M1567" s="1"/>
      <c r="N1567" s="1"/>
      <c r="O1567" s="1"/>
      <c r="P1567" s="1"/>
      <c r="Q1567" s="1"/>
      <c r="R1567" s="1"/>
      <c r="S1567" s="1"/>
      <c r="T1567" s="1"/>
      <c r="U1567" s="1"/>
      <c r="V1567" s="1"/>
      <c r="W1567" s="1"/>
    </row>
    <row r="1568" spans="1:23">
      <c r="A1568" s="1"/>
      <c r="B1568" s="1"/>
      <c r="C1568" s="1"/>
      <c r="D1568" s="1"/>
      <c r="E1568" s="1"/>
      <c r="F1568" s="1"/>
      <c r="G1568" s="1"/>
      <c r="H1568" s="1"/>
      <c r="I1568" s="1"/>
      <c r="J1568" s="1"/>
      <c r="K1568" s="1"/>
      <c r="L1568" s="1"/>
      <c r="M1568" s="1"/>
      <c r="N1568" s="1"/>
      <c r="O1568" s="1"/>
      <c r="P1568" s="1"/>
      <c r="Q1568" s="1"/>
      <c r="R1568" s="1"/>
      <c r="S1568" s="1"/>
      <c r="T1568" s="1"/>
      <c r="U1568" s="1"/>
      <c r="V1568" s="1"/>
      <c r="W1568" s="1"/>
    </row>
    <row r="1569" spans="1:23">
      <c r="A1569" s="1"/>
      <c r="B1569" s="1"/>
      <c r="C1569" s="1"/>
      <c r="D1569" s="1"/>
      <c r="E1569" s="1"/>
      <c r="F1569" s="1"/>
      <c r="G1569" s="1"/>
      <c r="H1569" s="1"/>
      <c r="I1569" s="1"/>
      <c r="J1569" s="1"/>
      <c r="K1569" s="1"/>
      <c r="L1569" s="1"/>
      <c r="M1569" s="1"/>
      <c r="N1569" s="1"/>
      <c r="O1569" s="1"/>
      <c r="P1569" s="1"/>
      <c r="Q1569" s="1"/>
      <c r="R1569" s="1"/>
      <c r="S1569" s="1"/>
      <c r="T1569" s="1"/>
      <c r="U1569" s="1"/>
      <c r="V1569" s="1"/>
      <c r="W1569" s="1"/>
    </row>
    <row r="1570" spans="1:23">
      <c r="A1570" s="1"/>
      <c r="B1570" s="1"/>
      <c r="C1570" s="1"/>
      <c r="D1570" s="1"/>
      <c r="E1570" s="1"/>
      <c r="F1570" s="1"/>
      <c r="G1570" s="1"/>
      <c r="H1570" s="1"/>
      <c r="I1570" s="1"/>
      <c r="J1570" s="1"/>
      <c r="K1570" s="1"/>
      <c r="L1570" s="1"/>
      <c r="M1570" s="1"/>
      <c r="N1570" s="1"/>
      <c r="O1570" s="1"/>
      <c r="P1570" s="1"/>
      <c r="Q1570" s="1"/>
      <c r="R1570" s="1"/>
      <c r="S1570" s="1"/>
      <c r="T1570" s="1"/>
      <c r="U1570" s="1"/>
      <c r="V1570" s="1"/>
      <c r="W1570" s="1"/>
    </row>
    <row r="1571" spans="1:23">
      <c r="A1571" s="1"/>
      <c r="B1571" s="1"/>
      <c r="C1571" s="1"/>
      <c r="D1571" s="1"/>
      <c r="E1571" s="1"/>
      <c r="F1571" s="1"/>
      <c r="G1571" s="1"/>
      <c r="H1571" s="1"/>
      <c r="I1571" s="1"/>
      <c r="J1571" s="1"/>
      <c r="K1571" s="1"/>
      <c r="L1571" s="1"/>
      <c r="M1571" s="1"/>
      <c r="N1571" s="1"/>
      <c r="O1571" s="1"/>
      <c r="P1571" s="1"/>
      <c r="Q1571" s="1"/>
      <c r="R1571" s="1"/>
      <c r="S1571" s="1"/>
      <c r="T1571" s="1"/>
      <c r="U1571" s="1"/>
      <c r="V1571" s="1"/>
      <c r="W1571" s="1"/>
    </row>
    <row r="1572" spans="1:23">
      <c r="A1572" s="1"/>
      <c r="B1572" s="1"/>
      <c r="C1572" s="1"/>
      <c r="D1572" s="1"/>
      <c r="E1572" s="1"/>
      <c r="F1572" s="1"/>
      <c r="G1572" s="1"/>
      <c r="H1572" s="1"/>
      <c r="I1572" s="1"/>
      <c r="J1572" s="1"/>
      <c r="K1572" s="1"/>
      <c r="L1572" s="1"/>
      <c r="M1572" s="1"/>
      <c r="N1572" s="1"/>
      <c r="O1572" s="1"/>
      <c r="P1572" s="1"/>
      <c r="Q1572" s="1"/>
      <c r="R1572" s="1"/>
      <c r="S1572" s="1"/>
      <c r="T1572" s="1"/>
      <c r="U1572" s="1"/>
      <c r="V1572" s="1"/>
      <c r="W1572" s="1"/>
    </row>
    <row r="1573" spans="1:23">
      <c r="A1573" s="1"/>
      <c r="B1573" s="1"/>
      <c r="C1573" s="1"/>
      <c r="D1573" s="1"/>
      <c r="E1573" s="1"/>
      <c r="F1573" s="1"/>
      <c r="G1573" s="1"/>
      <c r="H1573" s="1"/>
      <c r="I1573" s="1"/>
      <c r="J1573" s="1"/>
      <c r="K1573" s="1"/>
      <c r="L1573" s="1"/>
      <c r="M1573" s="1"/>
      <c r="N1573" s="1"/>
      <c r="O1573" s="1"/>
      <c r="P1573" s="1"/>
      <c r="Q1573" s="1"/>
      <c r="R1573" s="1"/>
      <c r="S1573" s="1"/>
      <c r="T1573" s="1"/>
      <c r="U1573" s="1"/>
      <c r="V1573" s="1"/>
      <c r="W1573" s="1"/>
    </row>
    <row r="1574" spans="1:23">
      <c r="A1574" s="1"/>
      <c r="B1574" s="1"/>
      <c r="C1574" s="1"/>
      <c r="D1574" s="1"/>
      <c r="E1574" s="1"/>
      <c r="F1574" s="1"/>
      <c r="G1574" s="1"/>
      <c r="H1574" s="1"/>
      <c r="I1574" s="1"/>
      <c r="J1574" s="1"/>
      <c r="K1574" s="1"/>
      <c r="L1574" s="1"/>
      <c r="M1574" s="1"/>
      <c r="N1574" s="1"/>
      <c r="O1574" s="1"/>
      <c r="P1574" s="1"/>
      <c r="Q1574" s="1"/>
      <c r="R1574" s="1"/>
      <c r="S1574" s="1"/>
      <c r="T1574" s="1"/>
      <c r="U1574" s="1"/>
      <c r="V1574" s="1"/>
      <c r="W1574" s="1"/>
    </row>
    <row r="1575" spans="1:23">
      <c r="A1575" s="1"/>
      <c r="B1575" s="1"/>
      <c r="C1575" s="1"/>
      <c r="D1575" s="1"/>
      <c r="E1575" s="1"/>
      <c r="F1575" s="1"/>
      <c r="G1575" s="1"/>
      <c r="H1575" s="1"/>
      <c r="I1575" s="1"/>
      <c r="J1575" s="1"/>
      <c r="K1575" s="1"/>
      <c r="L1575" s="1"/>
      <c r="M1575" s="1"/>
      <c r="N1575" s="1"/>
      <c r="O1575" s="1"/>
      <c r="P1575" s="1"/>
      <c r="Q1575" s="1"/>
      <c r="R1575" s="1"/>
      <c r="S1575" s="1"/>
      <c r="T1575" s="1"/>
      <c r="U1575" s="1"/>
      <c r="V1575" s="1"/>
      <c r="W1575" s="1"/>
    </row>
    <row r="1576" spans="1:23">
      <c r="A1576" s="1"/>
      <c r="B1576" s="1"/>
      <c r="C1576" s="1"/>
      <c r="D1576" s="1"/>
      <c r="E1576" s="1"/>
      <c r="F1576" s="1"/>
      <c r="G1576" s="1"/>
      <c r="H1576" s="1"/>
      <c r="I1576" s="1"/>
      <c r="J1576" s="1"/>
      <c r="K1576" s="1"/>
      <c r="L1576" s="1"/>
      <c r="M1576" s="1"/>
      <c r="N1576" s="1"/>
      <c r="O1576" s="1"/>
      <c r="P1576" s="1"/>
      <c r="Q1576" s="1"/>
      <c r="R1576" s="1"/>
      <c r="S1576" s="1"/>
      <c r="T1576" s="1"/>
      <c r="U1576" s="1"/>
      <c r="V1576" s="1"/>
      <c r="W1576" s="1"/>
    </row>
    <row r="1577" spans="1:23">
      <c r="A1577" s="1"/>
      <c r="B1577" s="1"/>
      <c r="C1577" s="1"/>
      <c r="D1577" s="1"/>
      <c r="E1577" s="1"/>
      <c r="F1577" s="1"/>
      <c r="G1577" s="1"/>
      <c r="H1577" s="1"/>
      <c r="I1577" s="1"/>
      <c r="J1577" s="1"/>
      <c r="K1577" s="1"/>
      <c r="L1577" s="1"/>
      <c r="M1577" s="1"/>
      <c r="N1577" s="1"/>
      <c r="O1577" s="1"/>
      <c r="P1577" s="1"/>
      <c r="Q1577" s="1"/>
      <c r="R1577" s="1"/>
      <c r="S1577" s="1"/>
      <c r="T1577" s="1"/>
      <c r="U1577" s="1"/>
      <c r="V1577" s="1"/>
      <c r="W1577" s="1"/>
    </row>
    <row r="1578" spans="1:23">
      <c r="A1578" s="1"/>
      <c r="B1578" s="1"/>
      <c r="C1578" s="1"/>
      <c r="D1578" s="1"/>
      <c r="E1578" s="1"/>
      <c r="F1578" s="1"/>
      <c r="G1578" s="1"/>
      <c r="H1578" s="1"/>
      <c r="I1578" s="1"/>
      <c r="J1578" s="1"/>
      <c r="K1578" s="1"/>
      <c r="L1578" s="1"/>
      <c r="M1578" s="1"/>
      <c r="N1578" s="1"/>
      <c r="O1578" s="1"/>
      <c r="P1578" s="1"/>
      <c r="Q1578" s="1"/>
      <c r="R1578" s="1"/>
      <c r="S1578" s="1"/>
      <c r="T1578" s="1"/>
      <c r="U1578" s="1"/>
      <c r="V1578" s="1"/>
      <c r="W1578" s="1"/>
    </row>
    <row r="1579" spans="1:23">
      <c r="A1579" s="1"/>
      <c r="B1579" s="1"/>
      <c r="C1579" s="1"/>
      <c r="D1579" s="1"/>
      <c r="E1579" s="1"/>
      <c r="F1579" s="1"/>
      <c r="G1579" s="1"/>
      <c r="H1579" s="1"/>
      <c r="I1579" s="1"/>
      <c r="J1579" s="1"/>
      <c r="K1579" s="1"/>
      <c r="L1579" s="1"/>
      <c r="M1579" s="1"/>
      <c r="N1579" s="1"/>
      <c r="O1579" s="1"/>
      <c r="P1579" s="1"/>
      <c r="Q1579" s="1"/>
      <c r="R1579" s="1"/>
      <c r="S1579" s="1"/>
      <c r="T1579" s="1"/>
      <c r="U1579" s="1"/>
      <c r="V1579" s="1"/>
      <c r="W1579" s="1"/>
    </row>
    <row r="1580" spans="1:23">
      <c r="A1580" s="1"/>
      <c r="B1580" s="1"/>
      <c r="C1580" s="1"/>
      <c r="D1580" s="1"/>
      <c r="E1580" s="1"/>
      <c r="F1580" s="1"/>
      <c r="G1580" s="1"/>
      <c r="H1580" s="1"/>
      <c r="I1580" s="1"/>
      <c r="J1580" s="1"/>
      <c r="K1580" s="1"/>
      <c r="L1580" s="1"/>
      <c r="M1580" s="1"/>
      <c r="N1580" s="1"/>
      <c r="O1580" s="1"/>
      <c r="P1580" s="1"/>
      <c r="Q1580" s="1"/>
      <c r="R1580" s="1"/>
      <c r="S1580" s="1"/>
      <c r="T1580" s="1"/>
      <c r="U1580" s="1"/>
      <c r="V1580" s="1"/>
      <c r="W1580" s="1"/>
    </row>
    <row r="1581" spans="1:23">
      <c r="A1581" s="1"/>
      <c r="B1581" s="1"/>
      <c r="C1581" s="1"/>
      <c r="D1581" s="1"/>
      <c r="E1581" s="1"/>
      <c r="F1581" s="1"/>
      <c r="G1581" s="1"/>
      <c r="H1581" s="1"/>
      <c r="I1581" s="1"/>
      <c r="J1581" s="1"/>
      <c r="K1581" s="1"/>
      <c r="L1581" s="1"/>
      <c r="M1581" s="1"/>
      <c r="N1581" s="1"/>
      <c r="O1581" s="1"/>
      <c r="P1581" s="1"/>
      <c r="Q1581" s="1"/>
      <c r="R1581" s="1"/>
      <c r="S1581" s="1"/>
      <c r="T1581" s="1"/>
      <c r="U1581" s="1"/>
      <c r="V1581" s="1"/>
      <c r="W1581" s="1"/>
    </row>
    <row r="1582" spans="1:23">
      <c r="A1582" s="1"/>
      <c r="B1582" s="1"/>
      <c r="C1582" s="1"/>
      <c r="D1582" s="1"/>
      <c r="E1582" s="1"/>
      <c r="F1582" s="1"/>
      <c r="G1582" s="1"/>
      <c r="H1582" s="1"/>
      <c r="I1582" s="1"/>
      <c r="J1582" s="1"/>
      <c r="K1582" s="1"/>
      <c r="L1582" s="1"/>
      <c r="M1582" s="1"/>
      <c r="N1582" s="1"/>
      <c r="O1582" s="1"/>
      <c r="P1582" s="1"/>
      <c r="Q1582" s="1"/>
      <c r="R1582" s="1"/>
      <c r="S1582" s="1"/>
      <c r="T1582" s="1"/>
      <c r="U1582" s="1"/>
      <c r="V1582" s="1"/>
      <c r="W1582" s="1"/>
    </row>
    <row r="1583" spans="1:23">
      <c r="A1583" s="1"/>
      <c r="B1583" s="1"/>
      <c r="C1583" s="1"/>
      <c r="D1583" s="1"/>
      <c r="E1583" s="1"/>
      <c r="F1583" s="1"/>
      <c r="G1583" s="1"/>
      <c r="H1583" s="1"/>
      <c r="I1583" s="1"/>
      <c r="J1583" s="1"/>
      <c r="K1583" s="1"/>
      <c r="L1583" s="1"/>
      <c r="M1583" s="1"/>
      <c r="N1583" s="1"/>
      <c r="O1583" s="1"/>
      <c r="P1583" s="1"/>
      <c r="Q1583" s="1"/>
      <c r="R1583" s="1"/>
      <c r="S1583" s="1"/>
      <c r="T1583" s="1"/>
      <c r="U1583" s="1"/>
      <c r="V1583" s="1"/>
      <c r="W1583" s="1"/>
    </row>
    <row r="1584" spans="1:23">
      <c r="A1584" s="1"/>
      <c r="B1584" s="1"/>
      <c r="C1584" s="1"/>
      <c r="D1584" s="1"/>
      <c r="E1584" s="1"/>
      <c r="F1584" s="1"/>
      <c r="G1584" s="1"/>
      <c r="H1584" s="1"/>
      <c r="I1584" s="1"/>
      <c r="J1584" s="1"/>
      <c r="K1584" s="1"/>
      <c r="L1584" s="1"/>
      <c r="M1584" s="1"/>
      <c r="N1584" s="1"/>
      <c r="O1584" s="1"/>
      <c r="P1584" s="1"/>
      <c r="Q1584" s="1"/>
      <c r="R1584" s="1"/>
      <c r="S1584" s="1"/>
      <c r="T1584" s="1"/>
      <c r="U1584" s="1"/>
      <c r="V1584" s="1"/>
      <c r="W1584" s="1"/>
    </row>
    <row r="1585" spans="1:23">
      <c r="A1585" s="1"/>
      <c r="B1585" s="1"/>
      <c r="C1585" s="1"/>
      <c r="D1585" s="1"/>
      <c r="E1585" s="1"/>
      <c r="F1585" s="1"/>
      <c r="G1585" s="1"/>
      <c r="H1585" s="1"/>
      <c r="I1585" s="1"/>
      <c r="J1585" s="1"/>
      <c r="K1585" s="1"/>
      <c r="L1585" s="1"/>
      <c r="M1585" s="1"/>
      <c r="N1585" s="1"/>
      <c r="O1585" s="1"/>
      <c r="P1585" s="1"/>
      <c r="Q1585" s="1"/>
      <c r="R1585" s="1"/>
      <c r="S1585" s="1"/>
      <c r="T1585" s="1"/>
      <c r="U1585" s="1"/>
      <c r="V1585" s="1"/>
      <c r="W1585" s="1"/>
    </row>
    <row r="1586" spans="1:23">
      <c r="A1586" s="1"/>
      <c r="B1586" s="1"/>
      <c r="C1586" s="1"/>
      <c r="D1586" s="1"/>
      <c r="E1586" s="1"/>
      <c r="F1586" s="1"/>
      <c r="G1586" s="1"/>
      <c r="H1586" s="1"/>
      <c r="I1586" s="1"/>
      <c r="J1586" s="1"/>
      <c r="K1586" s="1"/>
      <c r="L1586" s="1"/>
      <c r="M1586" s="1"/>
      <c r="N1586" s="1"/>
      <c r="O1586" s="1"/>
      <c r="P1586" s="1"/>
      <c r="Q1586" s="1"/>
      <c r="R1586" s="1"/>
      <c r="S1586" s="1"/>
      <c r="T1586" s="1"/>
      <c r="U1586" s="1"/>
      <c r="V1586" s="1"/>
      <c r="W1586" s="1"/>
    </row>
    <row r="1587" spans="1:23">
      <c r="A1587" s="1"/>
      <c r="B1587" s="1"/>
      <c r="C1587" s="1"/>
      <c r="D1587" s="1"/>
      <c r="E1587" s="1"/>
      <c r="F1587" s="1"/>
      <c r="G1587" s="1"/>
      <c r="H1587" s="1"/>
      <c r="I1587" s="1"/>
      <c r="J1587" s="1"/>
      <c r="K1587" s="1"/>
      <c r="L1587" s="1"/>
      <c r="M1587" s="1"/>
      <c r="N1587" s="1"/>
      <c r="O1587" s="1"/>
      <c r="P1587" s="1"/>
      <c r="Q1587" s="1"/>
      <c r="R1587" s="1"/>
      <c r="S1587" s="1"/>
      <c r="T1587" s="1"/>
      <c r="U1587" s="1"/>
      <c r="V1587" s="1"/>
      <c r="W1587" s="1"/>
    </row>
    <row r="1588" spans="1:23">
      <c r="A1588" s="1"/>
      <c r="B1588" s="1"/>
      <c r="C1588" s="1"/>
      <c r="D1588" s="1"/>
      <c r="E1588" s="1"/>
      <c r="F1588" s="1"/>
      <c r="G1588" s="1"/>
      <c r="H1588" s="1"/>
      <c r="I1588" s="1"/>
      <c r="J1588" s="1"/>
      <c r="K1588" s="1"/>
      <c r="L1588" s="1"/>
      <c r="M1588" s="1"/>
      <c r="N1588" s="1"/>
      <c r="O1588" s="1"/>
      <c r="P1588" s="1"/>
      <c r="Q1588" s="1"/>
      <c r="R1588" s="1"/>
      <c r="S1588" s="1"/>
      <c r="T1588" s="1"/>
      <c r="U1588" s="1"/>
      <c r="V1588" s="1"/>
      <c r="W1588" s="1"/>
    </row>
    <row r="1589" spans="1:23">
      <c r="A1589" s="1"/>
      <c r="B1589" s="1"/>
      <c r="C1589" s="1"/>
      <c r="D1589" s="1"/>
      <c r="E1589" s="1"/>
      <c r="F1589" s="1"/>
      <c r="G1589" s="1"/>
      <c r="H1589" s="1"/>
      <c r="I1589" s="1"/>
      <c r="J1589" s="1"/>
      <c r="K1589" s="1"/>
      <c r="L1589" s="1"/>
      <c r="M1589" s="1"/>
      <c r="N1589" s="1"/>
      <c r="O1589" s="1"/>
      <c r="P1589" s="1"/>
      <c r="Q1589" s="1"/>
      <c r="R1589" s="1"/>
      <c r="S1589" s="1"/>
      <c r="T1589" s="1"/>
      <c r="U1589" s="1"/>
      <c r="V1589" s="1"/>
      <c r="W1589" s="1"/>
    </row>
    <row r="1590" spans="1:23">
      <c r="A1590" s="1"/>
      <c r="B1590" s="1"/>
      <c r="C1590" s="1"/>
      <c r="D1590" s="1"/>
      <c r="E1590" s="1"/>
      <c r="F1590" s="1"/>
      <c r="G1590" s="1"/>
      <c r="H1590" s="1"/>
      <c r="I1590" s="1"/>
      <c r="J1590" s="1"/>
      <c r="K1590" s="1"/>
      <c r="L1590" s="1"/>
      <c r="M1590" s="1"/>
      <c r="N1590" s="1"/>
      <c r="O1590" s="1"/>
      <c r="P1590" s="1"/>
      <c r="Q1590" s="1"/>
      <c r="R1590" s="1"/>
      <c r="S1590" s="1"/>
      <c r="T1590" s="1"/>
      <c r="U1590" s="1"/>
      <c r="V1590" s="1"/>
      <c r="W1590" s="1"/>
    </row>
    <row r="1591" spans="1:23">
      <c r="A1591" s="1"/>
      <c r="B1591" s="1"/>
      <c r="C1591" s="1"/>
      <c r="D1591" s="1"/>
      <c r="E1591" s="1"/>
      <c r="F1591" s="1"/>
      <c r="G1591" s="1"/>
      <c r="H1591" s="1"/>
      <c r="I1591" s="1"/>
      <c r="J1591" s="1"/>
      <c r="K1591" s="1"/>
      <c r="L1591" s="1"/>
      <c r="M1591" s="1"/>
      <c r="N1591" s="1"/>
      <c r="O1591" s="1"/>
      <c r="P1591" s="1"/>
      <c r="Q1591" s="1"/>
      <c r="R1591" s="1"/>
      <c r="S1591" s="1"/>
      <c r="T1591" s="1"/>
      <c r="U1591" s="1"/>
      <c r="V1591" s="1"/>
      <c r="W1591" s="1"/>
    </row>
    <row r="1592" spans="1:23">
      <c r="A1592" s="1"/>
      <c r="B1592" s="1"/>
      <c r="C1592" s="1"/>
      <c r="D1592" s="1"/>
      <c r="E1592" s="1"/>
      <c r="F1592" s="1"/>
      <c r="G1592" s="1"/>
      <c r="H1592" s="1"/>
      <c r="I1592" s="1"/>
      <c r="J1592" s="1"/>
      <c r="K1592" s="1"/>
      <c r="L1592" s="1"/>
      <c r="M1592" s="1"/>
      <c r="N1592" s="1"/>
      <c r="O1592" s="1"/>
      <c r="P1592" s="1"/>
      <c r="Q1592" s="1"/>
      <c r="R1592" s="1"/>
      <c r="S1592" s="1"/>
      <c r="T1592" s="1"/>
      <c r="U1592" s="1"/>
      <c r="V1592" s="1"/>
      <c r="W1592" s="1"/>
    </row>
    <row r="1593" spans="1:23">
      <c r="A1593" s="1"/>
      <c r="B1593" s="1"/>
      <c r="C1593" s="1"/>
      <c r="D1593" s="1"/>
      <c r="E1593" s="1"/>
      <c r="F1593" s="1"/>
      <c r="G1593" s="1"/>
      <c r="H1593" s="1"/>
      <c r="I1593" s="1"/>
      <c r="J1593" s="1"/>
      <c r="K1593" s="1"/>
      <c r="L1593" s="1"/>
      <c r="M1593" s="1"/>
      <c r="N1593" s="1"/>
      <c r="O1593" s="1"/>
      <c r="P1593" s="1"/>
      <c r="Q1593" s="1"/>
      <c r="R1593" s="1"/>
      <c r="S1593" s="1"/>
      <c r="T1593" s="1"/>
      <c r="U1593" s="1"/>
      <c r="V1593" s="1"/>
      <c r="W1593" s="1"/>
    </row>
    <row r="1594" spans="1:23">
      <c r="A1594" s="1"/>
      <c r="B1594" s="1"/>
      <c r="C1594" s="1"/>
      <c r="D1594" s="1"/>
      <c r="E1594" s="1"/>
      <c r="F1594" s="1"/>
      <c r="G1594" s="1"/>
      <c r="H1594" s="1"/>
      <c r="I1594" s="1"/>
      <c r="J1594" s="1"/>
      <c r="K1594" s="1"/>
      <c r="L1594" s="1"/>
      <c r="M1594" s="1"/>
      <c r="N1594" s="1"/>
      <c r="O1594" s="1"/>
      <c r="P1594" s="1"/>
      <c r="Q1594" s="1"/>
      <c r="R1594" s="1"/>
      <c r="S1594" s="1"/>
      <c r="T1594" s="1"/>
      <c r="U1594" s="1"/>
      <c r="V1594" s="1"/>
      <c r="W1594" s="1"/>
    </row>
    <row r="1595" spans="1:23">
      <c r="A1595" s="1"/>
      <c r="B1595" s="1"/>
      <c r="C1595" s="1"/>
      <c r="D1595" s="1"/>
      <c r="E1595" s="1"/>
      <c r="F1595" s="1"/>
      <c r="G1595" s="1"/>
      <c r="H1595" s="1"/>
      <c r="I1595" s="1"/>
      <c r="J1595" s="1"/>
      <c r="K1595" s="1"/>
      <c r="L1595" s="1"/>
      <c r="M1595" s="1"/>
      <c r="N1595" s="1"/>
      <c r="O1595" s="1"/>
      <c r="P1595" s="1"/>
      <c r="Q1595" s="1"/>
      <c r="R1595" s="1"/>
      <c r="S1595" s="1"/>
      <c r="T1595" s="1"/>
      <c r="U1595" s="1"/>
      <c r="V1595" s="1"/>
      <c r="W1595" s="1"/>
    </row>
    <row r="1596" spans="1:23">
      <c r="A1596" s="1"/>
      <c r="B1596" s="1"/>
      <c r="C1596" s="1"/>
      <c r="D1596" s="1"/>
      <c r="E1596" s="1"/>
      <c r="F1596" s="1"/>
      <c r="G1596" s="1"/>
      <c r="H1596" s="1"/>
      <c r="I1596" s="1"/>
      <c r="J1596" s="1"/>
      <c r="K1596" s="1"/>
      <c r="L1596" s="1"/>
      <c r="M1596" s="1"/>
      <c r="N1596" s="1"/>
      <c r="O1596" s="1"/>
      <c r="P1596" s="1"/>
      <c r="Q1596" s="1"/>
      <c r="R1596" s="1"/>
      <c r="S1596" s="1"/>
      <c r="T1596" s="1"/>
      <c r="U1596" s="1"/>
      <c r="V1596" s="1"/>
      <c r="W1596" s="1"/>
    </row>
    <row r="1597" spans="1:23">
      <c r="A1597" s="1"/>
      <c r="B1597" s="1"/>
      <c r="C1597" s="1"/>
      <c r="D1597" s="1"/>
      <c r="E1597" s="1"/>
      <c r="F1597" s="1"/>
      <c r="G1597" s="1"/>
      <c r="H1597" s="1"/>
      <c r="I1597" s="1"/>
      <c r="J1597" s="1"/>
      <c r="K1597" s="1"/>
      <c r="L1597" s="1"/>
      <c r="M1597" s="1"/>
      <c r="N1597" s="1"/>
      <c r="O1597" s="1"/>
      <c r="P1597" s="1"/>
      <c r="Q1597" s="1"/>
      <c r="R1597" s="1"/>
      <c r="S1597" s="1"/>
      <c r="T1597" s="1"/>
      <c r="U1597" s="1"/>
      <c r="V1597" s="1"/>
      <c r="W1597" s="1"/>
    </row>
    <row r="1598" spans="1:23">
      <c r="A1598" s="1"/>
      <c r="B1598" s="1"/>
      <c r="C1598" s="1"/>
      <c r="D1598" s="1"/>
      <c r="E1598" s="1"/>
      <c r="F1598" s="1"/>
      <c r="G1598" s="1"/>
      <c r="H1598" s="1"/>
      <c r="I1598" s="1"/>
      <c r="J1598" s="1"/>
      <c r="K1598" s="1"/>
      <c r="L1598" s="1"/>
      <c r="M1598" s="1"/>
      <c r="N1598" s="1"/>
      <c r="O1598" s="1"/>
      <c r="P1598" s="1"/>
      <c r="Q1598" s="1"/>
      <c r="R1598" s="1"/>
      <c r="S1598" s="1"/>
      <c r="T1598" s="1"/>
      <c r="U1598" s="1"/>
      <c r="V1598" s="1"/>
      <c r="W1598" s="1"/>
    </row>
    <row r="1599" spans="1:23">
      <c r="A1599" s="1"/>
      <c r="B1599" s="1"/>
      <c r="C1599" s="1"/>
      <c r="D1599" s="1"/>
      <c r="E1599" s="1"/>
      <c r="F1599" s="1"/>
      <c r="G1599" s="1"/>
      <c r="H1599" s="1"/>
      <c r="I1599" s="1"/>
      <c r="J1599" s="1"/>
      <c r="K1599" s="1"/>
      <c r="L1599" s="1"/>
      <c r="M1599" s="1"/>
      <c r="N1599" s="1"/>
      <c r="O1599" s="1"/>
      <c r="P1599" s="1"/>
      <c r="Q1599" s="1"/>
      <c r="R1599" s="1"/>
      <c r="S1599" s="1"/>
      <c r="T1599" s="1"/>
      <c r="U1599" s="1"/>
      <c r="V1599" s="1"/>
      <c r="W1599" s="1"/>
    </row>
    <row r="1600" spans="1:23">
      <c r="A1600" s="1"/>
      <c r="B1600" s="1"/>
      <c r="C1600" s="1"/>
      <c r="D1600" s="1"/>
      <c r="E1600" s="1"/>
      <c r="F1600" s="1"/>
      <c r="G1600" s="1"/>
      <c r="H1600" s="1"/>
      <c r="I1600" s="1"/>
      <c r="J1600" s="1"/>
      <c r="K1600" s="1"/>
      <c r="L1600" s="1"/>
      <c r="M1600" s="1"/>
      <c r="N1600" s="1"/>
      <c r="O1600" s="1"/>
      <c r="P1600" s="1"/>
      <c r="Q1600" s="1"/>
      <c r="R1600" s="1"/>
      <c r="S1600" s="1"/>
      <c r="T1600" s="1"/>
      <c r="U1600" s="1"/>
      <c r="V1600" s="1"/>
      <c r="W1600" s="1"/>
    </row>
    <row r="1601" spans="1:23">
      <c r="A1601" s="1"/>
      <c r="B1601" s="1"/>
      <c r="C1601" s="1"/>
      <c r="D1601" s="1"/>
      <c r="E1601" s="1"/>
      <c r="F1601" s="1"/>
      <c r="G1601" s="1"/>
      <c r="H1601" s="1"/>
      <c r="I1601" s="1"/>
      <c r="J1601" s="1"/>
      <c r="K1601" s="1"/>
      <c r="L1601" s="1"/>
      <c r="M1601" s="1"/>
      <c r="N1601" s="1"/>
      <c r="O1601" s="1"/>
      <c r="P1601" s="1"/>
      <c r="Q1601" s="1"/>
      <c r="R1601" s="1"/>
      <c r="S1601" s="1"/>
      <c r="T1601" s="1"/>
      <c r="U1601" s="1"/>
      <c r="V1601" s="1"/>
      <c r="W1601" s="1"/>
    </row>
    <row r="1602" spans="1:23">
      <c r="A1602" s="1"/>
      <c r="B1602" s="1"/>
      <c r="C1602" s="1"/>
      <c r="D1602" s="1"/>
      <c r="E1602" s="1"/>
      <c r="F1602" s="1"/>
      <c r="G1602" s="1"/>
      <c r="H1602" s="1"/>
      <c r="I1602" s="1"/>
      <c r="J1602" s="1"/>
      <c r="K1602" s="1"/>
      <c r="L1602" s="1"/>
      <c r="M1602" s="1"/>
      <c r="N1602" s="1"/>
      <c r="O1602" s="1"/>
      <c r="P1602" s="1"/>
      <c r="Q1602" s="1"/>
      <c r="R1602" s="1"/>
      <c r="S1602" s="1"/>
      <c r="T1602" s="1"/>
      <c r="U1602" s="1"/>
      <c r="V1602" s="1"/>
      <c r="W1602" s="1"/>
    </row>
    <row r="1603" spans="1:23">
      <c r="A1603" s="1"/>
      <c r="B1603" s="1"/>
      <c r="C1603" s="1"/>
      <c r="D1603" s="1"/>
      <c r="E1603" s="1"/>
      <c r="F1603" s="1"/>
      <c r="G1603" s="1"/>
      <c r="H1603" s="1"/>
      <c r="I1603" s="1"/>
      <c r="J1603" s="1"/>
      <c r="K1603" s="1"/>
      <c r="L1603" s="1"/>
      <c r="M1603" s="1"/>
      <c r="N1603" s="1"/>
      <c r="O1603" s="1"/>
      <c r="P1603" s="1"/>
      <c r="Q1603" s="1"/>
      <c r="R1603" s="1"/>
      <c r="S1603" s="1"/>
      <c r="T1603" s="1"/>
      <c r="U1603" s="1"/>
      <c r="V1603" s="1"/>
      <c r="W1603" s="1"/>
    </row>
    <row r="1604" spans="1:23">
      <c r="A1604" s="1"/>
      <c r="B1604" s="1"/>
      <c r="C1604" s="1"/>
      <c r="D1604" s="1"/>
      <c r="E1604" s="1"/>
      <c r="F1604" s="1"/>
      <c r="G1604" s="1"/>
      <c r="H1604" s="1"/>
      <c r="I1604" s="1"/>
      <c r="J1604" s="1"/>
      <c r="K1604" s="1"/>
      <c r="L1604" s="1"/>
      <c r="M1604" s="1"/>
      <c r="N1604" s="1"/>
      <c r="O1604" s="1"/>
      <c r="P1604" s="1"/>
      <c r="Q1604" s="1"/>
      <c r="R1604" s="1"/>
      <c r="S1604" s="1"/>
      <c r="T1604" s="1"/>
      <c r="U1604" s="1"/>
      <c r="V1604" s="1"/>
      <c r="W1604" s="1"/>
    </row>
    <row r="1605" spans="1:23">
      <c r="A1605" s="1"/>
      <c r="B1605" s="1"/>
      <c r="C1605" s="1"/>
      <c r="D1605" s="1"/>
      <c r="E1605" s="1"/>
      <c r="F1605" s="1"/>
      <c r="G1605" s="1"/>
      <c r="H1605" s="1"/>
      <c r="I1605" s="1"/>
      <c r="J1605" s="1"/>
      <c r="K1605" s="1"/>
      <c r="L1605" s="1"/>
      <c r="M1605" s="1"/>
      <c r="N1605" s="1"/>
      <c r="O1605" s="1"/>
      <c r="P1605" s="1"/>
      <c r="Q1605" s="1"/>
      <c r="R1605" s="1"/>
      <c r="S1605" s="1"/>
      <c r="T1605" s="1"/>
      <c r="U1605" s="1"/>
      <c r="V1605" s="1"/>
      <c r="W1605" s="1"/>
    </row>
    <row r="1606" spans="1:23">
      <c r="A1606" s="1"/>
      <c r="B1606" s="1"/>
      <c r="C1606" s="1"/>
      <c r="D1606" s="1"/>
      <c r="E1606" s="1"/>
      <c r="F1606" s="1"/>
      <c r="G1606" s="1"/>
      <c r="H1606" s="1"/>
      <c r="I1606" s="1"/>
      <c r="J1606" s="1"/>
      <c r="K1606" s="1"/>
      <c r="L1606" s="1"/>
      <c r="M1606" s="1"/>
      <c r="N1606" s="1"/>
      <c r="O1606" s="1"/>
      <c r="P1606" s="1"/>
      <c r="Q1606" s="1"/>
      <c r="R1606" s="1"/>
      <c r="S1606" s="1"/>
      <c r="T1606" s="1"/>
      <c r="U1606" s="1"/>
      <c r="V1606" s="1"/>
      <c r="W1606" s="1"/>
    </row>
    <row r="1607" spans="1:23">
      <c r="A1607" s="1"/>
      <c r="B1607" s="1"/>
      <c r="C1607" s="1"/>
      <c r="D1607" s="1"/>
      <c r="E1607" s="1"/>
      <c r="F1607" s="1"/>
      <c r="G1607" s="1"/>
      <c r="H1607" s="1"/>
      <c r="I1607" s="1"/>
      <c r="J1607" s="1"/>
      <c r="K1607" s="1"/>
      <c r="L1607" s="1"/>
      <c r="M1607" s="1"/>
      <c r="N1607" s="1"/>
      <c r="O1607" s="1"/>
      <c r="P1607" s="1"/>
      <c r="Q1607" s="1"/>
      <c r="R1607" s="1"/>
      <c r="S1607" s="1"/>
      <c r="T1607" s="1"/>
      <c r="U1607" s="1"/>
      <c r="V1607" s="1"/>
      <c r="W1607" s="1"/>
    </row>
    <row r="1608" spans="1:23">
      <c r="A1608" s="1"/>
      <c r="B1608" s="1"/>
      <c r="C1608" s="1"/>
      <c r="D1608" s="1"/>
      <c r="E1608" s="1"/>
      <c r="F1608" s="1"/>
      <c r="G1608" s="1"/>
      <c r="H1608" s="1"/>
      <c r="I1608" s="1"/>
      <c r="J1608" s="1"/>
      <c r="K1608" s="1"/>
      <c r="L1608" s="1"/>
      <c r="M1608" s="1"/>
      <c r="N1608" s="1"/>
      <c r="O1608" s="1"/>
      <c r="P1608" s="1"/>
      <c r="Q1608" s="1"/>
      <c r="R1608" s="1"/>
      <c r="S1608" s="1"/>
      <c r="T1608" s="1"/>
      <c r="U1608" s="1"/>
      <c r="V1608" s="1"/>
      <c r="W1608" s="1"/>
    </row>
    <row r="1609" spans="1:23">
      <c r="A1609" s="1"/>
      <c r="B1609" s="1"/>
      <c r="C1609" s="1"/>
      <c r="D1609" s="1"/>
      <c r="E1609" s="1"/>
      <c r="F1609" s="1"/>
      <c r="G1609" s="1"/>
      <c r="H1609" s="1"/>
      <c r="I1609" s="1"/>
      <c r="J1609" s="1"/>
      <c r="K1609" s="1"/>
      <c r="L1609" s="1"/>
      <c r="M1609" s="1"/>
      <c r="N1609" s="1"/>
      <c r="O1609" s="1"/>
      <c r="P1609" s="1"/>
      <c r="Q1609" s="1"/>
      <c r="R1609" s="1"/>
      <c r="S1609" s="1"/>
      <c r="T1609" s="1"/>
      <c r="U1609" s="1"/>
      <c r="V1609" s="1"/>
      <c r="W1609" s="1"/>
    </row>
    <row r="1610" spans="1:23">
      <c r="A1610" s="1"/>
      <c r="B1610" s="1"/>
      <c r="C1610" s="1"/>
      <c r="D1610" s="1"/>
      <c r="E1610" s="1"/>
      <c r="F1610" s="1"/>
      <c r="G1610" s="1"/>
      <c r="H1610" s="1"/>
      <c r="I1610" s="1"/>
      <c r="J1610" s="1"/>
      <c r="K1610" s="1"/>
      <c r="L1610" s="1"/>
      <c r="M1610" s="1"/>
      <c r="N1610" s="1"/>
      <c r="O1610" s="1"/>
      <c r="P1610" s="1"/>
      <c r="Q1610" s="1"/>
      <c r="R1610" s="1"/>
      <c r="S1610" s="1"/>
      <c r="T1610" s="1"/>
      <c r="U1610" s="1"/>
      <c r="V1610" s="1"/>
      <c r="W1610" s="1"/>
    </row>
    <row r="1611" spans="1:23">
      <c r="A1611" s="1"/>
      <c r="B1611" s="1"/>
      <c r="C1611" s="1"/>
      <c r="D1611" s="1"/>
      <c r="E1611" s="1"/>
      <c r="F1611" s="1"/>
      <c r="G1611" s="1"/>
      <c r="H1611" s="1"/>
      <c r="I1611" s="1"/>
      <c r="J1611" s="1"/>
      <c r="K1611" s="1"/>
      <c r="L1611" s="1"/>
      <c r="M1611" s="1"/>
      <c r="N1611" s="1"/>
      <c r="O1611" s="1"/>
      <c r="P1611" s="1"/>
      <c r="Q1611" s="1"/>
      <c r="R1611" s="1"/>
      <c r="S1611" s="1"/>
      <c r="T1611" s="1"/>
      <c r="U1611" s="1"/>
      <c r="V1611" s="1"/>
      <c r="W1611" s="1"/>
    </row>
    <row r="1612" spans="1:23">
      <c r="A1612" s="1"/>
      <c r="B1612" s="1"/>
      <c r="C1612" s="1"/>
      <c r="D1612" s="1"/>
      <c r="E1612" s="1"/>
      <c r="F1612" s="1"/>
      <c r="G1612" s="1"/>
      <c r="H1612" s="1"/>
      <c r="I1612" s="1"/>
      <c r="J1612" s="1"/>
      <c r="K1612" s="1"/>
      <c r="L1612" s="1"/>
      <c r="M1612" s="1"/>
      <c r="N1612" s="1"/>
      <c r="O1612" s="1"/>
      <c r="P1612" s="1"/>
      <c r="Q1612" s="1"/>
      <c r="R1612" s="1"/>
      <c r="S1612" s="1"/>
      <c r="T1612" s="1"/>
      <c r="U1612" s="1"/>
      <c r="V1612" s="1"/>
      <c r="W1612" s="1"/>
    </row>
    <row r="1613" spans="1:23">
      <c r="A1613" s="1"/>
      <c r="B1613" s="1"/>
      <c r="C1613" s="1"/>
      <c r="D1613" s="1"/>
      <c r="E1613" s="1"/>
      <c r="F1613" s="1"/>
      <c r="G1613" s="1"/>
      <c r="H1613" s="1"/>
      <c r="I1613" s="1"/>
      <c r="J1613" s="1"/>
      <c r="K1613" s="1"/>
      <c r="L1613" s="1"/>
      <c r="M1613" s="1"/>
      <c r="N1613" s="1"/>
      <c r="O1613" s="1"/>
      <c r="P1613" s="1"/>
      <c r="Q1613" s="1"/>
      <c r="R1613" s="1"/>
      <c r="S1613" s="1"/>
      <c r="T1613" s="1"/>
      <c r="U1613" s="1"/>
      <c r="V1613" s="1"/>
      <c r="W1613" s="1"/>
    </row>
    <row r="1614" spans="1:23">
      <c r="A1614" s="1"/>
      <c r="B1614" s="1"/>
      <c r="C1614" s="1"/>
      <c r="D1614" s="1"/>
      <c r="E1614" s="1"/>
      <c r="F1614" s="1"/>
      <c r="G1614" s="1"/>
      <c r="H1614" s="1"/>
      <c r="I1614" s="1"/>
      <c r="J1614" s="1"/>
      <c r="K1614" s="1"/>
      <c r="L1614" s="1"/>
      <c r="M1614" s="1"/>
      <c r="N1614" s="1"/>
      <c r="O1614" s="1"/>
      <c r="P1614" s="1"/>
      <c r="Q1614" s="1"/>
      <c r="R1614" s="1"/>
      <c r="S1614" s="1"/>
      <c r="T1614" s="1"/>
      <c r="U1614" s="1"/>
      <c r="V1614" s="1"/>
      <c r="W1614" s="1"/>
    </row>
    <row r="1615" spans="1:23">
      <c r="A1615" s="1"/>
      <c r="B1615" s="1"/>
      <c r="C1615" s="1"/>
      <c r="D1615" s="1"/>
      <c r="E1615" s="1"/>
      <c r="F1615" s="1"/>
      <c r="G1615" s="1"/>
      <c r="H1615" s="1"/>
      <c r="I1615" s="1"/>
      <c r="J1615" s="1"/>
      <c r="K1615" s="1"/>
      <c r="L1615" s="1"/>
      <c r="M1615" s="1"/>
      <c r="N1615" s="1"/>
      <c r="O1615" s="1"/>
      <c r="P1615" s="1"/>
      <c r="Q1615" s="1"/>
      <c r="R1615" s="1"/>
      <c r="S1615" s="1"/>
      <c r="T1615" s="1"/>
      <c r="U1615" s="1"/>
      <c r="V1615" s="1"/>
      <c r="W1615" s="1"/>
    </row>
    <row r="1616" spans="1:23">
      <c r="A1616" s="1"/>
      <c r="B1616" s="1"/>
      <c r="C1616" s="1"/>
      <c r="D1616" s="1"/>
      <c r="E1616" s="1"/>
      <c r="F1616" s="1"/>
      <c r="G1616" s="1"/>
      <c r="H1616" s="1"/>
      <c r="I1616" s="1"/>
      <c r="J1616" s="1"/>
      <c r="K1616" s="1"/>
      <c r="L1616" s="1"/>
      <c r="M1616" s="1"/>
      <c r="N1616" s="1"/>
      <c r="O1616" s="1"/>
      <c r="P1616" s="1"/>
      <c r="Q1616" s="1"/>
      <c r="R1616" s="1"/>
      <c r="S1616" s="1"/>
      <c r="T1616" s="1"/>
      <c r="U1616" s="1"/>
      <c r="V1616" s="1"/>
      <c r="W1616" s="1"/>
    </row>
    <row r="1617" spans="1:23">
      <c r="A1617" s="1"/>
      <c r="B1617" s="1"/>
      <c r="C1617" s="1"/>
      <c r="D1617" s="1"/>
      <c r="E1617" s="1"/>
      <c r="F1617" s="1"/>
      <c r="G1617" s="1"/>
      <c r="H1617" s="1"/>
      <c r="I1617" s="1"/>
      <c r="J1617" s="1"/>
      <c r="K1617" s="1"/>
      <c r="L1617" s="1"/>
      <c r="M1617" s="1"/>
      <c r="N1617" s="1"/>
      <c r="O1617" s="1"/>
      <c r="P1617" s="1"/>
      <c r="Q1617" s="1"/>
      <c r="R1617" s="1"/>
      <c r="S1617" s="1"/>
      <c r="T1617" s="1"/>
      <c r="U1617" s="1"/>
      <c r="V1617" s="1"/>
      <c r="W1617" s="1"/>
    </row>
    <row r="1618" spans="1:23">
      <c r="A1618" s="1"/>
      <c r="B1618" s="1"/>
      <c r="C1618" s="1"/>
      <c r="D1618" s="1"/>
      <c r="E1618" s="1"/>
      <c r="F1618" s="1"/>
      <c r="G1618" s="1"/>
      <c r="H1618" s="1"/>
      <c r="I1618" s="1"/>
      <c r="J1618" s="1"/>
      <c r="K1618" s="1"/>
      <c r="L1618" s="1"/>
      <c r="M1618" s="1"/>
      <c r="N1618" s="1"/>
      <c r="O1618" s="1"/>
      <c r="P1618" s="1"/>
      <c r="Q1618" s="1"/>
      <c r="R1618" s="1"/>
      <c r="S1618" s="1"/>
      <c r="T1618" s="1"/>
      <c r="U1618" s="1"/>
      <c r="V1618" s="1"/>
      <c r="W1618" s="1"/>
    </row>
    <row r="1619" spans="1:23">
      <c r="A1619" s="1"/>
      <c r="B1619" s="1"/>
      <c r="C1619" s="1"/>
      <c r="D1619" s="1"/>
      <c r="E1619" s="1"/>
      <c r="F1619" s="1"/>
      <c r="G1619" s="1"/>
      <c r="H1619" s="1"/>
      <c r="I1619" s="1"/>
      <c r="J1619" s="1"/>
      <c r="K1619" s="1"/>
      <c r="L1619" s="1"/>
      <c r="M1619" s="1"/>
      <c r="N1619" s="1"/>
      <c r="O1619" s="1"/>
      <c r="P1619" s="1"/>
      <c r="Q1619" s="1"/>
      <c r="R1619" s="1"/>
      <c r="S1619" s="1"/>
      <c r="T1619" s="1"/>
      <c r="U1619" s="1"/>
      <c r="V1619" s="1"/>
      <c r="W1619" s="1"/>
    </row>
    <row r="1620" spans="1:23">
      <c r="A1620" s="1"/>
      <c r="B1620" s="1"/>
      <c r="C1620" s="1"/>
      <c r="D1620" s="1"/>
      <c r="E1620" s="1"/>
      <c r="F1620" s="1"/>
      <c r="G1620" s="1"/>
      <c r="H1620" s="1"/>
      <c r="I1620" s="1"/>
      <c r="J1620" s="1"/>
      <c r="K1620" s="1"/>
      <c r="L1620" s="1"/>
      <c r="M1620" s="1"/>
      <c r="N1620" s="1"/>
      <c r="O1620" s="1"/>
      <c r="P1620" s="1"/>
      <c r="Q1620" s="1"/>
      <c r="R1620" s="1"/>
      <c r="S1620" s="1"/>
      <c r="T1620" s="1"/>
      <c r="U1620" s="1"/>
      <c r="V1620" s="1"/>
      <c r="W1620" s="1"/>
    </row>
    <row r="1621" spans="1:23">
      <c r="A1621" s="1"/>
      <c r="B1621" s="1"/>
      <c r="C1621" s="1"/>
      <c r="D1621" s="1"/>
      <c r="E1621" s="1"/>
      <c r="F1621" s="1"/>
      <c r="G1621" s="1"/>
      <c r="H1621" s="1"/>
      <c r="I1621" s="1"/>
      <c r="J1621" s="1"/>
      <c r="K1621" s="1"/>
      <c r="L1621" s="1"/>
      <c r="M1621" s="1"/>
      <c r="N1621" s="1"/>
      <c r="O1621" s="1"/>
      <c r="P1621" s="1"/>
      <c r="Q1621" s="1"/>
      <c r="R1621" s="1"/>
      <c r="S1621" s="1"/>
      <c r="T1621" s="1"/>
      <c r="U1621" s="1"/>
      <c r="V1621" s="1"/>
      <c r="W1621" s="1"/>
    </row>
    <row r="1622" spans="1:23">
      <c r="A1622" s="1"/>
      <c r="B1622" s="1"/>
      <c r="C1622" s="1"/>
      <c r="D1622" s="1"/>
      <c r="E1622" s="1"/>
      <c r="F1622" s="1"/>
      <c r="G1622" s="1"/>
      <c r="H1622" s="1"/>
      <c r="I1622" s="1"/>
      <c r="J1622" s="1"/>
      <c r="K1622" s="1"/>
      <c r="L1622" s="1"/>
      <c r="M1622" s="1"/>
      <c r="N1622" s="1"/>
      <c r="O1622" s="1"/>
      <c r="P1622" s="1"/>
      <c r="Q1622" s="1"/>
      <c r="R1622" s="1"/>
      <c r="S1622" s="1"/>
      <c r="T1622" s="1"/>
      <c r="U1622" s="1"/>
      <c r="V1622" s="1"/>
      <c r="W1622" s="1"/>
    </row>
    <row r="1623" spans="1:23">
      <c r="A1623" s="1"/>
      <c r="B1623" s="1"/>
      <c r="C1623" s="1"/>
      <c r="D1623" s="1"/>
      <c r="E1623" s="1"/>
      <c r="F1623" s="1"/>
      <c r="G1623" s="1"/>
      <c r="H1623" s="1"/>
      <c r="I1623" s="1"/>
      <c r="J1623" s="1"/>
      <c r="K1623" s="1"/>
      <c r="L1623" s="1"/>
      <c r="M1623" s="1"/>
      <c r="N1623" s="1"/>
      <c r="O1623" s="1"/>
      <c r="P1623" s="1"/>
      <c r="Q1623" s="1"/>
      <c r="R1623" s="1"/>
      <c r="S1623" s="1"/>
      <c r="T1623" s="1"/>
      <c r="U1623" s="1"/>
      <c r="V1623" s="1"/>
      <c r="W1623" s="1"/>
    </row>
    <row r="1624" spans="1:23">
      <c r="A1624" s="1"/>
      <c r="B1624" s="1"/>
      <c r="C1624" s="1"/>
      <c r="D1624" s="1"/>
      <c r="E1624" s="1"/>
      <c r="F1624" s="1"/>
      <c r="G1624" s="1"/>
      <c r="H1624" s="1"/>
      <c r="I1624" s="1"/>
      <c r="J1624" s="1"/>
      <c r="K1624" s="1"/>
      <c r="L1624" s="1"/>
      <c r="M1624" s="1"/>
      <c r="N1624" s="1"/>
      <c r="O1624" s="1"/>
      <c r="P1624" s="1"/>
      <c r="Q1624" s="1"/>
      <c r="R1624" s="1"/>
      <c r="S1624" s="1"/>
      <c r="T1624" s="1"/>
      <c r="U1624" s="1"/>
      <c r="V1624" s="1"/>
      <c r="W1624" s="1"/>
    </row>
    <row r="1625" spans="1:23">
      <c r="A1625" s="1"/>
      <c r="B1625" s="1"/>
      <c r="C1625" s="1"/>
      <c r="D1625" s="1"/>
      <c r="E1625" s="1"/>
      <c r="F1625" s="1"/>
      <c r="G1625" s="1"/>
      <c r="H1625" s="1"/>
      <c r="I1625" s="1"/>
      <c r="J1625" s="1"/>
      <c r="K1625" s="1"/>
      <c r="L1625" s="1"/>
      <c r="M1625" s="1"/>
      <c r="N1625" s="1"/>
      <c r="O1625" s="1"/>
      <c r="P1625" s="1"/>
      <c r="Q1625" s="1"/>
      <c r="R1625" s="1"/>
      <c r="S1625" s="1"/>
      <c r="T1625" s="1"/>
      <c r="U1625" s="1"/>
      <c r="V1625" s="1"/>
      <c r="W1625" s="1"/>
    </row>
    <row r="1626" spans="1:23">
      <c r="A1626" s="1"/>
      <c r="B1626" s="1"/>
      <c r="C1626" s="1"/>
      <c r="D1626" s="1"/>
      <c r="E1626" s="1"/>
      <c r="F1626" s="1"/>
      <c r="G1626" s="1"/>
      <c r="H1626" s="1"/>
      <c r="I1626" s="1"/>
      <c r="J1626" s="1"/>
      <c r="K1626" s="1"/>
      <c r="L1626" s="1"/>
      <c r="M1626" s="1"/>
      <c r="N1626" s="1"/>
      <c r="O1626" s="1"/>
      <c r="P1626" s="1"/>
      <c r="Q1626" s="1"/>
      <c r="R1626" s="1"/>
      <c r="S1626" s="1"/>
      <c r="T1626" s="1"/>
      <c r="U1626" s="1"/>
      <c r="V1626" s="1"/>
      <c r="W1626" s="1"/>
    </row>
    <row r="1627" spans="1:23">
      <c r="A1627" s="1"/>
      <c r="B1627" s="1"/>
      <c r="C1627" s="1"/>
      <c r="D1627" s="1"/>
      <c r="E1627" s="1"/>
      <c r="F1627" s="1"/>
      <c r="G1627" s="1"/>
      <c r="H1627" s="1"/>
      <c r="I1627" s="1"/>
      <c r="J1627" s="1"/>
      <c r="K1627" s="1"/>
      <c r="L1627" s="1"/>
      <c r="M1627" s="1"/>
      <c r="N1627" s="1"/>
      <c r="O1627" s="1"/>
      <c r="P1627" s="1"/>
      <c r="Q1627" s="1"/>
      <c r="R1627" s="1"/>
      <c r="S1627" s="1"/>
      <c r="T1627" s="1"/>
      <c r="U1627" s="1"/>
      <c r="V1627" s="1"/>
      <c r="W1627" s="1"/>
    </row>
    <row r="1628" spans="1:23">
      <c r="A1628" s="1"/>
      <c r="B1628" s="1"/>
      <c r="C1628" s="1"/>
      <c r="D1628" s="1"/>
      <c r="E1628" s="1"/>
      <c r="F1628" s="1"/>
      <c r="G1628" s="1"/>
      <c r="H1628" s="1"/>
      <c r="I1628" s="1"/>
      <c r="J1628" s="1"/>
      <c r="K1628" s="1"/>
      <c r="L1628" s="1"/>
      <c r="M1628" s="1"/>
      <c r="N1628" s="1"/>
      <c r="O1628" s="1"/>
      <c r="P1628" s="1"/>
      <c r="Q1628" s="1"/>
      <c r="R1628" s="1"/>
      <c r="S1628" s="1"/>
      <c r="T1628" s="1"/>
      <c r="U1628" s="1"/>
      <c r="V1628" s="1"/>
      <c r="W1628" s="1"/>
    </row>
    <row r="1629" spans="1:23">
      <c r="A1629" s="1"/>
      <c r="B1629" s="1"/>
      <c r="C1629" s="1"/>
      <c r="D1629" s="1"/>
      <c r="E1629" s="1"/>
      <c r="F1629" s="1"/>
      <c r="G1629" s="1"/>
      <c r="H1629" s="1"/>
      <c r="I1629" s="1"/>
      <c r="J1629" s="1"/>
      <c r="K1629" s="1"/>
      <c r="L1629" s="1"/>
      <c r="M1629" s="1"/>
      <c r="N1629" s="1"/>
      <c r="O1629" s="1"/>
      <c r="P1629" s="1"/>
      <c r="Q1629" s="1"/>
      <c r="R1629" s="1"/>
      <c r="S1629" s="1"/>
      <c r="T1629" s="1"/>
      <c r="U1629" s="1"/>
      <c r="V1629" s="1"/>
      <c r="W1629" s="1"/>
    </row>
    <row r="1630" spans="1:23">
      <c r="A1630" s="1"/>
      <c r="B1630" s="1"/>
      <c r="C1630" s="1"/>
      <c r="D1630" s="1"/>
      <c r="E1630" s="1"/>
      <c r="F1630" s="1"/>
      <c r="G1630" s="1"/>
      <c r="H1630" s="1"/>
      <c r="I1630" s="1"/>
      <c r="J1630" s="1"/>
      <c r="K1630" s="1"/>
      <c r="L1630" s="1"/>
      <c r="M1630" s="1"/>
      <c r="N1630" s="1"/>
      <c r="O1630" s="1"/>
      <c r="P1630" s="1"/>
      <c r="Q1630" s="1"/>
      <c r="R1630" s="1"/>
      <c r="S1630" s="1"/>
      <c r="T1630" s="1"/>
      <c r="U1630" s="1"/>
      <c r="V1630" s="1"/>
      <c r="W1630" s="1"/>
    </row>
    <row r="1631" spans="1:23">
      <c r="A1631" s="1"/>
      <c r="B1631" s="1"/>
      <c r="C1631" s="1"/>
      <c r="D1631" s="1"/>
      <c r="E1631" s="1"/>
      <c r="F1631" s="1"/>
      <c r="G1631" s="1"/>
      <c r="H1631" s="1"/>
      <c r="I1631" s="1"/>
      <c r="J1631" s="1"/>
      <c r="K1631" s="1"/>
      <c r="L1631" s="1"/>
      <c r="M1631" s="1"/>
      <c r="N1631" s="1"/>
      <c r="O1631" s="1"/>
      <c r="P1631" s="1"/>
      <c r="Q1631" s="1"/>
      <c r="R1631" s="1"/>
      <c r="S1631" s="1"/>
      <c r="T1631" s="1"/>
      <c r="U1631" s="1"/>
      <c r="V1631" s="1"/>
      <c r="W1631" s="1"/>
    </row>
    <row r="1632" spans="1:23">
      <c r="A1632" s="1"/>
      <c r="B1632" s="1"/>
      <c r="C1632" s="1"/>
      <c r="D1632" s="1"/>
      <c r="E1632" s="1"/>
      <c r="F1632" s="1"/>
      <c r="G1632" s="1"/>
      <c r="H1632" s="1"/>
      <c r="I1632" s="1"/>
      <c r="J1632" s="1"/>
      <c r="K1632" s="1"/>
      <c r="L1632" s="1"/>
      <c r="M1632" s="1"/>
      <c r="N1632" s="1"/>
      <c r="O1632" s="1"/>
      <c r="P1632" s="1"/>
      <c r="Q1632" s="1"/>
      <c r="R1632" s="1"/>
      <c r="S1632" s="1"/>
      <c r="T1632" s="1"/>
      <c r="U1632" s="1"/>
      <c r="V1632" s="1"/>
      <c r="W1632" s="1"/>
    </row>
    <row r="1633" spans="1:23">
      <c r="A1633" s="1"/>
      <c r="B1633" s="1"/>
      <c r="C1633" s="1"/>
      <c r="D1633" s="1"/>
      <c r="E1633" s="1"/>
      <c r="F1633" s="1"/>
      <c r="G1633" s="1"/>
      <c r="H1633" s="1"/>
      <c r="I1633" s="1"/>
      <c r="J1633" s="1"/>
      <c r="K1633" s="1"/>
      <c r="L1633" s="1"/>
      <c r="M1633" s="1"/>
      <c r="N1633" s="1"/>
      <c r="O1633" s="1"/>
      <c r="P1633" s="1"/>
      <c r="Q1633" s="1"/>
      <c r="R1633" s="1"/>
      <c r="S1633" s="1"/>
      <c r="T1633" s="1"/>
      <c r="U1633" s="1"/>
      <c r="V1633" s="1"/>
      <c r="W1633" s="1"/>
    </row>
    <row r="1634" spans="1:23">
      <c r="A1634" s="1"/>
      <c r="B1634" s="1"/>
      <c r="C1634" s="1"/>
      <c r="D1634" s="1"/>
      <c r="E1634" s="1"/>
      <c r="F1634" s="1"/>
      <c r="G1634" s="1"/>
      <c r="H1634" s="1"/>
      <c r="I1634" s="1"/>
      <c r="J1634" s="1"/>
      <c r="K1634" s="1"/>
      <c r="L1634" s="1"/>
      <c r="M1634" s="1"/>
      <c r="N1634" s="1"/>
      <c r="O1634" s="1"/>
      <c r="P1634" s="1"/>
      <c r="Q1634" s="1"/>
      <c r="R1634" s="1"/>
      <c r="S1634" s="1"/>
      <c r="T1634" s="1"/>
      <c r="U1634" s="1"/>
      <c r="V1634" s="1"/>
      <c r="W1634" s="1"/>
    </row>
    <row r="1635" spans="1:23">
      <c r="A1635" s="1"/>
      <c r="B1635" s="1"/>
      <c r="C1635" s="1"/>
      <c r="D1635" s="1"/>
      <c r="E1635" s="1"/>
      <c r="F1635" s="1"/>
      <c r="G1635" s="1"/>
      <c r="H1635" s="1"/>
      <c r="I1635" s="1"/>
      <c r="J1635" s="1"/>
      <c r="K1635" s="1"/>
      <c r="L1635" s="1"/>
      <c r="M1635" s="1"/>
      <c r="N1635" s="1"/>
      <c r="O1635" s="1"/>
      <c r="P1635" s="1"/>
      <c r="Q1635" s="1"/>
      <c r="R1635" s="1"/>
      <c r="S1635" s="1"/>
      <c r="T1635" s="1"/>
      <c r="U1635" s="1"/>
      <c r="V1635" s="1"/>
      <c r="W1635" s="1"/>
    </row>
    <row r="1636" spans="1:23">
      <c r="A1636" s="1"/>
      <c r="B1636" s="1"/>
      <c r="C1636" s="1"/>
      <c r="D1636" s="1"/>
      <c r="E1636" s="1"/>
      <c r="F1636" s="1"/>
      <c r="G1636" s="1"/>
      <c r="H1636" s="1"/>
      <c r="I1636" s="1"/>
      <c r="J1636" s="1"/>
      <c r="K1636" s="1"/>
      <c r="L1636" s="1"/>
      <c r="M1636" s="1"/>
      <c r="N1636" s="1"/>
      <c r="O1636" s="1"/>
      <c r="P1636" s="1"/>
      <c r="Q1636" s="1"/>
      <c r="R1636" s="1"/>
      <c r="S1636" s="1"/>
      <c r="T1636" s="1"/>
      <c r="U1636" s="1"/>
      <c r="V1636" s="1"/>
      <c r="W1636" s="1"/>
    </row>
    <row r="1637" spans="1:23">
      <c r="A1637" s="1"/>
      <c r="B1637" s="1"/>
      <c r="C1637" s="1"/>
      <c r="D1637" s="1"/>
      <c r="E1637" s="1"/>
      <c r="F1637" s="1"/>
      <c r="G1637" s="1"/>
      <c r="H1637" s="1"/>
      <c r="I1637" s="1"/>
      <c r="J1637" s="1"/>
      <c r="K1637" s="1"/>
      <c r="L1637" s="1"/>
      <c r="M1637" s="1"/>
      <c r="N1637" s="1"/>
      <c r="O1637" s="1"/>
      <c r="P1637" s="1"/>
      <c r="Q1637" s="1"/>
      <c r="R1637" s="1"/>
      <c r="S1637" s="1"/>
      <c r="T1637" s="1"/>
      <c r="U1637" s="1"/>
      <c r="V1637" s="1"/>
      <c r="W1637" s="1"/>
    </row>
    <row r="1638" spans="1:23">
      <c r="A1638" s="1"/>
      <c r="B1638" s="1"/>
      <c r="C1638" s="1"/>
      <c r="D1638" s="1"/>
      <c r="E1638" s="1"/>
      <c r="F1638" s="1"/>
      <c r="G1638" s="1"/>
      <c r="H1638" s="1"/>
      <c r="I1638" s="1"/>
      <c r="J1638" s="1"/>
      <c r="K1638" s="1"/>
      <c r="L1638" s="1"/>
      <c r="M1638" s="1"/>
      <c r="N1638" s="1"/>
      <c r="O1638" s="1"/>
      <c r="P1638" s="1"/>
      <c r="Q1638" s="1"/>
      <c r="R1638" s="1"/>
      <c r="S1638" s="1"/>
      <c r="T1638" s="1"/>
      <c r="U1638" s="1"/>
      <c r="V1638" s="1"/>
      <c r="W1638" s="1"/>
    </row>
    <row r="1639" spans="1:23">
      <c r="A1639" s="1"/>
      <c r="B1639" s="1"/>
      <c r="C1639" s="1"/>
      <c r="D1639" s="1"/>
      <c r="E1639" s="1"/>
      <c r="F1639" s="1"/>
      <c r="G1639" s="1"/>
      <c r="H1639" s="1"/>
      <c r="I1639" s="1"/>
      <c r="J1639" s="1"/>
      <c r="K1639" s="1"/>
      <c r="L1639" s="1"/>
      <c r="M1639" s="1"/>
      <c r="N1639" s="1"/>
      <c r="O1639" s="1"/>
      <c r="P1639" s="1"/>
      <c r="Q1639" s="1"/>
      <c r="R1639" s="1"/>
      <c r="S1639" s="1"/>
      <c r="T1639" s="1"/>
      <c r="U1639" s="1"/>
      <c r="V1639" s="1"/>
      <c r="W1639" s="1"/>
    </row>
    <row r="1640" spans="1:23">
      <c r="A1640" s="1"/>
      <c r="B1640" s="1"/>
      <c r="C1640" s="1"/>
      <c r="D1640" s="1"/>
      <c r="E1640" s="1"/>
      <c r="F1640" s="1"/>
      <c r="G1640" s="1"/>
      <c r="H1640" s="1"/>
      <c r="I1640" s="1"/>
      <c r="J1640" s="1"/>
      <c r="K1640" s="1"/>
      <c r="L1640" s="1"/>
      <c r="M1640" s="1"/>
      <c r="N1640" s="1"/>
      <c r="O1640" s="1"/>
      <c r="P1640" s="1"/>
      <c r="Q1640" s="1"/>
      <c r="R1640" s="1"/>
      <c r="S1640" s="1"/>
      <c r="T1640" s="1"/>
      <c r="U1640" s="1"/>
      <c r="V1640" s="1"/>
      <c r="W1640" s="1"/>
    </row>
    <row r="1641" spans="1:23">
      <c r="A1641" s="1"/>
      <c r="B1641" s="1"/>
      <c r="C1641" s="1"/>
      <c r="D1641" s="1"/>
      <c r="E1641" s="1"/>
      <c r="F1641" s="1"/>
      <c r="G1641" s="1"/>
      <c r="H1641" s="1"/>
      <c r="I1641" s="1"/>
      <c r="J1641" s="1"/>
      <c r="K1641" s="1"/>
      <c r="L1641" s="1"/>
      <c r="M1641" s="1"/>
      <c r="N1641" s="1"/>
      <c r="O1641" s="1"/>
      <c r="P1641" s="1"/>
      <c r="Q1641" s="1"/>
      <c r="R1641" s="1"/>
      <c r="S1641" s="1"/>
      <c r="T1641" s="1"/>
      <c r="U1641" s="1"/>
      <c r="V1641" s="1"/>
      <c r="W1641" s="1"/>
    </row>
    <row r="1642" spans="1:23">
      <c r="A1642" s="1"/>
      <c r="B1642" s="1"/>
      <c r="C1642" s="1"/>
      <c r="D1642" s="1"/>
      <c r="E1642" s="1"/>
      <c r="F1642" s="1"/>
      <c r="G1642" s="1"/>
      <c r="H1642" s="1"/>
      <c r="I1642" s="1"/>
      <c r="J1642" s="1"/>
      <c r="K1642" s="1"/>
      <c r="L1642" s="1"/>
      <c r="M1642" s="1"/>
      <c r="N1642" s="1"/>
      <c r="O1642" s="1"/>
      <c r="P1642" s="1"/>
      <c r="Q1642" s="1"/>
      <c r="R1642" s="1"/>
      <c r="S1642" s="1"/>
      <c r="T1642" s="1"/>
      <c r="U1642" s="1"/>
      <c r="V1642" s="1"/>
      <c r="W1642" s="1"/>
    </row>
    <row r="1643" spans="1:23">
      <c r="A1643" s="1"/>
      <c r="B1643" s="1"/>
      <c r="C1643" s="1"/>
      <c r="D1643" s="1"/>
      <c r="E1643" s="1"/>
      <c r="F1643" s="1"/>
      <c r="G1643" s="1"/>
      <c r="H1643" s="1"/>
      <c r="I1643" s="1"/>
      <c r="J1643" s="1"/>
      <c r="K1643" s="1"/>
      <c r="L1643" s="1"/>
      <c r="M1643" s="1"/>
      <c r="N1643" s="1"/>
      <c r="O1643" s="1"/>
      <c r="P1643" s="1"/>
      <c r="Q1643" s="1"/>
      <c r="R1643" s="1"/>
      <c r="S1643" s="1"/>
      <c r="T1643" s="1"/>
      <c r="U1643" s="1"/>
      <c r="V1643" s="1"/>
      <c r="W1643" s="1"/>
    </row>
    <row r="1644" spans="1:23">
      <c r="A1644" s="1"/>
      <c r="B1644" s="1"/>
      <c r="C1644" s="1"/>
      <c r="D1644" s="1"/>
      <c r="E1644" s="1"/>
      <c r="F1644" s="1"/>
      <c r="G1644" s="1"/>
      <c r="H1644" s="1"/>
      <c r="I1644" s="1"/>
      <c r="J1644" s="1"/>
      <c r="K1644" s="1"/>
      <c r="L1644" s="1"/>
      <c r="M1644" s="1"/>
      <c r="N1644" s="1"/>
      <c r="O1644" s="1"/>
      <c r="P1644" s="1"/>
      <c r="Q1644" s="1"/>
      <c r="R1644" s="1"/>
      <c r="S1644" s="1"/>
      <c r="T1644" s="1"/>
      <c r="U1644" s="1"/>
      <c r="V1644" s="1"/>
      <c r="W1644" s="1"/>
    </row>
    <row r="1645" spans="1:23">
      <c r="A1645" s="1"/>
      <c r="B1645" s="1"/>
      <c r="C1645" s="1"/>
      <c r="D1645" s="1"/>
      <c r="E1645" s="1"/>
      <c r="F1645" s="1"/>
      <c r="G1645" s="1"/>
      <c r="H1645" s="1"/>
      <c r="I1645" s="1"/>
      <c r="J1645" s="1"/>
      <c r="K1645" s="1"/>
      <c r="L1645" s="1"/>
      <c r="M1645" s="1"/>
      <c r="N1645" s="1"/>
      <c r="O1645" s="1"/>
      <c r="P1645" s="1"/>
      <c r="Q1645" s="1"/>
      <c r="R1645" s="1"/>
      <c r="S1645" s="1"/>
      <c r="T1645" s="1"/>
      <c r="U1645" s="1"/>
      <c r="V1645" s="1"/>
      <c r="W1645" s="1"/>
    </row>
    <row r="1646" spans="1:23">
      <c r="A1646" s="1"/>
      <c r="B1646" s="1"/>
      <c r="C1646" s="1"/>
      <c r="D1646" s="1"/>
      <c r="E1646" s="1"/>
      <c r="F1646" s="1"/>
      <c r="G1646" s="1"/>
      <c r="H1646" s="1"/>
      <c r="I1646" s="1"/>
      <c r="J1646" s="1"/>
      <c r="K1646" s="1"/>
      <c r="L1646" s="1"/>
      <c r="M1646" s="1"/>
      <c r="N1646" s="1"/>
      <c r="O1646" s="1"/>
      <c r="P1646" s="1"/>
      <c r="Q1646" s="1"/>
      <c r="R1646" s="1"/>
      <c r="S1646" s="1"/>
      <c r="T1646" s="1"/>
      <c r="U1646" s="1"/>
      <c r="V1646" s="1"/>
      <c r="W1646" s="1"/>
    </row>
    <row r="1647" spans="1:23">
      <c r="A1647" s="1"/>
      <c r="B1647" s="1"/>
      <c r="C1647" s="1"/>
      <c r="D1647" s="1"/>
      <c r="E1647" s="1"/>
      <c r="F1647" s="1"/>
      <c r="G1647" s="1"/>
      <c r="H1647" s="1"/>
      <c r="I1647" s="1"/>
      <c r="J1647" s="1"/>
      <c r="K1647" s="1"/>
      <c r="L1647" s="1"/>
      <c r="M1647" s="1"/>
      <c r="N1647" s="1"/>
      <c r="O1647" s="1"/>
      <c r="P1647" s="1"/>
      <c r="Q1647" s="1"/>
      <c r="R1647" s="1"/>
      <c r="S1647" s="1"/>
      <c r="T1647" s="1"/>
      <c r="U1647" s="1"/>
      <c r="V1647" s="1"/>
      <c r="W1647" s="1"/>
    </row>
    <row r="1648" spans="1:23">
      <c r="A1648" s="1"/>
      <c r="B1648" s="1"/>
      <c r="C1648" s="1"/>
      <c r="D1648" s="1"/>
      <c r="E1648" s="1"/>
      <c r="F1648" s="1"/>
      <c r="G1648" s="1"/>
      <c r="H1648" s="1"/>
      <c r="I1648" s="1"/>
      <c r="J1648" s="1"/>
      <c r="K1648" s="1"/>
      <c r="L1648" s="1"/>
      <c r="M1648" s="1"/>
      <c r="N1648" s="1"/>
      <c r="O1648" s="1"/>
      <c r="P1648" s="1"/>
      <c r="Q1648" s="1"/>
      <c r="R1648" s="1"/>
      <c r="S1648" s="1"/>
      <c r="T1648" s="1"/>
      <c r="U1648" s="1"/>
      <c r="V1648" s="1"/>
      <c r="W1648" s="1"/>
    </row>
    <row r="1649" spans="1:23">
      <c r="A1649" s="1"/>
      <c r="B1649" s="1"/>
      <c r="C1649" s="1"/>
      <c r="D1649" s="1"/>
      <c r="E1649" s="1"/>
      <c r="F1649" s="1"/>
      <c r="G1649" s="1"/>
      <c r="H1649" s="1"/>
      <c r="I1649" s="1"/>
      <c r="J1649" s="1"/>
      <c r="K1649" s="1"/>
      <c r="L1649" s="1"/>
      <c r="M1649" s="1"/>
      <c r="N1649" s="1"/>
      <c r="O1649" s="1"/>
      <c r="P1649" s="1"/>
      <c r="Q1649" s="1"/>
      <c r="R1649" s="1"/>
      <c r="S1649" s="1"/>
      <c r="T1649" s="1"/>
      <c r="U1649" s="1"/>
      <c r="V1649" s="1"/>
      <c r="W1649" s="1"/>
    </row>
    <row r="1650" spans="1:23">
      <c r="A1650" s="1"/>
      <c r="B1650" s="1"/>
      <c r="C1650" s="1"/>
      <c r="D1650" s="1"/>
      <c r="E1650" s="1"/>
      <c r="F1650" s="1"/>
      <c r="G1650" s="1"/>
      <c r="H1650" s="1"/>
      <c r="I1650" s="1"/>
      <c r="J1650" s="1"/>
      <c r="K1650" s="1"/>
      <c r="L1650" s="1"/>
      <c r="M1650" s="1"/>
      <c r="N1650" s="1"/>
      <c r="O1650" s="1"/>
      <c r="P1650" s="1"/>
      <c r="Q1650" s="1"/>
      <c r="R1650" s="1"/>
      <c r="S1650" s="1"/>
      <c r="T1650" s="1"/>
      <c r="U1650" s="1"/>
      <c r="V1650" s="1"/>
      <c r="W1650" s="1"/>
    </row>
    <row r="1651" spans="1:23">
      <c r="A1651" s="1"/>
      <c r="B1651" s="1"/>
      <c r="C1651" s="1"/>
      <c r="D1651" s="1"/>
      <c r="E1651" s="1"/>
      <c r="F1651" s="1"/>
      <c r="G1651" s="1"/>
      <c r="H1651" s="1"/>
      <c r="I1651" s="1"/>
      <c r="J1651" s="1"/>
      <c r="K1651" s="1"/>
      <c r="L1651" s="1"/>
      <c r="M1651" s="1"/>
      <c r="N1651" s="1"/>
      <c r="O1651" s="1"/>
      <c r="P1651" s="1"/>
      <c r="Q1651" s="1"/>
      <c r="R1651" s="1"/>
      <c r="S1651" s="1"/>
      <c r="T1651" s="1"/>
      <c r="U1651" s="1"/>
      <c r="V1651" s="1"/>
      <c r="W1651" s="1"/>
    </row>
    <row r="1652" spans="1:23">
      <c r="A1652" s="1"/>
      <c r="B1652" s="1"/>
      <c r="C1652" s="1"/>
      <c r="D1652" s="1"/>
      <c r="E1652" s="1"/>
      <c r="F1652" s="1"/>
      <c r="G1652" s="1"/>
      <c r="H1652" s="1"/>
      <c r="I1652" s="1"/>
      <c r="J1652" s="1"/>
      <c r="K1652" s="1"/>
      <c r="L1652" s="1"/>
      <c r="M1652" s="1"/>
      <c r="N1652" s="1"/>
      <c r="O1652" s="1"/>
      <c r="P1652" s="1"/>
      <c r="Q1652" s="1"/>
      <c r="R1652" s="1"/>
      <c r="S1652" s="1"/>
      <c r="T1652" s="1"/>
      <c r="U1652" s="1"/>
      <c r="V1652" s="1"/>
      <c r="W1652" s="1"/>
    </row>
    <row r="1653" spans="1:23">
      <c r="A1653" s="1"/>
      <c r="B1653" s="1"/>
      <c r="C1653" s="1"/>
      <c r="D1653" s="1"/>
      <c r="E1653" s="1"/>
      <c r="F1653" s="1"/>
      <c r="G1653" s="1"/>
      <c r="H1653" s="1"/>
      <c r="I1653" s="1"/>
      <c r="J1653" s="1"/>
      <c r="K1653" s="1"/>
      <c r="L1653" s="1"/>
      <c r="M1653" s="1"/>
      <c r="N1653" s="1"/>
      <c r="O1653" s="1"/>
      <c r="P1653" s="1"/>
      <c r="Q1653" s="1"/>
      <c r="R1653" s="1"/>
      <c r="S1653" s="1"/>
      <c r="T1653" s="1"/>
      <c r="U1653" s="1"/>
      <c r="V1653" s="1"/>
      <c r="W1653" s="1"/>
    </row>
    <row r="1654" spans="1:23">
      <c r="A1654" s="1"/>
      <c r="B1654" s="1"/>
      <c r="C1654" s="1"/>
      <c r="D1654" s="1"/>
      <c r="E1654" s="1"/>
      <c r="F1654" s="1"/>
      <c r="G1654" s="1"/>
      <c r="H1654" s="1"/>
      <c r="I1654" s="1"/>
      <c r="J1654" s="1"/>
      <c r="K1654" s="1"/>
      <c r="L1654" s="1"/>
      <c r="M1654" s="1"/>
      <c r="N1654" s="1"/>
      <c r="O1654" s="1"/>
      <c r="P1654" s="1"/>
      <c r="Q1654" s="1"/>
      <c r="R1654" s="1"/>
      <c r="S1654" s="1"/>
      <c r="T1654" s="1"/>
      <c r="U1654" s="1"/>
      <c r="V1654" s="1"/>
      <c r="W1654" s="1"/>
    </row>
    <row r="1655" spans="1:23">
      <c r="A1655" s="1"/>
      <c r="B1655" s="1"/>
      <c r="C1655" s="1"/>
      <c r="D1655" s="1"/>
      <c r="E1655" s="1"/>
      <c r="F1655" s="1"/>
      <c r="G1655" s="1"/>
      <c r="H1655" s="1"/>
      <c r="I1655" s="1"/>
      <c r="J1655" s="1"/>
      <c r="K1655" s="1"/>
      <c r="L1655" s="1"/>
      <c r="M1655" s="1"/>
      <c r="N1655" s="1"/>
      <c r="O1655" s="1"/>
      <c r="P1655" s="1"/>
      <c r="Q1655" s="1"/>
      <c r="R1655" s="1"/>
      <c r="S1655" s="1"/>
      <c r="T1655" s="1"/>
      <c r="U1655" s="1"/>
      <c r="V1655" s="1"/>
      <c r="W1655" s="1"/>
    </row>
    <row r="1656" spans="1:23">
      <c r="A1656" s="1"/>
      <c r="B1656" s="1"/>
      <c r="C1656" s="1"/>
      <c r="D1656" s="1"/>
      <c r="E1656" s="1"/>
      <c r="F1656" s="1"/>
      <c r="G1656" s="1"/>
      <c r="H1656" s="1"/>
      <c r="I1656" s="1"/>
      <c r="J1656" s="1"/>
      <c r="K1656" s="1"/>
      <c r="L1656" s="1"/>
      <c r="M1656" s="1"/>
      <c r="N1656" s="1"/>
      <c r="O1656" s="1"/>
      <c r="P1656" s="1"/>
      <c r="Q1656" s="1"/>
      <c r="R1656" s="1"/>
      <c r="S1656" s="1"/>
      <c r="T1656" s="1"/>
      <c r="U1656" s="1"/>
      <c r="V1656" s="1"/>
      <c r="W1656" s="1"/>
    </row>
    <row r="1657" spans="1:23">
      <c r="A1657" s="1"/>
      <c r="B1657" s="1"/>
      <c r="C1657" s="1"/>
      <c r="D1657" s="1"/>
      <c r="E1657" s="1"/>
      <c r="F1657" s="1"/>
      <c r="G1657" s="1"/>
      <c r="H1657" s="1"/>
      <c r="I1657" s="1"/>
      <c r="J1657" s="1"/>
      <c r="K1657" s="1"/>
      <c r="L1657" s="1"/>
      <c r="M1657" s="1"/>
      <c r="N1657" s="1"/>
      <c r="O1657" s="1"/>
      <c r="P1657" s="1"/>
      <c r="Q1657" s="1"/>
      <c r="R1657" s="1"/>
      <c r="S1657" s="1"/>
      <c r="T1657" s="1"/>
      <c r="U1657" s="1"/>
      <c r="V1657" s="1"/>
      <c r="W1657" s="1"/>
    </row>
    <row r="1658" spans="1:23">
      <c r="A1658" s="1"/>
      <c r="B1658" s="1"/>
      <c r="C1658" s="1"/>
      <c r="D1658" s="1"/>
      <c r="E1658" s="1"/>
      <c r="F1658" s="1"/>
      <c r="G1658" s="1"/>
      <c r="H1658" s="1"/>
      <c r="I1658" s="1"/>
      <c r="J1658" s="1"/>
      <c r="K1658" s="1"/>
      <c r="L1658" s="1"/>
      <c r="M1658" s="1"/>
      <c r="N1658" s="1"/>
      <c r="O1658" s="1"/>
      <c r="P1658" s="1"/>
      <c r="Q1658" s="1"/>
      <c r="R1658" s="1"/>
      <c r="S1658" s="1"/>
      <c r="T1658" s="1"/>
      <c r="U1658" s="1"/>
      <c r="V1658" s="1"/>
      <c r="W1658" s="1"/>
    </row>
    <row r="1659" spans="1:23">
      <c r="A1659" s="1"/>
      <c r="B1659" s="1"/>
      <c r="C1659" s="1"/>
      <c r="D1659" s="1"/>
      <c r="E1659" s="1"/>
      <c r="F1659" s="1"/>
      <c r="G1659" s="1"/>
      <c r="H1659" s="1"/>
      <c r="I1659" s="1"/>
      <c r="J1659" s="1"/>
      <c r="K1659" s="1"/>
      <c r="L1659" s="1"/>
      <c r="M1659" s="1"/>
      <c r="N1659" s="1"/>
      <c r="O1659" s="1"/>
      <c r="P1659" s="1"/>
      <c r="Q1659" s="1"/>
      <c r="R1659" s="1"/>
      <c r="S1659" s="1"/>
      <c r="T1659" s="1"/>
      <c r="U1659" s="1"/>
      <c r="V1659" s="1"/>
      <c r="W1659" s="1"/>
    </row>
    <row r="1660" spans="1:23">
      <c r="A1660" s="1"/>
      <c r="B1660" s="1"/>
      <c r="C1660" s="1"/>
      <c r="D1660" s="1"/>
      <c r="E1660" s="1"/>
      <c r="F1660" s="1"/>
      <c r="G1660" s="1"/>
      <c r="H1660" s="1"/>
      <c r="I1660" s="1"/>
      <c r="J1660" s="1"/>
      <c r="K1660" s="1"/>
      <c r="L1660" s="1"/>
      <c r="M1660" s="1"/>
      <c r="N1660" s="1"/>
      <c r="O1660" s="1"/>
      <c r="P1660" s="1"/>
      <c r="Q1660" s="1"/>
      <c r="R1660" s="1"/>
      <c r="S1660" s="1"/>
      <c r="T1660" s="1"/>
      <c r="U1660" s="1"/>
      <c r="V1660" s="1"/>
      <c r="W1660" s="1"/>
    </row>
    <row r="1661" spans="1:23">
      <c r="A1661" s="1"/>
      <c r="B1661" s="1"/>
      <c r="C1661" s="1"/>
      <c r="D1661" s="1"/>
      <c r="E1661" s="1"/>
      <c r="F1661" s="1"/>
      <c r="G1661" s="1"/>
      <c r="H1661" s="1"/>
      <c r="I1661" s="1"/>
      <c r="J1661" s="1"/>
      <c r="K1661" s="1"/>
      <c r="L1661" s="1"/>
      <c r="M1661" s="1"/>
      <c r="N1661" s="1"/>
      <c r="O1661" s="1"/>
      <c r="P1661" s="1"/>
      <c r="Q1661" s="1"/>
      <c r="R1661" s="1"/>
      <c r="S1661" s="1"/>
      <c r="T1661" s="1"/>
      <c r="U1661" s="1"/>
      <c r="V1661" s="1"/>
      <c r="W1661" s="1"/>
    </row>
    <row r="1662" spans="1:23">
      <c r="A1662" s="1"/>
      <c r="B1662" s="1"/>
      <c r="C1662" s="1"/>
      <c r="D1662" s="1"/>
      <c r="E1662" s="1"/>
      <c r="F1662" s="1"/>
      <c r="G1662" s="1"/>
      <c r="H1662" s="1"/>
      <c r="I1662" s="1"/>
      <c r="J1662" s="1"/>
      <c r="K1662" s="1"/>
      <c r="L1662" s="1"/>
      <c r="M1662" s="1"/>
      <c r="N1662" s="1"/>
      <c r="O1662" s="1"/>
      <c r="P1662" s="1"/>
      <c r="Q1662" s="1"/>
      <c r="R1662" s="1"/>
      <c r="S1662" s="1"/>
      <c r="T1662" s="1"/>
      <c r="U1662" s="1"/>
      <c r="V1662" s="1"/>
      <c r="W1662" s="1"/>
    </row>
    <row r="1663" spans="1:23">
      <c r="A1663" s="1"/>
      <c r="B1663" s="1"/>
      <c r="C1663" s="1"/>
      <c r="D1663" s="1"/>
      <c r="E1663" s="1"/>
      <c r="F1663" s="1"/>
      <c r="G1663" s="1"/>
      <c r="H1663" s="1"/>
      <c r="I1663" s="1"/>
      <c r="J1663" s="1"/>
      <c r="K1663" s="1"/>
      <c r="L1663" s="1"/>
      <c r="M1663" s="1"/>
      <c r="N1663" s="1"/>
      <c r="O1663" s="1"/>
      <c r="P1663" s="1"/>
      <c r="Q1663" s="1"/>
      <c r="R1663" s="1"/>
      <c r="S1663" s="1"/>
      <c r="T1663" s="1"/>
      <c r="U1663" s="1"/>
      <c r="V1663" s="1"/>
      <c r="W1663" s="1"/>
    </row>
    <row r="1664" spans="1:23">
      <c r="A1664" s="1"/>
      <c r="B1664" s="1"/>
      <c r="C1664" s="1"/>
      <c r="D1664" s="1"/>
      <c r="E1664" s="1"/>
      <c r="F1664" s="1"/>
      <c r="G1664" s="1"/>
      <c r="H1664" s="1"/>
      <c r="I1664" s="1"/>
      <c r="J1664" s="1"/>
      <c r="K1664" s="1"/>
      <c r="L1664" s="1"/>
      <c r="M1664" s="1"/>
      <c r="N1664" s="1"/>
      <c r="O1664" s="1"/>
      <c r="P1664" s="1"/>
      <c r="Q1664" s="1"/>
      <c r="R1664" s="1"/>
      <c r="S1664" s="1"/>
      <c r="T1664" s="1"/>
      <c r="U1664" s="1"/>
      <c r="V1664" s="1"/>
      <c r="W1664" s="1"/>
    </row>
    <row r="1665" spans="1:23">
      <c r="A1665" s="1"/>
      <c r="B1665" s="1"/>
      <c r="C1665" s="1"/>
      <c r="D1665" s="1"/>
      <c r="E1665" s="1"/>
      <c r="F1665" s="1"/>
      <c r="G1665" s="1"/>
      <c r="H1665" s="1"/>
      <c r="I1665" s="1"/>
      <c r="J1665" s="1"/>
      <c r="K1665" s="1"/>
      <c r="L1665" s="1"/>
      <c r="M1665" s="1"/>
      <c r="N1665" s="1"/>
      <c r="O1665" s="1"/>
      <c r="P1665" s="1"/>
      <c r="Q1665" s="1"/>
      <c r="R1665" s="1"/>
      <c r="S1665" s="1"/>
      <c r="T1665" s="1"/>
      <c r="U1665" s="1"/>
      <c r="V1665" s="1"/>
      <c r="W1665" s="1"/>
    </row>
    <row r="1666" spans="1:23">
      <c r="A1666" s="1"/>
      <c r="B1666" s="1"/>
      <c r="C1666" s="1"/>
      <c r="D1666" s="1"/>
      <c r="E1666" s="1"/>
      <c r="F1666" s="1"/>
      <c r="G1666" s="1"/>
      <c r="H1666" s="1"/>
      <c r="I1666" s="1"/>
      <c r="J1666" s="1"/>
      <c r="K1666" s="1"/>
      <c r="L1666" s="1"/>
      <c r="M1666" s="1"/>
      <c r="N1666" s="1"/>
      <c r="O1666" s="1"/>
      <c r="P1666" s="1"/>
      <c r="Q1666" s="1"/>
      <c r="R1666" s="1"/>
      <c r="S1666" s="1"/>
      <c r="T1666" s="1"/>
      <c r="U1666" s="1"/>
      <c r="V1666" s="1"/>
      <c r="W1666" s="1"/>
    </row>
    <row r="1667" spans="1:23">
      <c r="A1667" s="1"/>
      <c r="B1667" s="1"/>
      <c r="C1667" s="1"/>
      <c r="D1667" s="1"/>
      <c r="E1667" s="1"/>
      <c r="F1667" s="1"/>
      <c r="G1667" s="1"/>
      <c r="H1667" s="1"/>
      <c r="I1667" s="1"/>
      <c r="J1667" s="1"/>
      <c r="K1667" s="1"/>
      <c r="L1667" s="1"/>
      <c r="M1667" s="1"/>
      <c r="N1667" s="1"/>
      <c r="O1667" s="1"/>
      <c r="P1667" s="1"/>
      <c r="Q1667" s="1"/>
      <c r="R1667" s="1"/>
      <c r="S1667" s="1"/>
      <c r="T1667" s="1"/>
      <c r="U1667" s="1"/>
      <c r="V1667" s="1"/>
      <c r="W1667" s="1"/>
    </row>
    <row r="1668" spans="1:23">
      <c r="A1668" s="1"/>
      <c r="B1668" s="1"/>
      <c r="C1668" s="1"/>
      <c r="D1668" s="1"/>
      <c r="E1668" s="1"/>
      <c r="F1668" s="1"/>
      <c r="G1668" s="1"/>
      <c r="H1668" s="1"/>
      <c r="I1668" s="1"/>
      <c r="J1668" s="1"/>
      <c r="K1668" s="1"/>
      <c r="L1668" s="1"/>
      <c r="M1668" s="1"/>
      <c r="N1668" s="1"/>
      <c r="O1668" s="1"/>
      <c r="P1668" s="1"/>
      <c r="Q1668" s="1"/>
      <c r="R1668" s="1"/>
      <c r="S1668" s="1"/>
      <c r="T1668" s="1"/>
      <c r="U1668" s="1"/>
      <c r="V1668" s="1"/>
      <c r="W1668" s="1"/>
    </row>
    <row r="1669" spans="1:23">
      <c r="A1669" s="1"/>
      <c r="B1669" s="1"/>
      <c r="C1669" s="1"/>
      <c r="D1669" s="1"/>
      <c r="E1669" s="1"/>
      <c r="F1669" s="1"/>
      <c r="G1669" s="1"/>
      <c r="H1669" s="1"/>
      <c r="I1669" s="1"/>
      <c r="J1669" s="1"/>
      <c r="K1669" s="1"/>
      <c r="L1669" s="1"/>
      <c r="M1669" s="1"/>
      <c r="N1669" s="1"/>
      <c r="O1669" s="1"/>
      <c r="P1669" s="1"/>
      <c r="Q1669" s="1"/>
      <c r="R1669" s="1"/>
      <c r="S1669" s="1"/>
      <c r="T1669" s="1"/>
      <c r="U1669" s="1"/>
      <c r="V1669" s="1"/>
      <c r="W1669" s="1"/>
    </row>
    <row r="1670" spans="1:23">
      <c r="A1670" s="1"/>
      <c r="B1670" s="1"/>
      <c r="C1670" s="1"/>
      <c r="D1670" s="1"/>
      <c r="E1670" s="1"/>
      <c r="F1670" s="1"/>
      <c r="G1670" s="1"/>
      <c r="H1670" s="1"/>
      <c r="I1670" s="1"/>
      <c r="J1670" s="1"/>
      <c r="K1670" s="1"/>
      <c r="L1670" s="1"/>
      <c r="M1670" s="1"/>
      <c r="N1670" s="1"/>
      <c r="O1670" s="1"/>
      <c r="P1670" s="1"/>
      <c r="Q1670" s="1"/>
      <c r="R1670" s="1"/>
      <c r="S1670" s="1"/>
      <c r="T1670" s="1"/>
      <c r="U1670" s="1"/>
      <c r="V1670" s="1"/>
      <c r="W1670" s="1"/>
    </row>
    <row r="1671" spans="1:23">
      <c r="A1671" s="1"/>
      <c r="B1671" s="1"/>
      <c r="C1671" s="1"/>
      <c r="D1671" s="1"/>
      <c r="E1671" s="1"/>
      <c r="F1671" s="1"/>
      <c r="G1671" s="1"/>
      <c r="H1671" s="1"/>
      <c r="I1671" s="1"/>
      <c r="J1671" s="1"/>
      <c r="K1671" s="1"/>
      <c r="L1671" s="1"/>
      <c r="M1671" s="1"/>
      <c r="N1671" s="1"/>
      <c r="O1671" s="1"/>
      <c r="P1671" s="1"/>
      <c r="Q1671" s="1"/>
      <c r="R1671" s="1"/>
      <c r="S1671" s="1"/>
      <c r="T1671" s="1"/>
      <c r="U1671" s="1"/>
      <c r="V1671" s="1"/>
      <c r="W1671" s="1"/>
    </row>
    <row r="1672" spans="1:23">
      <c r="A1672" s="1"/>
      <c r="B1672" s="1"/>
      <c r="C1672" s="1"/>
      <c r="D1672" s="1"/>
      <c r="E1672" s="1"/>
      <c r="F1672" s="1"/>
      <c r="G1672" s="1"/>
      <c r="H1672" s="1"/>
      <c r="I1672" s="1"/>
      <c r="J1672" s="1"/>
      <c r="K1672" s="1"/>
      <c r="L1672" s="1"/>
      <c r="M1672" s="1"/>
      <c r="N1672" s="1"/>
      <c r="O1672" s="1"/>
      <c r="P1672" s="1"/>
      <c r="Q1672" s="1"/>
      <c r="R1672" s="1"/>
      <c r="S1672" s="1"/>
      <c r="T1672" s="1"/>
      <c r="U1672" s="1"/>
      <c r="V1672" s="1"/>
      <c r="W1672" s="1"/>
    </row>
    <row r="1673" spans="1:23">
      <c r="A1673" s="1"/>
      <c r="B1673" s="1"/>
      <c r="C1673" s="1"/>
      <c r="D1673" s="1"/>
      <c r="E1673" s="1"/>
      <c r="F1673" s="1"/>
      <c r="G1673" s="1"/>
      <c r="H1673" s="1"/>
      <c r="I1673" s="1"/>
      <c r="J1673" s="1"/>
      <c r="K1673" s="1"/>
      <c r="L1673" s="1"/>
      <c r="M1673" s="1"/>
      <c r="N1673" s="1"/>
      <c r="O1673" s="1"/>
      <c r="P1673" s="1"/>
      <c r="Q1673" s="1"/>
      <c r="R1673" s="1"/>
      <c r="S1673" s="1"/>
      <c r="T1673" s="1"/>
      <c r="U1673" s="1"/>
      <c r="V1673" s="1"/>
      <c r="W1673" s="1"/>
    </row>
    <row r="1674" spans="1:23">
      <c r="A1674" s="1"/>
      <c r="B1674" s="1"/>
      <c r="C1674" s="1"/>
      <c r="D1674" s="1"/>
      <c r="E1674" s="1"/>
      <c r="F1674" s="1"/>
      <c r="G1674" s="1"/>
      <c r="H1674" s="1"/>
      <c r="I1674" s="1"/>
      <c r="J1674" s="1"/>
      <c r="K1674" s="1"/>
      <c r="L1674" s="1"/>
      <c r="M1674" s="1"/>
      <c r="N1674" s="1"/>
      <c r="O1674" s="1"/>
      <c r="P1674" s="1"/>
      <c r="Q1674" s="1"/>
      <c r="R1674" s="1"/>
      <c r="S1674" s="1"/>
      <c r="T1674" s="1"/>
      <c r="U1674" s="1"/>
      <c r="V1674" s="1"/>
      <c r="W1674" s="1"/>
    </row>
    <row r="1675" spans="1:23">
      <c r="A1675" s="1"/>
      <c r="B1675" s="1"/>
      <c r="C1675" s="1"/>
      <c r="D1675" s="1"/>
      <c r="E1675" s="1"/>
      <c r="F1675" s="1"/>
      <c r="G1675" s="1"/>
      <c r="H1675" s="1"/>
      <c r="I1675" s="1"/>
      <c r="J1675" s="1"/>
      <c r="K1675" s="1"/>
      <c r="L1675" s="1"/>
      <c r="M1675" s="1"/>
      <c r="N1675" s="1"/>
      <c r="O1675" s="1"/>
      <c r="P1675" s="1"/>
      <c r="Q1675" s="1"/>
      <c r="R1675" s="1"/>
      <c r="S1675" s="1"/>
      <c r="T1675" s="1"/>
      <c r="U1675" s="1"/>
      <c r="V1675" s="1"/>
      <c r="W1675" s="1"/>
    </row>
    <row r="1676" spans="1:23">
      <c r="A1676" s="1"/>
      <c r="B1676" s="1"/>
      <c r="C1676" s="1"/>
      <c r="D1676" s="1"/>
      <c r="E1676" s="1"/>
      <c r="F1676" s="1"/>
      <c r="G1676" s="1"/>
      <c r="H1676" s="1"/>
      <c r="I1676" s="1"/>
      <c r="J1676" s="1"/>
      <c r="K1676" s="1"/>
      <c r="L1676" s="1"/>
      <c r="M1676" s="1"/>
      <c r="N1676" s="1"/>
      <c r="O1676" s="1"/>
      <c r="P1676" s="1"/>
      <c r="Q1676" s="1"/>
      <c r="R1676" s="1"/>
      <c r="S1676" s="1"/>
      <c r="T1676" s="1"/>
      <c r="U1676" s="1"/>
      <c r="V1676" s="1"/>
      <c r="W1676" s="1"/>
    </row>
    <row r="1677" spans="1:23">
      <c r="A1677" s="1"/>
      <c r="B1677" s="1"/>
      <c r="C1677" s="1"/>
      <c r="D1677" s="1"/>
      <c r="E1677" s="1"/>
      <c r="F1677" s="1"/>
      <c r="G1677" s="1"/>
      <c r="H1677" s="1"/>
      <c r="I1677" s="1"/>
      <c r="J1677" s="1"/>
      <c r="K1677" s="1"/>
      <c r="L1677" s="1"/>
      <c r="M1677" s="1"/>
      <c r="N1677" s="1"/>
      <c r="O1677" s="1"/>
      <c r="P1677" s="1"/>
      <c r="Q1677" s="1"/>
      <c r="R1677" s="1"/>
      <c r="S1677" s="1"/>
      <c r="T1677" s="1"/>
      <c r="U1677" s="1"/>
      <c r="V1677" s="1"/>
      <c r="W1677" s="1"/>
    </row>
    <row r="1678" spans="1:23">
      <c r="A1678" s="1"/>
      <c r="B1678" s="1"/>
      <c r="C1678" s="1"/>
      <c r="D1678" s="1"/>
      <c r="E1678" s="1"/>
      <c r="F1678" s="1"/>
      <c r="G1678" s="1"/>
      <c r="H1678" s="1"/>
      <c r="I1678" s="1"/>
      <c r="J1678" s="1"/>
      <c r="K1678" s="1"/>
      <c r="L1678" s="1"/>
      <c r="M1678" s="1"/>
      <c r="N1678" s="1"/>
      <c r="O1678" s="1"/>
      <c r="P1678" s="1"/>
      <c r="Q1678" s="1"/>
      <c r="R1678" s="1"/>
      <c r="S1678" s="1"/>
      <c r="T1678" s="1"/>
      <c r="U1678" s="1"/>
      <c r="V1678" s="1"/>
      <c r="W1678" s="1"/>
    </row>
    <row r="1679" spans="1:23">
      <c r="A1679" s="1"/>
      <c r="B1679" s="1"/>
      <c r="C1679" s="1"/>
      <c r="D1679" s="1"/>
      <c r="E1679" s="1"/>
      <c r="F1679" s="1"/>
      <c r="G1679" s="1"/>
      <c r="H1679" s="1"/>
      <c r="I1679" s="1"/>
      <c r="J1679" s="1"/>
      <c r="K1679" s="1"/>
      <c r="L1679" s="1"/>
      <c r="M1679" s="1"/>
      <c r="N1679" s="1"/>
      <c r="O1679" s="1"/>
      <c r="P1679" s="1"/>
      <c r="Q1679" s="1"/>
      <c r="R1679" s="1"/>
      <c r="S1679" s="1"/>
      <c r="T1679" s="1"/>
      <c r="U1679" s="1"/>
      <c r="V1679" s="1"/>
      <c r="W1679" s="1"/>
    </row>
    <row r="1680" spans="1:23">
      <c r="A1680" s="1"/>
      <c r="B1680" s="1"/>
      <c r="C1680" s="1"/>
      <c r="D1680" s="1"/>
      <c r="E1680" s="1"/>
      <c r="F1680" s="1"/>
      <c r="G1680" s="1"/>
      <c r="H1680" s="1"/>
      <c r="I1680" s="1"/>
      <c r="J1680" s="1"/>
      <c r="K1680" s="1"/>
      <c r="L1680" s="1"/>
      <c r="M1680" s="1"/>
      <c r="N1680" s="1"/>
      <c r="O1680" s="1"/>
      <c r="P1680" s="1"/>
      <c r="Q1680" s="1"/>
      <c r="R1680" s="1"/>
      <c r="S1680" s="1"/>
      <c r="T1680" s="1"/>
      <c r="U1680" s="1"/>
      <c r="V1680" s="1"/>
      <c r="W1680" s="1"/>
    </row>
    <row r="1681" spans="1:23">
      <c r="A1681" s="1"/>
      <c r="B1681" s="1"/>
      <c r="C1681" s="1"/>
      <c r="D1681" s="1"/>
      <c r="E1681" s="1"/>
      <c r="F1681" s="1"/>
      <c r="G1681" s="1"/>
      <c r="H1681" s="1"/>
      <c r="I1681" s="1"/>
      <c r="J1681" s="1"/>
      <c r="K1681" s="1"/>
      <c r="L1681" s="1"/>
      <c r="M1681" s="1"/>
      <c r="N1681" s="1"/>
      <c r="O1681" s="1"/>
      <c r="P1681" s="1"/>
      <c r="Q1681" s="1"/>
      <c r="R1681" s="1"/>
      <c r="S1681" s="1"/>
      <c r="T1681" s="1"/>
      <c r="U1681" s="1"/>
      <c r="V1681" s="1"/>
      <c r="W1681" s="1"/>
    </row>
    <row r="1682" spans="1:23">
      <c r="A1682" s="1"/>
      <c r="B1682" s="1"/>
      <c r="C1682" s="1"/>
      <c r="D1682" s="1"/>
      <c r="E1682" s="1"/>
      <c r="F1682" s="1"/>
      <c r="G1682" s="1"/>
      <c r="H1682" s="1"/>
      <c r="I1682" s="1"/>
      <c r="J1682" s="1"/>
      <c r="K1682" s="1"/>
      <c r="L1682" s="1"/>
      <c r="M1682" s="1"/>
      <c r="N1682" s="1"/>
      <c r="O1682" s="1"/>
      <c r="P1682" s="1"/>
      <c r="Q1682" s="1"/>
      <c r="R1682" s="1"/>
      <c r="S1682" s="1"/>
      <c r="T1682" s="1"/>
      <c r="U1682" s="1"/>
      <c r="V1682" s="1"/>
      <c r="W1682" s="1"/>
    </row>
    <row r="1683" spans="1:23">
      <c r="A1683" s="1"/>
      <c r="B1683" s="1"/>
      <c r="C1683" s="1"/>
      <c r="D1683" s="1"/>
      <c r="E1683" s="1"/>
      <c r="F1683" s="1"/>
      <c r="G1683" s="1"/>
      <c r="H1683" s="1"/>
      <c r="I1683" s="1"/>
      <c r="J1683" s="1"/>
      <c r="K1683" s="1"/>
      <c r="L1683" s="1"/>
      <c r="M1683" s="1"/>
      <c r="N1683" s="1"/>
      <c r="O1683" s="1"/>
      <c r="P1683" s="1"/>
      <c r="Q1683" s="1"/>
      <c r="R1683" s="1"/>
      <c r="S1683" s="1"/>
      <c r="T1683" s="1"/>
      <c r="U1683" s="1"/>
      <c r="V1683" s="1"/>
      <c r="W1683" s="1"/>
    </row>
    <row r="1684" spans="1:23">
      <c r="A1684" s="1"/>
      <c r="B1684" s="1"/>
      <c r="C1684" s="1"/>
      <c r="D1684" s="1"/>
      <c r="E1684" s="1"/>
      <c r="F1684" s="1"/>
      <c r="G1684" s="1"/>
      <c r="H1684" s="1"/>
      <c r="I1684" s="1"/>
      <c r="J1684" s="1"/>
      <c r="K1684" s="1"/>
      <c r="L1684" s="1"/>
      <c r="M1684" s="1"/>
      <c r="N1684" s="1"/>
      <c r="O1684" s="1"/>
      <c r="P1684" s="1"/>
      <c r="Q1684" s="1"/>
      <c r="R1684" s="1"/>
      <c r="S1684" s="1"/>
      <c r="T1684" s="1"/>
      <c r="U1684" s="1"/>
      <c r="V1684" s="1"/>
      <c r="W1684" s="1"/>
    </row>
    <row r="1685" spans="1:23">
      <c r="A1685" s="1"/>
      <c r="B1685" s="1"/>
      <c r="C1685" s="1"/>
      <c r="D1685" s="1"/>
      <c r="E1685" s="1"/>
      <c r="F1685" s="1"/>
      <c r="G1685" s="1"/>
      <c r="H1685" s="1"/>
      <c r="I1685" s="1"/>
      <c r="J1685" s="1"/>
      <c r="K1685" s="1"/>
      <c r="L1685" s="1"/>
      <c r="M1685" s="1"/>
      <c r="N1685" s="1"/>
      <c r="O1685" s="1"/>
      <c r="P1685" s="1"/>
      <c r="Q1685" s="1"/>
      <c r="R1685" s="1"/>
      <c r="S1685" s="1"/>
      <c r="T1685" s="1"/>
      <c r="U1685" s="1"/>
      <c r="V1685" s="1"/>
      <c r="W1685" s="1"/>
    </row>
    <row r="1686" spans="1:23">
      <c r="A1686" s="1"/>
      <c r="B1686" s="1"/>
      <c r="C1686" s="1"/>
      <c r="D1686" s="1"/>
      <c r="E1686" s="1"/>
      <c r="F1686" s="1"/>
      <c r="G1686" s="1"/>
      <c r="H1686" s="1"/>
      <c r="I1686" s="1"/>
      <c r="J1686" s="1"/>
      <c r="K1686" s="1"/>
      <c r="L1686" s="1"/>
      <c r="M1686" s="1"/>
      <c r="N1686" s="1"/>
      <c r="O1686" s="1"/>
      <c r="P1686" s="1"/>
      <c r="Q1686" s="1"/>
      <c r="R1686" s="1"/>
      <c r="S1686" s="1"/>
      <c r="T1686" s="1"/>
      <c r="U1686" s="1"/>
      <c r="V1686" s="1"/>
      <c r="W1686" s="1"/>
    </row>
    <row r="1687" spans="1:23">
      <c r="A1687" s="1"/>
      <c r="B1687" s="1"/>
      <c r="C1687" s="1"/>
      <c r="D1687" s="1"/>
      <c r="E1687" s="1"/>
      <c r="F1687" s="1"/>
      <c r="G1687" s="1"/>
      <c r="H1687" s="1"/>
      <c r="I1687" s="1"/>
      <c r="J1687" s="1"/>
      <c r="K1687" s="1"/>
      <c r="L1687" s="1"/>
      <c r="M1687" s="1"/>
      <c r="N1687" s="1"/>
      <c r="O1687" s="1"/>
      <c r="P1687" s="1"/>
      <c r="Q1687" s="1"/>
      <c r="R1687" s="1"/>
      <c r="S1687" s="1"/>
      <c r="T1687" s="1"/>
      <c r="U1687" s="1"/>
      <c r="V1687" s="1"/>
      <c r="W1687" s="1"/>
    </row>
    <row r="1688" spans="1:23">
      <c r="A1688" s="1"/>
      <c r="B1688" s="1"/>
      <c r="C1688" s="1"/>
      <c r="D1688" s="1"/>
      <c r="E1688" s="1"/>
      <c r="F1688" s="1"/>
      <c r="G1688" s="1"/>
      <c r="H1688" s="1"/>
      <c r="I1688" s="1"/>
      <c r="J1688" s="1"/>
      <c r="K1688" s="1"/>
      <c r="L1688" s="1"/>
      <c r="M1688" s="1"/>
      <c r="N1688" s="1"/>
      <c r="O1688" s="1"/>
      <c r="P1688" s="1"/>
      <c r="Q1688" s="1"/>
      <c r="R1688" s="1"/>
      <c r="S1688" s="1"/>
      <c r="T1688" s="1"/>
      <c r="U1688" s="1"/>
      <c r="V1688" s="1"/>
      <c r="W1688" s="1"/>
    </row>
    <row r="1689" spans="1:23">
      <c r="A1689" s="1"/>
      <c r="B1689" s="1"/>
      <c r="C1689" s="1"/>
      <c r="D1689" s="1"/>
      <c r="E1689" s="1"/>
      <c r="F1689" s="1"/>
      <c r="G1689" s="1"/>
      <c r="H1689" s="1"/>
      <c r="I1689" s="1"/>
      <c r="J1689" s="1"/>
      <c r="K1689" s="1"/>
      <c r="L1689" s="1"/>
      <c r="M1689" s="1"/>
      <c r="N1689" s="1"/>
      <c r="O1689" s="1"/>
      <c r="P1689" s="1"/>
      <c r="Q1689" s="1"/>
      <c r="R1689" s="1"/>
      <c r="S1689" s="1"/>
      <c r="T1689" s="1"/>
      <c r="U1689" s="1"/>
      <c r="V1689" s="1"/>
      <c r="W1689" s="1"/>
    </row>
    <row r="1690" spans="1:23">
      <c r="A1690" s="1"/>
      <c r="B1690" s="1"/>
      <c r="C1690" s="1"/>
      <c r="D1690" s="1"/>
      <c r="E1690" s="1"/>
      <c r="F1690" s="1"/>
      <c r="G1690" s="1"/>
      <c r="H1690" s="1"/>
      <c r="I1690" s="1"/>
      <c r="J1690" s="1"/>
      <c r="K1690" s="1"/>
      <c r="L1690" s="1"/>
      <c r="M1690" s="1"/>
      <c r="N1690" s="1"/>
      <c r="O1690" s="1"/>
      <c r="P1690" s="1"/>
      <c r="Q1690" s="1"/>
      <c r="R1690" s="1"/>
      <c r="S1690" s="1"/>
      <c r="T1690" s="1"/>
      <c r="U1690" s="1"/>
      <c r="V1690" s="1"/>
      <c r="W1690" s="1"/>
    </row>
    <row r="1691" spans="1:23">
      <c r="A1691" s="1"/>
      <c r="B1691" s="1"/>
      <c r="C1691" s="1"/>
      <c r="D1691" s="1"/>
      <c r="E1691" s="1"/>
      <c r="F1691" s="1"/>
      <c r="G1691" s="1"/>
      <c r="H1691" s="1"/>
      <c r="I1691" s="1"/>
      <c r="J1691" s="1"/>
      <c r="K1691" s="1"/>
      <c r="L1691" s="1"/>
      <c r="M1691" s="1"/>
      <c r="N1691" s="1"/>
      <c r="O1691" s="1"/>
      <c r="P1691" s="1"/>
      <c r="Q1691" s="1"/>
      <c r="R1691" s="1"/>
      <c r="S1691" s="1"/>
      <c r="T1691" s="1"/>
      <c r="U1691" s="1"/>
      <c r="V1691" s="1"/>
      <c r="W1691" s="1"/>
    </row>
    <row r="1692" spans="1:23">
      <c r="A1692" s="1"/>
      <c r="B1692" s="1"/>
      <c r="C1692" s="1"/>
      <c r="D1692" s="1"/>
      <c r="E1692" s="1"/>
      <c r="F1692" s="1"/>
      <c r="G1692" s="1"/>
      <c r="H1692" s="1"/>
      <c r="I1692" s="1"/>
      <c r="J1692" s="1"/>
      <c r="K1692" s="1"/>
      <c r="L1692" s="1"/>
      <c r="M1692" s="1"/>
      <c r="N1692" s="1"/>
      <c r="O1692" s="1"/>
      <c r="P1692" s="1"/>
      <c r="Q1692" s="1"/>
      <c r="R1692" s="1"/>
      <c r="S1692" s="1"/>
      <c r="T1692" s="1"/>
      <c r="U1692" s="1"/>
      <c r="V1692" s="1"/>
      <c r="W1692" s="1"/>
    </row>
    <row r="1693" spans="1:23">
      <c r="A1693" s="1"/>
      <c r="B1693" s="1"/>
      <c r="C1693" s="1"/>
      <c r="D1693" s="1"/>
      <c r="E1693" s="1"/>
      <c r="F1693" s="1"/>
      <c r="G1693" s="1"/>
      <c r="H1693" s="1"/>
      <c r="I1693" s="1"/>
      <c r="J1693" s="1"/>
      <c r="K1693" s="1"/>
      <c r="L1693" s="1"/>
      <c r="M1693" s="1"/>
      <c r="N1693" s="1"/>
      <c r="O1693" s="1"/>
      <c r="P1693" s="1"/>
      <c r="Q1693" s="1"/>
      <c r="R1693" s="1"/>
      <c r="S1693" s="1"/>
      <c r="T1693" s="1"/>
      <c r="U1693" s="1"/>
      <c r="V1693" s="1"/>
      <c r="W1693" s="1"/>
    </row>
    <row r="1694" spans="1:23">
      <c r="A1694" s="1"/>
      <c r="B1694" s="1"/>
      <c r="C1694" s="1"/>
      <c r="D1694" s="1"/>
      <c r="E1694" s="1"/>
      <c r="F1694" s="1"/>
      <c r="G1694" s="1"/>
      <c r="H1694" s="1"/>
      <c r="I1694" s="1"/>
      <c r="J1694" s="1"/>
      <c r="K1694" s="1"/>
      <c r="L1694" s="1"/>
      <c r="M1694" s="1"/>
      <c r="N1694" s="1"/>
      <c r="O1694" s="1"/>
      <c r="P1694" s="1"/>
      <c r="Q1694" s="1"/>
      <c r="R1694" s="1"/>
      <c r="S1694" s="1"/>
      <c r="T1694" s="1"/>
      <c r="U1694" s="1"/>
      <c r="V1694" s="1"/>
      <c r="W1694" s="1"/>
    </row>
    <row r="1695" spans="1:23">
      <c r="A1695" s="1"/>
      <c r="B1695" s="1"/>
      <c r="C1695" s="1"/>
      <c r="D1695" s="1"/>
      <c r="E1695" s="1"/>
      <c r="F1695" s="1"/>
      <c r="G1695" s="1"/>
      <c r="H1695" s="1"/>
      <c r="I1695" s="1"/>
      <c r="J1695" s="1"/>
      <c r="K1695" s="1"/>
      <c r="L1695" s="1"/>
      <c r="M1695" s="1"/>
      <c r="N1695" s="1"/>
      <c r="O1695" s="1"/>
      <c r="P1695" s="1"/>
      <c r="Q1695" s="1"/>
      <c r="R1695" s="1"/>
      <c r="S1695" s="1"/>
      <c r="T1695" s="1"/>
      <c r="U1695" s="1"/>
      <c r="V1695" s="1"/>
      <c r="W1695" s="1"/>
    </row>
    <row r="1696" spans="1:23">
      <c r="A1696" s="1"/>
      <c r="B1696" s="1"/>
      <c r="C1696" s="1"/>
      <c r="D1696" s="1"/>
      <c r="E1696" s="1"/>
      <c r="F1696" s="1"/>
      <c r="G1696" s="1"/>
      <c r="H1696" s="1"/>
      <c r="I1696" s="1"/>
      <c r="J1696" s="1"/>
      <c r="K1696" s="1"/>
      <c r="L1696" s="1"/>
      <c r="M1696" s="1"/>
      <c r="N1696" s="1"/>
      <c r="O1696" s="1"/>
      <c r="P1696" s="1"/>
      <c r="Q1696" s="1"/>
      <c r="R1696" s="1"/>
      <c r="S1696" s="1"/>
      <c r="T1696" s="1"/>
      <c r="U1696" s="1"/>
      <c r="V1696" s="1"/>
      <c r="W1696" s="1"/>
    </row>
    <row r="1697" spans="1:23">
      <c r="A1697" s="1"/>
      <c r="B1697" s="1"/>
      <c r="C1697" s="1"/>
      <c r="D1697" s="1"/>
      <c r="E1697" s="1"/>
      <c r="F1697" s="1"/>
      <c r="G1697" s="1"/>
      <c r="H1697" s="1"/>
      <c r="I1697" s="1"/>
      <c r="J1697" s="1"/>
      <c r="K1697" s="1"/>
      <c r="L1697" s="1"/>
      <c r="M1697" s="1"/>
      <c r="N1697" s="1"/>
      <c r="O1697" s="1"/>
      <c r="P1697" s="1"/>
      <c r="Q1697" s="1"/>
      <c r="R1697" s="1"/>
      <c r="S1697" s="1"/>
      <c r="T1697" s="1"/>
      <c r="U1697" s="1"/>
      <c r="V1697" s="1"/>
      <c r="W1697" s="1"/>
    </row>
    <row r="1698" spans="1:23">
      <c r="A1698" s="1"/>
      <c r="B1698" s="1"/>
      <c r="C1698" s="1"/>
      <c r="D1698" s="1"/>
      <c r="E1698" s="1"/>
      <c r="F1698" s="1"/>
      <c r="G1698" s="1"/>
      <c r="H1698" s="1"/>
      <c r="I1698" s="1"/>
      <c r="J1698" s="1"/>
      <c r="K1698" s="1"/>
      <c r="L1698" s="1"/>
      <c r="M1698" s="1"/>
      <c r="N1698" s="1"/>
      <c r="O1698" s="1"/>
      <c r="P1698" s="1"/>
      <c r="Q1698" s="1"/>
      <c r="R1698" s="1"/>
      <c r="S1698" s="1"/>
      <c r="T1698" s="1"/>
      <c r="U1698" s="1"/>
      <c r="V1698" s="1"/>
      <c r="W1698" s="1"/>
    </row>
    <row r="1699" spans="1:23">
      <c r="A1699" s="1"/>
      <c r="B1699" s="1"/>
      <c r="C1699" s="1"/>
      <c r="D1699" s="1"/>
      <c r="E1699" s="1"/>
      <c r="F1699" s="1"/>
      <c r="G1699" s="1"/>
      <c r="H1699" s="1"/>
      <c r="I1699" s="1"/>
      <c r="J1699" s="1"/>
      <c r="K1699" s="1"/>
      <c r="L1699" s="1"/>
      <c r="M1699" s="1"/>
      <c r="N1699" s="1"/>
      <c r="O1699" s="1"/>
      <c r="P1699" s="1"/>
      <c r="Q1699" s="1"/>
      <c r="R1699" s="1"/>
      <c r="S1699" s="1"/>
      <c r="T1699" s="1"/>
      <c r="U1699" s="1"/>
      <c r="V1699" s="1"/>
      <c r="W1699" s="1"/>
    </row>
    <row r="1700" spans="1:23">
      <c r="A1700" s="1"/>
      <c r="B1700" s="1"/>
      <c r="C1700" s="1"/>
      <c r="D1700" s="1"/>
      <c r="E1700" s="1"/>
      <c r="F1700" s="1"/>
      <c r="G1700" s="1"/>
      <c r="H1700" s="1"/>
      <c r="I1700" s="1"/>
      <c r="J1700" s="1"/>
      <c r="K1700" s="1"/>
      <c r="L1700" s="1"/>
      <c r="M1700" s="1"/>
      <c r="N1700" s="1"/>
      <c r="O1700" s="1"/>
      <c r="P1700" s="1"/>
      <c r="Q1700" s="1"/>
      <c r="R1700" s="1"/>
      <c r="S1700" s="1"/>
      <c r="T1700" s="1"/>
      <c r="U1700" s="1"/>
      <c r="V1700" s="1"/>
      <c r="W1700" s="1"/>
    </row>
    <row r="1701" spans="1:23">
      <c r="A1701" s="1"/>
      <c r="B1701" s="1"/>
      <c r="C1701" s="1"/>
      <c r="D1701" s="1"/>
      <c r="E1701" s="1"/>
      <c r="F1701" s="1"/>
      <c r="G1701" s="1"/>
      <c r="H1701" s="1"/>
      <c r="I1701" s="1"/>
      <c r="J1701" s="1"/>
      <c r="K1701" s="1"/>
      <c r="L1701" s="1"/>
      <c r="M1701" s="1"/>
      <c r="N1701" s="1"/>
      <c r="O1701" s="1"/>
      <c r="P1701" s="1"/>
      <c r="Q1701" s="1"/>
      <c r="R1701" s="1"/>
      <c r="S1701" s="1"/>
      <c r="T1701" s="1"/>
      <c r="U1701" s="1"/>
      <c r="V1701" s="1"/>
      <c r="W1701" s="1"/>
    </row>
    <row r="1702" spans="1:23">
      <c r="A1702" s="1"/>
      <c r="B1702" s="1"/>
      <c r="C1702" s="1"/>
      <c r="D1702" s="1"/>
      <c r="E1702" s="1"/>
      <c r="F1702" s="1"/>
      <c r="G1702" s="1"/>
      <c r="H1702" s="1"/>
      <c r="I1702" s="1"/>
      <c r="J1702" s="1"/>
      <c r="K1702" s="1"/>
      <c r="L1702" s="1"/>
      <c r="M1702" s="1"/>
      <c r="N1702" s="1"/>
      <c r="O1702" s="1"/>
      <c r="P1702" s="1"/>
      <c r="Q1702" s="1"/>
      <c r="R1702" s="1"/>
      <c r="S1702" s="1"/>
      <c r="T1702" s="1"/>
      <c r="U1702" s="1"/>
      <c r="V1702" s="1"/>
      <c r="W1702" s="1"/>
    </row>
    <row r="1703" spans="1:23">
      <c r="A1703" s="1"/>
      <c r="B1703" s="1"/>
      <c r="C1703" s="1"/>
      <c r="D1703" s="1"/>
      <c r="E1703" s="1"/>
      <c r="F1703" s="1"/>
      <c r="G1703" s="1"/>
      <c r="H1703" s="1"/>
      <c r="I1703" s="1"/>
      <c r="J1703" s="1"/>
      <c r="K1703" s="1"/>
      <c r="L1703" s="1"/>
      <c r="M1703" s="1"/>
      <c r="N1703" s="1"/>
      <c r="O1703" s="1"/>
      <c r="P1703" s="1"/>
      <c r="Q1703" s="1"/>
      <c r="R1703" s="1"/>
      <c r="S1703" s="1"/>
      <c r="T1703" s="1"/>
      <c r="U1703" s="1"/>
      <c r="V1703" s="1"/>
      <c r="W1703" s="1"/>
    </row>
    <row r="1704" spans="1:23">
      <c r="A1704" s="1"/>
      <c r="B1704" s="1"/>
      <c r="C1704" s="1"/>
      <c r="D1704" s="1"/>
      <c r="E1704" s="1"/>
      <c r="F1704" s="1"/>
      <c r="G1704" s="1"/>
      <c r="H1704" s="1"/>
      <c r="I1704" s="1"/>
      <c r="J1704" s="1"/>
      <c r="K1704" s="1"/>
      <c r="L1704" s="1"/>
      <c r="M1704" s="1"/>
      <c r="N1704" s="1"/>
      <c r="O1704" s="1"/>
      <c r="P1704" s="1"/>
      <c r="Q1704" s="1"/>
      <c r="R1704" s="1"/>
      <c r="S1704" s="1"/>
      <c r="T1704" s="1"/>
      <c r="U1704" s="1"/>
      <c r="V1704" s="1"/>
      <c r="W1704" s="1"/>
    </row>
    <row r="1705" spans="1:23">
      <c r="A1705" s="1"/>
      <c r="B1705" s="1"/>
      <c r="C1705" s="1"/>
      <c r="D1705" s="1"/>
      <c r="E1705" s="1"/>
      <c r="F1705" s="1"/>
      <c r="G1705" s="1"/>
      <c r="H1705" s="1"/>
      <c r="I1705" s="1"/>
      <c r="J1705" s="1"/>
      <c r="K1705" s="1"/>
      <c r="L1705" s="1"/>
      <c r="M1705" s="1"/>
      <c r="N1705" s="1"/>
      <c r="O1705" s="1"/>
      <c r="P1705" s="1"/>
      <c r="Q1705" s="1"/>
      <c r="R1705" s="1"/>
      <c r="S1705" s="1"/>
      <c r="T1705" s="1"/>
      <c r="U1705" s="1"/>
      <c r="V1705" s="1"/>
      <c r="W1705" s="1"/>
    </row>
    <row r="1706" spans="1:23">
      <c r="A1706" s="1"/>
      <c r="B1706" s="1"/>
      <c r="C1706" s="1"/>
      <c r="D1706" s="1"/>
      <c r="E1706" s="1"/>
      <c r="F1706" s="1"/>
      <c r="G1706" s="1"/>
      <c r="H1706" s="1"/>
      <c r="I1706" s="1"/>
      <c r="J1706" s="1"/>
      <c r="K1706" s="1"/>
      <c r="L1706" s="1"/>
      <c r="M1706" s="1"/>
      <c r="N1706" s="1"/>
      <c r="O1706" s="1"/>
      <c r="P1706" s="1"/>
      <c r="Q1706" s="1"/>
      <c r="R1706" s="1"/>
      <c r="S1706" s="1"/>
      <c r="T1706" s="1"/>
      <c r="U1706" s="1"/>
      <c r="V1706" s="1"/>
      <c r="W1706" s="1"/>
    </row>
    <row r="1707" spans="1:23">
      <c r="A1707" s="1"/>
      <c r="B1707" s="1"/>
      <c r="C1707" s="1"/>
      <c r="D1707" s="1"/>
      <c r="E1707" s="1"/>
      <c r="F1707" s="1"/>
      <c r="G1707" s="1"/>
      <c r="H1707" s="1"/>
      <c r="I1707" s="1"/>
      <c r="J1707" s="1"/>
      <c r="K1707" s="1"/>
      <c r="L1707" s="1"/>
      <c r="M1707" s="1"/>
      <c r="N1707" s="1"/>
      <c r="O1707" s="1"/>
      <c r="P1707" s="1"/>
      <c r="Q1707" s="1"/>
      <c r="R1707" s="1"/>
      <c r="S1707" s="1"/>
      <c r="T1707" s="1"/>
      <c r="U1707" s="1"/>
      <c r="V1707" s="1"/>
      <c r="W1707" s="1"/>
    </row>
    <row r="1708" spans="1:23">
      <c r="A1708" s="1"/>
      <c r="B1708" s="1"/>
      <c r="C1708" s="1"/>
      <c r="D1708" s="1"/>
      <c r="E1708" s="1"/>
      <c r="F1708" s="1"/>
      <c r="G1708" s="1"/>
      <c r="H1708" s="1"/>
      <c r="I1708" s="1"/>
      <c r="J1708" s="1"/>
      <c r="K1708" s="1"/>
      <c r="L1708" s="1"/>
      <c r="M1708" s="1"/>
      <c r="N1708" s="1"/>
      <c r="O1708" s="1"/>
      <c r="P1708" s="1"/>
      <c r="Q1708" s="1"/>
      <c r="R1708" s="1"/>
      <c r="S1708" s="1"/>
      <c r="T1708" s="1"/>
      <c r="U1708" s="1"/>
      <c r="V1708" s="1"/>
      <c r="W1708" s="1"/>
    </row>
    <row r="1709" spans="1:23">
      <c r="A1709" s="1"/>
      <c r="B1709" s="1"/>
      <c r="C1709" s="1"/>
      <c r="D1709" s="1"/>
      <c r="E1709" s="1"/>
      <c r="F1709" s="1"/>
      <c r="G1709" s="1"/>
      <c r="H1709" s="1"/>
      <c r="I1709" s="1"/>
      <c r="J1709" s="1"/>
      <c r="K1709" s="1"/>
      <c r="L1709" s="1"/>
      <c r="M1709" s="1"/>
      <c r="N1709" s="1"/>
      <c r="O1709" s="1"/>
      <c r="P1709" s="1"/>
      <c r="Q1709" s="1"/>
      <c r="R1709" s="1"/>
      <c r="S1709" s="1"/>
      <c r="T1709" s="1"/>
      <c r="U1709" s="1"/>
      <c r="V1709" s="1"/>
      <c r="W1709" s="1"/>
    </row>
    <row r="1710" spans="1:23">
      <c r="A1710" s="1"/>
      <c r="B1710" s="1"/>
      <c r="C1710" s="1"/>
      <c r="D1710" s="1"/>
      <c r="E1710" s="1"/>
      <c r="F1710" s="1"/>
      <c r="G1710" s="1"/>
      <c r="H1710" s="1"/>
      <c r="I1710" s="1"/>
      <c r="J1710" s="1"/>
      <c r="K1710" s="1"/>
      <c r="L1710" s="1"/>
      <c r="M1710" s="1"/>
      <c r="N1710" s="1"/>
      <c r="O1710" s="1"/>
      <c r="P1710" s="1"/>
      <c r="Q1710" s="1"/>
      <c r="R1710" s="1"/>
      <c r="S1710" s="1"/>
      <c r="T1710" s="1"/>
      <c r="U1710" s="1"/>
      <c r="V1710" s="1"/>
      <c r="W1710" s="1"/>
    </row>
    <row r="1711" spans="1:23">
      <c r="A1711" s="1"/>
      <c r="B1711" s="1"/>
      <c r="C1711" s="1"/>
      <c r="D1711" s="1"/>
      <c r="E1711" s="1"/>
      <c r="F1711" s="1"/>
      <c r="G1711" s="1"/>
      <c r="H1711" s="1"/>
      <c r="I1711" s="1"/>
      <c r="J1711" s="1"/>
      <c r="K1711" s="1"/>
      <c r="L1711" s="1"/>
      <c r="M1711" s="1"/>
      <c r="N1711" s="1"/>
      <c r="O1711" s="1"/>
      <c r="P1711" s="1"/>
      <c r="Q1711" s="1"/>
      <c r="R1711" s="1"/>
      <c r="S1711" s="1"/>
      <c r="T1711" s="1"/>
      <c r="U1711" s="1"/>
      <c r="V1711" s="1"/>
      <c r="W1711" s="1"/>
    </row>
    <row r="1712" spans="1:23">
      <c r="A1712" s="1"/>
      <c r="B1712" s="1"/>
      <c r="C1712" s="1"/>
      <c r="D1712" s="1"/>
      <c r="E1712" s="1"/>
      <c r="F1712" s="1"/>
      <c r="G1712" s="1"/>
      <c r="H1712" s="1"/>
      <c r="I1712" s="1"/>
      <c r="J1712" s="1"/>
      <c r="K1712" s="1"/>
      <c r="L1712" s="1"/>
      <c r="M1712" s="1"/>
      <c r="N1712" s="1"/>
      <c r="O1712" s="1"/>
      <c r="P1712" s="1"/>
      <c r="Q1712" s="1"/>
      <c r="R1712" s="1"/>
      <c r="S1712" s="1"/>
      <c r="T1712" s="1"/>
      <c r="U1712" s="1"/>
      <c r="V1712" s="1"/>
      <c r="W1712" s="1"/>
    </row>
    <row r="1713" spans="1:23">
      <c r="A1713" s="1"/>
      <c r="B1713" s="1"/>
      <c r="C1713" s="1"/>
      <c r="D1713" s="1"/>
      <c r="E1713" s="1"/>
      <c r="F1713" s="1"/>
      <c r="G1713" s="1"/>
      <c r="H1713" s="1"/>
      <c r="I1713" s="1"/>
      <c r="J1713" s="1"/>
      <c r="K1713" s="1"/>
      <c r="L1713" s="1"/>
      <c r="M1713" s="1"/>
      <c r="N1713" s="1"/>
      <c r="O1713" s="1"/>
      <c r="P1713" s="1"/>
      <c r="Q1713" s="1"/>
      <c r="R1713" s="1"/>
      <c r="S1713" s="1"/>
      <c r="T1713" s="1"/>
      <c r="U1713" s="1"/>
      <c r="V1713" s="1"/>
      <c r="W1713" s="1"/>
    </row>
    <row r="1714" spans="1:23">
      <c r="A1714" s="1"/>
      <c r="B1714" s="1"/>
      <c r="C1714" s="1"/>
      <c r="D1714" s="1"/>
      <c r="E1714" s="1"/>
      <c r="F1714" s="1"/>
      <c r="G1714" s="1"/>
      <c r="H1714" s="1"/>
      <c r="I1714" s="1"/>
      <c r="J1714" s="1"/>
      <c r="K1714" s="1"/>
      <c r="L1714" s="1"/>
      <c r="M1714" s="1"/>
      <c r="N1714" s="1"/>
      <c r="O1714" s="1"/>
      <c r="P1714" s="1"/>
      <c r="Q1714" s="1"/>
      <c r="R1714" s="1"/>
      <c r="S1714" s="1"/>
      <c r="T1714" s="1"/>
      <c r="U1714" s="1"/>
      <c r="V1714" s="1"/>
      <c r="W1714" s="1"/>
    </row>
    <row r="1715" spans="1:23">
      <c r="A1715" s="1"/>
      <c r="B1715" s="1"/>
      <c r="C1715" s="1"/>
      <c r="D1715" s="1"/>
      <c r="E1715" s="1"/>
      <c r="F1715" s="1"/>
      <c r="G1715" s="1"/>
      <c r="H1715" s="1"/>
      <c r="I1715" s="1"/>
      <c r="J1715" s="1"/>
      <c r="K1715" s="1"/>
      <c r="L1715" s="1"/>
      <c r="M1715" s="1"/>
      <c r="N1715" s="1"/>
      <c r="O1715" s="1"/>
      <c r="P1715" s="1"/>
      <c r="Q1715" s="1"/>
      <c r="R1715" s="1"/>
      <c r="S1715" s="1"/>
      <c r="T1715" s="1"/>
      <c r="U1715" s="1"/>
      <c r="V1715" s="1"/>
      <c r="W1715" s="1"/>
    </row>
    <row r="1716" spans="1:23">
      <c r="A1716" s="1"/>
      <c r="B1716" s="1"/>
      <c r="C1716" s="1"/>
      <c r="D1716" s="1"/>
      <c r="E1716" s="1"/>
      <c r="F1716" s="1"/>
      <c r="G1716" s="1"/>
      <c r="H1716" s="1"/>
      <c r="I1716" s="1"/>
      <c r="J1716" s="1"/>
      <c r="K1716" s="1"/>
      <c r="L1716" s="1"/>
      <c r="M1716" s="1"/>
      <c r="N1716" s="1"/>
      <c r="O1716" s="1"/>
      <c r="P1716" s="1"/>
      <c r="Q1716" s="1"/>
      <c r="R1716" s="1"/>
      <c r="S1716" s="1"/>
      <c r="T1716" s="1"/>
      <c r="U1716" s="1"/>
      <c r="V1716" s="1"/>
      <c r="W1716" s="1"/>
    </row>
    <row r="1717" spans="1:23">
      <c r="A1717" s="1"/>
      <c r="B1717" s="1"/>
      <c r="C1717" s="1"/>
      <c r="D1717" s="1"/>
      <c r="E1717" s="1"/>
      <c r="F1717" s="1"/>
      <c r="G1717" s="1"/>
      <c r="H1717" s="1"/>
      <c r="I1717" s="1"/>
      <c r="J1717" s="1"/>
      <c r="K1717" s="1"/>
      <c r="L1717" s="1"/>
      <c r="M1717" s="1"/>
      <c r="N1717" s="1"/>
      <c r="O1717" s="1"/>
      <c r="P1717" s="1"/>
      <c r="Q1717" s="1"/>
      <c r="R1717" s="1"/>
      <c r="S1717" s="1"/>
      <c r="T1717" s="1"/>
      <c r="U1717" s="1"/>
      <c r="V1717" s="1"/>
      <c r="W1717" s="1"/>
    </row>
    <row r="1718" spans="1:23">
      <c r="A1718" s="1"/>
      <c r="B1718" s="1"/>
      <c r="C1718" s="1"/>
      <c r="D1718" s="1"/>
      <c r="E1718" s="1"/>
      <c r="F1718" s="1"/>
      <c r="G1718" s="1"/>
      <c r="H1718" s="1"/>
      <c r="I1718" s="1"/>
      <c r="J1718" s="1"/>
      <c r="K1718" s="1"/>
      <c r="L1718" s="1"/>
      <c r="M1718" s="1"/>
      <c r="N1718" s="1"/>
      <c r="O1718" s="1"/>
      <c r="P1718" s="1"/>
      <c r="Q1718" s="1"/>
      <c r="R1718" s="1"/>
      <c r="S1718" s="1"/>
      <c r="T1718" s="1"/>
      <c r="U1718" s="1"/>
      <c r="V1718" s="1"/>
      <c r="W1718" s="1"/>
    </row>
    <row r="1719" spans="1:23">
      <c r="A1719" s="1"/>
      <c r="B1719" s="1"/>
      <c r="C1719" s="1"/>
      <c r="D1719" s="1"/>
      <c r="E1719" s="1"/>
      <c r="F1719" s="1"/>
      <c r="G1719" s="1"/>
      <c r="H1719" s="1"/>
      <c r="I1719" s="1"/>
      <c r="J1719" s="1"/>
      <c r="K1719" s="1"/>
      <c r="L1719" s="1"/>
      <c r="M1719" s="1"/>
      <c r="N1719" s="1"/>
      <c r="O1719" s="1"/>
      <c r="P1719" s="1"/>
      <c r="Q1719" s="1"/>
      <c r="R1719" s="1"/>
      <c r="S1719" s="1"/>
      <c r="T1719" s="1"/>
      <c r="U1719" s="1"/>
      <c r="V1719" s="1"/>
      <c r="W1719" s="1"/>
    </row>
    <row r="1720" spans="1:23">
      <c r="A1720" s="1"/>
      <c r="B1720" s="1"/>
      <c r="C1720" s="1"/>
      <c r="D1720" s="1"/>
      <c r="E1720" s="1"/>
      <c r="F1720" s="1"/>
      <c r="G1720" s="1"/>
      <c r="H1720" s="1"/>
      <c r="I1720" s="1"/>
      <c r="J1720" s="1"/>
      <c r="K1720" s="1"/>
      <c r="L1720" s="1"/>
      <c r="M1720" s="1"/>
      <c r="N1720" s="1"/>
      <c r="O1720" s="1"/>
      <c r="P1720" s="1"/>
      <c r="Q1720" s="1"/>
      <c r="R1720" s="1"/>
      <c r="S1720" s="1"/>
      <c r="T1720" s="1"/>
      <c r="U1720" s="1"/>
      <c r="V1720" s="1"/>
      <c r="W1720" s="1"/>
    </row>
    <row r="1721" spans="1:23">
      <c r="A1721" s="1"/>
      <c r="B1721" s="1"/>
      <c r="C1721" s="1"/>
      <c r="D1721" s="1"/>
      <c r="E1721" s="1"/>
      <c r="F1721" s="1"/>
      <c r="G1721" s="1"/>
      <c r="H1721" s="1"/>
      <c r="I1721" s="1"/>
      <c r="J1721" s="1"/>
      <c r="K1721" s="1"/>
      <c r="L1721" s="1"/>
      <c r="M1721" s="1"/>
      <c r="N1721" s="1"/>
      <c r="O1721" s="1"/>
      <c r="P1721" s="1"/>
      <c r="Q1721" s="1"/>
      <c r="R1721" s="1"/>
      <c r="S1721" s="1"/>
      <c r="T1721" s="1"/>
      <c r="U1721" s="1"/>
      <c r="V1721" s="1"/>
      <c r="W1721" s="1"/>
    </row>
    <row r="1722" spans="1:23">
      <c r="A1722" s="1"/>
      <c r="B1722" s="1"/>
      <c r="C1722" s="1"/>
      <c r="D1722" s="1"/>
      <c r="E1722" s="1"/>
      <c r="F1722" s="1"/>
      <c r="G1722" s="1"/>
      <c r="H1722" s="1"/>
      <c r="I1722" s="1"/>
      <c r="J1722" s="1"/>
      <c r="K1722" s="1"/>
      <c r="L1722" s="1"/>
      <c r="M1722" s="1"/>
      <c r="N1722" s="1"/>
      <c r="O1722" s="1"/>
      <c r="P1722" s="1"/>
      <c r="Q1722" s="1"/>
      <c r="R1722" s="1"/>
      <c r="S1722" s="1"/>
      <c r="T1722" s="1"/>
      <c r="U1722" s="1"/>
      <c r="V1722" s="1"/>
      <c r="W1722" s="1"/>
    </row>
    <row r="1723" spans="1:23">
      <c r="A1723" s="1"/>
      <c r="B1723" s="1"/>
      <c r="C1723" s="1"/>
      <c r="D1723" s="1"/>
      <c r="E1723" s="1"/>
      <c r="F1723" s="1"/>
      <c r="G1723" s="1"/>
      <c r="H1723" s="1"/>
      <c r="I1723" s="1"/>
      <c r="J1723" s="1"/>
      <c r="K1723" s="1"/>
      <c r="L1723" s="1"/>
      <c r="M1723" s="1"/>
      <c r="N1723" s="1"/>
      <c r="O1723" s="1"/>
      <c r="P1723" s="1"/>
      <c r="Q1723" s="1"/>
      <c r="R1723" s="1"/>
      <c r="S1723" s="1"/>
      <c r="T1723" s="1"/>
      <c r="U1723" s="1"/>
      <c r="V1723" s="1"/>
      <c r="W1723" s="1"/>
    </row>
    <row r="1724" spans="1:23">
      <c r="A1724" s="1"/>
      <c r="B1724" s="1"/>
      <c r="C1724" s="1"/>
      <c r="D1724" s="1"/>
      <c r="E1724" s="1"/>
      <c r="F1724" s="1"/>
      <c r="G1724" s="1"/>
      <c r="H1724" s="1"/>
      <c r="I1724" s="1"/>
      <c r="J1724" s="1"/>
      <c r="K1724" s="1"/>
      <c r="L1724" s="1"/>
      <c r="M1724" s="1"/>
      <c r="N1724" s="1"/>
      <c r="O1724" s="1"/>
      <c r="P1724" s="1"/>
      <c r="Q1724" s="1"/>
      <c r="R1724" s="1"/>
      <c r="S1724" s="1"/>
      <c r="T1724" s="1"/>
      <c r="U1724" s="1"/>
      <c r="V1724" s="1"/>
      <c r="W1724" s="1"/>
    </row>
    <row r="1725" spans="1:23">
      <c r="A1725" s="1"/>
      <c r="B1725" s="1"/>
      <c r="C1725" s="1"/>
      <c r="D1725" s="1"/>
      <c r="E1725" s="1"/>
      <c r="F1725" s="1"/>
      <c r="G1725" s="1"/>
      <c r="H1725" s="1"/>
      <c r="I1725" s="1"/>
      <c r="J1725" s="1"/>
      <c r="K1725" s="1"/>
      <c r="L1725" s="1"/>
      <c r="M1725" s="1"/>
      <c r="N1725" s="1"/>
      <c r="O1725" s="1"/>
      <c r="P1725" s="1"/>
      <c r="Q1725" s="1"/>
      <c r="R1725" s="1"/>
      <c r="S1725" s="1"/>
      <c r="T1725" s="1"/>
      <c r="U1725" s="1"/>
      <c r="V1725" s="1"/>
      <c r="W1725" s="1"/>
    </row>
    <row r="1726" spans="1:23">
      <c r="A1726" s="1"/>
      <c r="B1726" s="1"/>
      <c r="C1726" s="1"/>
      <c r="D1726" s="1"/>
      <c r="E1726" s="1"/>
      <c r="F1726" s="1"/>
      <c r="G1726" s="1"/>
      <c r="H1726" s="1"/>
      <c r="I1726" s="1"/>
      <c r="J1726" s="1"/>
      <c r="K1726" s="1"/>
      <c r="L1726" s="1"/>
      <c r="M1726" s="1"/>
      <c r="N1726" s="1"/>
      <c r="O1726" s="1"/>
      <c r="P1726" s="1"/>
      <c r="Q1726" s="1"/>
      <c r="R1726" s="1"/>
      <c r="S1726" s="1"/>
      <c r="T1726" s="1"/>
      <c r="U1726" s="1"/>
      <c r="V1726" s="1"/>
      <c r="W1726" s="1"/>
    </row>
    <row r="1727" spans="1:23">
      <c r="A1727" s="1"/>
      <c r="B1727" s="1"/>
      <c r="C1727" s="1"/>
      <c r="D1727" s="1"/>
      <c r="E1727" s="1"/>
      <c r="F1727" s="1"/>
      <c r="G1727" s="1"/>
      <c r="H1727" s="1"/>
      <c r="I1727" s="1"/>
      <c r="J1727" s="1"/>
      <c r="K1727" s="1"/>
      <c r="L1727" s="1"/>
      <c r="M1727" s="1"/>
      <c r="N1727" s="1"/>
      <c r="O1727" s="1"/>
      <c r="P1727" s="1"/>
      <c r="Q1727" s="1"/>
      <c r="R1727" s="1"/>
      <c r="S1727" s="1"/>
      <c r="T1727" s="1"/>
      <c r="U1727" s="1"/>
      <c r="V1727" s="1"/>
      <c r="W1727" s="1"/>
    </row>
    <row r="1728" spans="1:23">
      <c r="A1728" s="1"/>
      <c r="B1728" s="1"/>
      <c r="C1728" s="1"/>
      <c r="D1728" s="1"/>
      <c r="E1728" s="1"/>
      <c r="F1728" s="1"/>
      <c r="G1728" s="1"/>
      <c r="H1728" s="1"/>
      <c r="I1728" s="1"/>
      <c r="J1728" s="1"/>
      <c r="K1728" s="1"/>
      <c r="L1728" s="1"/>
      <c r="M1728" s="1"/>
      <c r="N1728" s="1"/>
      <c r="O1728" s="1"/>
      <c r="P1728" s="1"/>
      <c r="Q1728" s="1"/>
      <c r="R1728" s="1"/>
      <c r="S1728" s="1"/>
      <c r="T1728" s="1"/>
      <c r="U1728" s="1"/>
      <c r="V1728" s="1"/>
      <c r="W1728" s="1"/>
    </row>
    <row r="1729" spans="1:23">
      <c r="A1729" s="1"/>
      <c r="B1729" s="1"/>
      <c r="C1729" s="1"/>
      <c r="D1729" s="1"/>
      <c r="E1729" s="1"/>
      <c r="F1729" s="1"/>
      <c r="G1729" s="1"/>
      <c r="H1729" s="1"/>
      <c r="I1729" s="1"/>
      <c r="J1729" s="1"/>
      <c r="K1729" s="1"/>
      <c r="L1729" s="1"/>
      <c r="M1729" s="1"/>
      <c r="N1729" s="1"/>
      <c r="O1729" s="1"/>
      <c r="P1729" s="1"/>
      <c r="Q1729" s="1"/>
      <c r="R1729" s="1"/>
      <c r="S1729" s="1"/>
      <c r="T1729" s="1"/>
      <c r="U1729" s="1"/>
      <c r="V1729" s="1"/>
      <c r="W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alignWithMargins="0">
    <oddFooter>&amp;C&amp;D&amp;T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34:F40"/>
  <sheetViews>
    <sheetView zoomScaleNormal="100" workbookViewId="0">
      <selection activeCell="N7" sqref="N7"/>
    </sheetView>
  </sheetViews>
  <sheetFormatPr baseColWidth="10" defaultColWidth="8.7109375" defaultRowHeight="16"/>
  <sheetData>
    <row r="34" spans="1:6" ht="23">
      <c r="A34" s="48"/>
      <c r="F34" s="49" t="s">
        <v>173</v>
      </c>
    </row>
    <row r="35" spans="1:6" ht="23">
      <c r="F35" s="52" t="s">
        <v>518</v>
      </c>
    </row>
    <row r="37" spans="1:6" ht="18">
      <c r="A37" s="51" t="s">
        <v>408</v>
      </c>
    </row>
    <row r="38" spans="1:6" ht="18">
      <c r="A38" s="140" t="s">
        <v>382</v>
      </c>
    </row>
    <row r="39" spans="1:6" ht="18">
      <c r="A39" s="140"/>
    </row>
    <row r="40" spans="1:6" ht="18">
      <c r="A40" s="244"/>
    </row>
  </sheetData>
  <phoneticPr fontId="0" type="noConversion"/>
  <pageMargins left="0.75" right="0.75" top="1" bottom="1" header="0.5" footer="0.5"/>
  <pageSetup scale="69" orientation="portrait" verticalDpi="96"/>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34:F39"/>
  <sheetViews>
    <sheetView zoomScaleNormal="100" workbookViewId="0">
      <selection activeCell="O9" sqref="O9"/>
    </sheetView>
  </sheetViews>
  <sheetFormatPr baseColWidth="10" defaultColWidth="8.7109375" defaultRowHeight="16"/>
  <sheetData>
    <row r="34" spans="1:6" ht="23">
      <c r="A34" s="48"/>
      <c r="F34" s="49"/>
    </row>
    <row r="35" spans="1:6" ht="23">
      <c r="F35" s="52"/>
    </row>
    <row r="37" spans="1:6" ht="18">
      <c r="A37" s="51"/>
    </row>
    <row r="38" spans="1:6" ht="18">
      <c r="A38" s="140"/>
    </row>
    <row r="39" spans="1:6" ht="18">
      <c r="A39" s="140"/>
    </row>
  </sheetData>
  <phoneticPr fontId="0" type="noConversion"/>
  <pageMargins left="0.75" right="0.75" top="1" bottom="1" header="0.5" footer="0.5"/>
  <pageSetup scale="69" orientation="portrait" verticalDpi="96"/>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4:D29"/>
  <sheetViews>
    <sheetView workbookViewId="0">
      <selection activeCell="D30" sqref="D30"/>
    </sheetView>
  </sheetViews>
  <sheetFormatPr baseColWidth="10" defaultColWidth="8.85546875" defaultRowHeight="13"/>
  <cols>
    <col min="1" max="16384" width="8.85546875" style="7"/>
  </cols>
  <sheetData>
    <row r="4" spans="1:4">
      <c r="A4" s="7">
        <v>1929</v>
      </c>
    </row>
    <row r="5" spans="1:4">
      <c r="B5" s="10" t="s">
        <v>47</v>
      </c>
      <c r="C5" s="10" t="s">
        <v>48</v>
      </c>
      <c r="D5" s="11" t="s">
        <v>90</v>
      </c>
    </row>
    <row r="6" spans="1:4">
      <c r="A6" s="8" t="s">
        <v>44</v>
      </c>
      <c r="B6" s="9">
        <v>0.5973195821059385</v>
      </c>
      <c r="C6" s="9">
        <v>0.20460813394123106</v>
      </c>
      <c r="D6" s="9">
        <v>0.19807228229325272</v>
      </c>
    </row>
    <row r="7" spans="1:4">
      <c r="A7" s="8" t="s">
        <v>45</v>
      </c>
      <c r="B7" s="9">
        <v>0.55106692427513493</v>
      </c>
      <c r="C7" s="9">
        <v>0.23842457620002575</v>
      </c>
      <c r="D7" s="9">
        <v>0.21050849586617126</v>
      </c>
    </row>
    <row r="8" spans="1:4">
      <c r="A8" s="10" t="s">
        <v>78</v>
      </c>
      <c r="B8" s="9">
        <v>0.4201610600637305</v>
      </c>
      <c r="C8" s="9">
        <v>0.32843621567970599</v>
      </c>
      <c r="D8" s="9">
        <v>0.25140272421202031</v>
      </c>
    </row>
    <row r="9" spans="1:4">
      <c r="A9" s="10" t="s">
        <v>79</v>
      </c>
      <c r="B9" s="9">
        <v>0.33009456382284857</v>
      </c>
      <c r="C9" s="9">
        <v>0.47246726891723267</v>
      </c>
      <c r="D9" s="9">
        <v>0.19743814639780621</v>
      </c>
    </row>
    <row r="10" spans="1:4">
      <c r="A10" s="10" t="s">
        <v>83</v>
      </c>
      <c r="B10" s="9">
        <v>0.19822541896018944</v>
      </c>
      <c r="C10" s="9">
        <v>0.63544365021208138</v>
      </c>
      <c r="D10" s="9">
        <v>0.16633091601787897</v>
      </c>
    </row>
    <row r="11" spans="1:4">
      <c r="A11" s="10" t="s">
        <v>82</v>
      </c>
      <c r="B11" s="9">
        <v>8.8017811426318315E-2</v>
      </c>
      <c r="C11" s="9">
        <v>0.70614287488884886</v>
      </c>
      <c r="D11" s="9">
        <v>0.2058392842561815</v>
      </c>
    </row>
    <row r="13" spans="1:4">
      <c r="A13" s="7">
        <v>2000</v>
      </c>
    </row>
    <row r="14" spans="1:4">
      <c r="B14" s="10" t="s">
        <v>47</v>
      </c>
      <c r="C14" s="10" t="s">
        <v>48</v>
      </c>
      <c r="D14" s="11" t="s">
        <v>90</v>
      </c>
    </row>
    <row r="15" spans="1:4">
      <c r="A15" s="8" t="s">
        <v>44</v>
      </c>
      <c r="B15" s="9">
        <f>0.01*'Table A7 (cont.)'!P$91</f>
        <v>0.89702220894333251</v>
      </c>
      <c r="C15" s="9">
        <f t="shared" ref="C15:C20" si="0">1-B15-D15</f>
        <v>4.7206453540483834E-2</v>
      </c>
      <c r="D15" s="9">
        <f>0.01*'Table A7 (cont.)'!Q$91</f>
        <v>5.5771337516183656E-2</v>
      </c>
    </row>
    <row r="16" spans="1:4">
      <c r="A16" s="8" t="s">
        <v>45</v>
      </c>
      <c r="B16" s="9">
        <f>0.01*'Table A7 (cont.)'!W$91</f>
        <v>0.82263027295285351</v>
      </c>
      <c r="C16" s="9">
        <f t="shared" si="0"/>
        <v>6.7295285359801574E-2</v>
      </c>
      <c r="D16" s="9">
        <f>0.01*'Table A7 (cont.)'!X$91</f>
        <v>0.11007444168734491</v>
      </c>
    </row>
    <row r="17" spans="1:4">
      <c r="A17" s="10" t="s">
        <v>78</v>
      </c>
      <c r="B17" s="9">
        <f>0.01*'Table A7 (cont.) (2)'!B$91</f>
        <v>0.70229839508618985</v>
      </c>
      <c r="C17" s="9">
        <f t="shared" si="0"/>
        <v>9.8375272439072681E-2</v>
      </c>
      <c r="D17" s="9">
        <f>0.01*'Table A7 (cont.) (2)'!C$91</f>
        <v>0.19932633247473747</v>
      </c>
    </row>
    <row r="18" spans="1:4">
      <c r="A18" s="10" t="s">
        <v>79</v>
      </c>
      <c r="B18" s="9">
        <f>0.01*'Table A7 (cont.) (2)'!I$91</f>
        <v>0.6351431980906922</v>
      </c>
      <c r="C18" s="9">
        <f t="shared" si="0"/>
        <v>0.11724343675417653</v>
      </c>
      <c r="D18" s="9">
        <f>0.01*'Table A7 (cont.) (2)'!J$91</f>
        <v>0.24761336515513127</v>
      </c>
    </row>
    <row r="19" spans="1:4">
      <c r="A19" s="10" t="s">
        <v>83</v>
      </c>
      <c r="B19" s="9">
        <f>0.01*'Table A7 (cont.) (2)'!P$91</f>
        <v>0.57437850842020854</v>
      </c>
      <c r="C19" s="9">
        <f t="shared" si="0"/>
        <v>0.14063753007217311</v>
      </c>
      <c r="D19" s="9">
        <f>0.01*'Table A7 (cont.) (2)'!Q$91</f>
        <v>0.28498396150761834</v>
      </c>
    </row>
    <row r="20" spans="1:4">
      <c r="A20" s="10" t="s">
        <v>82</v>
      </c>
      <c r="B20" s="9">
        <f>0.01*'Table A7 (cont.) (2)'!W$91</f>
        <v>0.60808328230251063</v>
      </c>
      <c r="C20" s="9">
        <f t="shared" si="0"/>
        <v>0.1414574402939377</v>
      </c>
      <c r="D20" s="9">
        <f>0.01*'Table A7 (cont.) (2)'!X$91</f>
        <v>0.25045927740355167</v>
      </c>
    </row>
    <row r="22" spans="1:4">
      <c r="A22" s="7">
        <v>2007</v>
      </c>
    </row>
    <row r="23" spans="1:4">
      <c r="B23" s="10" t="s">
        <v>47</v>
      </c>
      <c r="C23" s="10" t="s">
        <v>48</v>
      </c>
      <c r="D23" s="11" t="s">
        <v>90</v>
      </c>
    </row>
    <row r="24" spans="1:4">
      <c r="A24" s="8" t="s">
        <v>44</v>
      </c>
      <c r="B24" s="9">
        <f>0.01*'Table A7 (cont.)'!P$98</f>
        <v>0.88629999999999998</v>
      </c>
      <c r="C24" s="9">
        <f t="shared" ref="C24:C29" si="1">1-B24-D24</f>
        <v>5.3900000000000017E-2</v>
      </c>
      <c r="D24" s="9">
        <f>0.01*'Table A7 (cont.)'!Q$98</f>
        <v>5.9800000000000006E-2</v>
      </c>
    </row>
    <row r="25" spans="1:4">
      <c r="A25" s="8" t="s">
        <v>45</v>
      </c>
      <c r="B25" s="9">
        <f>0.01*'Table A7 (cont.)'!W$98</f>
        <v>0.80110000000000003</v>
      </c>
      <c r="C25" s="9">
        <f t="shared" si="1"/>
        <v>7.8799999999999967E-2</v>
      </c>
      <c r="D25" s="9">
        <f>0.01*'Table A7 (cont.)'!X$98</f>
        <v>0.1201</v>
      </c>
    </row>
    <row r="26" spans="1:4">
      <c r="A26" s="10" t="s">
        <v>78</v>
      </c>
      <c r="B26" s="9">
        <f>0.01*'Table A7 (cont.) (2)'!B$98</f>
        <v>0.6905</v>
      </c>
      <c r="C26" s="9">
        <f t="shared" si="1"/>
        <v>0.10870000000000002</v>
      </c>
      <c r="D26" s="9">
        <f>0.01*'Table A7 (cont.) (2)'!C$98</f>
        <v>0.20079999999999998</v>
      </c>
    </row>
    <row r="27" spans="1:4">
      <c r="A27" s="10" t="s">
        <v>79</v>
      </c>
      <c r="B27" s="9">
        <f>0.01*'Table A7 (cont.) (2)'!I$98</f>
        <v>0.5696</v>
      </c>
      <c r="C27" s="9">
        <f t="shared" si="1"/>
        <v>0.1421</v>
      </c>
      <c r="D27" s="9">
        <f>0.01*'Table A7 (cont.) (2)'!J$98</f>
        <v>0.2883</v>
      </c>
    </row>
    <row r="28" spans="1:4">
      <c r="A28" s="10" t="s">
        <v>83</v>
      </c>
      <c r="B28" s="9">
        <f>0.01*'Table A7 (cont.) (2)'!P$98</f>
        <v>0.47619999999999996</v>
      </c>
      <c r="C28" s="9">
        <f t="shared" si="1"/>
        <v>0.20060000000000006</v>
      </c>
      <c r="D28" s="9">
        <f>0.01*'Table A7 (cont.) (2)'!Q$98</f>
        <v>0.32319999999999999</v>
      </c>
    </row>
    <row r="29" spans="1:4">
      <c r="A29" s="10" t="s">
        <v>82</v>
      </c>
      <c r="B29" s="9">
        <f>0.01*'Table A7 (cont.) (2)'!W$98</f>
        <v>0.3805</v>
      </c>
      <c r="C29" s="9">
        <f t="shared" si="1"/>
        <v>0.33289999999999992</v>
      </c>
      <c r="D29" s="9">
        <f>0.01*'Table A7 (cont.) (2)'!X$98</f>
        <v>0.28660000000000002</v>
      </c>
    </row>
  </sheetData>
  <phoneticPr fontId="4" type="noConversion"/>
  <printOptions horizontalCentered="1" verticalCentered="1"/>
  <pageMargins left="0.78740157480314965" right="0.78740157480314965" top="0.98425196850393704" bottom="0.98425196850393704" header="0.51181102362204722" footer="0.51181102362204722"/>
  <pageSetup orientation="portrait" verticalDpi="96"/>
  <headerFooter alignWithMargins="0">
    <oddFooter>&amp;C&amp;D&amp;T</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35:K71"/>
  <sheetViews>
    <sheetView zoomScale="50" workbookViewId="0">
      <selection activeCell="T24" sqref="T24"/>
    </sheetView>
  </sheetViews>
  <sheetFormatPr baseColWidth="10" defaultColWidth="8.7109375" defaultRowHeight="16"/>
  <sheetData>
    <row r="35" spans="1:11" ht="23">
      <c r="K35" s="49"/>
    </row>
    <row r="36" spans="1:11" ht="21.75" customHeight="1">
      <c r="A36" s="48"/>
      <c r="K36" s="52"/>
    </row>
    <row r="37" spans="1:11" ht="25">
      <c r="K37" s="54"/>
    </row>
    <row r="38" spans="1:11" ht="25">
      <c r="K38" s="53"/>
    </row>
    <row r="39" spans="1:11" ht="25">
      <c r="A39" s="51"/>
      <c r="K39" s="53"/>
    </row>
    <row r="41" spans="1:11" ht="23">
      <c r="A41" s="64"/>
    </row>
    <row r="42" spans="1:11" ht="23">
      <c r="A42" s="64"/>
    </row>
    <row r="43" spans="1:11" ht="20">
      <c r="A43" s="55"/>
    </row>
    <row r="44" spans="1:11" ht="20">
      <c r="A44" s="55"/>
    </row>
    <row r="59" spans="1:11" ht="25">
      <c r="K59" s="54"/>
    </row>
    <row r="60" spans="1:11" ht="25">
      <c r="K60" s="53"/>
    </row>
    <row r="61" spans="1:11" ht="25">
      <c r="A61" s="51"/>
      <c r="K61" s="53"/>
    </row>
    <row r="63" spans="1:11" ht="23">
      <c r="A63" s="64"/>
    </row>
    <row r="64" spans="1:11" ht="23">
      <c r="A64" s="64"/>
    </row>
    <row r="66" spans="1:11" ht="25">
      <c r="K66" s="54" t="s">
        <v>174</v>
      </c>
    </row>
    <row r="67" spans="1:11" ht="25">
      <c r="K67" s="53" t="s">
        <v>349</v>
      </c>
    </row>
    <row r="68" spans="1:11" ht="25">
      <c r="A68" s="51"/>
      <c r="K68" s="53"/>
    </row>
    <row r="70" spans="1:11" ht="23">
      <c r="A70" s="64" t="s">
        <v>103</v>
      </c>
    </row>
    <row r="71" spans="1:11" ht="23">
      <c r="A71" s="64" t="s">
        <v>348</v>
      </c>
    </row>
  </sheetData>
  <phoneticPr fontId="9" type="noConversion"/>
  <pageMargins left="0.75" right="0.75" top="1" bottom="1" header="0.5" footer="0.5"/>
  <pageSetup scale="39" orientation="landscape" verticalDpi="96"/>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O1663"/>
  <sheetViews>
    <sheetView topLeftCell="A67" zoomScale="125" zoomScaleNormal="125" workbookViewId="0">
      <selection activeCell="A107" sqref="A107:O107"/>
    </sheetView>
  </sheetViews>
  <sheetFormatPr baseColWidth="10" defaultColWidth="8.85546875" defaultRowHeight="13"/>
  <cols>
    <col min="1" max="73" width="5.28515625" style="2" customWidth="1"/>
    <col min="74" max="16384" width="8.85546875" style="2"/>
  </cols>
  <sheetData>
    <row r="1" spans="1:15" ht="9.75" customHeight="1">
      <c r="A1" s="1"/>
      <c r="B1" s="1" t="s">
        <v>364</v>
      </c>
      <c r="C1" s="1"/>
      <c r="D1" s="1"/>
      <c r="E1" s="1"/>
      <c r="F1" s="1"/>
      <c r="G1" s="1"/>
      <c r="H1" s="1"/>
      <c r="I1" s="1"/>
      <c r="J1" s="1" t="s">
        <v>364</v>
      </c>
      <c r="K1" s="1"/>
      <c r="L1" s="1"/>
      <c r="M1" s="1"/>
      <c r="N1" s="1"/>
      <c r="O1" s="1"/>
    </row>
    <row r="2" spans="1:15" ht="9.75" customHeight="1">
      <c r="A2" s="1"/>
      <c r="B2" s="1"/>
      <c r="C2" s="1"/>
      <c r="D2" s="1"/>
      <c r="E2" s="1"/>
      <c r="F2" s="1"/>
      <c r="G2" s="1"/>
      <c r="H2" s="1"/>
      <c r="I2" s="1"/>
      <c r="J2" s="1"/>
      <c r="K2" s="1"/>
      <c r="L2" s="1"/>
      <c r="M2" s="1"/>
      <c r="N2" s="1"/>
      <c r="O2" s="1"/>
    </row>
    <row r="3" spans="1:15" ht="9.75" customHeight="1">
      <c r="A3" s="1"/>
      <c r="B3" s="6" t="s">
        <v>37</v>
      </c>
      <c r="C3" s="6" t="s">
        <v>38</v>
      </c>
      <c r="D3" s="6" t="s">
        <v>48</v>
      </c>
      <c r="E3" s="6" t="s">
        <v>39</v>
      </c>
      <c r="F3" s="6" t="s">
        <v>40</v>
      </c>
      <c r="G3" s="1"/>
      <c r="H3" s="1"/>
      <c r="I3" s="1"/>
      <c r="J3" s="6" t="s">
        <v>37</v>
      </c>
      <c r="K3" s="6" t="s">
        <v>38</v>
      </c>
      <c r="L3" s="6" t="s">
        <v>48</v>
      </c>
      <c r="M3" s="6" t="s">
        <v>39</v>
      </c>
      <c r="N3" s="6" t="s">
        <v>40</v>
      </c>
      <c r="O3" s="1"/>
    </row>
    <row r="4" spans="1:15" ht="9.75" customHeight="1">
      <c r="A4" s="1"/>
      <c r="B4" s="1"/>
      <c r="C4" s="1"/>
      <c r="D4" s="1"/>
      <c r="E4" s="1"/>
      <c r="F4" s="1"/>
      <c r="G4" s="1"/>
      <c r="H4" s="1"/>
      <c r="I4" s="1"/>
      <c r="J4" s="1"/>
      <c r="K4" s="1"/>
      <c r="L4" s="1"/>
      <c r="M4" s="1"/>
      <c r="N4" s="1"/>
      <c r="O4" s="1"/>
    </row>
    <row r="5" spans="1:15" ht="9.75" customHeight="1">
      <c r="A5" s="1"/>
      <c r="B5" s="1"/>
      <c r="C5" s="1"/>
      <c r="D5" s="1"/>
      <c r="E5" s="1"/>
      <c r="F5" s="1"/>
      <c r="G5" s="1"/>
      <c r="H5" s="1"/>
      <c r="I5" s="1"/>
      <c r="J5" s="1"/>
      <c r="K5" s="1"/>
      <c r="L5" s="1"/>
      <c r="M5" s="1"/>
      <c r="N5" s="1"/>
      <c r="O5" s="1"/>
    </row>
    <row r="6" spans="1:15" ht="9.75" customHeight="1">
      <c r="A6" s="1">
        <v>1916</v>
      </c>
      <c r="B6" s="6">
        <f>0.01*'Table A2'!F9</f>
        <v>0.1012663844622242</v>
      </c>
      <c r="C6" s="153">
        <f>$B6*'Table A8'!F7/100</f>
        <v>4.1556579133895707E-3</v>
      </c>
      <c r="D6" s="153">
        <f>($B6-$C6)*('Table A7 (cont.)'!D7+'Table A7 (cont.)'!E7+'Table A7 (cont.)'!F7)/100</f>
        <v>5.9684768458419073E-2</v>
      </c>
      <c r="E6" s="153">
        <f>($B6-$C6)*('Table A7 (cont.)'!C7)/100</f>
        <v>2.7476188573630607E-2</v>
      </c>
      <c r="F6" s="153">
        <f>($B6-$C6)*('Table A7 (cont.)'!B7)/100</f>
        <v>9.9496213500925058E-3</v>
      </c>
      <c r="G6" s="6">
        <f>SUM(C6:F6)-B6</f>
        <v>-1.4816669245687475E-7</v>
      </c>
      <c r="H6" s="1"/>
      <c r="I6" s="1">
        <v>1916</v>
      </c>
      <c r="J6" s="6">
        <f>0.01*'Table A3'!F9</f>
        <v>0.10514662593144883</v>
      </c>
      <c r="K6" s="153">
        <f>$J6*'Table A8'!U7/100</f>
        <v>1.1419149697931539E-2</v>
      </c>
      <c r="L6" s="153">
        <f>($J6-$K6)*('Table A7 (cont.)'!D7+'Table A7 (cont.)'!E7+'Table A7 (cont.)'!F7)/100</f>
        <v>5.7605404840384108E-2</v>
      </c>
      <c r="M6" s="153">
        <f>($J6-$K6)*('Table A7 (cont.)'!C7)/100</f>
        <v>2.6518942891726374E-2</v>
      </c>
      <c r="N6" s="153">
        <f>($J6-$K6)*('Table A7 (cont.)'!B7)/100</f>
        <v>9.6029854967085767E-3</v>
      </c>
      <c r="O6" s="6">
        <f>SUM(K6:N6)-J6</f>
        <v>-1.4300469823591566E-7</v>
      </c>
    </row>
    <row r="7" spans="1:15" ht="9.75" customHeight="1">
      <c r="A7" s="1">
        <v>1917</v>
      </c>
      <c r="B7" s="6">
        <f>0.01*'Table A2'!F10</f>
        <v>8.3883137990618778E-2</v>
      </c>
      <c r="C7" s="153">
        <f>$B7*'Table A8'!F8/100</f>
        <v>1.0296903776535161E-3</v>
      </c>
      <c r="D7" s="153">
        <f>($B7-$C7)*('Table A7 (cont.)'!D8+'Table A7 (cont.)'!E8+'Table A7 (cont.)'!F8)/100</f>
        <v>5.686066990565581E-2</v>
      </c>
      <c r="E7" s="153">
        <f>($B7-$C7)*('Table A7 (cont.)'!C8)/100</f>
        <v>1.3229295342002557E-2</v>
      </c>
      <c r="F7" s="153">
        <f>($B7-$C7)*('Table A7 (cont.)'!B8)/100</f>
        <v>1.2763606426451791E-2</v>
      </c>
      <c r="G7" s="6">
        <f>SUM(C7:F7)-B7</f>
        <v>1.2406114489882381E-7</v>
      </c>
      <c r="H7" s="1"/>
      <c r="I7" s="1">
        <v>1917</v>
      </c>
      <c r="J7" s="6">
        <f>0.01*'Table A3'!F10</f>
        <v>8.4015369708452386E-2</v>
      </c>
      <c r="K7" s="153">
        <f>$J7*'Table A8'!U8/100</f>
        <v>2.5401475273847196E-3</v>
      </c>
      <c r="L7" s="153">
        <f>($J7-$K7)*('Table A7 (cont.)'!D8+'Table A7 (cont.)'!E8+'Table A7 (cont.)'!F8)/100</f>
        <v>5.5914821258478381E-2</v>
      </c>
      <c r="M7" s="153">
        <f>($J7-$K7)*('Table A7 (cont.)'!C8)/100</f>
        <v>1.3009232667343511E-2</v>
      </c>
      <c r="N7" s="153">
        <f>($J7-$K7)*('Table A7 (cont.)'!B8)/100</f>
        <v>1.2551290252695918E-2</v>
      </c>
      <c r="O7" s="6">
        <f>SUM(K7:N7)-J7</f>
        <v>1.2199745014207508E-7</v>
      </c>
    </row>
    <row r="8" spans="1:15" ht="9.75" customHeight="1">
      <c r="A8" s="1">
        <v>1918</v>
      </c>
      <c r="B8" s="6">
        <f>0.01*'Table A2'!F11</f>
        <v>6.7447006238796112E-2</v>
      </c>
      <c r="C8" s="153">
        <f>$B8*'Table A8'!F9/100</f>
        <v>5.2940582135401425E-4</v>
      </c>
      <c r="D8" s="153">
        <f>($B8-$C8)*('Table A7 (cont.)'!D9+'Table A7 (cont.)'!E9+'Table A7 (cont.)'!F9)/100</f>
        <v>3.9027247203633778E-2</v>
      </c>
      <c r="E8" s="153">
        <f>($B8-$C8)*('Table A7 (cont.)'!C9)/100</f>
        <v>1.5060238764338684E-2</v>
      </c>
      <c r="F8" s="153">
        <f>($B8-$C8)*('Table A7 (cont.)'!B9)/100</f>
        <v>1.2836944322880848E-2</v>
      </c>
      <c r="G8" s="6">
        <f t="shared" ref="G8:G71" si="0">SUM(C8:F8)-B8</f>
        <v>6.8298734112182125E-6</v>
      </c>
      <c r="H8" s="1"/>
      <c r="I8" s="1">
        <v>1918</v>
      </c>
      <c r="J8" s="6">
        <f>0.01*'Table A3'!F11</f>
        <v>6.7164822458815596E-2</v>
      </c>
      <c r="K8" s="153">
        <f>$J8*'Table A8'!U9/100</f>
        <v>1.2386021075338615E-3</v>
      </c>
      <c r="L8" s="153">
        <f>($J8-$K8)*('Table A7 (cont.)'!D9+'Table A7 (cont.)'!E9+'Table A7 (cont.)'!F9)/100</f>
        <v>3.8449060976491201E-2</v>
      </c>
      <c r="M8" s="153">
        <f>($J8-$K8)*('Table A7 (cont.)'!C9)/100</f>
        <v>1.4837122268686678E-2</v>
      </c>
      <c r="N8" s="153">
        <f>($J8-$K8)*('Table A7 (cont.)'!B9)/100</f>
        <v>1.2646765795367519E-2</v>
      </c>
      <c r="O8" s="6">
        <f t="shared" ref="O8:O71" si="1">SUM(K8:N8)-J8</f>
        <v>6.7286892636714279E-6</v>
      </c>
    </row>
    <row r="9" spans="1:15" ht="9.75" customHeight="1">
      <c r="A9" s="1">
        <v>1919</v>
      </c>
      <c r="B9" s="6">
        <f>0.01*'Table A2'!F12</f>
        <v>6.5112867558762957E-2</v>
      </c>
      <c r="C9" s="153">
        <f>$B9*'Table A8'!F10/100</f>
        <v>1.8512816937414464E-3</v>
      </c>
      <c r="D9" s="153">
        <f>($B9-$C9)*('Table A7 (cont.)'!D10+'Table A7 (cont.)'!E10+'Table A7 (cont.)'!F10)/100</f>
        <v>3.1824189951434406E-2</v>
      </c>
      <c r="E9" s="153">
        <f>($B9-$C9)*('Table A7 (cont.)'!C10)/100</f>
        <v>1.9418220545005895E-2</v>
      </c>
      <c r="F9" s="153">
        <f>($B9-$C9)*('Table A7 (cont.)'!B10)/100</f>
        <v>1.2019189616498917E-2</v>
      </c>
      <c r="G9" s="6">
        <f t="shared" si="0"/>
        <v>1.42479177067667E-8</v>
      </c>
      <c r="H9" s="1"/>
      <c r="I9" s="1">
        <v>1919</v>
      </c>
      <c r="J9" s="6">
        <f>0.01*'Table A3'!F12</f>
        <v>6.6297173757209713E-2</v>
      </c>
      <c r="K9" s="153">
        <f>$J9*'Table A8'!U10/100</f>
        <v>4.4953986539891288E-3</v>
      </c>
      <c r="L9" s="153">
        <f>($J9-$K9)*('Table A7 (cont.)'!D10+'Table A7 (cont.)'!E10+'Table A7 (cont.)'!F10)/100</f>
        <v>3.1089821782482322E-2</v>
      </c>
      <c r="M9" s="153">
        <f>($J9-$K9)*('Table A7 (cont.)'!C10)/100</f>
        <v>1.8970129860287586E-2</v>
      </c>
      <c r="N9" s="153">
        <f>($J9-$K9)*('Table A7 (cont.)'!B10)/100</f>
        <v>1.1741837379586496E-2</v>
      </c>
      <c r="O9" s="6">
        <f t="shared" si="1"/>
        <v>1.3919135816164996E-8</v>
      </c>
    </row>
    <row r="10" spans="1:15" ht="9.75" customHeight="1">
      <c r="A10" s="1">
        <v>1920</v>
      </c>
      <c r="B10" s="6">
        <f>0.01*'Table A2'!F13</f>
        <v>5.3457444777239627E-2</v>
      </c>
      <c r="C10" s="153">
        <f>$B10*'Table A8'!F11/100</f>
        <v>8.1152458036865991E-4</v>
      </c>
      <c r="D10" s="153">
        <f>($B10-$C10)*('Table A7 (cont.)'!D11+'Table A7 (cont.)'!E11+'Table A7 (cont.)'!F11)/100</f>
        <v>2.8108201495423993E-2</v>
      </c>
      <c r="E10" s="153">
        <f>($B10-$C10)*('Table A7 (cont.)'!C11)/100</f>
        <v>1.3410501735812397E-2</v>
      </c>
      <c r="F10" s="153">
        <f>($B10-$C10)*('Table A7 (cont.)'!B11)/100</f>
        <v>1.1127208870594946E-2</v>
      </c>
      <c r="G10" s="6">
        <f t="shared" si="0"/>
        <v>-8.0950396247336798E-9</v>
      </c>
      <c r="H10" s="1"/>
      <c r="I10" s="1">
        <v>1920</v>
      </c>
      <c r="J10" s="6">
        <f>0.01*'Table A3'!F13</f>
        <v>5.3572248881608976E-2</v>
      </c>
      <c r="K10" s="153">
        <f>$J10*'Table A8'!U11/100</f>
        <v>1.7942659119678491E-3</v>
      </c>
      <c r="L10" s="153">
        <f>($J10-$K10)*('Table A7 (cont.)'!D11+'Table A7 (cont.)'!E11+'Table A7 (cont.)'!F11)/100</f>
        <v>2.7644800829672005E-2</v>
      </c>
      <c r="M10" s="153">
        <f>($J10-$K10)*('Table A7 (cont.)'!C11)/100</f>
        <v>1.3189411979021825E-2</v>
      </c>
      <c r="N10" s="153">
        <f>($J10-$K10)*('Table A7 (cont.)'!B11)/100</f>
        <v>1.0943762199365034E-2</v>
      </c>
      <c r="O10" s="6">
        <f t="shared" si="1"/>
        <v>-7.9615822615175524E-9</v>
      </c>
    </row>
    <row r="11" spans="1:15" ht="9.75" customHeight="1">
      <c r="A11" s="1">
        <v>1921</v>
      </c>
      <c r="B11" s="6">
        <f>0.01*'Table A2'!F14</f>
        <v>5.6119721348351193E-2</v>
      </c>
      <c r="C11" s="153">
        <f>$B11*'Table A8'!F12/100</f>
        <v>6.5531807883370844E-4</v>
      </c>
      <c r="D11" s="153">
        <f>($B11-$C11)*('Table A7 (cont.)'!D12+'Table A7 (cont.)'!E12+'Table A7 (cont.)'!F12)/100</f>
        <v>3.0654642775809961E-2</v>
      </c>
      <c r="E11" s="153">
        <f>($B11-$C11)*('Table A7 (cont.)'!C12)/100</f>
        <v>1.2008247505315268E-2</v>
      </c>
      <c r="F11" s="153">
        <f>($B11-$C11)*('Table A7 (cont.)'!B12)/100</f>
        <v>1.2801499883393899E-2</v>
      </c>
      <c r="G11" s="6">
        <f t="shared" si="0"/>
        <v>-1.3104998357327258E-8</v>
      </c>
      <c r="H11" s="1"/>
      <c r="I11" s="1">
        <v>1921</v>
      </c>
      <c r="J11" s="6">
        <f>0.01*'Table A3'!F14</f>
        <v>5.6019527041906061E-2</v>
      </c>
      <c r="K11" s="153">
        <f>$J11*'Table A8'!U12/100</f>
        <v>1.4185886435428481E-3</v>
      </c>
      <c r="L11" s="153">
        <f>($J11-$K11)*('Table A7 (cont.)'!D12+'Table A7 (cont.)'!E12+'Table A7 (cont.)'!F12)/100</f>
        <v>3.0177414037837722E-2</v>
      </c>
      <c r="M11" s="153">
        <f>($J11-$K11)*('Table A7 (cont.)'!C12)/100</f>
        <v>1.1821304181782495E-2</v>
      </c>
      <c r="N11" s="153">
        <f>($J11-$K11)*('Table A7 (cont.)'!B12)/100</f>
        <v>1.2602207277762078E-2</v>
      </c>
      <c r="O11" s="6">
        <f t="shared" si="1"/>
        <v>-1.2900980922436744E-8</v>
      </c>
    </row>
    <row r="12" spans="1:15" ht="9.75" customHeight="1">
      <c r="A12" s="1">
        <v>1922</v>
      </c>
      <c r="B12" s="6">
        <f>0.01*'Table A2'!F15</f>
        <v>6.3484879133767574E-2</v>
      </c>
      <c r="C12" s="153">
        <f>$B12*'Table A8'!F13/100</f>
        <v>3.1093251267798605E-3</v>
      </c>
      <c r="D12" s="153">
        <f>($B12-$C12)*('Table A7 (cont.)'!D13+'Table A7 (cont.)'!E13+'Table A7 (cont.)'!F13)/100</f>
        <v>3.6200120045424097E-2</v>
      </c>
      <c r="E12" s="153">
        <f>($B12-$C12)*('Table A7 (cont.)'!C13)/100</f>
        <v>1.2071460788874697E-2</v>
      </c>
      <c r="F12" s="153">
        <f>($B12-$C12)*('Table A7 (cont.)'!B13)/100</f>
        <v>1.2103971176876749E-2</v>
      </c>
      <c r="G12" s="6">
        <f t="shared" si="0"/>
        <v>-1.9958121683094632E-9</v>
      </c>
      <c r="H12" s="1"/>
      <c r="I12" s="1">
        <v>1922</v>
      </c>
      <c r="J12" s="6">
        <f>0.01*'Table A3'!F15</f>
        <v>6.6354491835071847E-2</v>
      </c>
      <c r="K12" s="153">
        <f>$J12*'Table A8'!U13/100</f>
        <v>8.2269734786428322E-3</v>
      </c>
      <c r="L12" s="153">
        <f>($J12-$K12)*('Table A7 (cont.)'!D13+'Table A7 (cont.)'!E13+'Table A7 (cont.)'!F13)/100</f>
        <v>3.4852237417180236E-2</v>
      </c>
      <c r="M12" s="153">
        <f>($J12-$K12)*('Table A7 (cont.)'!C13)/100</f>
        <v>1.1621989564071178E-2</v>
      </c>
      <c r="N12" s="153">
        <f>($J12-$K12)*('Table A7 (cont.)'!B13)/100</f>
        <v>1.1653289453677908E-2</v>
      </c>
      <c r="O12" s="6">
        <f t="shared" si="1"/>
        <v>-1.9214996954675101E-9</v>
      </c>
    </row>
    <row r="13" spans="1:15" ht="9.75" customHeight="1">
      <c r="A13" s="1">
        <v>1923</v>
      </c>
      <c r="B13" s="6">
        <f>0.01*'Table A2'!F16</f>
        <v>5.6545040638163784E-2</v>
      </c>
      <c r="C13" s="153">
        <f>$B13*'Table A8'!F14/100</f>
        <v>2.710463516956441E-3</v>
      </c>
      <c r="D13" s="153">
        <f>($B13-$C13)*('Table A7 (cont.)'!D14+'Table A7 (cont.)'!E14+'Table A7 (cont.)'!F14)/100</f>
        <v>3.3437656447311732E-2</v>
      </c>
      <c r="E13" s="153">
        <f>($B13-$C13)*('Table A7 (cont.)'!C14)/100</f>
        <v>9.5181415323778128E-3</v>
      </c>
      <c r="F13" s="153">
        <f>($B13-$C13)*('Table A7 (cont.)'!B14)/100</f>
        <v>1.087871580824953E-2</v>
      </c>
      <c r="G13" s="6">
        <f t="shared" si="0"/>
        <v>-6.3333268261744902E-8</v>
      </c>
      <c r="H13" s="1"/>
      <c r="I13" s="1">
        <v>1923</v>
      </c>
      <c r="J13" s="6">
        <f>0.01*'Table A3'!F16</f>
        <v>5.9064105684361649E-2</v>
      </c>
      <c r="K13" s="153">
        <f>$J13*'Table A8'!U14/100</f>
        <v>7.2680540620829346E-3</v>
      </c>
      <c r="L13" s="153">
        <f>($J13-$K13)*('Table A7 (cont.)'!D14+'Table A7 (cont.)'!E14+'Table A7 (cont.)'!F14)/100</f>
        <v>3.2171490370836539E-2</v>
      </c>
      <c r="M13" s="153">
        <f>($J13-$K13)*('Table A7 (cont.)'!C14)/100</f>
        <v>9.1577230940109913E-3</v>
      </c>
      <c r="N13" s="153">
        <f>($J13-$K13)*('Table A7 (cont.)'!B14)/100</f>
        <v>1.0466777222370336E-2</v>
      </c>
      <c r="O13" s="6">
        <f t="shared" si="1"/>
        <v>-6.0935060851308176E-8</v>
      </c>
    </row>
    <row r="14" spans="1:15" ht="9.75" customHeight="1">
      <c r="A14" s="1">
        <v>1924</v>
      </c>
      <c r="B14" s="6">
        <f>0.01*'Table A2'!F17</f>
        <v>6.3794415947871941E-2</v>
      </c>
      <c r="C14" s="153">
        <f>$B14*'Table A8'!F15/100</f>
        <v>4.1763799920805098E-3</v>
      </c>
      <c r="D14" s="153">
        <f>($B14-$C14)*('Table A7 (cont.)'!D15+'Table A7 (cont.)'!E15+'Table A7 (cont.)'!F15)/100</f>
        <v>3.7344148796070682E-2</v>
      </c>
      <c r="E14" s="153">
        <f>($B14-$C14)*('Table A7 (cont.)'!C15)/100</f>
        <v>1.0282742157186995E-2</v>
      </c>
      <c r="F14" s="153">
        <f>($B14-$C14)*('Table A7 (cont.)'!B15)/100</f>
        <v>1.1991145002533756E-2</v>
      </c>
      <c r="G14" s="6">
        <f t="shared" si="0"/>
        <v>0</v>
      </c>
      <c r="H14" s="1"/>
      <c r="I14" s="1">
        <v>1924</v>
      </c>
      <c r="J14" s="6">
        <f>0.01*'Table A3'!F17</f>
        <v>6.7870222283341899E-2</v>
      </c>
      <c r="K14" s="153">
        <f>$J14*'Table A8'!U15/100</f>
        <v>1.0698158624143419E-2</v>
      </c>
      <c r="L14" s="153">
        <f>($J14-$K14)*('Table A7 (cont.)'!D15+'Table A7 (cont.)'!E15+'Table A7 (cont.)'!F15)/100</f>
        <v>3.5812015911606536E-2</v>
      </c>
      <c r="M14" s="153">
        <f>($J14-$K14)*('Table A7 (cont.)'!C15)/100</f>
        <v>9.8608681043728715E-3</v>
      </c>
      <c r="N14" s="153">
        <f>($J14-$K14)*('Table A7 (cont.)'!B15)/100</f>
        <v>1.1499179643219073E-2</v>
      </c>
      <c r="O14" s="6">
        <f t="shared" si="1"/>
        <v>0</v>
      </c>
    </row>
    <row r="15" spans="1:15" ht="9.75" customHeight="1">
      <c r="A15" s="1">
        <v>1925</v>
      </c>
      <c r="B15" s="6">
        <f>0.01*'Table A2'!F18</f>
        <v>7.3704494173476867E-2</v>
      </c>
      <c r="C15" s="153">
        <f>$B15*'Table A8'!F16/100</f>
        <v>9.9376050543522679E-3</v>
      </c>
      <c r="D15" s="153">
        <f>($B15-$C15)*('Table A7 (cont.)'!D16+'Table A7 (cont.)'!E16+'Table A7 (cont.)'!F16)/100</f>
        <v>3.9010529089016005E-2</v>
      </c>
      <c r="E15" s="153">
        <f>($B15-$C15)*('Table A7 (cont.)'!C16)/100</f>
        <v>1.2860302243668797E-2</v>
      </c>
      <c r="F15" s="153">
        <f>($B15-$C15)*('Table A7 (cont.)'!B16)/100</f>
        <v>1.1896059113372888E-2</v>
      </c>
      <c r="G15" s="6">
        <f t="shared" si="0"/>
        <v>1.3269330911835908E-9</v>
      </c>
      <c r="H15" s="1"/>
      <c r="I15" s="1">
        <v>1925</v>
      </c>
      <c r="J15" s="6">
        <f>0.01*'Table A3'!F18</f>
        <v>8.523904172767606E-2</v>
      </c>
      <c r="K15" s="153">
        <f>$J15*'Table A8'!U16/100</f>
        <v>2.5532426043696019E-2</v>
      </c>
      <c r="L15" s="153">
        <f>($J15-$K15)*('Table A7 (cont.)'!D16+'Table A7 (cont.)'!E16+'Table A7 (cont.)'!F16)/100</f>
        <v>3.6526584566410135E-2</v>
      </c>
      <c r="M15" s="153">
        <f>($J15-$K15)*('Table A7 (cont.)'!C16)/100</f>
        <v>1.2041439283765712E-2</v>
      </c>
      <c r="N15" s="153">
        <f>($J15-$K15)*('Table A7 (cont.)'!B16)/100</f>
        <v>1.1138593076246563E-2</v>
      </c>
      <c r="O15" s="6">
        <f t="shared" si="1"/>
        <v>1.2424423712076305E-9</v>
      </c>
    </row>
    <row r="16" spans="1:15" ht="9.75" customHeight="1">
      <c r="A16" s="1">
        <v>1926</v>
      </c>
      <c r="B16" s="6">
        <f>0.01*'Table A2'!F19</f>
        <v>7.5471338463855148E-2</v>
      </c>
      <c r="C16" s="153">
        <f>$B16*'Table A8'!F17/100</f>
        <v>7.9504885902844623E-3</v>
      </c>
      <c r="D16" s="153">
        <f>($B16-$C16)*('Table A7 (cont.)'!D17+'Table A7 (cont.)'!E17+'Table A7 (cont.)'!F17)/100</f>
        <v>4.4260808220697438E-2</v>
      </c>
      <c r="E16" s="153">
        <f>($B16-$C16)*('Table A7 (cont.)'!C17)/100</f>
        <v>1.1020487214847283E-2</v>
      </c>
      <c r="F16" s="153">
        <f>($B16-$C16)*('Table A7 (cont.)'!B17)/100</f>
        <v>1.2239519294220238E-2</v>
      </c>
      <c r="G16" s="6">
        <f t="shared" si="0"/>
        <v>-3.514380572666731E-8</v>
      </c>
      <c r="H16" s="1"/>
      <c r="I16" s="1">
        <v>1926</v>
      </c>
      <c r="J16" s="6">
        <f>0.01*'Table A3'!F19</f>
        <v>8.4590047554456899E-2</v>
      </c>
      <c r="K16" s="153">
        <f>$J16*'Table A8'!U17/100</f>
        <v>2.10631012435347E-2</v>
      </c>
      <c r="L16" s="153">
        <f>($J16-$K16)*('Table A7 (cont.)'!D17+'Table A7 (cont.)'!E17+'Table A7 (cont.)'!F17)/100</f>
        <v>4.1642751724528575E-2</v>
      </c>
      <c r="M16" s="153">
        <f>($J16-$K16)*('Table A7 (cont.)'!C17)/100</f>
        <v>1.036861800360489E-2</v>
      </c>
      <c r="N16" s="153">
        <f>($J16-$K16)*('Table A7 (cont.)'!B17)/100</f>
        <v>1.1515543517762704E-2</v>
      </c>
      <c r="O16" s="6">
        <f t="shared" si="1"/>
        <v>-3.3065026022738309E-8</v>
      </c>
    </row>
    <row r="17" spans="1:15" ht="9.75" customHeight="1">
      <c r="A17" s="1">
        <v>1927</v>
      </c>
      <c r="B17" s="6">
        <f>0.01*'Table A2'!F20</f>
        <v>8.0828641126156509E-2</v>
      </c>
      <c r="C17" s="153">
        <f>$B17*'Table A8'!F18/100</f>
        <v>1.0100965803464186E-2</v>
      </c>
      <c r="D17" s="153">
        <f>($B17-$C17)*('Table A7 (cont.)'!D18+'Table A7 (cont.)'!E18+'Table A7 (cont.)'!F18)/100</f>
        <v>4.6322510383464494E-2</v>
      </c>
      <c r="E17" s="153">
        <f>($B17-$C17)*('Table A7 (cont.)'!C18)/100</f>
        <v>1.198554892406329E-2</v>
      </c>
      <c r="F17" s="153">
        <f>($B17-$C17)*('Table A7 (cont.)'!B18)/100</f>
        <v>1.2419615496861762E-2</v>
      </c>
      <c r="G17" s="6">
        <f t="shared" si="0"/>
        <v>-5.183027618205216E-10</v>
      </c>
      <c r="H17" s="1"/>
      <c r="I17" s="1">
        <v>1927</v>
      </c>
      <c r="J17" s="6">
        <f>0.01*'Table A3'!F20</f>
        <v>9.2539418014410221E-2</v>
      </c>
      <c r="K17" s="153">
        <f>$J17*'Table A8'!U18/100</f>
        <v>2.6292792096270685E-2</v>
      </c>
      <c r="L17" s="153">
        <f>($J17-$K17)*('Table A7 (cont.)'!D18+'Table A7 (cont.)'!E18+'Table A7 (cont.)'!F18)/100</f>
        <v>4.3387683858710682E-2</v>
      </c>
      <c r="M17" s="153">
        <f>($J17-$K17)*('Table A7 (cont.)'!C18)/100</f>
        <v>1.1226187943734556E-2</v>
      </c>
      <c r="N17" s="153">
        <f>($J17-$K17)*('Table A7 (cont.)'!B18)/100</f>
        <v>1.1632753630229323E-2</v>
      </c>
      <c r="O17" s="6">
        <f t="shared" si="1"/>
        <v>-4.8546497377621733E-10</v>
      </c>
    </row>
    <row r="18" spans="1:15" ht="9.75" customHeight="1">
      <c r="A18" s="1">
        <v>1928</v>
      </c>
      <c r="B18" s="6">
        <f>0.01*'Table A2'!F21</f>
        <v>9.3360951503904263E-2</v>
      </c>
      <c r="C18" s="153">
        <f>$B18*'Table A8'!F19/100</f>
        <v>1.8164822175910787E-2</v>
      </c>
      <c r="D18" s="153">
        <f>($B18-$C18)*('Table A7 (cont.)'!D19+'Table A7 (cont.)'!E19+'Table A7 (cont.)'!F19)/100</f>
        <v>4.7453078782097792E-2</v>
      </c>
      <c r="E18" s="153">
        <f>($B18-$C18)*('Table A7 (cont.)'!C19)/100</f>
        <v>1.5297228269101681E-2</v>
      </c>
      <c r="F18" s="153">
        <f>($B18-$C18)*('Table A7 (cont.)'!B19)/100</f>
        <v>1.244582227679402E-2</v>
      </c>
      <c r="G18" s="6">
        <f t="shared" si="0"/>
        <v>0</v>
      </c>
      <c r="H18" s="1"/>
      <c r="I18" s="1">
        <v>1928</v>
      </c>
      <c r="J18" s="6">
        <f>0.01*'Table A3'!F21</f>
        <v>0.11540899580778978</v>
      </c>
      <c r="K18" s="153">
        <f>$J18*'Table A8'!U19/100</f>
        <v>4.6128965227900928E-2</v>
      </c>
      <c r="L18" s="153">
        <f>($J18-$K18)*('Table A7 (cont.)'!D19+'Table A7 (cont.)'!E19+'Table A7 (cont.)'!F19)/100</f>
        <v>4.3719680501024712E-2</v>
      </c>
      <c r="M18" s="153">
        <f>($J18-$K18)*('Table A7 (cont.)'!C19)/100</f>
        <v>1.4093710031912144E-2</v>
      </c>
      <c r="N18" s="153">
        <f>($J18-$K18)*('Table A7 (cont.)'!B19)/100</f>
        <v>1.1466640046951996E-2</v>
      </c>
      <c r="O18" s="6">
        <f t="shared" si="1"/>
        <v>0</v>
      </c>
    </row>
    <row r="19" spans="1:15" ht="9.75" customHeight="1">
      <c r="A19" s="1">
        <v>1929</v>
      </c>
      <c r="B19" s="6">
        <f>0.01*'Table A2'!F22</f>
        <v>8.772661212580575E-2</v>
      </c>
      <c r="C19" s="153">
        <f>$B19*'Table A8'!F20/100</f>
        <v>1.6985057933384614E-2</v>
      </c>
      <c r="D19" s="153">
        <f>($B19-$C19)*('Table A7 (cont.)'!D20+'Table A7 (cont.)'!E20+'Table A7 (cont.)'!F20)/100</f>
        <v>4.6718905083351615E-2</v>
      </c>
      <c r="E19" s="153">
        <f>($B19-$C19)*('Table A7 (cont.)'!C20)/100</f>
        <v>1.2753743419274249E-2</v>
      </c>
      <c r="F19" s="153">
        <f>($B19-$C19)*('Table A7 (cont.)'!B20)/100</f>
        <v>1.1268904276828549E-2</v>
      </c>
      <c r="G19" s="6">
        <f t="shared" si="0"/>
        <v>-1.4129667297302362E-9</v>
      </c>
      <c r="H19" s="1"/>
      <c r="I19" s="1">
        <v>1929</v>
      </c>
      <c r="J19" s="6">
        <f>0.01*'Table A3'!F22</f>
        <v>0.10913684975677206</v>
      </c>
      <c r="K19" s="153">
        <f>$J19*'Table A8'!U20/100</f>
        <v>4.4193206018803347E-2</v>
      </c>
      <c r="L19" s="153">
        <f>($J19-$K19)*('Table A7 (cont.)'!D20+'Table A7 (cont.)'!E20+'Table A7 (cont.)'!F20)/100</f>
        <v>4.2889868086701144E-2</v>
      </c>
      <c r="M19" s="153">
        <f>($J19-$K19)*('Table A7 (cont.)'!C20)/100</f>
        <v>1.1708458746804668E-2</v>
      </c>
      <c r="N19" s="153">
        <f>($J19-$K19)*('Table A7 (cont.)'!B20)/100</f>
        <v>1.0345315607301585E-2</v>
      </c>
      <c r="O19" s="6">
        <f t="shared" si="1"/>
        <v>-1.2971613089218792E-9</v>
      </c>
    </row>
    <row r="20" spans="1:15" ht="9.75" customHeight="1">
      <c r="A20" s="1">
        <v>1930</v>
      </c>
      <c r="B20" s="6">
        <f>0.01*'Table A2'!F23</f>
        <v>6.6430881114153489E-2</v>
      </c>
      <c r="C20" s="153">
        <f>$B20*'Table A8'!F21/100</f>
        <v>4.0436588761943015E-3</v>
      </c>
      <c r="D20" s="153">
        <f>($B20-$C20)*('Table A7 (cont.)'!D21+'Table A7 (cont.)'!E21+'Table A7 (cont.)'!F21)/100</f>
        <v>4.3750817771160869E-2</v>
      </c>
      <c r="E20" s="153">
        <f>($B20-$C20)*('Table A7 (cont.)'!C21)/100</f>
        <v>6.7039994813640636E-3</v>
      </c>
      <c r="F20" s="153">
        <f>($B20-$C20)*('Table A7 (cont.)'!B21)/100</f>
        <v>1.1932404985434256E-2</v>
      </c>
      <c r="G20" s="6">
        <f t="shared" si="0"/>
        <v>0</v>
      </c>
      <c r="H20" s="1"/>
      <c r="I20" s="1">
        <v>1930</v>
      </c>
      <c r="J20" s="6">
        <f>0.01*'Table A3'!F23</f>
        <v>7.0742560079510963E-2</v>
      </c>
      <c r="K20" s="153">
        <f>$J20*'Table A8'!U21/100</f>
        <v>1.1301669213499923E-2</v>
      </c>
      <c r="L20" s="153">
        <f>($J20-$K20)*('Table A7 (cont.)'!D21+'Table A7 (cont.)'!E21+'Table A7 (cont.)'!F21)/100</f>
        <v>4.1684618919481171E-2</v>
      </c>
      <c r="M20" s="153">
        <f>($J20-$K20)*('Table A7 (cont.)'!C21)/100</f>
        <v>6.3873929186591613E-3</v>
      </c>
      <c r="N20" s="153">
        <f>($J20-$K20)*('Table A7 (cont.)'!B21)/100</f>
        <v>1.1368879027870713E-2</v>
      </c>
      <c r="O20" s="6">
        <f t="shared" si="1"/>
        <v>0</v>
      </c>
    </row>
    <row r="21" spans="1:15" ht="9.75" customHeight="1">
      <c r="A21" s="1">
        <v>1931</v>
      </c>
      <c r="B21" s="6">
        <f>0.01*'Table A2'!F24</f>
        <v>5.7707810529042336E-2</v>
      </c>
      <c r="C21" s="153">
        <f>$B21*'Table A8'!F22/100</f>
        <v>1.5706386211395782E-3</v>
      </c>
      <c r="D21" s="153">
        <f>($B21-$C21)*('Table A7 (cont.)'!D22+'Table A7 (cont.)'!E22+'Table A7 (cont.)'!F22)/100</f>
        <v>3.8059922862523479E-2</v>
      </c>
      <c r="E21" s="153">
        <f>($B21-$C21)*('Table A7 (cont.)'!C22)/100</f>
        <v>5.8129253249587787E-3</v>
      </c>
      <c r="F21" s="153">
        <f>($B21-$C21)*('Table A7 (cont.)'!B22)/100</f>
        <v>1.2264397729244456E-2</v>
      </c>
      <c r="G21" s="6">
        <f t="shared" si="0"/>
        <v>7.4008823958138237E-8</v>
      </c>
      <c r="H21" s="1"/>
      <c r="I21" s="1">
        <v>1931</v>
      </c>
      <c r="J21" s="6">
        <f>0.01*'Table A3'!F24</f>
        <v>5.893396822508664E-2</v>
      </c>
      <c r="K21" s="153">
        <f>$J21*'Table A8'!U22/100</f>
        <v>4.5432094306254479E-3</v>
      </c>
      <c r="L21" s="153">
        <f>($J21-$K21)*('Table A7 (cont.)'!D22+'Table A7 (cont.)'!E22+'Table A7 (cont.)'!F22)/100</f>
        <v>3.6875888360523058E-2</v>
      </c>
      <c r="M21" s="153">
        <f>($J21-$K21)*('Table A7 (cont.)'!C22)/100</f>
        <v>5.6320866993219308E-3</v>
      </c>
      <c r="N21" s="153">
        <f>($J21-$K21)*('Table A7 (cont.)'!B22)/100</f>
        <v>1.1882855441044499E-2</v>
      </c>
      <c r="O21" s="6">
        <f t="shared" si="1"/>
        <v>7.1706428295126301E-8</v>
      </c>
    </row>
    <row r="22" spans="1:15" ht="9.75" customHeight="1">
      <c r="A22" s="1">
        <v>1932</v>
      </c>
      <c r="B22" s="6">
        <f>0.01*'Table A2'!F25</f>
        <v>5.9559651708921878E-2</v>
      </c>
      <c r="C22" s="153">
        <f>$B22*'Table A8'!F23/100</f>
        <v>8.0665164640534497E-4</v>
      </c>
      <c r="D22" s="153">
        <f>($B22-$C22)*('Table A7 (cont.)'!D23+'Table A7 (cont.)'!E23+'Table A7 (cont.)'!F23)/100</f>
        <v>3.7594158464492884E-2</v>
      </c>
      <c r="E22" s="153">
        <f>($B22-$C22)*('Table A7 (cont.)'!C23)/100</f>
        <v>6.082034721703428E-3</v>
      </c>
      <c r="F22" s="153">
        <f>($B22-$C22)*('Table A7 (cont.)'!B23)/100</f>
        <v>1.5076780541666829E-2</v>
      </c>
      <c r="G22" s="6">
        <f t="shared" si="0"/>
        <v>-2.633465339546559E-8</v>
      </c>
      <c r="H22" s="1"/>
      <c r="I22" s="1">
        <v>1932</v>
      </c>
      <c r="J22" s="6">
        <f>0.01*'Table A3'!F25</f>
        <v>5.9695090930959031E-2</v>
      </c>
      <c r="K22" s="153">
        <f>$J22*'Table A8'!U23/100</f>
        <v>2.1410246651905759E-3</v>
      </c>
      <c r="L22" s="153">
        <f>($J22-$K22)*('Table A7 (cont.)'!D23+'Table A7 (cont.)'!E23+'Table A7 (cont.)'!F23)/100</f>
        <v>3.6826999219936464E-2</v>
      </c>
      <c r="M22" s="153">
        <f>($J22-$K22)*('Table A7 (cont.)'!C23)/100</f>
        <v>5.9579226427783263E-3</v>
      </c>
      <c r="N22" s="153">
        <f>($J22-$K22)*('Table A7 (cont.)'!B23)/100</f>
        <v>1.4769118605794208E-2</v>
      </c>
      <c r="O22" s="6">
        <f t="shared" si="1"/>
        <v>-2.579725946055822E-8</v>
      </c>
    </row>
    <row r="23" spans="1:15" ht="9.75" customHeight="1">
      <c r="A23" s="1">
        <v>1933</v>
      </c>
      <c r="B23" s="6">
        <f>0.01*'Table A2'!F26</f>
        <v>6.2895552629160717E-2</v>
      </c>
      <c r="C23" s="153">
        <f>$B23*'Table A8'!F24/100</f>
        <v>3.3545959579506734E-3</v>
      </c>
      <c r="D23" s="153">
        <f>($B23-$C23)*('Table A7 (cont.)'!D24+'Table A7 (cont.)'!E24+'Table A7 (cont.)'!F24)/100</f>
        <v>3.3532736739354141E-2</v>
      </c>
      <c r="E23" s="153">
        <f>($B23-$C23)*('Table A7 (cont.)'!C24)/100</f>
        <v>9.9019748138795809E-3</v>
      </c>
      <c r="F23" s="153">
        <f>($B23-$C23)*('Table A7 (cont.)'!B24)/100</f>
        <v>1.6105282915607807E-2</v>
      </c>
      <c r="G23" s="6">
        <f t="shared" si="0"/>
        <v>-9.6220236851796148E-7</v>
      </c>
      <c r="H23" s="1"/>
      <c r="I23" s="1">
        <v>1933</v>
      </c>
      <c r="J23" s="6">
        <f>0.01*'Table A3'!F26</f>
        <v>6.6088668867149897E-2</v>
      </c>
      <c r="K23" s="153">
        <f>$J23*'Table A8'!U24/100</f>
        <v>8.8669236207706385E-3</v>
      </c>
      <c r="L23" s="153">
        <f>($J23-$K23)*('Table A7 (cont.)'!D24+'Table A7 (cont.)'!E24+'Table A7 (cont.)'!F24)/100</f>
        <v>3.2226585301761312E-2</v>
      </c>
      <c r="M23" s="153">
        <f>($J23-$K23)*('Table A7 (cont.)'!C24)/100</f>
        <v>9.5162777340770249E-3</v>
      </c>
      <c r="N23" s="153">
        <f>($J23-$K23)*('Table A7 (cont.)'!B24)/100</f>
        <v>1.5477957487427871E-2</v>
      </c>
      <c r="O23" s="6">
        <f t="shared" si="1"/>
        <v>-9.2472311304103716E-7</v>
      </c>
    </row>
    <row r="24" spans="1:15" ht="9.75" customHeight="1">
      <c r="A24" s="1">
        <v>1934</v>
      </c>
      <c r="B24" s="6">
        <f>0.01*'Table A2'!F27</f>
        <v>5.8927968438780606E-2</v>
      </c>
      <c r="C24" s="153">
        <f>$B24*'Table A8'!F25/100</f>
        <v>1.2871786611680595E-3</v>
      </c>
      <c r="D24" s="153">
        <f>($B24-$C24)*('Table A7 (cont.)'!D25+'Table A7 (cont.)'!E25+'Table A7 (cont.)'!F25)/100</f>
        <v>3.4794477358626591E-2</v>
      </c>
      <c r="E24" s="153">
        <f>($B24-$C24)*('Table A7 (cont.)'!C25)/100</f>
        <v>7.840469884138633E-3</v>
      </c>
      <c r="F24" s="153">
        <f>($B24-$C24)*('Table A7 (cont.)'!B25)/100</f>
        <v>1.500569763272362E-2</v>
      </c>
      <c r="G24" s="6">
        <f t="shared" si="0"/>
        <v>-1.4490212370266153E-7</v>
      </c>
      <c r="H24" s="1"/>
      <c r="I24" s="1">
        <v>1934</v>
      </c>
      <c r="J24" s="6">
        <f>0.01*'Table A3'!F27</f>
        <v>6.1291146492561711E-2</v>
      </c>
      <c r="K24" s="153">
        <f>$J24*'Table A8'!U25/100</f>
        <v>2.8929512656078234E-3</v>
      </c>
      <c r="L24" s="153">
        <f>($J24-$K24)*('Table A7 (cont.)'!D25+'Table A7 (cont.)'!E25+'Table A7 (cont.)'!F25)/100</f>
        <v>3.5251680094052038E-2</v>
      </c>
      <c r="M24" s="153">
        <f>($J24-$K24)*('Table A7 (cont.)'!C25)/100</f>
        <v>7.9434944026879912E-3</v>
      </c>
      <c r="N24" s="153">
        <f>($J24-$K24)*('Table A7 (cont.)'!B25)/100</f>
        <v>1.5202873924062492E-2</v>
      </c>
      <c r="O24" s="6">
        <f t="shared" si="1"/>
        <v>-1.4680615136736241E-7</v>
      </c>
    </row>
    <row r="25" spans="1:15" ht="9.75" customHeight="1">
      <c r="A25" s="1">
        <v>1935</v>
      </c>
      <c r="B25" s="6">
        <f>0.01*'Table A2'!F28</f>
        <v>5.9641835390475385E-2</v>
      </c>
      <c r="C25" s="153">
        <f>$B25*'Table A8'!F26/100</f>
        <v>2.8400186516025316E-3</v>
      </c>
      <c r="D25" s="153">
        <f>($B25-$C25)*('Table A7 (cont.)'!D26+'Table A7 (cont.)'!E26+'Table A7 (cont.)'!F26)/100</f>
        <v>3.3974501726813294E-2</v>
      </c>
      <c r="E25" s="153">
        <f>($B25-$C25)*('Table A7 (cont.)'!C26)/100</f>
        <v>8.4473041276374103E-3</v>
      </c>
      <c r="F25" s="153">
        <f>($B25-$C25)*('Table A7 (cont.)'!B26)/100</f>
        <v>1.4380056325455052E-2</v>
      </c>
      <c r="G25" s="6">
        <f t="shared" si="0"/>
        <v>4.5441032901771816E-8</v>
      </c>
      <c r="H25" s="1"/>
      <c r="I25" s="1">
        <v>1935</v>
      </c>
      <c r="J25" s="6">
        <f>0.01*'Table A3'!F28</f>
        <v>6.3922876063773254E-2</v>
      </c>
      <c r="K25" s="153">
        <f>$J25*'Table A8'!U26/100</f>
        <v>6.4452966737521544E-3</v>
      </c>
      <c r="L25" s="153">
        <f>($J25-$K25)*('Table A7 (cont.)'!D26+'Table A7 (cont.)'!E26+'Table A7 (cont.)'!F26)/100</f>
        <v>3.4378691252368386E-2</v>
      </c>
      <c r="M25" s="153">
        <f>($J25-$K25)*('Table A7 (cont.)'!C26)/100</f>
        <v>8.5478004314544168E-3</v>
      </c>
      <c r="N25" s="153">
        <f>($J25-$K25)*('Table A7 (cont.)'!B26)/100</f>
        <v>1.4551133687836322E-2</v>
      </c>
      <c r="O25" s="6">
        <f t="shared" si="1"/>
        <v>4.5981638024938931E-8</v>
      </c>
    </row>
    <row r="26" spans="1:15" ht="9.75" customHeight="1">
      <c r="A26" s="1">
        <v>1936</v>
      </c>
      <c r="B26" s="6">
        <f>0.01*'Table A2'!F29</f>
        <v>6.916217674902092E-2</v>
      </c>
      <c r="C26" s="153">
        <f>$B26*'Table A8'!F27/100</f>
        <v>4.6487293315886722E-3</v>
      </c>
      <c r="D26" s="153">
        <f>($B26-$C26)*('Table A7 (cont.)'!D27+'Table A7 (cont.)'!E27+'Table A7 (cont.)'!F27)/100</f>
        <v>4.1530538653125289E-2</v>
      </c>
      <c r="E26" s="153">
        <f>($B26-$C26)*('Table A7 (cont.)'!C27)/100</f>
        <v>9.3698792927579596E-3</v>
      </c>
      <c r="F26" s="153">
        <f>($B26-$C26)*('Table A7 (cont.)'!B27)/100</f>
        <v>1.3613101778955283E-2</v>
      </c>
      <c r="G26" s="6">
        <f t="shared" si="0"/>
        <v>7.2307406284721765E-8</v>
      </c>
      <c r="H26" s="1"/>
      <c r="I26" s="1">
        <v>1936</v>
      </c>
      <c r="J26" s="6">
        <f>0.01*'Table A3'!F29</f>
        <v>7.5652325543874785E-2</v>
      </c>
      <c r="K26" s="153">
        <f>$J26*'Table A8'!U27/100</f>
        <v>1.0541607708818354E-2</v>
      </c>
      <c r="L26" s="153">
        <f>($J26-$K26)*('Table A7 (cont.)'!D27+'Table A7 (cont.)'!E27+'Table A7 (cont.)'!F27)/100</f>
        <v>4.191503154814933E-2</v>
      </c>
      <c r="M26" s="153">
        <f>($J26-$K26)*('Table A7 (cont.)'!C27)/100</f>
        <v>9.4566263500352223E-3</v>
      </c>
      <c r="N26" s="153">
        <f>($J26-$K26)*('Table A7 (cont.)'!B27)/100</f>
        <v>1.3739132913705652E-2</v>
      </c>
      <c r="O26" s="6">
        <f t="shared" si="1"/>
        <v>7.2976833770388438E-8</v>
      </c>
    </row>
    <row r="27" spans="1:15" ht="9.75" customHeight="1">
      <c r="A27" s="1">
        <v>1937</v>
      </c>
      <c r="B27" s="6">
        <f>0.01*'Table A2'!F30</f>
        <v>6.2337584623255032E-2</v>
      </c>
      <c r="C27" s="153">
        <f>$B27*'Table A8'!F28/100</f>
        <v>1.4671480603035791E-3</v>
      </c>
      <c r="D27" s="153">
        <f>($B27-$C27)*('Table A7 (cont.)'!D28+'Table A7 (cont.)'!E28+'Table A7 (cont.)'!F28)/100</f>
        <v>3.9507896407455285E-2</v>
      </c>
      <c r="E27" s="153">
        <f>($B27-$C27)*('Table A7 (cont.)'!C28)/100</f>
        <v>7.6063126487125156E-3</v>
      </c>
      <c r="F27" s="153">
        <f>($B27-$C27)*('Table A7 (cont.)'!B28)/100</f>
        <v>1.3756067681575659E-2</v>
      </c>
      <c r="G27" s="6">
        <f t="shared" si="0"/>
        <v>-1.5982520799179278E-7</v>
      </c>
      <c r="H27" s="1"/>
      <c r="I27" s="1">
        <v>1937</v>
      </c>
      <c r="J27" s="6">
        <f>0.01*'Table A3'!F30</f>
        <v>6.4944611660107635E-2</v>
      </c>
      <c r="K27" s="153">
        <f>$J27*'Table A8'!U28/100</f>
        <v>3.2862391918307837E-3</v>
      </c>
      <c r="L27" s="153">
        <f>($J27-$K27)*('Table A7 (cont.)'!D28+'Table A7 (cont.)'!E28+'Table A7 (cont.)'!F28)/100</f>
        <v>4.0019305424394344E-2</v>
      </c>
      <c r="M27" s="153">
        <f>($J27-$K27)*('Table A7 (cont.)'!C28)/100</f>
        <v>7.7047723802581092E-3</v>
      </c>
      <c r="N27" s="153">
        <f>($J27-$K27)*('Table A7 (cont.)'!B28)/100</f>
        <v>1.3934132769562832E-2</v>
      </c>
      <c r="O27" s="6">
        <f t="shared" si="1"/>
        <v>-1.6189406155941999E-7</v>
      </c>
    </row>
    <row r="28" spans="1:15" ht="9.75" customHeight="1">
      <c r="A28" s="1">
        <v>1938</v>
      </c>
      <c r="B28" s="6">
        <f>0.01*'Table A2'!F31</f>
        <v>5.3556141157958898E-2</v>
      </c>
      <c r="C28" s="153">
        <f>$B28*'Table A8'!F29/100</f>
        <v>2.8705978807332475E-3</v>
      </c>
      <c r="D28" s="153">
        <f>($B28-$C28)*('Table A7 (cont.)'!D29+'Table A7 (cont.)'!E29+'Table A7 (cont.)'!F29)/100</f>
        <v>2.7895525318123691E-2</v>
      </c>
      <c r="E28" s="153">
        <f>($B28-$C28)*('Table A7 (cont.)'!C29)/100</f>
        <v>7.9059658377796712E-3</v>
      </c>
      <c r="F28" s="153">
        <f>($B28-$C28)*('Table A7 (cont.)'!B29)/100</f>
        <v>1.4884052121322291E-2</v>
      </c>
      <c r="G28" s="6">
        <f t="shared" si="0"/>
        <v>0</v>
      </c>
      <c r="H28" s="1"/>
      <c r="I28" s="1">
        <v>1938</v>
      </c>
      <c r="J28" s="6">
        <f>0.01*'Table A3'!F31</f>
        <v>5.883863074939498E-2</v>
      </c>
      <c r="K28" s="153">
        <f>$J28*'Table A8'!U29/100</f>
        <v>7.4659659548772274E-3</v>
      </c>
      <c r="L28" s="153">
        <f>($J28-$K28)*('Table A7 (cont.)'!D29+'Table A7 (cont.)'!E29+'Table A7 (cont.)'!F29)/100</f>
        <v>2.8273692630594073E-2</v>
      </c>
      <c r="M28" s="153">
        <f>($J28-$K28)*('Table A7 (cont.)'!C29)/100</f>
        <v>8.0131435237798462E-3</v>
      </c>
      <c r="N28" s="153">
        <f>($J28-$K28)*('Table A7 (cont.)'!B29)/100</f>
        <v>1.5085828640143843E-2</v>
      </c>
      <c r="O28" s="6">
        <f t="shared" si="1"/>
        <v>0</v>
      </c>
    </row>
    <row r="29" spans="1:15" ht="9.75" customHeight="1">
      <c r="A29" s="1">
        <v>1939</v>
      </c>
      <c r="B29" s="6">
        <f>0.01*'Table A2'!F32</f>
        <v>5.5569379512862213E-2</v>
      </c>
      <c r="C29" s="153">
        <f>$B29*'Table A8'!F30/100</f>
        <v>1.8143270726522867E-3</v>
      </c>
      <c r="D29" s="153">
        <f>($B29-$C29)*('Table A7 (cont.)'!D30+'Table A7 (cont.)'!E30+'Table A7 (cont.)'!F30)/100</f>
        <v>3.1300607135617435E-2</v>
      </c>
      <c r="E29" s="153">
        <f>($B29-$C29)*('Table A7 (cont.)'!C30)/100</f>
        <v>8.1876113614186823E-3</v>
      </c>
      <c r="F29" s="153">
        <f>($B29-$C29)*('Table A7 (cont.)'!B30)/100</f>
        <v>1.4266833943173809E-2</v>
      </c>
      <c r="G29" s="6">
        <f t="shared" si="0"/>
        <v>0</v>
      </c>
      <c r="H29" s="1"/>
      <c r="I29" s="1">
        <v>1939</v>
      </c>
      <c r="J29" s="6">
        <f>0.01*'Table A3'!F32</f>
        <v>5.8716316119173086E-2</v>
      </c>
      <c r="K29" s="153">
        <f>$J29*'Table A8'!U30/100</f>
        <v>4.2408209096568448E-3</v>
      </c>
      <c r="L29" s="153">
        <f>($J29-$K29)*('Table A7 (cont.)'!D30+'Table A7 (cont.)'!E30+'Table A7 (cont.)'!F30)/100</f>
        <v>3.1720108095286949E-2</v>
      </c>
      <c r="M29" s="153">
        <f>($J29-$K29)*('Table A7 (cont.)'!C30)/100</f>
        <v>8.2973444029738989E-3</v>
      </c>
      <c r="N29" s="153">
        <f>($J29-$K29)*('Table A7 (cont.)'!B30)/100</f>
        <v>1.4458042711255392E-2</v>
      </c>
      <c r="O29" s="6">
        <f t="shared" si="1"/>
        <v>0</v>
      </c>
    </row>
    <row r="30" spans="1:15" ht="9.75" customHeight="1">
      <c r="A30" s="1">
        <v>1940</v>
      </c>
      <c r="B30" s="6">
        <f>0.01*'Table A2'!F33</f>
        <v>5.6796317008398239E-2</v>
      </c>
      <c r="C30" s="153">
        <f>$B30*'Table A8'!F31/100</f>
        <v>1.7513958746062932E-3</v>
      </c>
      <c r="D30" s="153">
        <f>($B30-$C30)*('Table A7 (cont.)'!D31+'Table A7 (cont.)'!E31+'Table A7 (cont.)'!F31)/100</f>
        <v>3.1015221028708701E-2</v>
      </c>
      <c r="E30" s="153">
        <f>($B30-$C30)*('Table A7 (cont.)'!C31)/100</f>
        <v>9.067884163744681E-3</v>
      </c>
      <c r="F30" s="153">
        <f>($B30-$C30)*('Table A7 (cont.)'!B31)/100</f>
        <v>1.4961815941338554E-2</v>
      </c>
      <c r="G30" s="6">
        <f t="shared" si="0"/>
        <v>0</v>
      </c>
      <c r="H30" s="1"/>
      <c r="I30" s="1">
        <v>1940</v>
      </c>
      <c r="J30" s="6">
        <f>0.01*'Table A3'!F33</f>
        <v>6.0051766194718165E-2</v>
      </c>
      <c r="K30" s="153">
        <f>$J30*'Table A8'!U31/100</f>
        <v>4.2376895510995742E-3</v>
      </c>
      <c r="L30" s="153">
        <f>($J30-$K30)*('Table A7 (cont.)'!D31+'Table A7 (cont.)'!E31+'Table A7 (cont.)'!F31)/100</f>
        <v>3.1448603939454263E-2</v>
      </c>
      <c r="M30" s="153">
        <f>($J30-$K30)*('Table A7 (cont.)'!C31)/100</f>
        <v>9.1945918222053318E-3</v>
      </c>
      <c r="N30" s="153">
        <f>($J30-$K30)*('Table A7 (cont.)'!B31)/100</f>
        <v>1.517088088195899E-2</v>
      </c>
      <c r="O30" s="6">
        <f t="shared" si="1"/>
        <v>0</v>
      </c>
    </row>
    <row r="31" spans="1:15" ht="9.75" customHeight="1">
      <c r="A31" s="1">
        <v>1941</v>
      </c>
      <c r="B31" s="6">
        <f>0.01*'Table A2'!F34</f>
        <v>5.4276060882364641E-2</v>
      </c>
      <c r="C31" s="153">
        <f>$B31*'Table A8'!F32/100</f>
        <v>2.0473393167432471E-3</v>
      </c>
      <c r="D31" s="153">
        <f>($B31-$C31)*('Table A7 (cont.)'!D32+'Table A7 (cont.)'!E32+'Table A7 (cont.)'!F32)/100</f>
        <v>2.4501894775511089E-2</v>
      </c>
      <c r="E31" s="153">
        <f>($B31-$C31)*('Table A7 (cont.)'!C32)/100</f>
        <v>1.3115838330093652E-2</v>
      </c>
      <c r="F31" s="153">
        <f>($B31-$C31)*('Table A7 (cont.)'!B32)/100</f>
        <v>1.4610988460016657E-2</v>
      </c>
      <c r="G31" s="6">
        <f t="shared" si="0"/>
        <v>0</v>
      </c>
      <c r="H31" s="1"/>
      <c r="I31" s="1">
        <v>1941</v>
      </c>
      <c r="J31" s="6">
        <f>0.01*'Table A3'!F34</f>
        <v>5.8065009852960155E-2</v>
      </c>
      <c r="K31" s="153">
        <f>$J31*'Table A8'!U32/100</f>
        <v>5.1218324218534374E-3</v>
      </c>
      <c r="L31" s="153">
        <f>($J31-$K31)*('Table A7 (cont.)'!D32+'Table A7 (cont.)'!E32+'Table A7 (cont.)'!F32)/100</f>
        <v>2.4837065193494108E-2</v>
      </c>
      <c r="M31" s="153">
        <f>($J31-$K31)*('Table A7 (cont.)'!C32)/100</f>
        <v>1.329525469995289E-2</v>
      </c>
      <c r="N31" s="153">
        <f>($J31-$K31)*('Table A7 (cont.)'!B32)/100</f>
        <v>1.4810857537659721E-2</v>
      </c>
      <c r="O31" s="6">
        <f t="shared" si="1"/>
        <v>0</v>
      </c>
    </row>
    <row r="32" spans="1:15" ht="9.75" customHeight="1">
      <c r="A32" s="1">
        <v>1942</v>
      </c>
      <c r="B32" s="6">
        <f>0.01*'Table A2'!F35</f>
        <v>4.5657389606007064E-2</v>
      </c>
      <c r="C32" s="153">
        <f>$B32*'Table A8'!F33/100</f>
        <v>1.2220133716419712E-3</v>
      </c>
      <c r="D32" s="153">
        <f>($B32-$C32)*('Table A7 (cont.)'!D33+'Table A7 (cont.)'!E33+'Table A7 (cont.)'!F33)/100</f>
        <v>1.570816608952285E-2</v>
      </c>
      <c r="E32" s="153">
        <f>($B32-$C32)*('Table A7 (cont.)'!C33)/100</f>
        <v>1.7495894868046185E-2</v>
      </c>
      <c r="F32" s="153">
        <f>($B32-$C32)*('Table A7 (cont.)'!B33)/100</f>
        <v>1.1231315276796064E-2</v>
      </c>
      <c r="G32" s="6">
        <f t="shared" si="0"/>
        <v>0</v>
      </c>
      <c r="H32" s="1"/>
      <c r="I32" s="1">
        <v>1942</v>
      </c>
      <c r="J32" s="6">
        <f>0.01*'Table A3'!F35</f>
        <v>4.8115929755329689E-2</v>
      </c>
      <c r="K32" s="153">
        <f>$J32*'Table A8'!U33/100</f>
        <v>3.0477005940071859E-3</v>
      </c>
      <c r="L32" s="153">
        <f>($J32-$K32)*('Table A7 (cont.)'!D33+'Table A7 (cont.)'!E33+'Table A7 (cont.)'!F33)/100</f>
        <v>1.5931883310559895E-2</v>
      </c>
      <c r="M32" s="153">
        <f>($J32-$K32)*('Table A7 (cont.)'!C33)/100</f>
        <v>1.7745073095289797E-2</v>
      </c>
      <c r="N32" s="153">
        <f>($J32-$K32)*('Table A7 (cont.)'!B33)/100</f>
        <v>1.1391272755472814E-2</v>
      </c>
      <c r="O32" s="6">
        <f t="shared" si="1"/>
        <v>0</v>
      </c>
    </row>
    <row r="33" spans="1:15" ht="9.75" customHeight="1">
      <c r="A33" s="1">
        <v>1943</v>
      </c>
      <c r="B33" s="6">
        <f>0.01*'Table A2'!F36</f>
        <v>3.9310095641289448E-2</v>
      </c>
      <c r="C33" s="153">
        <f>$B33*'Table A8'!F34/100</f>
        <v>2.0132451761171407E-3</v>
      </c>
      <c r="D33" s="153">
        <f>($B33-$C33)*('Table A7 (cont.)'!D34+'Table A7 (cont.)'!E34+'Table A7 (cont.)'!F34)/100</f>
        <v>1.1945716665627659E-2</v>
      </c>
      <c r="E33" s="153">
        <f>($B33-$C33)*('Table A7 (cont.)'!C34)/100</f>
        <v>1.7442297351075744E-2</v>
      </c>
      <c r="F33" s="153">
        <f>($B33-$C33)*('Table A7 (cont.)'!B34)/100</f>
        <v>7.9088364484689085E-3</v>
      </c>
      <c r="G33" s="6">
        <f t="shared" si="0"/>
        <v>0</v>
      </c>
      <c r="H33" s="1"/>
      <c r="I33" s="1">
        <v>1943</v>
      </c>
      <c r="J33" s="6">
        <f>0.01*'Table A3'!F36</f>
        <v>4.2628729222402739E-2</v>
      </c>
      <c r="K33" s="153">
        <f>$J33*'Table A8'!U34/100</f>
        <v>4.9641716961940831E-3</v>
      </c>
      <c r="L33" s="153">
        <f>($J33-$K33)*('Table A7 (cont.)'!D34+'Table A7 (cont.)'!E34+'Table A7 (cont.)'!F34)/100</f>
        <v>1.2063488657426071E-2</v>
      </c>
      <c r="M33" s="153">
        <f>($J33-$K33)*('Table A7 (cont.)'!C34)/100</f>
        <v>1.7614259750492692E-2</v>
      </c>
      <c r="N33" s="153">
        <f>($J33-$K33)*('Table A7 (cont.)'!B34)/100</f>
        <v>7.9868091182898945E-3</v>
      </c>
      <c r="O33" s="6">
        <f t="shared" si="1"/>
        <v>0</v>
      </c>
    </row>
    <row r="34" spans="1:15" ht="9.75" customHeight="1">
      <c r="A34" s="1">
        <v>1944</v>
      </c>
      <c r="B34" s="6">
        <f>0.01*'Table A2'!F37</f>
        <v>3.4589877878167113E-2</v>
      </c>
      <c r="C34" s="153">
        <f>$B34*'Table A8'!F35/100</f>
        <v>1.7631183069265911E-3</v>
      </c>
      <c r="D34" s="153">
        <f>($B34-$C34)*('Table A7 (cont.)'!D35+'Table A7 (cont.)'!E35+'Table A7 (cont.)'!F35)/100</f>
        <v>1.0581383584392869E-2</v>
      </c>
      <c r="E34" s="153">
        <f>($B34-$C34)*('Table A7 (cont.)'!C35)/100</f>
        <v>1.4992511423681047E-2</v>
      </c>
      <c r="F34" s="153">
        <f>($B34-$C34)*('Table A7 (cont.)'!B35)/100</f>
        <v>7.2491311725341621E-3</v>
      </c>
      <c r="G34" s="6">
        <f t="shared" si="0"/>
        <v>-3.7333906324488186E-6</v>
      </c>
      <c r="H34" s="1"/>
      <c r="I34" s="1">
        <v>1944</v>
      </c>
      <c r="J34" s="6">
        <f>0.01*'Table A3'!F37</f>
        <v>3.7556085801448078E-2</v>
      </c>
      <c r="K34" s="153">
        <f>$J34*'Table A8'!U35/100</f>
        <v>4.3665473097090892E-3</v>
      </c>
      <c r="L34" s="153">
        <f>($J34-$K34)*('Table A7 (cont.)'!D35+'Table A7 (cont.)'!E35+'Table A7 (cont.)'!F35)/100</f>
        <v>1.0698321806875521E-2</v>
      </c>
      <c r="M34" s="153">
        <f>($J34-$K34)*('Table A7 (cont.)'!C35)/100</f>
        <v>1.5158198417489872E-2</v>
      </c>
      <c r="N34" s="153">
        <f>($J34-$K34)*('Table A7 (cont.)'!B35)/100</f>
        <v>7.3292436178584242E-3</v>
      </c>
      <c r="O34" s="6">
        <f t="shared" si="1"/>
        <v>-3.7746495151688708E-6</v>
      </c>
    </row>
    <row r="35" spans="1:15" ht="9.75" customHeight="1">
      <c r="A35" s="1">
        <v>1945</v>
      </c>
      <c r="B35" s="6">
        <f>0.01*'Table A2'!F38</f>
        <v>3.5933960869653558E-2</v>
      </c>
      <c r="C35" s="153">
        <f>$B35*'Table A8'!F36/100</f>
        <v>3.7704050615922392E-3</v>
      </c>
      <c r="D35" s="153">
        <f>($B35-$C35)*('Table A7 (cont.)'!D36+'Table A7 (cont.)'!E36+'Table A7 (cont.)'!F36)/100</f>
        <v>1.0504626999175084E-2</v>
      </c>
      <c r="E35" s="153">
        <f>($B35-$C35)*('Table A7 (cont.)'!C36)/100</f>
        <v>1.4652942317039581E-2</v>
      </c>
      <c r="F35" s="153">
        <f>($B35-$C35)*('Table A7 (cont.)'!B36)/100</f>
        <v>7.006123570478048E-3</v>
      </c>
      <c r="G35" s="6">
        <f t="shared" si="0"/>
        <v>1.3707863139728049E-7</v>
      </c>
      <c r="H35" s="1"/>
      <c r="I35" s="1">
        <v>1945</v>
      </c>
      <c r="J35" s="6">
        <f>0.01*'Table A3'!F38</f>
        <v>4.1591811045259677E-2</v>
      </c>
      <c r="K35" s="153">
        <f>$J35*'Table A8'!U36/100</f>
        <v>9.6621817690908714E-3</v>
      </c>
      <c r="L35" s="153">
        <f>($J35-$K35)*('Table A7 (cont.)'!D36+'Table A7 (cont.)'!E36+'Table A7 (cont.)'!F36)/100</f>
        <v>1.0428226523512328E-2</v>
      </c>
      <c r="M35" s="153">
        <f>($J35-$K35)*('Table A7 (cont.)'!C36)/100</f>
        <v>1.4546371016319557E-2</v>
      </c>
      <c r="N35" s="153">
        <f>($J35-$K35)*('Table A7 (cont.)'!B36)/100</f>
        <v>6.9551678179912042E-3</v>
      </c>
      <c r="O35" s="6">
        <f t="shared" si="1"/>
        <v>1.3608165427836383E-7</v>
      </c>
    </row>
    <row r="36" spans="1:15" ht="9.75" customHeight="1">
      <c r="A36" s="1">
        <v>1946</v>
      </c>
      <c r="B36" s="6">
        <f>0.01*'Table A2'!F39</f>
        <v>3.7141841712114945E-2</v>
      </c>
      <c r="C36" s="153">
        <f>$B36*'Table A8'!F37/100</f>
        <v>4.3197613758898497E-3</v>
      </c>
      <c r="D36" s="153">
        <f>($B36-$C36)*('Table A7 (cont.)'!D37+'Table A7 (cont.)'!E37+'Table A7 (cont.)'!F37)/100</f>
        <v>1.2267499677935589E-2</v>
      </c>
      <c r="E36" s="153">
        <f>($B36-$C36)*('Table A7 (cont.)'!C37)/100</f>
        <v>1.270864374491738E-2</v>
      </c>
      <c r="F36" s="153">
        <f>($B36-$C36)*('Table A7 (cont.)'!B37)/100</f>
        <v>7.8430155368486975E-3</v>
      </c>
      <c r="G36" s="6">
        <f t="shared" si="0"/>
        <v>-2.9213765234264999E-6</v>
      </c>
      <c r="H36" s="1"/>
      <c r="I36" s="1">
        <v>1946</v>
      </c>
      <c r="J36" s="6">
        <f>0.01*'Table A3'!F39</f>
        <v>4.391740338619992E-2</v>
      </c>
      <c r="K36" s="153">
        <f>$J36*'Table A8'!U37/100</f>
        <v>1.1520498746147783E-2</v>
      </c>
      <c r="L36" s="153">
        <f>($J36-$K36)*('Table A7 (cont.)'!D37+'Table A7 (cont.)'!E37+'Table A7 (cont.)'!F37)/100</f>
        <v>1.2108587059891962E-2</v>
      </c>
      <c r="M36" s="153">
        <f>($J36-$K36)*('Table A7 (cont.)'!C37)/100</f>
        <v>1.2544016567227621E-2</v>
      </c>
      <c r="N36" s="153">
        <f>($J36-$K36)*('Table A7 (cont.)'!B37)/100</f>
        <v>7.7414174797842128E-3</v>
      </c>
      <c r="O36" s="6">
        <f t="shared" si="1"/>
        <v>-2.8835331483470505E-6</v>
      </c>
    </row>
    <row r="37" spans="1:15" ht="9.75" customHeight="1">
      <c r="A37" s="1">
        <v>1947</v>
      </c>
      <c r="B37" s="6">
        <f>0.01*'Table A2'!F40</f>
        <v>3.4398597441028744E-2</v>
      </c>
      <c r="C37" s="153">
        <f>$B37*'Table A8'!F38/100</f>
        <v>2.945485051211305E-3</v>
      </c>
      <c r="D37" s="153">
        <f>($B37-$C37)*('Table A7 (cont.)'!D38+'Table A7 (cont.)'!E38+'Table A7 (cont.)'!F38)/100</f>
        <v>1.3637984700431913E-2</v>
      </c>
      <c r="E37" s="153">
        <f>($B37-$C37)*('Table A7 (cont.)'!C38)/100</f>
        <v>9.7228426689535512E-3</v>
      </c>
      <c r="F37" s="153">
        <f>($B37-$C37)*('Table A7 (cont.)'!B38)/100</f>
        <v>8.0923202767064911E-3</v>
      </c>
      <c r="G37" s="6">
        <f t="shared" si="0"/>
        <v>3.5256274510953034E-8</v>
      </c>
      <c r="H37" s="1"/>
      <c r="I37" s="1">
        <v>1947</v>
      </c>
      <c r="J37" s="6">
        <f>0.01*'Table A3'!F40</f>
        <v>3.9182105759787582E-2</v>
      </c>
      <c r="K37" s="153">
        <f>$J37*'Table A8'!U38/100</f>
        <v>7.6620743893976032E-3</v>
      </c>
      <c r="L37" s="153">
        <f>($J37-$K37)*('Table A7 (cont.)'!D38+'Table A7 (cont.)'!E38+'Table A7 (cont.)'!F38)/100</f>
        <v>1.3667000589921827E-2</v>
      </c>
      <c r="M37" s="153">
        <f>($J37-$K37)*('Table A7 (cont.)'!C38)/100</f>
        <v>9.7435287845789222E-3</v>
      </c>
      <c r="N37" s="153">
        <f>($J37-$K37)*('Table A7 (cont.)'!B38)/100</f>
        <v>8.109537327174253E-3</v>
      </c>
      <c r="O37" s="6">
        <f t="shared" si="1"/>
        <v>3.5331285022643932E-8</v>
      </c>
    </row>
    <row r="38" spans="1:15" ht="9.75" customHeight="1">
      <c r="A38" s="1">
        <v>1948</v>
      </c>
      <c r="B38" s="6">
        <f>0.01*'Table A2'!F41</f>
        <v>3.6188260890355997E-2</v>
      </c>
      <c r="C38" s="153">
        <f>$B38*'Table A8'!F39/100</f>
        <v>2.6930685833300334E-3</v>
      </c>
      <c r="D38" s="153">
        <f>($B38-$C38)*('Table A7 (cont.)'!D39+'Table A7 (cont.)'!E39+'Table A7 (cont.)'!F39)/100</f>
        <v>1.4985273357788889E-2</v>
      </c>
      <c r="E38" s="153">
        <f>($B38-$C38)*('Table A7 (cont.)'!C39)/100</f>
        <v>9.7696713184330236E-3</v>
      </c>
      <c r="F38" s="153">
        <f>($B38-$C38)*('Table A7 (cont.)'!B39)/100</f>
        <v>8.7429922549242031E-3</v>
      </c>
      <c r="G38" s="6">
        <f t="shared" si="0"/>
        <v>2.7446241201503629E-6</v>
      </c>
      <c r="H38" s="1"/>
      <c r="I38" s="1">
        <v>1948</v>
      </c>
      <c r="J38" s="6">
        <f>0.01*'Table A3'!F41</f>
        <v>4.0551428153601458E-2</v>
      </c>
      <c r="K38" s="153">
        <f>$J38*'Table A8'!U39/100</f>
        <v>6.8613109038798996E-3</v>
      </c>
      <c r="L38" s="153">
        <f>($J38-$K38)*('Table A7 (cont.)'!D39+'Table A7 (cont.)'!E39+'Table A7 (cont.)'!F39)/100</f>
        <v>1.5072480008933629E-2</v>
      </c>
      <c r="M38" s="153">
        <f>($J38-$K38)*('Table A7 (cont.)'!C39)/100</f>
        <v>9.8265258247288694E-3</v>
      </c>
      <c r="N38" s="153">
        <f>($J38-$K38)*('Table A7 (cont.)'!B39)/100</f>
        <v>8.7938720124923243E-3</v>
      </c>
      <c r="O38" s="6">
        <f t="shared" si="1"/>
        <v>2.7605964332613753E-6</v>
      </c>
    </row>
    <row r="39" spans="1:15" ht="9.75" customHeight="1">
      <c r="A39" s="1">
        <v>1949</v>
      </c>
      <c r="B39" s="6">
        <f>0.01*'Table A2'!F42</f>
        <v>3.4823507410375813E-2</v>
      </c>
      <c r="C39" s="153">
        <f>$B39*'Table A8'!F40/100</f>
        <v>2.0792941008157388E-3</v>
      </c>
      <c r="D39" s="153">
        <f>($B39-$C39)*('Table A7 (cont.)'!D40+'Table A7 (cont.)'!E40+'Table A7 (cont.)'!F40)/100</f>
        <v>1.5480541160487799E-2</v>
      </c>
      <c r="E39" s="153">
        <f>($B39-$C39)*('Table A7 (cont.)'!C40)/100</f>
        <v>8.1059457763415152E-3</v>
      </c>
      <c r="F39" s="153">
        <f>($B39-$C39)*('Table A7 (cont.)'!B40)/100</f>
        <v>9.1576670017514978E-3</v>
      </c>
      <c r="G39" s="6">
        <f t="shared" si="0"/>
        <v>-5.9370979264838919E-8</v>
      </c>
      <c r="H39" s="1"/>
      <c r="I39" s="1">
        <v>1949</v>
      </c>
      <c r="J39" s="6">
        <f>0.01*'Table A3'!F42</f>
        <v>3.831369556381136E-2</v>
      </c>
      <c r="K39" s="153">
        <f>$J39*'Table A8'!U40/100</f>
        <v>5.2413172462654652E-3</v>
      </c>
      <c r="L39" s="153">
        <f>($J39-$K39)*('Table A7 (cont.)'!D40+'Table A7 (cont.)'!E40+'Table A7 (cont.)'!F40)/100</f>
        <v>1.5635688326966615E-2</v>
      </c>
      <c r="M39" s="153">
        <f>($J39-$K39)*('Table A7 (cont.)'!C40)/100</f>
        <v>8.1871841843398248E-3</v>
      </c>
      <c r="N39" s="153">
        <f>($J39-$K39)*('Table A7 (cont.)'!B40)/100</f>
        <v>9.2494458402396958E-3</v>
      </c>
      <c r="O39" s="6">
        <f t="shared" si="1"/>
        <v>-5.9965999756050881E-8</v>
      </c>
    </row>
    <row r="40" spans="1:15" ht="9.75" customHeight="1">
      <c r="A40" s="1">
        <v>1950</v>
      </c>
      <c r="B40" s="6">
        <f>0.01*'Table A2'!F43</f>
        <v>3.8176867059995456E-2</v>
      </c>
      <c r="C40" s="153">
        <f>$B40*'Table A8'!F41/100</f>
        <v>3.9417617227528803E-3</v>
      </c>
      <c r="D40" s="153">
        <f>($B40-$C40)*('Table A7 (cont.)'!D41+'Table A7 (cont.)'!E41+'Table A7 (cont.)'!F41)/100</f>
        <v>1.6496256232410259E-2</v>
      </c>
      <c r="E40" s="153">
        <f>($B40-$C40)*('Table A7 (cont.)'!C41)/100</f>
        <v>9.1272822427596999E-3</v>
      </c>
      <c r="F40" s="153">
        <f>($B40-$C40)*('Table A7 (cont.)'!B41)/100</f>
        <v>8.6115338565806061E-3</v>
      </c>
      <c r="G40" s="6">
        <f t="shared" si="0"/>
        <v>-3.3005492006132897E-8</v>
      </c>
      <c r="H40" s="1"/>
      <c r="I40" s="1">
        <v>1950</v>
      </c>
      <c r="J40" s="6">
        <f>0.01*'Table A3'!F43</f>
        <v>4.3904470024816025E-2</v>
      </c>
      <c r="K40" s="153">
        <f>$J40*'Table A8'!U41/100</f>
        <v>9.9373490253520415E-3</v>
      </c>
      <c r="L40" s="153">
        <f>($J40-$K40)*('Table A7 (cont.)'!D41+'Table A7 (cont.)'!E41+'Table A7 (cont.)'!F41)/100</f>
        <v>1.6367127425627848E-2</v>
      </c>
      <c r="M40" s="153">
        <f>($J40-$K40)*('Table A7 (cont.)'!C41)/100</f>
        <v>9.0558360280204864E-3</v>
      </c>
      <c r="N40" s="153">
        <f>($J40-$K40)*('Table A7 (cont.)'!B41)/100</f>
        <v>8.5441247986828579E-3</v>
      </c>
      <c r="O40" s="6">
        <f t="shared" si="1"/>
        <v>-3.2747132797106282E-8</v>
      </c>
    </row>
    <row r="41" spans="1:15" ht="9.75" customHeight="1">
      <c r="A41" s="1">
        <v>1951</v>
      </c>
      <c r="B41" s="6">
        <f>0.01*'Table A2'!F44</f>
        <v>3.3663611377226267E-2</v>
      </c>
      <c r="C41" s="153">
        <f>$B41*'Table A8'!F42/100</f>
        <v>3.3622716510975782E-3</v>
      </c>
      <c r="D41" s="153">
        <f>($B41-$C41)*('Table A7 (cont.)'!D42+'Table A7 (cont.)'!E42+'Table A7 (cont.)'!F42)/100</f>
        <v>1.3884318972141938E-2</v>
      </c>
      <c r="E41" s="153">
        <f>($B41-$C41)*('Table A7 (cont.)'!C42)/100</f>
        <v>8.1314609045793611E-3</v>
      </c>
      <c r="F41" s="153">
        <f>($B41-$C41)*('Table A7 (cont.)'!B42)/100</f>
        <v>8.2855598494073861E-3</v>
      </c>
      <c r="G41" s="6">
        <f t="shared" si="0"/>
        <v>0</v>
      </c>
      <c r="H41" s="1"/>
      <c r="I41" s="1">
        <v>1951</v>
      </c>
      <c r="J41" s="6">
        <f>0.01*'Table A3'!F44</f>
        <v>3.8904059496939564E-2</v>
      </c>
      <c r="K41" s="153">
        <f>$J41*'Table A8'!U42/100</f>
        <v>8.7080751844674249E-3</v>
      </c>
      <c r="L41" s="153">
        <f>($J41-$K41)*('Table A7 (cont.)'!D42+'Table A7 (cont.)'!E42+'Table A7 (cont.)'!F42)/100</f>
        <v>1.383604426937729E-2</v>
      </c>
      <c r="M41" s="153">
        <f>($J41-$K41)*('Table A7 (cont.)'!C42)/100</f>
        <v>8.103188444187278E-3</v>
      </c>
      <c r="N41" s="153">
        <f>($J41-$K41)*('Table A7 (cont.)'!B42)/100</f>
        <v>8.256751598907569E-3</v>
      </c>
      <c r="O41" s="6">
        <f t="shared" si="1"/>
        <v>0</v>
      </c>
    </row>
    <row r="42" spans="1:15" ht="9.75" customHeight="1">
      <c r="A42" s="1">
        <v>1952</v>
      </c>
      <c r="B42" s="6">
        <f>0.01*'Table A2'!F45</f>
        <v>2.9843367461157608E-2</v>
      </c>
      <c r="C42" s="153">
        <f>$B42*'Table A8'!F43/100</f>
        <v>2.8914965737711286E-3</v>
      </c>
      <c r="D42" s="153">
        <f>($B42-$C42)*('Table A7 (cont.)'!D43+'Table A7 (cont.)'!E43+'Table A7 (cont.)'!F43)/100</f>
        <v>1.276955743321952E-2</v>
      </c>
      <c r="E42" s="153">
        <f>($B42-$C42)*('Table A7 (cont.)'!C43)/100</f>
        <v>6.6065712085881679E-3</v>
      </c>
      <c r="F42" s="153">
        <f>($B42-$C42)*('Table A7 (cont.)'!B43)/100</f>
        <v>7.5757422455787959E-3</v>
      </c>
      <c r="G42" s="6">
        <f t="shared" si="0"/>
        <v>0</v>
      </c>
      <c r="H42" s="1"/>
      <c r="I42" s="1">
        <v>1952</v>
      </c>
      <c r="J42" s="6">
        <f>0.01*'Table A3'!F45</f>
        <v>3.4281686412848157E-2</v>
      </c>
      <c r="K42" s="153">
        <f>$J42*'Table A8'!U43/100</f>
        <v>7.3997793588686774E-3</v>
      </c>
      <c r="L42" s="153">
        <f>($J42-$K42)*('Table A7 (cont.)'!D43+'Table A7 (cont.)'!E43+'Table A7 (cont.)'!F43)/100</f>
        <v>1.2736409189349112E-2</v>
      </c>
      <c r="M42" s="153">
        <f>($J42-$K42)*('Table A7 (cont.)'!C43)/100</f>
        <v>6.5894213398699462E-3</v>
      </c>
      <c r="N42" s="153">
        <f>($J42-$K42)*('Table A7 (cont.)'!B43)/100</f>
        <v>7.5560765247604279E-3</v>
      </c>
      <c r="O42" s="6">
        <f t="shared" si="1"/>
        <v>0</v>
      </c>
    </row>
    <row r="43" spans="1:15" ht="9.75" customHeight="1">
      <c r="A43" s="1">
        <v>1953</v>
      </c>
      <c r="B43" s="6">
        <f>0.01*'Table A2'!F46</f>
        <v>2.6928803634542142E-2</v>
      </c>
      <c r="C43" s="153">
        <f>$B43*'Table A8'!F44/100</f>
        <v>2.2938874925046635E-3</v>
      </c>
      <c r="D43" s="153">
        <f>($B43-$C43)*('Table A7 (cont.)'!D44+'Table A7 (cont.)'!E44+'Table A7 (cont.)'!F44)/100</f>
        <v>1.119571981878063E-2</v>
      </c>
      <c r="E43" s="153">
        <f>($B43-$C43)*('Table A7 (cont.)'!C44)/100</f>
        <v>5.9629332814230985E-3</v>
      </c>
      <c r="F43" s="153">
        <f>($B43-$C43)*('Table A7 (cont.)'!B44)/100</f>
        <v>7.4762630418337521E-3</v>
      </c>
      <c r="G43" s="6">
        <f t="shared" si="0"/>
        <v>0</v>
      </c>
      <c r="H43" s="1"/>
      <c r="I43" s="1">
        <v>1953</v>
      </c>
      <c r="J43" s="6">
        <f>0.01*'Table A3'!F46</f>
        <v>3.0551549232254845E-2</v>
      </c>
      <c r="K43" s="153">
        <f>$J43*'Table A8'!U44/100</f>
        <v>5.8743186763888155E-3</v>
      </c>
      <c r="L43" s="153">
        <f>($J43-$K43)*('Table A7 (cont.)'!D44+'Table A7 (cont.)'!E44+'Table A7 (cont.)'!F44)/100</f>
        <v>1.121495026059699E-2</v>
      </c>
      <c r="M43" s="153">
        <f>($J43-$K43)*('Table A7 (cont.)'!C44)/100</f>
        <v>5.9731755743153234E-3</v>
      </c>
      <c r="N43" s="153">
        <f>($J43-$K43)*('Table A7 (cont.)'!B44)/100</f>
        <v>7.4891047209537142E-3</v>
      </c>
      <c r="O43" s="6">
        <f t="shared" si="1"/>
        <v>0</v>
      </c>
    </row>
    <row r="44" spans="1:15" ht="9.75" customHeight="1">
      <c r="A44" s="1">
        <v>1954</v>
      </c>
      <c r="B44" s="6">
        <f>0.01*'Table A2'!F47</f>
        <v>2.8942464129096648E-2</v>
      </c>
      <c r="C44" s="153">
        <f>$B44*'Table A8'!F45/100</f>
        <v>3.9889324183963746E-3</v>
      </c>
      <c r="D44" s="153">
        <f>($B44-$C44)*('Table A7 (cont.)'!D45+'Table A7 (cont.)'!E45+'Table A7 (cont.)'!F45)/100</f>
        <v>1.1909610936286574E-2</v>
      </c>
      <c r="E44" s="153">
        <f>($B44-$C44)*('Table A7 (cont.)'!C45)/100</f>
        <v>5.657647749431032E-3</v>
      </c>
      <c r="F44" s="153">
        <f>($B44-$C44)*('Table A7 (cont.)'!B45)/100</f>
        <v>7.3862730249826701E-3</v>
      </c>
      <c r="G44" s="6">
        <f t="shared" si="0"/>
        <v>0</v>
      </c>
      <c r="H44" s="1"/>
      <c r="I44" s="1">
        <v>1954</v>
      </c>
      <c r="J44" s="6">
        <f>0.01*'Table A3'!F47</f>
        <v>3.4909311013215476E-2</v>
      </c>
      <c r="K44" s="153">
        <f>$J44*'Table A8'!U45/100</f>
        <v>1.0565406779860738E-2</v>
      </c>
      <c r="L44" s="153">
        <f>($J44-$K44)*('Table A7 (cont.)'!D45+'Table A7 (cont.)'!E45+'Table A7 (cont.)'!F45)/100</f>
        <v>1.1618653080884413E-2</v>
      </c>
      <c r="M44" s="153">
        <f>($J44-$K44)*('Table A7 (cont.)'!C45)/100</f>
        <v>5.5194285360073737E-3</v>
      </c>
      <c r="N44" s="153">
        <f>($J44-$K44)*('Table A7 (cont.)'!B45)/100</f>
        <v>7.2058226164629533E-3</v>
      </c>
      <c r="O44" s="6">
        <f t="shared" si="1"/>
        <v>0</v>
      </c>
    </row>
    <row r="45" spans="1:15" ht="9.75" customHeight="1">
      <c r="A45" s="1">
        <v>1955</v>
      </c>
      <c r="B45" s="6">
        <f>0.01*'Table A2'!F48</f>
        <v>2.9322599891399289E-2</v>
      </c>
      <c r="C45" s="153">
        <f>$B45*'Table A8'!F46/100</f>
        <v>5.3506725233821483E-3</v>
      </c>
      <c r="D45" s="153">
        <f>($B45-$C45)*('Table A7 (cont.)'!D46+'Table A7 (cont.)'!E46+'Table A7 (cont.)'!F46)/100</f>
        <v>1.2265572637054842E-2</v>
      </c>
      <c r="E45" s="153">
        <f>($B45-$C45)*('Table A7 (cont.)'!C46)/100</f>
        <v>4.7622846955906271E-3</v>
      </c>
      <c r="F45" s="153">
        <f>($B45-$C45)*('Table A7 (cont.)'!B46)/100</f>
        <v>6.9440700353716718E-3</v>
      </c>
      <c r="G45" s="6">
        <f t="shared" si="0"/>
        <v>0</v>
      </c>
      <c r="H45" s="1"/>
      <c r="I45" s="1">
        <v>1955</v>
      </c>
      <c r="J45" s="6">
        <f>0.01*'Table A3'!F48</f>
        <v>3.71496874737735E-2</v>
      </c>
      <c r="K45" s="153">
        <f>$J45*'Table A8'!U46/100</f>
        <v>1.4593371426382739E-2</v>
      </c>
      <c r="L45" s="153">
        <f>($J45-$K45)*('Table A7 (cont.)'!D46+'Table A7 (cont.)'!E46+'Table A7 (cont.)'!F46)/100</f>
        <v>1.1541255263135809E-2</v>
      </c>
      <c r="M45" s="153">
        <f>($J45-$K45)*('Table A7 (cont.)'!C46)/100</f>
        <v>4.4810580748176031E-3</v>
      </c>
      <c r="N45" s="153">
        <f>($J45-$K45)*('Table A7 (cont.)'!B46)/100</f>
        <v>6.5340027094373506E-3</v>
      </c>
      <c r="O45" s="6">
        <f t="shared" si="1"/>
        <v>0</v>
      </c>
    </row>
    <row r="46" spans="1:15" ht="9.75" customHeight="1">
      <c r="A46" s="1">
        <v>1956</v>
      </c>
      <c r="B46" s="6">
        <f>0.01*'Table A2'!F49</f>
        <v>2.7883791752470639E-2</v>
      </c>
      <c r="C46" s="153">
        <f>$B46*'Table A8'!F47/100</f>
        <v>4.8131571298972043E-3</v>
      </c>
      <c r="D46" s="153">
        <f>($B46-$C46)*('Table A7 (cont.)'!D47+'Table A7 (cont.)'!E47+'Table A7 (cont.)'!F47)/100</f>
        <v>1.2101389728658745E-2</v>
      </c>
      <c r="E46" s="153">
        <f>($B46-$C46)*('Table A7 (cont.)'!C47)/100</f>
        <v>4.1404625726725389E-3</v>
      </c>
      <c r="F46" s="153">
        <f>($B46-$C46)*('Table A7 (cont.)'!B47)/100</f>
        <v>6.8287823212421486E-3</v>
      </c>
      <c r="G46" s="6">
        <f t="shared" si="0"/>
        <v>0</v>
      </c>
      <c r="H46" s="1"/>
      <c r="I46" s="1">
        <v>1956</v>
      </c>
      <c r="J46" s="6">
        <f>0.01*'Table A3'!F49</f>
        <v>3.4863094765295199E-2</v>
      </c>
      <c r="K46" s="153">
        <f>$J46*'Table A8'!U47/100</f>
        <v>1.2950521949938277E-2</v>
      </c>
      <c r="L46" s="153">
        <f>($J46-$K46)*('Table A7 (cont.)'!D47+'Table A7 (cont.)'!E47+'Table A7 (cont.)'!F47)/100</f>
        <v>1.1493944052011006E-2</v>
      </c>
      <c r="M46" s="153">
        <f>($J46-$K46)*('Table A7 (cont.)'!C47)/100</f>
        <v>3.9326264360397857E-3</v>
      </c>
      <c r="N46" s="153">
        <f>($J46-$K46)*('Table A7 (cont.)'!B47)/100</f>
        <v>6.4860023273061286E-3</v>
      </c>
      <c r="O46" s="6">
        <f t="shared" si="1"/>
        <v>0</v>
      </c>
    </row>
    <row r="47" spans="1:15" ht="9.75" customHeight="1">
      <c r="A47" s="1">
        <v>1957</v>
      </c>
      <c r="B47" s="6">
        <f>0.01*'Table A2'!F50</f>
        <v>2.6588038057969304E-2</v>
      </c>
      <c r="C47" s="153">
        <f>$B47*'Table A8'!F48/100</f>
        <v>3.557112033168787E-3</v>
      </c>
      <c r="D47" s="153">
        <f>($B47-$C47)*('Table A7 (cont.)'!D48+'Table A7 (cont.)'!E48+'Table A7 (cont.)'!F48)/100</f>
        <v>1.1863470113162189E-2</v>
      </c>
      <c r="E47" s="153">
        <f>($B47-$C47)*('Table A7 (cont.)'!C48)/100</f>
        <v>4.5029176612788099E-3</v>
      </c>
      <c r="F47" s="153">
        <f>($B47-$C47)*('Table A7 (cont.)'!B48)/100</f>
        <v>6.6645382503595129E-3</v>
      </c>
      <c r="G47" s="6">
        <f t="shared" si="0"/>
        <v>0</v>
      </c>
      <c r="H47" s="1"/>
      <c r="I47" s="1">
        <v>1957</v>
      </c>
      <c r="J47" s="6">
        <f>0.01*'Table A3'!F50</f>
        <v>3.1833122336257118E-2</v>
      </c>
      <c r="K47" s="153">
        <f>$J47*'Table A8'!U48/100</f>
        <v>9.2891269429747937E-3</v>
      </c>
      <c r="L47" s="153">
        <f>($J47-$K47)*('Table A7 (cont.)'!D48+'Table A7 (cont.)'!E48+'Table A7 (cont.)'!F48)/100</f>
        <v>1.1612647068184373E-2</v>
      </c>
      <c r="M47" s="153">
        <f>($J47-$K47)*('Table A7 (cont.)'!C48)/100</f>
        <v>4.4077148657802774E-3</v>
      </c>
      <c r="N47" s="153">
        <f>($J47-$K47)*('Table A7 (cont.)'!B48)/100</f>
        <v>6.5236334593176681E-3</v>
      </c>
      <c r="O47" s="6">
        <f t="shared" si="1"/>
        <v>0</v>
      </c>
    </row>
    <row r="48" spans="1:15" ht="9.75" customHeight="1">
      <c r="A48" s="1">
        <v>1958</v>
      </c>
      <c r="B48" s="6">
        <f>0.01*'Table A2'!F51</f>
        <v>2.62874007472115E-2</v>
      </c>
      <c r="C48" s="153">
        <f>$B48*'Table A8'!F49/100</f>
        <v>4.0302607905454797E-3</v>
      </c>
      <c r="D48" s="153">
        <f>($B48-$C48)*('Table A7 (cont.)'!D49+'Table A7 (cont.)'!E49+'Table A7 (cont.)'!F49)/100</f>
        <v>1.1363869089412788E-2</v>
      </c>
      <c r="E48" s="153">
        <f>($B48-$C48)*('Table A7 (cont.)'!C49)/100</f>
        <v>4.2164607505510258E-3</v>
      </c>
      <c r="F48" s="153">
        <f>($B48-$C48)*('Table A7 (cont.)'!B49)/100</f>
        <v>6.6768101167022018E-3</v>
      </c>
      <c r="G48" s="6">
        <f t="shared" si="0"/>
        <v>0</v>
      </c>
      <c r="H48" s="1"/>
      <c r="I48" s="1">
        <v>1958</v>
      </c>
      <c r="J48" s="6">
        <f>0.01*'Table A3'!F51</f>
        <v>3.2184493567886684E-2</v>
      </c>
      <c r="K48" s="153">
        <f>$J48*'Table A8'!U49/100</f>
        <v>1.0702235204963849E-2</v>
      </c>
      <c r="L48" s="153">
        <f>($J48-$K48)*('Table A7 (cont.)'!D49+'Table A7 (cont.)'!E49+'Table A7 (cont.)'!F49)/100</f>
        <v>1.0968236361747086E-2</v>
      </c>
      <c r="M48" s="153">
        <f>($J48-$K48)*('Table A7 (cont.)'!C49)/100</f>
        <v>4.0696648085430309E-3</v>
      </c>
      <c r="N48" s="153">
        <f>($J48-$K48)*('Table A7 (cont.)'!B49)/100</f>
        <v>6.4443571926327157E-3</v>
      </c>
      <c r="O48" s="6">
        <f t="shared" si="1"/>
        <v>0</v>
      </c>
    </row>
    <row r="49" spans="1:15" ht="9.75" customHeight="1">
      <c r="A49" s="1">
        <v>1959</v>
      </c>
      <c r="B49" s="6">
        <f>0.01*'Table A2'!F52</f>
        <v>2.6597274609292527E-2</v>
      </c>
      <c r="C49" s="153">
        <f>$B49*'Table A8'!F50/100</f>
        <v>5.5381267969454974E-3</v>
      </c>
      <c r="D49" s="153">
        <f>($B49-$C49)*('Table A7 (cont.)'!D50+'Table A7 (cont.)'!E50+'Table A7 (cont.)'!F50)/100</f>
        <v>1.0689822859532549E-2</v>
      </c>
      <c r="E49" s="153">
        <f>($B49-$C49)*('Table A7 (cont.)'!C50)/100</f>
        <v>4.2276025318457406E-3</v>
      </c>
      <c r="F49" s="153">
        <f>($B49-$C49)*('Table A7 (cont.)'!B50)/100</f>
        <v>6.1417224209687413E-3</v>
      </c>
      <c r="G49" s="6">
        <f t="shared" si="0"/>
        <v>0</v>
      </c>
      <c r="H49" s="1"/>
      <c r="I49" s="1">
        <v>1959</v>
      </c>
      <c r="J49" s="6">
        <f>0.01*'Table A3'!F52</f>
        <v>3.449809739962232E-2</v>
      </c>
      <c r="K49" s="153">
        <f>$J49*'Table A8'!U50/100</f>
        <v>1.5262173365919996E-2</v>
      </c>
      <c r="L49" s="153">
        <f>($J49-$K49)*('Table A7 (cont.)'!D50+'Table A7 (cont.)'!E50+'Table A7 (cont.)'!F50)/100</f>
        <v>9.7643372035758312E-3</v>
      </c>
      <c r="M49" s="153">
        <f>($J49-$K49)*('Table A7 (cont.)'!C50)/100</f>
        <v>3.8615922102789493E-3</v>
      </c>
      <c r="N49" s="153">
        <f>($J49-$K49)*('Table A7 (cont.)'!B50)/100</f>
        <v>5.6099946198475449E-3</v>
      </c>
      <c r="O49" s="6">
        <f t="shared" si="1"/>
        <v>0</v>
      </c>
    </row>
    <row r="50" spans="1:15" ht="9.75" customHeight="1">
      <c r="A50" s="1">
        <v>1960</v>
      </c>
      <c r="B50" s="6">
        <f>0.01*'Table A2'!F53</f>
        <v>2.5221412402363492E-2</v>
      </c>
      <c r="C50" s="153">
        <f>$B50*'Table A8'!F51/100</f>
        <v>4.9279529093601586E-3</v>
      </c>
      <c r="D50" s="153">
        <f>($B50-$C50)*('Table A7 (cont.)'!D51+'Table A7 (cont.)'!E51+'Table A7 (cont.)'!F51)/100</f>
        <v>1.0615025815863577E-2</v>
      </c>
      <c r="E50" s="153">
        <f>($B50-$C50)*('Table A7 (cont.)'!C51)/100</f>
        <v>3.4749628549865341E-3</v>
      </c>
      <c r="F50" s="153">
        <f>($B50-$C50)*('Table A7 (cont.)'!B51)/100</f>
        <v>6.2034708221532222E-3</v>
      </c>
      <c r="G50" s="6">
        <f t="shared" si="0"/>
        <v>0</v>
      </c>
      <c r="H50" s="1"/>
      <c r="I50" s="1">
        <v>1960</v>
      </c>
      <c r="J50" s="6">
        <f>0.01*'Table A3'!F53</f>
        <v>3.2490455876287273E-2</v>
      </c>
      <c r="K50" s="153">
        <f>$J50*'Table A8'!U51/100</f>
        <v>1.3673855188219286E-2</v>
      </c>
      <c r="L50" s="153">
        <f>($J50-$K50)*('Table A7 (cont.)'!D51+'Table A7 (cont.)'!E51+'Table A7 (cont.)'!F51)/100</f>
        <v>9.8425161140959158E-3</v>
      </c>
      <c r="M50" s="153">
        <f>($J50-$K50)*('Table A7 (cont.)'!C51)/100</f>
        <v>3.2220720410284943E-3</v>
      </c>
      <c r="N50" s="153">
        <f>($J50-$K50)*('Table A7 (cont.)'!B51)/100</f>
        <v>5.7520125329435781E-3</v>
      </c>
      <c r="O50" s="6">
        <f t="shared" si="1"/>
        <v>0</v>
      </c>
    </row>
    <row r="51" spans="1:15" ht="9.75" customHeight="1">
      <c r="A51" s="1">
        <v>1961</v>
      </c>
      <c r="B51" s="6">
        <f>0.01*'Table A2'!F54</f>
        <v>2.652211161842382E-2</v>
      </c>
      <c r="C51" s="153">
        <f>$B51*'Table A8'!F52/100</f>
        <v>6.8862637946894125E-3</v>
      </c>
      <c r="D51" s="153">
        <f>($B51-$C51)*('Table A7 (cont.)'!D52+'Table A7 (cont.)'!E52+'Table A7 (cont.)'!F52)/100</f>
        <v>1.003232806879633E-2</v>
      </c>
      <c r="E51" s="153">
        <f>($B51-$C51)*('Table A7 (cont.)'!C52)/100</f>
        <v>3.7042439558245994E-3</v>
      </c>
      <c r="F51" s="153">
        <f>($B51-$C51)*('Table A7 (cont.)'!B52)/100</f>
        <v>5.8992757991134801E-3</v>
      </c>
      <c r="G51" s="6">
        <f t="shared" si="0"/>
        <v>0</v>
      </c>
      <c r="H51" s="1"/>
      <c r="I51" s="1">
        <v>1961</v>
      </c>
      <c r="J51" s="6">
        <f>0.01*'Table A3'!F54</f>
        <v>3.651281807907316E-2</v>
      </c>
      <c r="K51" s="153">
        <f>$J51*'Table A8'!U52/100</f>
        <v>1.993085914766397E-2</v>
      </c>
      <c r="L51" s="153">
        <f>($J51-$K51)*('Table A7 (cont.)'!D52+'Table A7 (cont.)'!E52+'Table A7 (cont.)'!F52)/100</f>
        <v>8.4720381577884103E-3</v>
      </c>
      <c r="M51" s="153">
        <f>($J51-$K51)*('Table A7 (cont.)'!C52)/100</f>
        <v>3.1281369512937323E-3</v>
      </c>
      <c r="N51" s="153">
        <f>($J51-$K51)*('Table A7 (cont.)'!B52)/100</f>
        <v>4.9817838223270485E-3</v>
      </c>
      <c r="O51" s="6">
        <f t="shared" si="1"/>
        <v>0</v>
      </c>
    </row>
    <row r="52" spans="1:15" ht="9.75" customHeight="1">
      <c r="A52" s="1">
        <v>1962</v>
      </c>
      <c r="B52" s="6">
        <f>0.01*'Table A2'!F55</f>
        <v>2.4387097658957732E-2</v>
      </c>
      <c r="C52" s="153">
        <f>$B52*'Table A8'!F53/100</f>
        <v>5.1635944405949282E-3</v>
      </c>
      <c r="D52" s="153">
        <f>($B52-$C52)*('Table A7 (cont.)'!D53+'Table A7 (cont.)'!E53+'Table A7 (cont.)'!F53)/100</f>
        <v>1.008269508146473E-2</v>
      </c>
      <c r="E52" s="153">
        <f>($B52-$C52)*('Table A7 (cont.)'!C53)/100</f>
        <v>3.4228525110091912E-3</v>
      </c>
      <c r="F52" s="153">
        <f>($B52-$C52)*('Table A7 (cont.)'!B53)/100</f>
        <v>5.7179556258888818E-3</v>
      </c>
      <c r="G52" s="6">
        <f t="shared" si="0"/>
        <v>0</v>
      </c>
      <c r="H52" s="1"/>
      <c r="I52" s="1">
        <v>1962</v>
      </c>
      <c r="J52" s="6">
        <f>0.01*'Table A3'!F55</f>
        <v>3.1942778236263951E-2</v>
      </c>
      <c r="K52" s="153">
        <f>$J52*'Table A8'!U53/100</f>
        <v>1.4466987673185834E-2</v>
      </c>
      <c r="L52" s="153">
        <f>($J52-$K52)*('Table A7 (cont.)'!D53+'Table A7 (cont.)'!E53+'Table A7 (cont.)'!F53)/100</f>
        <v>9.1660227354783894E-3</v>
      </c>
      <c r="M52" s="153">
        <f>($J52-$K52)*('Table A7 (cont.)'!C53)/100</f>
        <v>3.1116624754203913E-3</v>
      </c>
      <c r="N52" s="153">
        <f>($J52-$K52)*('Table A7 (cont.)'!B53)/100</f>
        <v>5.198105352179334E-3</v>
      </c>
      <c r="O52" s="6">
        <f t="shared" si="1"/>
        <v>0</v>
      </c>
    </row>
    <row r="53" spans="1:15" ht="9.75" customHeight="1">
      <c r="A53" s="1">
        <v>1963</v>
      </c>
      <c r="B53" s="6">
        <f>0.01*'Table A2'!F56</f>
        <v>2.4056610413729321E-2</v>
      </c>
      <c r="C53" s="153">
        <f>$B53*'Table A8'!F54/100</f>
        <v>5.0754044511291041E-3</v>
      </c>
      <c r="D53" s="153">
        <f>($B53-$C53)*('Table A7 (cont.)'!D54+'Table A7 (cont.)'!E54+'Table A7 (cont.)'!F54)/100</f>
        <v>1.0154727230204181E-2</v>
      </c>
      <c r="E53" s="153">
        <f>($B53-$C53)*('Table A7 (cont.)'!C54)/100</f>
        <v>3.3111380893411347E-3</v>
      </c>
      <c r="F53" s="153">
        <f>($B53-$C53)*('Table A7 (cont.)'!B54)/100</f>
        <v>5.5153406430548998E-3</v>
      </c>
      <c r="G53" s="6">
        <f t="shared" si="0"/>
        <v>0</v>
      </c>
      <c r="H53" s="1"/>
      <c r="I53" s="1">
        <v>1963</v>
      </c>
      <c r="J53" s="6">
        <f>0.01*'Table A3'!F56</f>
        <v>3.1459022812065321E-2</v>
      </c>
      <c r="K53" s="153">
        <f>$J53*'Table A8'!U54/100</f>
        <v>1.4172632363353621E-2</v>
      </c>
      <c r="L53" s="153">
        <f>($J53-$K53)*('Table A7 (cont.)'!D54+'Table A7 (cont.)'!E54+'Table A7 (cont.)'!F54)/100</f>
        <v>9.2480203917152635E-3</v>
      </c>
      <c r="M53" s="153">
        <f>($J53-$K53)*('Table A7 (cont.)'!C54)/100</f>
        <v>3.0154894243669631E-3</v>
      </c>
      <c r="N53" s="153">
        <f>($J53-$K53)*('Table A7 (cont.)'!B54)/100</f>
        <v>5.0228806326294709E-3</v>
      </c>
      <c r="O53" s="6">
        <f t="shared" si="1"/>
        <v>0</v>
      </c>
    </row>
    <row r="54" spans="1:15" ht="9.75" customHeight="1">
      <c r="A54" s="1">
        <v>1964</v>
      </c>
      <c r="B54" s="6">
        <f>0.01*'Table A2'!F57</f>
        <v>2.4842850186318599E-2</v>
      </c>
      <c r="C54" s="153">
        <f>$B54*'Table A8'!F55/100</f>
        <v>5.9059082933515875E-3</v>
      </c>
      <c r="D54" s="153">
        <f>($B54-$C54)*('Table A7 (cont.)'!D55+'Table A7 (cont.)'!E55+'Table A7 (cont.)'!F55)/100</f>
        <v>9.9797580820794908E-3</v>
      </c>
      <c r="E54" s="153">
        <f>($B54-$C54)*('Table A7 (cont.)'!C55)/100</f>
        <v>3.4622469621547278E-3</v>
      </c>
      <c r="F54" s="153">
        <f>($B54-$C54)*('Table A7 (cont.)'!B55)/100</f>
        <v>5.4949368487327921E-3</v>
      </c>
      <c r="G54" s="6">
        <f t="shared" si="0"/>
        <v>0</v>
      </c>
      <c r="H54" s="1"/>
      <c r="I54" s="1">
        <v>1964</v>
      </c>
      <c r="J54" s="6">
        <f>0.01*'Table A3'!F57</f>
        <v>3.3724713759870781E-2</v>
      </c>
      <c r="K54" s="153">
        <f>$J54*'Table A8'!U55/100</f>
        <v>1.7202495769454405E-2</v>
      </c>
      <c r="L54" s="153">
        <f>($J54-$K54)*('Table A7 (cont.)'!D55+'Table A7 (cont.)'!E55+'Table A7 (cont.)'!F55)/100</f>
        <v>8.7071998982567837E-3</v>
      </c>
      <c r="M54" s="153">
        <f>($J54-$K54)*('Table A7 (cont.)'!C55)/100</f>
        <v>3.0207622417969334E-3</v>
      </c>
      <c r="N54" s="153">
        <f>($J54-$K54)*('Table A7 (cont.)'!B55)/100</f>
        <v>4.7942558503626578E-3</v>
      </c>
      <c r="O54" s="6">
        <f t="shared" si="1"/>
        <v>0</v>
      </c>
    </row>
    <row r="55" spans="1:15" ht="9.75" customHeight="1">
      <c r="A55" s="1">
        <v>1965</v>
      </c>
      <c r="B55" s="6">
        <f>0.01*'Table A2'!F58</f>
        <v>2.6196736711012362E-2</v>
      </c>
      <c r="C55" s="153">
        <f>$B55*'Table A8'!F56/100</f>
        <v>6.7502047340542125E-3</v>
      </c>
      <c r="D55" s="153">
        <f>($B55-$C55)*('Table A7 (cont.)'!D56+'Table A7 (cont.)'!E56+'Table A7 (cont.)'!F56)/100</f>
        <v>1.0055585595195029E-2</v>
      </c>
      <c r="E55" s="153">
        <f>($B55-$C55)*('Table A7 (cont.)'!C56)/100</f>
        <v>3.72628976977929E-3</v>
      </c>
      <c r="F55" s="153">
        <f>($B55-$C55)*('Table A7 (cont.)'!B56)/100</f>
        <v>5.6646566119838322E-3</v>
      </c>
      <c r="G55" s="6">
        <f t="shared" si="0"/>
        <v>0</v>
      </c>
      <c r="H55" s="1"/>
      <c r="I55" s="1">
        <v>1965</v>
      </c>
      <c r="J55" s="6">
        <f>0.01*'Table A3'!F58</f>
        <v>3.6551436659768351E-2</v>
      </c>
      <c r="K55" s="153">
        <f>$J55*'Table A8'!U56/100</f>
        <v>2.0213602484384946E-2</v>
      </c>
      <c r="L55" s="153">
        <f>($J55-$K55)*('Table A7 (cont.)'!D56+'Table A7 (cont.)'!E56+'Table A7 (cont.)'!F56)/100</f>
        <v>8.4481125058869389E-3</v>
      </c>
      <c r="M55" s="153">
        <f>($J55-$K55)*('Table A7 (cont.)'!C56)/100</f>
        <v>3.1306098393387928E-3</v>
      </c>
      <c r="N55" s="153">
        <f>($J55-$K55)*('Table A7 (cont.)'!B56)/100</f>
        <v>4.7591118301576743E-3</v>
      </c>
      <c r="O55" s="6">
        <f t="shared" si="1"/>
        <v>0</v>
      </c>
    </row>
    <row r="56" spans="1:15" ht="9.75" customHeight="1">
      <c r="A56" s="1">
        <v>1966</v>
      </c>
      <c r="B56" s="6">
        <f>0.01*'Table A2'!F59</f>
        <v>2.7506071164949328E-2</v>
      </c>
      <c r="C56" s="153">
        <f>$B56*'Table A8'!F57/100</f>
        <v>6.8489376007485805E-3</v>
      </c>
      <c r="D56" s="153">
        <f>($B56-$C56)*('Table A7 (cont.)'!D57+'Table A7 (cont.)'!E57+'Table A7 (cont.)'!F57)/100</f>
        <v>9.6763327068039879E-3</v>
      </c>
      <c r="E56" s="153">
        <f>($B56-$C56)*('Table A7 (cont.)'!C57)/100</f>
        <v>4.8318686312348825E-3</v>
      </c>
      <c r="F56" s="153">
        <f>($B56-$C56)*('Table A7 (cont.)'!B57)/100</f>
        <v>6.1490990220991141E-3</v>
      </c>
      <c r="G56" s="6">
        <f t="shared" si="0"/>
        <v>1.6679593723908925E-7</v>
      </c>
      <c r="H56" s="1"/>
      <c r="I56" s="1">
        <v>1966</v>
      </c>
      <c r="J56" s="6">
        <f>0.01*'Table A3'!F59</f>
        <v>3.3852869852018672E-2</v>
      </c>
      <c r="K56" s="153">
        <f>$J56*'Table A8'!U57/100</f>
        <v>1.6453241558783641E-2</v>
      </c>
      <c r="L56" s="153">
        <f>($J56-$K56)*('Table A7 (cont.)'!D57+'Table A7 (cont.)'!E57+'Table A7 (cont.)'!F57)/100</f>
        <v>8.1504334479320789E-3</v>
      </c>
      <c r="M56" s="153">
        <f>($J56-$K56)*('Table A7 (cont.)'!C57)/100</f>
        <v>4.0699121145699076E-3</v>
      </c>
      <c r="N56" s="153">
        <f>($J56-$K56)*('Table A7 (cont.)'!B57)/100</f>
        <v>5.1794232239578027E-3</v>
      </c>
      <c r="O56" s="6">
        <f t="shared" si="1"/>
        <v>1.4049322476228365E-7</v>
      </c>
    </row>
    <row r="57" spans="1:15" ht="9.75" customHeight="1">
      <c r="A57" s="1">
        <v>1967</v>
      </c>
      <c r="B57" s="6">
        <f>0.01*'Table A2'!F60</f>
        <v>2.8737618816344686E-2</v>
      </c>
      <c r="C57" s="153">
        <f>$B57*'Table A8'!F58/100</f>
        <v>8.2617840237428734E-3</v>
      </c>
      <c r="D57" s="153">
        <f>($B57-$C57)*('Table A7 (cont.)'!D58+'Table A7 (cont.)'!E58+'Table A7 (cont.)'!F58)/100</f>
        <v>9.208090154887754E-3</v>
      </c>
      <c r="E57" s="153">
        <f>($B57-$C57)*('Table A7 (cont.)'!C58)/100</f>
        <v>5.0511778011626887E-3</v>
      </c>
      <c r="F57" s="153">
        <f>($B57-$C57)*('Table A7 (cont.)'!B58)/100</f>
        <v>6.2165668365513661E-3</v>
      </c>
      <c r="G57" s="6">
        <f t="shared" si="0"/>
        <v>0</v>
      </c>
      <c r="H57" s="1"/>
      <c r="I57" s="1">
        <v>1967</v>
      </c>
      <c r="J57" s="6">
        <f>0.01*'Table A3'!F60</f>
        <v>3.6770055013950739E-2</v>
      </c>
      <c r="K57" s="153">
        <f>$J57*'Table A8'!U58/100</f>
        <v>1.9591771279233144E-2</v>
      </c>
      <c r="L57" s="153">
        <f>($J57-$K57)*('Table A7 (cont.)'!D58+'Table A7 (cont.)'!E58+'Table A7 (cont.)'!F58)/100</f>
        <v>7.7251641721915896E-3</v>
      </c>
      <c r="M57" s="153">
        <f>($J57-$K57)*('Table A7 (cont.)'!C58)/100</f>
        <v>4.2377058782595246E-3</v>
      </c>
      <c r="N57" s="153">
        <f>($J57-$K57)*('Table A7 (cont.)'!B58)/100</f>
        <v>5.215413684266478E-3</v>
      </c>
      <c r="O57" s="6">
        <f t="shared" si="1"/>
        <v>0</v>
      </c>
    </row>
    <row r="58" spans="1:15" ht="9.75" customHeight="1">
      <c r="A58" s="1">
        <v>1968</v>
      </c>
      <c r="B58" s="6">
        <f>0.01*'Table A2'!F61</f>
        <v>3.0000312471159071E-2</v>
      </c>
      <c r="C58" s="153">
        <f>$B58*'Table A8'!F59/100</f>
        <v>9.879081817611603E-3</v>
      </c>
      <c r="D58" s="153">
        <f>($B58-$C58)*('Table A7 (cont.)'!D59+'Table A7 (cont.)'!E59+'Table A7 (cont.)'!F59)/100</f>
        <v>9.8746137804144266E-3</v>
      </c>
      <c r="E58" s="153">
        <f>($B58-$C58)*('Table A7 (cont.)'!C59)/100</f>
        <v>4.3608429505938313E-3</v>
      </c>
      <c r="F58" s="153">
        <f>($B58-$C58)*('Table A7 (cont.)'!B59)/100</f>
        <v>5.885625655065032E-3</v>
      </c>
      <c r="G58" s="6">
        <f t="shared" si="0"/>
        <v>-1.4826747417664987E-7</v>
      </c>
      <c r="H58" s="1"/>
      <c r="I58" s="1">
        <v>1968</v>
      </c>
      <c r="J58" s="6">
        <f>0.01*'Table A3'!F61</f>
        <v>4.0228605841038094E-2</v>
      </c>
      <c r="K58" s="153">
        <f>$J58*'Table A8'!U59/100</f>
        <v>2.4144293016283166E-2</v>
      </c>
      <c r="L58" s="153">
        <f>($J58-$K58)*('Table A7 (cont.)'!D59+'Table A7 (cont.)'!E59+'Table A7 (cont.)'!F59)/100</f>
        <v>7.8934723130277152E-3</v>
      </c>
      <c r="M58" s="153">
        <f>($J58-$K58)*('Table A7 (cont.)'!C59)/100</f>
        <v>3.4859280431046723E-3</v>
      </c>
      <c r="N58" s="153">
        <f>($J58-$K58)*('Table A7 (cont.)'!B59)/100</f>
        <v>4.7047939480172399E-3</v>
      </c>
      <c r="O58" s="6">
        <f t="shared" si="1"/>
        <v>-1.185206053022636E-7</v>
      </c>
    </row>
    <row r="59" spans="1:15" ht="9.75" customHeight="1">
      <c r="A59" s="1">
        <v>1969</v>
      </c>
      <c r="B59" s="6">
        <f>0.01*'Table A2'!F62</f>
        <v>2.7860595319203558E-2</v>
      </c>
      <c r="C59" s="153">
        <f>$B59*'Table A8'!F60/100</f>
        <v>8.7989708322768912E-3</v>
      </c>
      <c r="D59" s="153">
        <f>($B59-$C59)*('Table A7 (cont.)'!D60+'Table A7 (cont.)'!E60+'Table A7 (cont.)'!F60)/100</f>
        <v>8.802394827514104E-3</v>
      </c>
      <c r="E59" s="153">
        <f>($B59-$C59)*('Table A7 (cont.)'!C60)/100</f>
        <v>4.1373496759523967E-3</v>
      </c>
      <c r="F59" s="153">
        <f>($B59-$C59)*('Table A7 (cont.)'!B60)/100</f>
        <v>6.1218799834601625E-3</v>
      </c>
      <c r="G59" s="6">
        <f t="shared" si="0"/>
        <v>0</v>
      </c>
      <c r="H59" s="1"/>
      <c r="I59" s="1">
        <v>1969</v>
      </c>
      <c r="J59" s="6">
        <f>0.01*'Table A3'!F62</f>
        <v>3.6936962808646327E-2</v>
      </c>
      <c r="K59" s="153">
        <f>$J59*'Table A8'!U60/100</f>
        <v>2.1561262382881207E-2</v>
      </c>
      <c r="L59" s="153">
        <f>($J59-$K59)*('Table A7 (cont.)'!D60+'Table A7 (cont.)'!E60+'Table A7 (cont.)'!F60)/100</f>
        <v>7.1002860217913603E-3</v>
      </c>
      <c r="M59" s="153">
        <f>($J59-$K59)*('Table A7 (cont.)'!C60)/100</f>
        <v>3.3373152019498808E-3</v>
      </c>
      <c r="N59" s="153">
        <f>($J59-$K59)*('Table A7 (cont.)'!B60)/100</f>
        <v>4.9380992020238781E-3</v>
      </c>
      <c r="O59" s="6">
        <f t="shared" si="1"/>
        <v>0</v>
      </c>
    </row>
    <row r="60" spans="1:15" ht="9.75" customHeight="1">
      <c r="A60" s="1">
        <v>1970</v>
      </c>
      <c r="B60" s="6">
        <f>0.01*'Table A2'!F63</f>
        <v>2.2868032397756907E-2</v>
      </c>
      <c r="C60" s="153">
        <f>$B60*'Table A8'!F61/100</f>
        <v>4.0274319496385394E-3</v>
      </c>
      <c r="D60" s="153">
        <f>($B60-$C60)*('Table A7 (cont.)'!D61+'Table A7 (cont.)'!E61+'Table A7 (cont.)'!F61)/100</f>
        <v>8.4341731842635676E-3</v>
      </c>
      <c r="E60" s="153">
        <f>($B60-$C60)*('Table A7 (cont.)'!C61)/100</f>
        <v>4.3393757218687205E-3</v>
      </c>
      <c r="F60" s="153">
        <f>($B60-$C60)*('Table A7 (cont.)'!B61)/100</f>
        <v>6.0671817753510824E-3</v>
      </c>
      <c r="G60" s="6">
        <f t="shared" si="0"/>
        <v>1.3023336500536664E-7</v>
      </c>
      <c r="H60" s="1"/>
      <c r="I60" s="1">
        <v>1970</v>
      </c>
      <c r="J60" s="6">
        <f>0.01*'Table A3'!F63</f>
        <v>2.7753447195762334E-2</v>
      </c>
      <c r="K60" s="153">
        <f>$J60*'Table A8'!U61/100</f>
        <v>1.1564704362619242E-2</v>
      </c>
      <c r="L60" s="153">
        <f>($J60-$K60)*('Table A7 (cont.)'!D61+'Table A7 (cont.)'!E61+'Table A7 (cont.)'!F61)/100</f>
        <v>7.2470440136036506E-3</v>
      </c>
      <c r="M60" s="153">
        <f>($J60-$K60)*('Table A7 (cont.)'!C61)/100</f>
        <v>3.7285986617657516E-3</v>
      </c>
      <c r="N60" s="153">
        <f>($J60-$K60)*('Table A7 (cont.)'!B61)/100</f>
        <v>5.2132120604946311E-3</v>
      </c>
      <c r="O60" s="6">
        <f t="shared" si="1"/>
        <v>1.1190272094369069E-7</v>
      </c>
    </row>
    <row r="61" spans="1:15" ht="9.75" customHeight="1">
      <c r="A61" s="1">
        <v>1971</v>
      </c>
      <c r="B61" s="6">
        <f>0.01*'Table A2'!F64</f>
        <v>2.3787539595435191E-2</v>
      </c>
      <c r="C61" s="153">
        <f>$B61*'Table A8'!F62/100</f>
        <v>5.3538053354790782E-3</v>
      </c>
      <c r="D61" s="153">
        <f>($B61-$C61)*('Table A7 (cont.)'!D62+'Table A7 (cont.)'!E62+'Table A7 (cont.)'!F62)/100</f>
        <v>7.9520305205021732E-3</v>
      </c>
      <c r="E61" s="153">
        <f>($B61-$C61)*('Table A7 (cont.)'!C62)/100</f>
        <v>4.2142842133834815E-3</v>
      </c>
      <c r="F61" s="153">
        <f>($B61-$C61)*('Table A7 (cont.)'!B62)/100</f>
        <v>6.2674195260704569E-3</v>
      </c>
      <c r="G61" s="6">
        <f t="shared" si="0"/>
        <v>0</v>
      </c>
      <c r="H61" s="1"/>
      <c r="I61" s="1">
        <v>1971</v>
      </c>
      <c r="J61" s="6">
        <f>0.01*'Table A3'!F64</f>
        <v>2.9877355674459382E-2</v>
      </c>
      <c r="K61" s="153">
        <f>$J61*'Table A8'!U62/100</f>
        <v>1.4625200447411349E-2</v>
      </c>
      <c r="L61" s="153">
        <f>($J61-$K61)*('Table A7 (cont.)'!D62+'Table A7 (cont.)'!E62+'Table A7 (cont.)'!F62)/100</f>
        <v>6.5795460734395707E-3</v>
      </c>
      <c r="M61" s="153">
        <f>($J61-$K61)*('Table A7 (cont.)'!C62)/100</f>
        <v>3.4869178478422911E-3</v>
      </c>
      <c r="N61" s="153">
        <f>($J61-$K61)*('Table A7 (cont.)'!B62)/100</f>
        <v>5.1856913057661711E-3</v>
      </c>
      <c r="O61" s="6">
        <f t="shared" si="1"/>
        <v>0</v>
      </c>
    </row>
    <row r="62" spans="1:15" ht="9.75" customHeight="1">
      <c r="A62" s="1">
        <v>1972</v>
      </c>
      <c r="B62" s="6">
        <f>0.01*'Table A2'!F65</f>
        <v>2.3938827439958899E-2</v>
      </c>
      <c r="C62" s="153">
        <f>$B62*'Table A8'!F63/100</f>
        <v>5.6216813614904347E-3</v>
      </c>
      <c r="D62" s="153">
        <f>($B62-$C62)*('Table A7 (cont.)'!D63+'Table A7 (cont.)'!E63+'Table A7 (cont.)'!F63)/100</f>
        <v>7.4920933753225456E-3</v>
      </c>
      <c r="E62" s="153">
        <f>($B62-$C62)*('Table A7 (cont.)'!C63)/100</f>
        <v>3.9730171147999175E-3</v>
      </c>
      <c r="F62" s="153">
        <f>($B62-$C62)*('Table A7 (cont.)'!B63)/100</f>
        <v>6.8519173437890128E-3</v>
      </c>
      <c r="G62" s="6">
        <f t="shared" si="0"/>
        <v>-1.1824455698611347E-7</v>
      </c>
      <c r="H62" s="1"/>
      <c r="I62" s="1">
        <v>1972</v>
      </c>
      <c r="J62" s="6">
        <f>0.01*'Table A3'!F65</f>
        <v>3.1258337833275765E-2</v>
      </c>
      <c r="K62" s="153">
        <f>$J62*'Table A8'!U63/100</f>
        <v>1.6677669113672744E-2</v>
      </c>
      <c r="L62" s="153">
        <f>($J62-$K62)*('Table A7 (cont.)'!D63+'Table A7 (cont.)'!E63+'Table A7 (cont.)'!F63)/100</f>
        <v>5.9637964917646294E-3</v>
      </c>
      <c r="M62" s="153">
        <f>($J62-$K62)*('Table A7 (cont.)'!C63)/100</f>
        <v>3.162569437403001E-3</v>
      </c>
      <c r="N62" s="153">
        <f>($J62-$K62)*('Table A7 (cont.)'!B63)/100</f>
        <v>5.4542086663449917E-3</v>
      </c>
      <c r="O62" s="6">
        <f t="shared" si="1"/>
        <v>-9.4124090396774385E-8</v>
      </c>
    </row>
    <row r="63" spans="1:15" ht="9.75" customHeight="1">
      <c r="A63" s="1">
        <v>1973</v>
      </c>
      <c r="B63" s="6">
        <f>0.01*'Table A2'!F66</f>
        <v>2.1882629661278165E-2</v>
      </c>
      <c r="C63" s="153">
        <f>$B63*'Table A8'!F64/100</f>
        <v>3.7551994589441005E-3</v>
      </c>
      <c r="D63" s="153">
        <f>($B63-$C63)*('Table A7 (cont.)'!D64+'Table A7 (cont.)'!E64+'Table A7 (cont.)'!F64)/100</f>
        <v>7.4267305808015729E-3</v>
      </c>
      <c r="E63" s="153">
        <f>($B63-$C63)*('Table A7 (cont.)'!C64)/100</f>
        <v>4.0084319266719213E-3</v>
      </c>
      <c r="F63" s="153">
        <f>($B63-$C63)*('Table A7 (cont.)'!B64)/100</f>
        <v>6.6924848951817172E-3</v>
      </c>
      <c r="G63" s="6">
        <f t="shared" si="0"/>
        <v>2.1720032114536103E-7</v>
      </c>
      <c r="H63" s="1"/>
      <c r="I63" s="1">
        <v>1973</v>
      </c>
      <c r="J63" s="6">
        <f>0.01*'Table A3'!F66</f>
        <v>2.7600856232307912E-2</v>
      </c>
      <c r="K63" s="153">
        <f>$J63*'Table A8'!U64/100</f>
        <v>1.2822720234834835E-2</v>
      </c>
      <c r="L63" s="153">
        <f>($J63-$K63)*('Table A7 (cont.)'!D64+'Table A7 (cont.)'!E64+'Table A7 (cont.)'!F64)/100</f>
        <v>6.0545390777754123E-3</v>
      </c>
      <c r="M63" s="153">
        <f>($J63-$K63)*('Table A7 (cont.)'!C64)/100</f>
        <v>3.2678185207599573E-3</v>
      </c>
      <c r="N63" s="153">
        <f>($J63-$K63)*('Table A7 (cont.)'!B64)/100</f>
        <v>5.4559554684863835E-3</v>
      </c>
      <c r="O63" s="6">
        <f t="shared" si="1"/>
        <v>1.7706954867635627E-7</v>
      </c>
    </row>
    <row r="64" spans="1:15" ht="9.75" customHeight="1">
      <c r="A64" s="1">
        <v>1974</v>
      </c>
      <c r="B64" s="6">
        <f>0.01*'Table A2'!F67</f>
        <v>2.3066216574268755E-2</v>
      </c>
      <c r="C64" s="153">
        <f>$B64*'Table A8'!F65/100</f>
        <v>2.6100910823460273E-3</v>
      </c>
      <c r="D64" s="153">
        <f>($B64-$C64)*('Table A7 (cont.)'!D65+'Table A7 (cont.)'!E65+'Table A7 (cont.)'!F65)/100</f>
        <v>8.442382604475605E-3</v>
      </c>
      <c r="E64" s="153">
        <f>($B64-$C64)*('Table A7 (cont.)'!C65)/100</f>
        <v>4.6029738640275967E-3</v>
      </c>
      <c r="F64" s="153">
        <f>($B64-$C64)*('Table A7 (cont.)'!B65)/100</f>
        <v>7.4108684848137648E-3</v>
      </c>
      <c r="G64" s="6">
        <f t="shared" si="0"/>
        <v>9.9461394242189582E-8</v>
      </c>
      <c r="H64" s="1"/>
      <c r="I64" s="1">
        <v>1974</v>
      </c>
      <c r="J64" s="6">
        <f>0.01*'Table A3'!F67</f>
        <v>2.7282329384523601E-2</v>
      </c>
      <c r="K64" s="153">
        <f>$J64*'Table A8'!U65/100</f>
        <v>9.6346250160969822E-3</v>
      </c>
      <c r="L64" s="153">
        <f>($J64-$K64)*('Table A7 (cont.)'!D65+'Table A7 (cont.)'!E65+'Table A7 (cont.)'!F65)/100</f>
        <v>7.2833280392106733E-3</v>
      </c>
      <c r="M64" s="153">
        <f>($J64-$K64)*('Table A7 (cont.)'!C65)/100</f>
        <v>3.9710316599313239E-3</v>
      </c>
      <c r="N64" s="153">
        <f>($J64-$K64)*('Table A7 (cont.)'!B65)/100</f>
        <v>6.3934304756257257E-3</v>
      </c>
      <c r="O64" s="6">
        <f t="shared" si="1"/>
        <v>8.580634110189056E-8</v>
      </c>
    </row>
    <row r="65" spans="1:15" ht="9.75" customHeight="1">
      <c r="A65" s="1">
        <v>1975</v>
      </c>
      <c r="B65" s="6">
        <f>0.01*'Table A2'!F68</f>
        <v>2.2298094810769404E-2</v>
      </c>
      <c r="C65" s="153">
        <f>$B65*'Table A8'!F66/100</f>
        <v>2.4982577350318074E-3</v>
      </c>
      <c r="D65" s="153">
        <f>($B65-$C65)*('Table A7 (cont.)'!D66+'Table A7 (cont.)'!E66+'Table A7 (cont.)'!F66)/100</f>
        <v>7.7186780158756338E-3</v>
      </c>
      <c r="E65" s="153">
        <f>($B65-$C65)*('Table A7 (cont.)'!C66)/100</f>
        <v>4.0246571054966132E-3</v>
      </c>
      <c r="F65" s="153">
        <f>($B65-$C65)*('Table A7 (cont.)'!B66)/100</f>
        <v>8.0565019543653495E-3</v>
      </c>
      <c r="G65" s="6">
        <f t="shared" si="0"/>
        <v>0</v>
      </c>
      <c r="H65" s="1"/>
      <c r="I65" s="1">
        <v>1975</v>
      </c>
      <c r="J65" s="6">
        <f>0.01*'Table A3'!F68</f>
        <v>2.56451254427838E-2</v>
      </c>
      <c r="K65" s="153">
        <f>$J65*'Table A8'!U66/100</f>
        <v>8.1198392237822898E-3</v>
      </c>
      <c r="L65" s="153">
        <f>($J65-$K65)*('Table A7 (cont.)'!D66+'Table A7 (cont.)'!E66+'Table A7 (cont.)'!F66)/100</f>
        <v>6.8319775027995246E-3</v>
      </c>
      <c r="M65" s="153">
        <f>($J65-$K65)*('Table A7 (cont.)'!C66)/100</f>
        <v>3.5623155603435068E-3</v>
      </c>
      <c r="N65" s="153">
        <f>($J65-$K65)*('Table A7 (cont.)'!B66)/100</f>
        <v>7.1309931558584802E-3</v>
      </c>
      <c r="O65" s="6">
        <f t="shared" si="1"/>
        <v>0</v>
      </c>
    </row>
    <row r="66" spans="1:15" ht="9.75" customHeight="1">
      <c r="A66" s="1">
        <v>1976</v>
      </c>
      <c r="B66" s="6">
        <f>0.01*'Table A2'!F69</f>
        <v>2.2432738210389852E-2</v>
      </c>
      <c r="C66" s="153">
        <f>$B66*'Table A8'!F67/100</f>
        <v>2.9223519429480032E-3</v>
      </c>
      <c r="D66" s="153">
        <f>($B66-$C66)*('Table A7 (cont.)'!D67+'Table A7 (cont.)'!E67+'Table A7 (cont.)'!F67)/100</f>
        <v>7.4235489037865685E-3</v>
      </c>
      <c r="E66" s="153">
        <f>($B66-$C66)*('Table A7 (cont.)'!C67)/100</f>
        <v>3.6213393155755326E-3</v>
      </c>
      <c r="F66" s="153">
        <f>($B66-$C66)*('Table A7 (cont.)'!B67)/100</f>
        <v>8.4654980480797452E-3</v>
      </c>
      <c r="G66" s="6">
        <f t="shared" si="0"/>
        <v>0</v>
      </c>
      <c r="H66" s="1"/>
      <c r="I66" s="1">
        <v>1976</v>
      </c>
      <c r="J66" s="6">
        <f>0.01*'Table A3'!F69</f>
        <v>2.5947445217216036E-2</v>
      </c>
      <c r="K66" s="153">
        <f>$J66*'Table A8'!U67/100</f>
        <v>8.8335147691745546E-3</v>
      </c>
      <c r="L66" s="153">
        <f>($J66-$K66)*('Table A7 (cont.)'!D67+'Table A7 (cont.)'!E67+'Table A7 (cont.)'!F67)/100</f>
        <v>6.5117162661739499E-3</v>
      </c>
      <c r="M66" s="153">
        <f>($J66-$K66)*('Table A7 (cont.)'!C67)/100</f>
        <v>3.1765311217307772E-3</v>
      </c>
      <c r="N66" s="153">
        <f>($J66-$K66)*('Table A7 (cont.)'!B67)/100</f>
        <v>7.4256830601367538E-3</v>
      </c>
      <c r="O66" s="6">
        <f t="shared" si="1"/>
        <v>0</v>
      </c>
    </row>
    <row r="67" spans="1:15" ht="9.75" customHeight="1">
      <c r="A67" s="1">
        <v>1977</v>
      </c>
      <c r="B67" s="6">
        <f>0.01*'Table A2'!F70</f>
        <v>2.2667596757527643E-2</v>
      </c>
      <c r="C67" s="153">
        <f>$B67*'Table A8'!F68/100</f>
        <v>2.9590524922491397E-3</v>
      </c>
      <c r="D67" s="153">
        <f>($B67-$C67)*('Table A7 (cont.)'!D68+'Table A7 (cont.)'!E68+'Table A7 (cont.)'!F68)/100</f>
        <v>7.3060806370073969E-3</v>
      </c>
      <c r="E67" s="153">
        <f>($B67-$C67)*('Table A7 (cont.)'!C68)/100</f>
        <v>3.4567587732400392E-3</v>
      </c>
      <c r="F67" s="153">
        <f>($B67-$C67)*('Table A7 (cont.)'!B68)/100</f>
        <v>8.9457048550310621E-3</v>
      </c>
      <c r="G67" s="6">
        <f t="shared" si="0"/>
        <v>0</v>
      </c>
      <c r="H67" s="1"/>
      <c r="I67" s="1">
        <v>1977</v>
      </c>
      <c r="J67" s="6">
        <f>0.01*'Table A3'!F70</f>
        <v>2.7079323133603866E-2</v>
      </c>
      <c r="K67" s="153">
        <f>$J67*'Table A8'!U68/100</f>
        <v>1.0128399726876231E-2</v>
      </c>
      <c r="L67" s="153">
        <f>($J67-$K67)*('Table A7 (cont.)'!D68+'Table A7 (cont.)'!E68+'Table A7 (cont.)'!F68)/100</f>
        <v>6.2838133356947967E-3</v>
      </c>
      <c r="M67" s="153">
        <f>($J67-$K67)*('Table A7 (cont.)'!C68)/100</f>
        <v>2.9730888497917014E-3</v>
      </c>
      <c r="N67" s="153">
        <f>($J67-$K67)*('Table A7 (cont.)'!B68)/100</f>
        <v>7.6940212212411371E-3</v>
      </c>
      <c r="O67" s="6">
        <f t="shared" si="1"/>
        <v>0</v>
      </c>
    </row>
    <row r="68" spans="1:15" ht="9.75" customHeight="1">
      <c r="A68" s="1">
        <v>1978</v>
      </c>
      <c r="B68" s="6">
        <f>0.01*'Table A2'!F71</f>
        <v>2.2758458534052294E-2</v>
      </c>
      <c r="C68" s="153">
        <f>$B68*'Table A8'!F69/100</f>
        <v>2.6935145972859908E-3</v>
      </c>
      <c r="D68" s="153">
        <f>($B68-$C68)*('Table A7 (cont.)'!D69+'Table A7 (cont.)'!E69+'Table A7 (cont.)'!F69)/100</f>
        <v>7.4660825193753133E-3</v>
      </c>
      <c r="E68" s="153">
        <f>($B68-$C68)*('Table A7 (cont.)'!C69)/100</f>
        <v>3.3914710411073325E-3</v>
      </c>
      <c r="F68" s="153">
        <f>($B68-$C68)*('Table A7 (cont.)'!B69)/100</f>
        <v>9.2073162749237332E-3</v>
      </c>
      <c r="G68" s="6">
        <f t="shared" si="0"/>
        <v>-7.4101359923139931E-8</v>
      </c>
      <c r="H68" s="1"/>
      <c r="I68" s="1">
        <v>1978</v>
      </c>
      <c r="J68" s="6">
        <f>0.01*'Table A3'!F71</f>
        <v>2.6479670026986139E-2</v>
      </c>
      <c r="K68" s="153">
        <f>$J68*'Table A8'!U69/100</f>
        <v>9.0754327849498998E-3</v>
      </c>
      <c r="L68" s="153">
        <f>($J68-$K68)*('Table A7 (cont.)'!D69+'Table A7 (cont.)'!E69+'Table A7 (cont.)'!F69)/100</f>
        <v>6.4760445803054238E-3</v>
      </c>
      <c r="M68" s="153">
        <f>($J68-$K68)*('Table A7 (cont.)'!C69)/100</f>
        <v>2.9417459019544295E-3</v>
      </c>
      <c r="N68" s="153">
        <f>($J68-$K68)*('Table A7 (cont.)'!B69)/100</f>
        <v>7.9863824846081073E-3</v>
      </c>
      <c r="O68" s="6">
        <f t="shared" si="1"/>
        <v>-6.4275168278060679E-8</v>
      </c>
    </row>
    <row r="69" spans="1:15" ht="9.75" customHeight="1">
      <c r="A69" s="1">
        <v>1979</v>
      </c>
      <c r="B69" s="6">
        <f>0.01*'Table A2'!F72</f>
        <v>2.7447906059297141E-2</v>
      </c>
      <c r="C69" s="153">
        <f>$B69*'Table A8'!F70/100</f>
        <v>6.8741176680463447E-3</v>
      </c>
      <c r="D69" s="153">
        <f>($B69-$C69)*('Table A7 (cont.)'!D70+'Table A7 (cont.)'!E70+'Table A7 (cont.)'!F70)/100</f>
        <v>8.022396681420612E-3</v>
      </c>
      <c r="E69" s="153">
        <f>($B69-$C69)*('Table A7 (cont.)'!C70)/100</f>
        <v>2.9240442024586009E-3</v>
      </c>
      <c r="F69" s="153">
        <f>($B69-$C69)*('Table A7 (cont.)'!B70)/100</f>
        <v>9.6206119407023262E-3</v>
      </c>
      <c r="G69" s="6">
        <f t="shared" si="0"/>
        <v>-6.7355666692574256E-6</v>
      </c>
      <c r="H69" s="1"/>
      <c r="I69" s="1">
        <v>1979</v>
      </c>
      <c r="J69" s="6">
        <f>0.01*'Table A3'!F72</f>
        <v>3.4392645702314782E-2</v>
      </c>
      <c r="K69" s="153">
        <f>$J69*'Table A8'!U70/100</f>
        <v>1.7382097701909158E-2</v>
      </c>
      <c r="L69" s="153">
        <f>($J69-$K69)*('Table A7 (cont.)'!D70+'Table A7 (cont.)'!E70+'Table A7 (cont.)'!F70)/100</f>
        <v>6.6329720726413868E-3</v>
      </c>
      <c r="M69" s="153">
        <f>($J69-$K69)*('Table A7 (cont.)'!C70)/100</f>
        <v>2.417619609735174E-3</v>
      </c>
      <c r="N69" s="153">
        <f>($J69-$K69)*('Table A7 (cont.)'!B70)/100</f>
        <v>7.9543873057519605E-3</v>
      </c>
      <c r="O69" s="6">
        <f t="shared" si="1"/>
        <v>-5.5690122770998829E-6</v>
      </c>
    </row>
    <row r="70" spans="1:15" ht="9.75" customHeight="1">
      <c r="A70" s="1">
        <v>1980</v>
      </c>
      <c r="B70" s="6">
        <f>0.01*'Table A2'!F73</f>
        <v>2.7687207655503802E-2</v>
      </c>
      <c r="C70" s="153">
        <f>$B70*'Table A8'!F71/100</f>
        <v>6.3462841759276654E-3</v>
      </c>
      <c r="D70" s="153">
        <f>($B70-$C70)*('Table A7 (cont.)'!D71+'Table A7 (cont.)'!E71+'Table A7 (cont.)'!F71)/100</f>
        <v>8.6508640880044296E-3</v>
      </c>
      <c r="E70" s="153">
        <f>($B70-$C70)*('Table A7 (cont.)'!C71)/100</f>
        <v>2.2137443864261846E-3</v>
      </c>
      <c r="F70" s="153">
        <f>($B70-$C70)*('Table A7 (cont.)'!B71)/100</f>
        <v>1.0476315005145523E-2</v>
      </c>
      <c r="G70" s="6">
        <f t="shared" si="0"/>
        <v>0</v>
      </c>
      <c r="H70" s="1"/>
      <c r="I70" s="1">
        <v>1980</v>
      </c>
      <c r="J70" s="6">
        <f>0.01*'Table A3'!F73</f>
        <v>3.4095164790819289E-2</v>
      </c>
      <c r="K70" s="153">
        <f>$J70*'Table A8'!U71/100</f>
        <v>1.6580103739857171E-2</v>
      </c>
      <c r="L70" s="153">
        <f>($J70-$K70)*('Table A7 (cont.)'!D71+'Table A7 (cont.)'!E71+'Table A7 (cont.)'!F71)/100</f>
        <v>7.0999932495884079E-3</v>
      </c>
      <c r="M70" s="153">
        <f>($J70-$K70)*('Table A7 (cont.)'!C71)/100</f>
        <v>1.8168786424161531E-3</v>
      </c>
      <c r="N70" s="153">
        <f>($J70-$K70)*('Table A7 (cont.)'!B71)/100</f>
        <v>8.5981891589575581E-3</v>
      </c>
      <c r="O70" s="6">
        <f t="shared" si="1"/>
        <v>0</v>
      </c>
    </row>
    <row r="71" spans="1:15" ht="9.75" customHeight="1">
      <c r="A71" s="1">
        <v>1981</v>
      </c>
      <c r="B71" s="6">
        <f>0.01*'Table A2'!F74</f>
        <v>2.7223019788246351E-2</v>
      </c>
      <c r="C71" s="153">
        <f>$B71*'Table A8'!F72/100</f>
        <v>5.8879332938451294E-3</v>
      </c>
      <c r="D71" s="153">
        <f>($B71-$C71)*('Table A7 (cont.)'!D72+'Table A7 (cont.)'!E72+'Table A7 (cont.)'!F72)/100</f>
        <v>9.5392507296998223E-3</v>
      </c>
      <c r="E71" s="153">
        <f>($B71-$C71)*('Table A7 (cont.)'!C72)/100</f>
        <v>9.7917704255009726E-4</v>
      </c>
      <c r="F71" s="153">
        <f>($B71-$C71)*('Table A7 (cont.)'!B72)/100</f>
        <v>1.0816658722151297E-2</v>
      </c>
      <c r="G71" s="6">
        <f t="shared" si="0"/>
        <v>0</v>
      </c>
      <c r="H71" s="1"/>
      <c r="I71" s="1">
        <v>1981</v>
      </c>
      <c r="J71" s="6">
        <f>0.01*'Table A3'!F74</f>
        <v>3.5661926882342106E-2</v>
      </c>
      <c r="K71" s="153">
        <f>$J71*'Table A8'!U72/100</f>
        <v>1.8494932138883067E-2</v>
      </c>
      <c r="L71" s="153">
        <f>($J71-$K71)*('Table A7 (cont.)'!D72+'Table A7 (cont.)'!E72+'Table A7 (cont.)'!F72)/100</f>
        <v>7.6756317428696074E-3</v>
      </c>
      <c r="M71" s="153">
        <f>($J71-$K71)*('Table A7 (cont.)'!C72)/100</f>
        <v>7.8788183712236008E-4</v>
      </c>
      <c r="N71" s="153">
        <f>($J71-$K71)*('Table A7 (cont.)'!B72)/100</f>
        <v>8.7034811634670688E-3</v>
      </c>
      <c r="O71" s="6">
        <f t="shared" si="1"/>
        <v>0</v>
      </c>
    </row>
    <row r="72" spans="1:15" ht="9.75" customHeight="1">
      <c r="A72" s="1">
        <v>1982</v>
      </c>
      <c r="B72" s="6">
        <f>0.01*'Table A2'!F75</f>
        <v>3.2823450408407451E-2</v>
      </c>
      <c r="C72" s="153">
        <f>$B72*'Table A8'!F73/100</f>
        <v>9.3832446311037255E-3</v>
      </c>
      <c r="D72" s="153">
        <f>($B72-$C72)*('Table A7 (cont.)'!D73+'Table A7 (cont.)'!E73+'Table A7 (cont.)'!F73)/100</f>
        <v>1.0422391689741352E-2</v>
      </c>
      <c r="E72" s="153">
        <f>($B72-$C72)*('Table A7 (cont.)'!C73)/100</f>
        <v>1.8685913108321512E-3</v>
      </c>
      <c r="F72" s="153">
        <f>($B72-$C72)*('Table A7 (cont.)'!B73)/100</f>
        <v>1.1149278078494433E-2</v>
      </c>
      <c r="G72" s="6">
        <f t="shared" ref="G72:G94" si="2">SUM(C72:F72)-B72</f>
        <v>5.5301764209647608E-8</v>
      </c>
      <c r="H72" s="1"/>
      <c r="I72" s="1">
        <v>1982</v>
      </c>
      <c r="J72" s="6">
        <f>0.01*'Table A3'!F75</f>
        <v>4.1757694436480149E-2</v>
      </c>
      <c r="K72" s="153">
        <f>$J72*'Table A8'!U73/100</f>
        <v>2.2318665201290212E-2</v>
      </c>
      <c r="L72" s="153">
        <f>($J72-$K72)*('Table A7 (cont.)'!D73+'Table A7 (cont.)'!E73+'Table A7 (cont.)'!F73)/100</f>
        <v>8.6433190340698268E-3</v>
      </c>
      <c r="M72" s="153">
        <f>($J72-$K72)*('Table A7 (cont.)'!C73)/100</f>
        <v>1.5496280819795045E-3</v>
      </c>
      <c r="N72" s="153">
        <f>($J72-$K72)*('Table A7 (cont.)'!B73)/100</f>
        <v>9.2461279810507543E-3</v>
      </c>
      <c r="O72" s="6">
        <f t="shared" ref="O72:O94" si="3">SUM(K72:N72)-J72</f>
        <v>4.5861910151490104E-8</v>
      </c>
    </row>
    <row r="73" spans="1:15" ht="9.75" customHeight="1">
      <c r="A73" s="1">
        <v>1983</v>
      </c>
      <c r="B73" s="6">
        <f>0.01*'Table A2'!F76</f>
        <v>3.5414063667141962E-2</v>
      </c>
      <c r="C73" s="153">
        <f>$B73*'Table A8'!F74/100</f>
        <v>1.0840998785029834E-2</v>
      </c>
      <c r="D73" s="153">
        <f>($B73-$C73)*('Table A7 (cont.)'!D74+'Table A7 (cont.)'!E74+'Table A7 (cont.)'!F74)/100</f>
        <v>9.2651897503972652E-3</v>
      </c>
      <c r="E73" s="153">
        <f>($B73-$C73)*('Table A7 (cont.)'!C74)/100</f>
        <v>2.975110654921947E-3</v>
      </c>
      <c r="F73" s="153">
        <f>($B73-$C73)*('Table A7 (cont.)'!B74)/100</f>
        <v>1.2332710812212837E-2</v>
      </c>
      <c r="G73" s="6">
        <f t="shared" si="2"/>
        <v>-5.3664580078327528E-8</v>
      </c>
      <c r="H73" s="1"/>
      <c r="I73" s="1">
        <v>1983</v>
      </c>
      <c r="J73" s="6">
        <f>0.01*'Table A3'!F76</f>
        <v>4.6208721299842916E-2</v>
      </c>
      <c r="K73" s="153">
        <f>$J73*'Table A8'!U74/100</f>
        <v>2.6207214268912194E-2</v>
      </c>
      <c r="L73" s="153">
        <f>($J73-$K73)*('Table A7 (cont.)'!D74+'Table A7 (cont.)'!E74+'Table A7 (cont.)'!F74)/100</f>
        <v>7.5414995575248545E-3</v>
      </c>
      <c r="M73" s="153">
        <f>($J73-$K73)*('Table A7 (cont.)'!C74)/100</f>
        <v>2.4216229016485401E-3</v>
      </c>
      <c r="N73" s="153">
        <f>($J73-$K73)*('Table A7 (cont.)'!B74)/100</f>
        <v>1.0038340890902662E-2</v>
      </c>
      <c r="O73" s="6">
        <f t="shared" si="3"/>
        <v>-4.3680854662497826E-8</v>
      </c>
    </row>
    <row r="74" spans="1:15" ht="9.75" customHeight="1">
      <c r="A74" s="1">
        <v>1984</v>
      </c>
      <c r="B74" s="6">
        <f>0.01*'Table A2'!F77</f>
        <v>3.8673054887381736E-2</v>
      </c>
      <c r="C74" s="153">
        <f>$B74*'Table A8'!F75/100</f>
        <v>1.2043167493777091E-2</v>
      </c>
      <c r="D74" s="153">
        <f>($B74-$C74)*('Table A7 (cont.)'!D75+'Table A7 (cont.)'!E75+'Table A7 (cont.)'!F75)/100</f>
        <v>9.060122471191116E-3</v>
      </c>
      <c r="E74" s="153">
        <f>($B74-$C74)*('Table A7 (cont.)'!C75)/100</f>
        <v>3.2248652023403501E-3</v>
      </c>
      <c r="F74" s="153">
        <f>($B74-$C74)*('Table A7 (cont.)'!B75)/100</f>
        <v>1.4344899720073181E-2</v>
      </c>
      <c r="G74" s="6">
        <f t="shared" si="2"/>
        <v>0</v>
      </c>
      <c r="H74" s="1"/>
      <c r="I74" s="1">
        <v>1984</v>
      </c>
      <c r="J74" s="6">
        <f>0.01*'Table A3'!F77</f>
        <v>4.9811033091065014E-2</v>
      </c>
      <c r="K74" s="153">
        <f>$J74*'Table A8'!U75/100</f>
        <v>2.7651517101765742E-2</v>
      </c>
      <c r="L74" s="153">
        <f>($J74-$K74)*('Table A7 (cont.)'!D75+'Table A7 (cont.)'!E75+'Table A7 (cont.)'!F75)/100</f>
        <v>7.5391955586558354E-3</v>
      </c>
      <c r="M74" s="153">
        <f>($J74-$K74)*('Table A7 (cont.)'!C75)/100</f>
        <v>2.683505602496757E-3</v>
      </c>
      <c r="N74" s="153">
        <f>($J74-$K74)*('Table A7 (cont.)'!B75)/100</f>
        <v>1.193681482814668E-2</v>
      </c>
      <c r="O74" s="6">
        <f t="shared" si="3"/>
        <v>0</v>
      </c>
    </row>
    <row r="75" spans="1:15" ht="9.75" customHeight="1">
      <c r="A75" s="1">
        <v>1985</v>
      </c>
      <c r="B75" s="6">
        <f>0.01*'Table A2'!F78</f>
        <v>4.0709515097490545E-2</v>
      </c>
      <c r="C75" s="153">
        <f>$B75*'Table A8'!F76/100</f>
        <v>1.3580989701614254E-2</v>
      </c>
      <c r="D75" s="153">
        <f>($B75-$C75)*('Table A7 (cont.)'!D76+'Table A7 (cont.)'!E76+'Table A7 (cont.)'!F76)/100</f>
        <v>1.0427575343191728E-2</v>
      </c>
      <c r="E75" s="153">
        <f>($B75-$C75)*('Table A7 (cont.)'!C76)/100</f>
        <v>4.2018251435462636E-3</v>
      </c>
      <c r="F75" s="153">
        <f>($B75-$C75)*('Table A7 (cont.)'!B76)/100</f>
        <v>1.2499031619207158E-2</v>
      </c>
      <c r="G75" s="6">
        <f t="shared" si="2"/>
        <v>-9.3289931141216087E-8</v>
      </c>
      <c r="H75" s="1"/>
      <c r="I75" s="1">
        <v>1985</v>
      </c>
      <c r="J75" s="6">
        <f>0.01*'Table A3'!F78</f>
        <v>5.3180289093396171E-2</v>
      </c>
      <c r="K75" s="153">
        <f>$J75*'Table A8'!U76/100</f>
        <v>3.1151006216803133E-2</v>
      </c>
      <c r="L75" s="153">
        <f>($J75-$K75)*('Table A7 (cont.)'!D76+'Table A7 (cont.)'!E76+'Table A7 (cont.)'!F76)/100</f>
        <v>8.4675449033833235E-3</v>
      </c>
      <c r="M75" s="153">
        <f>($J75-$K75)*('Table A7 (cont.)'!C76)/100</f>
        <v>3.4120245510739031E-3</v>
      </c>
      <c r="N75" s="153">
        <f>($J75-$K75)*('Table A7 (cont.)'!B76)/100</f>
        <v>1.0149637667547142E-2</v>
      </c>
      <c r="O75" s="6">
        <f t="shared" si="3"/>
        <v>-7.575458867148388E-8</v>
      </c>
    </row>
    <row r="76" spans="1:15" ht="9.75" customHeight="1">
      <c r="A76" s="1">
        <v>1986</v>
      </c>
      <c r="B76" s="6">
        <f>0.01*'Table A2'!F79</f>
        <v>4.8919275208926756E-2</v>
      </c>
      <c r="C76" s="153">
        <f>$B76*'Table A8'!F77/100</f>
        <v>2.3641839880465393E-2</v>
      </c>
      <c r="D76" s="153">
        <f>($B76-$C76)*('Table A7 (cont.)'!D77+'Table A7 (cont.)'!E77+'Table A7 (cont.)'!F77)/100</f>
        <v>9.1418614691432774E-3</v>
      </c>
      <c r="E76" s="153">
        <f>($B76-$C76)*('Table A7 (cont.)'!C77)/100</f>
        <v>3.6962105082956366E-3</v>
      </c>
      <c r="F76" s="153">
        <f>($B76-$C76)*('Table A7 (cont.)'!B77)/100</f>
        <v>1.2439454349225441E-2</v>
      </c>
      <c r="G76" s="6">
        <f t="shared" si="2"/>
        <v>9.0998202993686217E-8</v>
      </c>
      <c r="H76" s="1"/>
      <c r="I76" s="1">
        <v>1986</v>
      </c>
      <c r="J76" s="6">
        <f>0.01*'Table A3'!F79</f>
        <v>7.3978961510816968E-2</v>
      </c>
      <c r="K76" s="153">
        <f>$J76*'Table A8'!U77/100</f>
        <v>5.6123755140626577E-2</v>
      </c>
      <c r="L76" s="153">
        <f>($J76-$K76)*('Table A7 (cont.)'!D77+'Table A7 (cont.)'!E77+'Table A7 (cont.)'!F77)/100</f>
        <v>6.4575310358110181E-3</v>
      </c>
      <c r="M76" s="153">
        <f>($J76-$K76)*('Table A7 (cont.)'!C77)/100</f>
        <v>2.6108899322937018E-3</v>
      </c>
      <c r="N76" s="153">
        <f>($J76-$K76)*('Table A7 (cont.)'!B77)/100</f>
        <v>8.7868496804300762E-3</v>
      </c>
      <c r="O76" s="6">
        <f t="shared" si="3"/>
        <v>6.4278344411028421E-8</v>
      </c>
    </row>
    <row r="77" spans="1:15" ht="9.75" customHeight="1">
      <c r="A77" s="1">
        <v>1987</v>
      </c>
      <c r="B77" s="6">
        <f>0.01*'Table A2'!F80</f>
        <v>4.2452021853704197E-2</v>
      </c>
      <c r="C77" s="153">
        <f>$B77*'Table A8'!F78/100</f>
        <v>7.007363779279999E-3</v>
      </c>
      <c r="D77" s="153">
        <f>($B77-$C77)*('Table A7 (cont.)'!D78+'Table A7 (cont.)'!E78+'Table A7 (cont.)'!F78)/100</f>
        <v>9.0809265820882782E-3</v>
      </c>
      <c r="E77" s="153">
        <f>($B77-$C77)*('Table A7 (cont.)'!C78)/100</f>
        <v>7.8144834375060233E-3</v>
      </c>
      <c r="F77" s="153">
        <f>($B77-$C77)*('Table A7 (cont.)'!B78)/100</f>
        <v>1.854920266585618E-2</v>
      </c>
      <c r="G77" s="6">
        <f t="shared" si="2"/>
        <v>-4.5388973718418768E-8</v>
      </c>
      <c r="H77" s="1"/>
      <c r="I77" s="1">
        <v>1987</v>
      </c>
      <c r="J77" s="6">
        <f>0.01*'Table A3'!F80</f>
        <v>4.8990274086337278E-2</v>
      </c>
      <c r="K77" s="153">
        <f>$J77*'Table A8'!U78/100</f>
        <v>1.7314480972035702E-2</v>
      </c>
      <c r="L77" s="153">
        <f>($J77-$K77)*('Table A7 (cont.)'!D78+'Table A7 (cont.)'!E78+'Table A7 (cont.)'!F78)/100</f>
        <v>8.1153428281466877E-3</v>
      </c>
      <c r="M77" s="153">
        <f>($J77-$K77)*('Table A7 (cont.)'!C78)/100</f>
        <v>6.9835618146416034E-3</v>
      </c>
      <c r="N77" s="153">
        <f>($J77-$K77)*('Table A7 (cont.)'!B78)/100</f>
        <v>1.6576847908793282E-2</v>
      </c>
      <c r="O77" s="6">
        <f t="shared" si="3"/>
        <v>-4.0562720002301766E-8</v>
      </c>
    </row>
    <row r="78" spans="1:15" ht="9.75" customHeight="1">
      <c r="A78" s="1">
        <v>1988</v>
      </c>
      <c r="B78" s="6">
        <f>0.01*'Table A2'!F81</f>
        <v>6.0999488667388316E-2</v>
      </c>
      <c r="C78" s="153">
        <f>$B78*'Table A8'!F79/100</f>
        <v>1.1453179085704786E-2</v>
      </c>
      <c r="D78" s="153">
        <f>($B78-$C78)*('Table A7 (cont.)'!D79+'Table A7 (cont.)'!E79+'Table A7 (cont.)'!F79)/100</f>
        <v>1.2300325040832148E-2</v>
      </c>
      <c r="E78" s="153">
        <f>($B78-$C78)*('Table A7 (cont.)'!C79)/100</f>
        <v>1.3267438704651031E-2</v>
      </c>
      <c r="F78" s="153">
        <f>($B78-$C78)*('Table A7 (cont.)'!B79)/100</f>
        <v>2.3978504650881222E-2</v>
      </c>
      <c r="G78" s="6">
        <f t="shared" si="2"/>
        <v>-4.1185319127334807E-8</v>
      </c>
      <c r="H78" s="1"/>
      <c r="I78" s="1">
        <v>1988</v>
      </c>
      <c r="J78" s="6">
        <f>0.01*'Table A3'!F81</f>
        <v>6.7990305904861006E-2</v>
      </c>
      <c r="K78" s="153">
        <f>$J78*'Table A8'!U79/100</f>
        <v>2.2542001463711672E-2</v>
      </c>
      <c r="L78" s="153">
        <f>($J78-$K78)*('Table A7 (cont.)'!D79+'Table A7 (cont.)'!E79+'Table A7 (cont.)'!F79)/100</f>
        <v>1.128295773995438E-2</v>
      </c>
      <c r="M78" s="153">
        <f>($J78-$K78)*('Table A7 (cont.)'!C79)/100</f>
        <v>1.2170080849496428E-2</v>
      </c>
      <c r="N78" s="153">
        <f>($J78-$K78)*('Table A7 (cont.)'!B79)/100</f>
        <v>2.1995228072841978E-2</v>
      </c>
      <c r="O78" s="6">
        <f t="shared" si="3"/>
        <v>-3.7778856556980323E-8</v>
      </c>
    </row>
    <row r="79" spans="1:15" ht="9.75" customHeight="1">
      <c r="A79" s="1">
        <v>1989</v>
      </c>
      <c r="B79" s="6">
        <f>0.01*'Table A2'!F82</f>
        <v>5.4703204788940356E-2</v>
      </c>
      <c r="C79" s="153">
        <f>$B79*'Table A8'!F80/100</f>
        <v>9.4100944802710945E-3</v>
      </c>
      <c r="D79" s="153">
        <f>($B79-$C79)*('Table A7 (cont.)'!D80+'Table A7 (cont.)'!E80+'Table A7 (cont.)'!F80)/100</f>
        <v>1.2641936063609851E-2</v>
      </c>
      <c r="E79" s="153">
        <f>($B79-$C79)*('Table A7 (cont.)'!C80)/100</f>
        <v>1.2970787279245465E-2</v>
      </c>
      <c r="F79" s="153">
        <f>($B79-$C79)*('Table A7 (cont.)'!B80)/100</f>
        <v>1.9680386965813944E-2</v>
      </c>
      <c r="G79" s="6">
        <f t="shared" si="2"/>
        <v>0</v>
      </c>
      <c r="H79" s="1"/>
      <c r="I79" s="1">
        <v>1989</v>
      </c>
      <c r="J79" s="6">
        <f>0.01*'Table A3'!F82</f>
        <v>5.999407496887639E-2</v>
      </c>
      <c r="K79" s="153">
        <f>$J79*'Table A8'!U80/100</f>
        <v>1.8069533123682334E-2</v>
      </c>
      <c r="L79" s="153">
        <f>($J79-$K79)*('Table A7 (cont.)'!D80+'Table A7 (cont.)'!E80+'Table A7 (cont.)'!F80)/100</f>
        <v>1.170172182681024E-2</v>
      </c>
      <c r="M79" s="153">
        <f>($J79-$K79)*('Table A7 (cont.)'!C80)/100</f>
        <v>1.2006115507367862E-2</v>
      </c>
      <c r="N79" s="153">
        <f>($J79-$K79)*('Table A7 (cont.)'!B80)/100</f>
        <v>1.8216704511015952E-2</v>
      </c>
      <c r="O79" s="6">
        <f t="shared" si="3"/>
        <v>0</v>
      </c>
    </row>
    <row r="80" spans="1:15" ht="9.75" customHeight="1">
      <c r="A80" s="1">
        <v>1990</v>
      </c>
      <c r="B80" s="6">
        <f>0.01*'Table A2'!F83</f>
        <v>5.3985926784496485E-2</v>
      </c>
      <c r="C80" s="153">
        <f>$B80*'Table A8'!F81/100</f>
        <v>6.6345801475946728E-3</v>
      </c>
      <c r="D80" s="153">
        <f>($B80-$C80)*('Table A7 (cont.)'!D81+'Table A7 (cont.)'!E81+'Table A7 (cont.)'!F81)/100</f>
        <v>1.270481034854349E-2</v>
      </c>
      <c r="E80" s="153">
        <f>($B80-$C80)*('Table A7 (cont.)'!C81)/100</f>
        <v>1.2987498340897529E-2</v>
      </c>
      <c r="F80" s="153">
        <f>($B80-$C80)*('Table A7 (cont.)'!B81)/100</f>
        <v>2.1659000390931979E-2</v>
      </c>
      <c r="G80" s="6">
        <f t="shared" si="2"/>
        <v>-3.7556528817428436E-8</v>
      </c>
      <c r="H80" s="1"/>
      <c r="I80" s="1">
        <v>1990</v>
      </c>
      <c r="J80" s="6">
        <f>0.01*'Table A3'!F83</f>
        <v>5.8245139041904224E-2</v>
      </c>
      <c r="K80" s="153">
        <f>$J80*'Table A8'!U81/100</f>
        <v>1.3624249332540184E-2</v>
      </c>
      <c r="L80" s="153">
        <f>($J80-$K80)*('Table A7 (cont.)'!D81+'Table A7 (cont.)'!E81+'Table A7 (cont.)'!F81)/100</f>
        <v>1.1972203149528802E-2</v>
      </c>
      <c r="M80" s="153">
        <f>($J80-$K80)*('Table A7 (cont.)'!C81)/100</f>
        <v>1.2238590287907693E-2</v>
      </c>
      <c r="N80" s="153">
        <f>($J80-$K80)*('Table A7 (cont.)'!B81)/100</f>
        <v>2.0410060881049585E-2</v>
      </c>
      <c r="O80" s="6">
        <f t="shared" si="3"/>
        <v>-3.5390877957397482E-8</v>
      </c>
    </row>
    <row r="81" spans="1:15" ht="9.75" customHeight="1">
      <c r="A81" s="1">
        <v>1991</v>
      </c>
      <c r="B81" s="6">
        <f>0.01*'Table A2'!F84</f>
        <v>4.6662719309980977E-2</v>
      </c>
      <c r="C81" s="153">
        <f>$B81*'Table A8'!F82/100</f>
        <v>4.3317235221396223E-3</v>
      </c>
      <c r="D81" s="153">
        <f>($B81-$C81)*('Table A7 (cont.)'!D82+'Table A7 (cont.)'!E82+'Table A7 (cont.)'!F82)/100</f>
        <v>1.1667439414630689E-2</v>
      </c>
      <c r="E81" s="153">
        <f>($B81-$C81)*('Table A7 (cont.)'!C82)/100</f>
        <v>1.2383049636226369E-2</v>
      </c>
      <c r="F81" s="153">
        <f>($B81-$C81)*('Table A7 (cont.)'!B82)/100</f>
        <v>1.828053881418281E-2</v>
      </c>
      <c r="G81" s="6">
        <f t="shared" si="2"/>
        <v>3.2077198515445549E-8</v>
      </c>
      <c r="H81" s="1"/>
      <c r="I81" s="1">
        <v>1991</v>
      </c>
      <c r="J81" s="6">
        <f>0.01*'Table A3'!F84</f>
        <v>5.1228214941781251E-2</v>
      </c>
      <c r="K81" s="153">
        <f>$J81*'Table A8'!U82/100</f>
        <v>1.1009029137832114E-2</v>
      </c>
      <c r="L81" s="153">
        <f>($J81-$K81)*('Table A7 (cont.)'!D82+'Table A7 (cont.)'!E82+'Table A7 (cont.)'!F82)/100</f>
        <v>1.1085373848165752E-2</v>
      </c>
      <c r="M81" s="153">
        <f>($J81-$K81)*('Table A7 (cont.)'!C82)/100</f>
        <v>1.1765283685624114E-2</v>
      </c>
      <c r="N81" s="153">
        <f>($J81-$K81)*('Table A7 (cont.)'!B82)/100</f>
        <v>1.7368558747089539E-2</v>
      </c>
      <c r="O81" s="6">
        <f t="shared" si="3"/>
        <v>3.0476930264200508E-8</v>
      </c>
    </row>
    <row r="82" spans="1:15" ht="9.75" customHeight="1">
      <c r="A82" s="1">
        <v>1992</v>
      </c>
      <c r="B82" s="6">
        <f>0.01*'Table A2'!F85</f>
        <v>5.6669144449461258E-2</v>
      </c>
      <c r="C82" s="153">
        <f>$B82*'Table A8'!F83/100</f>
        <v>6.151788010054309E-3</v>
      </c>
      <c r="D82" s="153">
        <f>($B82-$C82)*('Table A7 (cont.)'!D83+'Table A7 (cont.)'!E83+'Table A7 (cont.)'!F83)/100</f>
        <v>9.7392939262222894E-3</v>
      </c>
      <c r="E82" s="153">
        <f>($B82-$C82)*('Table A7 (cont.)'!C83)/100</f>
        <v>1.3922943257197179E-2</v>
      </c>
      <c r="F82" s="153">
        <f>($B82-$C82)*('Table A7 (cont.)'!B83)/100</f>
        <v>2.6855119255987474E-2</v>
      </c>
      <c r="G82" s="6">
        <f t="shared" si="2"/>
        <v>0</v>
      </c>
      <c r="H82" s="1"/>
      <c r="I82" s="1">
        <v>1992</v>
      </c>
      <c r="J82" s="6">
        <f>0.01*'Table A3'!F85</f>
        <v>6.0315047247453797E-2</v>
      </c>
      <c r="K82" s="153">
        <f>$J82*'Table A8'!U83/100</f>
        <v>1.2194496737578447E-2</v>
      </c>
      <c r="L82" s="153">
        <f>($J82-$K82)*('Table A7 (cont.)'!D83+'Table A7 (cont.)'!E83+'Table A7 (cont.)'!F83)/100</f>
        <v>9.2772112069925191E-3</v>
      </c>
      <c r="M82" s="153">
        <f>($J82-$K82)*('Table A7 (cont.)'!C83)/100</f>
        <v>1.3262366471169023E-2</v>
      </c>
      <c r="N82" s="153">
        <f>($J82-$K82)*('Table A7 (cont.)'!B83)/100</f>
        <v>2.5580972831713802E-2</v>
      </c>
      <c r="O82" s="6">
        <f t="shared" si="3"/>
        <v>0</v>
      </c>
    </row>
    <row r="83" spans="1:15" ht="9.75" customHeight="1">
      <c r="A83" s="1">
        <v>1993</v>
      </c>
      <c r="B83" s="6">
        <f>0.01*'Table A2'!F86</f>
        <v>5.2709349326827103E-2</v>
      </c>
      <c r="C83" s="153">
        <f>$B83*'Table A8'!F84/100</f>
        <v>7.2862166280887129E-3</v>
      </c>
      <c r="D83" s="153">
        <f>($B83-$C83)*('Table A7 (cont.)'!D84+'Table A7 (cont.)'!E84+'Table A7 (cont.)'!F84)/100</f>
        <v>8.6961588103623751E-3</v>
      </c>
      <c r="E83" s="153">
        <f>($B83-$C83)*('Table A7 (cont.)'!C84)/100</f>
        <v>1.3525506177633529E-2</v>
      </c>
      <c r="F83" s="153">
        <f>($B83-$C83)*('Table A7 (cont.)'!B84)/100</f>
        <v>2.3201467710742493E-2</v>
      </c>
      <c r="G83" s="6">
        <f t="shared" si="2"/>
        <v>0</v>
      </c>
      <c r="H83" s="1"/>
      <c r="I83" s="1">
        <v>1993</v>
      </c>
      <c r="J83" s="6">
        <f>0.01*'Table A3'!F86</f>
        <v>5.7306914890393447E-2</v>
      </c>
      <c r="K83" s="153">
        <f>$J83*'Table A8'!U84/100</f>
        <v>1.4466489161918521E-2</v>
      </c>
      <c r="L83" s="153">
        <f>($J83-$K83)*('Table A7 (cont.)'!D84+'Table A7 (cont.)'!E84+'Table A7 (cont.)'!F84)/100</f>
        <v>8.2017052436521957E-3</v>
      </c>
      <c r="M83" s="153">
        <f>($J83-$K83)*('Table A7 (cont.)'!C84)/100</f>
        <v>1.2756461485956288E-2</v>
      </c>
      <c r="N83" s="153">
        <f>($J83-$K83)*('Table A7 (cont.)'!B84)/100</f>
        <v>2.188225899886645E-2</v>
      </c>
      <c r="O83" s="6">
        <f t="shared" si="3"/>
        <v>0</v>
      </c>
    </row>
    <row r="84" spans="1:15" ht="9.75" customHeight="1">
      <c r="A84" s="1">
        <v>1994</v>
      </c>
      <c r="B84" s="6">
        <f>0.01*'Table A2'!F87</f>
        <v>5.1760269187222381E-2</v>
      </c>
      <c r="C84" s="153">
        <f>$B84*'Table A8'!F85/100</f>
        <v>6.3470776188537551E-3</v>
      </c>
      <c r="D84" s="153">
        <f>($B84-$C84)*('Table A7 (cont.)'!D85+'Table A7 (cont.)'!E85+'Table A7 (cont.)'!F85)/100</f>
        <v>8.9125902978966654E-3</v>
      </c>
      <c r="E84" s="153">
        <f>($B84-$C84)*('Table A7 (cont.)'!C85)/100</f>
        <v>1.6314626318444925E-2</v>
      </c>
      <c r="F84" s="153">
        <f>($B84-$C84)*('Table A7 (cont.)'!B85)/100</f>
        <v>2.0185974952027036E-2</v>
      </c>
      <c r="G84" s="6">
        <f t="shared" si="2"/>
        <v>0</v>
      </c>
      <c r="H84" s="1"/>
      <c r="I84" s="1">
        <v>1994</v>
      </c>
      <c r="J84" s="6">
        <f>0.01*'Table A3'!F87</f>
        <v>5.7039958392342771E-2</v>
      </c>
      <c r="K84" s="153">
        <f>$J84*'Table A8'!U85/100</f>
        <v>1.445826694024069E-2</v>
      </c>
      <c r="L84" s="153">
        <f>($J84-$K84)*('Table A7 (cont.)'!D85+'Table A7 (cont.)'!E85+'Table A7 (cont.)'!F85)/100</f>
        <v>8.3568927220780131E-3</v>
      </c>
      <c r="M84" s="153">
        <f>($J84-$K84)*('Table A7 (cont.)'!C85)/100</f>
        <v>1.5297413814276911E-2</v>
      </c>
      <c r="N84" s="153">
        <f>($J84-$K84)*('Table A7 (cont.)'!B85)/100</f>
        <v>1.8927384915747157E-2</v>
      </c>
      <c r="O84" s="6">
        <f t="shared" si="3"/>
        <v>0</v>
      </c>
    </row>
    <row r="85" spans="1:15" ht="9.75" customHeight="1">
      <c r="A85" s="1">
        <v>1995</v>
      </c>
      <c r="B85" s="6">
        <f>0.01*'Table A2'!F88</f>
        <v>5.5820000000000002E-2</v>
      </c>
      <c r="C85" s="153">
        <f>$B85*'Table A8'!F86/100</f>
        <v>7.658504E-3</v>
      </c>
      <c r="D85" s="153">
        <f>($B85-$C85)*('Table A7 (cont.)'!D86+'Table A7 (cont.)'!E86+'Table A7 (cont.)'!F86)/100</f>
        <v>8.866675091131997E-3</v>
      </c>
      <c r="E85" s="153">
        <f>($B85-$C85)*('Table A7 (cont.)'!C86)/100</f>
        <v>1.6852587229260318E-2</v>
      </c>
      <c r="F85" s="153">
        <f>($B85-$C85)*('Table A7 (cont.)'!B86)/100</f>
        <v>2.2442233679607678E-2</v>
      </c>
      <c r="G85" s="6">
        <f t="shared" si="2"/>
        <v>0</v>
      </c>
      <c r="H85" s="1"/>
      <c r="I85" s="1">
        <v>1995</v>
      </c>
      <c r="J85" s="6">
        <f>0.01*'Table A3'!F88</f>
        <v>6.2060000000000004E-2</v>
      </c>
      <c r="K85" s="153">
        <f>$J85*'Table A8'!U86/100</f>
        <v>1.6718964000000003E-2</v>
      </c>
      <c r="L85" s="153">
        <f>($J85-$K85)*('Table A7 (cont.)'!D86+'Table A7 (cont.)'!E86+'Table A7 (cont.)'!F86)/100</f>
        <v>8.3474199910093978E-3</v>
      </c>
      <c r="M85" s="153">
        <f>($J85-$K85)*('Table A7 (cont.)'!C86)/100</f>
        <v>1.5865656753167142E-2</v>
      </c>
      <c r="N85" s="153">
        <f>($J85-$K85)*('Table A7 (cont.)'!B86)/100</f>
        <v>2.1127959255823458E-2</v>
      </c>
      <c r="O85" s="6">
        <f t="shared" si="3"/>
        <v>0</v>
      </c>
    </row>
    <row r="86" spans="1:15" ht="9.75" customHeight="1">
      <c r="A86" s="1">
        <v>1996</v>
      </c>
      <c r="B86" s="6">
        <f>0.01*'Table A2'!F89</f>
        <v>6.3469999999999999E-2</v>
      </c>
      <c r="C86" s="153">
        <f>$B86*'Table A8'!F87/100</f>
        <v>1.2732081999999999E-2</v>
      </c>
      <c r="D86" s="153">
        <f>($B86-$C86)*('Table A7 (cont.)'!D87+'Table A7 (cont.)'!E87+'Table A7 (cont.)'!F87)/100</f>
        <v>8.8713537607361965E-3</v>
      </c>
      <c r="E86" s="153">
        <f>($B86-$C86)*('Table A7 (cont.)'!C87)/100</f>
        <v>1.7530002548261758E-2</v>
      </c>
      <c r="F86" s="153">
        <f>($B86-$C86)*('Table A7 (cont.)'!B87)/100</f>
        <v>2.4336561691002047E-2</v>
      </c>
      <c r="G86" s="6">
        <f t="shared" si="2"/>
        <v>0</v>
      </c>
      <c r="H86" s="1"/>
      <c r="I86" s="1">
        <v>1996</v>
      </c>
      <c r="J86" s="6">
        <f>0.01*'Table A3'!F89</f>
        <v>7.2400000000000006E-2</v>
      </c>
      <c r="K86" s="153">
        <f>$J86*'Table A8'!U87/100</f>
        <v>2.5376200000000002E-2</v>
      </c>
      <c r="L86" s="153">
        <f>($J86-$K86)*('Table A7 (cont.)'!D87+'Table A7 (cont.)'!E87+'Table A7 (cont.)'!F87)/100</f>
        <v>8.2219527607361974E-3</v>
      </c>
      <c r="M86" s="153">
        <f>($J86-$K86)*('Table A7 (cont.)'!C87)/100</f>
        <v>1.6246770981595094E-2</v>
      </c>
      <c r="N86" s="153">
        <f>($J86-$K86)*('Table A7 (cont.)'!B87)/100</f>
        <v>2.2555076257668713E-2</v>
      </c>
      <c r="O86" s="6">
        <f t="shared" si="3"/>
        <v>0</v>
      </c>
    </row>
    <row r="87" spans="1:15" ht="9.75" customHeight="1">
      <c r="A87" s="1">
        <v>1997</v>
      </c>
      <c r="B87" s="6">
        <f>0.01*'Table A2'!F90</f>
        <v>7.1459999999999996E-2</v>
      </c>
      <c r="C87" s="153">
        <f>$B87*'Table A8'!F88/100</f>
        <v>1.6900289999999998E-2</v>
      </c>
      <c r="D87" s="153">
        <f>($B87-$C87)*('Table A7 (cont.)'!D88+'Table A7 (cont.)'!E88+'Table A7 (cont.)'!F88)/100</f>
        <v>8.8994936803278666E-3</v>
      </c>
      <c r="E87" s="153">
        <f>($B87-$C87)*('Table A7 (cont.)'!C88)/100</f>
        <v>1.8190296756147539E-2</v>
      </c>
      <c r="F87" s="153">
        <f>($B87-$C87)*('Table A7 (cont.)'!B88)/100</f>
        <v>2.7469919563524584E-2</v>
      </c>
      <c r="G87" s="6">
        <f t="shared" si="2"/>
        <v>0</v>
      </c>
      <c r="H87" s="1"/>
      <c r="I87" s="1">
        <v>1997</v>
      </c>
      <c r="J87" s="6">
        <f>0.01*'Table A3'!F90</f>
        <v>8.1850000000000006E-2</v>
      </c>
      <c r="K87" s="153">
        <f>$J87*'Table A8'!U88/100</f>
        <v>3.1839650000000004E-2</v>
      </c>
      <c r="L87" s="153">
        <f>($J87-$K87)*('Table A7 (cont.)'!D88+'Table A7 (cont.)'!E88+'Table A7 (cont.)'!F88)/100</f>
        <v>8.1574259426229496E-3</v>
      </c>
      <c r="M87" s="153">
        <f>($J87-$K87)*('Table A7 (cont.)'!C88)/100</f>
        <v>1.6673532674180327E-2</v>
      </c>
      <c r="N87" s="153">
        <f>($J87-$K87)*('Table A7 (cont.)'!B88)/100</f>
        <v>2.517939138319672E-2</v>
      </c>
      <c r="O87" s="6">
        <f t="shared" si="3"/>
        <v>0</v>
      </c>
    </row>
    <row r="88" spans="1:15" ht="9.75" customHeight="1">
      <c r="A88" s="1">
        <v>1998</v>
      </c>
      <c r="B88" s="6">
        <f>0.01*'Table A2'!F91</f>
        <v>7.5830000000000009E-2</v>
      </c>
      <c r="C88" s="153">
        <f>$B88*'Table A8'!F89/100</f>
        <v>1.8153702000000004E-2</v>
      </c>
      <c r="D88" s="153">
        <f>($B88-$C88)*('Table A7 (cont.)'!D89+'Table A7 (cont.)'!E89+'Table A7 (cont.)'!F89)/100</f>
        <v>8.7300565839311343E-3</v>
      </c>
      <c r="E88" s="153">
        <f>($B88-$C88)*('Table A7 (cont.)'!C89)/100</f>
        <v>1.8311249354785817E-2</v>
      </c>
      <c r="F88" s="153">
        <f>($B88-$C88)*('Table A7 (cont.)'!B89)/100</f>
        <v>3.0634992061283051E-2</v>
      </c>
      <c r="G88" s="6">
        <f t="shared" si="2"/>
        <v>0</v>
      </c>
      <c r="H88" s="1"/>
      <c r="I88" s="1">
        <v>1998</v>
      </c>
      <c r="J88" s="6">
        <f>0.01*'Table A3'!F91</f>
        <v>8.9960000000000012E-2</v>
      </c>
      <c r="K88" s="153">
        <f>$J88*'Table A8'!U89/100</f>
        <v>3.8152036E-2</v>
      </c>
      <c r="L88" s="153">
        <f>($J88-$K88)*('Table A7 (cont.)'!D89+'Table A7 (cont.)'!E89+'Table A7 (cont.)'!F89)/100</f>
        <v>7.8418080373027291E-3</v>
      </c>
      <c r="M88" s="153">
        <f>($J88-$K88)*('Table A7 (cont.)'!C89)/100</f>
        <v>1.6448152538634971E-2</v>
      </c>
      <c r="N88" s="153">
        <f>($J88-$K88)*('Table A7 (cont.)'!B89)/100</f>
        <v>2.7518003424062316E-2</v>
      </c>
      <c r="O88" s="6">
        <f t="shared" si="3"/>
        <v>0</v>
      </c>
    </row>
    <row r="89" spans="1:15" ht="9.75" customHeight="1">
      <c r="A89" s="1">
        <v>1999</v>
      </c>
      <c r="B89" s="6">
        <f>0.01*'Table A2'!F92</f>
        <v>7.9960000000000003E-2</v>
      </c>
      <c r="C89" s="153">
        <f>$B89*'Table A8'!F90/100</f>
        <v>1.89905E-2</v>
      </c>
      <c r="D89" s="153">
        <f>($B89-$C89)*('Table A7 (cont.)'!D90+'Table A7 (cont.)'!E90+'Table A7 (cont.)'!F90)/100</f>
        <v>8.3529277077569429E-3</v>
      </c>
      <c r="E89" s="153">
        <f>($B89-$C89)*('Table A7 (cont.)'!C90)/100</f>
        <v>1.8273981709191516E-2</v>
      </c>
      <c r="F89" s="153">
        <f>($B89-$C89)*('Table A7 (cont.)'!B90)/100</f>
        <v>3.4342590583051544E-2</v>
      </c>
      <c r="G89" s="6">
        <f t="shared" si="2"/>
        <v>0</v>
      </c>
      <c r="H89" s="1"/>
      <c r="I89" s="1">
        <v>1999</v>
      </c>
      <c r="J89" s="6">
        <f>0.01*'Table A3'!F92</f>
        <v>9.622E-2</v>
      </c>
      <c r="K89" s="153">
        <f>$J89*'Table A8'!U90/100</f>
        <v>4.1316868E-2</v>
      </c>
      <c r="L89" s="153">
        <f>($J89-$K89)*('Table A7 (cont.)'!D90+'Table A7 (cont.)'!E90+'Table A7 (cont.)'!F90)/100</f>
        <v>7.5218247242545347E-3</v>
      </c>
      <c r="M89" s="153">
        <f>($J89-$K89)*('Table A7 (cont.)'!C90)/100</f>
        <v>1.6455749677221028E-2</v>
      </c>
      <c r="N89" s="153">
        <f>($J89-$K89)*('Table A7 (cont.)'!B90)/100</f>
        <v>3.0925557598524441E-2</v>
      </c>
      <c r="O89" s="6">
        <f t="shared" si="3"/>
        <v>0</v>
      </c>
    </row>
    <row r="90" spans="1:15" ht="9.75" customHeight="1">
      <c r="A90" s="1">
        <v>2000</v>
      </c>
      <c r="B90" s="6">
        <f>0.01*'Table A2'!F93</f>
        <v>8.7810000000000013E-2</v>
      </c>
      <c r="C90" s="153">
        <f>$B90*'Table A8'!F91/100</f>
        <v>1.8792218100000001E-2</v>
      </c>
      <c r="D90" s="153">
        <f>($B90-$C90)*('Table A7 (cont.)'!D91+'Table A7 (cont.)'!E91+'Table A7 (cont.)'!F91)/100</f>
        <v>9.7222867565889166E-3</v>
      </c>
      <c r="E90" s="153">
        <f>($B90-$C90)*('Table A7 (cont.)'!C91)/100</f>
        <v>1.8733696632050899E-2</v>
      </c>
      <c r="F90" s="153">
        <f>($B90-$C90)*('Table A7 (cont.)'!B91)/100</f>
        <v>4.0561798511360207E-2</v>
      </c>
      <c r="G90" s="6">
        <f t="shared" si="2"/>
        <v>0</v>
      </c>
      <c r="H90" s="1"/>
      <c r="I90" s="1">
        <v>2000</v>
      </c>
      <c r="J90" s="6">
        <f>0.01*'Table A3'!F93</f>
        <v>0.10877000000000001</v>
      </c>
      <c r="K90" s="153">
        <f>$J90*'Table A8'!U91/100</f>
        <v>4.9599120000000003E-2</v>
      </c>
      <c r="L90" s="153">
        <f>($J90-$K90)*('Table A7 (cont.)'!D91+'Table A7 (cont.)'!E91+'Table A7 (cont.)'!F91)/100</f>
        <v>8.3351890942138743E-3</v>
      </c>
      <c r="M90" s="153">
        <f>($J90-$K90)*('Table A7 (cont.)'!C91)/100</f>
        <v>1.6060923501969099E-2</v>
      </c>
      <c r="N90" s="153">
        <f>($J90-$K90)*('Table A7 (cont.)'!B91)/100</f>
        <v>3.4774767403817027E-2</v>
      </c>
      <c r="O90" s="6">
        <f t="shared" si="3"/>
        <v>0</v>
      </c>
    </row>
    <row r="91" spans="1:15" ht="9.75" customHeight="1">
      <c r="A91" s="1">
        <v>2001</v>
      </c>
      <c r="B91" s="6">
        <f>0.01*'Table A2'!F94</f>
        <v>7.0910000000000001E-2</v>
      </c>
      <c r="C91" s="153">
        <f>$B91*'Table A8'!F92/100</f>
        <v>1.1612221600000002E-2</v>
      </c>
      <c r="D91" s="153">
        <f>($B91-$C91)*('Table A7 (cont.)'!D92+'Table A7 (cont.)'!E92+'Table A7 (cont.)'!F92)/100</f>
        <v>8.7919157125464602E-3</v>
      </c>
      <c r="E91" s="153">
        <f>($B91-$C91)*('Table A7 (cont.)'!C92)/100</f>
        <v>1.8656016268086391E-2</v>
      </c>
      <c r="F91" s="153">
        <f>($B91-$C91)*('Table A7 (cont.)'!B92)/100</f>
        <v>3.1849846419367153E-2</v>
      </c>
      <c r="G91" s="6">
        <f t="shared" si="2"/>
        <v>0</v>
      </c>
      <c r="H91" s="1"/>
      <c r="I91" s="1">
        <v>2001</v>
      </c>
      <c r="J91" s="6">
        <f>0.01*'Table A3'!F94</f>
        <v>8.3690000000000001E-2</v>
      </c>
      <c r="K91" s="153">
        <f>$J91*'Table A8'!U92/100</f>
        <v>2.8128209000000001E-2</v>
      </c>
      <c r="L91" s="153">
        <f>($J91-$K91)*('Table A7 (cont.)'!D92+'Table A7 (cont.)'!E92+'Table A7 (cont.)'!F92)/100</f>
        <v>8.2379913125062779E-3</v>
      </c>
      <c r="M91" s="153">
        <f>($J91-$K91)*('Table A7 (cont.)'!C92)/100</f>
        <v>1.7480615711903565E-2</v>
      </c>
      <c r="N91" s="153">
        <f>($J91-$K91)*('Table A7 (cont.)'!B92)/100</f>
        <v>2.9843183975590156E-2</v>
      </c>
      <c r="O91" s="6">
        <f t="shared" si="3"/>
        <v>0</v>
      </c>
    </row>
    <row r="92" spans="1:15" ht="9.75" customHeight="1">
      <c r="A92" s="1">
        <v>2002</v>
      </c>
      <c r="B92" s="6">
        <f>0.01*'Table A2'!F95</f>
        <v>6.5610000000000002E-2</v>
      </c>
      <c r="C92" s="153">
        <f>$B92*'Table A8'!F93/100</f>
        <v>8.5922856000000009E-3</v>
      </c>
      <c r="D92" s="153">
        <f>($B92-$C92)*('Table A7 (cont.)'!D93+'Table A7 (cont.)'!E93+'Table A7 (cont.)'!F93)/100</f>
        <v>9.0601148181600009E-3</v>
      </c>
      <c r="E92" s="153">
        <f>($B92-$C92)*('Table A7 (cont.)'!C93)/100</f>
        <v>1.9728129182400002E-2</v>
      </c>
      <c r="F92" s="153">
        <f>($B92-$C92)*('Table A7 (cont.)'!B93)/100</f>
        <v>2.8223768628000002E-2</v>
      </c>
      <c r="G92" s="6">
        <f t="shared" si="2"/>
        <v>-5.7017714399920649E-6</v>
      </c>
      <c r="H92" s="1"/>
      <c r="I92" s="1">
        <v>2002</v>
      </c>
      <c r="J92" s="6">
        <f>0.01*'Table A3'!F95</f>
        <v>7.3410000000000003E-2</v>
      </c>
      <c r="K92" s="153">
        <f>$J92*'Table A8'!U93/100</f>
        <v>2.0430003000000002E-2</v>
      </c>
      <c r="L92" s="153">
        <f>($J92-$K92)*('Table A7 (cont.)'!D93+'Table A7 (cont.)'!E93+'Table A7 (cont.)'!F93)/100</f>
        <v>8.4185215233000005E-3</v>
      </c>
      <c r="M92" s="153">
        <f>($J92-$K92)*('Table A7 (cont.)'!C93)/100</f>
        <v>1.8331078962000001E-2</v>
      </c>
      <c r="N92" s="153">
        <f>($J92-$K92)*('Table A7 (cont.)'!B93)/100</f>
        <v>2.6225098515000003E-2</v>
      </c>
      <c r="O92" s="6">
        <f t="shared" si="3"/>
        <v>-5.297999700004663E-6</v>
      </c>
    </row>
    <row r="93" spans="1:15" ht="9.75" customHeight="1">
      <c r="A93" s="1">
        <v>2003</v>
      </c>
      <c r="B93" s="6">
        <f>0.01*'Table A2'!F96</f>
        <v>6.9150000000000003E-2</v>
      </c>
      <c r="C93" s="153">
        <f>$B93*'Table A8'!F94/100</f>
        <v>1.0928466000000001E-2</v>
      </c>
      <c r="D93" s="153">
        <f>($B93-$C93)*('Table A7 (cont.)'!D94+'Table A7 (cont.)'!E94+'Table A7 (cont.)'!F94)/100</f>
        <v>1.0060681075200003E-2</v>
      </c>
      <c r="E93" s="153">
        <f>($B93-$C93)*('Table A7 (cont.)'!C94)/100</f>
        <v>2.0429936280600004E-2</v>
      </c>
      <c r="F93" s="153">
        <f>($B93-$C93)*('Table A7 (cont.)'!B94)/100</f>
        <v>2.7736738797600004E-2</v>
      </c>
      <c r="G93" s="6">
        <f t="shared" si="2"/>
        <v>5.8221534000174602E-6</v>
      </c>
      <c r="H93" s="1"/>
      <c r="I93" s="1">
        <v>2003</v>
      </c>
      <c r="J93" s="6">
        <f>0.01*'Table A3'!F96</f>
        <v>7.8670000000000004E-2</v>
      </c>
      <c r="K93" s="153">
        <f>$J93*'Table A8'!U94/100</f>
        <v>2.4678779000000005E-2</v>
      </c>
      <c r="L93" s="153">
        <f>($J93-$K93)*('Table A7 (cont.)'!D94+'Table A7 (cont.)'!E94+'Table A7 (cont.)'!F94)/100</f>
        <v>9.3296829887999991E-3</v>
      </c>
      <c r="M93" s="153">
        <f>($J93-$K93)*('Table A7 (cont.)'!C94)/100</f>
        <v>1.8945519448900001E-2</v>
      </c>
      <c r="N93" s="153">
        <f>($J93-$K93)*('Table A7 (cont.)'!B94)/100</f>
        <v>2.5721417684399998E-2</v>
      </c>
      <c r="O93" s="6">
        <f t="shared" si="3"/>
        <v>5.3991220999999312E-6</v>
      </c>
    </row>
    <row r="94" spans="1:15" ht="9.75" customHeight="1">
      <c r="A94" s="1">
        <v>2004</v>
      </c>
      <c r="B94" s="6">
        <f>0.01*'Table A2'!F97</f>
        <v>8.1430000000000002E-2</v>
      </c>
      <c r="C94" s="153">
        <f>$B94*'Table A8'!F95/100</f>
        <v>1.7139386399999998E-2</v>
      </c>
      <c r="D94" s="153">
        <f>($B94-$C94)*('Table A7 (cont.)'!D95+'Table A7 (cont.)'!E95+'Table A7 (cont.)'!F95)/100</f>
        <v>1.2144496909040001E-2</v>
      </c>
      <c r="E94" s="153">
        <f>($B94-$C94)*('Table A7 (cont.)'!C95)/100</f>
        <v>2.2051680464799998E-2</v>
      </c>
      <c r="F94" s="153">
        <f>($B94-$C94)*('Table A7 (cont.)'!B95)/100</f>
        <v>3.0094436226160003E-2</v>
      </c>
      <c r="G94" s="6">
        <f t="shared" si="2"/>
        <v>0</v>
      </c>
      <c r="H94" s="1"/>
      <c r="I94" s="1">
        <v>2004</v>
      </c>
      <c r="J94" s="6">
        <f>0.01*'Table A3'!F97</f>
        <v>9.4649999999999998E-2</v>
      </c>
      <c r="K94" s="153">
        <f>$J94*'Table A8'!U95/100</f>
        <v>3.5891279999999998E-2</v>
      </c>
      <c r="L94" s="153">
        <f>($J94-$K94)*('Table A7 (cont.)'!D95+'Table A7 (cont.)'!E95+'Table A7 (cont.)'!F95)/100</f>
        <v>1.1099522208000001E-2</v>
      </c>
      <c r="M94" s="153">
        <f>($J94-$K94)*('Table A7 (cont.)'!C95)/100</f>
        <v>2.015424096E-2</v>
      </c>
      <c r="N94" s="153">
        <f>($J94-$K94)*('Table A7 (cont.)'!B95)/100</f>
        <v>2.7504956832000001E-2</v>
      </c>
      <c r="O94" s="6">
        <f t="shared" si="3"/>
        <v>0</v>
      </c>
    </row>
    <row r="95" spans="1:15" ht="9.75" customHeight="1">
      <c r="A95" s="1">
        <f t="shared" ref="A95:A107" si="4">A94+1</f>
        <v>2005</v>
      </c>
      <c r="B95" s="6">
        <f>0.01*'Table A2'!F98</f>
        <v>9.4320000000000001E-2</v>
      </c>
      <c r="C95" s="153">
        <f>$B95*'Table A8'!F96/100</f>
        <v>2.3578113599999999E-2</v>
      </c>
      <c r="D95" s="153">
        <f>($B95-$C95)*('Table A7 (cont.)'!D96+'Table A7 (cont.)'!E96+'Table A7 (cont.)'!F96)/100</f>
        <v>1.4226193355040002E-2</v>
      </c>
      <c r="E95" s="153">
        <f>($B95-$C95)*('Table A7 (cont.)'!C96)/100</f>
        <v>2.6224017288480003E-2</v>
      </c>
      <c r="F95" s="153">
        <f>($B95-$C95)*('Table A7 (cont.)'!B96)/100</f>
        <v>3.0291675756480004E-2</v>
      </c>
      <c r="G95" s="6">
        <f t="shared" ref="G95:G100" si="5">SUM(C95:F95)-B95</f>
        <v>0</v>
      </c>
      <c r="H95" s="1"/>
      <c r="I95" s="1">
        <f t="shared" ref="I95:I107" si="6">I94+1</f>
        <v>2005</v>
      </c>
      <c r="J95" s="6">
        <f>0.01*'Table A3'!F98</f>
        <v>0.10984000000000001</v>
      </c>
      <c r="K95" s="153">
        <f>$J95*'Table A8'!U96/100</f>
        <v>4.5616552000000005E-2</v>
      </c>
      <c r="L95" s="153">
        <f>($J95-$K95)*('Table A7 (cont.)'!D96+'Table A7 (cont.)'!E96+'Table A7 (cont.)'!F96)/100</f>
        <v>1.2915335392800001E-2</v>
      </c>
      <c r="M95" s="153">
        <f>($J95-$K95)*('Table A7 (cont.)'!C96)/100</f>
        <v>2.3807632173600001E-2</v>
      </c>
      <c r="N95" s="153">
        <f>($J95-$K95)*('Table A7 (cont.)'!B96)/100</f>
        <v>2.75004804336E-2</v>
      </c>
      <c r="O95" s="6">
        <f t="shared" ref="O95:O100" si="7">SUM(K95:N95)-J95</f>
        <v>0</v>
      </c>
    </row>
    <row r="96" spans="1:15" ht="9.75" customHeight="1">
      <c r="A96" s="1">
        <f t="shared" si="4"/>
        <v>2006</v>
      </c>
      <c r="B96" s="6">
        <f>0.01*'Table A2'!F99</f>
        <v>9.9250000000000005E-2</v>
      </c>
      <c r="C96" s="153">
        <f>$B96*'Table A8'!F97/100</f>
        <v>2.7631200000000002E-2</v>
      </c>
      <c r="D96" s="153">
        <f>($B96-$C96)*('Table A7 (cont.)'!D97+'Table A7 (cont.)'!E97+'Table A7 (cont.)'!F97)/100</f>
        <v>1.6472324000000003E-2</v>
      </c>
      <c r="E96" s="153">
        <f>($B96-$C96)*('Table A7 (cont.)'!C97)/100</f>
        <v>2.5446159640000007E-2</v>
      </c>
      <c r="F96" s="153">
        <f>($B96-$C96)*('Table A7 (cont.)'!B97)/100</f>
        <v>2.9700316360000003E-2</v>
      </c>
      <c r="G96" s="6">
        <f t="shared" si="5"/>
        <v>0</v>
      </c>
      <c r="H96" s="1"/>
      <c r="I96" s="1">
        <f t="shared" si="6"/>
        <v>2006</v>
      </c>
      <c r="J96" s="6">
        <f>0.01*'Table A3'!F99</f>
        <v>0.11588</v>
      </c>
      <c r="K96" s="153">
        <f>$J96*'Table A8'!U97/100</f>
        <v>5.0604796E-2</v>
      </c>
      <c r="L96" s="153">
        <f>($J96-$K96)*('Table A7 (cont.)'!D97+'Table A7 (cont.)'!E97+'Table A7 (cont.)'!F97)/100</f>
        <v>1.501329692E-2</v>
      </c>
      <c r="M96" s="153">
        <f>($J96-$K96)*('Table A7 (cont.)'!C97)/100</f>
        <v>2.3192279981200003E-2</v>
      </c>
      <c r="N96" s="153">
        <f>($J96-$K96)*('Table A7 (cont.)'!B97)/100</f>
        <v>2.7069627098799998E-2</v>
      </c>
      <c r="O96" s="6">
        <f t="shared" si="7"/>
        <v>0</v>
      </c>
    </row>
    <row r="97" spans="1:15" ht="9.75" customHeight="1">
      <c r="A97" s="1">
        <f t="shared" si="4"/>
        <v>2007</v>
      </c>
      <c r="B97" s="6">
        <f>0.01*'Table A2'!F100</f>
        <v>0.10490000000000001</v>
      </c>
      <c r="C97" s="153">
        <f>$B97*'Table A8'!F98/100</f>
        <v>3.1691339000000006E-2</v>
      </c>
      <c r="D97" s="153">
        <f>($B97-$C97)*('Table A7 (cont.)'!D98+'Table A7 (cont.)'!E98+'Table A7 (cont.)'!F98)/100</f>
        <v>1.8543753831300004E-2</v>
      </c>
      <c r="E97" s="153">
        <f>($B97-$C97)*('Table A7 (cont.)'!C98)/100</f>
        <v>2.2592192784600004E-2</v>
      </c>
      <c r="F97" s="153">
        <f>($B97-$C97)*('Table A7 (cont.)'!B98)/100</f>
        <v>3.2065393518000002E-2</v>
      </c>
      <c r="G97" s="6">
        <f t="shared" si="5"/>
        <v>-7.3208660999884989E-6</v>
      </c>
      <c r="H97" s="1"/>
      <c r="I97" s="1">
        <f t="shared" si="6"/>
        <v>2007</v>
      </c>
      <c r="J97" s="6">
        <f>0.01*'Table A3'!F100</f>
        <v>0.12275000000000001</v>
      </c>
      <c r="K97" s="153">
        <f>$J97*'Table A8'!U98/100</f>
        <v>5.6636850000000009E-2</v>
      </c>
      <c r="L97" s="153">
        <f>($J97-$K97)*('Table A7 (cont.)'!D98+'Table A7 (cont.)'!E98+'Table A7 (cont.)'!F98)/100</f>
        <v>1.6746460895000002E-2</v>
      </c>
      <c r="M97" s="153">
        <f>($J97-$K97)*('Table A7 (cont.)'!C98)/100</f>
        <v>2.0402518090000002E-2</v>
      </c>
      <c r="N97" s="153">
        <f>($J97-$K97)*('Table A7 (cont.)'!B98)/100</f>
        <v>2.8957559700000003E-2</v>
      </c>
      <c r="O97" s="6">
        <f t="shared" si="7"/>
        <v>-6.6113150000018939E-6</v>
      </c>
    </row>
    <row r="98" spans="1:15" ht="9.75" customHeight="1">
      <c r="A98" s="1">
        <f t="shared" si="4"/>
        <v>2008</v>
      </c>
      <c r="B98" s="6">
        <f>0.01*'Table A2'!F101</f>
        <v>9.1249999999999998E-2</v>
      </c>
      <c r="C98" s="153">
        <f>$B98*'Table A8'!F99/100</f>
        <v>1.7488975E-2</v>
      </c>
      <c r="D98" s="153">
        <f>($B98-$C98)*('Table A7 (cont.)'!D99+'Table A7 (cont.)'!E99+'Table A7 (cont.)'!F99)/100</f>
        <v>1.6596230625E-2</v>
      </c>
      <c r="E98" s="153">
        <f>($B98-$C98)*('Table A7 (cont.)'!C99)/100</f>
        <v>2.5454929727499995E-2</v>
      </c>
      <c r="F98" s="153">
        <f>($B98-$C98)*('Table A7 (cont.)'!B99)/100</f>
        <v>3.1709864647500002E-2</v>
      </c>
      <c r="G98" s="6">
        <f t="shared" si="5"/>
        <v>0</v>
      </c>
      <c r="H98" s="1"/>
      <c r="I98" s="1">
        <f t="shared" si="6"/>
        <v>2008</v>
      </c>
      <c r="J98" s="6">
        <f>0.01*'Table A3'!F101</f>
        <v>0.10400000000000001</v>
      </c>
      <c r="K98" s="153">
        <f>$J98*'Table A8'!U99/100</f>
        <v>3.5411999999999999E-2</v>
      </c>
      <c r="L98" s="153">
        <f>($J98-$K98)*('Table A7 (cont.)'!D99+'Table A7 (cont.)'!E99+'Table A7 (cont.)'!F99)/100</f>
        <v>1.5432300000000003E-2</v>
      </c>
      <c r="M98" s="153">
        <f>($J98-$K98)*('Table A7 (cont.)'!C99)/100</f>
        <v>2.3669718800000003E-2</v>
      </c>
      <c r="N98" s="153">
        <f>($J98-$K98)*('Table A7 (cont.)'!B99)/100</f>
        <v>2.9485981200000008E-2</v>
      </c>
      <c r="O98" s="6">
        <f t="shared" si="7"/>
        <v>0</v>
      </c>
    </row>
    <row r="99" spans="1:15" ht="9.75" customHeight="1">
      <c r="A99" s="1">
        <f t="shared" si="4"/>
        <v>2009</v>
      </c>
      <c r="B99" s="6">
        <f>0.01*'Table A2'!F102</f>
        <v>7.6730000000000007E-2</v>
      </c>
      <c r="C99" s="153">
        <f>$B99*'Table A8'!F100/100</f>
        <v>8.5254703000000008E-3</v>
      </c>
      <c r="D99" s="153">
        <f>($B99-$C99)*('Table A7 (cont.)'!D100+'Table A7 (cont.)'!E100+'Table A7 (cont.)'!F100)/100</f>
        <v>1.2986142454880001E-2</v>
      </c>
      <c r="E99" s="153">
        <f>($B99-$C99)*('Table A7 (cont.)'!C100)/100</f>
        <v>2.7124941461690005E-2</v>
      </c>
      <c r="F99" s="153">
        <f>($B99-$C99)*('Table A7 (cont.)'!B100)/100</f>
        <v>2.809344578343E-2</v>
      </c>
      <c r="G99" s="6">
        <f t="shared" si="5"/>
        <v>0</v>
      </c>
      <c r="H99" s="1"/>
      <c r="I99" s="1">
        <f t="shared" si="6"/>
        <v>2009</v>
      </c>
      <c r="J99" s="6">
        <f>0.01*'Table A3'!F102</f>
        <v>8.2949999999999996E-2</v>
      </c>
      <c r="K99" s="153">
        <f>$J99*'Table A8'!U100/100</f>
        <v>1.849785E-2</v>
      </c>
      <c r="L99" s="153">
        <f>($J99-$K99)*('Table A7 (cont.)'!D100+'Table A7 (cont.)'!E100+'Table A7 (cont.)'!F100)/100</f>
        <v>1.2271689359999999E-2</v>
      </c>
      <c r="M99" s="153">
        <f>($J99-$K99)*('Table A7 (cont.)'!C100)/100</f>
        <v>2.5632620055000003E-2</v>
      </c>
      <c r="N99" s="153">
        <f>($J99-$K99)*('Table A7 (cont.)'!B100)/100</f>
        <v>2.6547840584999996E-2</v>
      </c>
      <c r="O99" s="6">
        <f t="shared" si="7"/>
        <v>0</v>
      </c>
    </row>
    <row r="100" spans="1:15" ht="9.75" customHeight="1">
      <c r="A100" s="1">
        <f t="shared" si="4"/>
        <v>2010</v>
      </c>
      <c r="B100" s="6">
        <f>0.01*'Table A2'!F103</f>
        <v>8.6389999999999995E-2</v>
      </c>
      <c r="C100" s="153">
        <f>$B100*'Table A8'!F101/100</f>
        <v>1.46318743E-2</v>
      </c>
      <c r="D100" s="153">
        <f>($B100-$C100)*('Table A7 (cont.)'!D101+'Table A7 (cont.)'!E101+'Table A7 (cont.)'!F101)/100</f>
        <v>1.493286595817E-2</v>
      </c>
      <c r="E100" s="153">
        <f>($B100-$C100)*('Table A7 (cont.)'!C101)/100</f>
        <v>2.6227594943349995E-2</v>
      </c>
      <c r="F100" s="153">
        <f>($B100-$C100)*('Table A7 (cont.)'!B101)/100</f>
        <v>3.0597664798479998E-2</v>
      </c>
      <c r="G100" s="6">
        <f t="shared" si="5"/>
        <v>0</v>
      </c>
      <c r="H100" s="1"/>
      <c r="I100" s="1">
        <f t="shared" si="6"/>
        <v>2010</v>
      </c>
      <c r="J100" s="6">
        <f>0.01*'Table A3'!F103</f>
        <v>9.6579999999999999E-2</v>
      </c>
      <c r="K100" s="153">
        <f>$J100*'Table A8'!U101/100</f>
        <v>2.9582454000000001E-2</v>
      </c>
      <c r="L100" s="153">
        <f>($J100-$K100)*('Table A7 (cont.)'!D101+'Table A7 (cont.)'!E101+'Table A7 (cont.)'!F101)/100</f>
        <v>1.3942189322600001E-2</v>
      </c>
      <c r="M100" s="153">
        <f>($J100-$K100)*('Table A7 (cont.)'!C101)/100</f>
        <v>2.4487603062999998E-2</v>
      </c>
      <c r="N100" s="153">
        <f>($J100-$K100)*('Table A7 (cont.)'!B101)/100</f>
        <v>2.8567753614399994E-2</v>
      </c>
      <c r="O100" s="6">
        <f t="shared" si="7"/>
        <v>0</v>
      </c>
    </row>
    <row r="101" spans="1:15" ht="9.75" customHeight="1">
      <c r="A101" s="1">
        <f t="shared" si="4"/>
        <v>2011</v>
      </c>
      <c r="B101" s="6">
        <f>0.01*'Table A2'!F104</f>
        <v>8.4540000000000004E-2</v>
      </c>
      <c r="C101" s="153">
        <f>$B101*'Table A8'!F102/100</f>
        <v>1.40666106E-2</v>
      </c>
      <c r="D101" s="153">
        <f>($B101-$C101)*('Table A7 (cont.)'!D102+'Table A7 (cont.)'!E102+'Table A7 (cont.)'!F102)/100</f>
        <v>1.326309188508E-2</v>
      </c>
      <c r="E101" s="153">
        <f>($B101-$C101)*('Table A7 (cont.)'!C102)/100</f>
        <v>2.5927159960260002E-2</v>
      </c>
      <c r="F101" s="153">
        <f>($B101-$C101)*('Table A7 (cont.)'!B102)/100</f>
        <v>3.1276090215720004E-2</v>
      </c>
      <c r="G101" s="6">
        <f t="shared" ref="G101:G106" si="8">SUM(C101:F101)-B101</f>
        <v>-7.0473389399972053E-6</v>
      </c>
      <c r="H101" s="1"/>
      <c r="I101" s="1">
        <f t="shared" si="6"/>
        <v>2011</v>
      </c>
      <c r="J101" s="6">
        <f>0.01*'Table A3'!F104</f>
        <v>9.2660000000000006E-2</v>
      </c>
      <c r="K101" s="153">
        <f>$J101*'Table A8'!U102/100</f>
        <v>2.8270566E-2</v>
      </c>
      <c r="L101" s="153">
        <f>($J101-$K101)*('Table A7 (cont.)'!D102+'Table A7 (cont.)'!E102+'Table A7 (cont.)'!F102)/100</f>
        <v>1.2118091478800002E-2</v>
      </c>
      <c r="M101" s="153">
        <f>($J101-$K101)*('Table A7 (cont.)'!C102)/100</f>
        <v>2.3688872768600003E-2</v>
      </c>
      <c r="N101" s="153">
        <f>($J101-$K101)*('Table A7 (cont.)'!B102)/100</f>
        <v>2.8576030809200004E-2</v>
      </c>
      <c r="O101" s="6">
        <f t="shared" ref="O101:O106" si="9">SUM(K101:N101)-J101</f>
        <v>-6.4389433999945123E-6</v>
      </c>
    </row>
    <row r="102" spans="1:15" ht="9.75" customHeight="1">
      <c r="A102" s="1">
        <f t="shared" si="4"/>
        <v>2012</v>
      </c>
      <c r="B102" s="6">
        <f>0.01*'Table A2'!F105</f>
        <v>0.1011</v>
      </c>
      <c r="C102" s="153">
        <f>$B102*'Table A8'!F103/100</f>
        <v>2.3228736E-2</v>
      </c>
      <c r="D102" s="153">
        <f>($B102-$C102)*('Table A7 (cont.)'!D103+'Table A7 (cont.)'!E103+'Table A7 (cont.)'!F103)/100</f>
        <v>1.79415392256E-2</v>
      </c>
      <c r="E102" s="153">
        <f>($B102-$C102)*('Table A7 (cont.)'!C103)/100</f>
        <v>2.7558640329599999E-2</v>
      </c>
      <c r="F102" s="153">
        <f>($B102-$C102)*('Table A7 (cont.)'!B103)/100</f>
        <v>3.2378871571200001E-2</v>
      </c>
      <c r="G102" s="6">
        <f t="shared" si="8"/>
        <v>7.7871264000106688E-6</v>
      </c>
      <c r="H102" s="1"/>
      <c r="I102" s="1">
        <f t="shared" si="6"/>
        <v>2012</v>
      </c>
      <c r="J102" s="6">
        <f>0.01*'Table A3'!F105</f>
        <v>0.11712</v>
      </c>
      <c r="K102" s="153">
        <f>$J102*'Table A8'!U103/100</f>
        <v>4.4318208000000005E-2</v>
      </c>
      <c r="L102" s="153">
        <f>($J102-$K102)*('Table A7 (cont.)'!D103+'Table A7 (cont.)'!E103+'Table A7 (cont.)'!F103)/100</f>
        <v>1.6773532876800001E-2</v>
      </c>
      <c r="M102" s="153">
        <f>($J102-$K102)*('Table A7 (cont.)'!C103)/100</f>
        <v>2.5764554188800002E-2</v>
      </c>
      <c r="N102" s="153">
        <f>($J102-$K102)*('Table A7 (cont.)'!B103)/100</f>
        <v>3.0270985113600001E-2</v>
      </c>
      <c r="O102" s="6">
        <f t="shared" si="9"/>
        <v>7.2801792000143362E-6</v>
      </c>
    </row>
    <row r="103" spans="1:15" ht="9.75" customHeight="1">
      <c r="A103" s="1">
        <f t="shared" si="4"/>
        <v>2013</v>
      </c>
      <c r="B103" s="6">
        <f>0.01*'Table A2'!F106</f>
        <v>8.4499999999999992E-2</v>
      </c>
      <c r="C103" s="153">
        <f>$B103*'Table A8'!F104/100</f>
        <v>1.519817E-2</v>
      </c>
      <c r="D103" s="153">
        <f>($B103-$C103)*('Table A7 (cont.)'!D104+'Table A7 (cont.)'!E104+'Table A7 (cont.)'!F104)/100</f>
        <v>1.3278230627999998E-2</v>
      </c>
      <c r="E103" s="153">
        <f>($B103-$C103)*('Table A7 (cont.)'!C104)/100</f>
        <v>2.6778227111999998E-2</v>
      </c>
      <c r="F103" s="153">
        <f>($B103-$C103)*('Table A7 (cont.)'!B104)/100</f>
        <v>2.9245372259999999E-2</v>
      </c>
      <c r="G103" s="6">
        <f t="shared" si="8"/>
        <v>0</v>
      </c>
      <c r="H103" s="1"/>
      <c r="I103" s="1">
        <f t="shared" si="6"/>
        <v>2013</v>
      </c>
      <c r="J103" s="6">
        <f>0.01*'Table A3'!F106</f>
        <v>9.4309999999999991E-2</v>
      </c>
      <c r="K103" s="153">
        <f>$J103*'Table A8'!U104/100</f>
        <v>2.8500481999999997E-2</v>
      </c>
      <c r="L103" s="153">
        <f>($J103-$K103)*('Table A7 (cont.)'!D104+'Table A7 (cont.)'!E104+'Table A7 (cont.)'!F104)/100</f>
        <v>1.26091036488E-2</v>
      </c>
      <c r="M103" s="153">
        <f>($J103-$K103)*('Table A7 (cont.)'!C104)/100</f>
        <v>2.5428797755199999E-2</v>
      </c>
      <c r="N103" s="153">
        <f>($J103-$K103)*('Table A7 (cont.)'!B104)/100</f>
        <v>2.7771616595999998E-2</v>
      </c>
      <c r="O103" s="6">
        <f t="shared" si="9"/>
        <v>0</v>
      </c>
    </row>
    <row r="104" spans="1:15" ht="9.75" customHeight="1">
      <c r="A104" s="1">
        <f t="shared" si="4"/>
        <v>2014</v>
      </c>
      <c r="B104" s="6">
        <f>0.01*'Table A2'!F107</f>
        <v>9.0990000000000001E-2</v>
      </c>
      <c r="C104" s="153">
        <f>$B104*'Table A8'!F105/100</f>
        <v>2.0841259500000001E-2</v>
      </c>
      <c r="D104" s="153">
        <f>($B104-$C104)*('Table A7 (cont.)'!D105+'Table A7 (cont.)'!E105+'Table A7 (cont.)'!F105)/100</f>
        <v>1.4317357936049999E-2</v>
      </c>
      <c r="E104" s="153">
        <f>($B104-$C104)*('Table A7 (cont.)'!C105)/100</f>
        <v>2.6186524828649999E-2</v>
      </c>
      <c r="F104" s="153">
        <f>($B104-$C104)*('Table A7 (cont.)'!B105)/100</f>
        <v>2.9644857735299998E-2</v>
      </c>
      <c r="G104" s="6">
        <f t="shared" si="8"/>
        <v>0</v>
      </c>
      <c r="H104" s="1"/>
      <c r="I104" s="1">
        <f t="shared" si="6"/>
        <v>2014</v>
      </c>
      <c r="J104" s="6">
        <f>0.01*'Table A3'!F107</f>
        <v>0.10571</v>
      </c>
      <c r="K104" s="153">
        <f>$J104*'Table A8'!U105/100</f>
        <v>3.8647576000000003E-2</v>
      </c>
      <c r="L104" s="153">
        <f>($J104-$K104)*('Table A7 (cont.)'!D105+'Table A7 (cont.)'!E105+'Table A7 (cont.)'!F105)/100</f>
        <v>1.3687440738399998E-2</v>
      </c>
      <c r="M104" s="153">
        <f>($J104-$K104)*('Table A7 (cont.)'!C105)/100</f>
        <v>2.5034402879199998E-2</v>
      </c>
      <c r="N104" s="153">
        <f>($J104-$K104)*('Table A7 (cont.)'!B105)/100</f>
        <v>2.8340580382399998E-2</v>
      </c>
      <c r="O104" s="6">
        <f t="shared" si="9"/>
        <v>0</v>
      </c>
    </row>
    <row r="105" spans="1:15" ht="9.75" customHeight="1">
      <c r="A105" s="1">
        <f t="shared" si="4"/>
        <v>2015</v>
      </c>
      <c r="B105" s="6">
        <f>0.01*'Table A2'!F108</f>
        <v>8.9730000000000004E-2</v>
      </c>
      <c r="C105" s="153">
        <f>$B105*'Table A8'!F106/100</f>
        <v>1.7779102200000001E-2</v>
      </c>
      <c r="D105" s="153">
        <f>($B105-$C105)*('Table A7 (cont.)'!D106+'Table A7 (cont.)'!E106+'Table A7 (cont.)'!F106)/100</f>
        <v>1.3728231300240002E-2</v>
      </c>
      <c r="E105" s="153">
        <f>($B105-$C105)*('Table A7 (cont.)'!C106)/100</f>
        <v>2.7283780445759999E-2</v>
      </c>
      <c r="F105" s="153">
        <f>($B105-$C105)*('Table A7 (cont.)'!B106)/100</f>
        <v>3.0938886053999998E-2</v>
      </c>
      <c r="G105" s="6">
        <f t="shared" si="8"/>
        <v>0</v>
      </c>
      <c r="H105" s="1"/>
      <c r="I105" s="1">
        <f t="shared" si="6"/>
        <v>2015</v>
      </c>
      <c r="J105" s="6">
        <f>0.01*'Table A3'!F108</f>
        <v>0.10608000000000001</v>
      </c>
      <c r="K105" s="153">
        <f>$J105*'Table A8'!U106/100</f>
        <v>3.8485824000000002E-2</v>
      </c>
      <c r="L105" s="153">
        <f>($J105-$K105)*('Table A7 (cont.)'!D106+'Table A7 (cont.)'!E106+'Table A7 (cont.)'!F106)/100</f>
        <v>1.2896968780800003E-2</v>
      </c>
      <c r="M105" s="153">
        <f>($J105-$K105)*('Table A7 (cont.)'!C106)/100</f>
        <v>2.5631711539200006E-2</v>
      </c>
      <c r="N105" s="153">
        <f>($J105-$K105)*('Table A7 (cont.)'!B106)/100</f>
        <v>2.9065495680000004E-2</v>
      </c>
      <c r="O105" s="6">
        <f t="shared" si="9"/>
        <v>0</v>
      </c>
    </row>
    <row r="106" spans="1:15" ht="9.75" customHeight="1">
      <c r="A106" s="1">
        <f t="shared" si="4"/>
        <v>2016</v>
      </c>
      <c r="B106" s="6">
        <f>0.01*'Table A2'!F109</f>
        <v>8.5290000000000005E-2</v>
      </c>
      <c r="C106" s="153">
        <f>$B106*'Table A8'!F107/100</f>
        <v>1.5437490000000003E-2</v>
      </c>
      <c r="D106" s="153">
        <f>($B106-$C106)*('Table A7 (cont.)'!D107+'Table A7 (cont.)'!E107+'Table A7 (cont.)'!F107)/100</f>
        <v>1.334182941E-2</v>
      </c>
      <c r="E106" s="153">
        <f>($B106-$C106)*('Table A7 (cont.)'!C107)/100</f>
        <v>2.7661593960000005E-2</v>
      </c>
      <c r="F106" s="153">
        <f>($B106-$C106)*('Table A7 (cont.)'!B107)/100</f>
        <v>2.8856071881000003E-2</v>
      </c>
      <c r="G106" s="6">
        <f t="shared" si="8"/>
        <v>6.9852510000134593E-6</v>
      </c>
      <c r="H106" s="1"/>
      <c r="I106" s="1">
        <f t="shared" si="6"/>
        <v>2016</v>
      </c>
      <c r="J106" s="6">
        <f>0.01*'Table A3'!F109</f>
        <v>9.8760000000000001E-2</v>
      </c>
      <c r="K106" s="153">
        <f>$J106*'Table A8'!U107/100</f>
        <v>3.4852403999999997E-2</v>
      </c>
      <c r="L106" s="153">
        <f>($J106-$K106)*('Table A7 (cont.)'!D107+'Table A7 (cont.)'!E107+'Table A7 (cont.)'!F107)/100</f>
        <v>1.2206350836000003E-2</v>
      </c>
      <c r="M106" s="153">
        <f>($J106-$K106)*('Table A7 (cont.)'!C107)/100</f>
        <v>2.5307408016000003E-2</v>
      </c>
      <c r="N106" s="153">
        <f>($J106-$K106)*('Table A7 (cont.)'!B107)/100</f>
        <v>2.6400227907600007E-2</v>
      </c>
      <c r="O106" s="6">
        <f t="shared" si="9"/>
        <v>6.3907596000167821E-6</v>
      </c>
    </row>
    <row r="107" spans="1:15" ht="9.75" customHeight="1">
      <c r="A107" s="1">
        <f t="shared" si="4"/>
        <v>2017</v>
      </c>
      <c r="B107" s="6">
        <f>0.01*'Table A2'!F110</f>
        <v>8.7780000000000011E-2</v>
      </c>
      <c r="C107" s="153">
        <f>$B107*'Table A8'!F108/100</f>
        <v>1.6966996200000001E-2</v>
      </c>
      <c r="D107" s="153">
        <f>($B107-$C107)*('Table A7 (cont.)'!D108+'Table A7 (cont.)'!E108+'Table A7 (cont.)'!F108)/100</f>
        <v>1.3404901619340001E-2</v>
      </c>
      <c r="E107" s="153">
        <f>($B107-$C107)*('Table A7 (cont.)'!C108)/100</f>
        <v>2.6165404904100006E-2</v>
      </c>
      <c r="F107" s="153">
        <f>($B107-$C107)*('Table A7 (cont.)'!B108)/100</f>
        <v>3.1249778576940005E-2</v>
      </c>
      <c r="G107" s="6">
        <f>SUM(C107:F107)-B107</f>
        <v>7.0813003800046515E-6</v>
      </c>
      <c r="H107" s="1"/>
      <c r="I107" s="1">
        <f t="shared" si="6"/>
        <v>2017</v>
      </c>
      <c r="J107" s="6">
        <f>0.01*'Table A3'!F110</f>
        <v>0.10432000000000001</v>
      </c>
      <c r="K107" s="153">
        <f>$J107*'Table A8'!U108/100</f>
        <v>3.9985856E-2</v>
      </c>
      <c r="L107" s="153">
        <f>($J107-$K107)*('Table A7 (cont.)'!D108+'Table A7 (cont.)'!E108+'Table A7 (cont.)'!F108)/100</f>
        <v>1.2178453459200003E-2</v>
      </c>
      <c r="M107" s="153">
        <f>($J107-$K107)*('Table A7 (cont.)'!C108)/100</f>
        <v>2.3771466208000004E-2</v>
      </c>
      <c r="N107" s="153">
        <f>($J107-$K107)*('Table A7 (cont.)'!B108)/100</f>
        <v>2.8390657747200006E-2</v>
      </c>
      <c r="O107" s="6">
        <f>SUM(K107:N107)-J107</f>
        <v>6.4334144000005589E-6</v>
      </c>
    </row>
    <row r="108" spans="1:15" ht="9.75" customHeight="1">
      <c r="A108" s="1"/>
      <c r="B108" s="1"/>
      <c r="C108" s="1"/>
      <c r="D108" s="1"/>
      <c r="E108" s="1"/>
      <c r="F108" s="1"/>
      <c r="G108" s="1"/>
      <c r="H108" s="1"/>
      <c r="I108" s="1"/>
      <c r="J108" s="1"/>
      <c r="K108" s="1"/>
      <c r="L108" s="1"/>
      <c r="M108" s="1"/>
      <c r="N108" s="1"/>
      <c r="O108" s="1"/>
    </row>
    <row r="109" spans="1:15" ht="9.75" customHeight="1">
      <c r="A109" s="1"/>
      <c r="B109" s="1"/>
      <c r="C109" s="1"/>
      <c r="D109" s="1"/>
      <c r="E109" s="1"/>
      <c r="F109" s="1"/>
      <c r="G109" s="1"/>
      <c r="H109" s="1"/>
      <c r="I109" s="1"/>
      <c r="J109" s="1"/>
      <c r="K109" s="1"/>
      <c r="L109" s="1"/>
      <c r="M109" s="1"/>
      <c r="N109" s="1"/>
      <c r="O109" s="1"/>
    </row>
    <row r="110" spans="1:15" ht="9.75" customHeight="1">
      <c r="A110" s="1"/>
      <c r="B110" s="1"/>
      <c r="C110" s="1"/>
      <c r="D110" s="1"/>
      <c r="E110" s="1"/>
      <c r="F110" s="1"/>
      <c r="G110" s="1"/>
      <c r="H110" s="1"/>
      <c r="I110" s="1"/>
      <c r="J110" s="1"/>
      <c r="K110" s="1"/>
      <c r="L110" s="1"/>
      <c r="M110" s="1"/>
      <c r="N110" s="1"/>
      <c r="O110" s="1"/>
    </row>
    <row r="111" spans="1:15" ht="9.75" customHeight="1">
      <c r="A111" s="1"/>
      <c r="B111" s="1"/>
      <c r="C111" s="1"/>
      <c r="D111" s="1"/>
      <c r="E111" s="1"/>
      <c r="F111" s="1"/>
      <c r="G111" s="1"/>
      <c r="H111" s="1"/>
      <c r="I111" s="1"/>
      <c r="J111" s="1"/>
      <c r="K111" s="1"/>
      <c r="L111" s="1"/>
      <c r="M111" s="1"/>
      <c r="N111" s="1"/>
      <c r="O111" s="1"/>
    </row>
    <row r="112" spans="1:15" ht="9.75" customHeight="1">
      <c r="A112" s="1"/>
      <c r="B112" s="1"/>
      <c r="C112" s="1"/>
      <c r="D112" s="1"/>
      <c r="E112" s="1"/>
      <c r="F112" s="1"/>
      <c r="G112" s="1"/>
      <c r="H112" s="1"/>
      <c r="I112" s="1"/>
      <c r="J112" s="1"/>
      <c r="K112" s="1"/>
      <c r="L112" s="1"/>
      <c r="M112" s="1"/>
      <c r="N112" s="1"/>
      <c r="O112" s="1"/>
    </row>
    <row r="113" spans="1:15" ht="9.75" customHeight="1">
      <c r="A113" s="1"/>
      <c r="B113" s="1"/>
      <c r="C113" s="1"/>
      <c r="D113" s="1"/>
      <c r="E113" s="1"/>
      <c r="F113" s="1"/>
      <c r="G113" s="1"/>
      <c r="H113" s="1"/>
      <c r="I113" s="1"/>
      <c r="J113" s="1"/>
      <c r="K113" s="1"/>
      <c r="L113" s="1"/>
      <c r="M113" s="1"/>
      <c r="N113" s="1"/>
      <c r="O113" s="1"/>
    </row>
    <row r="114" spans="1:15" ht="9.75" customHeight="1">
      <c r="A114" s="1"/>
      <c r="B114" s="1"/>
      <c r="C114" s="1"/>
      <c r="D114" s="1"/>
      <c r="E114" s="1"/>
      <c r="F114" s="1"/>
      <c r="G114" s="1"/>
      <c r="H114" s="1"/>
      <c r="I114" s="1"/>
      <c r="J114" s="1"/>
      <c r="K114" s="1"/>
      <c r="L114" s="1"/>
      <c r="M114" s="1"/>
      <c r="N114" s="1"/>
      <c r="O114" s="1"/>
    </row>
    <row r="115" spans="1:15" ht="9.75" customHeight="1">
      <c r="A115" s="1"/>
      <c r="B115" s="1"/>
      <c r="C115" s="1"/>
      <c r="D115" s="1"/>
      <c r="E115" s="1"/>
      <c r="F115" s="1"/>
      <c r="G115" s="1"/>
      <c r="H115" s="1"/>
      <c r="I115" s="1"/>
      <c r="J115" s="1"/>
      <c r="K115" s="1"/>
      <c r="L115" s="1"/>
      <c r="M115" s="1"/>
      <c r="N115" s="1"/>
      <c r="O115" s="1"/>
    </row>
    <row r="116" spans="1:15" ht="9.75" customHeight="1">
      <c r="A116" s="1"/>
      <c r="B116" s="1"/>
      <c r="C116" s="1"/>
      <c r="D116" s="1"/>
      <c r="E116" s="1"/>
      <c r="F116" s="1"/>
      <c r="G116" s="1"/>
      <c r="H116" s="1"/>
      <c r="I116" s="1"/>
      <c r="J116" s="1"/>
      <c r="K116" s="1"/>
      <c r="L116" s="1"/>
      <c r="M116" s="1"/>
      <c r="N116" s="1"/>
      <c r="O116" s="1"/>
    </row>
    <row r="117" spans="1:15" ht="9.75" customHeight="1">
      <c r="A117" s="1"/>
      <c r="B117" s="1"/>
      <c r="C117" s="1"/>
      <c r="D117" s="1"/>
      <c r="E117" s="1"/>
      <c r="F117" s="1"/>
      <c r="G117" s="1"/>
      <c r="H117" s="1"/>
      <c r="I117" s="1"/>
      <c r="J117" s="1"/>
      <c r="K117" s="1"/>
      <c r="L117" s="1"/>
      <c r="M117" s="1"/>
      <c r="N117" s="1"/>
      <c r="O117" s="1"/>
    </row>
    <row r="118" spans="1:15" ht="9.75" customHeight="1">
      <c r="A118" s="1"/>
      <c r="B118" s="1"/>
      <c r="C118" s="1"/>
      <c r="D118" s="1"/>
      <c r="E118" s="1"/>
      <c r="F118" s="1"/>
      <c r="G118" s="1"/>
      <c r="H118" s="1"/>
      <c r="I118" s="1"/>
      <c r="J118" s="1"/>
      <c r="K118" s="1"/>
      <c r="L118" s="1"/>
      <c r="M118" s="1"/>
      <c r="N118" s="1"/>
      <c r="O118" s="1"/>
    </row>
    <row r="119" spans="1:15" ht="9.75" customHeight="1">
      <c r="A119" s="1"/>
      <c r="B119" s="1"/>
      <c r="C119" s="1"/>
      <c r="D119" s="1"/>
      <c r="E119" s="1"/>
      <c r="F119" s="1"/>
      <c r="G119" s="1"/>
      <c r="H119" s="1"/>
      <c r="I119" s="1"/>
      <c r="J119" s="1"/>
      <c r="K119" s="1"/>
      <c r="L119" s="1"/>
      <c r="M119" s="1"/>
      <c r="N119" s="1"/>
      <c r="O119" s="1"/>
    </row>
    <row r="120" spans="1:15" ht="9.75" customHeight="1">
      <c r="A120" s="1"/>
      <c r="B120" s="1"/>
      <c r="C120" s="1"/>
      <c r="D120" s="1"/>
      <c r="E120" s="1"/>
      <c r="F120" s="1"/>
      <c r="G120" s="1"/>
      <c r="H120" s="1"/>
      <c r="I120" s="1"/>
      <c r="J120" s="1"/>
      <c r="K120" s="1"/>
      <c r="L120" s="1"/>
      <c r="M120" s="1"/>
      <c r="N120" s="1"/>
      <c r="O120" s="1"/>
    </row>
    <row r="121" spans="1:15" ht="9.75" customHeight="1">
      <c r="A121" s="1"/>
      <c r="B121" s="1"/>
      <c r="C121" s="1"/>
      <c r="D121" s="1"/>
      <c r="E121" s="1"/>
      <c r="F121" s="1"/>
      <c r="G121" s="1"/>
      <c r="H121" s="1"/>
      <c r="I121" s="1"/>
      <c r="J121" s="1"/>
      <c r="K121" s="1"/>
      <c r="L121" s="1"/>
      <c r="M121" s="1"/>
      <c r="N121" s="1"/>
      <c r="O121" s="1"/>
    </row>
    <row r="122" spans="1:15" ht="9.75" customHeight="1">
      <c r="A122" s="1"/>
      <c r="B122" s="1"/>
      <c r="C122" s="1"/>
      <c r="D122" s="1"/>
      <c r="E122" s="1"/>
      <c r="F122" s="1"/>
      <c r="G122" s="1"/>
      <c r="H122" s="1"/>
      <c r="I122" s="1"/>
      <c r="J122" s="1"/>
      <c r="K122" s="1"/>
      <c r="L122" s="1"/>
      <c r="M122" s="1"/>
      <c r="N122" s="1"/>
      <c r="O122" s="1"/>
    </row>
    <row r="123" spans="1:15" ht="9.75" customHeight="1">
      <c r="A123" s="1"/>
      <c r="B123" s="1"/>
      <c r="C123" s="1"/>
      <c r="D123" s="1"/>
      <c r="E123" s="1"/>
      <c r="F123" s="1"/>
      <c r="G123" s="1"/>
      <c r="H123" s="1"/>
      <c r="I123" s="1"/>
      <c r="J123" s="1"/>
      <c r="K123" s="1"/>
      <c r="L123" s="1"/>
      <c r="M123" s="1"/>
      <c r="N123" s="1"/>
      <c r="O123" s="1"/>
    </row>
    <row r="124" spans="1:15" ht="9.75" customHeight="1">
      <c r="A124" s="1"/>
      <c r="B124" s="1"/>
      <c r="C124" s="1"/>
      <c r="D124" s="1"/>
      <c r="E124" s="1"/>
      <c r="F124" s="1"/>
      <c r="G124" s="1"/>
      <c r="H124" s="1"/>
      <c r="I124" s="1"/>
      <c r="J124" s="1"/>
      <c r="K124" s="1"/>
      <c r="L124" s="1"/>
      <c r="M124" s="1"/>
      <c r="N124" s="1"/>
      <c r="O124" s="1"/>
    </row>
    <row r="125" spans="1:15" ht="9.75" customHeight="1">
      <c r="A125" s="1"/>
      <c r="B125" s="1"/>
      <c r="C125" s="1"/>
      <c r="D125" s="1"/>
      <c r="E125" s="1"/>
      <c r="F125" s="1"/>
      <c r="G125" s="1"/>
      <c r="H125" s="1"/>
      <c r="I125" s="1"/>
      <c r="J125" s="1"/>
      <c r="K125" s="1"/>
      <c r="L125" s="1"/>
      <c r="M125" s="1"/>
      <c r="N125" s="1"/>
      <c r="O125" s="1"/>
    </row>
    <row r="126" spans="1:15" ht="9.75" customHeight="1">
      <c r="A126" s="1"/>
      <c r="B126" s="1"/>
      <c r="C126" s="1"/>
      <c r="D126" s="1"/>
      <c r="E126" s="1"/>
      <c r="F126" s="1"/>
      <c r="G126" s="1"/>
      <c r="H126" s="1"/>
      <c r="I126" s="1"/>
      <c r="J126" s="1"/>
      <c r="K126" s="1"/>
      <c r="L126" s="1"/>
      <c r="M126" s="1"/>
      <c r="N126" s="1"/>
      <c r="O126" s="1"/>
    </row>
    <row r="127" spans="1:15" ht="9.75" customHeight="1">
      <c r="A127" s="1"/>
      <c r="B127" s="1"/>
      <c r="C127" s="1"/>
      <c r="D127" s="1"/>
      <c r="E127" s="1"/>
      <c r="F127" s="1"/>
      <c r="G127" s="1"/>
      <c r="H127" s="1"/>
      <c r="I127" s="1"/>
      <c r="J127" s="1"/>
      <c r="K127" s="1"/>
      <c r="L127" s="1"/>
      <c r="M127" s="1"/>
      <c r="N127" s="1"/>
      <c r="O127" s="1"/>
    </row>
    <row r="128" spans="1:15" ht="9.75" customHeight="1">
      <c r="A128" s="1"/>
      <c r="B128" s="1"/>
      <c r="C128" s="1"/>
      <c r="D128" s="1"/>
      <c r="E128" s="1"/>
      <c r="F128" s="1"/>
      <c r="G128" s="1"/>
      <c r="H128" s="1"/>
      <c r="I128" s="1"/>
      <c r="J128" s="1"/>
      <c r="K128" s="1"/>
      <c r="L128" s="1"/>
      <c r="M128" s="1"/>
      <c r="N128" s="1"/>
      <c r="O128" s="1"/>
    </row>
    <row r="129" spans="1:15" ht="9.75" customHeight="1">
      <c r="A129" s="1"/>
      <c r="B129" s="1"/>
      <c r="C129" s="1"/>
      <c r="D129" s="1"/>
      <c r="E129" s="1"/>
      <c r="F129" s="1"/>
      <c r="G129" s="1"/>
      <c r="H129" s="1"/>
      <c r="I129" s="1"/>
      <c r="J129" s="1"/>
      <c r="K129" s="1"/>
      <c r="L129" s="1"/>
      <c r="M129" s="1"/>
      <c r="N129" s="1"/>
      <c r="O129" s="1"/>
    </row>
    <row r="130" spans="1:15" ht="9.75" customHeight="1">
      <c r="A130" s="1"/>
      <c r="B130" s="1"/>
      <c r="C130" s="1"/>
      <c r="D130" s="1"/>
      <c r="E130" s="1"/>
      <c r="F130" s="1"/>
      <c r="G130" s="1"/>
      <c r="H130" s="1"/>
      <c r="I130" s="1"/>
      <c r="J130" s="1"/>
      <c r="K130" s="1"/>
      <c r="L130" s="1"/>
      <c r="M130" s="1"/>
      <c r="N130" s="1"/>
      <c r="O130" s="1"/>
    </row>
    <row r="131" spans="1:15" ht="9.75" customHeight="1">
      <c r="A131" s="1"/>
      <c r="B131" s="1"/>
      <c r="C131" s="1"/>
      <c r="D131" s="1"/>
      <c r="E131" s="1"/>
      <c r="F131" s="1"/>
      <c r="G131" s="1"/>
      <c r="H131" s="1"/>
      <c r="I131" s="1"/>
      <c r="J131" s="1"/>
      <c r="K131" s="1"/>
      <c r="L131" s="1"/>
      <c r="M131" s="1"/>
      <c r="N131" s="1"/>
      <c r="O131" s="1"/>
    </row>
    <row r="132" spans="1:15" ht="9.75" customHeight="1">
      <c r="A132" s="1"/>
      <c r="B132" s="1"/>
      <c r="C132" s="1"/>
      <c r="D132" s="1"/>
      <c r="E132" s="1"/>
      <c r="F132" s="1"/>
      <c r="G132" s="1"/>
      <c r="H132" s="1"/>
      <c r="I132" s="1"/>
      <c r="J132" s="1"/>
      <c r="K132" s="1"/>
      <c r="L132" s="1"/>
      <c r="M132" s="1"/>
      <c r="N132" s="1"/>
      <c r="O132" s="1"/>
    </row>
    <row r="133" spans="1:15" ht="9.75" customHeight="1">
      <c r="A133" s="1"/>
      <c r="B133" s="1"/>
      <c r="C133" s="1"/>
      <c r="D133" s="1"/>
      <c r="E133" s="1"/>
      <c r="F133" s="1"/>
      <c r="G133" s="1"/>
      <c r="H133" s="1"/>
      <c r="I133" s="1"/>
      <c r="J133" s="1"/>
      <c r="K133" s="1"/>
      <c r="L133" s="1"/>
      <c r="M133" s="1"/>
      <c r="N133" s="1"/>
      <c r="O133" s="1"/>
    </row>
    <row r="134" spans="1:15" ht="9.75" customHeight="1">
      <c r="A134" s="1"/>
      <c r="B134" s="1"/>
      <c r="C134" s="1"/>
      <c r="D134" s="1"/>
      <c r="E134" s="1"/>
      <c r="F134" s="1"/>
      <c r="G134" s="1"/>
      <c r="H134" s="1"/>
      <c r="I134" s="1"/>
      <c r="J134" s="1"/>
      <c r="K134" s="1"/>
      <c r="L134" s="1"/>
      <c r="M134" s="1"/>
      <c r="N134" s="1"/>
      <c r="O134" s="1"/>
    </row>
    <row r="135" spans="1:15" ht="9.75" customHeight="1">
      <c r="A135" s="1"/>
      <c r="B135" s="1"/>
      <c r="C135" s="1"/>
      <c r="D135" s="1"/>
      <c r="E135" s="1"/>
      <c r="F135" s="1"/>
      <c r="G135" s="1"/>
      <c r="H135" s="1"/>
      <c r="I135" s="1"/>
      <c r="J135" s="1"/>
      <c r="K135" s="1"/>
      <c r="L135" s="1"/>
      <c r="M135" s="1"/>
      <c r="N135" s="1"/>
      <c r="O135" s="1"/>
    </row>
    <row r="136" spans="1:15" ht="9.75" customHeight="1">
      <c r="A136" s="1"/>
      <c r="B136" s="1"/>
      <c r="C136" s="1"/>
      <c r="D136" s="1"/>
      <c r="E136" s="1"/>
      <c r="F136" s="1"/>
      <c r="G136" s="1"/>
      <c r="H136" s="1"/>
      <c r="I136" s="1"/>
      <c r="J136" s="1"/>
      <c r="K136" s="1"/>
      <c r="L136" s="1"/>
      <c r="M136" s="1"/>
      <c r="N136" s="1"/>
      <c r="O136" s="1"/>
    </row>
    <row r="137" spans="1:15" ht="9.75" customHeight="1">
      <c r="A137" s="1"/>
      <c r="B137" s="1"/>
      <c r="C137" s="1"/>
      <c r="D137" s="1"/>
      <c r="E137" s="1"/>
      <c r="F137" s="1"/>
      <c r="G137" s="1"/>
      <c r="H137" s="1"/>
      <c r="I137" s="1"/>
      <c r="J137" s="1"/>
      <c r="K137" s="1"/>
      <c r="L137" s="1"/>
      <c r="M137" s="1"/>
      <c r="N137" s="1"/>
      <c r="O137" s="1"/>
    </row>
    <row r="138" spans="1:15" ht="9.75" customHeight="1">
      <c r="A138" s="1"/>
      <c r="B138" s="1"/>
      <c r="C138" s="1"/>
      <c r="D138" s="1"/>
      <c r="E138" s="1"/>
      <c r="F138" s="1"/>
      <c r="G138" s="1"/>
      <c r="H138" s="1"/>
      <c r="I138" s="1"/>
      <c r="J138" s="1"/>
      <c r="K138" s="1"/>
      <c r="L138" s="1"/>
      <c r="M138" s="1"/>
      <c r="N138" s="1"/>
      <c r="O138" s="1"/>
    </row>
    <row r="139" spans="1:15" ht="9.75" customHeight="1">
      <c r="A139" s="1"/>
      <c r="B139" s="1"/>
      <c r="C139" s="1"/>
      <c r="D139" s="1"/>
      <c r="E139" s="1"/>
      <c r="F139" s="1"/>
      <c r="G139" s="1"/>
      <c r="H139" s="1"/>
      <c r="I139" s="1"/>
      <c r="J139" s="1"/>
      <c r="K139" s="1"/>
      <c r="L139" s="1"/>
      <c r="M139" s="1"/>
      <c r="N139" s="1"/>
      <c r="O139" s="1"/>
    </row>
    <row r="140" spans="1:15" ht="9.75" customHeight="1">
      <c r="A140" s="1"/>
      <c r="B140" s="1"/>
      <c r="C140" s="1"/>
      <c r="D140" s="1"/>
      <c r="E140" s="1"/>
      <c r="F140" s="1"/>
      <c r="G140" s="1"/>
      <c r="H140" s="1"/>
      <c r="I140" s="1"/>
      <c r="J140" s="1"/>
      <c r="K140" s="1"/>
      <c r="L140" s="1"/>
      <c r="M140" s="1"/>
      <c r="N140" s="1"/>
      <c r="O140" s="1"/>
    </row>
    <row r="141" spans="1:15" ht="9.75" customHeight="1">
      <c r="A141" s="1"/>
      <c r="B141" s="1"/>
      <c r="C141" s="1"/>
      <c r="D141" s="1"/>
      <c r="E141" s="1"/>
      <c r="F141" s="1"/>
      <c r="G141" s="1"/>
      <c r="H141" s="1"/>
      <c r="I141" s="1"/>
      <c r="J141" s="1"/>
      <c r="K141" s="1"/>
      <c r="L141" s="1"/>
      <c r="M141" s="1"/>
      <c r="N141" s="1"/>
      <c r="O141" s="1"/>
    </row>
    <row r="142" spans="1:15" ht="9.75" customHeight="1">
      <c r="A142" s="1"/>
      <c r="B142" s="1"/>
      <c r="C142" s="1"/>
      <c r="D142" s="1"/>
      <c r="E142" s="1"/>
      <c r="F142" s="1"/>
      <c r="G142" s="1"/>
      <c r="H142" s="1"/>
      <c r="I142" s="1"/>
      <c r="J142" s="1"/>
      <c r="K142" s="1"/>
      <c r="L142" s="1"/>
      <c r="M142" s="1"/>
      <c r="N142" s="1"/>
      <c r="O142" s="1"/>
    </row>
    <row r="143" spans="1:15" ht="9.75" customHeight="1">
      <c r="A143" s="1"/>
      <c r="B143" s="1"/>
      <c r="C143" s="1"/>
      <c r="D143" s="1"/>
      <c r="E143" s="1"/>
      <c r="F143" s="1"/>
      <c r="G143" s="1"/>
      <c r="H143" s="1"/>
      <c r="I143" s="1"/>
      <c r="J143" s="1"/>
      <c r="K143" s="1"/>
      <c r="L143" s="1"/>
      <c r="M143" s="1"/>
      <c r="N143" s="1"/>
      <c r="O143" s="1"/>
    </row>
    <row r="144" spans="1:15" ht="9.75" customHeight="1">
      <c r="A144" s="1"/>
      <c r="B144" s="1"/>
      <c r="C144" s="1"/>
      <c r="D144" s="1"/>
      <c r="E144" s="1"/>
      <c r="F144" s="1"/>
      <c r="G144" s="1"/>
      <c r="H144" s="1"/>
      <c r="I144" s="1"/>
      <c r="J144" s="1"/>
      <c r="K144" s="1"/>
      <c r="L144" s="1"/>
      <c r="M144" s="1"/>
      <c r="N144" s="1"/>
      <c r="O144" s="1"/>
    </row>
    <row r="145" spans="1:15" ht="9.75" customHeight="1">
      <c r="A145" s="1"/>
      <c r="B145" s="1"/>
      <c r="C145" s="1"/>
      <c r="D145" s="1"/>
      <c r="E145" s="1"/>
      <c r="F145" s="1"/>
      <c r="G145" s="1"/>
      <c r="H145" s="1"/>
      <c r="I145" s="1"/>
      <c r="J145" s="1"/>
      <c r="K145" s="1"/>
      <c r="L145" s="1"/>
      <c r="M145" s="1"/>
      <c r="N145" s="1"/>
      <c r="O145" s="1"/>
    </row>
    <row r="146" spans="1:15" ht="9.75" customHeight="1">
      <c r="A146" s="1"/>
      <c r="B146" s="1"/>
      <c r="C146" s="1"/>
      <c r="D146" s="1"/>
      <c r="E146" s="1"/>
      <c r="F146" s="1"/>
      <c r="G146" s="1"/>
      <c r="H146" s="1"/>
      <c r="I146" s="1"/>
      <c r="J146" s="1"/>
      <c r="K146" s="1"/>
      <c r="L146" s="1"/>
      <c r="M146" s="1"/>
      <c r="N146" s="1"/>
      <c r="O146" s="1"/>
    </row>
    <row r="147" spans="1:15" ht="9.75" customHeight="1">
      <c r="A147" s="1"/>
      <c r="B147" s="1"/>
      <c r="C147" s="1"/>
      <c r="D147" s="1"/>
      <c r="E147" s="1"/>
      <c r="F147" s="1"/>
      <c r="G147" s="1"/>
      <c r="H147" s="1"/>
      <c r="I147" s="1"/>
      <c r="J147" s="1"/>
      <c r="K147" s="1"/>
      <c r="L147" s="1"/>
      <c r="M147" s="1"/>
      <c r="N147" s="1"/>
      <c r="O147" s="1"/>
    </row>
    <row r="148" spans="1:15" ht="9.75" customHeight="1">
      <c r="A148" s="1"/>
      <c r="B148" s="1"/>
      <c r="C148" s="1"/>
      <c r="D148" s="1"/>
      <c r="E148" s="1"/>
      <c r="F148" s="1"/>
      <c r="G148" s="1"/>
      <c r="H148" s="1"/>
      <c r="I148" s="1"/>
      <c r="J148" s="1"/>
      <c r="K148" s="1"/>
      <c r="L148" s="1"/>
      <c r="M148" s="1"/>
      <c r="N148" s="1"/>
      <c r="O148" s="1"/>
    </row>
    <row r="149" spans="1:15" ht="9.75" customHeight="1">
      <c r="A149" s="1"/>
      <c r="B149" s="1"/>
      <c r="C149" s="1"/>
      <c r="D149" s="1"/>
      <c r="E149" s="1"/>
      <c r="F149" s="1"/>
      <c r="G149" s="1"/>
      <c r="H149" s="1"/>
      <c r="I149" s="1"/>
      <c r="J149" s="1"/>
      <c r="K149" s="1"/>
      <c r="L149" s="1"/>
      <c r="M149" s="1"/>
      <c r="N149" s="1"/>
      <c r="O149" s="1"/>
    </row>
    <row r="150" spans="1:15" ht="9.75" customHeight="1">
      <c r="A150" s="1"/>
      <c r="B150" s="1"/>
      <c r="C150" s="1"/>
      <c r="D150" s="1"/>
      <c r="E150" s="1"/>
      <c r="F150" s="1"/>
      <c r="G150" s="1"/>
      <c r="H150" s="1"/>
      <c r="I150" s="1"/>
      <c r="J150" s="1"/>
      <c r="K150" s="1"/>
      <c r="L150" s="1"/>
      <c r="M150" s="1"/>
      <c r="N150" s="1"/>
      <c r="O150" s="1"/>
    </row>
    <row r="151" spans="1:15" ht="9.75" customHeight="1">
      <c r="A151" s="1"/>
      <c r="B151" s="1"/>
      <c r="C151" s="1"/>
      <c r="D151" s="1"/>
      <c r="E151" s="1"/>
      <c r="F151" s="1"/>
      <c r="G151" s="1"/>
      <c r="H151" s="1"/>
      <c r="I151" s="1"/>
      <c r="J151" s="1"/>
      <c r="K151" s="1"/>
      <c r="L151" s="1"/>
      <c r="M151" s="1"/>
      <c r="N151" s="1"/>
      <c r="O151" s="1"/>
    </row>
    <row r="152" spans="1:15" ht="9.75" customHeight="1">
      <c r="A152" s="1"/>
      <c r="B152" s="1"/>
      <c r="C152" s="1"/>
      <c r="D152" s="1"/>
      <c r="E152" s="1"/>
      <c r="F152" s="1"/>
      <c r="G152" s="1"/>
      <c r="H152" s="1"/>
      <c r="I152" s="1"/>
      <c r="J152" s="1"/>
      <c r="K152" s="1"/>
      <c r="L152" s="1"/>
      <c r="M152" s="1"/>
      <c r="N152" s="1"/>
      <c r="O152" s="1"/>
    </row>
    <row r="153" spans="1:15" ht="9.75" customHeight="1">
      <c r="A153" s="1"/>
      <c r="B153" s="1"/>
      <c r="C153" s="1"/>
      <c r="D153" s="1"/>
      <c r="E153" s="1"/>
      <c r="F153" s="1"/>
      <c r="G153" s="1"/>
      <c r="H153" s="1"/>
      <c r="I153" s="1"/>
      <c r="J153" s="1"/>
      <c r="K153" s="1"/>
      <c r="L153" s="1"/>
      <c r="M153" s="1"/>
      <c r="N153" s="1"/>
      <c r="O153" s="1"/>
    </row>
    <row r="154" spans="1:15" ht="9.75" customHeight="1">
      <c r="A154" s="1"/>
      <c r="B154" s="1"/>
      <c r="C154" s="1"/>
      <c r="D154" s="1"/>
      <c r="E154" s="1"/>
      <c r="F154" s="1"/>
      <c r="G154" s="1"/>
      <c r="H154" s="1"/>
      <c r="I154" s="1"/>
      <c r="J154" s="1"/>
      <c r="K154" s="1"/>
      <c r="L154" s="1"/>
      <c r="M154" s="1"/>
      <c r="N154" s="1"/>
      <c r="O154" s="1"/>
    </row>
    <row r="155" spans="1:15" ht="9.75" customHeight="1">
      <c r="A155" s="1"/>
      <c r="B155" s="1"/>
      <c r="C155" s="1"/>
      <c r="D155" s="1"/>
      <c r="E155" s="1"/>
      <c r="F155" s="1"/>
      <c r="G155" s="1"/>
      <c r="H155" s="1"/>
      <c r="I155" s="1"/>
      <c r="J155" s="1"/>
      <c r="K155" s="1"/>
      <c r="L155" s="1"/>
      <c r="M155" s="1"/>
      <c r="N155" s="1"/>
      <c r="O155" s="1"/>
    </row>
    <row r="156" spans="1:15" ht="9.75" customHeight="1">
      <c r="A156" s="1"/>
      <c r="B156" s="1"/>
      <c r="C156" s="1"/>
      <c r="D156" s="1"/>
      <c r="E156" s="1"/>
      <c r="F156" s="1"/>
      <c r="G156" s="1"/>
      <c r="H156" s="1"/>
      <c r="I156" s="1"/>
      <c r="J156" s="1"/>
      <c r="K156" s="1"/>
      <c r="L156" s="1"/>
      <c r="M156" s="1"/>
      <c r="N156" s="1"/>
      <c r="O156" s="1"/>
    </row>
    <row r="157" spans="1:15" ht="9.75" customHeight="1">
      <c r="A157" s="1"/>
      <c r="B157" s="1"/>
      <c r="C157" s="1"/>
      <c r="D157" s="1"/>
      <c r="E157" s="1"/>
      <c r="F157" s="1"/>
      <c r="G157" s="1"/>
      <c r="H157" s="1"/>
      <c r="I157" s="1"/>
      <c r="J157" s="1"/>
      <c r="K157" s="1"/>
      <c r="L157" s="1"/>
      <c r="M157" s="1"/>
      <c r="N157" s="1"/>
      <c r="O157" s="1"/>
    </row>
    <row r="158" spans="1:15" ht="9.75" customHeight="1">
      <c r="A158" s="1"/>
      <c r="B158" s="1"/>
      <c r="C158" s="1"/>
      <c r="D158" s="1"/>
      <c r="E158" s="1"/>
      <c r="F158" s="1"/>
      <c r="G158" s="1"/>
      <c r="H158" s="1"/>
      <c r="I158" s="1"/>
      <c r="J158" s="1"/>
      <c r="K158" s="1"/>
      <c r="L158" s="1"/>
      <c r="M158" s="1"/>
      <c r="N158" s="1"/>
      <c r="O158" s="1"/>
    </row>
    <row r="159" spans="1:15" ht="9.75" customHeight="1">
      <c r="A159" s="1"/>
      <c r="B159" s="1"/>
      <c r="C159" s="1"/>
      <c r="D159" s="1"/>
      <c r="E159" s="1"/>
      <c r="F159" s="1"/>
      <c r="G159" s="1"/>
      <c r="H159" s="1"/>
      <c r="I159" s="1"/>
      <c r="J159" s="1"/>
      <c r="K159" s="1"/>
      <c r="L159" s="1"/>
      <c r="M159" s="1"/>
      <c r="N159" s="1"/>
      <c r="O159" s="1"/>
    </row>
    <row r="160" spans="1:15" ht="9.75" customHeight="1">
      <c r="A160" s="1"/>
      <c r="B160" s="1"/>
      <c r="C160" s="1"/>
      <c r="D160" s="1"/>
      <c r="E160" s="1"/>
      <c r="F160" s="1"/>
      <c r="G160" s="1"/>
      <c r="H160" s="1"/>
      <c r="I160" s="1"/>
      <c r="J160" s="1"/>
      <c r="K160" s="1"/>
      <c r="L160" s="1"/>
      <c r="M160" s="1"/>
      <c r="N160" s="1"/>
      <c r="O160" s="1"/>
    </row>
    <row r="161" spans="1:15" ht="9.75" customHeight="1">
      <c r="A161" s="1"/>
      <c r="B161" s="1"/>
      <c r="C161" s="1"/>
      <c r="D161" s="1"/>
      <c r="E161" s="1"/>
      <c r="F161" s="1"/>
      <c r="G161" s="1"/>
      <c r="H161" s="1"/>
      <c r="I161" s="1"/>
      <c r="J161" s="1"/>
      <c r="K161" s="1"/>
      <c r="L161" s="1"/>
      <c r="M161" s="1"/>
      <c r="N161" s="1"/>
      <c r="O161" s="1"/>
    </row>
    <row r="162" spans="1:15" ht="9.75" customHeight="1">
      <c r="A162" s="1"/>
      <c r="B162" s="1"/>
      <c r="C162" s="1"/>
      <c r="D162" s="1"/>
      <c r="E162" s="1"/>
      <c r="F162" s="1"/>
      <c r="G162" s="1"/>
      <c r="H162" s="1"/>
      <c r="I162" s="1"/>
      <c r="J162" s="1"/>
      <c r="K162" s="1"/>
      <c r="L162" s="1"/>
      <c r="M162" s="1"/>
      <c r="N162" s="1"/>
      <c r="O162" s="1"/>
    </row>
    <row r="163" spans="1:15" ht="9.75" customHeight="1">
      <c r="A163" s="1"/>
      <c r="B163" s="1"/>
      <c r="C163" s="1"/>
      <c r="D163" s="1"/>
      <c r="E163" s="1"/>
      <c r="F163" s="1"/>
      <c r="G163" s="1"/>
      <c r="H163" s="1"/>
      <c r="I163" s="1"/>
      <c r="J163" s="1"/>
      <c r="K163" s="1"/>
      <c r="L163" s="1"/>
      <c r="M163" s="1"/>
      <c r="N163" s="1"/>
      <c r="O163" s="1"/>
    </row>
    <row r="164" spans="1:15" ht="9.75" customHeight="1">
      <c r="A164" s="1"/>
      <c r="B164" s="1"/>
      <c r="C164" s="1"/>
      <c r="D164" s="1"/>
      <c r="E164" s="1"/>
      <c r="F164" s="1"/>
      <c r="G164" s="1"/>
      <c r="H164" s="1"/>
      <c r="I164" s="1"/>
      <c r="J164" s="1"/>
      <c r="K164" s="1"/>
      <c r="L164" s="1"/>
      <c r="M164" s="1"/>
      <c r="N164" s="1"/>
      <c r="O164" s="1"/>
    </row>
    <row r="165" spans="1:15" ht="9.75" customHeight="1">
      <c r="A165" s="1"/>
      <c r="B165" s="1"/>
      <c r="C165" s="1"/>
      <c r="D165" s="1"/>
      <c r="E165" s="1"/>
      <c r="F165" s="1"/>
      <c r="G165" s="1"/>
      <c r="H165" s="1"/>
      <c r="I165" s="1"/>
      <c r="J165" s="1"/>
      <c r="K165" s="1"/>
      <c r="L165" s="1"/>
      <c r="M165" s="1"/>
      <c r="N165" s="1"/>
      <c r="O165" s="1"/>
    </row>
    <row r="166" spans="1:15" ht="9.75" customHeight="1">
      <c r="A166" s="1"/>
      <c r="B166" s="1"/>
      <c r="C166" s="1"/>
      <c r="D166" s="1"/>
      <c r="E166" s="1"/>
      <c r="F166" s="1"/>
      <c r="G166" s="1"/>
      <c r="H166" s="1"/>
      <c r="I166" s="1"/>
      <c r="J166" s="1"/>
      <c r="K166" s="1"/>
      <c r="L166" s="1"/>
      <c r="M166" s="1"/>
      <c r="N166" s="1"/>
      <c r="O166" s="1"/>
    </row>
    <row r="167" spans="1:15" ht="9.75" customHeight="1">
      <c r="A167" s="1"/>
      <c r="B167" s="1"/>
      <c r="C167" s="1"/>
      <c r="D167" s="1"/>
      <c r="E167" s="1"/>
      <c r="F167" s="1"/>
      <c r="G167" s="1"/>
      <c r="H167" s="1"/>
      <c r="I167" s="1"/>
      <c r="J167" s="1"/>
      <c r="K167" s="1"/>
      <c r="L167" s="1"/>
      <c r="M167" s="1"/>
      <c r="N167" s="1"/>
      <c r="O167" s="1"/>
    </row>
    <row r="168" spans="1:15" ht="9.75" customHeight="1">
      <c r="A168" s="1"/>
      <c r="B168" s="1"/>
      <c r="C168" s="1"/>
      <c r="D168" s="1"/>
      <c r="E168" s="1"/>
      <c r="F168" s="1"/>
      <c r="G168" s="1"/>
      <c r="H168" s="1"/>
      <c r="I168" s="1"/>
      <c r="J168" s="1"/>
      <c r="K168" s="1"/>
      <c r="L168" s="1"/>
      <c r="M168" s="1"/>
      <c r="N168" s="1"/>
      <c r="O168" s="1"/>
    </row>
    <row r="169" spans="1:15" ht="9.75" customHeight="1">
      <c r="A169" s="1"/>
      <c r="B169" s="1"/>
      <c r="C169" s="1"/>
      <c r="D169" s="1"/>
      <c r="E169" s="1"/>
      <c r="F169" s="1"/>
      <c r="G169" s="1"/>
      <c r="H169" s="1"/>
      <c r="I169" s="1"/>
      <c r="J169" s="1"/>
      <c r="K169" s="1"/>
      <c r="L169" s="1"/>
      <c r="M169" s="1"/>
      <c r="N169" s="1"/>
      <c r="O169" s="1"/>
    </row>
    <row r="170" spans="1:15" ht="9.75" customHeight="1">
      <c r="A170" s="1"/>
      <c r="B170" s="1"/>
      <c r="C170" s="1"/>
      <c r="D170" s="1"/>
      <c r="E170" s="1"/>
      <c r="F170" s="1"/>
      <c r="G170" s="1"/>
      <c r="H170" s="1"/>
      <c r="I170" s="1"/>
      <c r="J170" s="1"/>
      <c r="K170" s="1"/>
      <c r="L170" s="1"/>
      <c r="M170" s="1"/>
      <c r="N170" s="1"/>
      <c r="O170" s="1"/>
    </row>
    <row r="171" spans="1:15" ht="9.75" customHeight="1">
      <c r="A171" s="1"/>
      <c r="B171" s="1"/>
      <c r="C171" s="1"/>
      <c r="D171" s="1"/>
      <c r="E171" s="1"/>
      <c r="F171" s="1"/>
      <c r="G171" s="1"/>
      <c r="H171" s="1"/>
      <c r="I171" s="1"/>
      <c r="J171" s="1"/>
      <c r="K171" s="1"/>
      <c r="L171" s="1"/>
      <c r="M171" s="1"/>
      <c r="N171" s="1"/>
      <c r="O171" s="1"/>
    </row>
    <row r="172" spans="1:15" ht="9.75" customHeight="1">
      <c r="A172" s="1"/>
      <c r="B172" s="1"/>
      <c r="C172" s="1"/>
      <c r="D172" s="1"/>
      <c r="E172" s="1"/>
      <c r="F172" s="1"/>
      <c r="G172" s="1"/>
      <c r="H172" s="1"/>
      <c r="I172" s="1"/>
      <c r="J172" s="1"/>
      <c r="K172" s="1"/>
      <c r="L172" s="1"/>
      <c r="M172" s="1"/>
      <c r="N172" s="1"/>
      <c r="O172" s="1"/>
    </row>
    <row r="173" spans="1:15" ht="9.75" customHeight="1">
      <c r="A173" s="1"/>
      <c r="B173" s="1"/>
      <c r="C173" s="1"/>
      <c r="D173" s="1"/>
      <c r="E173" s="1"/>
      <c r="F173" s="1"/>
      <c r="G173" s="1"/>
      <c r="H173" s="1"/>
      <c r="I173" s="1"/>
      <c r="J173" s="1"/>
      <c r="K173" s="1"/>
      <c r="L173" s="1"/>
      <c r="M173" s="1"/>
      <c r="N173" s="1"/>
      <c r="O173" s="1"/>
    </row>
    <row r="174" spans="1:15" ht="9.75" customHeight="1">
      <c r="A174" s="1"/>
      <c r="B174" s="1"/>
      <c r="C174" s="1"/>
      <c r="D174" s="1"/>
      <c r="E174" s="1"/>
      <c r="F174" s="1"/>
      <c r="G174" s="1"/>
      <c r="H174" s="1"/>
      <c r="I174" s="1"/>
      <c r="J174" s="1"/>
      <c r="K174" s="1"/>
      <c r="L174" s="1"/>
      <c r="M174" s="1"/>
      <c r="N174" s="1"/>
      <c r="O174" s="1"/>
    </row>
    <row r="175" spans="1:15" ht="9.75" customHeight="1">
      <c r="A175" s="1"/>
      <c r="B175" s="1"/>
      <c r="C175" s="1"/>
      <c r="D175" s="1"/>
      <c r="E175" s="1"/>
      <c r="F175" s="1"/>
      <c r="G175" s="1"/>
      <c r="H175" s="1"/>
      <c r="I175" s="1"/>
      <c r="J175" s="1"/>
      <c r="K175" s="1"/>
      <c r="L175" s="1"/>
      <c r="M175" s="1"/>
      <c r="N175" s="1"/>
      <c r="O175" s="1"/>
    </row>
    <row r="176" spans="1:15" ht="9.75" customHeight="1">
      <c r="A176" s="1"/>
      <c r="B176" s="1"/>
      <c r="C176" s="1"/>
      <c r="D176" s="1"/>
      <c r="E176" s="1"/>
      <c r="F176" s="1"/>
      <c r="G176" s="1"/>
      <c r="H176" s="1"/>
      <c r="I176" s="1"/>
      <c r="J176" s="1"/>
      <c r="K176" s="1"/>
      <c r="L176" s="1"/>
      <c r="M176" s="1"/>
      <c r="N176" s="1"/>
      <c r="O176" s="1"/>
    </row>
    <row r="177" spans="1:15" ht="9.75" customHeight="1">
      <c r="A177" s="1"/>
      <c r="B177" s="1"/>
      <c r="C177" s="1"/>
      <c r="D177" s="1"/>
      <c r="E177" s="1"/>
      <c r="F177" s="1"/>
      <c r="G177" s="1"/>
      <c r="H177" s="1"/>
      <c r="I177" s="1"/>
      <c r="J177" s="1"/>
      <c r="K177" s="1"/>
      <c r="L177" s="1"/>
      <c r="M177" s="1"/>
      <c r="N177" s="1"/>
      <c r="O177" s="1"/>
    </row>
    <row r="178" spans="1:15" ht="9.75" customHeight="1">
      <c r="A178" s="1"/>
      <c r="B178" s="1"/>
      <c r="C178" s="1"/>
      <c r="D178" s="1"/>
      <c r="E178" s="1"/>
      <c r="F178" s="1"/>
      <c r="G178" s="1"/>
      <c r="H178" s="1"/>
      <c r="I178" s="1"/>
      <c r="J178" s="1"/>
      <c r="K178" s="1"/>
      <c r="L178" s="1"/>
      <c r="M178" s="1"/>
      <c r="N178" s="1"/>
      <c r="O178" s="1"/>
    </row>
    <row r="179" spans="1:15" ht="9.75" customHeight="1">
      <c r="A179" s="1"/>
      <c r="B179" s="1"/>
      <c r="C179" s="1"/>
      <c r="D179" s="1"/>
      <c r="E179" s="1"/>
      <c r="F179" s="1"/>
      <c r="G179" s="1"/>
      <c r="H179" s="1"/>
      <c r="I179" s="1"/>
      <c r="J179" s="1"/>
      <c r="K179" s="1"/>
      <c r="L179" s="1"/>
      <c r="M179" s="1"/>
      <c r="N179" s="1"/>
      <c r="O179" s="1"/>
    </row>
    <row r="180" spans="1:15" ht="9.75" customHeight="1">
      <c r="A180" s="1"/>
      <c r="B180" s="1"/>
      <c r="C180" s="1"/>
      <c r="D180" s="1"/>
      <c r="E180" s="1"/>
      <c r="F180" s="1"/>
      <c r="G180" s="1"/>
      <c r="H180" s="1"/>
      <c r="I180" s="1"/>
      <c r="J180" s="1"/>
      <c r="K180" s="1"/>
      <c r="L180" s="1"/>
      <c r="M180" s="1"/>
      <c r="N180" s="1"/>
      <c r="O180" s="1"/>
    </row>
    <row r="181" spans="1:15" ht="9.75" customHeight="1">
      <c r="A181" s="1"/>
      <c r="B181" s="1"/>
      <c r="C181" s="1"/>
      <c r="D181" s="1"/>
      <c r="E181" s="1"/>
      <c r="F181" s="1"/>
      <c r="G181" s="1"/>
      <c r="H181" s="1"/>
      <c r="I181" s="1"/>
      <c r="J181" s="1"/>
      <c r="K181" s="1"/>
      <c r="L181" s="1"/>
      <c r="M181" s="1"/>
      <c r="N181" s="1"/>
      <c r="O181" s="1"/>
    </row>
    <row r="182" spans="1:15" ht="9.75" customHeight="1">
      <c r="A182" s="1"/>
      <c r="B182" s="1"/>
      <c r="C182" s="1"/>
      <c r="D182" s="1"/>
      <c r="E182" s="1"/>
      <c r="F182" s="1"/>
      <c r="G182" s="1"/>
      <c r="H182" s="1"/>
      <c r="I182" s="1"/>
      <c r="J182" s="1"/>
      <c r="K182" s="1"/>
      <c r="L182" s="1"/>
      <c r="M182" s="1"/>
      <c r="N182" s="1"/>
      <c r="O182" s="1"/>
    </row>
    <row r="183" spans="1:15" ht="9.75" customHeight="1">
      <c r="A183" s="1"/>
      <c r="B183" s="1"/>
      <c r="C183" s="1"/>
      <c r="D183" s="1"/>
      <c r="E183" s="1"/>
      <c r="F183" s="1"/>
      <c r="G183" s="1"/>
      <c r="H183" s="1"/>
      <c r="I183" s="1"/>
      <c r="J183" s="1"/>
      <c r="K183" s="1"/>
      <c r="L183" s="1"/>
      <c r="M183" s="1"/>
      <c r="N183" s="1"/>
      <c r="O183" s="1"/>
    </row>
    <row r="184" spans="1:15" ht="9.75" customHeight="1">
      <c r="A184" s="1"/>
      <c r="B184" s="1"/>
      <c r="C184" s="1"/>
      <c r="D184" s="1"/>
      <c r="E184" s="1"/>
      <c r="F184" s="1"/>
      <c r="G184" s="1"/>
      <c r="H184" s="1"/>
      <c r="I184" s="1"/>
      <c r="J184" s="1"/>
      <c r="K184" s="1"/>
      <c r="L184" s="1"/>
      <c r="M184" s="1"/>
      <c r="N184" s="1"/>
      <c r="O184" s="1"/>
    </row>
    <row r="185" spans="1:15" ht="9.75" customHeight="1">
      <c r="A185" s="1"/>
      <c r="B185" s="1"/>
      <c r="C185" s="1"/>
      <c r="D185" s="1"/>
      <c r="E185" s="1"/>
      <c r="F185" s="1"/>
      <c r="G185" s="1"/>
      <c r="H185" s="1"/>
      <c r="I185" s="1"/>
      <c r="J185" s="1"/>
      <c r="K185" s="1"/>
      <c r="L185" s="1"/>
      <c r="M185" s="1"/>
      <c r="N185" s="1"/>
      <c r="O185" s="1"/>
    </row>
    <row r="186" spans="1:15" ht="9.75" customHeight="1">
      <c r="A186" s="1"/>
      <c r="B186" s="1"/>
      <c r="C186" s="1"/>
      <c r="D186" s="1"/>
      <c r="E186" s="1"/>
      <c r="F186" s="1"/>
      <c r="G186" s="1"/>
      <c r="H186" s="1"/>
      <c r="I186" s="1"/>
      <c r="J186" s="1"/>
      <c r="K186" s="1"/>
      <c r="L186" s="1"/>
      <c r="M186" s="1"/>
      <c r="N186" s="1"/>
      <c r="O186" s="1"/>
    </row>
    <row r="187" spans="1:15" ht="9.75" customHeight="1">
      <c r="A187" s="1"/>
      <c r="B187" s="1"/>
      <c r="C187" s="1"/>
      <c r="D187" s="1"/>
      <c r="E187" s="1"/>
      <c r="F187" s="1"/>
      <c r="G187" s="1"/>
      <c r="H187" s="1"/>
      <c r="I187" s="1"/>
      <c r="J187" s="1"/>
      <c r="K187" s="1"/>
      <c r="L187" s="1"/>
      <c r="M187" s="1"/>
      <c r="N187" s="1"/>
      <c r="O187" s="1"/>
    </row>
    <row r="188" spans="1:15" ht="9.75" customHeight="1">
      <c r="A188" s="1"/>
      <c r="B188" s="1"/>
      <c r="C188" s="1"/>
      <c r="D188" s="1"/>
      <c r="E188" s="1"/>
      <c r="F188" s="1"/>
      <c r="G188" s="1"/>
      <c r="H188" s="1"/>
      <c r="I188" s="1"/>
      <c r="J188" s="1"/>
      <c r="K188" s="1"/>
      <c r="L188" s="1"/>
      <c r="M188" s="1"/>
      <c r="N188" s="1"/>
      <c r="O188" s="1"/>
    </row>
    <row r="189" spans="1:15" ht="9.75" customHeight="1">
      <c r="A189" s="1"/>
      <c r="B189" s="1"/>
      <c r="C189" s="1"/>
      <c r="D189" s="1"/>
      <c r="E189" s="1"/>
      <c r="F189" s="1"/>
      <c r="G189" s="1"/>
      <c r="H189" s="1"/>
      <c r="I189" s="1"/>
      <c r="J189" s="1"/>
      <c r="K189" s="1"/>
      <c r="L189" s="1"/>
      <c r="M189" s="1"/>
      <c r="N189" s="1"/>
      <c r="O189" s="1"/>
    </row>
    <row r="190" spans="1:15" ht="9.75" customHeight="1">
      <c r="A190" s="1"/>
      <c r="B190" s="1"/>
      <c r="C190" s="1"/>
      <c r="D190" s="1"/>
      <c r="E190" s="1"/>
      <c r="F190" s="1"/>
      <c r="G190" s="1"/>
      <c r="H190" s="1"/>
      <c r="I190" s="1"/>
      <c r="J190" s="1"/>
      <c r="K190" s="1"/>
      <c r="L190" s="1"/>
      <c r="M190" s="1"/>
      <c r="N190" s="1"/>
      <c r="O190" s="1"/>
    </row>
    <row r="191" spans="1:15" ht="9.75" customHeight="1">
      <c r="A191" s="1"/>
      <c r="B191" s="1"/>
      <c r="C191" s="1"/>
      <c r="D191" s="1"/>
      <c r="E191" s="1"/>
      <c r="F191" s="1"/>
      <c r="G191" s="1"/>
      <c r="H191" s="1"/>
      <c r="I191" s="1"/>
      <c r="J191" s="1"/>
      <c r="K191" s="1"/>
      <c r="L191" s="1"/>
      <c r="M191" s="1"/>
      <c r="N191" s="1"/>
      <c r="O191" s="1"/>
    </row>
    <row r="192" spans="1:15" ht="9.75" customHeight="1">
      <c r="A192" s="1"/>
      <c r="B192" s="1"/>
      <c r="C192" s="1"/>
      <c r="D192" s="1"/>
      <c r="E192" s="1"/>
      <c r="F192" s="1"/>
      <c r="G192" s="1"/>
      <c r="H192" s="1"/>
      <c r="I192" s="1"/>
      <c r="J192" s="1"/>
      <c r="K192" s="1"/>
      <c r="L192" s="1"/>
      <c r="M192" s="1"/>
      <c r="N192" s="1"/>
      <c r="O192" s="1"/>
    </row>
    <row r="193" spans="1:15" ht="9.75" customHeight="1">
      <c r="A193" s="1"/>
      <c r="B193" s="1"/>
      <c r="C193" s="1"/>
      <c r="D193" s="1"/>
      <c r="E193" s="1"/>
      <c r="F193" s="1"/>
      <c r="G193" s="1"/>
      <c r="H193" s="1"/>
      <c r="I193" s="1"/>
      <c r="J193" s="1"/>
      <c r="K193" s="1"/>
      <c r="L193" s="1"/>
      <c r="M193" s="1"/>
      <c r="N193" s="1"/>
      <c r="O193" s="1"/>
    </row>
    <row r="194" spans="1:15" ht="9.75" customHeight="1">
      <c r="A194" s="1"/>
      <c r="B194" s="1"/>
      <c r="C194" s="1"/>
      <c r="D194" s="1"/>
      <c r="E194" s="1"/>
      <c r="F194" s="1"/>
      <c r="G194" s="1"/>
      <c r="H194" s="1"/>
      <c r="I194" s="1"/>
      <c r="J194" s="1"/>
      <c r="K194" s="1"/>
      <c r="L194" s="1"/>
      <c r="M194" s="1"/>
      <c r="N194" s="1"/>
      <c r="O194" s="1"/>
    </row>
    <row r="195" spans="1:15" ht="9.75" customHeight="1">
      <c r="A195" s="1"/>
      <c r="B195" s="1"/>
      <c r="C195" s="1"/>
      <c r="D195" s="1"/>
      <c r="E195" s="1"/>
      <c r="F195" s="1"/>
      <c r="G195" s="1"/>
      <c r="H195" s="1"/>
      <c r="I195" s="1"/>
      <c r="J195" s="1"/>
      <c r="K195" s="1"/>
      <c r="L195" s="1"/>
      <c r="M195" s="1"/>
      <c r="N195" s="1"/>
      <c r="O195" s="1"/>
    </row>
    <row r="196" spans="1:15" ht="9.75" customHeight="1">
      <c r="A196" s="1"/>
      <c r="B196" s="1"/>
      <c r="C196" s="1"/>
      <c r="D196" s="1"/>
      <c r="E196" s="1"/>
      <c r="F196" s="1"/>
      <c r="G196" s="1"/>
      <c r="H196" s="1"/>
      <c r="I196" s="1"/>
      <c r="J196" s="1"/>
      <c r="K196" s="1"/>
      <c r="L196" s="1"/>
      <c r="M196" s="1"/>
      <c r="N196" s="1"/>
      <c r="O196" s="1"/>
    </row>
    <row r="197" spans="1:15" ht="9.75" customHeight="1">
      <c r="A197" s="1"/>
      <c r="B197" s="1"/>
      <c r="C197" s="1"/>
      <c r="D197" s="1"/>
      <c r="E197" s="1"/>
      <c r="F197" s="1"/>
      <c r="G197" s="1"/>
      <c r="H197" s="1"/>
      <c r="I197" s="1"/>
      <c r="J197" s="1"/>
      <c r="K197" s="1"/>
      <c r="L197" s="1"/>
      <c r="M197" s="1"/>
      <c r="N197" s="1"/>
      <c r="O197" s="1"/>
    </row>
    <row r="198" spans="1:15" ht="9.75" customHeight="1">
      <c r="A198" s="1"/>
      <c r="B198" s="1"/>
      <c r="C198" s="1"/>
      <c r="D198" s="1"/>
      <c r="E198" s="1"/>
      <c r="F198" s="1"/>
      <c r="G198" s="1"/>
      <c r="H198" s="1"/>
      <c r="I198" s="1"/>
      <c r="J198" s="1"/>
      <c r="K198" s="1"/>
      <c r="L198" s="1"/>
      <c r="M198" s="1"/>
      <c r="N198" s="1"/>
      <c r="O198" s="1"/>
    </row>
    <row r="199" spans="1:15" ht="9.75" customHeight="1">
      <c r="A199" s="1"/>
      <c r="B199" s="1"/>
      <c r="C199" s="1"/>
      <c r="D199" s="1"/>
      <c r="E199" s="1"/>
      <c r="F199" s="1"/>
      <c r="G199" s="1"/>
      <c r="H199" s="1"/>
      <c r="I199" s="1"/>
      <c r="J199" s="1"/>
      <c r="K199" s="1"/>
      <c r="L199" s="1"/>
      <c r="M199" s="1"/>
      <c r="N199" s="1"/>
      <c r="O199" s="1"/>
    </row>
    <row r="200" spans="1:15" ht="9.75" customHeight="1">
      <c r="A200" s="1"/>
      <c r="B200" s="1"/>
      <c r="C200" s="1"/>
      <c r="D200" s="1"/>
      <c r="E200" s="1"/>
      <c r="F200" s="1"/>
      <c r="G200" s="1"/>
      <c r="H200" s="1"/>
      <c r="I200" s="1"/>
      <c r="J200" s="1"/>
      <c r="K200" s="1"/>
      <c r="L200" s="1"/>
      <c r="M200" s="1"/>
      <c r="N200" s="1"/>
      <c r="O200" s="1"/>
    </row>
    <row r="201" spans="1:15" ht="9.75" customHeight="1">
      <c r="A201" s="1"/>
      <c r="B201" s="1"/>
      <c r="C201" s="1"/>
      <c r="D201" s="1"/>
      <c r="E201" s="1"/>
      <c r="F201" s="1"/>
      <c r="G201" s="1"/>
      <c r="H201" s="1"/>
      <c r="I201" s="1"/>
      <c r="J201" s="1"/>
      <c r="K201" s="1"/>
      <c r="L201" s="1"/>
      <c r="M201" s="1"/>
      <c r="N201" s="1"/>
      <c r="O201" s="1"/>
    </row>
    <row r="202" spans="1:15" ht="9.75" customHeight="1">
      <c r="A202" s="1"/>
      <c r="B202" s="1"/>
      <c r="C202" s="1"/>
      <c r="D202" s="1"/>
      <c r="E202" s="1"/>
      <c r="F202" s="1"/>
      <c r="G202" s="1"/>
      <c r="H202" s="1"/>
      <c r="I202" s="1"/>
      <c r="J202" s="1"/>
      <c r="K202" s="1"/>
      <c r="L202" s="1"/>
      <c r="M202" s="1"/>
      <c r="N202" s="1"/>
      <c r="O202" s="1"/>
    </row>
    <row r="203" spans="1:15" ht="9.75" customHeight="1">
      <c r="A203" s="1"/>
      <c r="B203" s="1"/>
      <c r="C203" s="1"/>
      <c r="D203" s="1"/>
      <c r="E203" s="1"/>
      <c r="F203" s="1"/>
      <c r="G203" s="1"/>
      <c r="H203" s="1"/>
      <c r="I203" s="1"/>
      <c r="J203" s="1"/>
      <c r="K203" s="1"/>
      <c r="L203" s="1"/>
      <c r="M203" s="1"/>
      <c r="N203" s="1"/>
      <c r="O203" s="1"/>
    </row>
    <row r="204" spans="1:15" ht="9.75" customHeight="1">
      <c r="A204" s="1"/>
      <c r="B204" s="1"/>
      <c r="C204" s="1"/>
      <c r="D204" s="1"/>
      <c r="E204" s="1"/>
      <c r="F204" s="1"/>
      <c r="G204" s="1"/>
      <c r="H204" s="1"/>
      <c r="I204" s="1"/>
      <c r="J204" s="1"/>
      <c r="K204" s="1"/>
      <c r="L204" s="1"/>
      <c r="M204" s="1"/>
      <c r="N204" s="1"/>
      <c r="O204" s="1"/>
    </row>
    <row r="205" spans="1:15" ht="9.75" customHeight="1">
      <c r="A205" s="1"/>
      <c r="B205" s="1"/>
      <c r="C205" s="1"/>
      <c r="D205" s="1"/>
      <c r="E205" s="1"/>
      <c r="F205" s="1"/>
      <c r="G205" s="1"/>
      <c r="H205" s="1"/>
      <c r="I205" s="1"/>
      <c r="J205" s="1"/>
      <c r="K205" s="1"/>
      <c r="L205" s="1"/>
      <c r="M205" s="1"/>
      <c r="N205" s="1"/>
      <c r="O205" s="1"/>
    </row>
    <row r="206" spans="1:15" ht="9.75" customHeight="1">
      <c r="A206" s="1"/>
      <c r="B206" s="1"/>
      <c r="C206" s="1"/>
      <c r="D206" s="1"/>
      <c r="E206" s="1"/>
      <c r="F206" s="1"/>
      <c r="G206" s="1"/>
      <c r="H206" s="1"/>
      <c r="I206" s="1"/>
      <c r="J206" s="1"/>
      <c r="K206" s="1"/>
      <c r="L206" s="1"/>
      <c r="M206" s="1"/>
      <c r="N206" s="1"/>
      <c r="O206" s="1"/>
    </row>
    <row r="207" spans="1:15" ht="9.75" customHeight="1">
      <c r="A207" s="1"/>
      <c r="B207" s="1"/>
      <c r="C207" s="1"/>
      <c r="D207" s="1"/>
      <c r="E207" s="1"/>
      <c r="F207" s="1"/>
      <c r="G207" s="1"/>
      <c r="H207" s="1"/>
      <c r="I207" s="1"/>
      <c r="J207" s="1"/>
      <c r="K207" s="1"/>
      <c r="L207" s="1"/>
      <c r="M207" s="1"/>
      <c r="N207" s="1"/>
      <c r="O207" s="1"/>
    </row>
    <row r="208" spans="1:15" ht="9.75" customHeight="1">
      <c r="A208" s="1"/>
      <c r="B208" s="1"/>
      <c r="C208" s="1"/>
      <c r="D208" s="1"/>
      <c r="E208" s="1"/>
      <c r="F208" s="1"/>
      <c r="G208" s="1"/>
      <c r="H208" s="1"/>
      <c r="I208" s="1"/>
      <c r="J208" s="1"/>
      <c r="K208" s="1"/>
      <c r="L208" s="1"/>
      <c r="M208" s="1"/>
      <c r="N208" s="1"/>
      <c r="O208" s="1"/>
    </row>
    <row r="209" spans="1:15" ht="9.75" customHeight="1">
      <c r="A209" s="1"/>
      <c r="B209" s="1"/>
      <c r="C209" s="1"/>
      <c r="D209" s="1"/>
      <c r="E209" s="1"/>
      <c r="F209" s="1"/>
      <c r="G209" s="1"/>
      <c r="H209" s="1"/>
      <c r="I209" s="1"/>
      <c r="J209" s="1"/>
      <c r="K209" s="1"/>
      <c r="L209" s="1"/>
      <c r="M209" s="1"/>
      <c r="N209" s="1"/>
      <c r="O209" s="1"/>
    </row>
    <row r="210" spans="1:15" ht="9.75" customHeight="1">
      <c r="A210" s="1"/>
      <c r="B210" s="1"/>
      <c r="C210" s="1"/>
      <c r="D210" s="1"/>
      <c r="E210" s="1"/>
      <c r="F210" s="1"/>
      <c r="G210" s="1"/>
      <c r="H210" s="1"/>
      <c r="I210" s="1"/>
      <c r="J210" s="1"/>
      <c r="K210" s="1"/>
      <c r="L210" s="1"/>
      <c r="M210" s="1"/>
      <c r="N210" s="1"/>
      <c r="O210" s="1"/>
    </row>
    <row r="211" spans="1:15" ht="9.75" customHeight="1">
      <c r="A211" s="1"/>
      <c r="B211" s="1"/>
      <c r="C211" s="1"/>
      <c r="D211" s="1"/>
      <c r="E211" s="1"/>
      <c r="F211" s="1"/>
      <c r="G211" s="1"/>
      <c r="H211" s="1"/>
      <c r="I211" s="1"/>
      <c r="J211" s="1"/>
      <c r="K211" s="1"/>
      <c r="L211" s="1"/>
      <c r="M211" s="1"/>
      <c r="N211" s="1"/>
      <c r="O211" s="1"/>
    </row>
    <row r="212" spans="1:15" ht="9.75" customHeight="1">
      <c r="A212" s="1"/>
      <c r="B212" s="1"/>
      <c r="C212" s="1"/>
      <c r="D212" s="1"/>
      <c r="E212" s="1"/>
      <c r="F212" s="1"/>
      <c r="G212" s="1"/>
      <c r="H212" s="1"/>
      <c r="I212" s="1"/>
      <c r="J212" s="1"/>
      <c r="K212" s="1"/>
      <c r="L212" s="1"/>
      <c r="M212" s="1"/>
      <c r="N212" s="1"/>
      <c r="O212" s="1"/>
    </row>
    <row r="213" spans="1:15" ht="9.75" customHeight="1">
      <c r="A213" s="1"/>
      <c r="B213" s="1"/>
      <c r="C213" s="1"/>
      <c r="D213" s="1"/>
      <c r="E213" s="1"/>
      <c r="F213" s="1"/>
      <c r="G213" s="1"/>
      <c r="H213" s="1"/>
      <c r="I213" s="1"/>
      <c r="J213" s="1"/>
      <c r="K213" s="1"/>
      <c r="L213" s="1"/>
      <c r="M213" s="1"/>
      <c r="N213" s="1"/>
      <c r="O213" s="1"/>
    </row>
    <row r="214" spans="1:15" ht="9.75" customHeight="1">
      <c r="A214" s="1"/>
      <c r="B214" s="1"/>
      <c r="C214" s="1"/>
      <c r="D214" s="1"/>
      <c r="E214" s="1"/>
      <c r="F214" s="1"/>
      <c r="G214" s="1"/>
      <c r="H214" s="1"/>
      <c r="I214" s="1"/>
      <c r="J214" s="1"/>
      <c r="K214" s="1"/>
      <c r="L214" s="1"/>
      <c r="M214" s="1"/>
      <c r="N214" s="1"/>
      <c r="O214" s="1"/>
    </row>
    <row r="215" spans="1:15" ht="9.75" customHeight="1">
      <c r="A215" s="1"/>
      <c r="B215" s="1"/>
      <c r="C215" s="1"/>
      <c r="D215" s="1"/>
      <c r="E215" s="1"/>
      <c r="F215" s="1"/>
      <c r="G215" s="1"/>
      <c r="H215" s="1"/>
      <c r="I215" s="1"/>
      <c r="J215" s="1"/>
      <c r="K215" s="1"/>
      <c r="L215" s="1"/>
      <c r="M215" s="1"/>
      <c r="N215" s="1"/>
      <c r="O215" s="1"/>
    </row>
    <row r="216" spans="1:15" ht="9.75" customHeight="1">
      <c r="A216" s="1"/>
      <c r="B216" s="1"/>
      <c r="C216" s="1"/>
      <c r="D216" s="1"/>
      <c r="E216" s="1"/>
      <c r="F216" s="1"/>
      <c r="G216" s="1"/>
      <c r="H216" s="1"/>
      <c r="I216" s="1"/>
      <c r="J216" s="1"/>
      <c r="K216" s="1"/>
      <c r="L216" s="1"/>
      <c r="M216" s="1"/>
      <c r="N216" s="1"/>
      <c r="O216" s="1"/>
    </row>
    <row r="217" spans="1:15" ht="9.75" customHeight="1">
      <c r="A217" s="1"/>
      <c r="B217" s="1"/>
      <c r="C217" s="1"/>
      <c r="D217" s="1"/>
      <c r="E217" s="1"/>
      <c r="F217" s="1"/>
      <c r="G217" s="1"/>
      <c r="H217" s="1"/>
      <c r="I217" s="1"/>
      <c r="J217" s="1"/>
      <c r="K217" s="1"/>
      <c r="L217" s="1"/>
      <c r="M217" s="1"/>
      <c r="N217" s="1"/>
      <c r="O217" s="1"/>
    </row>
    <row r="218" spans="1:15" ht="9.75" customHeight="1">
      <c r="A218" s="1"/>
      <c r="B218" s="1"/>
      <c r="C218" s="1"/>
      <c r="D218" s="1"/>
      <c r="E218" s="1"/>
      <c r="F218" s="1"/>
      <c r="G218" s="1"/>
      <c r="H218" s="1"/>
      <c r="I218" s="1"/>
      <c r="J218" s="1"/>
      <c r="K218" s="1"/>
      <c r="L218" s="1"/>
      <c r="M218" s="1"/>
      <c r="N218" s="1"/>
      <c r="O218" s="1"/>
    </row>
    <row r="219" spans="1:15" ht="9.75" customHeight="1">
      <c r="A219" s="1"/>
      <c r="B219" s="1"/>
      <c r="C219" s="1"/>
      <c r="D219" s="1"/>
      <c r="E219" s="1"/>
      <c r="F219" s="1"/>
      <c r="G219" s="1"/>
      <c r="H219" s="1"/>
      <c r="I219" s="1"/>
      <c r="J219" s="1"/>
      <c r="K219" s="1"/>
      <c r="L219" s="1"/>
      <c r="M219" s="1"/>
      <c r="N219" s="1"/>
      <c r="O219" s="1"/>
    </row>
    <row r="220" spans="1:15" ht="9.75" customHeight="1">
      <c r="A220" s="1"/>
      <c r="B220" s="1"/>
      <c r="C220" s="1"/>
      <c r="D220" s="1"/>
      <c r="E220" s="1"/>
      <c r="F220" s="1"/>
      <c r="G220" s="1"/>
      <c r="H220" s="1"/>
      <c r="I220" s="1"/>
      <c r="J220" s="1"/>
      <c r="K220" s="1"/>
      <c r="L220" s="1"/>
      <c r="M220" s="1"/>
      <c r="N220" s="1"/>
      <c r="O220" s="1"/>
    </row>
    <row r="221" spans="1:15" ht="9.75" customHeight="1">
      <c r="A221" s="1"/>
      <c r="B221" s="1"/>
      <c r="C221" s="1"/>
      <c r="D221" s="1"/>
      <c r="E221" s="1"/>
      <c r="F221" s="1"/>
      <c r="G221" s="1"/>
      <c r="H221" s="1"/>
      <c r="I221" s="1"/>
      <c r="J221" s="1"/>
      <c r="K221" s="1"/>
      <c r="L221" s="1"/>
      <c r="M221" s="1"/>
      <c r="N221" s="1"/>
      <c r="O221" s="1"/>
    </row>
    <row r="222" spans="1:15" ht="9.75" customHeight="1">
      <c r="A222" s="1"/>
      <c r="B222" s="1"/>
      <c r="C222" s="1"/>
      <c r="D222" s="1"/>
      <c r="E222" s="1"/>
      <c r="F222" s="1"/>
      <c r="G222" s="1"/>
      <c r="H222" s="1"/>
      <c r="I222" s="1"/>
      <c r="J222" s="1"/>
      <c r="K222" s="1"/>
      <c r="L222" s="1"/>
      <c r="M222" s="1"/>
      <c r="N222" s="1"/>
      <c r="O222" s="1"/>
    </row>
    <row r="223" spans="1:15" ht="9.75" customHeight="1">
      <c r="A223" s="1"/>
      <c r="B223" s="1"/>
      <c r="C223" s="1"/>
      <c r="D223" s="1"/>
      <c r="E223" s="1"/>
      <c r="F223" s="1"/>
      <c r="G223" s="1"/>
      <c r="H223" s="1"/>
      <c r="I223" s="1"/>
      <c r="J223" s="1"/>
      <c r="K223" s="1"/>
      <c r="L223" s="1"/>
      <c r="M223" s="1"/>
      <c r="N223" s="1"/>
      <c r="O223" s="1"/>
    </row>
    <row r="224" spans="1:15" ht="9.75" customHeight="1">
      <c r="A224" s="1"/>
      <c r="B224" s="1"/>
      <c r="C224" s="1"/>
      <c r="D224" s="1"/>
      <c r="E224" s="1"/>
      <c r="F224" s="1"/>
      <c r="G224" s="1"/>
      <c r="H224" s="1"/>
      <c r="I224" s="1"/>
      <c r="J224" s="1"/>
      <c r="K224" s="1"/>
      <c r="L224" s="1"/>
      <c r="M224" s="1"/>
      <c r="N224" s="1"/>
      <c r="O224" s="1"/>
    </row>
    <row r="225" spans="1:15" ht="9.75" customHeight="1">
      <c r="A225" s="1"/>
      <c r="B225" s="1"/>
      <c r="C225" s="1"/>
      <c r="D225" s="1"/>
      <c r="E225" s="1"/>
      <c r="F225" s="1"/>
      <c r="G225" s="1"/>
      <c r="H225" s="1"/>
      <c r="I225" s="1"/>
      <c r="J225" s="1"/>
      <c r="K225" s="1"/>
      <c r="L225" s="1"/>
      <c r="M225" s="1"/>
      <c r="N225" s="1"/>
      <c r="O225" s="1"/>
    </row>
    <row r="226" spans="1:15" ht="9.75" customHeight="1">
      <c r="A226" s="1"/>
      <c r="B226" s="1"/>
      <c r="C226" s="1"/>
      <c r="D226" s="1"/>
      <c r="E226" s="1"/>
      <c r="F226" s="1"/>
      <c r="G226" s="1"/>
      <c r="H226" s="1"/>
      <c r="I226" s="1"/>
      <c r="J226" s="1"/>
      <c r="K226" s="1"/>
      <c r="L226" s="1"/>
      <c r="M226" s="1"/>
      <c r="N226" s="1"/>
      <c r="O226" s="1"/>
    </row>
    <row r="227" spans="1:15" ht="9.75" customHeight="1">
      <c r="A227" s="1"/>
      <c r="B227" s="1"/>
      <c r="C227" s="1"/>
      <c r="D227" s="1"/>
      <c r="E227" s="1"/>
      <c r="F227" s="1"/>
      <c r="G227" s="1"/>
      <c r="H227" s="1"/>
      <c r="I227" s="1"/>
      <c r="J227" s="1"/>
      <c r="K227" s="1"/>
      <c r="L227" s="1"/>
      <c r="M227" s="1"/>
      <c r="N227" s="1"/>
      <c r="O227" s="1"/>
    </row>
    <row r="228" spans="1:15" ht="9.75" customHeight="1">
      <c r="A228" s="1"/>
      <c r="B228" s="1"/>
      <c r="C228" s="1"/>
      <c r="D228" s="1"/>
      <c r="E228" s="1"/>
      <c r="F228" s="1"/>
      <c r="G228" s="1"/>
      <c r="H228" s="1"/>
      <c r="I228" s="1"/>
      <c r="J228" s="1"/>
      <c r="K228" s="1"/>
      <c r="L228" s="1"/>
      <c r="M228" s="1"/>
      <c r="N228" s="1"/>
      <c r="O228" s="1"/>
    </row>
    <row r="229" spans="1:15" ht="9.75" customHeight="1">
      <c r="A229" s="1"/>
      <c r="B229" s="1"/>
      <c r="C229" s="1"/>
      <c r="D229" s="1"/>
      <c r="E229" s="1"/>
      <c r="F229" s="1"/>
      <c r="G229" s="1"/>
      <c r="H229" s="1"/>
      <c r="I229" s="1"/>
      <c r="J229" s="1"/>
      <c r="K229" s="1"/>
      <c r="L229" s="1"/>
      <c r="M229" s="1"/>
      <c r="N229" s="1"/>
      <c r="O229" s="1"/>
    </row>
    <row r="230" spans="1:15" ht="9.75" customHeight="1">
      <c r="A230" s="1"/>
      <c r="B230" s="1"/>
      <c r="C230" s="1"/>
      <c r="D230" s="1"/>
      <c r="E230" s="1"/>
      <c r="F230" s="1"/>
      <c r="G230" s="1"/>
      <c r="H230" s="1"/>
      <c r="I230" s="1"/>
      <c r="J230" s="1"/>
      <c r="K230" s="1"/>
      <c r="L230" s="1"/>
      <c r="M230" s="1"/>
      <c r="N230" s="1"/>
      <c r="O230" s="1"/>
    </row>
    <row r="231" spans="1:15" ht="9.75" customHeight="1">
      <c r="A231" s="1"/>
      <c r="B231" s="1"/>
      <c r="C231" s="1"/>
      <c r="D231" s="1"/>
      <c r="E231" s="1"/>
      <c r="F231" s="1"/>
      <c r="G231" s="1"/>
      <c r="H231" s="1"/>
      <c r="I231" s="1"/>
      <c r="J231" s="1"/>
      <c r="K231" s="1"/>
      <c r="L231" s="1"/>
      <c r="M231" s="1"/>
      <c r="N231" s="1"/>
      <c r="O231" s="1"/>
    </row>
    <row r="232" spans="1:15" ht="9.75" customHeight="1">
      <c r="A232" s="1"/>
      <c r="B232" s="1"/>
      <c r="C232" s="1"/>
      <c r="D232" s="1"/>
      <c r="E232" s="1"/>
      <c r="F232" s="1"/>
      <c r="G232" s="1"/>
      <c r="H232" s="1"/>
      <c r="I232" s="1"/>
      <c r="J232" s="1"/>
      <c r="K232" s="1"/>
      <c r="L232" s="1"/>
      <c r="M232" s="1"/>
      <c r="N232" s="1"/>
      <c r="O232" s="1"/>
    </row>
    <row r="233" spans="1:15" ht="9.75" customHeight="1">
      <c r="A233" s="1"/>
      <c r="B233" s="1"/>
      <c r="C233" s="1"/>
      <c r="D233" s="1"/>
      <c r="E233" s="1"/>
      <c r="F233" s="1"/>
      <c r="G233" s="1"/>
      <c r="H233" s="1"/>
      <c r="I233" s="1"/>
      <c r="J233" s="1"/>
      <c r="K233" s="1"/>
      <c r="L233" s="1"/>
      <c r="M233" s="1"/>
      <c r="N233" s="1"/>
      <c r="O233" s="1"/>
    </row>
    <row r="234" spans="1:15" ht="9.75" customHeight="1">
      <c r="A234" s="1"/>
      <c r="B234" s="1"/>
      <c r="C234" s="1"/>
      <c r="D234" s="1"/>
      <c r="E234" s="1"/>
      <c r="F234" s="1"/>
      <c r="G234" s="1"/>
      <c r="H234" s="1"/>
      <c r="I234" s="1"/>
      <c r="J234" s="1"/>
      <c r="K234" s="1"/>
      <c r="L234" s="1"/>
      <c r="M234" s="1"/>
      <c r="N234" s="1"/>
      <c r="O234" s="1"/>
    </row>
    <row r="235" spans="1:15" ht="9.75" customHeight="1">
      <c r="A235" s="1"/>
      <c r="B235" s="1"/>
      <c r="C235" s="1"/>
      <c r="D235" s="1"/>
      <c r="E235" s="1"/>
      <c r="F235" s="1"/>
      <c r="G235" s="1"/>
      <c r="H235" s="1"/>
      <c r="I235" s="1"/>
      <c r="J235" s="1"/>
      <c r="K235" s="1"/>
      <c r="L235" s="1"/>
      <c r="M235" s="1"/>
      <c r="N235" s="1"/>
      <c r="O235" s="1"/>
    </row>
    <row r="236" spans="1:15" ht="9.75" customHeight="1">
      <c r="A236" s="1"/>
      <c r="B236" s="1"/>
      <c r="C236" s="1"/>
      <c r="D236" s="1"/>
      <c r="E236" s="1"/>
      <c r="F236" s="1"/>
      <c r="G236" s="1"/>
      <c r="H236" s="1"/>
      <c r="I236" s="1"/>
      <c r="J236" s="1"/>
      <c r="K236" s="1"/>
      <c r="L236" s="1"/>
      <c r="M236" s="1"/>
      <c r="N236" s="1"/>
      <c r="O236" s="1"/>
    </row>
    <row r="237" spans="1:15" ht="9.75" customHeight="1">
      <c r="A237" s="1"/>
      <c r="B237" s="1"/>
      <c r="C237" s="1"/>
      <c r="D237" s="1"/>
      <c r="E237" s="1"/>
      <c r="F237" s="1"/>
      <c r="G237" s="1"/>
      <c r="H237" s="1"/>
      <c r="I237" s="1"/>
      <c r="J237" s="1"/>
      <c r="K237" s="1"/>
      <c r="L237" s="1"/>
      <c r="M237" s="1"/>
      <c r="N237" s="1"/>
      <c r="O237" s="1"/>
    </row>
    <row r="238" spans="1:15" ht="9.75" customHeight="1">
      <c r="A238" s="1"/>
      <c r="B238" s="1"/>
      <c r="C238" s="1"/>
      <c r="D238" s="1"/>
      <c r="E238" s="1"/>
      <c r="F238" s="1"/>
      <c r="G238" s="1"/>
      <c r="H238" s="1"/>
      <c r="I238" s="1"/>
      <c r="J238" s="1"/>
      <c r="K238" s="1"/>
      <c r="L238" s="1"/>
      <c r="M238" s="1"/>
      <c r="N238" s="1"/>
      <c r="O238" s="1"/>
    </row>
    <row r="239" spans="1:15" ht="9.75" customHeight="1">
      <c r="A239" s="1"/>
      <c r="B239" s="1"/>
      <c r="C239" s="1"/>
      <c r="D239" s="1"/>
      <c r="E239" s="1"/>
      <c r="F239" s="1"/>
      <c r="G239" s="1"/>
      <c r="H239" s="1"/>
      <c r="I239" s="1"/>
      <c r="J239" s="1"/>
      <c r="K239" s="1"/>
      <c r="L239" s="1"/>
      <c r="M239" s="1"/>
      <c r="N239" s="1"/>
      <c r="O239" s="1"/>
    </row>
    <row r="240" spans="1:15" ht="9.75" customHeight="1">
      <c r="A240" s="1"/>
      <c r="B240" s="1"/>
      <c r="C240" s="1"/>
      <c r="D240" s="1"/>
      <c r="E240" s="1"/>
      <c r="F240" s="1"/>
      <c r="G240" s="1"/>
      <c r="H240" s="1"/>
      <c r="I240" s="1"/>
      <c r="J240" s="1"/>
      <c r="K240" s="1"/>
      <c r="L240" s="1"/>
      <c r="M240" s="1"/>
      <c r="N240" s="1"/>
      <c r="O240" s="1"/>
    </row>
    <row r="241" spans="1:15" ht="9.75" customHeight="1">
      <c r="A241" s="1"/>
      <c r="B241" s="1"/>
      <c r="C241" s="1"/>
      <c r="D241" s="1"/>
      <c r="E241" s="1"/>
      <c r="F241" s="1"/>
      <c r="G241" s="1"/>
      <c r="H241" s="1"/>
      <c r="I241" s="1"/>
      <c r="J241" s="1"/>
      <c r="K241" s="1"/>
      <c r="L241" s="1"/>
      <c r="M241" s="1"/>
      <c r="N241" s="1"/>
      <c r="O241" s="1"/>
    </row>
    <row r="242" spans="1:15" ht="9.75" customHeight="1">
      <c r="A242" s="1"/>
      <c r="B242" s="1"/>
      <c r="C242" s="1"/>
      <c r="D242" s="1"/>
      <c r="E242" s="1"/>
      <c r="F242" s="1"/>
      <c r="G242" s="1"/>
      <c r="H242" s="1"/>
      <c r="I242" s="1"/>
      <c r="J242" s="1"/>
      <c r="K242" s="1"/>
      <c r="L242" s="1"/>
      <c r="M242" s="1"/>
      <c r="N242" s="1"/>
      <c r="O242" s="1"/>
    </row>
    <row r="243" spans="1:15" ht="9.75" customHeight="1">
      <c r="A243" s="1"/>
      <c r="B243" s="1"/>
      <c r="C243" s="1"/>
      <c r="D243" s="1"/>
      <c r="E243" s="1"/>
      <c r="F243" s="1"/>
      <c r="G243" s="1"/>
      <c r="H243" s="1"/>
      <c r="I243" s="1"/>
      <c r="J243" s="1"/>
      <c r="K243" s="1"/>
      <c r="L243" s="1"/>
      <c r="M243" s="1"/>
      <c r="N243" s="1"/>
      <c r="O243" s="1"/>
    </row>
    <row r="244" spans="1:15" ht="9.75" customHeight="1">
      <c r="A244" s="1"/>
      <c r="B244" s="1"/>
      <c r="C244" s="1"/>
      <c r="D244" s="1"/>
      <c r="E244" s="1"/>
      <c r="F244" s="1"/>
      <c r="G244" s="1"/>
      <c r="H244" s="1"/>
      <c r="I244" s="1"/>
      <c r="J244" s="1"/>
      <c r="K244" s="1"/>
      <c r="L244" s="1"/>
      <c r="M244" s="1"/>
      <c r="N244" s="1"/>
      <c r="O244" s="1"/>
    </row>
    <row r="245" spans="1:15" ht="9.75" customHeight="1">
      <c r="A245" s="1"/>
      <c r="B245" s="1"/>
      <c r="C245" s="1"/>
      <c r="D245" s="1"/>
      <c r="E245" s="1"/>
      <c r="F245" s="1"/>
      <c r="G245" s="1"/>
      <c r="H245" s="1"/>
      <c r="I245" s="1"/>
      <c r="J245" s="1"/>
      <c r="K245" s="1"/>
      <c r="L245" s="1"/>
      <c r="M245" s="1"/>
      <c r="N245" s="1"/>
      <c r="O245" s="1"/>
    </row>
    <row r="246" spans="1:15" ht="9.75" customHeight="1">
      <c r="A246" s="1"/>
      <c r="B246" s="1"/>
      <c r="C246" s="1"/>
      <c r="D246" s="1"/>
      <c r="E246" s="1"/>
      <c r="F246" s="1"/>
      <c r="G246" s="1"/>
      <c r="H246" s="1"/>
      <c r="I246" s="1"/>
      <c r="J246" s="1"/>
      <c r="K246" s="1"/>
      <c r="L246" s="1"/>
      <c r="M246" s="1"/>
      <c r="N246" s="1"/>
      <c r="O246" s="1"/>
    </row>
    <row r="247" spans="1:15" ht="9.75" customHeight="1">
      <c r="A247" s="1"/>
      <c r="B247" s="1"/>
      <c r="C247" s="1"/>
      <c r="D247" s="1"/>
      <c r="E247" s="1"/>
      <c r="F247" s="1"/>
      <c r="G247" s="1"/>
      <c r="H247" s="1"/>
      <c r="I247" s="1"/>
      <c r="J247" s="1"/>
      <c r="K247" s="1"/>
      <c r="L247" s="1"/>
      <c r="M247" s="1"/>
      <c r="N247" s="1"/>
      <c r="O247" s="1"/>
    </row>
    <row r="248" spans="1:15" ht="9.75" customHeight="1">
      <c r="A248" s="1"/>
      <c r="B248" s="1"/>
      <c r="C248" s="1"/>
      <c r="D248" s="1"/>
      <c r="E248" s="1"/>
      <c r="F248" s="1"/>
      <c r="G248" s="1"/>
      <c r="H248" s="1"/>
      <c r="I248" s="1"/>
      <c r="J248" s="1"/>
      <c r="K248" s="1"/>
      <c r="L248" s="1"/>
      <c r="M248" s="1"/>
      <c r="N248" s="1"/>
      <c r="O248" s="1"/>
    </row>
    <row r="249" spans="1:15" ht="9.75" customHeight="1">
      <c r="A249" s="1"/>
      <c r="B249" s="1"/>
      <c r="C249" s="1"/>
      <c r="D249" s="1"/>
      <c r="E249" s="1"/>
      <c r="F249" s="1"/>
      <c r="G249" s="1"/>
      <c r="H249" s="1"/>
      <c r="I249" s="1"/>
      <c r="J249" s="1"/>
      <c r="K249" s="1"/>
      <c r="L249" s="1"/>
      <c r="M249" s="1"/>
      <c r="N249" s="1"/>
      <c r="O249" s="1"/>
    </row>
    <row r="250" spans="1:15" ht="9.75" customHeight="1">
      <c r="A250" s="1"/>
      <c r="B250" s="1"/>
      <c r="C250" s="1"/>
      <c r="D250" s="1"/>
      <c r="E250" s="1"/>
      <c r="F250" s="1"/>
      <c r="G250" s="1"/>
      <c r="H250" s="1"/>
      <c r="I250" s="1"/>
      <c r="J250" s="1"/>
      <c r="K250" s="1"/>
      <c r="L250" s="1"/>
      <c r="M250" s="1"/>
      <c r="N250" s="1"/>
      <c r="O250" s="1"/>
    </row>
    <row r="251" spans="1:15" ht="9.75" customHeight="1">
      <c r="A251" s="1"/>
      <c r="B251" s="1"/>
      <c r="C251" s="1"/>
      <c r="D251" s="1"/>
      <c r="E251" s="1"/>
      <c r="F251" s="1"/>
      <c r="G251" s="1"/>
      <c r="H251" s="1"/>
      <c r="I251" s="1"/>
      <c r="J251" s="1"/>
      <c r="K251" s="1"/>
      <c r="L251" s="1"/>
      <c r="M251" s="1"/>
      <c r="N251" s="1"/>
      <c r="O251" s="1"/>
    </row>
    <row r="252" spans="1:15" ht="9.75" customHeight="1">
      <c r="A252" s="1"/>
      <c r="B252" s="1"/>
      <c r="C252" s="1"/>
      <c r="D252" s="1"/>
      <c r="E252" s="1"/>
      <c r="F252" s="1"/>
      <c r="G252" s="1"/>
      <c r="H252" s="1"/>
      <c r="I252" s="1"/>
      <c r="J252" s="1"/>
      <c r="K252" s="1"/>
      <c r="L252" s="1"/>
      <c r="M252" s="1"/>
      <c r="N252" s="1"/>
      <c r="O252" s="1"/>
    </row>
    <row r="253" spans="1:15" ht="9.75" customHeight="1">
      <c r="A253" s="1"/>
      <c r="B253" s="1"/>
      <c r="C253" s="1"/>
      <c r="D253" s="1"/>
      <c r="E253" s="1"/>
      <c r="F253" s="1"/>
      <c r="G253" s="1"/>
      <c r="H253" s="1"/>
      <c r="I253" s="1"/>
      <c r="J253" s="1"/>
      <c r="K253" s="1"/>
      <c r="L253" s="1"/>
      <c r="M253" s="1"/>
      <c r="N253" s="1"/>
      <c r="O253" s="1"/>
    </row>
    <row r="254" spans="1:15" ht="9.75" customHeight="1">
      <c r="A254" s="1"/>
      <c r="B254" s="1"/>
      <c r="C254" s="1"/>
      <c r="D254" s="1"/>
      <c r="E254" s="1"/>
      <c r="F254" s="1"/>
      <c r="G254" s="1"/>
      <c r="H254" s="1"/>
      <c r="I254" s="1"/>
      <c r="J254" s="1"/>
      <c r="K254" s="1"/>
      <c r="L254" s="1"/>
      <c r="M254" s="1"/>
      <c r="N254" s="1"/>
      <c r="O254" s="1"/>
    </row>
    <row r="255" spans="1:15" ht="9.75" customHeight="1">
      <c r="A255" s="1"/>
      <c r="B255" s="1"/>
      <c r="C255" s="1"/>
      <c r="D255" s="1"/>
      <c r="E255" s="1"/>
      <c r="F255" s="1"/>
      <c r="G255" s="1"/>
      <c r="H255" s="1"/>
      <c r="I255" s="1"/>
      <c r="J255" s="1"/>
      <c r="K255" s="1"/>
      <c r="L255" s="1"/>
      <c r="M255" s="1"/>
      <c r="N255" s="1"/>
      <c r="O255" s="1"/>
    </row>
    <row r="256" spans="1:15" ht="9.75" customHeight="1">
      <c r="A256" s="1"/>
      <c r="B256" s="1"/>
      <c r="C256" s="1"/>
      <c r="D256" s="1"/>
      <c r="E256" s="1"/>
      <c r="F256" s="1"/>
      <c r="G256" s="1"/>
      <c r="H256" s="1"/>
      <c r="I256" s="1"/>
      <c r="J256" s="1"/>
      <c r="K256" s="1"/>
      <c r="L256" s="1"/>
      <c r="M256" s="1"/>
      <c r="N256" s="1"/>
      <c r="O256" s="1"/>
    </row>
    <row r="257" spans="1:15" ht="9.75" customHeight="1">
      <c r="A257" s="1"/>
      <c r="B257" s="1"/>
      <c r="C257" s="1"/>
      <c r="D257" s="1"/>
      <c r="E257" s="1"/>
      <c r="F257" s="1"/>
      <c r="G257" s="1"/>
      <c r="H257" s="1"/>
      <c r="I257" s="1"/>
      <c r="J257" s="1"/>
      <c r="K257" s="1"/>
      <c r="L257" s="1"/>
      <c r="M257" s="1"/>
      <c r="N257" s="1"/>
      <c r="O257" s="1"/>
    </row>
    <row r="258" spans="1:15" ht="9.75" customHeight="1">
      <c r="A258" s="1"/>
      <c r="B258" s="1"/>
      <c r="C258" s="1"/>
      <c r="D258" s="1"/>
      <c r="E258" s="1"/>
      <c r="F258" s="1"/>
      <c r="G258" s="1"/>
      <c r="H258" s="1"/>
      <c r="I258" s="1"/>
      <c r="J258" s="1"/>
      <c r="K258" s="1"/>
      <c r="L258" s="1"/>
      <c r="M258" s="1"/>
      <c r="N258" s="1"/>
      <c r="O258" s="1"/>
    </row>
    <row r="259" spans="1:15" ht="9.75" customHeight="1">
      <c r="A259" s="1"/>
      <c r="B259" s="1"/>
      <c r="C259" s="1"/>
      <c r="D259" s="1"/>
      <c r="E259" s="1"/>
      <c r="F259" s="1"/>
      <c r="G259" s="1"/>
      <c r="H259" s="1"/>
      <c r="I259" s="1"/>
      <c r="J259" s="1"/>
      <c r="K259" s="1"/>
      <c r="L259" s="1"/>
      <c r="M259" s="1"/>
      <c r="N259" s="1"/>
      <c r="O259" s="1"/>
    </row>
    <row r="260" spans="1:15" ht="9.75" customHeight="1">
      <c r="A260" s="1"/>
      <c r="B260" s="1"/>
      <c r="C260" s="1"/>
      <c r="D260" s="1"/>
      <c r="E260" s="1"/>
      <c r="F260" s="1"/>
      <c r="G260" s="1"/>
      <c r="H260" s="1"/>
      <c r="I260" s="1"/>
      <c r="J260" s="1"/>
      <c r="K260" s="1"/>
      <c r="L260" s="1"/>
      <c r="M260" s="1"/>
      <c r="N260" s="1"/>
      <c r="O260" s="1"/>
    </row>
    <row r="261" spans="1:15" ht="9.75" customHeight="1">
      <c r="A261" s="1"/>
      <c r="B261" s="1"/>
      <c r="C261" s="1"/>
      <c r="D261" s="1"/>
      <c r="E261" s="1"/>
      <c r="F261" s="1"/>
      <c r="G261" s="1"/>
      <c r="H261" s="1"/>
      <c r="I261" s="1"/>
      <c r="J261" s="1"/>
      <c r="K261" s="1"/>
      <c r="L261" s="1"/>
      <c r="M261" s="1"/>
      <c r="N261" s="1"/>
      <c r="O261" s="1"/>
    </row>
    <row r="262" spans="1:15" ht="9.75" customHeight="1">
      <c r="A262" s="1"/>
      <c r="B262" s="1"/>
      <c r="C262" s="1"/>
      <c r="D262" s="1"/>
      <c r="E262" s="1"/>
      <c r="F262" s="1"/>
      <c r="G262" s="1"/>
      <c r="H262" s="1"/>
      <c r="I262" s="1"/>
      <c r="J262" s="1"/>
      <c r="K262" s="1"/>
      <c r="L262" s="1"/>
      <c r="M262" s="1"/>
      <c r="N262" s="1"/>
      <c r="O262" s="1"/>
    </row>
    <row r="263" spans="1:15" ht="9.75" customHeight="1">
      <c r="A263" s="1"/>
      <c r="B263" s="1"/>
      <c r="C263" s="1"/>
      <c r="D263" s="1"/>
      <c r="E263" s="1"/>
      <c r="F263" s="1"/>
      <c r="G263" s="1"/>
      <c r="H263" s="1"/>
      <c r="I263" s="1"/>
      <c r="J263" s="1"/>
      <c r="K263" s="1"/>
      <c r="L263" s="1"/>
      <c r="M263" s="1"/>
      <c r="N263" s="1"/>
      <c r="O263" s="1"/>
    </row>
    <row r="264" spans="1:15" ht="9.75" customHeight="1">
      <c r="A264" s="1"/>
      <c r="B264" s="1"/>
      <c r="C264" s="1"/>
      <c r="D264" s="1"/>
      <c r="E264" s="1"/>
      <c r="F264" s="1"/>
      <c r="G264" s="1"/>
      <c r="H264" s="1"/>
      <c r="I264" s="1"/>
      <c r="J264" s="1"/>
      <c r="K264" s="1"/>
      <c r="L264" s="1"/>
      <c r="M264" s="1"/>
      <c r="N264" s="1"/>
      <c r="O264" s="1"/>
    </row>
    <row r="265" spans="1:15" ht="9.75" customHeight="1">
      <c r="A265" s="1"/>
      <c r="B265" s="1"/>
      <c r="C265" s="1"/>
      <c r="D265" s="1"/>
      <c r="E265" s="1"/>
      <c r="F265" s="1"/>
      <c r="G265" s="1"/>
      <c r="H265" s="1"/>
      <c r="I265" s="1"/>
      <c r="J265" s="1"/>
      <c r="K265" s="1"/>
      <c r="L265" s="1"/>
      <c r="M265" s="1"/>
      <c r="N265" s="1"/>
      <c r="O265" s="1"/>
    </row>
    <row r="266" spans="1:15" ht="9.75" customHeight="1">
      <c r="A266" s="1"/>
      <c r="B266" s="1"/>
      <c r="C266" s="1"/>
      <c r="D266" s="1"/>
      <c r="E266" s="1"/>
      <c r="F266" s="1"/>
      <c r="G266" s="1"/>
      <c r="H266" s="1"/>
      <c r="I266" s="1"/>
      <c r="J266" s="1"/>
      <c r="K266" s="1"/>
      <c r="L266" s="1"/>
      <c r="M266" s="1"/>
      <c r="N266" s="1"/>
      <c r="O266" s="1"/>
    </row>
    <row r="267" spans="1:15" ht="9.75" customHeight="1">
      <c r="A267" s="1"/>
      <c r="B267" s="1"/>
      <c r="C267" s="1"/>
      <c r="D267" s="1"/>
      <c r="E267" s="1"/>
      <c r="F267" s="1"/>
      <c r="G267" s="1"/>
      <c r="H267" s="1"/>
      <c r="I267" s="1"/>
      <c r="J267" s="1"/>
      <c r="K267" s="1"/>
      <c r="L267" s="1"/>
      <c r="M267" s="1"/>
      <c r="N267" s="1"/>
      <c r="O267" s="1"/>
    </row>
    <row r="268" spans="1:15" ht="9.75" customHeight="1">
      <c r="A268" s="1"/>
      <c r="B268" s="1"/>
      <c r="C268" s="1"/>
      <c r="D268" s="1"/>
      <c r="E268" s="1"/>
      <c r="F268" s="1"/>
      <c r="G268" s="1"/>
      <c r="H268" s="1"/>
      <c r="I268" s="1"/>
      <c r="J268" s="1"/>
      <c r="K268" s="1"/>
      <c r="L268" s="1"/>
      <c r="M268" s="1"/>
      <c r="N268" s="1"/>
      <c r="O268" s="1"/>
    </row>
    <row r="269" spans="1:15" ht="9.75" customHeight="1">
      <c r="A269" s="1"/>
      <c r="B269" s="1"/>
      <c r="C269" s="1"/>
      <c r="D269" s="1"/>
      <c r="E269" s="1"/>
      <c r="F269" s="1"/>
      <c r="G269" s="1"/>
      <c r="H269" s="1"/>
      <c r="I269" s="1"/>
      <c r="J269" s="1"/>
      <c r="K269" s="1"/>
      <c r="L269" s="1"/>
      <c r="M269" s="1"/>
      <c r="N269" s="1"/>
      <c r="O269" s="1"/>
    </row>
    <row r="270" spans="1:15" ht="9.75" customHeight="1">
      <c r="A270" s="1"/>
      <c r="B270" s="1"/>
      <c r="C270" s="1"/>
      <c r="D270" s="1"/>
      <c r="E270" s="1"/>
      <c r="F270" s="1"/>
      <c r="G270" s="1"/>
      <c r="H270" s="1"/>
      <c r="I270" s="1"/>
      <c r="J270" s="1"/>
      <c r="K270" s="1"/>
      <c r="L270" s="1"/>
      <c r="M270" s="1"/>
      <c r="N270" s="1"/>
      <c r="O270" s="1"/>
    </row>
    <row r="271" spans="1:15" ht="9.75" customHeight="1">
      <c r="A271" s="1"/>
      <c r="B271" s="1"/>
      <c r="C271" s="1"/>
      <c r="D271" s="1"/>
      <c r="E271" s="1"/>
      <c r="F271" s="1"/>
      <c r="G271" s="1"/>
      <c r="H271" s="1"/>
      <c r="I271" s="1"/>
      <c r="J271" s="1"/>
      <c r="K271" s="1"/>
      <c r="L271" s="1"/>
      <c r="M271" s="1"/>
      <c r="N271" s="1"/>
      <c r="O271" s="1"/>
    </row>
    <row r="272" spans="1:15" ht="9.75" customHeight="1">
      <c r="A272" s="1"/>
      <c r="B272" s="1"/>
      <c r="C272" s="1"/>
      <c r="D272" s="1"/>
      <c r="E272" s="1"/>
      <c r="F272" s="1"/>
      <c r="G272" s="1"/>
      <c r="H272" s="1"/>
      <c r="I272" s="1"/>
      <c r="J272" s="1"/>
      <c r="K272" s="1"/>
      <c r="L272" s="1"/>
      <c r="M272" s="1"/>
      <c r="N272" s="1"/>
      <c r="O272" s="1"/>
    </row>
    <row r="273" spans="1:15" ht="9.75" customHeight="1">
      <c r="A273" s="1"/>
      <c r="B273" s="1"/>
      <c r="C273" s="1"/>
      <c r="D273" s="1"/>
      <c r="E273" s="1"/>
      <c r="F273" s="1"/>
      <c r="G273" s="1"/>
      <c r="H273" s="1"/>
      <c r="I273" s="1"/>
      <c r="J273" s="1"/>
      <c r="K273" s="1"/>
      <c r="L273" s="1"/>
      <c r="M273" s="1"/>
      <c r="N273" s="1"/>
      <c r="O273" s="1"/>
    </row>
    <row r="274" spans="1:15" ht="9.75" customHeight="1">
      <c r="A274" s="1"/>
      <c r="B274" s="1"/>
      <c r="C274" s="1"/>
      <c r="D274" s="1"/>
      <c r="E274" s="1"/>
      <c r="F274" s="1"/>
      <c r="G274" s="1"/>
      <c r="H274" s="1"/>
      <c r="I274" s="1"/>
      <c r="J274" s="1"/>
      <c r="K274" s="1"/>
      <c r="L274" s="1"/>
      <c r="M274" s="1"/>
      <c r="N274" s="1"/>
      <c r="O274" s="1"/>
    </row>
    <row r="275" spans="1:15" ht="9.75" customHeight="1">
      <c r="A275" s="1"/>
      <c r="B275" s="1"/>
      <c r="C275" s="1"/>
      <c r="D275" s="1"/>
      <c r="E275" s="1"/>
      <c r="F275" s="1"/>
      <c r="G275" s="1"/>
      <c r="H275" s="1"/>
      <c r="I275" s="1"/>
      <c r="J275" s="1"/>
      <c r="K275" s="1"/>
      <c r="L275" s="1"/>
      <c r="M275" s="1"/>
      <c r="N275" s="1"/>
      <c r="O275" s="1"/>
    </row>
    <row r="276" spans="1:15" ht="9.75" customHeight="1">
      <c r="A276" s="1"/>
      <c r="B276" s="1"/>
      <c r="C276" s="1"/>
      <c r="D276" s="1"/>
      <c r="E276" s="1"/>
      <c r="F276" s="1"/>
      <c r="G276" s="1"/>
      <c r="H276" s="1"/>
      <c r="I276" s="1"/>
      <c r="J276" s="1"/>
      <c r="K276" s="1"/>
      <c r="L276" s="1"/>
      <c r="M276" s="1"/>
      <c r="N276" s="1"/>
      <c r="O276" s="1"/>
    </row>
    <row r="277" spans="1:15" ht="9.75" customHeight="1">
      <c r="A277" s="1"/>
      <c r="B277" s="1"/>
      <c r="C277" s="1"/>
      <c r="D277" s="1"/>
      <c r="E277" s="1"/>
      <c r="F277" s="1"/>
      <c r="G277" s="1"/>
      <c r="H277" s="1"/>
      <c r="I277" s="1"/>
      <c r="J277" s="1"/>
      <c r="K277" s="1"/>
      <c r="L277" s="1"/>
      <c r="M277" s="1"/>
      <c r="N277" s="1"/>
      <c r="O277" s="1"/>
    </row>
    <row r="278" spans="1:15" ht="9.75" customHeight="1">
      <c r="A278" s="1"/>
      <c r="B278" s="1"/>
      <c r="C278" s="1"/>
      <c r="D278" s="1"/>
      <c r="E278" s="1"/>
      <c r="F278" s="1"/>
      <c r="G278" s="1"/>
      <c r="H278" s="1"/>
      <c r="I278" s="1"/>
      <c r="J278" s="1"/>
      <c r="K278" s="1"/>
      <c r="L278" s="1"/>
      <c r="M278" s="1"/>
      <c r="N278" s="1"/>
      <c r="O278" s="1"/>
    </row>
    <row r="279" spans="1:15" ht="9.75" customHeight="1">
      <c r="A279" s="1"/>
      <c r="B279" s="1"/>
      <c r="C279" s="1"/>
      <c r="D279" s="1"/>
      <c r="E279" s="1"/>
      <c r="F279" s="1"/>
      <c r="G279" s="1"/>
      <c r="H279" s="1"/>
      <c r="I279" s="1"/>
      <c r="J279" s="1"/>
      <c r="K279" s="1"/>
      <c r="L279" s="1"/>
      <c r="M279" s="1"/>
      <c r="N279" s="1"/>
      <c r="O279" s="1"/>
    </row>
    <row r="280" spans="1:15" ht="9.75" customHeight="1">
      <c r="A280" s="1"/>
      <c r="B280" s="1"/>
      <c r="C280" s="1"/>
      <c r="D280" s="1"/>
      <c r="E280" s="1"/>
      <c r="F280" s="1"/>
      <c r="G280" s="1"/>
      <c r="H280" s="1"/>
      <c r="I280" s="1"/>
      <c r="J280" s="1"/>
      <c r="K280" s="1"/>
      <c r="L280" s="1"/>
      <c r="M280" s="1"/>
      <c r="N280" s="1"/>
      <c r="O280" s="1"/>
    </row>
    <row r="281" spans="1:15" ht="9.75" customHeight="1">
      <c r="A281" s="1"/>
      <c r="B281" s="1"/>
      <c r="C281" s="1"/>
      <c r="D281" s="1"/>
      <c r="E281" s="1"/>
      <c r="F281" s="1"/>
      <c r="G281" s="1"/>
      <c r="H281" s="1"/>
      <c r="I281" s="1"/>
      <c r="J281" s="1"/>
      <c r="K281" s="1"/>
      <c r="L281" s="1"/>
      <c r="M281" s="1"/>
      <c r="N281" s="1"/>
      <c r="O281" s="1"/>
    </row>
    <row r="282" spans="1:15" ht="9.75" customHeight="1">
      <c r="A282" s="1"/>
      <c r="B282" s="1"/>
      <c r="C282" s="1"/>
      <c r="D282" s="1"/>
      <c r="E282" s="1"/>
      <c r="F282" s="1"/>
      <c r="G282" s="1"/>
      <c r="H282" s="1"/>
      <c r="I282" s="1"/>
      <c r="J282" s="1"/>
      <c r="K282" s="1"/>
      <c r="L282" s="1"/>
      <c r="M282" s="1"/>
      <c r="N282" s="1"/>
      <c r="O282" s="1"/>
    </row>
    <row r="283" spans="1:15" ht="9.75" customHeight="1">
      <c r="A283" s="1"/>
      <c r="B283" s="1"/>
      <c r="C283" s="1"/>
      <c r="D283" s="1"/>
      <c r="E283" s="1"/>
      <c r="F283" s="1"/>
      <c r="G283" s="1"/>
      <c r="H283" s="1"/>
      <c r="I283" s="1"/>
      <c r="J283" s="1"/>
      <c r="K283" s="1"/>
      <c r="L283" s="1"/>
      <c r="M283" s="1"/>
      <c r="N283" s="1"/>
      <c r="O283" s="1"/>
    </row>
    <row r="284" spans="1:15" ht="9.75" customHeight="1">
      <c r="A284" s="1"/>
      <c r="B284" s="1"/>
      <c r="C284" s="1"/>
      <c r="D284" s="1"/>
      <c r="E284" s="1"/>
      <c r="F284" s="1"/>
      <c r="G284" s="1"/>
      <c r="H284" s="1"/>
      <c r="I284" s="1"/>
      <c r="J284" s="1"/>
      <c r="K284" s="1"/>
      <c r="L284" s="1"/>
      <c r="M284" s="1"/>
      <c r="N284" s="1"/>
      <c r="O284" s="1"/>
    </row>
    <row r="285" spans="1:15" ht="9.75" customHeight="1">
      <c r="A285" s="1"/>
      <c r="B285" s="1"/>
      <c r="C285" s="1"/>
      <c r="D285" s="1"/>
      <c r="E285" s="1"/>
      <c r="F285" s="1"/>
      <c r="G285" s="1"/>
      <c r="H285" s="1"/>
      <c r="I285" s="1"/>
      <c r="J285" s="1"/>
      <c r="K285" s="1"/>
      <c r="L285" s="1"/>
      <c r="M285" s="1"/>
      <c r="N285" s="1"/>
      <c r="O285" s="1"/>
    </row>
    <row r="286" spans="1:15" ht="9.75" customHeight="1">
      <c r="A286" s="1"/>
      <c r="B286" s="1"/>
      <c r="C286" s="1"/>
      <c r="D286" s="1"/>
      <c r="E286" s="1"/>
      <c r="F286" s="1"/>
      <c r="G286" s="1"/>
      <c r="H286" s="1"/>
      <c r="I286" s="1"/>
      <c r="J286" s="1"/>
      <c r="K286" s="1"/>
      <c r="L286" s="1"/>
      <c r="M286" s="1"/>
      <c r="N286" s="1"/>
      <c r="O286" s="1"/>
    </row>
    <row r="287" spans="1:15" ht="9.75" customHeight="1">
      <c r="A287" s="1"/>
      <c r="B287" s="1"/>
      <c r="C287" s="1"/>
      <c r="D287" s="1"/>
      <c r="E287" s="1"/>
      <c r="F287" s="1"/>
      <c r="G287" s="1"/>
      <c r="H287" s="1"/>
      <c r="I287" s="1"/>
      <c r="J287" s="1"/>
      <c r="K287" s="1"/>
      <c r="L287" s="1"/>
      <c r="M287" s="1"/>
      <c r="N287" s="1"/>
      <c r="O287" s="1"/>
    </row>
    <row r="288" spans="1:15" ht="9.75" customHeight="1">
      <c r="A288" s="1"/>
      <c r="B288" s="1"/>
      <c r="C288" s="1"/>
      <c r="D288" s="1"/>
      <c r="E288" s="1"/>
      <c r="F288" s="1"/>
      <c r="G288" s="1"/>
      <c r="H288" s="1"/>
      <c r="I288" s="1"/>
      <c r="J288" s="1"/>
      <c r="K288" s="1"/>
      <c r="L288" s="1"/>
      <c r="M288" s="1"/>
      <c r="N288" s="1"/>
      <c r="O288" s="1"/>
    </row>
    <row r="289" spans="1:15" ht="9.75" customHeight="1">
      <c r="A289" s="1"/>
      <c r="B289" s="1"/>
      <c r="C289" s="1"/>
      <c r="D289" s="1"/>
      <c r="E289" s="1"/>
      <c r="F289" s="1"/>
      <c r="G289" s="1"/>
      <c r="H289" s="1"/>
      <c r="I289" s="1"/>
      <c r="J289" s="1"/>
      <c r="K289" s="1"/>
      <c r="L289" s="1"/>
      <c r="M289" s="1"/>
      <c r="N289" s="1"/>
      <c r="O289" s="1"/>
    </row>
    <row r="290" spans="1:15" ht="9.75" customHeight="1">
      <c r="A290" s="1"/>
      <c r="B290" s="1"/>
      <c r="C290" s="1"/>
      <c r="D290" s="1"/>
      <c r="E290" s="1"/>
      <c r="F290" s="1"/>
      <c r="G290" s="1"/>
      <c r="H290" s="1"/>
      <c r="I290" s="1"/>
      <c r="J290" s="1"/>
      <c r="K290" s="1"/>
      <c r="L290" s="1"/>
      <c r="M290" s="1"/>
      <c r="N290" s="1"/>
      <c r="O290" s="1"/>
    </row>
    <row r="291" spans="1:15" ht="9.75" customHeight="1">
      <c r="A291" s="1"/>
      <c r="B291" s="1"/>
      <c r="C291" s="1"/>
      <c r="D291" s="1"/>
      <c r="E291" s="1"/>
      <c r="F291" s="1"/>
      <c r="G291" s="1"/>
      <c r="H291" s="1"/>
      <c r="I291" s="1"/>
      <c r="J291" s="1"/>
      <c r="K291" s="1"/>
      <c r="L291" s="1"/>
      <c r="M291" s="1"/>
      <c r="N291" s="1"/>
      <c r="O291" s="1"/>
    </row>
    <row r="292" spans="1:15" ht="9.75" customHeight="1">
      <c r="A292" s="1"/>
      <c r="B292" s="1"/>
      <c r="C292" s="1"/>
      <c r="D292" s="1"/>
      <c r="E292" s="1"/>
      <c r="F292" s="1"/>
      <c r="G292" s="1"/>
      <c r="H292" s="1"/>
      <c r="I292" s="1"/>
      <c r="J292" s="1"/>
      <c r="K292" s="1"/>
      <c r="L292" s="1"/>
      <c r="M292" s="1"/>
      <c r="N292" s="1"/>
      <c r="O292" s="1"/>
    </row>
    <row r="293" spans="1:15" ht="9.75" customHeight="1">
      <c r="A293" s="1"/>
      <c r="B293" s="1"/>
      <c r="C293" s="1"/>
      <c r="D293" s="1"/>
      <c r="E293" s="1"/>
      <c r="F293" s="1"/>
      <c r="G293" s="1"/>
      <c r="H293" s="1"/>
      <c r="I293" s="1"/>
      <c r="J293" s="1"/>
      <c r="K293" s="1"/>
      <c r="L293" s="1"/>
      <c r="M293" s="1"/>
      <c r="N293" s="1"/>
      <c r="O293" s="1"/>
    </row>
    <row r="294" spans="1:15" ht="9.75" customHeight="1">
      <c r="A294" s="1"/>
      <c r="B294" s="1"/>
      <c r="C294" s="1"/>
      <c r="D294" s="1"/>
      <c r="E294" s="1"/>
      <c r="F294" s="1"/>
      <c r="G294" s="1"/>
      <c r="H294" s="1"/>
      <c r="I294" s="1"/>
      <c r="J294" s="1"/>
      <c r="K294" s="1"/>
      <c r="L294" s="1"/>
      <c r="M294" s="1"/>
      <c r="N294" s="1"/>
      <c r="O294" s="1"/>
    </row>
    <row r="295" spans="1:15" ht="9.75" customHeight="1">
      <c r="A295" s="1"/>
      <c r="B295" s="1"/>
      <c r="C295" s="1"/>
      <c r="D295" s="1"/>
      <c r="E295" s="1"/>
      <c r="F295" s="1"/>
      <c r="G295" s="1"/>
      <c r="H295" s="1"/>
      <c r="I295" s="1"/>
      <c r="J295" s="1"/>
      <c r="K295" s="1"/>
      <c r="L295" s="1"/>
      <c r="M295" s="1"/>
      <c r="N295" s="1"/>
      <c r="O295" s="1"/>
    </row>
    <row r="296" spans="1:15" ht="9.75" customHeight="1">
      <c r="A296" s="1"/>
      <c r="B296" s="1"/>
      <c r="C296" s="1"/>
      <c r="D296" s="1"/>
      <c r="E296" s="1"/>
      <c r="F296" s="1"/>
      <c r="G296" s="1"/>
      <c r="H296" s="1"/>
      <c r="I296" s="1"/>
      <c r="J296" s="1"/>
      <c r="K296" s="1"/>
      <c r="L296" s="1"/>
      <c r="M296" s="1"/>
      <c r="N296" s="1"/>
      <c r="O296" s="1"/>
    </row>
    <row r="297" spans="1:15" ht="9.75" customHeight="1">
      <c r="A297" s="1"/>
      <c r="B297" s="1"/>
      <c r="C297" s="1"/>
      <c r="D297" s="1"/>
      <c r="E297" s="1"/>
      <c r="F297" s="1"/>
      <c r="G297" s="1"/>
      <c r="H297" s="1"/>
      <c r="I297" s="1"/>
      <c r="J297" s="1"/>
      <c r="K297" s="1"/>
      <c r="L297" s="1"/>
      <c r="M297" s="1"/>
      <c r="N297" s="1"/>
      <c r="O297" s="1"/>
    </row>
    <row r="298" spans="1:15" ht="9.75" customHeight="1">
      <c r="A298" s="1"/>
      <c r="B298" s="1"/>
      <c r="C298" s="1"/>
      <c r="D298" s="1"/>
      <c r="E298" s="1"/>
      <c r="F298" s="1"/>
      <c r="G298" s="1"/>
      <c r="H298" s="1"/>
      <c r="I298" s="1"/>
      <c r="J298" s="1"/>
      <c r="K298" s="1"/>
      <c r="L298" s="1"/>
      <c r="M298" s="1"/>
      <c r="N298" s="1"/>
      <c r="O298" s="1"/>
    </row>
    <row r="299" spans="1:15" ht="9.75" customHeight="1">
      <c r="A299" s="1"/>
      <c r="B299" s="1"/>
      <c r="C299" s="1"/>
      <c r="D299" s="1"/>
      <c r="E299" s="1"/>
      <c r="F299" s="1"/>
      <c r="G299" s="1"/>
      <c r="H299" s="1"/>
      <c r="I299" s="1"/>
      <c r="J299" s="1"/>
      <c r="K299" s="1"/>
      <c r="L299" s="1"/>
      <c r="M299" s="1"/>
      <c r="N299" s="1"/>
      <c r="O299" s="1"/>
    </row>
    <row r="300" spans="1:15" ht="9.75" customHeight="1">
      <c r="A300" s="1"/>
      <c r="B300" s="1"/>
      <c r="C300" s="1"/>
      <c r="D300" s="1"/>
      <c r="E300" s="1"/>
      <c r="F300" s="1"/>
      <c r="G300" s="1"/>
      <c r="H300" s="1"/>
      <c r="I300" s="1"/>
      <c r="J300" s="1"/>
      <c r="K300" s="1"/>
      <c r="L300" s="1"/>
      <c r="M300" s="1"/>
      <c r="N300" s="1"/>
      <c r="O300" s="1"/>
    </row>
    <row r="301" spans="1:15" ht="9.75" customHeight="1">
      <c r="A301" s="1"/>
      <c r="B301" s="1"/>
      <c r="C301" s="1"/>
      <c r="D301" s="1"/>
      <c r="E301" s="1"/>
      <c r="F301" s="1"/>
      <c r="G301" s="1"/>
      <c r="H301" s="1"/>
      <c r="I301" s="1"/>
      <c r="J301" s="1"/>
      <c r="K301" s="1"/>
      <c r="L301" s="1"/>
      <c r="M301" s="1"/>
      <c r="N301" s="1"/>
      <c r="O301" s="1"/>
    </row>
    <row r="302" spans="1:15" ht="9.75" customHeight="1">
      <c r="A302" s="1"/>
      <c r="B302" s="1"/>
      <c r="C302" s="1"/>
      <c r="D302" s="1"/>
      <c r="E302" s="1"/>
      <c r="F302" s="1"/>
      <c r="G302" s="1"/>
      <c r="H302" s="1"/>
      <c r="I302" s="1"/>
      <c r="J302" s="1"/>
      <c r="K302" s="1"/>
      <c r="L302" s="1"/>
      <c r="M302" s="1"/>
      <c r="N302" s="1"/>
      <c r="O302" s="1"/>
    </row>
    <row r="303" spans="1:15" ht="9.75" customHeight="1">
      <c r="A303" s="1"/>
      <c r="B303" s="1"/>
      <c r="C303" s="1"/>
      <c r="D303" s="1"/>
      <c r="E303" s="1"/>
      <c r="F303" s="1"/>
      <c r="G303" s="1"/>
      <c r="H303" s="1"/>
      <c r="I303" s="1"/>
      <c r="J303" s="1"/>
      <c r="K303" s="1"/>
      <c r="L303" s="1"/>
      <c r="M303" s="1"/>
      <c r="N303" s="1"/>
      <c r="O303" s="1"/>
    </row>
    <row r="304" spans="1:15" ht="9.75" customHeight="1">
      <c r="A304" s="1"/>
      <c r="B304" s="1"/>
      <c r="C304" s="1"/>
      <c r="D304" s="1"/>
      <c r="E304" s="1"/>
      <c r="F304" s="1"/>
      <c r="G304" s="1"/>
      <c r="H304" s="1"/>
      <c r="I304" s="1"/>
      <c r="J304" s="1"/>
      <c r="K304" s="1"/>
      <c r="L304" s="1"/>
      <c r="M304" s="1"/>
      <c r="N304" s="1"/>
      <c r="O304" s="1"/>
    </row>
    <row r="305" spans="1:15" ht="9.75" customHeight="1">
      <c r="A305" s="1"/>
      <c r="B305" s="1"/>
      <c r="C305" s="1"/>
      <c r="D305" s="1"/>
      <c r="E305" s="1"/>
      <c r="F305" s="1"/>
      <c r="G305" s="1"/>
      <c r="H305" s="1"/>
      <c r="I305" s="1"/>
      <c r="J305" s="1"/>
      <c r="K305" s="1"/>
      <c r="L305" s="1"/>
      <c r="M305" s="1"/>
      <c r="N305" s="1"/>
      <c r="O305" s="1"/>
    </row>
    <row r="306" spans="1:15" ht="9.75" customHeight="1">
      <c r="A306" s="1"/>
      <c r="B306" s="1"/>
      <c r="C306" s="1"/>
      <c r="D306" s="1"/>
      <c r="E306" s="1"/>
      <c r="F306" s="1"/>
      <c r="G306" s="1"/>
      <c r="H306" s="1"/>
      <c r="I306" s="1"/>
      <c r="J306" s="1"/>
      <c r="K306" s="1"/>
      <c r="L306" s="1"/>
      <c r="M306" s="1"/>
      <c r="N306" s="1"/>
      <c r="O306" s="1"/>
    </row>
    <row r="307" spans="1:15" ht="9.75" customHeight="1">
      <c r="A307" s="1"/>
      <c r="B307" s="1"/>
      <c r="C307" s="1"/>
      <c r="D307" s="1"/>
      <c r="E307" s="1"/>
      <c r="F307" s="1"/>
      <c r="G307" s="1"/>
      <c r="H307" s="1"/>
      <c r="I307" s="1"/>
      <c r="J307" s="1"/>
      <c r="K307" s="1"/>
      <c r="L307" s="1"/>
      <c r="M307" s="1"/>
      <c r="N307" s="1"/>
      <c r="O307" s="1"/>
    </row>
    <row r="308" spans="1:15" ht="9.75" customHeight="1">
      <c r="A308" s="1"/>
      <c r="B308" s="1"/>
      <c r="C308" s="1"/>
      <c r="D308" s="1"/>
      <c r="E308" s="1"/>
      <c r="F308" s="1"/>
      <c r="G308" s="1"/>
      <c r="H308" s="1"/>
      <c r="I308" s="1"/>
      <c r="J308" s="1"/>
      <c r="K308" s="1"/>
      <c r="L308" s="1"/>
      <c r="M308" s="1"/>
      <c r="N308" s="1"/>
      <c r="O308" s="1"/>
    </row>
    <row r="309" spans="1:15" ht="9.75" customHeight="1">
      <c r="A309" s="1"/>
      <c r="B309" s="1"/>
      <c r="C309" s="1"/>
      <c r="D309" s="1"/>
      <c r="E309" s="1"/>
      <c r="F309" s="1"/>
      <c r="G309" s="1"/>
      <c r="H309" s="1"/>
      <c r="I309" s="1"/>
      <c r="J309" s="1"/>
      <c r="K309" s="1"/>
      <c r="L309" s="1"/>
      <c r="M309" s="1"/>
      <c r="N309" s="1"/>
      <c r="O309" s="1"/>
    </row>
    <row r="310" spans="1:15" ht="9.75" customHeight="1">
      <c r="A310" s="1"/>
      <c r="B310" s="1"/>
      <c r="C310" s="1"/>
      <c r="D310" s="1"/>
      <c r="E310" s="1"/>
      <c r="F310" s="1"/>
      <c r="G310" s="1"/>
      <c r="H310" s="1"/>
      <c r="I310" s="1"/>
      <c r="J310" s="1"/>
      <c r="K310" s="1"/>
      <c r="L310" s="1"/>
      <c r="M310" s="1"/>
      <c r="N310" s="1"/>
      <c r="O310" s="1"/>
    </row>
    <row r="311" spans="1:15" ht="9.75" customHeight="1">
      <c r="A311" s="1"/>
      <c r="B311" s="1"/>
      <c r="C311" s="1"/>
      <c r="D311" s="1"/>
      <c r="E311" s="1"/>
      <c r="F311" s="1"/>
      <c r="G311" s="1"/>
      <c r="H311" s="1"/>
      <c r="I311" s="1"/>
      <c r="J311" s="1"/>
      <c r="K311" s="1"/>
      <c r="L311" s="1"/>
      <c r="M311" s="1"/>
      <c r="N311" s="1"/>
      <c r="O311" s="1"/>
    </row>
    <row r="312" spans="1:15" ht="9.75" customHeight="1">
      <c r="A312" s="1"/>
      <c r="B312" s="1"/>
      <c r="C312" s="1"/>
      <c r="D312" s="1"/>
      <c r="E312" s="1"/>
      <c r="F312" s="1"/>
      <c r="G312" s="1"/>
      <c r="H312" s="1"/>
      <c r="I312" s="1"/>
      <c r="J312" s="1"/>
      <c r="K312" s="1"/>
      <c r="L312" s="1"/>
      <c r="M312" s="1"/>
      <c r="N312" s="1"/>
      <c r="O312" s="1"/>
    </row>
    <row r="313" spans="1:15" ht="9.75" customHeight="1">
      <c r="A313" s="1"/>
      <c r="B313" s="1"/>
      <c r="C313" s="1"/>
      <c r="D313" s="1"/>
      <c r="E313" s="1"/>
      <c r="F313" s="1"/>
      <c r="G313" s="1"/>
      <c r="H313" s="1"/>
      <c r="I313" s="1"/>
      <c r="J313" s="1"/>
      <c r="K313" s="1"/>
      <c r="L313" s="1"/>
      <c r="M313" s="1"/>
      <c r="N313" s="1"/>
      <c r="O313" s="1"/>
    </row>
    <row r="314" spans="1:15" ht="9.75" customHeight="1">
      <c r="A314" s="1"/>
      <c r="B314" s="1"/>
      <c r="C314" s="1"/>
      <c r="D314" s="1"/>
      <c r="E314" s="1"/>
      <c r="F314" s="1"/>
      <c r="G314" s="1"/>
      <c r="H314" s="1"/>
      <c r="I314" s="1"/>
      <c r="J314" s="1"/>
      <c r="K314" s="1"/>
      <c r="L314" s="1"/>
      <c r="M314" s="1"/>
      <c r="N314" s="1"/>
      <c r="O314" s="1"/>
    </row>
    <row r="315" spans="1:15" ht="9.75" customHeight="1">
      <c r="A315" s="1"/>
      <c r="B315" s="1"/>
      <c r="C315" s="1"/>
      <c r="D315" s="1"/>
      <c r="E315" s="1"/>
      <c r="F315" s="1"/>
      <c r="G315" s="1"/>
      <c r="H315" s="1"/>
      <c r="I315" s="1"/>
      <c r="J315" s="1"/>
      <c r="K315" s="1"/>
      <c r="L315" s="1"/>
      <c r="M315" s="1"/>
      <c r="N315" s="1"/>
      <c r="O315" s="1"/>
    </row>
    <row r="316" spans="1:15" ht="9.75" customHeight="1">
      <c r="A316" s="1"/>
      <c r="B316" s="1"/>
      <c r="C316" s="1"/>
      <c r="D316" s="1"/>
      <c r="E316" s="1"/>
      <c r="F316" s="1"/>
      <c r="G316" s="1"/>
      <c r="H316" s="1"/>
      <c r="I316" s="1"/>
      <c r="J316" s="1"/>
      <c r="K316" s="1"/>
      <c r="L316" s="1"/>
      <c r="M316" s="1"/>
      <c r="N316" s="1"/>
      <c r="O316" s="1"/>
    </row>
    <row r="317" spans="1:15" ht="9.75" customHeight="1">
      <c r="A317" s="1"/>
      <c r="B317" s="1"/>
      <c r="C317" s="1"/>
      <c r="D317" s="1"/>
      <c r="E317" s="1"/>
      <c r="F317" s="1"/>
      <c r="G317" s="1"/>
      <c r="H317" s="1"/>
      <c r="I317" s="1"/>
      <c r="J317" s="1"/>
      <c r="K317" s="1"/>
      <c r="L317" s="1"/>
      <c r="M317" s="1"/>
      <c r="N317" s="1"/>
      <c r="O317" s="1"/>
    </row>
    <row r="318" spans="1:15" ht="9.75" customHeight="1">
      <c r="A318" s="1"/>
      <c r="B318" s="1"/>
      <c r="C318" s="1"/>
      <c r="D318" s="1"/>
      <c r="E318" s="1"/>
      <c r="F318" s="1"/>
      <c r="G318" s="1"/>
      <c r="H318" s="1"/>
      <c r="I318" s="1"/>
      <c r="J318" s="1"/>
      <c r="K318" s="1"/>
      <c r="L318" s="1"/>
      <c r="M318" s="1"/>
      <c r="N318" s="1"/>
      <c r="O318" s="1"/>
    </row>
    <row r="319" spans="1:15" ht="9.75" customHeight="1">
      <c r="A319" s="1"/>
      <c r="B319" s="1"/>
      <c r="C319" s="1"/>
      <c r="D319" s="1"/>
      <c r="E319" s="1"/>
      <c r="F319" s="1"/>
      <c r="G319" s="1"/>
      <c r="H319" s="1"/>
      <c r="I319" s="1"/>
      <c r="J319" s="1"/>
      <c r="K319" s="1"/>
      <c r="L319" s="1"/>
      <c r="M319" s="1"/>
      <c r="N319" s="1"/>
      <c r="O319" s="1"/>
    </row>
    <row r="320" spans="1:15" ht="9.75" customHeight="1">
      <c r="A320" s="1"/>
      <c r="B320" s="1"/>
      <c r="C320" s="1"/>
      <c r="D320" s="1"/>
      <c r="E320" s="1"/>
      <c r="F320" s="1"/>
      <c r="G320" s="1"/>
      <c r="H320" s="1"/>
      <c r="I320" s="1"/>
      <c r="J320" s="1"/>
      <c r="K320" s="1"/>
      <c r="L320" s="1"/>
      <c r="M320" s="1"/>
      <c r="N320" s="1"/>
      <c r="O320" s="1"/>
    </row>
    <row r="321" spans="1:15" ht="9.75" customHeight="1">
      <c r="A321" s="1"/>
      <c r="B321" s="1"/>
      <c r="C321" s="1"/>
      <c r="D321" s="1"/>
      <c r="E321" s="1"/>
      <c r="F321" s="1"/>
      <c r="G321" s="1"/>
      <c r="H321" s="1"/>
      <c r="I321" s="1"/>
      <c r="J321" s="1"/>
      <c r="K321" s="1"/>
      <c r="L321" s="1"/>
      <c r="M321" s="1"/>
      <c r="N321" s="1"/>
      <c r="O321" s="1"/>
    </row>
    <row r="322" spans="1:15" ht="9.75" customHeight="1">
      <c r="A322" s="1"/>
      <c r="B322" s="1"/>
      <c r="C322" s="1"/>
      <c r="D322" s="1"/>
      <c r="E322" s="1"/>
      <c r="F322" s="1"/>
      <c r="G322" s="1"/>
      <c r="H322" s="1"/>
      <c r="I322" s="1"/>
      <c r="J322" s="1"/>
      <c r="K322" s="1"/>
      <c r="L322" s="1"/>
      <c r="M322" s="1"/>
      <c r="N322" s="1"/>
      <c r="O322" s="1"/>
    </row>
    <row r="323" spans="1:15" ht="9.75" customHeight="1">
      <c r="A323" s="1"/>
      <c r="B323" s="1"/>
      <c r="C323" s="1"/>
      <c r="D323" s="1"/>
      <c r="E323" s="1"/>
      <c r="F323" s="1"/>
      <c r="G323" s="1"/>
      <c r="H323" s="1"/>
      <c r="I323" s="1"/>
      <c r="J323" s="1"/>
      <c r="K323" s="1"/>
      <c r="L323" s="1"/>
      <c r="M323" s="1"/>
      <c r="N323" s="1"/>
      <c r="O323" s="1"/>
    </row>
    <row r="324" spans="1:15" ht="9.75" customHeight="1">
      <c r="A324" s="1"/>
      <c r="B324" s="1"/>
      <c r="C324" s="1"/>
      <c r="D324" s="1"/>
      <c r="E324" s="1"/>
      <c r="F324" s="1"/>
      <c r="G324" s="1"/>
      <c r="H324" s="1"/>
      <c r="I324" s="1"/>
      <c r="J324" s="1"/>
      <c r="K324" s="1"/>
      <c r="L324" s="1"/>
      <c r="M324" s="1"/>
      <c r="N324" s="1"/>
      <c r="O324" s="1"/>
    </row>
    <row r="325" spans="1:15" ht="9.75" customHeight="1">
      <c r="A325" s="1"/>
      <c r="B325" s="1"/>
      <c r="C325" s="1"/>
      <c r="D325" s="1"/>
      <c r="E325" s="1"/>
      <c r="F325" s="1"/>
      <c r="G325" s="1"/>
      <c r="H325" s="1"/>
      <c r="I325" s="1"/>
      <c r="J325" s="1"/>
      <c r="K325" s="1"/>
      <c r="L325" s="1"/>
      <c r="M325" s="1"/>
      <c r="N325" s="1"/>
      <c r="O325" s="1"/>
    </row>
    <row r="326" spans="1:15" ht="9.75" customHeight="1">
      <c r="A326" s="1"/>
      <c r="B326" s="1"/>
      <c r="C326" s="1"/>
      <c r="D326" s="1"/>
      <c r="E326" s="1"/>
      <c r="F326" s="1"/>
      <c r="G326" s="1"/>
      <c r="H326" s="1"/>
      <c r="I326" s="1"/>
      <c r="J326" s="1"/>
      <c r="K326" s="1"/>
      <c r="L326" s="1"/>
      <c r="M326" s="1"/>
      <c r="N326" s="1"/>
      <c r="O326" s="1"/>
    </row>
    <row r="327" spans="1:15" ht="9.75" customHeight="1">
      <c r="A327" s="1"/>
      <c r="B327" s="1"/>
      <c r="C327" s="1"/>
      <c r="D327" s="1"/>
      <c r="E327" s="1"/>
      <c r="F327" s="1"/>
      <c r="G327" s="1"/>
      <c r="H327" s="1"/>
      <c r="I327" s="1"/>
      <c r="J327" s="1"/>
      <c r="K327" s="1"/>
      <c r="L327" s="1"/>
      <c r="M327" s="1"/>
      <c r="N327" s="1"/>
      <c r="O327" s="1"/>
    </row>
    <row r="328" spans="1:15" ht="9.75" customHeight="1">
      <c r="A328" s="1"/>
      <c r="B328" s="1"/>
      <c r="C328" s="1"/>
      <c r="D328" s="1"/>
      <c r="E328" s="1"/>
      <c r="F328" s="1"/>
      <c r="G328" s="1"/>
      <c r="H328" s="1"/>
      <c r="I328" s="1"/>
      <c r="J328" s="1"/>
      <c r="K328" s="1"/>
      <c r="L328" s="1"/>
      <c r="M328" s="1"/>
      <c r="N328" s="1"/>
      <c r="O328" s="1"/>
    </row>
    <row r="329" spans="1:15" ht="9.75" customHeight="1">
      <c r="A329" s="1"/>
      <c r="B329" s="1"/>
      <c r="C329" s="1"/>
      <c r="D329" s="1"/>
      <c r="E329" s="1"/>
      <c r="F329" s="1"/>
      <c r="G329" s="1"/>
      <c r="H329" s="1"/>
      <c r="I329" s="1"/>
      <c r="J329" s="1"/>
      <c r="K329" s="1"/>
      <c r="L329" s="1"/>
      <c r="M329" s="1"/>
      <c r="N329" s="1"/>
      <c r="O329" s="1"/>
    </row>
    <row r="330" spans="1:15" ht="9.75" customHeight="1">
      <c r="A330" s="1"/>
      <c r="B330" s="1"/>
      <c r="C330" s="1"/>
      <c r="D330" s="1"/>
      <c r="E330" s="1"/>
      <c r="F330" s="1"/>
      <c r="G330" s="1"/>
      <c r="H330" s="1"/>
      <c r="I330" s="1"/>
      <c r="J330" s="1"/>
      <c r="K330" s="1"/>
      <c r="L330" s="1"/>
      <c r="M330" s="1"/>
      <c r="N330" s="1"/>
      <c r="O330" s="1"/>
    </row>
    <row r="331" spans="1:15" ht="9.75" customHeight="1">
      <c r="A331" s="1"/>
      <c r="B331" s="1"/>
      <c r="C331" s="1"/>
      <c r="D331" s="1"/>
      <c r="E331" s="1"/>
      <c r="F331" s="1"/>
      <c r="G331" s="1"/>
      <c r="H331" s="1"/>
      <c r="I331" s="1"/>
      <c r="J331" s="1"/>
      <c r="K331" s="1"/>
      <c r="L331" s="1"/>
      <c r="M331" s="1"/>
      <c r="N331" s="1"/>
      <c r="O331" s="1"/>
    </row>
    <row r="332" spans="1:15" ht="9.75" customHeight="1">
      <c r="A332" s="1"/>
      <c r="B332" s="1"/>
      <c r="C332" s="1"/>
      <c r="D332" s="1"/>
      <c r="E332" s="1"/>
      <c r="F332" s="1"/>
      <c r="G332" s="1"/>
      <c r="H332" s="1"/>
      <c r="I332" s="1"/>
      <c r="J332" s="1"/>
      <c r="K332" s="1"/>
      <c r="L332" s="1"/>
      <c r="M332" s="1"/>
      <c r="N332" s="1"/>
      <c r="O332" s="1"/>
    </row>
    <row r="333" spans="1:15" ht="9.75" customHeight="1">
      <c r="A333" s="1"/>
      <c r="B333" s="1"/>
      <c r="C333" s="1"/>
      <c r="D333" s="1"/>
      <c r="E333" s="1"/>
      <c r="F333" s="1"/>
      <c r="G333" s="1"/>
      <c r="H333" s="1"/>
      <c r="I333" s="1"/>
      <c r="J333" s="1"/>
      <c r="K333" s="1"/>
      <c r="L333" s="1"/>
      <c r="M333" s="1"/>
      <c r="N333" s="1"/>
      <c r="O333" s="1"/>
    </row>
    <row r="334" spans="1:15" ht="9.75" customHeight="1">
      <c r="A334" s="1"/>
      <c r="B334" s="1"/>
      <c r="C334" s="1"/>
      <c r="D334" s="1"/>
      <c r="E334" s="1"/>
      <c r="F334" s="1"/>
      <c r="G334" s="1"/>
      <c r="H334" s="1"/>
      <c r="I334" s="1"/>
      <c r="J334" s="1"/>
      <c r="K334" s="1"/>
      <c r="L334" s="1"/>
      <c r="M334" s="1"/>
      <c r="N334" s="1"/>
      <c r="O334" s="1"/>
    </row>
    <row r="335" spans="1:15" ht="9.75" customHeight="1">
      <c r="A335" s="1"/>
      <c r="B335" s="1"/>
      <c r="C335" s="1"/>
      <c r="D335" s="1"/>
      <c r="E335" s="1"/>
      <c r="F335" s="1"/>
      <c r="G335" s="1"/>
      <c r="H335" s="1"/>
      <c r="I335" s="1"/>
      <c r="J335" s="1"/>
      <c r="K335" s="1"/>
      <c r="L335" s="1"/>
      <c r="M335" s="1"/>
      <c r="N335" s="1"/>
      <c r="O335" s="1"/>
    </row>
    <row r="336" spans="1:15" ht="9.75" customHeight="1">
      <c r="A336" s="1"/>
      <c r="B336" s="1"/>
      <c r="C336" s="1"/>
      <c r="D336" s="1"/>
      <c r="E336" s="1"/>
      <c r="F336" s="1"/>
      <c r="G336" s="1"/>
      <c r="H336" s="1"/>
      <c r="I336" s="1"/>
      <c r="J336" s="1"/>
      <c r="K336" s="1"/>
      <c r="L336" s="1"/>
      <c r="M336" s="1"/>
      <c r="N336" s="1"/>
      <c r="O336" s="1"/>
    </row>
    <row r="337" spans="1:15" ht="9.75" customHeight="1">
      <c r="A337" s="1"/>
      <c r="B337" s="1"/>
      <c r="C337" s="1"/>
      <c r="D337" s="1"/>
      <c r="E337" s="1"/>
      <c r="F337" s="1"/>
      <c r="G337" s="1"/>
      <c r="H337" s="1"/>
      <c r="I337" s="1"/>
      <c r="J337" s="1"/>
      <c r="K337" s="1"/>
      <c r="L337" s="1"/>
      <c r="M337" s="1"/>
      <c r="N337" s="1"/>
      <c r="O337" s="1"/>
    </row>
    <row r="338" spans="1:15" ht="9.75" customHeight="1">
      <c r="A338" s="1"/>
      <c r="B338" s="1"/>
      <c r="C338" s="1"/>
      <c r="D338" s="1"/>
      <c r="E338" s="1"/>
      <c r="F338" s="1"/>
      <c r="G338" s="1"/>
      <c r="H338" s="1"/>
      <c r="I338" s="1"/>
      <c r="J338" s="1"/>
      <c r="K338" s="1"/>
      <c r="L338" s="1"/>
      <c r="M338" s="1"/>
      <c r="N338" s="1"/>
      <c r="O338" s="1"/>
    </row>
    <row r="339" spans="1:15" ht="9.75" customHeight="1">
      <c r="A339" s="1"/>
      <c r="B339" s="1"/>
      <c r="C339" s="1"/>
      <c r="D339" s="1"/>
      <c r="E339" s="1"/>
      <c r="F339" s="1"/>
      <c r="G339" s="1"/>
      <c r="H339" s="1"/>
      <c r="I339" s="1"/>
      <c r="J339" s="1"/>
      <c r="K339" s="1"/>
      <c r="L339" s="1"/>
      <c r="M339" s="1"/>
      <c r="N339" s="1"/>
      <c r="O339" s="1"/>
    </row>
    <row r="340" spans="1:15" ht="9.75" customHeight="1">
      <c r="A340" s="1"/>
      <c r="B340" s="1"/>
      <c r="C340" s="1"/>
      <c r="D340" s="1"/>
      <c r="E340" s="1"/>
      <c r="F340" s="1"/>
      <c r="G340" s="1"/>
      <c r="H340" s="1"/>
      <c r="I340" s="1"/>
      <c r="J340" s="1"/>
      <c r="K340" s="1"/>
      <c r="L340" s="1"/>
      <c r="M340" s="1"/>
      <c r="N340" s="1"/>
      <c r="O340" s="1"/>
    </row>
    <row r="341" spans="1:15" ht="9.75" customHeight="1">
      <c r="A341" s="1"/>
      <c r="B341" s="1"/>
      <c r="C341" s="1"/>
      <c r="D341" s="1"/>
      <c r="E341" s="1"/>
      <c r="F341" s="1"/>
      <c r="G341" s="1"/>
      <c r="H341" s="1"/>
      <c r="I341" s="1"/>
      <c r="J341" s="1"/>
      <c r="K341" s="1"/>
      <c r="L341" s="1"/>
      <c r="M341" s="1"/>
      <c r="N341" s="1"/>
      <c r="O341" s="1"/>
    </row>
    <row r="342" spans="1:15" ht="9.75" customHeight="1">
      <c r="A342" s="1"/>
      <c r="B342" s="1"/>
      <c r="C342" s="1"/>
      <c r="D342" s="1"/>
      <c r="E342" s="1"/>
      <c r="F342" s="1"/>
      <c r="G342" s="1"/>
      <c r="H342" s="1"/>
      <c r="I342" s="1"/>
      <c r="J342" s="1"/>
      <c r="K342" s="1"/>
      <c r="L342" s="1"/>
      <c r="M342" s="1"/>
      <c r="N342" s="1"/>
      <c r="O342" s="1"/>
    </row>
    <row r="343" spans="1:15" ht="9.75" customHeight="1">
      <c r="A343" s="1"/>
      <c r="B343" s="1"/>
      <c r="C343" s="1"/>
      <c r="D343" s="1"/>
      <c r="E343" s="1"/>
      <c r="F343" s="1"/>
      <c r="G343" s="1"/>
      <c r="H343" s="1"/>
      <c r="I343" s="1"/>
      <c r="J343" s="1"/>
      <c r="K343" s="1"/>
      <c r="L343" s="1"/>
      <c r="M343" s="1"/>
      <c r="N343" s="1"/>
      <c r="O343" s="1"/>
    </row>
    <row r="344" spans="1:15" ht="9.75" customHeight="1">
      <c r="A344" s="1"/>
      <c r="B344" s="1"/>
      <c r="C344" s="1"/>
      <c r="D344" s="1"/>
      <c r="E344" s="1"/>
      <c r="F344" s="1"/>
      <c r="G344" s="1"/>
      <c r="H344" s="1"/>
      <c r="I344" s="1"/>
      <c r="J344" s="1"/>
      <c r="K344" s="1"/>
      <c r="L344" s="1"/>
      <c r="M344" s="1"/>
      <c r="N344" s="1"/>
      <c r="O344" s="1"/>
    </row>
    <row r="345" spans="1:15" ht="9.75" customHeight="1">
      <c r="A345" s="1"/>
      <c r="B345" s="1"/>
      <c r="C345" s="1"/>
      <c r="D345" s="1"/>
      <c r="E345" s="1"/>
      <c r="F345" s="1"/>
      <c r="G345" s="1"/>
      <c r="H345" s="1"/>
      <c r="I345" s="1"/>
      <c r="J345" s="1"/>
      <c r="K345" s="1"/>
      <c r="L345" s="1"/>
      <c r="M345" s="1"/>
      <c r="N345" s="1"/>
      <c r="O345" s="1"/>
    </row>
    <row r="346" spans="1:15" ht="9.75" customHeight="1">
      <c r="A346" s="1"/>
      <c r="B346" s="1"/>
      <c r="C346" s="1"/>
      <c r="D346" s="1"/>
      <c r="E346" s="1"/>
      <c r="F346" s="1"/>
      <c r="G346" s="1"/>
      <c r="H346" s="1"/>
      <c r="I346" s="1"/>
      <c r="J346" s="1"/>
      <c r="K346" s="1"/>
      <c r="L346" s="1"/>
      <c r="M346" s="1"/>
      <c r="N346" s="1"/>
      <c r="O346" s="1"/>
    </row>
    <row r="347" spans="1:15" ht="9.75" customHeight="1">
      <c r="A347" s="1"/>
      <c r="B347" s="1"/>
      <c r="C347" s="1"/>
      <c r="D347" s="1"/>
      <c r="E347" s="1"/>
      <c r="F347" s="1"/>
      <c r="G347" s="1"/>
      <c r="H347" s="1"/>
      <c r="I347" s="1"/>
      <c r="J347" s="1"/>
      <c r="K347" s="1"/>
      <c r="L347" s="1"/>
      <c r="M347" s="1"/>
      <c r="N347" s="1"/>
      <c r="O347" s="1"/>
    </row>
    <row r="348" spans="1:15" ht="9.75" customHeight="1">
      <c r="A348" s="1"/>
      <c r="B348" s="1"/>
      <c r="C348" s="1"/>
      <c r="D348" s="1"/>
      <c r="E348" s="1"/>
      <c r="F348" s="1"/>
      <c r="G348" s="1"/>
      <c r="H348" s="1"/>
      <c r="I348" s="1"/>
      <c r="J348" s="1"/>
      <c r="K348" s="1"/>
      <c r="L348" s="1"/>
      <c r="M348" s="1"/>
      <c r="N348" s="1"/>
      <c r="O348" s="1"/>
    </row>
    <row r="349" spans="1:15" ht="9.75" customHeight="1">
      <c r="A349" s="1"/>
      <c r="B349" s="1"/>
      <c r="C349" s="1"/>
      <c r="D349" s="1"/>
      <c r="E349" s="1"/>
      <c r="F349" s="1"/>
      <c r="G349" s="1"/>
      <c r="H349" s="1"/>
      <c r="I349" s="1"/>
      <c r="J349" s="1"/>
      <c r="K349" s="1"/>
      <c r="L349" s="1"/>
      <c r="M349" s="1"/>
      <c r="N349" s="1"/>
      <c r="O349" s="1"/>
    </row>
    <row r="350" spans="1:15" ht="9.75" customHeight="1">
      <c r="A350" s="1"/>
      <c r="B350" s="1"/>
      <c r="C350" s="1"/>
      <c r="D350" s="1"/>
      <c r="E350" s="1"/>
      <c r="F350" s="1"/>
      <c r="G350" s="1"/>
      <c r="H350" s="1"/>
      <c r="I350" s="1"/>
      <c r="J350" s="1"/>
      <c r="K350" s="1"/>
      <c r="L350" s="1"/>
      <c r="M350" s="1"/>
      <c r="N350" s="1"/>
      <c r="O350" s="1"/>
    </row>
    <row r="351" spans="1:15" ht="9.75" customHeight="1">
      <c r="A351" s="1"/>
      <c r="B351" s="1"/>
      <c r="C351" s="1"/>
      <c r="D351" s="1"/>
      <c r="E351" s="1"/>
      <c r="F351" s="1"/>
      <c r="G351" s="1"/>
      <c r="H351" s="1"/>
      <c r="I351" s="1"/>
      <c r="J351" s="1"/>
      <c r="K351" s="1"/>
      <c r="L351" s="1"/>
      <c r="M351" s="1"/>
      <c r="N351" s="1"/>
      <c r="O351" s="1"/>
    </row>
    <row r="352" spans="1:15" ht="9.75" customHeight="1">
      <c r="A352" s="1"/>
      <c r="B352" s="1"/>
      <c r="C352" s="1"/>
      <c r="D352" s="1"/>
      <c r="E352" s="1"/>
      <c r="F352" s="1"/>
      <c r="G352" s="1"/>
      <c r="H352" s="1"/>
      <c r="I352" s="1"/>
      <c r="J352" s="1"/>
      <c r="K352" s="1"/>
      <c r="L352" s="1"/>
      <c r="M352" s="1"/>
      <c r="N352" s="1"/>
      <c r="O352" s="1"/>
    </row>
    <row r="353" spans="1:15" ht="9.75" customHeight="1">
      <c r="A353" s="1"/>
      <c r="B353" s="1"/>
      <c r="C353" s="1"/>
      <c r="D353" s="1"/>
      <c r="E353" s="1"/>
      <c r="F353" s="1"/>
      <c r="G353" s="1"/>
      <c r="H353" s="1"/>
      <c r="I353" s="1"/>
      <c r="J353" s="1"/>
      <c r="K353" s="1"/>
      <c r="L353" s="1"/>
      <c r="M353" s="1"/>
      <c r="N353" s="1"/>
      <c r="O353" s="1"/>
    </row>
    <row r="354" spans="1:15" ht="9.75" customHeight="1">
      <c r="A354" s="1"/>
      <c r="B354" s="1"/>
      <c r="C354" s="1"/>
      <c r="D354" s="1"/>
      <c r="E354" s="1"/>
      <c r="F354" s="1"/>
      <c r="G354" s="1"/>
      <c r="H354" s="1"/>
      <c r="I354" s="1"/>
      <c r="J354" s="1"/>
      <c r="K354" s="1"/>
      <c r="L354" s="1"/>
      <c r="M354" s="1"/>
      <c r="N354" s="1"/>
      <c r="O354" s="1"/>
    </row>
    <row r="355" spans="1:15" ht="9.75" customHeight="1">
      <c r="A355" s="1"/>
      <c r="B355" s="1"/>
      <c r="C355" s="1"/>
      <c r="D355" s="1"/>
      <c r="E355" s="1"/>
      <c r="F355" s="1"/>
      <c r="G355" s="1"/>
      <c r="H355" s="1"/>
      <c r="I355" s="1"/>
      <c r="J355" s="1"/>
      <c r="K355" s="1"/>
      <c r="L355" s="1"/>
      <c r="M355" s="1"/>
      <c r="N355" s="1"/>
      <c r="O355" s="1"/>
    </row>
    <row r="356" spans="1:15" ht="9.75" customHeight="1">
      <c r="A356" s="1"/>
      <c r="B356" s="1"/>
      <c r="C356" s="1"/>
      <c r="D356" s="1"/>
      <c r="E356" s="1"/>
      <c r="F356" s="1"/>
      <c r="G356" s="1"/>
      <c r="H356" s="1"/>
      <c r="I356" s="1"/>
      <c r="J356" s="1"/>
      <c r="K356" s="1"/>
      <c r="L356" s="1"/>
      <c r="M356" s="1"/>
      <c r="N356" s="1"/>
      <c r="O356" s="1"/>
    </row>
    <row r="357" spans="1:15" ht="9.75" customHeight="1">
      <c r="A357" s="1"/>
      <c r="B357" s="1"/>
      <c r="C357" s="1"/>
      <c r="D357" s="1"/>
      <c r="E357" s="1"/>
      <c r="F357" s="1"/>
      <c r="G357" s="1"/>
      <c r="H357" s="1"/>
      <c r="I357" s="1"/>
      <c r="J357" s="1"/>
      <c r="K357" s="1"/>
      <c r="L357" s="1"/>
      <c r="M357" s="1"/>
      <c r="N357" s="1"/>
      <c r="O357" s="1"/>
    </row>
    <row r="358" spans="1:15" ht="9.75" customHeight="1">
      <c r="A358" s="1"/>
      <c r="B358" s="1"/>
      <c r="C358" s="1"/>
      <c r="D358" s="1"/>
      <c r="E358" s="1"/>
      <c r="F358" s="1"/>
      <c r="G358" s="1"/>
      <c r="H358" s="1"/>
      <c r="I358" s="1"/>
      <c r="J358" s="1"/>
      <c r="K358" s="1"/>
      <c r="L358" s="1"/>
      <c r="M358" s="1"/>
      <c r="N358" s="1"/>
      <c r="O358" s="1"/>
    </row>
    <row r="359" spans="1:15" ht="9.75" customHeight="1">
      <c r="A359" s="1"/>
      <c r="B359" s="1"/>
      <c r="C359" s="1"/>
      <c r="D359" s="1"/>
      <c r="E359" s="1"/>
      <c r="F359" s="1"/>
      <c r="G359" s="1"/>
      <c r="H359" s="1"/>
      <c r="I359" s="1"/>
      <c r="J359" s="1"/>
      <c r="K359" s="1"/>
      <c r="L359" s="1"/>
      <c r="M359" s="1"/>
      <c r="N359" s="1"/>
      <c r="O359" s="1"/>
    </row>
    <row r="360" spans="1:15" ht="9.75" customHeight="1">
      <c r="A360" s="1"/>
      <c r="B360" s="1"/>
      <c r="C360" s="1"/>
      <c r="D360" s="1"/>
      <c r="E360" s="1"/>
      <c r="F360" s="1"/>
      <c r="G360" s="1"/>
      <c r="H360" s="1"/>
      <c r="I360" s="1"/>
      <c r="J360" s="1"/>
      <c r="K360" s="1"/>
      <c r="L360" s="1"/>
      <c r="M360" s="1"/>
      <c r="N360" s="1"/>
      <c r="O360" s="1"/>
    </row>
    <row r="361" spans="1:15" ht="9.75" customHeight="1">
      <c r="A361" s="1"/>
      <c r="B361" s="1"/>
      <c r="C361" s="1"/>
      <c r="D361" s="1"/>
      <c r="E361" s="1"/>
      <c r="F361" s="1"/>
      <c r="G361" s="1"/>
      <c r="H361" s="1"/>
      <c r="I361" s="1"/>
      <c r="J361" s="1"/>
      <c r="K361" s="1"/>
      <c r="L361" s="1"/>
      <c r="M361" s="1"/>
      <c r="N361" s="1"/>
      <c r="O361" s="1"/>
    </row>
    <row r="362" spans="1:15" ht="9.75" customHeight="1">
      <c r="A362" s="1"/>
      <c r="B362" s="1"/>
      <c r="C362" s="1"/>
      <c r="D362" s="1"/>
      <c r="E362" s="1"/>
      <c r="F362" s="1"/>
      <c r="G362" s="1"/>
      <c r="H362" s="1"/>
      <c r="I362" s="1"/>
      <c r="J362" s="1"/>
      <c r="K362" s="1"/>
      <c r="L362" s="1"/>
      <c r="M362" s="1"/>
      <c r="N362" s="1"/>
      <c r="O362" s="1"/>
    </row>
    <row r="363" spans="1:15" ht="9.75" customHeight="1">
      <c r="A363" s="1"/>
      <c r="B363" s="1"/>
      <c r="C363" s="1"/>
      <c r="D363" s="1"/>
      <c r="E363" s="1"/>
      <c r="F363" s="1"/>
      <c r="G363" s="1"/>
      <c r="H363" s="1"/>
      <c r="I363" s="1"/>
      <c r="J363" s="1"/>
      <c r="K363" s="1"/>
      <c r="L363" s="1"/>
      <c r="M363" s="1"/>
      <c r="N363" s="1"/>
      <c r="O363" s="1"/>
    </row>
    <row r="364" spans="1:15" ht="9.75" customHeight="1">
      <c r="A364" s="1"/>
      <c r="B364" s="1"/>
      <c r="C364" s="1"/>
      <c r="D364" s="1"/>
      <c r="E364" s="1"/>
      <c r="F364" s="1"/>
      <c r="G364" s="1"/>
      <c r="H364" s="1"/>
      <c r="I364" s="1"/>
      <c r="J364" s="1"/>
      <c r="K364" s="1"/>
      <c r="L364" s="1"/>
      <c r="M364" s="1"/>
      <c r="N364" s="1"/>
      <c r="O364" s="1"/>
    </row>
    <row r="365" spans="1:15" ht="9.75" customHeight="1">
      <c r="A365" s="1"/>
      <c r="B365" s="1"/>
      <c r="C365" s="1"/>
      <c r="D365" s="1"/>
      <c r="E365" s="1"/>
      <c r="F365" s="1"/>
      <c r="G365" s="1"/>
      <c r="H365" s="1"/>
      <c r="I365" s="1"/>
      <c r="J365" s="1"/>
      <c r="K365" s="1"/>
      <c r="L365" s="1"/>
      <c r="M365" s="1"/>
      <c r="N365" s="1"/>
      <c r="O365" s="1"/>
    </row>
    <row r="366" spans="1:15" ht="9.75" customHeight="1">
      <c r="A366" s="1"/>
      <c r="B366" s="1"/>
      <c r="C366" s="1"/>
      <c r="D366" s="1"/>
      <c r="E366" s="1"/>
      <c r="F366" s="1"/>
      <c r="G366" s="1"/>
      <c r="H366" s="1"/>
      <c r="I366" s="1"/>
      <c r="J366" s="1"/>
      <c r="K366" s="1"/>
      <c r="L366" s="1"/>
      <c r="M366" s="1"/>
      <c r="N366" s="1"/>
      <c r="O366" s="1"/>
    </row>
    <row r="367" spans="1:15" ht="9.75" customHeight="1">
      <c r="A367" s="1"/>
      <c r="B367" s="1"/>
      <c r="C367" s="1"/>
      <c r="D367" s="1"/>
      <c r="E367" s="1"/>
      <c r="F367" s="1"/>
      <c r="G367" s="1"/>
      <c r="H367" s="1"/>
      <c r="I367" s="1"/>
      <c r="J367" s="1"/>
      <c r="K367" s="1"/>
      <c r="L367" s="1"/>
      <c r="M367" s="1"/>
      <c r="N367" s="1"/>
      <c r="O367" s="1"/>
    </row>
    <row r="368" spans="1:15" ht="9.75" customHeight="1">
      <c r="A368" s="1"/>
      <c r="B368" s="1"/>
      <c r="C368" s="1"/>
      <c r="D368" s="1"/>
      <c r="E368" s="1"/>
      <c r="F368" s="1"/>
      <c r="G368" s="1"/>
      <c r="H368" s="1"/>
      <c r="I368" s="1"/>
      <c r="J368" s="1"/>
      <c r="K368" s="1"/>
      <c r="L368" s="1"/>
      <c r="M368" s="1"/>
      <c r="N368" s="1"/>
      <c r="O368" s="1"/>
    </row>
    <row r="369" spans="1:15" ht="9.75" customHeight="1">
      <c r="A369" s="1"/>
      <c r="B369" s="1"/>
      <c r="C369" s="1"/>
      <c r="D369" s="1"/>
      <c r="E369" s="1"/>
      <c r="F369" s="1"/>
      <c r="G369" s="1"/>
      <c r="H369" s="1"/>
      <c r="I369" s="1"/>
      <c r="J369" s="1"/>
      <c r="K369" s="1"/>
      <c r="L369" s="1"/>
      <c r="M369" s="1"/>
      <c r="N369" s="1"/>
      <c r="O369" s="1"/>
    </row>
    <row r="370" spans="1:15" ht="9.75" customHeight="1">
      <c r="A370" s="1"/>
      <c r="B370" s="1"/>
      <c r="C370" s="1"/>
      <c r="D370" s="1"/>
      <c r="E370" s="1"/>
      <c r="F370" s="1"/>
      <c r="G370" s="1"/>
      <c r="H370" s="1"/>
      <c r="I370" s="1"/>
      <c r="J370" s="1"/>
      <c r="K370" s="1"/>
      <c r="L370" s="1"/>
      <c r="M370" s="1"/>
      <c r="N370" s="1"/>
      <c r="O370" s="1"/>
    </row>
    <row r="371" spans="1:15" ht="9.75" customHeight="1">
      <c r="A371" s="1"/>
      <c r="B371" s="1"/>
      <c r="C371" s="1"/>
      <c r="D371" s="1"/>
      <c r="E371" s="1"/>
      <c r="F371" s="1"/>
      <c r="G371" s="1"/>
      <c r="H371" s="1"/>
      <c r="I371" s="1"/>
      <c r="J371" s="1"/>
      <c r="K371" s="1"/>
      <c r="L371" s="1"/>
      <c r="M371" s="1"/>
      <c r="N371" s="1"/>
      <c r="O371" s="1"/>
    </row>
    <row r="372" spans="1:15" ht="9.75" customHeight="1">
      <c r="A372" s="1"/>
      <c r="B372" s="1"/>
      <c r="C372" s="1"/>
      <c r="D372" s="1"/>
      <c r="E372" s="1"/>
      <c r="F372" s="1"/>
      <c r="G372" s="1"/>
      <c r="H372" s="1"/>
      <c r="I372" s="1"/>
      <c r="J372" s="1"/>
      <c r="K372" s="1"/>
      <c r="L372" s="1"/>
      <c r="M372" s="1"/>
      <c r="N372" s="1"/>
      <c r="O372" s="1"/>
    </row>
    <row r="373" spans="1:15" ht="9.75" customHeight="1">
      <c r="A373" s="1"/>
      <c r="B373" s="1"/>
      <c r="C373" s="1"/>
      <c r="D373" s="1"/>
      <c r="E373" s="1"/>
      <c r="F373" s="1"/>
      <c r="G373" s="1"/>
      <c r="H373" s="1"/>
      <c r="I373" s="1"/>
      <c r="J373" s="1"/>
      <c r="K373" s="1"/>
      <c r="L373" s="1"/>
      <c r="M373" s="1"/>
      <c r="N373" s="1"/>
      <c r="O373" s="1"/>
    </row>
    <row r="374" spans="1:15" ht="9.75" customHeight="1">
      <c r="A374" s="1"/>
      <c r="B374" s="1"/>
      <c r="C374" s="1"/>
      <c r="D374" s="1"/>
      <c r="E374" s="1"/>
      <c r="F374" s="1"/>
      <c r="G374" s="1"/>
      <c r="H374" s="1"/>
      <c r="I374" s="1"/>
      <c r="J374" s="1"/>
      <c r="K374" s="1"/>
      <c r="L374" s="1"/>
      <c r="M374" s="1"/>
      <c r="N374" s="1"/>
      <c r="O374" s="1"/>
    </row>
    <row r="375" spans="1:15" ht="9.75" customHeight="1">
      <c r="A375" s="1"/>
      <c r="B375" s="1"/>
      <c r="C375" s="1"/>
      <c r="D375" s="1"/>
      <c r="E375" s="1"/>
      <c r="F375" s="1"/>
      <c r="G375" s="1"/>
      <c r="H375" s="1"/>
      <c r="I375" s="1"/>
      <c r="J375" s="1"/>
      <c r="K375" s="1"/>
      <c r="L375" s="1"/>
      <c r="M375" s="1"/>
      <c r="N375" s="1"/>
      <c r="O375" s="1"/>
    </row>
    <row r="376" spans="1:15" ht="9.75" customHeight="1">
      <c r="A376" s="1"/>
      <c r="B376" s="1"/>
      <c r="C376" s="1"/>
      <c r="D376" s="1"/>
      <c r="E376" s="1"/>
      <c r="F376" s="1"/>
      <c r="G376" s="1"/>
      <c r="H376" s="1"/>
      <c r="I376" s="1"/>
      <c r="J376" s="1"/>
      <c r="K376" s="1"/>
      <c r="L376" s="1"/>
      <c r="M376" s="1"/>
      <c r="N376" s="1"/>
      <c r="O376" s="1"/>
    </row>
    <row r="377" spans="1:15" ht="9.75" customHeight="1">
      <c r="A377" s="1"/>
      <c r="B377" s="1"/>
      <c r="C377" s="1"/>
      <c r="D377" s="1"/>
      <c r="E377" s="1"/>
      <c r="F377" s="1"/>
      <c r="G377" s="1"/>
      <c r="H377" s="1"/>
      <c r="I377" s="1"/>
      <c r="J377" s="1"/>
      <c r="K377" s="1"/>
      <c r="L377" s="1"/>
      <c r="M377" s="1"/>
      <c r="N377" s="1"/>
      <c r="O377" s="1"/>
    </row>
    <row r="378" spans="1:15" ht="9.75" customHeight="1">
      <c r="A378" s="1"/>
      <c r="B378" s="1"/>
      <c r="C378" s="1"/>
      <c r="D378" s="1"/>
      <c r="E378" s="1"/>
      <c r="F378" s="1"/>
      <c r="G378" s="1"/>
      <c r="H378" s="1"/>
      <c r="I378" s="1"/>
      <c r="J378" s="1"/>
      <c r="K378" s="1"/>
      <c r="L378" s="1"/>
      <c r="M378" s="1"/>
      <c r="N378" s="1"/>
      <c r="O378" s="1"/>
    </row>
    <row r="379" spans="1:15" ht="9.75" customHeight="1">
      <c r="A379" s="1"/>
      <c r="B379" s="1"/>
      <c r="C379" s="1"/>
      <c r="D379" s="1"/>
      <c r="E379" s="1"/>
      <c r="F379" s="1"/>
      <c r="G379" s="1"/>
      <c r="H379" s="1"/>
      <c r="I379" s="1"/>
      <c r="J379" s="1"/>
      <c r="K379" s="1"/>
      <c r="L379" s="1"/>
      <c r="M379" s="1"/>
      <c r="N379" s="1"/>
      <c r="O379" s="1"/>
    </row>
    <row r="380" spans="1:15" ht="9.75" customHeight="1">
      <c r="A380" s="1"/>
      <c r="B380" s="1"/>
      <c r="C380" s="1"/>
      <c r="D380" s="1"/>
      <c r="E380" s="1"/>
      <c r="F380" s="1"/>
      <c r="G380" s="1"/>
      <c r="H380" s="1"/>
      <c r="I380" s="1"/>
      <c r="J380" s="1"/>
      <c r="K380" s="1"/>
      <c r="L380" s="1"/>
      <c r="M380" s="1"/>
      <c r="N380" s="1"/>
      <c r="O380" s="1"/>
    </row>
    <row r="381" spans="1:15" ht="9.75" customHeight="1">
      <c r="A381" s="1"/>
      <c r="B381" s="1"/>
      <c r="C381" s="1"/>
      <c r="D381" s="1"/>
      <c r="E381" s="1"/>
      <c r="F381" s="1"/>
      <c r="G381" s="1"/>
      <c r="H381" s="1"/>
      <c r="I381" s="1"/>
      <c r="J381" s="1"/>
      <c r="K381" s="1"/>
      <c r="L381" s="1"/>
      <c r="M381" s="1"/>
      <c r="N381" s="1"/>
      <c r="O381" s="1"/>
    </row>
    <row r="382" spans="1:15" ht="9.75" customHeight="1">
      <c r="A382" s="1"/>
      <c r="B382" s="1"/>
      <c r="C382" s="1"/>
      <c r="D382" s="1"/>
      <c r="E382" s="1"/>
      <c r="F382" s="1"/>
      <c r="G382" s="1"/>
      <c r="H382" s="1"/>
      <c r="I382" s="1"/>
      <c r="J382" s="1"/>
      <c r="K382" s="1"/>
      <c r="L382" s="1"/>
      <c r="M382" s="1"/>
      <c r="N382" s="1"/>
      <c r="O382" s="1"/>
    </row>
    <row r="383" spans="1:15" ht="9.75" customHeight="1">
      <c r="A383" s="1"/>
      <c r="B383" s="1"/>
      <c r="C383" s="1"/>
      <c r="D383" s="1"/>
      <c r="E383" s="1"/>
      <c r="F383" s="1"/>
      <c r="G383" s="1"/>
      <c r="H383" s="1"/>
      <c r="I383" s="1"/>
      <c r="J383" s="1"/>
      <c r="K383" s="1"/>
      <c r="L383" s="1"/>
      <c r="M383" s="1"/>
      <c r="N383" s="1"/>
      <c r="O383" s="1"/>
    </row>
    <row r="384" spans="1:15" ht="9.75" customHeight="1">
      <c r="A384" s="1"/>
      <c r="B384" s="1"/>
      <c r="C384" s="1"/>
      <c r="D384" s="1"/>
      <c r="E384" s="1"/>
      <c r="F384" s="1"/>
      <c r="G384" s="1"/>
      <c r="H384" s="1"/>
      <c r="I384" s="1"/>
      <c r="J384" s="1"/>
      <c r="K384" s="1"/>
      <c r="L384" s="1"/>
      <c r="M384" s="1"/>
      <c r="N384" s="1"/>
      <c r="O384" s="1"/>
    </row>
    <row r="385" spans="1:15" ht="9.75" customHeight="1">
      <c r="A385" s="1"/>
      <c r="B385" s="1"/>
      <c r="C385" s="1"/>
      <c r="D385" s="1"/>
      <c r="E385" s="1"/>
      <c r="F385" s="1"/>
      <c r="G385" s="1"/>
      <c r="H385" s="1"/>
      <c r="I385" s="1"/>
      <c r="J385" s="1"/>
      <c r="K385" s="1"/>
      <c r="L385" s="1"/>
      <c r="M385" s="1"/>
      <c r="N385" s="1"/>
      <c r="O385" s="1"/>
    </row>
    <row r="386" spans="1:15" ht="9.75" customHeight="1">
      <c r="A386" s="1"/>
      <c r="B386" s="1"/>
      <c r="C386" s="1"/>
      <c r="D386" s="1"/>
      <c r="E386" s="1"/>
      <c r="F386" s="1"/>
      <c r="G386" s="1"/>
      <c r="H386" s="1"/>
      <c r="I386" s="1"/>
      <c r="J386" s="1"/>
      <c r="K386" s="1"/>
      <c r="L386" s="1"/>
      <c r="M386" s="1"/>
      <c r="N386" s="1"/>
      <c r="O386" s="1"/>
    </row>
    <row r="387" spans="1:15" ht="9.75" customHeight="1">
      <c r="A387" s="1"/>
      <c r="B387" s="1"/>
      <c r="C387" s="1"/>
      <c r="D387" s="1"/>
      <c r="E387" s="1"/>
      <c r="F387" s="1"/>
      <c r="G387" s="1"/>
      <c r="H387" s="1"/>
      <c r="I387" s="1"/>
      <c r="J387" s="1"/>
      <c r="K387" s="1"/>
      <c r="L387" s="1"/>
      <c r="M387" s="1"/>
      <c r="N387" s="1"/>
      <c r="O387" s="1"/>
    </row>
    <row r="388" spans="1:15" ht="9.75" customHeight="1">
      <c r="A388" s="1"/>
      <c r="B388" s="1"/>
      <c r="C388" s="1"/>
      <c r="D388" s="1"/>
      <c r="E388" s="1"/>
      <c r="F388" s="1"/>
      <c r="G388" s="1"/>
      <c r="H388" s="1"/>
      <c r="I388" s="1"/>
      <c r="J388" s="1"/>
      <c r="K388" s="1"/>
      <c r="L388" s="1"/>
      <c r="M388" s="1"/>
      <c r="N388" s="1"/>
      <c r="O388" s="1"/>
    </row>
    <row r="389" spans="1:15" ht="9.75" customHeight="1">
      <c r="A389" s="1"/>
      <c r="B389" s="1"/>
      <c r="C389" s="1"/>
      <c r="D389" s="1"/>
      <c r="E389" s="1"/>
      <c r="F389" s="1"/>
      <c r="G389" s="1"/>
      <c r="H389" s="1"/>
      <c r="I389" s="1"/>
      <c r="J389" s="1"/>
      <c r="K389" s="1"/>
      <c r="L389" s="1"/>
      <c r="M389" s="1"/>
      <c r="N389" s="1"/>
      <c r="O389" s="1"/>
    </row>
    <row r="390" spans="1:15" ht="9.75" customHeight="1">
      <c r="A390" s="1"/>
      <c r="B390" s="1"/>
      <c r="C390" s="1"/>
      <c r="D390" s="1"/>
      <c r="E390" s="1"/>
      <c r="F390" s="1"/>
      <c r="G390" s="1"/>
      <c r="H390" s="1"/>
      <c r="I390" s="1"/>
      <c r="J390" s="1"/>
      <c r="K390" s="1"/>
      <c r="L390" s="1"/>
      <c r="M390" s="1"/>
      <c r="N390" s="1"/>
      <c r="O390" s="1"/>
    </row>
    <row r="391" spans="1:15" ht="9.75" customHeight="1">
      <c r="A391" s="1"/>
      <c r="B391" s="1"/>
      <c r="C391" s="1"/>
      <c r="D391" s="1"/>
      <c r="E391" s="1"/>
      <c r="F391" s="1"/>
      <c r="G391" s="1"/>
      <c r="H391" s="1"/>
      <c r="I391" s="1"/>
      <c r="J391" s="1"/>
      <c r="K391" s="1"/>
      <c r="L391" s="1"/>
      <c r="M391" s="1"/>
      <c r="N391" s="1"/>
      <c r="O391" s="1"/>
    </row>
    <row r="392" spans="1:15" ht="9.75" customHeight="1">
      <c r="A392" s="1"/>
      <c r="B392" s="1"/>
      <c r="C392" s="1"/>
      <c r="D392" s="1"/>
      <c r="E392" s="1"/>
      <c r="F392" s="1"/>
      <c r="G392" s="1"/>
      <c r="H392" s="1"/>
      <c r="I392" s="1"/>
      <c r="J392" s="1"/>
      <c r="K392" s="1"/>
      <c r="L392" s="1"/>
      <c r="M392" s="1"/>
      <c r="N392" s="1"/>
      <c r="O392" s="1"/>
    </row>
    <row r="393" spans="1:15" ht="9.75" customHeight="1">
      <c r="A393" s="1"/>
      <c r="B393" s="1"/>
      <c r="C393" s="1"/>
      <c r="D393" s="1"/>
      <c r="E393" s="1"/>
      <c r="F393" s="1"/>
      <c r="G393" s="1"/>
      <c r="H393" s="1"/>
      <c r="I393" s="1"/>
      <c r="J393" s="1"/>
      <c r="K393" s="1"/>
      <c r="L393" s="1"/>
      <c r="M393" s="1"/>
      <c r="N393" s="1"/>
      <c r="O393" s="1"/>
    </row>
    <row r="394" spans="1:15" ht="9.75" customHeight="1">
      <c r="A394" s="1"/>
      <c r="B394" s="1"/>
      <c r="C394" s="1"/>
      <c r="D394" s="1"/>
      <c r="E394" s="1"/>
      <c r="F394" s="1"/>
      <c r="G394" s="1"/>
      <c r="H394" s="1"/>
      <c r="I394" s="1"/>
      <c r="J394" s="1"/>
      <c r="K394" s="1"/>
      <c r="L394" s="1"/>
      <c r="M394" s="1"/>
      <c r="N394" s="1"/>
      <c r="O394" s="1"/>
    </row>
    <row r="395" spans="1:15" ht="9.75" customHeight="1">
      <c r="A395" s="1"/>
      <c r="B395" s="1"/>
      <c r="C395" s="1"/>
      <c r="D395" s="1"/>
      <c r="E395" s="1"/>
      <c r="F395" s="1"/>
      <c r="G395" s="1"/>
      <c r="H395" s="1"/>
      <c r="I395" s="1"/>
      <c r="J395" s="1"/>
      <c r="K395" s="1"/>
      <c r="L395" s="1"/>
      <c r="M395" s="1"/>
      <c r="N395" s="1"/>
      <c r="O395" s="1"/>
    </row>
    <row r="396" spans="1:15" ht="9.75" customHeight="1">
      <c r="A396" s="1"/>
      <c r="B396" s="1"/>
      <c r="C396" s="1"/>
      <c r="D396" s="1"/>
      <c r="E396" s="1"/>
      <c r="F396" s="1"/>
      <c r="G396" s="1"/>
      <c r="H396" s="1"/>
      <c r="I396" s="1"/>
      <c r="J396" s="1"/>
      <c r="K396" s="1"/>
      <c r="L396" s="1"/>
      <c r="M396" s="1"/>
      <c r="N396" s="1"/>
      <c r="O396" s="1"/>
    </row>
    <row r="397" spans="1:15" ht="9.75" customHeight="1">
      <c r="A397" s="1"/>
      <c r="B397" s="1"/>
      <c r="C397" s="1"/>
      <c r="D397" s="1"/>
      <c r="E397" s="1"/>
      <c r="F397" s="1"/>
      <c r="G397" s="1"/>
      <c r="H397" s="1"/>
      <c r="I397" s="1"/>
      <c r="J397" s="1"/>
      <c r="K397" s="1"/>
      <c r="L397" s="1"/>
      <c r="M397" s="1"/>
      <c r="N397" s="1"/>
      <c r="O397" s="1"/>
    </row>
    <row r="398" spans="1:15" ht="9.75" customHeight="1">
      <c r="A398" s="1"/>
      <c r="B398" s="1"/>
      <c r="C398" s="1"/>
      <c r="D398" s="1"/>
      <c r="E398" s="1"/>
      <c r="F398" s="1"/>
      <c r="G398" s="1"/>
      <c r="H398" s="1"/>
      <c r="I398" s="1"/>
      <c r="J398" s="1"/>
      <c r="K398" s="1"/>
      <c r="L398" s="1"/>
      <c r="M398" s="1"/>
      <c r="N398" s="1"/>
      <c r="O398" s="1"/>
    </row>
    <row r="399" spans="1:15" ht="9.75" customHeight="1">
      <c r="A399" s="1"/>
      <c r="B399" s="1"/>
      <c r="C399" s="1"/>
      <c r="D399" s="1"/>
      <c r="E399" s="1"/>
      <c r="F399" s="1"/>
      <c r="G399" s="1"/>
      <c r="H399" s="1"/>
      <c r="I399" s="1"/>
      <c r="J399" s="1"/>
      <c r="K399" s="1"/>
      <c r="L399" s="1"/>
      <c r="M399" s="1"/>
      <c r="N399" s="1"/>
      <c r="O399" s="1"/>
    </row>
    <row r="400" spans="1:15" ht="9.75" customHeight="1">
      <c r="A400" s="1"/>
      <c r="B400" s="1"/>
      <c r="C400" s="1"/>
      <c r="D400" s="1"/>
      <c r="E400" s="1"/>
      <c r="F400" s="1"/>
      <c r="G400" s="1"/>
      <c r="H400" s="1"/>
      <c r="I400" s="1"/>
      <c r="J400" s="1"/>
      <c r="K400" s="1"/>
      <c r="L400" s="1"/>
      <c r="M400" s="1"/>
      <c r="N400" s="1"/>
      <c r="O400" s="1"/>
    </row>
    <row r="401" spans="1:15" ht="9.75" customHeight="1">
      <c r="A401" s="1"/>
      <c r="B401" s="1"/>
      <c r="C401" s="1"/>
      <c r="D401" s="1"/>
      <c r="E401" s="1"/>
      <c r="F401" s="1"/>
      <c r="G401" s="1"/>
      <c r="H401" s="1"/>
      <c r="I401" s="1"/>
      <c r="J401" s="1"/>
      <c r="K401" s="1"/>
      <c r="L401" s="1"/>
      <c r="M401" s="1"/>
      <c r="N401" s="1"/>
      <c r="O401" s="1"/>
    </row>
    <row r="402" spans="1:15" ht="9.75" customHeight="1">
      <c r="A402" s="1"/>
      <c r="B402" s="1"/>
      <c r="C402" s="1"/>
      <c r="D402" s="1"/>
      <c r="E402" s="1"/>
      <c r="F402" s="1"/>
      <c r="G402" s="1"/>
      <c r="H402" s="1"/>
      <c r="I402" s="1"/>
      <c r="J402" s="1"/>
      <c r="K402" s="1"/>
      <c r="L402" s="1"/>
      <c r="M402" s="1"/>
      <c r="N402" s="1"/>
      <c r="O402" s="1"/>
    </row>
    <row r="403" spans="1:15" ht="9.75" customHeight="1">
      <c r="A403" s="1"/>
      <c r="B403" s="1"/>
      <c r="C403" s="1"/>
      <c r="D403" s="1"/>
      <c r="E403" s="1"/>
      <c r="F403" s="1"/>
      <c r="G403" s="1"/>
      <c r="H403" s="1"/>
      <c r="I403" s="1"/>
      <c r="J403" s="1"/>
      <c r="K403" s="1"/>
      <c r="L403" s="1"/>
      <c r="M403" s="1"/>
      <c r="N403" s="1"/>
      <c r="O403" s="1"/>
    </row>
    <row r="404" spans="1:15" ht="9.75" customHeight="1">
      <c r="A404" s="1"/>
      <c r="B404" s="1"/>
      <c r="C404" s="1"/>
      <c r="D404" s="1"/>
      <c r="E404" s="1"/>
      <c r="F404" s="1"/>
      <c r="G404" s="1"/>
      <c r="H404" s="1"/>
      <c r="I404" s="1"/>
      <c r="J404" s="1"/>
      <c r="K404" s="1"/>
      <c r="L404" s="1"/>
      <c r="M404" s="1"/>
      <c r="N404" s="1"/>
      <c r="O404" s="1"/>
    </row>
    <row r="405" spans="1:15" ht="9.75" customHeight="1">
      <c r="A405" s="1"/>
      <c r="B405" s="1"/>
      <c r="C405" s="1"/>
      <c r="D405" s="1"/>
      <c r="E405" s="1"/>
      <c r="F405" s="1"/>
      <c r="G405" s="1"/>
      <c r="H405" s="1"/>
      <c r="I405" s="1"/>
      <c r="J405" s="1"/>
      <c r="K405" s="1"/>
      <c r="L405" s="1"/>
      <c r="M405" s="1"/>
      <c r="N405" s="1"/>
      <c r="O405" s="1"/>
    </row>
    <row r="406" spans="1:15" ht="9.75" customHeight="1">
      <c r="A406" s="1"/>
      <c r="B406" s="1"/>
      <c r="C406" s="1"/>
      <c r="D406" s="1"/>
      <c r="E406" s="1"/>
      <c r="F406" s="1"/>
      <c r="G406" s="1"/>
      <c r="H406" s="1"/>
      <c r="I406" s="1"/>
      <c r="J406" s="1"/>
      <c r="K406" s="1"/>
      <c r="L406" s="1"/>
      <c r="M406" s="1"/>
      <c r="N406" s="1"/>
      <c r="O406" s="1"/>
    </row>
    <row r="407" spans="1:15" ht="9.75" customHeight="1">
      <c r="A407" s="1"/>
      <c r="B407" s="1"/>
      <c r="C407" s="1"/>
      <c r="D407" s="1"/>
      <c r="E407" s="1"/>
      <c r="F407" s="1"/>
      <c r="G407" s="1"/>
      <c r="H407" s="1"/>
      <c r="I407" s="1"/>
      <c r="J407" s="1"/>
      <c r="K407" s="1"/>
      <c r="L407" s="1"/>
      <c r="M407" s="1"/>
      <c r="N407" s="1"/>
      <c r="O407" s="1"/>
    </row>
    <row r="408" spans="1:15" ht="9.75" customHeight="1">
      <c r="A408" s="1"/>
      <c r="B408" s="1"/>
      <c r="C408" s="1"/>
      <c r="D408" s="1"/>
      <c r="E408" s="1"/>
      <c r="F408" s="1"/>
      <c r="G408" s="1"/>
      <c r="H408" s="1"/>
      <c r="I408" s="1"/>
      <c r="J408" s="1"/>
      <c r="K408" s="1"/>
      <c r="L408" s="1"/>
      <c r="M408" s="1"/>
      <c r="N408" s="1"/>
      <c r="O408" s="1"/>
    </row>
    <row r="409" spans="1:15" ht="9.75" customHeight="1">
      <c r="A409" s="1"/>
      <c r="B409" s="1"/>
      <c r="C409" s="1"/>
      <c r="D409" s="1"/>
      <c r="E409" s="1"/>
      <c r="F409" s="1"/>
      <c r="G409" s="1"/>
      <c r="H409" s="1"/>
      <c r="I409" s="1"/>
      <c r="J409" s="1"/>
      <c r="K409" s="1"/>
      <c r="L409" s="1"/>
      <c r="M409" s="1"/>
      <c r="N409" s="1"/>
      <c r="O409" s="1"/>
    </row>
    <row r="410" spans="1:15" ht="9.75" customHeight="1">
      <c r="A410" s="1"/>
      <c r="B410" s="1"/>
      <c r="C410" s="1"/>
      <c r="D410" s="1"/>
      <c r="E410" s="1"/>
      <c r="F410" s="1"/>
      <c r="G410" s="1"/>
      <c r="H410" s="1"/>
      <c r="I410" s="1"/>
      <c r="J410" s="1"/>
      <c r="K410" s="1"/>
      <c r="L410" s="1"/>
      <c r="M410" s="1"/>
      <c r="N410" s="1"/>
      <c r="O410" s="1"/>
    </row>
    <row r="411" spans="1:15" ht="9.75" customHeight="1">
      <c r="A411" s="1"/>
      <c r="B411" s="1"/>
      <c r="C411" s="1"/>
      <c r="D411" s="1"/>
      <c r="E411" s="1"/>
      <c r="F411" s="1"/>
      <c r="G411" s="1"/>
      <c r="H411" s="1"/>
      <c r="I411" s="1"/>
      <c r="J411" s="1"/>
      <c r="K411" s="1"/>
      <c r="L411" s="1"/>
      <c r="M411" s="1"/>
      <c r="N411" s="1"/>
      <c r="O411" s="1"/>
    </row>
    <row r="412" spans="1:15" ht="9.75" customHeight="1">
      <c r="A412" s="1"/>
      <c r="B412" s="1"/>
      <c r="C412" s="1"/>
      <c r="D412" s="1"/>
      <c r="E412" s="1"/>
      <c r="F412" s="1"/>
      <c r="G412" s="1"/>
      <c r="H412" s="1"/>
      <c r="I412" s="1"/>
      <c r="J412" s="1"/>
      <c r="K412" s="1"/>
      <c r="L412" s="1"/>
      <c r="M412" s="1"/>
      <c r="N412" s="1"/>
      <c r="O412" s="1"/>
    </row>
    <row r="413" spans="1:15" ht="9.75" customHeight="1">
      <c r="A413" s="1"/>
      <c r="B413" s="1"/>
      <c r="C413" s="1"/>
      <c r="D413" s="1"/>
      <c r="E413" s="1"/>
      <c r="F413" s="1"/>
      <c r="G413" s="1"/>
      <c r="H413" s="1"/>
      <c r="I413" s="1"/>
      <c r="J413" s="1"/>
      <c r="K413" s="1"/>
      <c r="L413" s="1"/>
      <c r="M413" s="1"/>
      <c r="N413" s="1"/>
      <c r="O413" s="1"/>
    </row>
    <row r="414" spans="1:15" ht="9.75" customHeight="1">
      <c r="A414" s="1"/>
      <c r="B414" s="1"/>
      <c r="C414" s="1"/>
      <c r="D414" s="1"/>
      <c r="E414" s="1"/>
      <c r="F414" s="1"/>
      <c r="G414" s="1"/>
      <c r="H414" s="1"/>
      <c r="I414" s="1"/>
      <c r="J414" s="1"/>
      <c r="K414" s="1"/>
      <c r="L414" s="1"/>
      <c r="M414" s="1"/>
      <c r="N414" s="1"/>
      <c r="O414" s="1"/>
    </row>
    <row r="415" spans="1:15" ht="9.75" customHeight="1">
      <c r="A415" s="1"/>
      <c r="B415" s="1"/>
      <c r="C415" s="1"/>
      <c r="D415" s="1"/>
      <c r="E415" s="1"/>
      <c r="F415" s="1"/>
      <c r="G415" s="1"/>
      <c r="H415" s="1"/>
      <c r="I415" s="1"/>
      <c r="J415" s="1"/>
      <c r="K415" s="1"/>
      <c r="L415" s="1"/>
      <c r="M415" s="1"/>
      <c r="N415" s="1"/>
      <c r="O415" s="1"/>
    </row>
    <row r="416" spans="1:15" ht="9.75" customHeight="1">
      <c r="A416" s="1"/>
      <c r="B416" s="1"/>
      <c r="C416" s="1"/>
      <c r="D416" s="1"/>
      <c r="E416" s="1"/>
      <c r="F416" s="1"/>
      <c r="G416" s="1"/>
      <c r="H416" s="1"/>
      <c r="I416" s="1"/>
      <c r="J416" s="1"/>
      <c r="K416" s="1"/>
      <c r="L416" s="1"/>
      <c r="M416" s="1"/>
      <c r="N416" s="1"/>
      <c r="O416" s="1"/>
    </row>
    <row r="417" spans="1:15" ht="9.75" customHeight="1">
      <c r="A417" s="1"/>
      <c r="B417" s="1"/>
      <c r="C417" s="1"/>
      <c r="D417" s="1"/>
      <c r="E417" s="1"/>
      <c r="F417" s="1"/>
      <c r="G417" s="1"/>
      <c r="H417" s="1"/>
      <c r="I417" s="1"/>
      <c r="J417" s="1"/>
      <c r="K417" s="1"/>
      <c r="L417" s="1"/>
      <c r="M417" s="1"/>
      <c r="N417" s="1"/>
      <c r="O417" s="1"/>
    </row>
    <row r="418" spans="1:15" ht="9.75" customHeight="1">
      <c r="A418" s="1"/>
      <c r="B418" s="1"/>
      <c r="C418" s="1"/>
      <c r="D418" s="1"/>
      <c r="E418" s="1"/>
      <c r="F418" s="1"/>
      <c r="G418" s="1"/>
      <c r="H418" s="1"/>
      <c r="I418" s="1"/>
      <c r="J418" s="1"/>
      <c r="K418" s="1"/>
      <c r="L418" s="1"/>
      <c r="M418" s="1"/>
      <c r="N418" s="1"/>
      <c r="O418" s="1"/>
    </row>
    <row r="419" spans="1:15" ht="9.75" customHeight="1">
      <c r="A419" s="1"/>
      <c r="B419" s="1"/>
      <c r="C419" s="1"/>
      <c r="D419" s="1"/>
      <c r="E419" s="1"/>
      <c r="F419" s="1"/>
      <c r="G419" s="1"/>
      <c r="H419" s="1"/>
      <c r="I419" s="1"/>
      <c r="J419" s="1"/>
      <c r="K419" s="1"/>
      <c r="L419" s="1"/>
      <c r="M419" s="1"/>
      <c r="N419" s="1"/>
      <c r="O419" s="1"/>
    </row>
    <row r="420" spans="1:15" ht="9.75" customHeight="1">
      <c r="A420" s="1"/>
      <c r="B420" s="1"/>
      <c r="C420" s="1"/>
      <c r="D420" s="1"/>
      <c r="E420" s="1"/>
      <c r="F420" s="1"/>
      <c r="G420" s="1"/>
      <c r="H420" s="1"/>
      <c r="I420" s="1"/>
      <c r="J420" s="1"/>
      <c r="K420" s="1"/>
      <c r="L420" s="1"/>
      <c r="M420" s="1"/>
      <c r="N420" s="1"/>
      <c r="O420" s="1"/>
    </row>
    <row r="421" spans="1:15" ht="9.75" customHeight="1">
      <c r="A421" s="1"/>
      <c r="B421" s="1"/>
      <c r="C421" s="1"/>
      <c r="D421" s="1"/>
      <c r="E421" s="1"/>
      <c r="F421" s="1"/>
      <c r="G421" s="1"/>
      <c r="H421" s="1"/>
      <c r="I421" s="1"/>
      <c r="J421" s="1"/>
      <c r="K421" s="1"/>
      <c r="L421" s="1"/>
      <c r="M421" s="1"/>
      <c r="N421" s="1"/>
      <c r="O421" s="1"/>
    </row>
    <row r="422" spans="1:15" ht="9.75" customHeight="1">
      <c r="A422" s="1"/>
      <c r="B422" s="1"/>
      <c r="C422" s="1"/>
      <c r="D422" s="1"/>
      <c r="E422" s="1"/>
      <c r="F422" s="1"/>
      <c r="G422" s="1"/>
      <c r="H422" s="1"/>
      <c r="I422" s="1"/>
      <c r="J422" s="1"/>
      <c r="K422" s="1"/>
      <c r="L422" s="1"/>
      <c r="M422" s="1"/>
      <c r="N422" s="1"/>
      <c r="O422" s="1"/>
    </row>
    <row r="423" spans="1:15" ht="9.75" customHeight="1">
      <c r="A423" s="1"/>
      <c r="B423" s="1"/>
      <c r="C423" s="1"/>
      <c r="D423" s="1"/>
      <c r="E423" s="1"/>
      <c r="F423" s="1"/>
      <c r="G423" s="1"/>
      <c r="H423" s="1"/>
      <c r="I423" s="1"/>
      <c r="J423" s="1"/>
      <c r="K423" s="1"/>
      <c r="L423" s="1"/>
      <c r="M423" s="1"/>
      <c r="N423" s="1"/>
      <c r="O423" s="1"/>
    </row>
    <row r="424" spans="1:15" ht="9.75" customHeight="1">
      <c r="A424" s="1"/>
      <c r="B424" s="1"/>
      <c r="C424" s="1"/>
      <c r="D424" s="1"/>
      <c r="E424" s="1"/>
      <c r="F424" s="1"/>
      <c r="G424" s="1"/>
      <c r="H424" s="1"/>
      <c r="I424" s="1"/>
      <c r="J424" s="1"/>
      <c r="K424" s="1"/>
      <c r="L424" s="1"/>
      <c r="M424" s="1"/>
      <c r="N424" s="1"/>
      <c r="O424" s="1"/>
    </row>
    <row r="425" spans="1:15" ht="9.75" customHeight="1">
      <c r="A425" s="1"/>
      <c r="B425" s="1"/>
      <c r="C425" s="1"/>
      <c r="D425" s="1"/>
      <c r="E425" s="1"/>
      <c r="F425" s="1"/>
      <c r="G425" s="1"/>
      <c r="H425" s="1"/>
      <c r="I425" s="1"/>
      <c r="J425" s="1"/>
      <c r="K425" s="1"/>
      <c r="L425" s="1"/>
      <c r="M425" s="1"/>
      <c r="N425" s="1"/>
      <c r="O425" s="1"/>
    </row>
    <row r="426" spans="1:15" ht="9.75" customHeight="1">
      <c r="A426" s="1"/>
      <c r="B426" s="1"/>
      <c r="C426" s="1"/>
      <c r="D426" s="1"/>
      <c r="E426" s="1"/>
      <c r="F426" s="1"/>
      <c r="G426" s="1"/>
      <c r="H426" s="1"/>
      <c r="I426" s="1"/>
      <c r="J426" s="1"/>
      <c r="K426" s="1"/>
      <c r="L426" s="1"/>
      <c r="M426" s="1"/>
      <c r="N426" s="1"/>
      <c r="O426" s="1"/>
    </row>
    <row r="427" spans="1:15" ht="9.75" customHeight="1">
      <c r="A427" s="1"/>
      <c r="B427" s="1"/>
      <c r="C427" s="1"/>
      <c r="D427" s="1"/>
      <c r="E427" s="1"/>
      <c r="F427" s="1"/>
      <c r="G427" s="1"/>
      <c r="H427" s="1"/>
      <c r="I427" s="1"/>
      <c r="J427" s="1"/>
      <c r="K427" s="1"/>
      <c r="L427" s="1"/>
      <c r="M427" s="1"/>
      <c r="N427" s="1"/>
      <c r="O427" s="1"/>
    </row>
    <row r="428" spans="1:15" ht="9.75" customHeight="1">
      <c r="A428" s="1"/>
      <c r="B428" s="1"/>
      <c r="C428" s="1"/>
      <c r="D428" s="1"/>
      <c r="E428" s="1"/>
      <c r="F428" s="1"/>
      <c r="G428" s="1"/>
      <c r="H428" s="1"/>
      <c r="I428" s="1"/>
      <c r="J428" s="1"/>
      <c r="K428" s="1"/>
      <c r="L428" s="1"/>
      <c r="M428" s="1"/>
      <c r="N428" s="1"/>
      <c r="O428" s="1"/>
    </row>
    <row r="429" spans="1:15" ht="9.75" customHeight="1">
      <c r="A429" s="1"/>
      <c r="B429" s="1"/>
      <c r="C429" s="1"/>
      <c r="D429" s="1"/>
      <c r="E429" s="1"/>
      <c r="F429" s="1"/>
      <c r="G429" s="1"/>
      <c r="H429" s="1"/>
      <c r="I429" s="1"/>
      <c r="J429" s="1"/>
      <c r="K429" s="1"/>
      <c r="L429" s="1"/>
      <c r="M429" s="1"/>
      <c r="N429" s="1"/>
      <c r="O429" s="1"/>
    </row>
    <row r="430" spans="1:15" ht="9.75" customHeight="1">
      <c r="A430" s="1"/>
      <c r="B430" s="1"/>
      <c r="C430" s="1"/>
      <c r="D430" s="1"/>
      <c r="E430" s="1"/>
      <c r="F430" s="1"/>
      <c r="G430" s="1"/>
      <c r="H430" s="1"/>
      <c r="I430" s="1"/>
      <c r="J430" s="1"/>
      <c r="K430" s="1"/>
      <c r="L430" s="1"/>
      <c r="M430" s="1"/>
      <c r="N430" s="1"/>
      <c r="O430" s="1"/>
    </row>
    <row r="431" spans="1:15" ht="9.75" customHeight="1">
      <c r="A431" s="1"/>
      <c r="B431" s="1"/>
      <c r="C431" s="1"/>
      <c r="D431" s="1"/>
      <c r="E431" s="1"/>
      <c r="F431" s="1"/>
      <c r="G431" s="1"/>
      <c r="H431" s="1"/>
      <c r="I431" s="1"/>
      <c r="J431" s="1"/>
      <c r="K431" s="1"/>
      <c r="L431" s="1"/>
      <c r="M431" s="1"/>
      <c r="N431" s="1"/>
      <c r="O431" s="1"/>
    </row>
    <row r="432" spans="1:15" ht="9.75" customHeight="1">
      <c r="A432" s="1"/>
      <c r="B432" s="1"/>
      <c r="C432" s="1"/>
      <c r="D432" s="1"/>
      <c r="E432" s="1"/>
      <c r="F432" s="1"/>
      <c r="G432" s="1"/>
      <c r="H432" s="1"/>
      <c r="I432" s="1"/>
      <c r="J432" s="1"/>
      <c r="K432" s="1"/>
      <c r="L432" s="1"/>
      <c r="M432" s="1"/>
      <c r="N432" s="1"/>
      <c r="O432" s="1"/>
    </row>
    <row r="433" spans="1:15" ht="9.75" customHeight="1">
      <c r="A433" s="1"/>
      <c r="B433" s="1"/>
      <c r="C433" s="1"/>
      <c r="D433" s="1"/>
      <c r="E433" s="1"/>
      <c r="F433" s="1"/>
      <c r="G433" s="1"/>
      <c r="H433" s="1"/>
      <c r="I433" s="1"/>
      <c r="J433" s="1"/>
      <c r="K433" s="1"/>
      <c r="L433" s="1"/>
      <c r="M433" s="1"/>
      <c r="N433" s="1"/>
      <c r="O433" s="1"/>
    </row>
    <row r="434" spans="1:15" ht="9.75" customHeight="1">
      <c r="A434" s="1"/>
      <c r="B434" s="1"/>
      <c r="C434" s="1"/>
      <c r="D434" s="1"/>
      <c r="E434" s="1"/>
      <c r="F434" s="1"/>
      <c r="G434" s="1"/>
      <c r="H434" s="1"/>
      <c r="I434" s="1"/>
      <c r="J434" s="1"/>
      <c r="K434" s="1"/>
      <c r="L434" s="1"/>
      <c r="M434" s="1"/>
      <c r="N434" s="1"/>
      <c r="O434" s="1"/>
    </row>
    <row r="435" spans="1:15" ht="9.75" customHeight="1">
      <c r="A435" s="1"/>
      <c r="B435" s="1"/>
      <c r="C435" s="1"/>
      <c r="D435" s="1"/>
      <c r="E435" s="1"/>
      <c r="F435" s="1"/>
      <c r="G435" s="1"/>
      <c r="H435" s="1"/>
      <c r="I435" s="1"/>
      <c r="J435" s="1"/>
      <c r="K435" s="1"/>
      <c r="L435" s="1"/>
      <c r="M435" s="1"/>
      <c r="N435" s="1"/>
      <c r="O435" s="1"/>
    </row>
    <row r="436" spans="1:15" ht="9.75" customHeight="1">
      <c r="A436" s="1"/>
      <c r="B436" s="1"/>
      <c r="C436" s="1"/>
      <c r="D436" s="1"/>
      <c r="E436" s="1"/>
      <c r="F436" s="1"/>
      <c r="G436" s="1"/>
      <c r="H436" s="1"/>
      <c r="I436" s="1"/>
      <c r="J436" s="1"/>
      <c r="K436" s="1"/>
      <c r="L436" s="1"/>
      <c r="M436" s="1"/>
      <c r="N436" s="1"/>
      <c r="O436" s="1"/>
    </row>
    <row r="437" spans="1:15" ht="9.75" customHeight="1">
      <c r="A437" s="1"/>
      <c r="B437" s="1"/>
      <c r="C437" s="1"/>
      <c r="D437" s="1"/>
      <c r="E437" s="1"/>
      <c r="F437" s="1"/>
      <c r="G437" s="1"/>
      <c r="H437" s="1"/>
      <c r="I437" s="1"/>
      <c r="J437" s="1"/>
      <c r="K437" s="1"/>
      <c r="L437" s="1"/>
      <c r="M437" s="1"/>
      <c r="N437" s="1"/>
      <c r="O437" s="1"/>
    </row>
    <row r="438" spans="1:15" ht="9.75" customHeight="1">
      <c r="A438" s="1"/>
      <c r="B438" s="1"/>
      <c r="C438" s="1"/>
      <c r="D438" s="1"/>
      <c r="E438" s="1"/>
      <c r="F438" s="1"/>
      <c r="G438" s="1"/>
      <c r="H438" s="1"/>
      <c r="I438" s="1"/>
      <c r="J438" s="1"/>
      <c r="K438" s="1"/>
      <c r="L438" s="1"/>
      <c r="M438" s="1"/>
      <c r="N438" s="1"/>
      <c r="O438" s="1"/>
    </row>
    <row r="439" spans="1:15" ht="9.75" customHeight="1">
      <c r="A439" s="1"/>
      <c r="B439" s="1"/>
      <c r="C439" s="1"/>
      <c r="D439" s="1"/>
      <c r="E439" s="1"/>
      <c r="F439" s="1"/>
      <c r="G439" s="1"/>
      <c r="H439" s="1"/>
      <c r="I439" s="1"/>
      <c r="J439" s="1"/>
      <c r="K439" s="1"/>
      <c r="L439" s="1"/>
      <c r="M439" s="1"/>
      <c r="N439" s="1"/>
      <c r="O439" s="1"/>
    </row>
    <row r="440" spans="1:15" ht="9.75" customHeight="1">
      <c r="A440" s="1"/>
      <c r="B440" s="1"/>
      <c r="C440" s="1"/>
      <c r="D440" s="1"/>
      <c r="E440" s="1"/>
      <c r="F440" s="1"/>
      <c r="G440" s="1"/>
      <c r="H440" s="1"/>
      <c r="I440" s="1"/>
      <c r="J440" s="1"/>
      <c r="K440" s="1"/>
      <c r="L440" s="1"/>
      <c r="M440" s="1"/>
      <c r="N440" s="1"/>
      <c r="O440" s="1"/>
    </row>
    <row r="441" spans="1:15" ht="9.75" customHeight="1">
      <c r="A441" s="1"/>
      <c r="B441" s="1"/>
      <c r="C441" s="1"/>
      <c r="D441" s="1"/>
      <c r="E441" s="1"/>
      <c r="F441" s="1"/>
      <c r="G441" s="1"/>
      <c r="H441" s="1"/>
      <c r="I441" s="1"/>
      <c r="J441" s="1"/>
      <c r="K441" s="1"/>
      <c r="L441" s="1"/>
      <c r="M441" s="1"/>
      <c r="N441" s="1"/>
      <c r="O441" s="1"/>
    </row>
    <row r="442" spans="1:15" ht="9.75" customHeight="1">
      <c r="A442" s="1"/>
      <c r="B442" s="1"/>
      <c r="C442" s="1"/>
      <c r="D442" s="1"/>
      <c r="E442" s="1"/>
      <c r="F442" s="1"/>
      <c r="G442" s="1"/>
      <c r="H442" s="1"/>
      <c r="I442" s="1"/>
      <c r="J442" s="1"/>
      <c r="K442" s="1"/>
      <c r="L442" s="1"/>
      <c r="M442" s="1"/>
      <c r="N442" s="1"/>
      <c r="O442" s="1"/>
    </row>
    <row r="443" spans="1:15" ht="9.75" customHeight="1">
      <c r="A443" s="1"/>
      <c r="B443" s="1"/>
      <c r="C443" s="1"/>
      <c r="D443" s="1"/>
      <c r="E443" s="1"/>
      <c r="F443" s="1"/>
      <c r="G443" s="1"/>
      <c r="H443" s="1"/>
      <c r="I443" s="1"/>
      <c r="J443" s="1"/>
      <c r="K443" s="1"/>
      <c r="L443" s="1"/>
      <c r="M443" s="1"/>
      <c r="N443" s="1"/>
      <c r="O443" s="1"/>
    </row>
    <row r="444" spans="1:15" ht="9.75" customHeight="1">
      <c r="A444" s="1"/>
      <c r="B444" s="1"/>
      <c r="C444" s="1"/>
      <c r="D444" s="1"/>
      <c r="E444" s="1"/>
      <c r="F444" s="1"/>
      <c r="G444" s="1"/>
      <c r="H444" s="1"/>
      <c r="I444" s="1"/>
      <c r="J444" s="1"/>
      <c r="K444" s="1"/>
      <c r="L444" s="1"/>
      <c r="M444" s="1"/>
      <c r="N444" s="1"/>
      <c r="O444" s="1"/>
    </row>
    <row r="445" spans="1:15" ht="9.75" customHeight="1">
      <c r="A445" s="1"/>
      <c r="B445" s="1"/>
      <c r="C445" s="1"/>
      <c r="D445" s="1"/>
      <c r="E445" s="1"/>
      <c r="F445" s="1"/>
      <c r="G445" s="1"/>
      <c r="H445" s="1"/>
      <c r="I445" s="1"/>
      <c r="J445" s="1"/>
      <c r="K445" s="1"/>
      <c r="L445" s="1"/>
      <c r="M445" s="1"/>
      <c r="N445" s="1"/>
      <c r="O445" s="1"/>
    </row>
    <row r="446" spans="1:15" ht="9.75" customHeight="1">
      <c r="A446" s="1"/>
      <c r="B446" s="1"/>
      <c r="C446" s="1"/>
      <c r="D446" s="1"/>
      <c r="E446" s="1"/>
      <c r="F446" s="1"/>
      <c r="G446" s="1"/>
      <c r="H446" s="1"/>
      <c r="I446" s="1"/>
      <c r="J446" s="1"/>
      <c r="K446" s="1"/>
      <c r="L446" s="1"/>
      <c r="M446" s="1"/>
      <c r="N446" s="1"/>
      <c r="O446" s="1"/>
    </row>
    <row r="447" spans="1:15" ht="9.75" customHeight="1">
      <c r="A447" s="1"/>
      <c r="B447" s="1"/>
      <c r="C447" s="1"/>
      <c r="D447" s="1"/>
      <c r="E447" s="1"/>
      <c r="F447" s="1"/>
      <c r="G447" s="1"/>
      <c r="H447" s="1"/>
      <c r="I447" s="1"/>
      <c r="J447" s="1"/>
      <c r="K447" s="1"/>
      <c r="L447" s="1"/>
      <c r="M447" s="1"/>
      <c r="N447" s="1"/>
      <c r="O447" s="1"/>
    </row>
    <row r="448" spans="1:15" ht="9.75" customHeight="1">
      <c r="A448" s="1"/>
      <c r="B448" s="1"/>
      <c r="C448" s="1"/>
      <c r="D448" s="1"/>
      <c r="E448" s="1"/>
      <c r="F448" s="1"/>
      <c r="G448" s="1"/>
      <c r="H448" s="1"/>
      <c r="I448" s="1"/>
      <c r="J448" s="1"/>
      <c r="K448" s="1"/>
      <c r="L448" s="1"/>
      <c r="M448" s="1"/>
      <c r="N448" s="1"/>
      <c r="O448" s="1"/>
    </row>
    <row r="449" spans="1:15" ht="9.75" customHeight="1">
      <c r="A449" s="1"/>
      <c r="B449" s="1"/>
      <c r="C449" s="1"/>
      <c r="D449" s="1"/>
      <c r="E449" s="1"/>
      <c r="F449" s="1"/>
      <c r="G449" s="1"/>
      <c r="H449" s="1"/>
      <c r="I449" s="1"/>
      <c r="J449" s="1"/>
      <c r="K449" s="1"/>
      <c r="L449" s="1"/>
      <c r="M449" s="1"/>
      <c r="N449" s="1"/>
      <c r="O449" s="1"/>
    </row>
    <row r="450" spans="1:15" ht="9.75" customHeight="1">
      <c r="A450" s="1"/>
      <c r="B450" s="1"/>
      <c r="C450" s="1"/>
      <c r="D450" s="1"/>
      <c r="E450" s="1"/>
      <c r="F450" s="1"/>
      <c r="G450" s="1"/>
      <c r="H450" s="1"/>
      <c r="I450" s="1"/>
      <c r="J450" s="1"/>
      <c r="K450" s="1"/>
      <c r="L450" s="1"/>
      <c r="M450" s="1"/>
      <c r="N450" s="1"/>
      <c r="O450" s="1"/>
    </row>
    <row r="451" spans="1:15" ht="9.75" customHeight="1">
      <c r="A451" s="1"/>
      <c r="B451" s="1"/>
      <c r="C451" s="1"/>
      <c r="D451" s="1"/>
      <c r="E451" s="1"/>
      <c r="F451" s="1"/>
      <c r="G451" s="1"/>
      <c r="H451" s="1"/>
      <c r="I451" s="1"/>
      <c r="J451" s="1"/>
      <c r="K451" s="1"/>
      <c r="L451" s="1"/>
      <c r="M451" s="1"/>
      <c r="N451" s="1"/>
      <c r="O451" s="1"/>
    </row>
    <row r="452" spans="1:15" ht="9.75" customHeight="1">
      <c r="A452" s="1"/>
      <c r="B452" s="1"/>
      <c r="C452" s="1"/>
      <c r="D452" s="1"/>
      <c r="E452" s="1"/>
      <c r="F452" s="1"/>
      <c r="G452" s="1"/>
      <c r="H452" s="1"/>
      <c r="I452" s="1"/>
      <c r="J452" s="1"/>
      <c r="K452" s="1"/>
      <c r="L452" s="1"/>
      <c r="M452" s="1"/>
      <c r="N452" s="1"/>
      <c r="O452" s="1"/>
    </row>
    <row r="453" spans="1:15" ht="9.75" customHeight="1">
      <c r="A453" s="1"/>
      <c r="B453" s="1"/>
      <c r="C453" s="1"/>
      <c r="D453" s="1"/>
      <c r="E453" s="1"/>
      <c r="F453" s="1"/>
      <c r="G453" s="1"/>
      <c r="H453" s="1"/>
      <c r="I453" s="1"/>
      <c r="J453" s="1"/>
      <c r="K453" s="1"/>
      <c r="L453" s="1"/>
      <c r="M453" s="1"/>
      <c r="N453" s="1"/>
      <c r="O453" s="1"/>
    </row>
    <row r="454" spans="1:15" ht="9.75" customHeight="1">
      <c r="A454" s="1"/>
      <c r="B454" s="1"/>
      <c r="C454" s="1"/>
      <c r="D454" s="1"/>
      <c r="E454" s="1"/>
      <c r="F454" s="1"/>
      <c r="G454" s="1"/>
      <c r="H454" s="1"/>
      <c r="I454" s="1"/>
      <c r="J454" s="1"/>
      <c r="K454" s="1"/>
      <c r="L454" s="1"/>
      <c r="M454" s="1"/>
      <c r="N454" s="1"/>
      <c r="O454" s="1"/>
    </row>
    <row r="455" spans="1:15" ht="9.75" customHeight="1">
      <c r="A455" s="1"/>
      <c r="B455" s="1"/>
      <c r="C455" s="1"/>
      <c r="D455" s="1"/>
      <c r="E455" s="1"/>
      <c r="F455" s="1"/>
      <c r="G455" s="1"/>
      <c r="H455" s="1"/>
      <c r="I455" s="1"/>
      <c r="J455" s="1"/>
      <c r="K455" s="1"/>
      <c r="L455" s="1"/>
      <c r="M455" s="1"/>
      <c r="N455" s="1"/>
      <c r="O455" s="1"/>
    </row>
    <row r="456" spans="1:15" ht="9.75" customHeight="1">
      <c r="A456" s="1"/>
      <c r="B456" s="1"/>
      <c r="C456" s="1"/>
      <c r="D456" s="1"/>
      <c r="E456" s="1"/>
      <c r="F456" s="1"/>
      <c r="G456" s="1"/>
      <c r="H456" s="1"/>
      <c r="I456" s="1"/>
      <c r="J456" s="1"/>
      <c r="K456" s="1"/>
      <c r="L456" s="1"/>
      <c r="M456" s="1"/>
      <c r="N456" s="1"/>
      <c r="O456" s="1"/>
    </row>
    <row r="457" spans="1:15" ht="9.75" customHeight="1">
      <c r="A457" s="1"/>
      <c r="B457" s="1"/>
      <c r="C457" s="1"/>
      <c r="D457" s="1"/>
      <c r="E457" s="1"/>
      <c r="F457" s="1"/>
      <c r="G457" s="1"/>
      <c r="H457" s="1"/>
      <c r="I457" s="1"/>
      <c r="J457" s="1"/>
      <c r="K457" s="1"/>
      <c r="L457" s="1"/>
      <c r="M457" s="1"/>
      <c r="N457" s="1"/>
      <c r="O457" s="1"/>
    </row>
    <row r="458" spans="1:15" ht="9.75" customHeight="1">
      <c r="A458" s="1"/>
      <c r="B458" s="1"/>
      <c r="C458" s="1"/>
      <c r="D458" s="1"/>
      <c r="E458" s="1"/>
      <c r="F458" s="1"/>
      <c r="G458" s="1"/>
      <c r="H458" s="1"/>
      <c r="I458" s="1"/>
      <c r="J458" s="1"/>
      <c r="K458" s="1"/>
      <c r="L458" s="1"/>
      <c r="M458" s="1"/>
      <c r="N458" s="1"/>
      <c r="O458" s="1"/>
    </row>
    <row r="459" spans="1:15" ht="9.75" customHeight="1">
      <c r="A459" s="1"/>
      <c r="B459" s="1"/>
      <c r="C459" s="1"/>
      <c r="D459" s="1"/>
      <c r="E459" s="1"/>
      <c r="F459" s="1"/>
      <c r="G459" s="1"/>
      <c r="H459" s="1"/>
      <c r="I459" s="1"/>
      <c r="J459" s="1"/>
      <c r="K459" s="1"/>
      <c r="L459" s="1"/>
      <c r="M459" s="1"/>
      <c r="N459" s="1"/>
      <c r="O459" s="1"/>
    </row>
    <row r="460" spans="1:15" ht="9.75" customHeight="1">
      <c r="A460" s="1"/>
      <c r="B460" s="1"/>
      <c r="C460" s="1"/>
      <c r="D460" s="1"/>
      <c r="E460" s="1"/>
      <c r="F460" s="1"/>
      <c r="G460" s="1"/>
      <c r="H460" s="1"/>
      <c r="I460" s="1"/>
      <c r="J460" s="1"/>
      <c r="K460" s="1"/>
      <c r="L460" s="1"/>
      <c r="M460" s="1"/>
      <c r="N460" s="1"/>
      <c r="O460" s="1"/>
    </row>
    <row r="461" spans="1:15" ht="9.75" customHeight="1">
      <c r="A461" s="1"/>
      <c r="B461" s="1"/>
      <c r="C461" s="1"/>
      <c r="D461" s="1"/>
      <c r="E461" s="1"/>
      <c r="F461" s="1"/>
      <c r="G461" s="1"/>
      <c r="H461" s="1"/>
      <c r="I461" s="1"/>
      <c r="J461" s="1"/>
      <c r="K461" s="1"/>
      <c r="L461" s="1"/>
      <c r="M461" s="1"/>
      <c r="N461" s="1"/>
      <c r="O461" s="1"/>
    </row>
    <row r="462" spans="1:15" ht="9.75" customHeight="1">
      <c r="A462" s="1"/>
      <c r="B462" s="1"/>
      <c r="C462" s="1"/>
      <c r="D462" s="1"/>
      <c r="E462" s="1"/>
      <c r="F462" s="1"/>
      <c r="G462" s="1"/>
      <c r="H462" s="1"/>
      <c r="I462" s="1"/>
      <c r="J462" s="1"/>
      <c r="K462" s="1"/>
      <c r="L462" s="1"/>
      <c r="M462" s="1"/>
      <c r="N462" s="1"/>
      <c r="O462" s="1"/>
    </row>
    <row r="463" spans="1:15" ht="9.75" customHeight="1">
      <c r="A463" s="1"/>
      <c r="B463" s="1"/>
      <c r="C463" s="1"/>
      <c r="D463" s="1"/>
      <c r="E463" s="1"/>
      <c r="F463" s="1"/>
      <c r="G463" s="1"/>
      <c r="H463" s="1"/>
      <c r="I463" s="1"/>
      <c r="J463" s="1"/>
      <c r="K463" s="1"/>
      <c r="L463" s="1"/>
      <c r="M463" s="1"/>
      <c r="N463" s="1"/>
      <c r="O463" s="1"/>
    </row>
    <row r="464" spans="1:15" ht="9.75" customHeight="1">
      <c r="A464" s="1"/>
      <c r="B464" s="1"/>
      <c r="C464" s="1"/>
      <c r="D464" s="1"/>
      <c r="E464" s="1"/>
      <c r="F464" s="1"/>
      <c r="G464" s="1"/>
      <c r="H464" s="1"/>
      <c r="I464" s="1"/>
      <c r="J464" s="1"/>
      <c r="K464" s="1"/>
      <c r="L464" s="1"/>
      <c r="M464" s="1"/>
      <c r="N464" s="1"/>
      <c r="O464" s="1"/>
    </row>
    <row r="465" spans="1:15" ht="9.75" customHeight="1">
      <c r="A465" s="1"/>
      <c r="B465" s="1"/>
      <c r="C465" s="1"/>
      <c r="D465" s="1"/>
      <c r="E465" s="1"/>
      <c r="F465" s="1"/>
      <c r="G465" s="1"/>
      <c r="H465" s="1"/>
      <c r="I465" s="1"/>
      <c r="J465" s="1"/>
      <c r="K465" s="1"/>
      <c r="L465" s="1"/>
      <c r="M465" s="1"/>
      <c r="N465" s="1"/>
      <c r="O465" s="1"/>
    </row>
    <row r="466" spans="1:15" ht="9.75" customHeight="1">
      <c r="A466" s="1"/>
      <c r="B466" s="1"/>
      <c r="C466" s="1"/>
      <c r="D466" s="1"/>
      <c r="E466" s="1"/>
      <c r="F466" s="1"/>
      <c r="G466" s="1"/>
      <c r="H466" s="1"/>
      <c r="I466" s="1"/>
      <c r="J466" s="1"/>
      <c r="K466" s="1"/>
      <c r="L466" s="1"/>
      <c r="M466" s="1"/>
      <c r="N466" s="1"/>
      <c r="O466" s="1"/>
    </row>
    <row r="467" spans="1:15" ht="9.75" customHeight="1">
      <c r="A467" s="1"/>
      <c r="B467" s="1"/>
      <c r="C467" s="1"/>
      <c r="D467" s="1"/>
      <c r="E467" s="1"/>
      <c r="F467" s="1"/>
      <c r="G467" s="1"/>
      <c r="H467" s="1"/>
      <c r="I467" s="1"/>
      <c r="J467" s="1"/>
      <c r="K467" s="1"/>
      <c r="L467" s="1"/>
      <c r="M467" s="1"/>
      <c r="N467" s="1"/>
      <c r="O467" s="1"/>
    </row>
    <row r="468" spans="1:15" ht="9.75" customHeight="1">
      <c r="A468" s="1"/>
      <c r="B468" s="1"/>
      <c r="C468" s="1"/>
      <c r="D468" s="1"/>
      <c r="E468" s="1"/>
      <c r="F468" s="1"/>
      <c r="G468" s="1"/>
      <c r="H468" s="1"/>
      <c r="I468" s="1"/>
      <c r="J468" s="1"/>
      <c r="K468" s="1"/>
      <c r="L468" s="1"/>
      <c r="M468" s="1"/>
      <c r="N468" s="1"/>
      <c r="O468" s="1"/>
    </row>
    <row r="469" spans="1:15" ht="9.75" customHeight="1">
      <c r="A469" s="1"/>
      <c r="B469" s="1"/>
      <c r="C469" s="1"/>
      <c r="D469" s="1"/>
      <c r="E469" s="1"/>
      <c r="F469" s="1"/>
      <c r="G469" s="1"/>
      <c r="H469" s="1"/>
      <c r="I469" s="1"/>
      <c r="J469" s="1"/>
      <c r="K469" s="1"/>
      <c r="L469" s="1"/>
      <c r="M469" s="1"/>
      <c r="N469" s="1"/>
      <c r="O469" s="1"/>
    </row>
    <row r="470" spans="1:15" ht="9.75" customHeight="1">
      <c r="A470" s="1"/>
      <c r="B470" s="1"/>
      <c r="C470" s="1"/>
      <c r="D470" s="1"/>
      <c r="E470" s="1"/>
      <c r="F470" s="1"/>
      <c r="G470" s="1"/>
      <c r="H470" s="1"/>
      <c r="I470" s="1"/>
      <c r="J470" s="1"/>
      <c r="K470" s="1"/>
      <c r="L470" s="1"/>
      <c r="M470" s="1"/>
      <c r="N470" s="1"/>
      <c r="O470" s="1"/>
    </row>
    <row r="471" spans="1:15" ht="9.75" customHeight="1">
      <c r="A471" s="1"/>
      <c r="B471" s="1"/>
      <c r="C471" s="1"/>
      <c r="D471" s="1"/>
      <c r="E471" s="1"/>
      <c r="F471" s="1"/>
      <c r="G471" s="1"/>
      <c r="H471" s="1"/>
      <c r="I471" s="1"/>
      <c r="J471" s="1"/>
      <c r="K471" s="1"/>
      <c r="L471" s="1"/>
      <c r="M471" s="1"/>
      <c r="N471" s="1"/>
      <c r="O471" s="1"/>
    </row>
    <row r="472" spans="1:15" ht="9.75" customHeight="1">
      <c r="A472" s="1"/>
      <c r="B472" s="1"/>
      <c r="C472" s="1"/>
      <c r="D472" s="1"/>
      <c r="E472" s="1"/>
      <c r="F472" s="1"/>
      <c r="G472" s="1"/>
      <c r="H472" s="1"/>
      <c r="I472" s="1"/>
      <c r="J472" s="1"/>
      <c r="K472" s="1"/>
      <c r="L472" s="1"/>
      <c r="M472" s="1"/>
      <c r="N472" s="1"/>
      <c r="O472" s="1"/>
    </row>
    <row r="473" spans="1:15" ht="9.75" customHeight="1">
      <c r="A473" s="1"/>
      <c r="B473" s="1"/>
      <c r="C473" s="1"/>
      <c r="D473" s="1"/>
      <c r="E473" s="1"/>
      <c r="F473" s="1"/>
      <c r="G473" s="1"/>
      <c r="H473" s="1"/>
      <c r="I473" s="1"/>
      <c r="J473" s="1"/>
      <c r="K473" s="1"/>
      <c r="L473" s="1"/>
      <c r="M473" s="1"/>
      <c r="N473" s="1"/>
      <c r="O473" s="1"/>
    </row>
    <row r="474" spans="1:15" ht="9.75" customHeight="1">
      <c r="A474" s="1"/>
      <c r="B474" s="1"/>
      <c r="C474" s="1"/>
      <c r="D474" s="1"/>
      <c r="E474" s="1"/>
      <c r="F474" s="1"/>
      <c r="G474" s="1"/>
      <c r="H474" s="1"/>
      <c r="I474" s="1"/>
      <c r="J474" s="1"/>
      <c r="K474" s="1"/>
      <c r="L474" s="1"/>
      <c r="M474" s="1"/>
      <c r="N474" s="1"/>
      <c r="O474" s="1"/>
    </row>
    <row r="475" spans="1:15" ht="9.75" customHeight="1">
      <c r="A475" s="1"/>
      <c r="B475" s="1"/>
      <c r="C475" s="1"/>
      <c r="D475" s="1"/>
      <c r="E475" s="1"/>
      <c r="F475" s="1"/>
      <c r="G475" s="1"/>
      <c r="H475" s="1"/>
      <c r="I475" s="1"/>
      <c r="J475" s="1"/>
      <c r="K475" s="1"/>
      <c r="L475" s="1"/>
      <c r="M475" s="1"/>
      <c r="N475" s="1"/>
      <c r="O475" s="1"/>
    </row>
    <row r="476" spans="1:15" ht="9.75" customHeight="1">
      <c r="A476" s="1"/>
      <c r="B476" s="1"/>
      <c r="C476" s="1"/>
      <c r="D476" s="1"/>
      <c r="E476" s="1"/>
      <c r="F476" s="1"/>
      <c r="G476" s="1"/>
      <c r="H476" s="1"/>
      <c r="I476" s="1"/>
      <c r="J476" s="1"/>
      <c r="K476" s="1"/>
      <c r="L476" s="1"/>
      <c r="M476" s="1"/>
      <c r="N476" s="1"/>
      <c r="O476" s="1"/>
    </row>
    <row r="477" spans="1:15" ht="9.75" customHeight="1">
      <c r="A477" s="1"/>
      <c r="B477" s="1"/>
      <c r="C477" s="1"/>
      <c r="D477" s="1"/>
      <c r="E477" s="1"/>
      <c r="F477" s="1"/>
      <c r="G477" s="1"/>
      <c r="H477" s="1"/>
      <c r="I477" s="1"/>
      <c r="J477" s="1"/>
      <c r="K477" s="1"/>
      <c r="L477" s="1"/>
      <c r="M477" s="1"/>
      <c r="N477" s="1"/>
      <c r="O477" s="1"/>
    </row>
    <row r="478" spans="1:15" ht="9.75" customHeight="1">
      <c r="A478" s="1"/>
      <c r="B478" s="1"/>
      <c r="C478" s="1"/>
      <c r="D478" s="1"/>
      <c r="E478" s="1"/>
      <c r="F478" s="1"/>
      <c r="G478" s="1"/>
      <c r="H478" s="1"/>
      <c r="I478" s="1"/>
      <c r="J478" s="1"/>
      <c r="K478" s="1"/>
      <c r="L478" s="1"/>
      <c r="M478" s="1"/>
      <c r="N478" s="1"/>
      <c r="O478" s="1"/>
    </row>
    <row r="479" spans="1:15" ht="9.75" customHeight="1">
      <c r="A479" s="1"/>
      <c r="B479" s="1"/>
      <c r="C479" s="1"/>
      <c r="D479" s="1"/>
      <c r="E479" s="1"/>
      <c r="F479" s="1"/>
      <c r="G479" s="1"/>
      <c r="H479" s="1"/>
      <c r="I479" s="1"/>
      <c r="J479" s="1"/>
      <c r="K479" s="1"/>
      <c r="L479" s="1"/>
      <c r="M479" s="1"/>
      <c r="N479" s="1"/>
      <c r="O479" s="1"/>
    </row>
    <row r="480" spans="1:15" ht="9.75" customHeight="1">
      <c r="A480" s="1"/>
      <c r="B480" s="1"/>
      <c r="C480" s="1"/>
      <c r="D480" s="1"/>
      <c r="E480" s="1"/>
      <c r="F480" s="1"/>
      <c r="G480" s="1"/>
      <c r="H480" s="1"/>
      <c r="I480" s="1"/>
      <c r="J480" s="1"/>
      <c r="K480" s="1"/>
      <c r="L480" s="1"/>
      <c r="M480" s="1"/>
      <c r="N480" s="1"/>
      <c r="O480" s="1"/>
    </row>
    <row r="481" spans="1:15" ht="9.75" customHeight="1">
      <c r="A481" s="1"/>
      <c r="B481" s="1"/>
      <c r="C481" s="1"/>
      <c r="D481" s="1"/>
      <c r="E481" s="1"/>
      <c r="F481" s="1"/>
      <c r="G481" s="1"/>
      <c r="H481" s="1"/>
      <c r="I481" s="1"/>
      <c r="J481" s="1"/>
      <c r="K481" s="1"/>
      <c r="L481" s="1"/>
      <c r="M481" s="1"/>
      <c r="N481" s="1"/>
      <c r="O481" s="1"/>
    </row>
    <row r="482" spans="1:15" ht="9.75" customHeight="1">
      <c r="A482" s="1"/>
      <c r="B482" s="1"/>
      <c r="C482" s="1"/>
      <c r="D482" s="1"/>
      <c r="E482" s="1"/>
      <c r="F482" s="1"/>
      <c r="G482" s="1"/>
      <c r="H482" s="1"/>
      <c r="I482" s="1"/>
      <c r="J482" s="1"/>
      <c r="K482" s="1"/>
      <c r="L482" s="1"/>
      <c r="M482" s="1"/>
      <c r="N482" s="1"/>
      <c r="O482" s="1"/>
    </row>
    <row r="483" spans="1:15" ht="9.75" customHeight="1">
      <c r="A483" s="1"/>
      <c r="B483" s="1"/>
      <c r="C483" s="1"/>
      <c r="D483" s="1"/>
      <c r="E483" s="1"/>
      <c r="F483" s="1"/>
      <c r="G483" s="1"/>
      <c r="H483" s="1"/>
      <c r="I483" s="1"/>
      <c r="J483" s="1"/>
      <c r="K483" s="1"/>
      <c r="L483" s="1"/>
      <c r="M483" s="1"/>
      <c r="N483" s="1"/>
      <c r="O483" s="1"/>
    </row>
    <row r="484" spans="1:15" ht="9.75" customHeight="1">
      <c r="A484" s="1"/>
      <c r="B484" s="1"/>
      <c r="C484" s="1"/>
      <c r="D484" s="1"/>
      <c r="E484" s="1"/>
      <c r="F484" s="1"/>
      <c r="G484" s="1"/>
      <c r="H484" s="1"/>
      <c r="I484" s="1"/>
      <c r="J484" s="1"/>
      <c r="K484" s="1"/>
      <c r="L484" s="1"/>
      <c r="M484" s="1"/>
      <c r="N484" s="1"/>
      <c r="O484" s="1"/>
    </row>
    <row r="485" spans="1:15" ht="9.75" customHeight="1">
      <c r="A485" s="1"/>
      <c r="B485" s="1"/>
      <c r="C485" s="1"/>
      <c r="D485" s="1"/>
      <c r="E485" s="1"/>
      <c r="F485" s="1"/>
      <c r="G485" s="1"/>
      <c r="H485" s="1"/>
      <c r="I485" s="1"/>
      <c r="J485" s="1"/>
      <c r="K485" s="1"/>
      <c r="L485" s="1"/>
      <c r="M485" s="1"/>
      <c r="N485" s="1"/>
      <c r="O485" s="1"/>
    </row>
    <row r="486" spans="1:15" ht="9.75" customHeight="1">
      <c r="A486" s="1"/>
      <c r="B486" s="1"/>
      <c r="C486" s="1"/>
      <c r="D486" s="1"/>
      <c r="E486" s="1"/>
      <c r="F486" s="1"/>
      <c r="G486" s="1"/>
      <c r="H486" s="1"/>
      <c r="I486" s="1"/>
      <c r="J486" s="1"/>
      <c r="K486" s="1"/>
      <c r="L486" s="1"/>
      <c r="M486" s="1"/>
      <c r="N486" s="1"/>
      <c r="O486" s="1"/>
    </row>
    <row r="487" spans="1:15" ht="9.75" customHeight="1">
      <c r="A487" s="1"/>
      <c r="B487" s="1"/>
      <c r="C487" s="1"/>
      <c r="D487" s="1"/>
      <c r="E487" s="1"/>
      <c r="F487" s="1"/>
      <c r="G487" s="1"/>
      <c r="H487" s="1"/>
      <c r="I487" s="1"/>
      <c r="J487" s="1"/>
      <c r="K487" s="1"/>
      <c r="L487" s="1"/>
      <c r="M487" s="1"/>
      <c r="N487" s="1"/>
      <c r="O487" s="1"/>
    </row>
    <row r="488" spans="1:15" ht="9.75" customHeight="1">
      <c r="A488" s="1"/>
      <c r="B488" s="1"/>
      <c r="C488" s="1"/>
      <c r="D488" s="1"/>
      <c r="E488" s="1"/>
      <c r="F488" s="1"/>
      <c r="G488" s="1"/>
      <c r="H488" s="1"/>
      <c r="I488" s="1"/>
      <c r="J488" s="1"/>
      <c r="K488" s="1"/>
      <c r="L488" s="1"/>
      <c r="M488" s="1"/>
      <c r="N488" s="1"/>
      <c r="O488" s="1"/>
    </row>
    <row r="489" spans="1:15" ht="9.75" customHeight="1">
      <c r="A489" s="1"/>
      <c r="B489" s="1"/>
      <c r="C489" s="1"/>
      <c r="D489" s="1"/>
      <c r="E489" s="1"/>
      <c r="F489" s="1"/>
      <c r="G489" s="1"/>
      <c r="H489" s="1"/>
      <c r="I489" s="1"/>
      <c r="J489" s="1"/>
      <c r="K489" s="1"/>
      <c r="L489" s="1"/>
      <c r="M489" s="1"/>
      <c r="N489" s="1"/>
      <c r="O489" s="1"/>
    </row>
    <row r="490" spans="1:15" ht="9.75" customHeight="1">
      <c r="A490" s="1"/>
      <c r="B490" s="1"/>
      <c r="C490" s="1"/>
      <c r="D490" s="1"/>
      <c r="E490" s="1"/>
      <c r="F490" s="1"/>
      <c r="G490" s="1"/>
      <c r="H490" s="1"/>
      <c r="I490" s="1"/>
      <c r="J490" s="1"/>
      <c r="K490" s="1"/>
      <c r="L490" s="1"/>
      <c r="M490" s="1"/>
      <c r="N490" s="1"/>
      <c r="O490" s="1"/>
    </row>
    <row r="491" spans="1:15" ht="9.75" customHeight="1">
      <c r="A491" s="1"/>
      <c r="B491" s="1"/>
      <c r="C491" s="1"/>
      <c r="D491" s="1"/>
      <c r="E491" s="1"/>
      <c r="F491" s="1"/>
      <c r="G491" s="1"/>
      <c r="H491" s="1"/>
      <c r="I491" s="1"/>
      <c r="J491" s="1"/>
      <c r="K491" s="1"/>
      <c r="L491" s="1"/>
      <c r="M491" s="1"/>
      <c r="N491" s="1"/>
      <c r="O491" s="1"/>
    </row>
    <row r="492" spans="1:15" ht="9.75" customHeight="1">
      <c r="A492" s="1"/>
      <c r="B492" s="1"/>
      <c r="C492" s="1"/>
      <c r="D492" s="1"/>
      <c r="E492" s="1"/>
      <c r="F492" s="1"/>
      <c r="G492" s="1"/>
      <c r="H492" s="1"/>
      <c r="I492" s="1"/>
      <c r="J492" s="1"/>
      <c r="K492" s="1"/>
      <c r="L492" s="1"/>
      <c r="M492" s="1"/>
      <c r="N492" s="1"/>
      <c r="O492" s="1"/>
    </row>
    <row r="493" spans="1:15" ht="9.75" customHeight="1">
      <c r="A493" s="1"/>
      <c r="B493" s="1"/>
      <c r="C493" s="1"/>
      <c r="D493" s="1"/>
      <c r="E493" s="1"/>
      <c r="F493" s="1"/>
      <c r="G493" s="1"/>
      <c r="H493" s="1"/>
      <c r="I493" s="1"/>
      <c r="J493" s="1"/>
      <c r="K493" s="1"/>
      <c r="L493" s="1"/>
      <c r="M493" s="1"/>
      <c r="N493" s="1"/>
      <c r="O493" s="1"/>
    </row>
    <row r="494" spans="1:15" ht="9.75" customHeight="1">
      <c r="A494" s="1"/>
      <c r="B494" s="1"/>
      <c r="C494" s="1"/>
      <c r="D494" s="1"/>
      <c r="E494" s="1"/>
      <c r="F494" s="1"/>
      <c r="G494" s="1"/>
      <c r="H494" s="1"/>
      <c r="I494" s="1"/>
      <c r="J494" s="1"/>
      <c r="K494" s="1"/>
      <c r="L494" s="1"/>
      <c r="M494" s="1"/>
      <c r="N494" s="1"/>
      <c r="O494" s="1"/>
    </row>
    <row r="495" spans="1:15" ht="9.75" customHeight="1">
      <c r="A495" s="1"/>
      <c r="B495" s="1"/>
      <c r="C495" s="1"/>
      <c r="D495" s="1"/>
      <c r="E495" s="1"/>
      <c r="F495" s="1"/>
      <c r="G495" s="1"/>
      <c r="H495" s="1"/>
      <c r="I495" s="1"/>
      <c r="J495" s="1"/>
      <c r="K495" s="1"/>
      <c r="L495" s="1"/>
      <c r="M495" s="1"/>
      <c r="N495" s="1"/>
      <c r="O495" s="1"/>
    </row>
    <row r="496" spans="1:15" ht="9.75" customHeight="1">
      <c r="A496" s="1"/>
      <c r="B496" s="1"/>
      <c r="C496" s="1"/>
      <c r="D496" s="1"/>
      <c r="E496" s="1"/>
      <c r="F496" s="1"/>
      <c r="G496" s="1"/>
      <c r="H496" s="1"/>
      <c r="I496" s="1"/>
      <c r="J496" s="1"/>
      <c r="K496" s="1"/>
      <c r="L496" s="1"/>
      <c r="M496" s="1"/>
      <c r="N496" s="1"/>
      <c r="O496" s="1"/>
    </row>
    <row r="497" spans="1:15" ht="9.75" customHeight="1">
      <c r="A497" s="1"/>
      <c r="B497" s="1"/>
      <c r="C497" s="1"/>
      <c r="D497" s="1"/>
      <c r="E497" s="1"/>
      <c r="F497" s="1"/>
      <c r="G497" s="1"/>
      <c r="H497" s="1"/>
      <c r="I497" s="1"/>
      <c r="J497" s="1"/>
      <c r="K497" s="1"/>
      <c r="L497" s="1"/>
      <c r="M497" s="1"/>
      <c r="N497" s="1"/>
      <c r="O497" s="1"/>
    </row>
    <row r="498" spans="1:15" ht="9.75" customHeight="1">
      <c r="A498" s="1"/>
      <c r="B498" s="1"/>
      <c r="C498" s="1"/>
      <c r="D498" s="1"/>
      <c r="E498" s="1"/>
      <c r="F498" s="1"/>
      <c r="G498" s="1"/>
      <c r="H498" s="1"/>
      <c r="I498" s="1"/>
      <c r="J498" s="1"/>
      <c r="K498" s="1"/>
      <c r="L498" s="1"/>
      <c r="M498" s="1"/>
      <c r="N498" s="1"/>
      <c r="O498" s="1"/>
    </row>
    <row r="499" spans="1:15" ht="9.75" customHeight="1">
      <c r="A499" s="1"/>
      <c r="B499" s="1"/>
      <c r="C499" s="1"/>
      <c r="D499" s="1"/>
      <c r="E499" s="1"/>
      <c r="F499" s="1"/>
      <c r="G499" s="1"/>
      <c r="H499" s="1"/>
      <c r="I499" s="1"/>
      <c r="J499" s="1"/>
      <c r="K499" s="1"/>
      <c r="L499" s="1"/>
      <c r="M499" s="1"/>
      <c r="N499" s="1"/>
      <c r="O499" s="1"/>
    </row>
    <row r="500" spans="1:15" ht="9.75" customHeight="1">
      <c r="A500" s="1"/>
      <c r="B500" s="1"/>
      <c r="C500" s="1"/>
      <c r="D500" s="1"/>
      <c r="E500" s="1"/>
      <c r="F500" s="1"/>
      <c r="G500" s="1"/>
      <c r="H500" s="1"/>
      <c r="I500" s="1"/>
      <c r="J500" s="1"/>
      <c r="K500" s="1"/>
      <c r="L500" s="1"/>
      <c r="M500" s="1"/>
      <c r="N500" s="1"/>
      <c r="O500" s="1"/>
    </row>
    <row r="501" spans="1:15" ht="9.75" customHeight="1">
      <c r="A501" s="1"/>
      <c r="B501" s="1"/>
      <c r="C501" s="1"/>
      <c r="D501" s="1"/>
      <c r="E501" s="1"/>
      <c r="F501" s="1"/>
      <c r="G501" s="1"/>
      <c r="H501" s="1"/>
      <c r="I501" s="1"/>
      <c r="J501" s="1"/>
      <c r="K501" s="1"/>
      <c r="L501" s="1"/>
      <c r="M501" s="1"/>
      <c r="N501" s="1"/>
      <c r="O501" s="1"/>
    </row>
    <row r="502" spans="1:15" ht="9.75" customHeight="1">
      <c r="A502" s="1"/>
      <c r="B502" s="1"/>
      <c r="C502" s="1"/>
      <c r="D502" s="1"/>
      <c r="E502" s="1"/>
      <c r="F502" s="1"/>
      <c r="G502" s="1"/>
      <c r="H502" s="1"/>
      <c r="I502" s="1"/>
      <c r="J502" s="1"/>
      <c r="K502" s="1"/>
      <c r="L502" s="1"/>
      <c r="M502" s="1"/>
      <c r="N502" s="1"/>
      <c r="O502" s="1"/>
    </row>
    <row r="503" spans="1:15" ht="9.75" customHeight="1">
      <c r="A503" s="1"/>
      <c r="B503" s="1"/>
      <c r="C503" s="1"/>
      <c r="D503" s="1"/>
      <c r="E503" s="1"/>
      <c r="F503" s="1"/>
      <c r="G503" s="1"/>
      <c r="H503" s="1"/>
      <c r="I503" s="1"/>
      <c r="J503" s="1"/>
      <c r="K503" s="1"/>
      <c r="L503" s="1"/>
      <c r="M503" s="1"/>
      <c r="N503" s="1"/>
      <c r="O503" s="1"/>
    </row>
    <row r="504" spans="1:15" ht="9.75" customHeight="1">
      <c r="A504" s="1"/>
      <c r="B504" s="1"/>
      <c r="C504" s="1"/>
      <c r="D504" s="1"/>
      <c r="E504" s="1"/>
      <c r="F504" s="1"/>
      <c r="G504" s="1"/>
      <c r="H504" s="1"/>
      <c r="I504" s="1"/>
      <c r="J504" s="1"/>
      <c r="K504" s="1"/>
      <c r="L504" s="1"/>
      <c r="M504" s="1"/>
      <c r="N504" s="1"/>
      <c r="O504" s="1"/>
    </row>
    <row r="505" spans="1:15" ht="9.75" customHeight="1">
      <c r="A505" s="1"/>
      <c r="B505" s="1"/>
      <c r="C505" s="1"/>
      <c r="D505" s="1"/>
      <c r="E505" s="1"/>
      <c r="F505" s="1"/>
      <c r="G505" s="1"/>
      <c r="H505" s="1"/>
      <c r="I505" s="1"/>
      <c r="J505" s="1"/>
      <c r="K505" s="1"/>
      <c r="L505" s="1"/>
      <c r="M505" s="1"/>
      <c r="N505" s="1"/>
      <c r="O505" s="1"/>
    </row>
    <row r="506" spans="1:15" ht="9.75" customHeight="1">
      <c r="A506" s="1"/>
      <c r="B506" s="1"/>
      <c r="C506" s="1"/>
      <c r="D506" s="1"/>
      <c r="E506" s="1"/>
      <c r="F506" s="1"/>
      <c r="G506" s="1"/>
      <c r="H506" s="1"/>
      <c r="I506" s="1"/>
      <c r="J506" s="1"/>
      <c r="K506" s="1"/>
      <c r="L506" s="1"/>
      <c r="M506" s="1"/>
      <c r="N506" s="1"/>
      <c r="O506" s="1"/>
    </row>
    <row r="507" spans="1:15" ht="9.75" customHeight="1">
      <c r="A507" s="1"/>
      <c r="B507" s="1"/>
      <c r="C507" s="1"/>
      <c r="D507" s="1"/>
      <c r="E507" s="1"/>
      <c r="F507" s="1"/>
      <c r="G507" s="1"/>
      <c r="H507" s="1"/>
      <c r="I507" s="1"/>
      <c r="J507" s="1"/>
      <c r="K507" s="1"/>
      <c r="L507" s="1"/>
      <c r="M507" s="1"/>
      <c r="N507" s="1"/>
      <c r="O507" s="1"/>
    </row>
    <row r="508" spans="1:15" ht="9.75" customHeight="1">
      <c r="A508" s="1"/>
      <c r="B508" s="1"/>
      <c r="C508" s="1"/>
      <c r="D508" s="1"/>
      <c r="E508" s="1"/>
      <c r="F508" s="1"/>
      <c r="G508" s="1"/>
      <c r="H508" s="1"/>
      <c r="I508" s="1"/>
      <c r="J508" s="1"/>
      <c r="K508" s="1"/>
      <c r="L508" s="1"/>
      <c r="M508" s="1"/>
      <c r="N508" s="1"/>
      <c r="O508" s="1"/>
    </row>
    <row r="509" spans="1:15" ht="9.75" customHeight="1">
      <c r="A509" s="1"/>
      <c r="B509" s="1"/>
      <c r="C509" s="1"/>
      <c r="D509" s="1"/>
      <c r="E509" s="1"/>
      <c r="F509" s="1"/>
      <c r="G509" s="1"/>
      <c r="H509" s="1"/>
      <c r="I509" s="1"/>
      <c r="J509" s="1"/>
      <c r="K509" s="1"/>
      <c r="L509" s="1"/>
      <c r="M509" s="1"/>
      <c r="N509" s="1"/>
      <c r="O509" s="1"/>
    </row>
    <row r="510" spans="1:15" ht="9.75" customHeight="1">
      <c r="A510" s="1"/>
      <c r="B510" s="1"/>
      <c r="C510" s="1"/>
      <c r="D510" s="1"/>
      <c r="E510" s="1"/>
      <c r="F510" s="1"/>
      <c r="G510" s="1"/>
      <c r="H510" s="1"/>
      <c r="I510" s="1"/>
      <c r="J510" s="1"/>
      <c r="K510" s="1"/>
      <c r="L510" s="1"/>
      <c r="M510" s="1"/>
      <c r="N510" s="1"/>
      <c r="O510" s="1"/>
    </row>
    <row r="511" spans="1:15" ht="9.75" customHeight="1">
      <c r="A511" s="1"/>
      <c r="B511" s="1"/>
      <c r="C511" s="1"/>
      <c r="D511" s="1"/>
      <c r="E511" s="1"/>
      <c r="F511" s="1"/>
      <c r="G511" s="1"/>
      <c r="H511" s="1"/>
      <c r="I511" s="1"/>
      <c r="J511" s="1"/>
      <c r="K511" s="1"/>
      <c r="L511" s="1"/>
      <c r="M511" s="1"/>
      <c r="N511" s="1"/>
      <c r="O511" s="1"/>
    </row>
    <row r="512" spans="1:15" ht="9.75" customHeight="1">
      <c r="A512" s="1"/>
      <c r="B512" s="1"/>
      <c r="C512" s="1"/>
      <c r="D512" s="1"/>
      <c r="E512" s="1"/>
      <c r="F512" s="1"/>
      <c r="G512" s="1"/>
      <c r="H512" s="1"/>
      <c r="I512" s="1"/>
      <c r="J512" s="1"/>
      <c r="K512" s="1"/>
      <c r="L512" s="1"/>
      <c r="M512" s="1"/>
      <c r="N512" s="1"/>
      <c r="O512" s="1"/>
    </row>
    <row r="513" spans="1:15" ht="9.75" customHeight="1">
      <c r="A513" s="1"/>
      <c r="B513" s="1"/>
      <c r="C513" s="1"/>
      <c r="D513" s="1"/>
      <c r="E513" s="1"/>
      <c r="F513" s="1"/>
      <c r="G513" s="1"/>
      <c r="H513" s="1"/>
      <c r="I513" s="1"/>
      <c r="J513" s="1"/>
      <c r="K513" s="1"/>
      <c r="L513" s="1"/>
      <c r="M513" s="1"/>
      <c r="N513" s="1"/>
      <c r="O513" s="1"/>
    </row>
    <row r="514" spans="1:15" ht="9.75" customHeight="1">
      <c r="A514" s="1"/>
      <c r="B514" s="1"/>
      <c r="C514" s="1"/>
      <c r="D514" s="1"/>
      <c r="E514" s="1"/>
      <c r="F514" s="1"/>
      <c r="G514" s="1"/>
      <c r="H514" s="1"/>
      <c r="I514" s="1"/>
      <c r="J514" s="1"/>
      <c r="K514" s="1"/>
      <c r="L514" s="1"/>
      <c r="M514" s="1"/>
      <c r="N514" s="1"/>
      <c r="O514" s="1"/>
    </row>
    <row r="515" spans="1:15" ht="9.75" customHeight="1">
      <c r="A515" s="1"/>
      <c r="B515" s="1"/>
      <c r="C515" s="1"/>
      <c r="D515" s="1"/>
      <c r="E515" s="1"/>
      <c r="F515" s="1"/>
      <c r="G515" s="1"/>
      <c r="H515" s="1"/>
      <c r="I515" s="1"/>
      <c r="J515" s="1"/>
      <c r="K515" s="1"/>
      <c r="L515" s="1"/>
      <c r="M515" s="1"/>
      <c r="N515" s="1"/>
      <c r="O515" s="1"/>
    </row>
    <row r="516" spans="1:15" ht="9.75" customHeight="1">
      <c r="A516" s="1"/>
      <c r="B516" s="1"/>
      <c r="C516" s="1"/>
      <c r="D516" s="1"/>
      <c r="E516" s="1"/>
      <c r="F516" s="1"/>
      <c r="G516" s="1"/>
      <c r="H516" s="1"/>
      <c r="I516" s="1"/>
      <c r="J516" s="1"/>
      <c r="K516" s="1"/>
      <c r="L516" s="1"/>
      <c r="M516" s="1"/>
      <c r="N516" s="1"/>
      <c r="O516" s="1"/>
    </row>
    <row r="517" spans="1:15" ht="9.75" customHeight="1">
      <c r="A517" s="1"/>
      <c r="B517" s="1"/>
      <c r="C517" s="1"/>
      <c r="D517" s="1"/>
      <c r="E517" s="1"/>
      <c r="F517" s="1"/>
      <c r="G517" s="1"/>
      <c r="H517" s="1"/>
      <c r="I517" s="1"/>
      <c r="J517" s="1"/>
      <c r="K517" s="1"/>
      <c r="L517" s="1"/>
      <c r="M517" s="1"/>
      <c r="N517" s="1"/>
      <c r="O517" s="1"/>
    </row>
    <row r="518" spans="1:15" ht="9.75" customHeight="1">
      <c r="A518" s="1"/>
      <c r="B518" s="1"/>
      <c r="C518" s="1"/>
      <c r="D518" s="1"/>
      <c r="E518" s="1"/>
      <c r="F518" s="1"/>
      <c r="G518" s="1"/>
      <c r="H518" s="1"/>
      <c r="I518" s="1"/>
      <c r="J518" s="1"/>
      <c r="K518" s="1"/>
      <c r="L518" s="1"/>
      <c r="M518" s="1"/>
      <c r="N518" s="1"/>
      <c r="O518" s="1"/>
    </row>
    <row r="519" spans="1:15" ht="9.75" customHeight="1">
      <c r="A519" s="1"/>
      <c r="B519" s="1"/>
      <c r="C519" s="1"/>
      <c r="D519" s="1"/>
      <c r="E519" s="1"/>
      <c r="F519" s="1"/>
      <c r="G519" s="1"/>
      <c r="H519" s="1"/>
      <c r="I519" s="1"/>
      <c r="J519" s="1"/>
      <c r="K519" s="1"/>
      <c r="L519" s="1"/>
      <c r="M519" s="1"/>
      <c r="N519" s="1"/>
      <c r="O519" s="1"/>
    </row>
    <row r="520" spans="1:15" ht="9.75" customHeight="1">
      <c r="A520" s="1"/>
      <c r="B520" s="1"/>
      <c r="C520" s="1"/>
      <c r="D520" s="1"/>
      <c r="E520" s="1"/>
      <c r="F520" s="1"/>
      <c r="G520" s="1"/>
      <c r="H520" s="1"/>
      <c r="I520" s="1"/>
      <c r="J520" s="1"/>
      <c r="K520" s="1"/>
      <c r="L520" s="1"/>
      <c r="M520" s="1"/>
      <c r="N520" s="1"/>
      <c r="O520" s="1"/>
    </row>
    <row r="521" spans="1:15" ht="9.75" customHeight="1">
      <c r="A521" s="1"/>
      <c r="B521" s="1"/>
      <c r="C521" s="1"/>
      <c r="D521" s="1"/>
      <c r="E521" s="1"/>
      <c r="F521" s="1"/>
      <c r="G521" s="1"/>
      <c r="H521" s="1"/>
      <c r="I521" s="1"/>
      <c r="J521" s="1"/>
      <c r="K521" s="1"/>
      <c r="L521" s="1"/>
      <c r="M521" s="1"/>
      <c r="N521" s="1"/>
      <c r="O521" s="1"/>
    </row>
    <row r="522" spans="1:15" ht="9.75" customHeight="1">
      <c r="A522" s="1"/>
      <c r="B522" s="1"/>
      <c r="C522" s="1"/>
      <c r="D522" s="1"/>
      <c r="E522" s="1"/>
      <c r="F522" s="1"/>
      <c r="G522" s="1"/>
      <c r="H522" s="1"/>
      <c r="I522" s="1"/>
      <c r="J522" s="1"/>
      <c r="K522" s="1"/>
      <c r="L522" s="1"/>
      <c r="M522" s="1"/>
      <c r="N522" s="1"/>
      <c r="O522" s="1"/>
    </row>
    <row r="523" spans="1:15" ht="9.75" customHeight="1">
      <c r="A523" s="1"/>
      <c r="B523" s="1"/>
      <c r="C523" s="1"/>
      <c r="D523" s="1"/>
      <c r="E523" s="1"/>
      <c r="F523" s="1"/>
      <c r="G523" s="1"/>
      <c r="H523" s="1"/>
      <c r="I523" s="1"/>
      <c r="J523" s="1"/>
      <c r="K523" s="1"/>
      <c r="L523" s="1"/>
      <c r="M523" s="1"/>
      <c r="N523" s="1"/>
      <c r="O523" s="1"/>
    </row>
    <row r="524" spans="1:15" ht="9.75" customHeight="1">
      <c r="A524" s="1"/>
      <c r="B524" s="1"/>
      <c r="C524" s="1"/>
      <c r="D524" s="1"/>
      <c r="E524" s="1"/>
      <c r="F524" s="1"/>
      <c r="G524" s="1"/>
      <c r="H524" s="1"/>
      <c r="I524" s="1"/>
      <c r="J524" s="1"/>
      <c r="K524" s="1"/>
      <c r="L524" s="1"/>
      <c r="M524" s="1"/>
      <c r="N524" s="1"/>
      <c r="O524" s="1"/>
    </row>
    <row r="525" spans="1:15" ht="9.75" customHeight="1">
      <c r="A525" s="1"/>
      <c r="B525" s="1"/>
      <c r="C525" s="1"/>
      <c r="D525" s="1"/>
      <c r="E525" s="1"/>
      <c r="F525" s="1"/>
      <c r="G525" s="1"/>
      <c r="H525" s="1"/>
      <c r="I525" s="1"/>
      <c r="J525" s="1"/>
      <c r="K525" s="1"/>
      <c r="L525" s="1"/>
      <c r="M525" s="1"/>
      <c r="N525" s="1"/>
      <c r="O525" s="1"/>
    </row>
    <row r="526" spans="1:15" ht="9.75" customHeight="1">
      <c r="A526" s="1"/>
      <c r="B526" s="1"/>
      <c r="C526" s="1"/>
      <c r="D526" s="1"/>
      <c r="E526" s="1"/>
      <c r="F526" s="1"/>
      <c r="G526" s="1"/>
      <c r="H526" s="1"/>
      <c r="I526" s="1"/>
      <c r="J526" s="1"/>
      <c r="K526" s="1"/>
      <c r="L526" s="1"/>
      <c r="M526" s="1"/>
      <c r="N526" s="1"/>
      <c r="O526" s="1"/>
    </row>
    <row r="527" spans="1:15" ht="9.75" customHeight="1">
      <c r="A527" s="1"/>
      <c r="B527" s="1"/>
      <c r="C527" s="1"/>
      <c r="D527" s="1"/>
      <c r="E527" s="1"/>
      <c r="F527" s="1"/>
      <c r="G527" s="1"/>
      <c r="H527" s="1"/>
      <c r="I527" s="1"/>
      <c r="J527" s="1"/>
      <c r="K527" s="1"/>
      <c r="L527" s="1"/>
      <c r="M527" s="1"/>
      <c r="N527" s="1"/>
      <c r="O527" s="1"/>
    </row>
    <row r="528" spans="1:15" ht="9.75" customHeight="1">
      <c r="A528" s="1"/>
      <c r="B528" s="1"/>
      <c r="C528" s="1"/>
      <c r="D528" s="1"/>
      <c r="E528" s="1"/>
      <c r="F528" s="1"/>
      <c r="G528" s="1"/>
      <c r="H528" s="1"/>
      <c r="I528" s="1"/>
      <c r="J528" s="1"/>
      <c r="K528" s="1"/>
      <c r="L528" s="1"/>
      <c r="M528" s="1"/>
      <c r="N528" s="1"/>
      <c r="O528" s="1"/>
    </row>
    <row r="529" spans="1:15" ht="9.75" customHeight="1">
      <c r="A529" s="1"/>
      <c r="B529" s="1"/>
      <c r="C529" s="1"/>
      <c r="D529" s="1"/>
      <c r="E529" s="1"/>
      <c r="F529" s="1"/>
      <c r="G529" s="1"/>
      <c r="H529" s="1"/>
      <c r="I529" s="1"/>
      <c r="J529" s="1"/>
      <c r="K529" s="1"/>
      <c r="L529" s="1"/>
      <c r="M529" s="1"/>
      <c r="N529" s="1"/>
      <c r="O529" s="1"/>
    </row>
    <row r="530" spans="1:15" ht="9.75" customHeight="1">
      <c r="A530" s="1"/>
      <c r="B530" s="1"/>
      <c r="C530" s="1"/>
      <c r="D530" s="1"/>
      <c r="E530" s="1"/>
      <c r="F530" s="1"/>
      <c r="G530" s="1"/>
      <c r="H530" s="1"/>
      <c r="I530" s="1"/>
      <c r="J530" s="1"/>
      <c r="K530" s="1"/>
      <c r="L530" s="1"/>
      <c r="M530" s="1"/>
      <c r="N530" s="1"/>
      <c r="O530" s="1"/>
    </row>
    <row r="531" spans="1:15" ht="9.75" customHeight="1">
      <c r="A531" s="1"/>
      <c r="B531" s="1"/>
      <c r="C531" s="1"/>
      <c r="D531" s="1"/>
      <c r="E531" s="1"/>
      <c r="F531" s="1"/>
      <c r="G531" s="1"/>
      <c r="H531" s="1"/>
      <c r="I531" s="1"/>
      <c r="J531" s="1"/>
      <c r="K531" s="1"/>
      <c r="L531" s="1"/>
      <c r="M531" s="1"/>
      <c r="N531" s="1"/>
      <c r="O531" s="1"/>
    </row>
    <row r="532" spans="1:15" ht="9.75" customHeight="1">
      <c r="A532" s="1"/>
      <c r="B532" s="1"/>
      <c r="C532" s="1"/>
      <c r="D532" s="1"/>
      <c r="E532" s="1"/>
      <c r="F532" s="1"/>
      <c r="G532" s="1"/>
      <c r="H532" s="1"/>
      <c r="I532" s="1"/>
      <c r="J532" s="1"/>
      <c r="K532" s="1"/>
      <c r="L532" s="1"/>
      <c r="M532" s="1"/>
      <c r="N532" s="1"/>
      <c r="O532" s="1"/>
    </row>
    <row r="533" spans="1:15" ht="9.75" customHeight="1">
      <c r="A533" s="1"/>
      <c r="B533" s="1"/>
      <c r="C533" s="1"/>
      <c r="D533" s="1"/>
      <c r="E533" s="1"/>
      <c r="F533" s="1"/>
      <c r="G533" s="1"/>
      <c r="H533" s="1"/>
      <c r="I533" s="1"/>
      <c r="J533" s="1"/>
      <c r="K533" s="1"/>
      <c r="L533" s="1"/>
      <c r="M533" s="1"/>
      <c r="N533" s="1"/>
      <c r="O533" s="1"/>
    </row>
    <row r="534" spans="1:15" ht="9.75" customHeight="1">
      <c r="A534" s="1"/>
      <c r="B534" s="1"/>
      <c r="C534" s="1"/>
      <c r="D534" s="1"/>
      <c r="E534" s="1"/>
      <c r="F534" s="1"/>
      <c r="G534" s="1"/>
      <c r="H534" s="1"/>
      <c r="I534" s="1"/>
      <c r="J534" s="1"/>
      <c r="K534" s="1"/>
      <c r="L534" s="1"/>
      <c r="M534" s="1"/>
      <c r="N534" s="1"/>
      <c r="O534" s="1"/>
    </row>
    <row r="535" spans="1:15" ht="9.75" customHeight="1">
      <c r="A535" s="1"/>
      <c r="B535" s="1"/>
      <c r="C535" s="1"/>
      <c r="D535" s="1"/>
      <c r="E535" s="1"/>
      <c r="F535" s="1"/>
      <c r="G535" s="1"/>
      <c r="H535" s="1"/>
      <c r="I535" s="1"/>
      <c r="J535" s="1"/>
      <c r="K535" s="1"/>
      <c r="L535" s="1"/>
      <c r="M535" s="1"/>
      <c r="N535" s="1"/>
      <c r="O535" s="1"/>
    </row>
    <row r="536" spans="1:15" ht="9.75" customHeight="1">
      <c r="A536" s="1"/>
      <c r="B536" s="1"/>
      <c r="C536" s="1"/>
      <c r="D536" s="1"/>
      <c r="E536" s="1"/>
      <c r="F536" s="1"/>
      <c r="G536" s="1"/>
      <c r="H536" s="1"/>
      <c r="I536" s="1"/>
      <c r="J536" s="1"/>
      <c r="K536" s="1"/>
      <c r="L536" s="1"/>
      <c r="M536" s="1"/>
      <c r="N536" s="1"/>
      <c r="O536" s="1"/>
    </row>
    <row r="537" spans="1:15" ht="9.75" customHeight="1">
      <c r="A537" s="1"/>
      <c r="B537" s="1"/>
      <c r="C537" s="1"/>
      <c r="D537" s="1"/>
      <c r="E537" s="1"/>
      <c r="F537" s="1"/>
      <c r="G537" s="1"/>
      <c r="H537" s="1"/>
      <c r="I537" s="1"/>
      <c r="J537" s="1"/>
      <c r="K537" s="1"/>
      <c r="L537" s="1"/>
      <c r="M537" s="1"/>
      <c r="N537" s="1"/>
      <c r="O537" s="1"/>
    </row>
    <row r="538" spans="1:15" ht="9.75" customHeight="1">
      <c r="A538" s="1"/>
      <c r="B538" s="1"/>
      <c r="C538" s="1"/>
      <c r="D538" s="1"/>
      <c r="E538" s="1"/>
      <c r="F538" s="1"/>
      <c r="G538" s="1"/>
      <c r="H538" s="1"/>
      <c r="I538" s="1"/>
      <c r="J538" s="1"/>
      <c r="K538" s="1"/>
      <c r="L538" s="1"/>
      <c r="M538" s="1"/>
      <c r="N538" s="1"/>
      <c r="O538" s="1"/>
    </row>
    <row r="539" spans="1:15" ht="9.75" customHeight="1">
      <c r="A539" s="1"/>
      <c r="B539" s="1"/>
      <c r="C539" s="1"/>
      <c r="D539" s="1"/>
      <c r="E539" s="1"/>
      <c r="F539" s="1"/>
      <c r="G539" s="1"/>
      <c r="H539" s="1"/>
      <c r="I539" s="1"/>
      <c r="J539" s="1"/>
      <c r="K539" s="1"/>
      <c r="L539" s="1"/>
      <c r="M539" s="1"/>
      <c r="N539" s="1"/>
      <c r="O539" s="1"/>
    </row>
    <row r="540" spans="1:15" ht="9.75" customHeight="1">
      <c r="A540" s="1"/>
      <c r="B540" s="1"/>
      <c r="C540" s="1"/>
      <c r="D540" s="1"/>
      <c r="E540" s="1"/>
      <c r="F540" s="1"/>
      <c r="G540" s="1"/>
      <c r="H540" s="1"/>
      <c r="I540" s="1"/>
      <c r="J540" s="1"/>
      <c r="K540" s="1"/>
      <c r="L540" s="1"/>
      <c r="M540" s="1"/>
      <c r="N540" s="1"/>
      <c r="O540" s="1"/>
    </row>
    <row r="541" spans="1:15" ht="9.75" customHeight="1">
      <c r="A541" s="1"/>
      <c r="B541" s="1"/>
      <c r="C541" s="1"/>
      <c r="D541" s="1"/>
      <c r="E541" s="1"/>
      <c r="F541" s="1"/>
      <c r="G541" s="1"/>
      <c r="H541" s="1"/>
      <c r="I541" s="1"/>
      <c r="J541" s="1"/>
      <c r="K541" s="1"/>
      <c r="L541" s="1"/>
      <c r="M541" s="1"/>
      <c r="N541" s="1"/>
      <c r="O541" s="1"/>
    </row>
    <row r="542" spans="1:15" ht="9.75" customHeight="1">
      <c r="A542" s="1"/>
      <c r="B542" s="1"/>
      <c r="C542" s="1"/>
      <c r="D542" s="1"/>
      <c r="E542" s="1"/>
      <c r="F542" s="1"/>
      <c r="G542" s="1"/>
      <c r="H542" s="1"/>
      <c r="I542" s="1"/>
      <c r="J542" s="1"/>
      <c r="K542" s="1"/>
      <c r="L542" s="1"/>
      <c r="M542" s="1"/>
      <c r="N542" s="1"/>
      <c r="O542" s="1"/>
    </row>
    <row r="543" spans="1:15" ht="9.75" customHeight="1">
      <c r="A543" s="1"/>
      <c r="B543" s="1"/>
      <c r="C543" s="1"/>
      <c r="D543" s="1"/>
      <c r="E543" s="1"/>
      <c r="F543" s="1"/>
      <c r="G543" s="1"/>
      <c r="H543" s="1"/>
      <c r="I543" s="1"/>
      <c r="J543" s="1"/>
      <c r="K543" s="1"/>
      <c r="L543" s="1"/>
      <c r="M543" s="1"/>
      <c r="N543" s="1"/>
      <c r="O543" s="1"/>
    </row>
    <row r="544" spans="1:15" ht="9.75" customHeight="1">
      <c r="A544" s="1"/>
      <c r="B544" s="1"/>
      <c r="C544" s="1"/>
      <c r="D544" s="1"/>
      <c r="E544" s="1"/>
      <c r="F544" s="1"/>
      <c r="G544" s="1"/>
      <c r="H544" s="1"/>
      <c r="I544" s="1"/>
      <c r="J544" s="1"/>
      <c r="K544" s="1"/>
      <c r="L544" s="1"/>
      <c r="M544" s="1"/>
      <c r="N544" s="1"/>
      <c r="O544" s="1"/>
    </row>
    <row r="545" spans="1:15" ht="9.75" customHeight="1">
      <c r="A545" s="1"/>
      <c r="B545" s="1"/>
      <c r="C545" s="1"/>
      <c r="D545" s="1"/>
      <c r="E545" s="1"/>
      <c r="F545" s="1"/>
      <c r="G545" s="1"/>
      <c r="H545" s="1"/>
      <c r="I545" s="1"/>
      <c r="J545" s="1"/>
      <c r="K545" s="1"/>
      <c r="L545" s="1"/>
      <c r="M545" s="1"/>
      <c r="N545" s="1"/>
      <c r="O545" s="1"/>
    </row>
    <row r="546" spans="1:15" ht="9.75" customHeight="1">
      <c r="A546" s="1"/>
      <c r="B546" s="1"/>
      <c r="C546" s="1"/>
      <c r="D546" s="1"/>
      <c r="E546" s="1"/>
      <c r="F546" s="1"/>
      <c r="G546" s="1"/>
      <c r="H546" s="1"/>
      <c r="I546" s="1"/>
      <c r="J546" s="1"/>
      <c r="K546" s="1"/>
      <c r="L546" s="1"/>
      <c r="M546" s="1"/>
      <c r="N546" s="1"/>
      <c r="O546" s="1"/>
    </row>
    <row r="547" spans="1:15" ht="9.75" customHeight="1">
      <c r="A547" s="1"/>
      <c r="B547" s="1"/>
      <c r="C547" s="1"/>
      <c r="D547" s="1"/>
      <c r="E547" s="1"/>
      <c r="F547" s="1"/>
      <c r="G547" s="1"/>
      <c r="H547" s="1"/>
      <c r="I547" s="1"/>
      <c r="J547" s="1"/>
      <c r="K547" s="1"/>
      <c r="L547" s="1"/>
      <c r="M547" s="1"/>
      <c r="N547" s="1"/>
      <c r="O547" s="1"/>
    </row>
    <row r="548" spans="1:15" ht="9.75" customHeight="1">
      <c r="A548" s="1"/>
      <c r="B548" s="1"/>
      <c r="C548" s="1"/>
      <c r="D548" s="1"/>
      <c r="E548" s="1"/>
      <c r="F548" s="1"/>
      <c r="G548" s="1"/>
      <c r="H548" s="1"/>
      <c r="I548" s="1"/>
      <c r="J548" s="1"/>
      <c r="K548" s="1"/>
      <c r="L548" s="1"/>
      <c r="M548" s="1"/>
      <c r="N548" s="1"/>
      <c r="O548" s="1"/>
    </row>
    <row r="549" spans="1:15" ht="9.75" customHeight="1">
      <c r="A549" s="1"/>
      <c r="B549" s="1"/>
      <c r="C549" s="1"/>
      <c r="D549" s="1"/>
      <c r="E549" s="1"/>
      <c r="F549" s="1"/>
      <c r="G549" s="1"/>
      <c r="H549" s="1"/>
      <c r="I549" s="1"/>
      <c r="J549" s="1"/>
      <c r="K549" s="1"/>
      <c r="L549" s="1"/>
      <c r="M549" s="1"/>
      <c r="N549" s="1"/>
      <c r="O549" s="1"/>
    </row>
    <row r="550" spans="1:15" ht="9.75" customHeight="1">
      <c r="A550" s="1"/>
      <c r="B550" s="1"/>
      <c r="C550" s="1"/>
      <c r="D550" s="1"/>
      <c r="E550" s="1"/>
      <c r="F550" s="1"/>
      <c r="G550" s="1"/>
      <c r="H550" s="1"/>
      <c r="I550" s="1"/>
      <c r="J550" s="1"/>
      <c r="K550" s="1"/>
      <c r="L550" s="1"/>
      <c r="M550" s="1"/>
      <c r="N550" s="1"/>
      <c r="O550" s="1"/>
    </row>
    <row r="551" spans="1:15" ht="9.75" customHeight="1">
      <c r="A551" s="1"/>
      <c r="B551" s="1"/>
      <c r="C551" s="1"/>
      <c r="D551" s="1"/>
      <c r="E551" s="1"/>
      <c r="F551" s="1"/>
      <c r="G551" s="1"/>
      <c r="H551" s="1"/>
      <c r="I551" s="1"/>
      <c r="J551" s="1"/>
      <c r="K551" s="1"/>
      <c r="L551" s="1"/>
      <c r="M551" s="1"/>
      <c r="N551" s="1"/>
      <c r="O551" s="1"/>
    </row>
    <row r="552" spans="1:15" ht="9.75" customHeight="1">
      <c r="A552" s="1"/>
      <c r="B552" s="1"/>
      <c r="C552" s="1"/>
      <c r="D552" s="1"/>
      <c r="E552" s="1"/>
      <c r="F552" s="1"/>
      <c r="G552" s="1"/>
      <c r="H552" s="1"/>
      <c r="I552" s="1"/>
      <c r="J552" s="1"/>
      <c r="K552" s="1"/>
      <c r="L552" s="1"/>
      <c r="M552" s="1"/>
      <c r="N552" s="1"/>
      <c r="O552" s="1"/>
    </row>
    <row r="553" spans="1:15" ht="9.75" customHeight="1">
      <c r="A553" s="1"/>
      <c r="B553" s="1"/>
      <c r="C553" s="1"/>
      <c r="D553" s="1"/>
      <c r="E553" s="1"/>
      <c r="F553" s="1"/>
      <c r="G553" s="1"/>
      <c r="H553" s="1"/>
      <c r="I553" s="1"/>
      <c r="J553" s="1"/>
      <c r="K553" s="1"/>
      <c r="L553" s="1"/>
      <c r="M553" s="1"/>
      <c r="N553" s="1"/>
      <c r="O553" s="1"/>
    </row>
    <row r="554" spans="1:15" ht="9.75" customHeight="1">
      <c r="A554" s="1"/>
      <c r="B554" s="1"/>
      <c r="C554" s="1"/>
      <c r="D554" s="1"/>
      <c r="E554" s="1"/>
      <c r="F554" s="1"/>
      <c r="G554" s="1"/>
      <c r="H554" s="1"/>
      <c r="I554" s="1"/>
      <c r="J554" s="1"/>
      <c r="K554" s="1"/>
      <c r="L554" s="1"/>
      <c r="M554" s="1"/>
      <c r="N554" s="1"/>
      <c r="O554" s="1"/>
    </row>
    <row r="555" spans="1:15" ht="9.75" customHeight="1">
      <c r="A555" s="1"/>
      <c r="B555" s="1"/>
      <c r="C555" s="1"/>
      <c r="D555" s="1"/>
      <c r="E555" s="1"/>
      <c r="F555" s="1"/>
      <c r="G555" s="1"/>
      <c r="H555" s="1"/>
      <c r="I555" s="1"/>
      <c r="J555" s="1"/>
      <c r="K555" s="1"/>
      <c r="L555" s="1"/>
      <c r="M555" s="1"/>
      <c r="N555" s="1"/>
      <c r="O555" s="1"/>
    </row>
    <row r="556" spans="1:15" ht="9.75" customHeight="1">
      <c r="A556" s="1"/>
      <c r="B556" s="1"/>
      <c r="C556" s="1"/>
      <c r="D556" s="1"/>
      <c r="E556" s="1"/>
      <c r="F556" s="1"/>
      <c r="G556" s="1"/>
      <c r="H556" s="1"/>
      <c r="I556" s="1"/>
      <c r="J556" s="1"/>
      <c r="K556" s="1"/>
      <c r="L556" s="1"/>
      <c r="M556" s="1"/>
      <c r="N556" s="1"/>
      <c r="O556" s="1"/>
    </row>
    <row r="557" spans="1:15" ht="9.75" customHeight="1">
      <c r="A557" s="1"/>
      <c r="B557" s="1"/>
      <c r="C557" s="1"/>
      <c r="D557" s="1"/>
      <c r="E557" s="1"/>
      <c r="F557" s="1"/>
      <c r="G557" s="1"/>
      <c r="H557" s="1"/>
      <c r="I557" s="1"/>
      <c r="J557" s="1"/>
      <c r="K557" s="1"/>
      <c r="L557" s="1"/>
      <c r="M557" s="1"/>
      <c r="N557" s="1"/>
      <c r="O557" s="1"/>
    </row>
    <row r="558" spans="1:15" ht="9.75" customHeight="1">
      <c r="A558" s="1"/>
      <c r="B558" s="1"/>
      <c r="C558" s="1"/>
      <c r="D558" s="1"/>
      <c r="E558" s="1"/>
      <c r="F558" s="1"/>
      <c r="G558" s="1"/>
      <c r="H558" s="1"/>
      <c r="I558" s="1"/>
      <c r="J558" s="1"/>
      <c r="K558" s="1"/>
      <c r="L558" s="1"/>
      <c r="M558" s="1"/>
      <c r="N558" s="1"/>
      <c r="O558" s="1"/>
    </row>
    <row r="559" spans="1:15" ht="9.75" customHeight="1">
      <c r="A559" s="1"/>
      <c r="B559" s="1"/>
      <c r="C559" s="1"/>
      <c r="D559" s="1"/>
      <c r="E559" s="1"/>
      <c r="F559" s="1"/>
      <c r="G559" s="1"/>
      <c r="H559" s="1"/>
      <c r="I559" s="1"/>
      <c r="J559" s="1"/>
      <c r="K559" s="1"/>
      <c r="L559" s="1"/>
      <c r="M559" s="1"/>
      <c r="N559" s="1"/>
      <c r="O559" s="1"/>
    </row>
    <row r="560" spans="1:15" ht="9.75" customHeight="1">
      <c r="A560" s="1"/>
      <c r="B560" s="1"/>
      <c r="C560" s="1"/>
      <c r="D560" s="1"/>
      <c r="E560" s="1"/>
      <c r="F560" s="1"/>
      <c r="G560" s="1"/>
      <c r="H560" s="1"/>
      <c r="I560" s="1"/>
      <c r="J560" s="1"/>
      <c r="K560" s="1"/>
      <c r="L560" s="1"/>
      <c r="M560" s="1"/>
      <c r="N560" s="1"/>
      <c r="O560" s="1"/>
    </row>
    <row r="561" spans="1:15" ht="9.75" customHeight="1">
      <c r="A561" s="1"/>
      <c r="B561" s="1"/>
      <c r="C561" s="1"/>
      <c r="D561" s="1"/>
      <c r="E561" s="1"/>
      <c r="F561" s="1"/>
      <c r="G561" s="1"/>
      <c r="H561" s="1"/>
      <c r="I561" s="1"/>
      <c r="J561" s="1"/>
      <c r="K561" s="1"/>
      <c r="L561" s="1"/>
      <c r="M561" s="1"/>
      <c r="N561" s="1"/>
      <c r="O561" s="1"/>
    </row>
    <row r="562" spans="1:15" ht="9.75" customHeight="1">
      <c r="A562" s="1"/>
      <c r="B562" s="1"/>
      <c r="C562" s="1"/>
      <c r="D562" s="1"/>
      <c r="E562" s="1"/>
      <c r="F562" s="1"/>
      <c r="G562" s="1"/>
      <c r="H562" s="1"/>
      <c r="I562" s="1"/>
      <c r="J562" s="1"/>
      <c r="K562" s="1"/>
      <c r="L562" s="1"/>
      <c r="M562" s="1"/>
      <c r="N562" s="1"/>
      <c r="O562" s="1"/>
    </row>
    <row r="563" spans="1:15" ht="9.75" customHeight="1">
      <c r="A563" s="1"/>
      <c r="B563" s="1"/>
      <c r="C563" s="1"/>
      <c r="D563" s="1"/>
      <c r="E563" s="1"/>
      <c r="F563" s="1"/>
      <c r="G563" s="1"/>
      <c r="H563" s="1"/>
      <c r="I563" s="1"/>
      <c r="J563" s="1"/>
      <c r="K563" s="1"/>
      <c r="L563" s="1"/>
      <c r="M563" s="1"/>
      <c r="N563" s="1"/>
      <c r="O563" s="1"/>
    </row>
    <row r="564" spans="1:15" ht="9.75" customHeight="1">
      <c r="A564" s="1"/>
      <c r="B564" s="1"/>
      <c r="C564" s="1"/>
      <c r="D564" s="1"/>
      <c r="E564" s="1"/>
      <c r="F564" s="1"/>
      <c r="G564" s="1"/>
      <c r="H564" s="1"/>
      <c r="I564" s="1"/>
      <c r="J564" s="1"/>
      <c r="K564" s="1"/>
      <c r="L564" s="1"/>
      <c r="M564" s="1"/>
      <c r="N564" s="1"/>
      <c r="O564" s="1"/>
    </row>
    <row r="565" spans="1:15" ht="9.75" customHeight="1">
      <c r="A565" s="1"/>
      <c r="B565" s="1"/>
      <c r="C565" s="1"/>
      <c r="D565" s="1"/>
      <c r="E565" s="1"/>
      <c r="F565" s="1"/>
      <c r="G565" s="1"/>
      <c r="H565" s="1"/>
      <c r="I565" s="1"/>
      <c r="J565" s="1"/>
      <c r="K565" s="1"/>
      <c r="L565" s="1"/>
      <c r="M565" s="1"/>
      <c r="N565" s="1"/>
      <c r="O565" s="1"/>
    </row>
    <row r="566" spans="1:15" ht="9.75" customHeight="1">
      <c r="A566" s="1"/>
      <c r="B566" s="1"/>
      <c r="C566" s="1"/>
      <c r="D566" s="1"/>
      <c r="E566" s="1"/>
      <c r="F566" s="1"/>
      <c r="G566" s="1"/>
      <c r="H566" s="1"/>
      <c r="I566" s="1"/>
      <c r="J566" s="1"/>
      <c r="K566" s="1"/>
      <c r="L566" s="1"/>
      <c r="M566" s="1"/>
      <c r="N566" s="1"/>
      <c r="O566" s="1"/>
    </row>
    <row r="567" spans="1:15" ht="9.75" customHeight="1">
      <c r="A567" s="1"/>
      <c r="B567" s="1"/>
      <c r="C567" s="1"/>
      <c r="D567" s="1"/>
      <c r="E567" s="1"/>
      <c r="F567" s="1"/>
      <c r="G567" s="1"/>
      <c r="H567" s="1"/>
      <c r="I567" s="1"/>
      <c r="J567" s="1"/>
      <c r="K567" s="1"/>
      <c r="L567" s="1"/>
      <c r="M567" s="1"/>
      <c r="N567" s="1"/>
      <c r="O567" s="1"/>
    </row>
    <row r="568" spans="1:15" ht="9.75" customHeight="1">
      <c r="A568" s="1"/>
      <c r="B568" s="1"/>
      <c r="C568" s="1"/>
      <c r="D568" s="1"/>
      <c r="E568" s="1"/>
      <c r="F568" s="1"/>
      <c r="G568" s="1"/>
      <c r="H568" s="1"/>
      <c r="I568" s="1"/>
      <c r="J568" s="1"/>
      <c r="K568" s="1"/>
      <c r="L568" s="1"/>
      <c r="M568" s="1"/>
      <c r="N568" s="1"/>
      <c r="O568" s="1"/>
    </row>
    <row r="569" spans="1:15" ht="9.75" customHeight="1">
      <c r="A569" s="1"/>
      <c r="B569" s="1"/>
      <c r="C569" s="1"/>
      <c r="D569" s="1"/>
      <c r="E569" s="1"/>
      <c r="F569" s="1"/>
      <c r="G569" s="1"/>
      <c r="H569" s="1"/>
      <c r="I569" s="1"/>
      <c r="J569" s="1"/>
      <c r="K569" s="1"/>
      <c r="L569" s="1"/>
      <c r="M569" s="1"/>
      <c r="N569" s="1"/>
      <c r="O569" s="1"/>
    </row>
    <row r="570" spans="1:15" ht="9.75" customHeight="1">
      <c r="A570" s="1"/>
      <c r="B570" s="1"/>
      <c r="C570" s="1"/>
      <c r="D570" s="1"/>
      <c r="E570" s="1"/>
      <c r="F570" s="1"/>
      <c r="G570" s="1"/>
      <c r="H570" s="1"/>
      <c r="I570" s="1"/>
      <c r="J570" s="1"/>
      <c r="K570" s="1"/>
      <c r="L570" s="1"/>
      <c r="M570" s="1"/>
      <c r="N570" s="1"/>
      <c r="O570" s="1"/>
    </row>
    <row r="571" spans="1:15" ht="9.75" customHeight="1">
      <c r="A571" s="1"/>
      <c r="B571" s="1"/>
      <c r="C571" s="1"/>
      <c r="D571" s="1"/>
      <c r="E571" s="1"/>
      <c r="F571" s="1"/>
      <c r="G571" s="1"/>
      <c r="H571" s="1"/>
      <c r="I571" s="1"/>
      <c r="J571" s="1"/>
      <c r="K571" s="1"/>
      <c r="L571" s="1"/>
      <c r="M571" s="1"/>
      <c r="N571" s="1"/>
      <c r="O571" s="1"/>
    </row>
    <row r="572" spans="1:15" ht="9.75" customHeight="1">
      <c r="A572" s="1"/>
      <c r="B572" s="1"/>
      <c r="C572" s="1"/>
      <c r="D572" s="1"/>
      <c r="E572" s="1"/>
      <c r="F572" s="1"/>
      <c r="G572" s="1"/>
      <c r="H572" s="1"/>
      <c r="I572" s="1"/>
      <c r="J572" s="1"/>
      <c r="K572" s="1"/>
      <c r="L572" s="1"/>
      <c r="M572" s="1"/>
      <c r="N572" s="1"/>
      <c r="O572" s="1"/>
    </row>
    <row r="573" spans="1:15" ht="9.75" customHeight="1">
      <c r="A573" s="1"/>
      <c r="B573" s="1"/>
      <c r="C573" s="1"/>
      <c r="D573" s="1"/>
      <c r="E573" s="1"/>
      <c r="F573" s="1"/>
      <c r="G573" s="1"/>
      <c r="H573" s="1"/>
      <c r="I573" s="1"/>
      <c r="J573" s="1"/>
      <c r="K573" s="1"/>
      <c r="L573" s="1"/>
      <c r="M573" s="1"/>
      <c r="N573" s="1"/>
      <c r="O573" s="1"/>
    </row>
    <row r="574" spans="1:15" ht="9.75" customHeight="1">
      <c r="A574" s="1"/>
      <c r="B574" s="1"/>
      <c r="C574" s="1"/>
      <c r="D574" s="1"/>
      <c r="E574" s="1"/>
      <c r="F574" s="1"/>
      <c r="G574" s="1"/>
      <c r="H574" s="1"/>
      <c r="I574" s="1"/>
      <c r="J574" s="1"/>
      <c r="K574" s="1"/>
      <c r="L574" s="1"/>
      <c r="M574" s="1"/>
      <c r="N574" s="1"/>
      <c r="O574" s="1"/>
    </row>
    <row r="575" spans="1:15" ht="9.75" customHeight="1">
      <c r="A575" s="1"/>
      <c r="B575" s="1"/>
      <c r="C575" s="1"/>
      <c r="D575" s="1"/>
      <c r="E575" s="1"/>
      <c r="F575" s="1"/>
      <c r="G575" s="1"/>
      <c r="H575" s="1"/>
      <c r="I575" s="1"/>
      <c r="J575" s="1"/>
      <c r="K575" s="1"/>
      <c r="L575" s="1"/>
      <c r="M575" s="1"/>
      <c r="N575" s="1"/>
      <c r="O575" s="1"/>
    </row>
    <row r="576" spans="1:15" ht="9.75" customHeight="1">
      <c r="A576" s="1"/>
      <c r="B576" s="1"/>
      <c r="C576" s="1"/>
      <c r="D576" s="1"/>
      <c r="E576" s="1"/>
      <c r="F576" s="1"/>
      <c r="G576" s="1"/>
      <c r="H576" s="1"/>
      <c r="I576" s="1"/>
      <c r="J576" s="1"/>
      <c r="K576" s="1"/>
      <c r="L576" s="1"/>
      <c r="M576" s="1"/>
      <c r="N576" s="1"/>
      <c r="O576" s="1"/>
    </row>
    <row r="577" spans="1:15" ht="9.75" customHeight="1">
      <c r="A577" s="1"/>
      <c r="B577" s="1"/>
      <c r="C577" s="1"/>
      <c r="D577" s="1"/>
      <c r="E577" s="1"/>
      <c r="F577" s="1"/>
      <c r="G577" s="1"/>
      <c r="H577" s="1"/>
      <c r="I577" s="1"/>
      <c r="J577" s="1"/>
      <c r="K577" s="1"/>
      <c r="L577" s="1"/>
      <c r="M577" s="1"/>
      <c r="N577" s="1"/>
      <c r="O577" s="1"/>
    </row>
    <row r="578" spans="1:15" ht="9.75" customHeight="1">
      <c r="A578" s="1"/>
      <c r="B578" s="1"/>
      <c r="C578" s="1"/>
      <c r="D578" s="1"/>
      <c r="E578" s="1"/>
      <c r="F578" s="1"/>
      <c r="G578" s="1"/>
      <c r="H578" s="1"/>
      <c r="I578" s="1"/>
      <c r="J578" s="1"/>
      <c r="K578" s="1"/>
      <c r="L578" s="1"/>
      <c r="M578" s="1"/>
      <c r="N578" s="1"/>
      <c r="O578" s="1"/>
    </row>
    <row r="579" spans="1:15" ht="9.75" customHeight="1">
      <c r="A579" s="1"/>
      <c r="B579" s="1"/>
      <c r="C579" s="1"/>
      <c r="D579" s="1"/>
      <c r="E579" s="1"/>
      <c r="F579" s="1"/>
      <c r="G579" s="1"/>
      <c r="H579" s="1"/>
      <c r="I579" s="1"/>
      <c r="J579" s="1"/>
      <c r="K579" s="1"/>
      <c r="L579" s="1"/>
      <c r="M579" s="1"/>
      <c r="N579" s="1"/>
      <c r="O579" s="1"/>
    </row>
    <row r="580" spans="1:15" ht="9.75" customHeight="1">
      <c r="A580" s="1"/>
      <c r="B580" s="1"/>
      <c r="C580" s="1"/>
      <c r="D580" s="1"/>
      <c r="E580" s="1"/>
      <c r="F580" s="1"/>
      <c r="G580" s="1"/>
      <c r="H580" s="1"/>
      <c r="I580" s="1"/>
      <c r="J580" s="1"/>
      <c r="K580" s="1"/>
      <c r="L580" s="1"/>
      <c r="M580" s="1"/>
      <c r="N580" s="1"/>
      <c r="O580" s="1"/>
    </row>
    <row r="581" spans="1:15" ht="9.75" customHeight="1">
      <c r="A581" s="1"/>
      <c r="B581" s="1"/>
      <c r="C581" s="1"/>
      <c r="D581" s="1"/>
      <c r="E581" s="1"/>
      <c r="F581" s="1"/>
      <c r="G581" s="1"/>
      <c r="H581" s="1"/>
      <c r="I581" s="1"/>
      <c r="J581" s="1"/>
      <c r="K581" s="1"/>
      <c r="L581" s="1"/>
      <c r="M581" s="1"/>
      <c r="N581" s="1"/>
      <c r="O581" s="1"/>
    </row>
    <row r="582" spans="1:15" ht="9.75" customHeight="1">
      <c r="A582" s="1"/>
      <c r="B582" s="1"/>
      <c r="C582" s="1"/>
      <c r="D582" s="1"/>
      <c r="E582" s="1"/>
      <c r="F582" s="1"/>
      <c r="G582" s="1"/>
      <c r="H582" s="1"/>
      <c r="I582" s="1"/>
      <c r="J582" s="1"/>
      <c r="K582" s="1"/>
      <c r="L582" s="1"/>
      <c r="M582" s="1"/>
      <c r="N582" s="1"/>
      <c r="O582" s="1"/>
    </row>
    <row r="583" spans="1:15" ht="9.75" customHeight="1">
      <c r="A583" s="1"/>
      <c r="B583" s="1"/>
      <c r="C583" s="1"/>
      <c r="D583" s="1"/>
      <c r="E583" s="1"/>
      <c r="F583" s="1"/>
      <c r="G583" s="1"/>
      <c r="H583" s="1"/>
      <c r="I583" s="1"/>
      <c r="J583" s="1"/>
      <c r="K583" s="1"/>
      <c r="L583" s="1"/>
      <c r="M583" s="1"/>
      <c r="N583" s="1"/>
      <c r="O583" s="1"/>
    </row>
    <row r="584" spans="1:15" ht="9.75" customHeight="1">
      <c r="A584" s="1"/>
      <c r="B584" s="1"/>
      <c r="C584" s="1"/>
      <c r="D584" s="1"/>
      <c r="E584" s="1"/>
      <c r="F584" s="1"/>
      <c r="G584" s="1"/>
      <c r="H584" s="1"/>
      <c r="I584" s="1"/>
      <c r="J584" s="1"/>
      <c r="K584" s="1"/>
      <c r="L584" s="1"/>
      <c r="M584" s="1"/>
      <c r="N584" s="1"/>
      <c r="O584" s="1"/>
    </row>
    <row r="585" spans="1:15" ht="9.75" customHeight="1">
      <c r="A585" s="1"/>
      <c r="B585" s="1"/>
      <c r="C585" s="1"/>
      <c r="D585" s="1"/>
      <c r="E585" s="1"/>
      <c r="F585" s="1"/>
      <c r="G585" s="1"/>
      <c r="H585" s="1"/>
      <c r="I585" s="1"/>
      <c r="J585" s="1"/>
      <c r="K585" s="1"/>
      <c r="L585" s="1"/>
      <c r="M585" s="1"/>
      <c r="N585" s="1"/>
      <c r="O585" s="1"/>
    </row>
    <row r="586" spans="1:15" ht="9.75" customHeight="1">
      <c r="A586" s="1"/>
      <c r="B586" s="1"/>
      <c r="C586" s="1"/>
      <c r="D586" s="1"/>
      <c r="E586" s="1"/>
      <c r="F586" s="1"/>
      <c r="G586" s="1"/>
      <c r="H586" s="1"/>
      <c r="I586" s="1"/>
      <c r="J586" s="1"/>
      <c r="K586" s="1"/>
      <c r="L586" s="1"/>
      <c r="M586" s="1"/>
      <c r="N586" s="1"/>
      <c r="O586" s="1"/>
    </row>
    <row r="587" spans="1:15" ht="9.75" customHeight="1">
      <c r="A587" s="1"/>
      <c r="B587" s="1"/>
      <c r="C587" s="1"/>
      <c r="D587" s="1"/>
      <c r="E587" s="1"/>
      <c r="F587" s="1"/>
      <c r="G587" s="1"/>
      <c r="H587" s="1"/>
      <c r="I587" s="1"/>
      <c r="J587" s="1"/>
      <c r="K587" s="1"/>
      <c r="L587" s="1"/>
      <c r="M587" s="1"/>
      <c r="N587" s="1"/>
      <c r="O587" s="1"/>
    </row>
    <row r="588" spans="1:15" ht="9.75" customHeight="1">
      <c r="A588" s="1"/>
      <c r="B588" s="1"/>
      <c r="C588" s="1"/>
      <c r="D588" s="1"/>
      <c r="E588" s="1"/>
      <c r="F588" s="1"/>
      <c r="G588" s="1"/>
      <c r="H588" s="1"/>
      <c r="I588" s="1"/>
      <c r="J588" s="1"/>
      <c r="K588" s="1"/>
      <c r="L588" s="1"/>
      <c r="M588" s="1"/>
      <c r="N588" s="1"/>
      <c r="O588" s="1"/>
    </row>
    <row r="589" spans="1:15" ht="9.75" customHeight="1">
      <c r="A589" s="1"/>
      <c r="B589" s="1"/>
      <c r="C589" s="1"/>
      <c r="D589" s="1"/>
      <c r="E589" s="1"/>
      <c r="F589" s="1"/>
      <c r="G589" s="1"/>
      <c r="H589" s="1"/>
      <c r="I589" s="1"/>
      <c r="J589" s="1"/>
      <c r="K589" s="1"/>
      <c r="L589" s="1"/>
      <c r="M589" s="1"/>
      <c r="N589" s="1"/>
      <c r="O589" s="1"/>
    </row>
    <row r="590" spans="1:15" ht="9.75" customHeight="1">
      <c r="A590" s="1"/>
      <c r="B590" s="1"/>
      <c r="C590" s="1"/>
      <c r="D590" s="1"/>
      <c r="E590" s="1"/>
      <c r="F590" s="1"/>
      <c r="G590" s="1"/>
      <c r="H590" s="1"/>
      <c r="I590" s="1"/>
      <c r="J590" s="1"/>
      <c r="K590" s="1"/>
      <c r="L590" s="1"/>
      <c r="M590" s="1"/>
      <c r="N590" s="1"/>
      <c r="O590" s="1"/>
    </row>
    <row r="591" spans="1:15" ht="9.75" customHeight="1">
      <c r="A591" s="1"/>
      <c r="B591" s="1"/>
      <c r="C591" s="1"/>
      <c r="D591" s="1"/>
      <c r="E591" s="1"/>
      <c r="F591" s="1"/>
      <c r="G591" s="1"/>
      <c r="H591" s="1"/>
      <c r="I591" s="1"/>
      <c r="J591" s="1"/>
      <c r="K591" s="1"/>
      <c r="L591" s="1"/>
      <c r="M591" s="1"/>
      <c r="N591" s="1"/>
      <c r="O591" s="1"/>
    </row>
    <row r="592" spans="1:15" ht="9.75" customHeight="1">
      <c r="A592" s="1"/>
      <c r="B592" s="1"/>
      <c r="C592" s="1"/>
      <c r="D592" s="1"/>
      <c r="E592" s="1"/>
      <c r="F592" s="1"/>
      <c r="G592" s="1"/>
      <c r="H592" s="1"/>
      <c r="I592" s="1"/>
      <c r="J592" s="1"/>
      <c r="K592" s="1"/>
      <c r="L592" s="1"/>
      <c r="M592" s="1"/>
      <c r="N592" s="1"/>
      <c r="O592" s="1"/>
    </row>
    <row r="593" spans="1:15" ht="9.75" customHeight="1">
      <c r="A593" s="1"/>
      <c r="B593" s="1"/>
      <c r="C593" s="1"/>
      <c r="D593" s="1"/>
      <c r="E593" s="1"/>
      <c r="F593" s="1"/>
      <c r="G593" s="1"/>
      <c r="H593" s="1"/>
      <c r="I593" s="1"/>
      <c r="J593" s="1"/>
      <c r="K593" s="1"/>
      <c r="L593" s="1"/>
      <c r="M593" s="1"/>
      <c r="N593" s="1"/>
      <c r="O593" s="1"/>
    </row>
    <row r="594" spans="1:15" ht="9.75" customHeight="1">
      <c r="A594" s="1"/>
      <c r="B594" s="1"/>
      <c r="C594" s="1"/>
      <c r="D594" s="1"/>
      <c r="E594" s="1"/>
      <c r="F594" s="1"/>
      <c r="G594" s="1"/>
      <c r="H594" s="1"/>
      <c r="I594" s="1"/>
      <c r="J594" s="1"/>
      <c r="K594" s="1"/>
      <c r="L594" s="1"/>
      <c r="M594" s="1"/>
      <c r="N594" s="1"/>
      <c r="O594" s="1"/>
    </row>
    <row r="595" spans="1:15" ht="9.75" customHeight="1">
      <c r="A595" s="1"/>
      <c r="B595" s="1"/>
      <c r="C595" s="1"/>
      <c r="D595" s="1"/>
      <c r="E595" s="1"/>
      <c r="F595" s="1"/>
      <c r="G595" s="1"/>
      <c r="H595" s="1"/>
      <c r="I595" s="1"/>
      <c r="J595" s="1"/>
      <c r="K595" s="1"/>
      <c r="L595" s="1"/>
      <c r="M595" s="1"/>
      <c r="N595" s="1"/>
      <c r="O595" s="1"/>
    </row>
    <row r="596" spans="1:15" ht="9.75" customHeight="1">
      <c r="A596" s="1"/>
      <c r="B596" s="1"/>
      <c r="C596" s="1"/>
      <c r="D596" s="1"/>
      <c r="E596" s="1"/>
      <c r="F596" s="1"/>
      <c r="G596" s="1"/>
      <c r="H596" s="1"/>
      <c r="I596" s="1"/>
      <c r="J596" s="1"/>
      <c r="K596" s="1"/>
      <c r="L596" s="1"/>
      <c r="M596" s="1"/>
      <c r="N596" s="1"/>
      <c r="O596" s="1"/>
    </row>
    <row r="597" spans="1:15" ht="9.75" customHeight="1">
      <c r="A597" s="1"/>
      <c r="B597" s="1"/>
      <c r="C597" s="1"/>
      <c r="D597" s="1"/>
      <c r="E597" s="1"/>
      <c r="F597" s="1"/>
      <c r="G597" s="1"/>
      <c r="H597" s="1"/>
      <c r="I597" s="1"/>
      <c r="J597" s="1"/>
      <c r="K597" s="1"/>
      <c r="L597" s="1"/>
      <c r="M597" s="1"/>
      <c r="N597" s="1"/>
      <c r="O597" s="1"/>
    </row>
    <row r="598" spans="1:15" ht="9.75" customHeight="1">
      <c r="A598" s="1"/>
      <c r="B598" s="1"/>
      <c r="C598" s="1"/>
      <c r="D598" s="1"/>
      <c r="E598" s="1"/>
      <c r="F598" s="1"/>
      <c r="G598" s="1"/>
      <c r="H598" s="1"/>
      <c r="I598" s="1"/>
      <c r="J598" s="1"/>
      <c r="K598" s="1"/>
      <c r="L598" s="1"/>
      <c r="M598" s="1"/>
      <c r="N598" s="1"/>
      <c r="O598" s="1"/>
    </row>
    <row r="599" spans="1:15" ht="9.75" customHeight="1">
      <c r="A599" s="1"/>
      <c r="B599" s="1"/>
      <c r="C599" s="1"/>
      <c r="D599" s="1"/>
      <c r="E599" s="1"/>
      <c r="F599" s="1"/>
      <c r="G599" s="1"/>
      <c r="H599" s="1"/>
      <c r="I599" s="1"/>
      <c r="J599" s="1"/>
      <c r="K599" s="1"/>
      <c r="L599" s="1"/>
      <c r="M599" s="1"/>
      <c r="N599" s="1"/>
      <c r="O599" s="1"/>
    </row>
    <row r="600" spans="1:15" ht="9.75" customHeight="1">
      <c r="A600" s="1"/>
      <c r="B600" s="1"/>
      <c r="C600" s="1"/>
      <c r="D600" s="1"/>
      <c r="E600" s="1"/>
      <c r="F600" s="1"/>
      <c r="G600" s="1"/>
      <c r="H600" s="1"/>
      <c r="I600" s="1"/>
      <c r="J600" s="1"/>
      <c r="K600" s="1"/>
      <c r="L600" s="1"/>
      <c r="M600" s="1"/>
      <c r="N600" s="1"/>
      <c r="O600" s="1"/>
    </row>
    <row r="601" spans="1:15" ht="9.75" customHeight="1">
      <c r="A601" s="1"/>
      <c r="B601" s="1"/>
      <c r="C601" s="1"/>
      <c r="D601" s="1"/>
      <c r="E601" s="1"/>
      <c r="F601" s="1"/>
      <c r="G601" s="1"/>
      <c r="H601" s="1"/>
      <c r="I601" s="1"/>
      <c r="J601" s="1"/>
      <c r="K601" s="1"/>
      <c r="L601" s="1"/>
      <c r="M601" s="1"/>
      <c r="N601" s="1"/>
      <c r="O601" s="1"/>
    </row>
    <row r="602" spans="1:15" ht="9.75" customHeight="1">
      <c r="A602" s="1"/>
      <c r="B602" s="1"/>
      <c r="C602" s="1"/>
      <c r="D602" s="1"/>
      <c r="E602" s="1"/>
      <c r="F602" s="1"/>
      <c r="G602" s="1"/>
      <c r="H602" s="1"/>
      <c r="I602" s="1"/>
      <c r="J602" s="1"/>
      <c r="K602" s="1"/>
      <c r="L602" s="1"/>
      <c r="M602" s="1"/>
      <c r="N602" s="1"/>
      <c r="O602" s="1"/>
    </row>
    <row r="603" spans="1:15" ht="9.75" customHeight="1">
      <c r="A603" s="1"/>
      <c r="B603" s="1"/>
      <c r="C603" s="1"/>
      <c r="D603" s="1"/>
      <c r="E603" s="1"/>
      <c r="F603" s="1"/>
      <c r="G603" s="1"/>
      <c r="H603" s="1"/>
      <c r="I603" s="1"/>
      <c r="J603" s="1"/>
      <c r="K603" s="1"/>
      <c r="L603" s="1"/>
      <c r="M603" s="1"/>
      <c r="N603" s="1"/>
      <c r="O603" s="1"/>
    </row>
    <row r="604" spans="1:15" ht="9.75" customHeight="1">
      <c r="A604" s="1"/>
      <c r="B604" s="1"/>
      <c r="C604" s="1"/>
      <c r="D604" s="1"/>
      <c r="E604" s="1"/>
      <c r="F604" s="1"/>
      <c r="G604" s="1"/>
      <c r="H604" s="1"/>
      <c r="I604" s="1"/>
      <c r="J604" s="1"/>
      <c r="K604" s="1"/>
      <c r="L604" s="1"/>
      <c r="M604" s="1"/>
      <c r="N604" s="1"/>
      <c r="O604" s="1"/>
    </row>
    <row r="605" spans="1:15" ht="9.75" customHeight="1">
      <c r="A605" s="1"/>
      <c r="B605" s="1"/>
      <c r="C605" s="1"/>
      <c r="D605" s="1"/>
      <c r="E605" s="1"/>
      <c r="F605" s="1"/>
      <c r="G605" s="1"/>
      <c r="H605" s="1"/>
      <c r="I605" s="1"/>
      <c r="J605" s="1"/>
      <c r="K605" s="1"/>
      <c r="L605" s="1"/>
      <c r="M605" s="1"/>
      <c r="N605" s="1"/>
      <c r="O605" s="1"/>
    </row>
    <row r="606" spans="1:15" ht="9.75" customHeight="1">
      <c r="A606" s="1"/>
      <c r="B606" s="1"/>
      <c r="C606" s="1"/>
      <c r="D606" s="1"/>
      <c r="E606" s="1"/>
      <c r="F606" s="1"/>
      <c r="G606" s="1"/>
      <c r="H606" s="1"/>
      <c r="I606" s="1"/>
      <c r="J606" s="1"/>
      <c r="K606" s="1"/>
      <c r="L606" s="1"/>
      <c r="M606" s="1"/>
      <c r="N606" s="1"/>
      <c r="O606" s="1"/>
    </row>
    <row r="607" spans="1:15" ht="9.75" customHeight="1">
      <c r="A607" s="1"/>
      <c r="B607" s="1"/>
      <c r="C607" s="1"/>
      <c r="D607" s="1"/>
      <c r="E607" s="1"/>
      <c r="F607" s="1"/>
      <c r="G607" s="1"/>
      <c r="H607" s="1"/>
      <c r="I607" s="1"/>
      <c r="J607" s="1"/>
      <c r="K607" s="1"/>
      <c r="L607" s="1"/>
      <c r="M607" s="1"/>
      <c r="N607" s="1"/>
      <c r="O607" s="1"/>
    </row>
    <row r="608" spans="1:15" ht="9.75" customHeight="1">
      <c r="A608" s="1"/>
      <c r="B608" s="1"/>
      <c r="C608" s="1"/>
      <c r="D608" s="1"/>
      <c r="E608" s="1"/>
      <c r="F608" s="1"/>
      <c r="G608" s="1"/>
      <c r="H608" s="1"/>
      <c r="I608" s="1"/>
      <c r="J608" s="1"/>
      <c r="K608" s="1"/>
      <c r="L608" s="1"/>
      <c r="M608" s="1"/>
      <c r="N608" s="1"/>
      <c r="O608" s="1"/>
    </row>
    <row r="609" spans="1:15" ht="9.75" customHeight="1">
      <c r="A609" s="1"/>
      <c r="B609" s="1"/>
      <c r="C609" s="1"/>
      <c r="D609" s="1"/>
      <c r="E609" s="1"/>
      <c r="F609" s="1"/>
      <c r="G609" s="1"/>
      <c r="H609" s="1"/>
      <c r="I609" s="1"/>
      <c r="J609" s="1"/>
      <c r="K609" s="1"/>
      <c r="L609" s="1"/>
      <c r="M609" s="1"/>
      <c r="N609" s="1"/>
      <c r="O609" s="1"/>
    </row>
    <row r="610" spans="1:15" ht="9.75" customHeight="1">
      <c r="A610" s="1"/>
      <c r="B610" s="1"/>
      <c r="C610" s="1"/>
      <c r="D610" s="1"/>
      <c r="E610" s="1"/>
      <c r="F610" s="1"/>
      <c r="G610" s="1"/>
      <c r="H610" s="1"/>
      <c r="I610" s="1"/>
      <c r="J610" s="1"/>
      <c r="K610" s="1"/>
      <c r="L610" s="1"/>
      <c r="M610" s="1"/>
      <c r="N610" s="1"/>
      <c r="O610" s="1"/>
    </row>
    <row r="611" spans="1:15" ht="9.75" customHeight="1">
      <c r="A611" s="1"/>
      <c r="B611" s="1"/>
      <c r="C611" s="1"/>
      <c r="D611" s="1"/>
      <c r="E611" s="1"/>
      <c r="F611" s="1"/>
      <c r="G611" s="1"/>
      <c r="H611" s="1"/>
      <c r="I611" s="1"/>
      <c r="J611" s="1"/>
      <c r="K611" s="1"/>
      <c r="L611" s="1"/>
      <c r="M611" s="1"/>
      <c r="N611" s="1"/>
      <c r="O611" s="1"/>
    </row>
    <row r="612" spans="1:15" ht="9.75" customHeight="1">
      <c r="A612" s="1"/>
      <c r="B612" s="1"/>
      <c r="C612" s="1"/>
      <c r="D612" s="1"/>
      <c r="E612" s="1"/>
      <c r="F612" s="1"/>
      <c r="G612" s="1"/>
      <c r="H612" s="1"/>
      <c r="I612" s="1"/>
      <c r="J612" s="1"/>
      <c r="K612" s="1"/>
      <c r="L612" s="1"/>
      <c r="M612" s="1"/>
      <c r="N612" s="1"/>
      <c r="O612" s="1"/>
    </row>
    <row r="613" spans="1:15" ht="9.75" customHeight="1">
      <c r="A613" s="1"/>
      <c r="B613" s="1"/>
      <c r="C613" s="1"/>
      <c r="D613" s="1"/>
      <c r="E613" s="1"/>
      <c r="F613" s="1"/>
      <c r="G613" s="1"/>
      <c r="H613" s="1"/>
      <c r="I613" s="1"/>
      <c r="J613" s="1"/>
      <c r="K613" s="1"/>
      <c r="L613" s="1"/>
      <c r="M613" s="1"/>
      <c r="N613" s="1"/>
      <c r="O613" s="1"/>
    </row>
    <row r="614" spans="1:15" ht="9.75" customHeight="1">
      <c r="A614" s="1"/>
      <c r="B614" s="1"/>
      <c r="C614" s="1"/>
      <c r="D614" s="1"/>
      <c r="E614" s="1"/>
      <c r="F614" s="1"/>
      <c r="G614" s="1"/>
      <c r="H614" s="1"/>
      <c r="I614" s="1"/>
      <c r="J614" s="1"/>
      <c r="K614" s="1"/>
      <c r="L614" s="1"/>
      <c r="M614" s="1"/>
      <c r="N614" s="1"/>
      <c r="O614" s="1"/>
    </row>
    <row r="615" spans="1:15" ht="9.75" customHeight="1">
      <c r="A615" s="1"/>
      <c r="B615" s="1"/>
      <c r="C615" s="1"/>
      <c r="D615" s="1"/>
      <c r="E615" s="1"/>
      <c r="F615" s="1"/>
      <c r="G615" s="1"/>
      <c r="H615" s="1"/>
      <c r="I615" s="1"/>
      <c r="J615" s="1"/>
      <c r="K615" s="1"/>
      <c r="L615" s="1"/>
      <c r="M615" s="1"/>
      <c r="N615" s="1"/>
      <c r="O615" s="1"/>
    </row>
    <row r="616" spans="1:15" ht="9.75" customHeight="1">
      <c r="A616" s="1"/>
      <c r="B616" s="1"/>
      <c r="C616" s="1"/>
      <c r="D616" s="1"/>
      <c r="E616" s="1"/>
      <c r="F616" s="1"/>
      <c r="G616" s="1"/>
      <c r="H616" s="1"/>
      <c r="I616" s="1"/>
      <c r="J616" s="1"/>
      <c r="K616" s="1"/>
      <c r="L616" s="1"/>
      <c r="M616" s="1"/>
      <c r="N616" s="1"/>
      <c r="O616" s="1"/>
    </row>
    <row r="617" spans="1:15" ht="9.75" customHeight="1">
      <c r="A617" s="1"/>
      <c r="B617" s="1"/>
      <c r="C617" s="1"/>
      <c r="D617" s="1"/>
      <c r="E617" s="1"/>
      <c r="F617" s="1"/>
      <c r="G617" s="1"/>
      <c r="H617" s="1"/>
      <c r="I617" s="1"/>
      <c r="J617" s="1"/>
      <c r="K617" s="1"/>
      <c r="L617" s="1"/>
      <c r="M617" s="1"/>
      <c r="N617" s="1"/>
      <c r="O617" s="1"/>
    </row>
    <row r="618" spans="1:15" ht="9.75" customHeight="1">
      <c r="A618" s="1"/>
      <c r="B618" s="1"/>
      <c r="C618" s="1"/>
      <c r="D618" s="1"/>
      <c r="E618" s="1"/>
      <c r="F618" s="1"/>
      <c r="G618" s="1"/>
      <c r="H618" s="1"/>
      <c r="I618" s="1"/>
      <c r="J618" s="1"/>
      <c r="K618" s="1"/>
      <c r="L618" s="1"/>
      <c r="M618" s="1"/>
      <c r="N618" s="1"/>
      <c r="O618" s="1"/>
    </row>
    <row r="619" spans="1:15" ht="9.75" customHeight="1">
      <c r="A619" s="1"/>
      <c r="B619" s="1"/>
      <c r="C619" s="1"/>
      <c r="D619" s="1"/>
      <c r="E619" s="1"/>
      <c r="F619" s="1"/>
      <c r="G619" s="1"/>
      <c r="H619" s="1"/>
      <c r="I619" s="1"/>
      <c r="J619" s="1"/>
      <c r="K619" s="1"/>
      <c r="L619" s="1"/>
      <c r="M619" s="1"/>
      <c r="N619" s="1"/>
      <c r="O619" s="1"/>
    </row>
    <row r="620" spans="1:15" ht="9.75" customHeight="1">
      <c r="A620" s="1"/>
      <c r="B620" s="1"/>
      <c r="C620" s="1"/>
      <c r="D620" s="1"/>
      <c r="E620" s="1"/>
      <c r="F620" s="1"/>
      <c r="G620" s="1"/>
      <c r="H620" s="1"/>
      <c r="I620" s="1"/>
      <c r="J620" s="1"/>
      <c r="K620" s="1"/>
      <c r="L620" s="1"/>
      <c r="M620" s="1"/>
      <c r="N620" s="1"/>
      <c r="O620" s="1"/>
    </row>
    <row r="621" spans="1:15" ht="9.75" customHeight="1">
      <c r="A621" s="1"/>
      <c r="B621" s="1"/>
      <c r="C621" s="1"/>
      <c r="D621" s="1"/>
      <c r="E621" s="1"/>
      <c r="F621" s="1"/>
      <c r="G621" s="1"/>
      <c r="H621" s="1"/>
      <c r="I621" s="1"/>
      <c r="J621" s="1"/>
      <c r="K621" s="1"/>
      <c r="L621" s="1"/>
      <c r="M621" s="1"/>
      <c r="N621" s="1"/>
      <c r="O621" s="1"/>
    </row>
    <row r="622" spans="1:15" ht="9.75" customHeight="1">
      <c r="A622" s="1"/>
      <c r="B622" s="1"/>
      <c r="C622" s="1"/>
      <c r="D622" s="1"/>
      <c r="E622" s="1"/>
      <c r="F622" s="1"/>
      <c r="G622" s="1"/>
      <c r="H622" s="1"/>
      <c r="I622" s="1"/>
      <c r="J622" s="1"/>
      <c r="K622" s="1"/>
      <c r="L622" s="1"/>
      <c r="M622" s="1"/>
      <c r="N622" s="1"/>
      <c r="O622" s="1"/>
    </row>
    <row r="623" spans="1:15" ht="9.75" customHeight="1">
      <c r="A623" s="1"/>
      <c r="B623" s="1"/>
      <c r="C623" s="1"/>
      <c r="D623" s="1"/>
      <c r="E623" s="1"/>
      <c r="F623" s="1"/>
      <c r="G623" s="1"/>
      <c r="H623" s="1"/>
      <c r="I623" s="1"/>
      <c r="J623" s="1"/>
      <c r="K623" s="1"/>
      <c r="L623" s="1"/>
      <c r="M623" s="1"/>
      <c r="N623" s="1"/>
      <c r="O623" s="1"/>
    </row>
    <row r="624" spans="1:15" ht="9.75" customHeight="1">
      <c r="A624" s="1"/>
      <c r="B624" s="1"/>
      <c r="C624" s="1"/>
      <c r="D624" s="1"/>
      <c r="E624" s="1"/>
      <c r="F624" s="1"/>
      <c r="G624" s="1"/>
      <c r="H624" s="1"/>
      <c r="I624" s="1"/>
      <c r="J624" s="1"/>
      <c r="K624" s="1"/>
      <c r="L624" s="1"/>
      <c r="M624" s="1"/>
      <c r="N624" s="1"/>
      <c r="O624" s="1"/>
    </row>
    <row r="625" spans="1:15" ht="9.75" customHeight="1">
      <c r="A625" s="1"/>
      <c r="B625" s="1"/>
      <c r="C625" s="1"/>
      <c r="D625" s="1"/>
      <c r="E625" s="1"/>
      <c r="F625" s="1"/>
      <c r="G625" s="1"/>
      <c r="H625" s="1"/>
      <c r="I625" s="1"/>
      <c r="J625" s="1"/>
      <c r="K625" s="1"/>
      <c r="L625" s="1"/>
      <c r="M625" s="1"/>
      <c r="N625" s="1"/>
      <c r="O625" s="1"/>
    </row>
    <row r="626" spans="1:15" ht="9.75" customHeight="1">
      <c r="A626" s="1"/>
      <c r="B626" s="1"/>
      <c r="C626" s="1"/>
      <c r="D626" s="1"/>
      <c r="E626" s="1"/>
      <c r="F626" s="1"/>
      <c r="G626" s="1"/>
      <c r="H626" s="1"/>
      <c r="I626" s="1"/>
      <c r="J626" s="1"/>
      <c r="K626" s="1"/>
      <c r="L626" s="1"/>
      <c r="M626" s="1"/>
      <c r="N626" s="1"/>
      <c r="O626" s="1"/>
    </row>
    <row r="627" spans="1:15" ht="9.75" customHeight="1">
      <c r="A627" s="1"/>
      <c r="B627" s="1"/>
      <c r="C627" s="1"/>
      <c r="D627" s="1"/>
      <c r="E627" s="1"/>
      <c r="F627" s="1"/>
      <c r="G627" s="1"/>
      <c r="H627" s="1"/>
      <c r="I627" s="1"/>
      <c r="J627" s="1"/>
      <c r="K627" s="1"/>
      <c r="L627" s="1"/>
      <c r="M627" s="1"/>
      <c r="N627" s="1"/>
      <c r="O627" s="1"/>
    </row>
    <row r="628" spans="1:15" ht="9.75" customHeight="1">
      <c r="A628" s="1"/>
      <c r="B628" s="1"/>
      <c r="C628" s="1"/>
      <c r="D628" s="1"/>
      <c r="E628" s="1"/>
      <c r="F628" s="1"/>
      <c r="G628" s="1"/>
      <c r="H628" s="1"/>
      <c r="I628" s="1"/>
      <c r="J628" s="1"/>
      <c r="K628" s="1"/>
      <c r="L628" s="1"/>
      <c r="M628" s="1"/>
      <c r="N628" s="1"/>
      <c r="O628" s="1"/>
    </row>
    <row r="629" spans="1:15" ht="9.75" customHeight="1">
      <c r="A629" s="1"/>
      <c r="B629" s="1"/>
      <c r="C629" s="1"/>
      <c r="D629" s="1"/>
      <c r="E629" s="1"/>
      <c r="F629" s="1"/>
      <c r="G629" s="1"/>
      <c r="H629" s="1"/>
      <c r="I629" s="1"/>
      <c r="J629" s="1"/>
      <c r="K629" s="1"/>
      <c r="L629" s="1"/>
      <c r="M629" s="1"/>
      <c r="N629" s="1"/>
      <c r="O629" s="1"/>
    </row>
    <row r="630" spans="1:15" ht="9.75" customHeight="1">
      <c r="A630" s="1"/>
      <c r="B630" s="1"/>
      <c r="C630" s="1"/>
      <c r="D630" s="1"/>
      <c r="E630" s="1"/>
      <c r="F630" s="1"/>
      <c r="G630" s="1"/>
      <c r="H630" s="1"/>
      <c r="I630" s="1"/>
      <c r="J630" s="1"/>
      <c r="K630" s="1"/>
      <c r="L630" s="1"/>
      <c r="M630" s="1"/>
      <c r="N630" s="1"/>
      <c r="O630" s="1"/>
    </row>
    <row r="631" spans="1:15" ht="9.75" customHeight="1">
      <c r="A631" s="1"/>
      <c r="B631" s="1"/>
      <c r="C631" s="1"/>
      <c r="D631" s="1"/>
      <c r="E631" s="1"/>
      <c r="F631" s="1"/>
      <c r="G631" s="1"/>
      <c r="H631" s="1"/>
      <c r="I631" s="1"/>
      <c r="J631" s="1"/>
      <c r="K631" s="1"/>
      <c r="L631" s="1"/>
      <c r="M631" s="1"/>
      <c r="N631" s="1"/>
      <c r="O631" s="1"/>
    </row>
    <row r="632" spans="1:15" ht="9.75" customHeight="1">
      <c r="A632" s="1"/>
      <c r="B632" s="1"/>
      <c r="C632" s="1"/>
      <c r="D632" s="1"/>
      <c r="E632" s="1"/>
      <c r="F632" s="1"/>
      <c r="G632" s="1"/>
      <c r="H632" s="1"/>
      <c r="I632" s="1"/>
      <c r="J632" s="1"/>
      <c r="K632" s="1"/>
      <c r="L632" s="1"/>
      <c r="M632" s="1"/>
      <c r="N632" s="1"/>
      <c r="O632" s="1"/>
    </row>
    <row r="633" spans="1:15" ht="9.75" customHeight="1">
      <c r="A633" s="1"/>
      <c r="B633" s="1"/>
      <c r="C633" s="1"/>
      <c r="D633" s="1"/>
      <c r="E633" s="1"/>
      <c r="F633" s="1"/>
      <c r="G633" s="1"/>
      <c r="H633" s="1"/>
      <c r="I633" s="1"/>
      <c r="J633" s="1"/>
      <c r="K633" s="1"/>
      <c r="L633" s="1"/>
      <c r="M633" s="1"/>
      <c r="N633" s="1"/>
      <c r="O633" s="1"/>
    </row>
    <row r="634" spans="1:15" ht="9.75" customHeight="1">
      <c r="A634" s="1"/>
      <c r="B634" s="1"/>
      <c r="C634" s="1"/>
      <c r="D634" s="1"/>
      <c r="E634" s="1"/>
      <c r="F634" s="1"/>
      <c r="G634" s="1"/>
      <c r="H634" s="1"/>
      <c r="I634" s="1"/>
      <c r="J634" s="1"/>
      <c r="K634" s="1"/>
      <c r="L634" s="1"/>
      <c r="M634" s="1"/>
      <c r="N634" s="1"/>
      <c r="O634" s="1"/>
    </row>
    <row r="635" spans="1:15" ht="9.75" customHeight="1">
      <c r="A635" s="1"/>
      <c r="B635" s="1"/>
      <c r="C635" s="1"/>
      <c r="D635" s="1"/>
      <c r="E635" s="1"/>
      <c r="F635" s="1"/>
      <c r="G635" s="1"/>
      <c r="H635" s="1"/>
      <c r="I635" s="1"/>
      <c r="J635" s="1"/>
      <c r="K635" s="1"/>
      <c r="L635" s="1"/>
      <c r="M635" s="1"/>
      <c r="N635" s="1"/>
      <c r="O635" s="1"/>
    </row>
    <row r="636" spans="1:15" ht="9.75" customHeight="1">
      <c r="A636" s="1"/>
      <c r="B636" s="1"/>
      <c r="C636" s="1"/>
      <c r="D636" s="1"/>
      <c r="E636" s="1"/>
      <c r="F636" s="1"/>
      <c r="G636" s="1"/>
      <c r="H636" s="1"/>
      <c r="I636" s="1"/>
      <c r="J636" s="1"/>
      <c r="K636" s="1"/>
      <c r="L636" s="1"/>
      <c r="M636" s="1"/>
      <c r="N636" s="1"/>
      <c r="O636" s="1"/>
    </row>
    <row r="637" spans="1:15" ht="9.75" customHeight="1">
      <c r="A637" s="1"/>
      <c r="B637" s="1"/>
      <c r="C637" s="1"/>
      <c r="D637" s="1"/>
      <c r="E637" s="1"/>
      <c r="F637" s="1"/>
      <c r="G637" s="1"/>
      <c r="H637" s="1"/>
      <c r="I637" s="1"/>
      <c r="J637" s="1"/>
      <c r="K637" s="1"/>
      <c r="L637" s="1"/>
      <c r="M637" s="1"/>
      <c r="N637" s="1"/>
      <c r="O637" s="1"/>
    </row>
    <row r="638" spans="1:15" ht="9.75" customHeight="1">
      <c r="A638" s="1"/>
      <c r="B638" s="1"/>
      <c r="C638" s="1"/>
      <c r="D638" s="1"/>
      <c r="E638" s="1"/>
      <c r="F638" s="1"/>
      <c r="G638" s="1"/>
      <c r="H638" s="1"/>
      <c r="I638" s="1"/>
      <c r="J638" s="1"/>
      <c r="K638" s="1"/>
      <c r="L638" s="1"/>
      <c r="M638" s="1"/>
      <c r="N638" s="1"/>
      <c r="O638" s="1"/>
    </row>
    <row r="639" spans="1:15" ht="9.75" customHeight="1">
      <c r="A639" s="1"/>
      <c r="B639" s="1"/>
      <c r="C639" s="1"/>
      <c r="D639" s="1"/>
      <c r="E639" s="1"/>
      <c r="F639" s="1"/>
      <c r="G639" s="1"/>
      <c r="H639" s="1"/>
      <c r="I639" s="1"/>
      <c r="J639" s="1"/>
      <c r="K639" s="1"/>
      <c r="L639" s="1"/>
      <c r="M639" s="1"/>
      <c r="N639" s="1"/>
      <c r="O639" s="1"/>
    </row>
    <row r="640" spans="1:15" ht="9.75" customHeight="1">
      <c r="A640" s="1"/>
      <c r="B640" s="1"/>
      <c r="C640" s="1"/>
      <c r="D640" s="1"/>
      <c r="E640" s="1"/>
      <c r="F640" s="1"/>
      <c r="G640" s="1"/>
      <c r="H640" s="1"/>
      <c r="I640" s="1"/>
      <c r="J640" s="1"/>
      <c r="K640" s="1"/>
      <c r="L640" s="1"/>
      <c r="M640" s="1"/>
      <c r="N640" s="1"/>
      <c r="O640" s="1"/>
    </row>
    <row r="641" spans="1:15" ht="9.75" customHeight="1">
      <c r="A641" s="1"/>
      <c r="B641" s="1"/>
      <c r="C641" s="1"/>
      <c r="D641" s="1"/>
      <c r="E641" s="1"/>
      <c r="F641" s="1"/>
      <c r="G641" s="1"/>
      <c r="H641" s="1"/>
      <c r="I641" s="1"/>
      <c r="J641" s="1"/>
      <c r="K641" s="1"/>
      <c r="L641" s="1"/>
      <c r="M641" s="1"/>
      <c r="N641" s="1"/>
      <c r="O641" s="1"/>
    </row>
    <row r="642" spans="1:15" ht="9.75" customHeight="1">
      <c r="A642" s="1"/>
      <c r="B642" s="1"/>
      <c r="C642" s="1"/>
      <c r="D642" s="1"/>
      <c r="E642" s="1"/>
      <c r="F642" s="1"/>
      <c r="G642" s="1"/>
      <c r="H642" s="1"/>
      <c r="I642" s="1"/>
      <c r="J642" s="1"/>
      <c r="K642" s="1"/>
      <c r="L642" s="1"/>
      <c r="M642" s="1"/>
      <c r="N642" s="1"/>
      <c r="O642" s="1"/>
    </row>
    <row r="643" spans="1:15" ht="9.75" customHeight="1">
      <c r="A643" s="1"/>
      <c r="B643" s="1"/>
      <c r="C643" s="1"/>
      <c r="D643" s="1"/>
      <c r="E643" s="1"/>
      <c r="F643" s="1"/>
      <c r="G643" s="1"/>
      <c r="H643" s="1"/>
      <c r="I643" s="1"/>
      <c r="J643" s="1"/>
      <c r="K643" s="1"/>
      <c r="L643" s="1"/>
      <c r="M643" s="1"/>
      <c r="N643" s="1"/>
      <c r="O643" s="1"/>
    </row>
    <row r="644" spans="1:15" ht="9.75" customHeight="1">
      <c r="A644" s="1"/>
      <c r="B644" s="1"/>
      <c r="C644" s="1"/>
      <c r="D644" s="1"/>
      <c r="E644" s="1"/>
      <c r="F644" s="1"/>
      <c r="G644" s="1"/>
      <c r="H644" s="1"/>
      <c r="I644" s="1"/>
      <c r="J644" s="1"/>
      <c r="K644" s="1"/>
      <c r="L644" s="1"/>
      <c r="M644" s="1"/>
      <c r="N644" s="1"/>
      <c r="O644" s="1"/>
    </row>
    <row r="645" spans="1:15" ht="9.75" customHeight="1">
      <c r="A645" s="1"/>
      <c r="B645" s="1"/>
      <c r="C645" s="1"/>
      <c r="D645" s="1"/>
      <c r="E645" s="1"/>
      <c r="F645" s="1"/>
      <c r="G645" s="1"/>
      <c r="H645" s="1"/>
      <c r="I645" s="1"/>
      <c r="J645" s="1"/>
      <c r="K645" s="1"/>
      <c r="L645" s="1"/>
      <c r="M645" s="1"/>
      <c r="N645" s="1"/>
      <c r="O645" s="1"/>
    </row>
    <row r="646" spans="1:15" ht="9.75" customHeight="1">
      <c r="A646" s="1"/>
      <c r="B646" s="1"/>
      <c r="C646" s="1"/>
      <c r="D646" s="1"/>
      <c r="E646" s="1"/>
      <c r="F646" s="1"/>
      <c r="G646" s="1"/>
      <c r="H646" s="1"/>
      <c r="I646" s="1"/>
      <c r="J646" s="1"/>
      <c r="K646" s="1"/>
      <c r="L646" s="1"/>
      <c r="M646" s="1"/>
      <c r="N646" s="1"/>
      <c r="O646" s="1"/>
    </row>
    <row r="647" spans="1:15" ht="9.75" customHeight="1">
      <c r="A647" s="1"/>
      <c r="B647" s="1"/>
      <c r="C647" s="1"/>
      <c r="D647" s="1"/>
      <c r="E647" s="1"/>
      <c r="F647" s="1"/>
      <c r="G647" s="1"/>
      <c r="H647" s="1"/>
      <c r="I647" s="1"/>
      <c r="J647" s="1"/>
      <c r="K647" s="1"/>
      <c r="L647" s="1"/>
      <c r="M647" s="1"/>
      <c r="N647" s="1"/>
      <c r="O647" s="1"/>
    </row>
    <row r="648" spans="1:15" ht="9.75" customHeight="1">
      <c r="A648" s="1"/>
      <c r="B648" s="1"/>
      <c r="C648" s="1"/>
      <c r="D648" s="1"/>
      <c r="E648" s="1"/>
      <c r="F648" s="1"/>
      <c r="G648" s="1"/>
      <c r="H648" s="1"/>
      <c r="I648" s="1"/>
      <c r="J648" s="1"/>
      <c r="K648" s="1"/>
      <c r="L648" s="1"/>
      <c r="M648" s="1"/>
      <c r="N648" s="1"/>
      <c r="O648" s="1"/>
    </row>
    <row r="649" spans="1:15" ht="9.75" customHeight="1">
      <c r="A649" s="1"/>
      <c r="B649" s="1"/>
      <c r="C649" s="1"/>
      <c r="D649" s="1"/>
      <c r="E649" s="1"/>
      <c r="F649" s="1"/>
      <c r="G649" s="1"/>
      <c r="H649" s="1"/>
      <c r="I649" s="1"/>
      <c r="J649" s="1"/>
      <c r="K649" s="1"/>
      <c r="L649" s="1"/>
      <c r="M649" s="1"/>
      <c r="N649" s="1"/>
      <c r="O649" s="1"/>
    </row>
    <row r="650" spans="1:15" ht="9.75" customHeight="1">
      <c r="A650" s="1"/>
      <c r="B650" s="1"/>
      <c r="C650" s="1"/>
      <c r="D650" s="1"/>
      <c r="E650" s="1"/>
      <c r="F650" s="1"/>
      <c r="G650" s="1"/>
      <c r="H650" s="1"/>
      <c r="I650" s="1"/>
      <c r="J650" s="1"/>
      <c r="K650" s="1"/>
      <c r="L650" s="1"/>
      <c r="M650" s="1"/>
      <c r="N650" s="1"/>
      <c r="O650" s="1"/>
    </row>
    <row r="651" spans="1:15" ht="9.75" customHeight="1">
      <c r="A651" s="1"/>
      <c r="B651" s="1"/>
      <c r="C651" s="1"/>
      <c r="D651" s="1"/>
      <c r="E651" s="1"/>
      <c r="F651" s="1"/>
      <c r="G651" s="1"/>
      <c r="H651" s="1"/>
      <c r="I651" s="1"/>
      <c r="J651" s="1"/>
      <c r="K651" s="1"/>
      <c r="L651" s="1"/>
      <c r="M651" s="1"/>
      <c r="N651" s="1"/>
      <c r="O651" s="1"/>
    </row>
    <row r="652" spans="1:15" ht="9.75" customHeight="1">
      <c r="A652" s="1"/>
      <c r="B652" s="1"/>
      <c r="C652" s="1"/>
      <c r="D652" s="1"/>
      <c r="E652" s="1"/>
      <c r="F652" s="1"/>
      <c r="G652" s="1"/>
      <c r="H652" s="1"/>
      <c r="I652" s="1"/>
      <c r="J652" s="1"/>
      <c r="K652" s="1"/>
      <c r="L652" s="1"/>
      <c r="M652" s="1"/>
      <c r="N652" s="1"/>
      <c r="O652" s="1"/>
    </row>
    <row r="653" spans="1:15" ht="9.75" customHeight="1">
      <c r="A653" s="1"/>
      <c r="B653" s="1"/>
      <c r="C653" s="1"/>
      <c r="D653" s="1"/>
      <c r="E653" s="1"/>
      <c r="F653" s="1"/>
      <c r="G653" s="1"/>
      <c r="H653" s="1"/>
      <c r="I653" s="1"/>
      <c r="J653" s="1"/>
      <c r="K653" s="1"/>
      <c r="L653" s="1"/>
      <c r="M653" s="1"/>
      <c r="N653" s="1"/>
      <c r="O653" s="1"/>
    </row>
    <row r="654" spans="1:15" ht="9.75" customHeight="1">
      <c r="A654" s="1"/>
      <c r="B654" s="1"/>
      <c r="C654" s="1"/>
      <c r="D654" s="1"/>
      <c r="E654" s="1"/>
      <c r="F654" s="1"/>
      <c r="G654" s="1"/>
      <c r="H654" s="1"/>
      <c r="I654" s="1"/>
      <c r="J654" s="1"/>
      <c r="K654" s="1"/>
      <c r="L654" s="1"/>
      <c r="M654" s="1"/>
      <c r="N654" s="1"/>
      <c r="O654" s="1"/>
    </row>
    <row r="655" spans="1:15" ht="9.75" customHeight="1">
      <c r="A655" s="1"/>
      <c r="B655" s="1"/>
      <c r="C655" s="1"/>
      <c r="D655" s="1"/>
      <c r="E655" s="1"/>
      <c r="F655" s="1"/>
      <c r="G655" s="1"/>
      <c r="H655" s="1"/>
      <c r="I655" s="1"/>
      <c r="J655" s="1"/>
      <c r="K655" s="1"/>
      <c r="L655" s="1"/>
      <c r="M655" s="1"/>
      <c r="N655" s="1"/>
      <c r="O655" s="1"/>
    </row>
    <row r="656" spans="1:15" ht="9.75" customHeight="1">
      <c r="A656" s="1"/>
      <c r="B656" s="1"/>
      <c r="C656" s="1"/>
      <c r="D656" s="1"/>
      <c r="E656" s="1"/>
      <c r="F656" s="1"/>
      <c r="G656" s="1"/>
      <c r="H656" s="1"/>
      <c r="I656" s="1"/>
      <c r="J656" s="1"/>
      <c r="K656" s="1"/>
      <c r="L656" s="1"/>
      <c r="M656" s="1"/>
      <c r="N656" s="1"/>
      <c r="O656" s="1"/>
    </row>
    <row r="657" spans="1:15" ht="9.75" customHeight="1">
      <c r="A657" s="1"/>
      <c r="B657" s="1"/>
      <c r="C657" s="1"/>
      <c r="D657" s="1"/>
      <c r="E657" s="1"/>
      <c r="F657" s="1"/>
      <c r="G657" s="1"/>
      <c r="H657" s="1"/>
      <c r="I657" s="1"/>
      <c r="J657" s="1"/>
      <c r="K657" s="1"/>
      <c r="L657" s="1"/>
      <c r="M657" s="1"/>
      <c r="N657" s="1"/>
      <c r="O657" s="1"/>
    </row>
    <row r="658" spans="1:15" ht="9.75" customHeight="1">
      <c r="A658" s="1"/>
      <c r="B658" s="1"/>
      <c r="C658" s="1"/>
      <c r="D658" s="1"/>
      <c r="E658" s="1"/>
      <c r="F658" s="1"/>
      <c r="G658" s="1"/>
      <c r="H658" s="1"/>
      <c r="I658" s="1"/>
      <c r="J658" s="1"/>
      <c r="K658" s="1"/>
      <c r="L658" s="1"/>
      <c r="M658" s="1"/>
      <c r="N658" s="1"/>
      <c r="O658" s="1"/>
    </row>
    <row r="659" spans="1:15" ht="9.75" customHeight="1">
      <c r="A659" s="1"/>
      <c r="B659" s="1"/>
      <c r="C659" s="1"/>
      <c r="D659" s="1"/>
      <c r="E659" s="1"/>
      <c r="F659" s="1"/>
      <c r="G659" s="1"/>
      <c r="H659" s="1"/>
      <c r="I659" s="1"/>
      <c r="J659" s="1"/>
      <c r="K659" s="1"/>
      <c r="L659" s="1"/>
      <c r="M659" s="1"/>
      <c r="N659" s="1"/>
      <c r="O659" s="1"/>
    </row>
    <row r="660" spans="1:15" ht="9.75" customHeight="1">
      <c r="A660" s="1"/>
      <c r="B660" s="1"/>
      <c r="C660" s="1"/>
      <c r="D660" s="1"/>
      <c r="E660" s="1"/>
      <c r="F660" s="1"/>
      <c r="G660" s="1"/>
      <c r="H660" s="1"/>
      <c r="I660" s="1"/>
      <c r="J660" s="1"/>
      <c r="K660" s="1"/>
      <c r="L660" s="1"/>
      <c r="M660" s="1"/>
      <c r="N660" s="1"/>
      <c r="O660" s="1"/>
    </row>
    <row r="661" spans="1:15" ht="9.75" customHeight="1">
      <c r="A661" s="1"/>
      <c r="B661" s="1"/>
      <c r="C661" s="1"/>
      <c r="D661" s="1"/>
      <c r="E661" s="1"/>
      <c r="F661" s="1"/>
      <c r="G661" s="1"/>
      <c r="H661" s="1"/>
      <c r="I661" s="1"/>
      <c r="J661" s="1"/>
      <c r="K661" s="1"/>
      <c r="L661" s="1"/>
      <c r="M661" s="1"/>
      <c r="N661" s="1"/>
      <c r="O661" s="1"/>
    </row>
    <row r="662" spans="1:15" ht="9.75" customHeight="1">
      <c r="A662" s="1"/>
      <c r="B662" s="1"/>
      <c r="C662" s="1"/>
      <c r="D662" s="1"/>
      <c r="E662" s="1"/>
      <c r="F662" s="1"/>
      <c r="G662" s="1"/>
      <c r="H662" s="1"/>
      <c r="I662" s="1"/>
      <c r="J662" s="1"/>
      <c r="K662" s="1"/>
      <c r="L662" s="1"/>
      <c r="M662" s="1"/>
      <c r="N662" s="1"/>
      <c r="O662" s="1"/>
    </row>
    <row r="663" spans="1:15" ht="9.75" customHeight="1">
      <c r="A663" s="1"/>
      <c r="B663" s="1"/>
      <c r="C663" s="1"/>
      <c r="D663" s="1"/>
      <c r="E663" s="1"/>
      <c r="F663" s="1"/>
      <c r="G663" s="1"/>
      <c r="H663" s="1"/>
      <c r="I663" s="1"/>
      <c r="J663" s="1"/>
      <c r="K663" s="1"/>
      <c r="L663" s="1"/>
      <c r="M663" s="1"/>
      <c r="N663" s="1"/>
      <c r="O663" s="1"/>
    </row>
    <row r="664" spans="1:15" ht="9.75" customHeight="1">
      <c r="A664" s="1"/>
      <c r="B664" s="1"/>
      <c r="C664" s="1"/>
      <c r="D664" s="1"/>
      <c r="E664" s="1"/>
      <c r="F664" s="1"/>
      <c r="G664" s="1"/>
      <c r="H664" s="1"/>
      <c r="I664" s="1"/>
      <c r="J664" s="1"/>
      <c r="K664" s="1"/>
      <c r="L664" s="1"/>
      <c r="M664" s="1"/>
      <c r="N664" s="1"/>
      <c r="O664" s="1"/>
    </row>
    <row r="665" spans="1:15" ht="9.75" customHeight="1">
      <c r="A665" s="1"/>
      <c r="B665" s="1"/>
      <c r="C665" s="1"/>
      <c r="D665" s="1"/>
      <c r="E665" s="1"/>
      <c r="F665" s="1"/>
      <c r="G665" s="1"/>
      <c r="H665" s="1"/>
      <c r="I665" s="1"/>
      <c r="J665" s="1"/>
      <c r="K665" s="1"/>
      <c r="L665" s="1"/>
      <c r="M665" s="1"/>
      <c r="N665" s="1"/>
      <c r="O665" s="1"/>
    </row>
    <row r="666" spans="1:15" ht="9.75" customHeight="1">
      <c r="A666" s="1"/>
      <c r="B666" s="1"/>
      <c r="C666" s="1"/>
      <c r="D666" s="1"/>
      <c r="E666" s="1"/>
      <c r="F666" s="1"/>
      <c r="G666" s="1"/>
      <c r="H666" s="1"/>
      <c r="I666" s="1"/>
      <c r="J666" s="1"/>
      <c r="K666" s="1"/>
      <c r="L666" s="1"/>
      <c r="M666" s="1"/>
      <c r="N666" s="1"/>
      <c r="O666" s="1"/>
    </row>
    <row r="667" spans="1:15" ht="9.75" customHeight="1">
      <c r="A667" s="1"/>
      <c r="B667" s="1"/>
      <c r="C667" s="1"/>
      <c r="D667" s="1"/>
      <c r="E667" s="1"/>
      <c r="F667" s="1"/>
      <c r="G667" s="1"/>
      <c r="H667" s="1"/>
      <c r="I667" s="1"/>
      <c r="J667" s="1"/>
      <c r="K667" s="1"/>
      <c r="L667" s="1"/>
      <c r="M667" s="1"/>
      <c r="N667" s="1"/>
      <c r="O667" s="1"/>
    </row>
    <row r="668" spans="1:15" ht="9.75" customHeight="1">
      <c r="A668" s="1"/>
      <c r="B668" s="1"/>
      <c r="C668" s="1"/>
      <c r="D668" s="1"/>
      <c r="E668" s="1"/>
      <c r="F668" s="1"/>
      <c r="G668" s="1"/>
      <c r="H668" s="1"/>
      <c r="I668" s="1"/>
      <c r="J668" s="1"/>
      <c r="K668" s="1"/>
      <c r="L668" s="1"/>
      <c r="M668" s="1"/>
      <c r="N668" s="1"/>
      <c r="O668" s="1"/>
    </row>
    <row r="669" spans="1:15" ht="9.75" customHeight="1">
      <c r="A669" s="1"/>
      <c r="B669" s="1"/>
      <c r="C669" s="1"/>
      <c r="D669" s="1"/>
      <c r="E669" s="1"/>
      <c r="F669" s="1"/>
      <c r="G669" s="1"/>
      <c r="H669" s="1"/>
      <c r="I669" s="1"/>
      <c r="J669" s="1"/>
      <c r="K669" s="1"/>
      <c r="L669" s="1"/>
      <c r="M669" s="1"/>
      <c r="N669" s="1"/>
      <c r="O669" s="1"/>
    </row>
    <row r="670" spans="1:15" ht="9.75" customHeight="1">
      <c r="A670" s="1"/>
      <c r="B670" s="1"/>
      <c r="C670" s="1"/>
      <c r="D670" s="1"/>
      <c r="E670" s="1"/>
      <c r="F670" s="1"/>
      <c r="G670" s="1"/>
      <c r="H670" s="1"/>
      <c r="I670" s="1"/>
      <c r="J670" s="1"/>
      <c r="K670" s="1"/>
      <c r="L670" s="1"/>
      <c r="M670" s="1"/>
      <c r="N670" s="1"/>
      <c r="O670" s="1"/>
    </row>
    <row r="671" spans="1:15" ht="9.75" customHeight="1">
      <c r="A671" s="1"/>
      <c r="B671" s="1"/>
      <c r="C671" s="1"/>
      <c r="D671" s="1"/>
      <c r="E671" s="1"/>
      <c r="F671" s="1"/>
      <c r="G671" s="1"/>
      <c r="H671" s="1"/>
      <c r="I671" s="1"/>
      <c r="J671" s="1"/>
      <c r="K671" s="1"/>
      <c r="L671" s="1"/>
      <c r="M671" s="1"/>
      <c r="N671" s="1"/>
      <c r="O671" s="1"/>
    </row>
    <row r="672" spans="1:15" ht="9.75" customHeight="1">
      <c r="A672" s="1"/>
      <c r="B672" s="1"/>
      <c r="C672" s="1"/>
      <c r="D672" s="1"/>
      <c r="E672" s="1"/>
      <c r="F672" s="1"/>
      <c r="G672" s="1"/>
      <c r="H672" s="1"/>
      <c r="I672" s="1"/>
      <c r="J672" s="1"/>
      <c r="K672" s="1"/>
      <c r="L672" s="1"/>
      <c r="M672" s="1"/>
      <c r="N672" s="1"/>
      <c r="O672" s="1"/>
    </row>
    <row r="673" spans="1:15" ht="9.75" customHeight="1">
      <c r="A673" s="1"/>
      <c r="B673" s="1"/>
      <c r="C673" s="1"/>
      <c r="D673" s="1"/>
      <c r="E673" s="1"/>
      <c r="F673" s="1"/>
      <c r="G673" s="1"/>
      <c r="H673" s="1"/>
      <c r="I673" s="1"/>
      <c r="J673" s="1"/>
      <c r="K673" s="1"/>
      <c r="L673" s="1"/>
      <c r="M673" s="1"/>
      <c r="N673" s="1"/>
      <c r="O673" s="1"/>
    </row>
    <row r="674" spans="1:15" ht="9.75" customHeight="1">
      <c r="A674" s="1"/>
      <c r="B674" s="1"/>
      <c r="C674" s="1"/>
      <c r="D674" s="1"/>
      <c r="E674" s="1"/>
      <c r="F674" s="1"/>
      <c r="G674" s="1"/>
      <c r="H674" s="1"/>
      <c r="I674" s="1"/>
      <c r="J674" s="1"/>
      <c r="K674" s="1"/>
      <c r="L674" s="1"/>
      <c r="M674" s="1"/>
      <c r="N674" s="1"/>
      <c r="O674" s="1"/>
    </row>
    <row r="675" spans="1:15" ht="9.75" customHeight="1">
      <c r="A675" s="1"/>
      <c r="B675" s="1"/>
      <c r="C675" s="1"/>
      <c r="D675" s="1"/>
      <c r="E675" s="1"/>
      <c r="F675" s="1"/>
      <c r="G675" s="1"/>
      <c r="H675" s="1"/>
      <c r="I675" s="1"/>
      <c r="J675" s="1"/>
      <c r="K675" s="1"/>
      <c r="L675" s="1"/>
      <c r="M675" s="1"/>
      <c r="N675" s="1"/>
      <c r="O675" s="1"/>
    </row>
    <row r="676" spans="1:15" ht="9.75" customHeight="1">
      <c r="A676" s="1"/>
      <c r="B676" s="1"/>
      <c r="C676" s="1"/>
      <c r="D676" s="1"/>
      <c r="E676" s="1"/>
      <c r="F676" s="1"/>
      <c r="G676" s="1"/>
      <c r="H676" s="1"/>
      <c r="I676" s="1"/>
      <c r="J676" s="1"/>
      <c r="K676" s="1"/>
      <c r="L676" s="1"/>
      <c r="M676" s="1"/>
      <c r="N676" s="1"/>
      <c r="O676" s="1"/>
    </row>
    <row r="677" spans="1:15" ht="9.75" customHeight="1">
      <c r="A677" s="1"/>
      <c r="B677" s="1"/>
      <c r="C677" s="1"/>
      <c r="D677" s="1"/>
      <c r="E677" s="1"/>
      <c r="F677" s="1"/>
      <c r="G677" s="1"/>
      <c r="H677" s="1"/>
      <c r="I677" s="1"/>
      <c r="J677" s="1"/>
      <c r="K677" s="1"/>
      <c r="L677" s="1"/>
      <c r="M677" s="1"/>
      <c r="N677" s="1"/>
      <c r="O677" s="1"/>
    </row>
    <row r="678" spans="1:15" ht="9.75" customHeight="1">
      <c r="A678" s="1"/>
      <c r="B678" s="1"/>
      <c r="C678" s="1"/>
      <c r="D678" s="1"/>
      <c r="E678" s="1"/>
      <c r="F678" s="1"/>
      <c r="G678" s="1"/>
      <c r="H678" s="1"/>
      <c r="I678" s="1"/>
      <c r="J678" s="1"/>
      <c r="K678" s="1"/>
      <c r="L678" s="1"/>
      <c r="M678" s="1"/>
      <c r="N678" s="1"/>
      <c r="O678" s="1"/>
    </row>
    <row r="679" spans="1:15" ht="9.75" customHeight="1">
      <c r="A679" s="1"/>
      <c r="B679" s="1"/>
      <c r="C679" s="1"/>
      <c r="D679" s="1"/>
      <c r="E679" s="1"/>
      <c r="F679" s="1"/>
      <c r="G679" s="1"/>
      <c r="H679" s="1"/>
      <c r="I679" s="1"/>
      <c r="J679" s="1"/>
      <c r="K679" s="1"/>
      <c r="L679" s="1"/>
      <c r="M679" s="1"/>
      <c r="N679" s="1"/>
      <c r="O679" s="1"/>
    </row>
    <row r="680" spans="1:15" ht="9.75" customHeight="1">
      <c r="A680" s="1"/>
      <c r="B680" s="1"/>
      <c r="C680" s="1"/>
      <c r="D680" s="1"/>
      <c r="E680" s="1"/>
      <c r="F680" s="1"/>
      <c r="G680" s="1"/>
      <c r="H680" s="1"/>
      <c r="I680" s="1"/>
      <c r="J680" s="1"/>
      <c r="K680" s="1"/>
      <c r="L680" s="1"/>
      <c r="M680" s="1"/>
      <c r="N680" s="1"/>
      <c r="O680" s="1"/>
    </row>
    <row r="681" spans="1:15" ht="9.75" customHeight="1">
      <c r="A681" s="1"/>
      <c r="B681" s="1"/>
      <c r="C681" s="1"/>
      <c r="D681" s="1"/>
      <c r="E681" s="1"/>
      <c r="F681" s="1"/>
      <c r="G681" s="1"/>
      <c r="H681" s="1"/>
      <c r="I681" s="1"/>
      <c r="J681" s="1"/>
      <c r="K681" s="1"/>
      <c r="L681" s="1"/>
      <c r="M681" s="1"/>
      <c r="N681" s="1"/>
      <c r="O681" s="1"/>
    </row>
    <row r="682" spans="1:15" ht="9.75" customHeight="1">
      <c r="A682" s="1"/>
      <c r="B682" s="1"/>
      <c r="C682" s="1"/>
      <c r="D682" s="1"/>
      <c r="E682" s="1"/>
      <c r="F682" s="1"/>
      <c r="G682" s="1"/>
      <c r="H682" s="1"/>
      <c r="I682" s="1"/>
      <c r="J682" s="1"/>
      <c r="K682" s="1"/>
      <c r="L682" s="1"/>
      <c r="M682" s="1"/>
      <c r="N682" s="1"/>
      <c r="O682" s="1"/>
    </row>
    <row r="683" spans="1:15" ht="9.75" customHeight="1">
      <c r="A683" s="1"/>
      <c r="B683" s="1"/>
      <c r="C683" s="1"/>
      <c r="D683" s="1"/>
      <c r="E683" s="1"/>
      <c r="F683" s="1"/>
      <c r="G683" s="1"/>
      <c r="H683" s="1"/>
      <c r="I683" s="1"/>
      <c r="J683" s="1"/>
      <c r="K683" s="1"/>
      <c r="L683" s="1"/>
      <c r="M683" s="1"/>
      <c r="N683" s="1"/>
      <c r="O683" s="1"/>
    </row>
    <row r="684" spans="1:15" ht="9.75" customHeight="1">
      <c r="A684" s="1"/>
      <c r="B684" s="1"/>
      <c r="C684" s="1"/>
      <c r="D684" s="1"/>
      <c r="E684" s="1"/>
      <c r="F684" s="1"/>
      <c r="G684" s="1"/>
      <c r="H684" s="1"/>
      <c r="I684" s="1"/>
      <c r="J684" s="1"/>
      <c r="K684" s="1"/>
      <c r="L684" s="1"/>
      <c r="M684" s="1"/>
      <c r="N684" s="1"/>
      <c r="O684" s="1"/>
    </row>
    <row r="685" spans="1:15" ht="9.75" customHeight="1">
      <c r="A685" s="1"/>
      <c r="B685" s="1"/>
      <c r="C685" s="1"/>
      <c r="D685" s="1"/>
      <c r="E685" s="1"/>
      <c r="F685" s="1"/>
      <c r="G685" s="1"/>
      <c r="H685" s="1"/>
      <c r="I685" s="1"/>
      <c r="J685" s="1"/>
      <c r="K685" s="1"/>
      <c r="L685" s="1"/>
      <c r="M685" s="1"/>
      <c r="N685" s="1"/>
      <c r="O685" s="1"/>
    </row>
    <row r="686" spans="1:15" ht="9.75" customHeight="1">
      <c r="A686" s="1"/>
      <c r="B686" s="1"/>
      <c r="C686" s="1"/>
      <c r="D686" s="1"/>
      <c r="E686" s="1"/>
      <c r="F686" s="1"/>
      <c r="G686" s="1"/>
      <c r="H686" s="1"/>
      <c r="I686" s="1"/>
      <c r="J686" s="1"/>
      <c r="K686" s="1"/>
      <c r="L686" s="1"/>
      <c r="M686" s="1"/>
      <c r="N686" s="1"/>
      <c r="O686" s="1"/>
    </row>
    <row r="687" spans="1:15" ht="9.75" customHeight="1">
      <c r="A687" s="1"/>
      <c r="B687" s="1"/>
      <c r="C687" s="1"/>
      <c r="D687" s="1"/>
      <c r="E687" s="1"/>
      <c r="F687" s="1"/>
      <c r="G687" s="1"/>
      <c r="H687" s="1"/>
      <c r="I687" s="1"/>
      <c r="J687" s="1"/>
      <c r="K687" s="1"/>
      <c r="L687" s="1"/>
      <c r="M687" s="1"/>
      <c r="N687" s="1"/>
      <c r="O687" s="1"/>
    </row>
    <row r="688" spans="1:15" ht="9.75" customHeight="1">
      <c r="A688" s="1"/>
      <c r="B688" s="1"/>
      <c r="C688" s="1"/>
      <c r="D688" s="1"/>
      <c r="E688" s="1"/>
      <c r="F688" s="1"/>
      <c r="G688" s="1"/>
      <c r="H688" s="1"/>
      <c r="I688" s="1"/>
      <c r="J688" s="1"/>
      <c r="K688" s="1"/>
      <c r="L688" s="1"/>
      <c r="M688" s="1"/>
      <c r="N688" s="1"/>
      <c r="O688" s="1"/>
    </row>
    <row r="689" spans="1:15" ht="9.75" customHeight="1">
      <c r="A689" s="1"/>
      <c r="B689" s="1"/>
      <c r="C689" s="1"/>
      <c r="D689" s="1"/>
      <c r="E689" s="1"/>
      <c r="F689" s="1"/>
      <c r="G689" s="1"/>
      <c r="H689" s="1"/>
      <c r="I689" s="1"/>
      <c r="J689" s="1"/>
      <c r="K689" s="1"/>
      <c r="L689" s="1"/>
      <c r="M689" s="1"/>
      <c r="N689" s="1"/>
      <c r="O689" s="1"/>
    </row>
    <row r="690" spans="1:15" ht="9.75" customHeight="1">
      <c r="A690" s="1"/>
      <c r="B690" s="1"/>
      <c r="C690" s="1"/>
      <c r="D690" s="1"/>
      <c r="E690" s="1"/>
      <c r="F690" s="1"/>
      <c r="G690" s="1"/>
      <c r="H690" s="1"/>
      <c r="I690" s="1"/>
      <c r="J690" s="1"/>
      <c r="K690" s="1"/>
      <c r="L690" s="1"/>
      <c r="M690" s="1"/>
      <c r="N690" s="1"/>
      <c r="O690" s="1"/>
    </row>
    <row r="691" spans="1:15" ht="9.75" customHeight="1">
      <c r="A691" s="1"/>
      <c r="B691" s="1"/>
      <c r="C691" s="1"/>
      <c r="D691" s="1"/>
      <c r="E691" s="1"/>
      <c r="F691" s="1"/>
      <c r="G691" s="1"/>
      <c r="H691" s="1"/>
      <c r="I691" s="1"/>
      <c r="J691" s="1"/>
      <c r="K691" s="1"/>
      <c r="L691" s="1"/>
      <c r="M691" s="1"/>
      <c r="N691" s="1"/>
      <c r="O691" s="1"/>
    </row>
    <row r="692" spans="1:15" ht="9.75" customHeight="1">
      <c r="A692" s="1"/>
      <c r="B692" s="1"/>
      <c r="C692" s="1"/>
      <c r="D692" s="1"/>
      <c r="E692" s="1"/>
      <c r="F692" s="1"/>
      <c r="G692" s="1"/>
      <c r="H692" s="1"/>
      <c r="I692" s="1"/>
      <c r="J692" s="1"/>
      <c r="K692" s="1"/>
      <c r="L692" s="1"/>
      <c r="M692" s="1"/>
      <c r="N692" s="1"/>
      <c r="O692" s="1"/>
    </row>
    <row r="693" spans="1:15" ht="9.75" customHeight="1">
      <c r="A693" s="1"/>
      <c r="B693" s="1"/>
      <c r="C693" s="1"/>
      <c r="D693" s="1"/>
      <c r="E693" s="1"/>
      <c r="F693" s="1"/>
      <c r="G693" s="1"/>
      <c r="H693" s="1"/>
      <c r="I693" s="1"/>
      <c r="J693" s="1"/>
      <c r="K693" s="1"/>
      <c r="L693" s="1"/>
      <c r="M693" s="1"/>
      <c r="N693" s="1"/>
      <c r="O693" s="1"/>
    </row>
    <row r="694" spans="1:15" ht="9.75" customHeight="1">
      <c r="A694" s="1"/>
      <c r="B694" s="1"/>
      <c r="C694" s="1"/>
      <c r="D694" s="1"/>
      <c r="E694" s="1"/>
      <c r="F694" s="1"/>
      <c r="G694" s="1"/>
      <c r="H694" s="1"/>
      <c r="I694" s="1"/>
      <c r="J694" s="1"/>
      <c r="K694" s="1"/>
      <c r="L694" s="1"/>
      <c r="M694" s="1"/>
      <c r="N694" s="1"/>
      <c r="O694" s="1"/>
    </row>
    <row r="695" spans="1:15" ht="9.75" customHeight="1">
      <c r="A695" s="1"/>
      <c r="B695" s="1"/>
      <c r="C695" s="1"/>
      <c r="D695" s="1"/>
      <c r="E695" s="1"/>
      <c r="F695" s="1"/>
      <c r="G695" s="1"/>
      <c r="H695" s="1"/>
      <c r="I695" s="1"/>
      <c r="J695" s="1"/>
      <c r="K695" s="1"/>
      <c r="L695" s="1"/>
      <c r="M695" s="1"/>
      <c r="N695" s="1"/>
      <c r="O695" s="1"/>
    </row>
    <row r="696" spans="1:15" ht="9.75" customHeight="1">
      <c r="A696" s="1"/>
      <c r="B696" s="1"/>
      <c r="C696" s="1"/>
      <c r="D696" s="1"/>
      <c r="E696" s="1"/>
      <c r="F696" s="1"/>
      <c r="G696" s="1"/>
      <c r="H696" s="1"/>
      <c r="I696" s="1"/>
      <c r="J696" s="1"/>
      <c r="K696" s="1"/>
      <c r="L696" s="1"/>
      <c r="M696" s="1"/>
      <c r="N696" s="1"/>
      <c r="O696" s="1"/>
    </row>
    <row r="697" spans="1:15" ht="9.75" customHeight="1">
      <c r="A697" s="1"/>
      <c r="B697" s="1"/>
      <c r="C697" s="1"/>
      <c r="D697" s="1"/>
      <c r="E697" s="1"/>
      <c r="F697" s="1"/>
      <c r="G697" s="1"/>
      <c r="H697" s="1"/>
      <c r="I697" s="1"/>
      <c r="J697" s="1"/>
      <c r="K697" s="1"/>
      <c r="L697" s="1"/>
      <c r="M697" s="1"/>
      <c r="N697" s="1"/>
      <c r="O697" s="1"/>
    </row>
    <row r="698" spans="1:15" ht="9.75" customHeight="1">
      <c r="A698" s="1"/>
      <c r="B698" s="1"/>
      <c r="C698" s="1"/>
      <c r="D698" s="1"/>
      <c r="E698" s="1"/>
      <c r="F698" s="1"/>
      <c r="G698" s="1"/>
      <c r="H698" s="1"/>
      <c r="I698" s="1"/>
      <c r="J698" s="1"/>
      <c r="K698" s="1"/>
      <c r="L698" s="1"/>
      <c r="M698" s="1"/>
      <c r="N698" s="1"/>
      <c r="O698" s="1"/>
    </row>
    <row r="699" spans="1:15" ht="9.75" customHeight="1">
      <c r="A699" s="1"/>
      <c r="B699" s="1"/>
      <c r="C699" s="1"/>
      <c r="D699" s="1"/>
      <c r="E699" s="1"/>
      <c r="F699" s="1"/>
      <c r="G699" s="1"/>
      <c r="H699" s="1"/>
      <c r="I699" s="1"/>
      <c r="J699" s="1"/>
      <c r="K699" s="1"/>
      <c r="L699" s="1"/>
      <c r="M699" s="1"/>
      <c r="N699" s="1"/>
      <c r="O699" s="1"/>
    </row>
    <row r="700" spans="1:15" ht="9.75" customHeight="1">
      <c r="A700" s="1"/>
      <c r="B700" s="1"/>
      <c r="C700" s="1"/>
      <c r="D700" s="1"/>
      <c r="E700" s="1"/>
      <c r="F700" s="1"/>
      <c r="G700" s="1"/>
      <c r="H700" s="1"/>
      <c r="I700" s="1"/>
      <c r="J700" s="1"/>
      <c r="K700" s="1"/>
      <c r="L700" s="1"/>
      <c r="M700" s="1"/>
      <c r="N700" s="1"/>
      <c r="O700" s="1"/>
    </row>
    <row r="701" spans="1:15" ht="9.75" customHeight="1">
      <c r="A701" s="1"/>
      <c r="B701" s="1"/>
      <c r="C701" s="1"/>
      <c r="D701" s="1"/>
      <c r="E701" s="1"/>
      <c r="F701" s="1"/>
      <c r="G701" s="1"/>
      <c r="H701" s="1"/>
      <c r="I701" s="1"/>
      <c r="J701" s="1"/>
      <c r="K701" s="1"/>
      <c r="L701" s="1"/>
      <c r="M701" s="1"/>
      <c r="N701" s="1"/>
      <c r="O701" s="1"/>
    </row>
    <row r="702" spans="1:15" ht="9.75" customHeight="1">
      <c r="A702" s="1"/>
      <c r="B702" s="1"/>
      <c r="C702" s="1"/>
      <c r="D702" s="1"/>
      <c r="E702" s="1"/>
      <c r="F702" s="1"/>
      <c r="G702" s="1"/>
      <c r="H702" s="1"/>
      <c r="I702" s="1"/>
      <c r="J702" s="1"/>
      <c r="K702" s="1"/>
      <c r="L702" s="1"/>
      <c r="M702" s="1"/>
      <c r="N702" s="1"/>
      <c r="O702" s="1"/>
    </row>
    <row r="703" spans="1:15" ht="9.75" customHeight="1">
      <c r="A703" s="1"/>
      <c r="B703" s="1"/>
      <c r="C703" s="1"/>
      <c r="D703" s="1"/>
      <c r="E703" s="1"/>
      <c r="F703" s="1"/>
      <c r="G703" s="1"/>
      <c r="H703" s="1"/>
      <c r="I703" s="1"/>
      <c r="J703" s="1"/>
      <c r="K703" s="1"/>
      <c r="L703" s="1"/>
      <c r="M703" s="1"/>
      <c r="N703" s="1"/>
      <c r="O703" s="1"/>
    </row>
    <row r="704" spans="1:15" ht="9.75" customHeight="1">
      <c r="A704" s="1"/>
      <c r="B704" s="1"/>
      <c r="C704" s="1"/>
      <c r="D704" s="1"/>
      <c r="E704" s="1"/>
      <c r="F704" s="1"/>
      <c r="G704" s="1"/>
      <c r="H704" s="1"/>
      <c r="I704" s="1"/>
      <c r="J704" s="1"/>
      <c r="K704" s="1"/>
      <c r="L704" s="1"/>
      <c r="M704" s="1"/>
      <c r="N704" s="1"/>
      <c r="O704" s="1"/>
    </row>
    <row r="705" spans="1:15" ht="9.75" customHeight="1">
      <c r="A705" s="1"/>
      <c r="B705" s="1"/>
      <c r="C705" s="1"/>
      <c r="D705" s="1"/>
      <c r="E705" s="1"/>
      <c r="F705" s="1"/>
      <c r="G705" s="1"/>
      <c r="H705" s="1"/>
      <c r="I705" s="1"/>
      <c r="J705" s="1"/>
      <c r="K705" s="1"/>
      <c r="L705" s="1"/>
      <c r="M705" s="1"/>
      <c r="N705" s="1"/>
      <c r="O705" s="1"/>
    </row>
    <row r="706" spans="1:15" ht="9.75" customHeight="1">
      <c r="A706" s="1"/>
      <c r="B706" s="1"/>
      <c r="C706" s="1"/>
      <c r="D706" s="1"/>
      <c r="E706" s="1"/>
      <c r="F706" s="1"/>
      <c r="G706" s="1"/>
      <c r="H706" s="1"/>
      <c r="I706" s="1"/>
      <c r="J706" s="1"/>
      <c r="K706" s="1"/>
      <c r="L706" s="1"/>
      <c r="M706" s="1"/>
      <c r="N706" s="1"/>
      <c r="O706" s="1"/>
    </row>
    <row r="707" spans="1:15" ht="9.75" customHeight="1">
      <c r="A707" s="1"/>
      <c r="B707" s="1"/>
      <c r="C707" s="1"/>
      <c r="D707" s="1"/>
      <c r="E707" s="1"/>
      <c r="F707" s="1"/>
      <c r="G707" s="1"/>
      <c r="H707" s="1"/>
      <c r="I707" s="1"/>
      <c r="J707" s="1"/>
      <c r="K707" s="1"/>
      <c r="L707" s="1"/>
      <c r="M707" s="1"/>
      <c r="N707" s="1"/>
      <c r="O707" s="1"/>
    </row>
    <row r="708" spans="1:15" ht="9.75" customHeight="1">
      <c r="A708" s="1"/>
      <c r="B708" s="1"/>
      <c r="C708" s="1"/>
      <c r="D708" s="1"/>
      <c r="E708" s="1"/>
      <c r="F708" s="1"/>
      <c r="G708" s="1"/>
      <c r="H708" s="1"/>
      <c r="I708" s="1"/>
      <c r="J708" s="1"/>
      <c r="K708" s="1"/>
      <c r="L708" s="1"/>
      <c r="M708" s="1"/>
      <c r="N708" s="1"/>
      <c r="O708" s="1"/>
    </row>
    <row r="709" spans="1:15" ht="9.75" customHeight="1">
      <c r="A709" s="1"/>
      <c r="B709" s="1"/>
      <c r="C709" s="1"/>
      <c r="D709" s="1"/>
      <c r="E709" s="1"/>
      <c r="F709" s="1"/>
      <c r="G709" s="1"/>
      <c r="H709" s="1"/>
      <c r="I709" s="1"/>
      <c r="J709" s="1"/>
      <c r="K709" s="1"/>
      <c r="L709" s="1"/>
      <c r="M709" s="1"/>
      <c r="N709" s="1"/>
      <c r="O709" s="1"/>
    </row>
    <row r="710" spans="1:15" ht="9.75" customHeight="1">
      <c r="A710" s="1"/>
      <c r="B710" s="1"/>
      <c r="C710" s="1"/>
      <c r="D710" s="1"/>
      <c r="E710" s="1"/>
      <c r="F710" s="1"/>
      <c r="G710" s="1"/>
      <c r="H710" s="1"/>
      <c r="I710" s="1"/>
      <c r="J710" s="1"/>
      <c r="K710" s="1"/>
      <c r="L710" s="1"/>
      <c r="M710" s="1"/>
      <c r="N710" s="1"/>
      <c r="O710" s="1"/>
    </row>
    <row r="711" spans="1:15" ht="9.75" customHeight="1">
      <c r="A711" s="1"/>
      <c r="B711" s="1"/>
      <c r="C711" s="1"/>
      <c r="D711" s="1"/>
      <c r="E711" s="1"/>
      <c r="F711" s="1"/>
      <c r="G711" s="1"/>
      <c r="H711" s="1"/>
      <c r="I711" s="1"/>
      <c r="J711" s="1"/>
      <c r="K711" s="1"/>
      <c r="L711" s="1"/>
      <c r="M711" s="1"/>
      <c r="N711" s="1"/>
      <c r="O711" s="1"/>
    </row>
    <row r="712" spans="1:15" ht="9.75" customHeight="1">
      <c r="A712" s="1"/>
      <c r="B712" s="1"/>
      <c r="C712" s="1"/>
      <c r="D712" s="1"/>
      <c r="E712" s="1"/>
      <c r="F712" s="1"/>
      <c r="G712" s="1"/>
      <c r="H712" s="1"/>
      <c r="I712" s="1"/>
      <c r="J712" s="1"/>
      <c r="K712" s="1"/>
      <c r="L712" s="1"/>
      <c r="M712" s="1"/>
      <c r="N712" s="1"/>
      <c r="O712" s="1"/>
    </row>
    <row r="713" spans="1:15" ht="9.75" customHeight="1">
      <c r="A713" s="1"/>
      <c r="B713" s="1"/>
      <c r="C713" s="1"/>
      <c r="D713" s="1"/>
      <c r="E713" s="1"/>
      <c r="F713" s="1"/>
      <c r="G713" s="1"/>
      <c r="H713" s="1"/>
      <c r="I713" s="1"/>
      <c r="J713" s="1"/>
      <c r="K713" s="1"/>
      <c r="L713" s="1"/>
      <c r="M713" s="1"/>
      <c r="N713" s="1"/>
      <c r="O713" s="1"/>
    </row>
    <row r="714" spans="1:15" ht="9.75" customHeight="1">
      <c r="A714" s="1"/>
      <c r="B714" s="1"/>
      <c r="C714" s="1"/>
      <c r="D714" s="1"/>
      <c r="E714" s="1"/>
      <c r="F714" s="1"/>
      <c r="G714" s="1"/>
      <c r="H714" s="1"/>
      <c r="I714" s="1"/>
      <c r="J714" s="1"/>
      <c r="K714" s="1"/>
      <c r="L714" s="1"/>
      <c r="M714" s="1"/>
      <c r="N714" s="1"/>
      <c r="O714" s="1"/>
    </row>
    <row r="715" spans="1:15" ht="9.75" customHeight="1">
      <c r="A715" s="1"/>
      <c r="B715" s="1"/>
      <c r="C715" s="1"/>
      <c r="D715" s="1"/>
      <c r="E715" s="1"/>
      <c r="F715" s="1"/>
      <c r="G715" s="1"/>
      <c r="H715" s="1"/>
      <c r="I715" s="1"/>
      <c r="J715" s="1"/>
      <c r="K715" s="1"/>
      <c r="L715" s="1"/>
      <c r="M715" s="1"/>
      <c r="N715" s="1"/>
      <c r="O715" s="1"/>
    </row>
    <row r="716" spans="1:15" ht="9.75" customHeight="1">
      <c r="A716" s="1"/>
      <c r="B716" s="1"/>
      <c r="C716" s="1"/>
      <c r="D716" s="1"/>
      <c r="E716" s="1"/>
      <c r="F716" s="1"/>
      <c r="G716" s="1"/>
      <c r="H716" s="1"/>
      <c r="I716" s="1"/>
      <c r="J716" s="1"/>
      <c r="K716" s="1"/>
      <c r="L716" s="1"/>
      <c r="M716" s="1"/>
      <c r="N716" s="1"/>
      <c r="O716" s="1"/>
    </row>
    <row r="717" spans="1:15" ht="9.75" customHeight="1">
      <c r="A717" s="1"/>
      <c r="B717" s="1"/>
      <c r="C717" s="1"/>
      <c r="D717" s="1"/>
      <c r="E717" s="1"/>
      <c r="F717" s="1"/>
      <c r="G717" s="1"/>
      <c r="H717" s="1"/>
      <c r="I717" s="1"/>
      <c r="J717" s="1"/>
      <c r="K717" s="1"/>
      <c r="L717" s="1"/>
      <c r="M717" s="1"/>
      <c r="N717" s="1"/>
      <c r="O717" s="1"/>
    </row>
    <row r="718" spans="1:15" ht="9.75" customHeight="1">
      <c r="A718" s="1"/>
      <c r="B718" s="1"/>
      <c r="C718" s="1"/>
      <c r="D718" s="1"/>
      <c r="E718" s="1"/>
      <c r="F718" s="1"/>
      <c r="G718" s="1"/>
      <c r="H718" s="1"/>
      <c r="I718" s="1"/>
      <c r="J718" s="1"/>
      <c r="K718" s="1"/>
      <c r="L718" s="1"/>
      <c r="M718" s="1"/>
      <c r="N718" s="1"/>
      <c r="O718" s="1"/>
    </row>
    <row r="719" spans="1:15" ht="9.75" customHeight="1">
      <c r="A719" s="1"/>
      <c r="B719" s="1"/>
      <c r="C719" s="1"/>
      <c r="D719" s="1"/>
      <c r="E719" s="1"/>
      <c r="F719" s="1"/>
      <c r="G719" s="1"/>
      <c r="H719" s="1"/>
      <c r="I719" s="1"/>
      <c r="J719" s="1"/>
      <c r="K719" s="1"/>
      <c r="L719" s="1"/>
      <c r="M719" s="1"/>
      <c r="N719" s="1"/>
      <c r="O719" s="1"/>
    </row>
    <row r="720" spans="1:15" ht="9.75" customHeight="1">
      <c r="A720" s="1"/>
      <c r="B720" s="1"/>
      <c r="C720" s="1"/>
      <c r="D720" s="1"/>
      <c r="E720" s="1"/>
      <c r="F720" s="1"/>
      <c r="G720" s="1"/>
      <c r="H720" s="1"/>
      <c r="I720" s="1"/>
      <c r="J720" s="1"/>
      <c r="K720" s="1"/>
      <c r="L720" s="1"/>
      <c r="M720" s="1"/>
      <c r="N720" s="1"/>
      <c r="O720" s="1"/>
    </row>
    <row r="721" spans="1:15" ht="9.75" customHeight="1">
      <c r="A721" s="1"/>
      <c r="B721" s="1"/>
      <c r="C721" s="1"/>
      <c r="D721" s="1"/>
      <c r="E721" s="1"/>
      <c r="F721" s="1"/>
      <c r="G721" s="1"/>
      <c r="H721" s="1"/>
      <c r="I721" s="1"/>
      <c r="J721" s="1"/>
      <c r="K721" s="1"/>
      <c r="L721" s="1"/>
      <c r="M721" s="1"/>
      <c r="N721" s="1"/>
      <c r="O721" s="1"/>
    </row>
    <row r="722" spans="1:15" ht="9.75" customHeight="1">
      <c r="A722" s="1"/>
      <c r="B722" s="1"/>
      <c r="C722" s="1"/>
      <c r="D722" s="1"/>
      <c r="E722" s="1"/>
      <c r="F722" s="1"/>
      <c r="G722" s="1"/>
      <c r="H722" s="1"/>
      <c r="I722" s="1"/>
      <c r="J722" s="1"/>
      <c r="K722" s="1"/>
      <c r="L722" s="1"/>
      <c r="M722" s="1"/>
      <c r="N722" s="1"/>
      <c r="O722" s="1"/>
    </row>
    <row r="723" spans="1:15" ht="9.75" customHeight="1">
      <c r="A723" s="1"/>
      <c r="B723" s="1"/>
      <c r="C723" s="1"/>
      <c r="D723" s="1"/>
      <c r="E723" s="1"/>
      <c r="F723" s="1"/>
      <c r="G723" s="1"/>
      <c r="H723" s="1"/>
      <c r="I723" s="1"/>
      <c r="J723" s="1"/>
      <c r="K723" s="1"/>
      <c r="L723" s="1"/>
      <c r="M723" s="1"/>
      <c r="N723" s="1"/>
      <c r="O723" s="1"/>
    </row>
    <row r="724" spans="1:15" ht="9.75" customHeight="1">
      <c r="A724" s="1"/>
      <c r="B724" s="1"/>
      <c r="C724" s="1"/>
      <c r="D724" s="1"/>
      <c r="E724" s="1"/>
      <c r="F724" s="1"/>
      <c r="G724" s="1"/>
      <c r="H724" s="1"/>
      <c r="I724" s="1"/>
      <c r="J724" s="1"/>
      <c r="K724" s="1"/>
      <c r="L724" s="1"/>
      <c r="M724" s="1"/>
      <c r="N724" s="1"/>
      <c r="O724" s="1"/>
    </row>
    <row r="725" spans="1:15" ht="9.75" customHeight="1">
      <c r="A725" s="1"/>
      <c r="B725" s="1"/>
      <c r="C725" s="1"/>
      <c r="D725" s="1"/>
      <c r="E725" s="1"/>
      <c r="F725" s="1"/>
      <c r="G725" s="1"/>
      <c r="H725" s="1"/>
      <c r="I725" s="1"/>
      <c r="J725" s="1"/>
      <c r="K725" s="1"/>
      <c r="L725" s="1"/>
      <c r="M725" s="1"/>
      <c r="N725" s="1"/>
      <c r="O725" s="1"/>
    </row>
    <row r="726" spans="1:15" ht="9.75" customHeight="1">
      <c r="A726" s="1"/>
      <c r="B726" s="1"/>
      <c r="C726" s="1"/>
      <c r="D726" s="1"/>
      <c r="E726" s="1"/>
      <c r="F726" s="1"/>
      <c r="G726" s="1"/>
      <c r="H726" s="1"/>
      <c r="I726" s="1"/>
      <c r="J726" s="1"/>
      <c r="K726" s="1"/>
      <c r="L726" s="1"/>
      <c r="M726" s="1"/>
      <c r="N726" s="1"/>
      <c r="O726" s="1"/>
    </row>
    <row r="727" spans="1:15" ht="9.75" customHeight="1">
      <c r="A727" s="1"/>
      <c r="B727" s="1"/>
      <c r="C727" s="1"/>
      <c r="D727" s="1"/>
      <c r="E727" s="1"/>
      <c r="F727" s="1"/>
      <c r="G727" s="1"/>
      <c r="H727" s="1"/>
      <c r="I727" s="1"/>
      <c r="J727" s="1"/>
      <c r="K727" s="1"/>
      <c r="L727" s="1"/>
      <c r="M727" s="1"/>
      <c r="N727" s="1"/>
      <c r="O727" s="1"/>
    </row>
    <row r="728" spans="1:15" ht="9.75" customHeight="1">
      <c r="A728" s="1"/>
      <c r="B728" s="1"/>
      <c r="C728" s="1"/>
      <c r="D728" s="1"/>
      <c r="E728" s="1"/>
      <c r="F728" s="1"/>
      <c r="G728" s="1"/>
      <c r="H728" s="1"/>
      <c r="I728" s="1"/>
      <c r="J728" s="1"/>
      <c r="K728" s="1"/>
      <c r="L728" s="1"/>
      <c r="M728" s="1"/>
      <c r="N728" s="1"/>
      <c r="O728" s="1"/>
    </row>
    <row r="729" spans="1:15" ht="9.75" customHeight="1">
      <c r="A729" s="1"/>
      <c r="B729" s="1"/>
      <c r="C729" s="1"/>
      <c r="D729" s="1"/>
      <c r="E729" s="1"/>
      <c r="F729" s="1"/>
      <c r="G729" s="1"/>
      <c r="H729" s="1"/>
      <c r="I729" s="1"/>
      <c r="J729" s="1"/>
      <c r="K729" s="1"/>
      <c r="L729" s="1"/>
      <c r="M729" s="1"/>
      <c r="N729" s="1"/>
      <c r="O729" s="1"/>
    </row>
    <row r="730" spans="1:15" ht="9.75" customHeight="1">
      <c r="A730" s="1"/>
      <c r="B730" s="1"/>
      <c r="C730" s="1"/>
      <c r="D730" s="1"/>
      <c r="E730" s="1"/>
      <c r="F730" s="1"/>
      <c r="G730" s="1"/>
      <c r="H730" s="1"/>
      <c r="I730" s="1"/>
      <c r="J730" s="1"/>
      <c r="K730" s="1"/>
      <c r="L730" s="1"/>
      <c r="M730" s="1"/>
      <c r="N730" s="1"/>
      <c r="O730" s="1"/>
    </row>
    <row r="731" spans="1:15" ht="9.75" customHeight="1">
      <c r="A731" s="1"/>
      <c r="B731" s="1"/>
      <c r="C731" s="1"/>
      <c r="D731" s="1"/>
      <c r="E731" s="1"/>
      <c r="F731" s="1"/>
      <c r="G731" s="1"/>
      <c r="H731" s="1"/>
      <c r="I731" s="1"/>
      <c r="J731" s="1"/>
      <c r="K731" s="1"/>
      <c r="L731" s="1"/>
      <c r="M731" s="1"/>
      <c r="N731" s="1"/>
      <c r="O731" s="1"/>
    </row>
    <row r="732" spans="1:15" ht="9.75" customHeight="1">
      <c r="A732" s="1"/>
      <c r="B732" s="1"/>
      <c r="C732" s="1"/>
      <c r="D732" s="1"/>
      <c r="E732" s="1"/>
      <c r="F732" s="1"/>
      <c r="G732" s="1"/>
      <c r="H732" s="1"/>
      <c r="I732" s="1"/>
      <c r="J732" s="1"/>
      <c r="K732" s="1"/>
      <c r="L732" s="1"/>
      <c r="M732" s="1"/>
      <c r="N732" s="1"/>
      <c r="O732" s="1"/>
    </row>
    <row r="733" spans="1:15" ht="9.75" customHeight="1">
      <c r="A733" s="1"/>
      <c r="B733" s="1"/>
      <c r="C733" s="1"/>
      <c r="D733" s="1"/>
      <c r="E733" s="1"/>
      <c r="F733" s="1"/>
      <c r="G733" s="1"/>
      <c r="H733" s="1"/>
      <c r="I733" s="1"/>
      <c r="J733" s="1"/>
      <c r="K733" s="1"/>
      <c r="L733" s="1"/>
      <c r="M733" s="1"/>
      <c r="N733" s="1"/>
      <c r="O733" s="1"/>
    </row>
    <row r="734" spans="1:15" ht="9.75" customHeight="1">
      <c r="A734" s="1"/>
      <c r="B734" s="1"/>
      <c r="C734" s="1"/>
      <c r="D734" s="1"/>
      <c r="E734" s="1"/>
      <c r="F734" s="1"/>
      <c r="G734" s="1"/>
      <c r="H734" s="1"/>
      <c r="I734" s="1"/>
      <c r="J734" s="1"/>
      <c r="K734" s="1"/>
      <c r="L734" s="1"/>
      <c r="M734" s="1"/>
      <c r="N734" s="1"/>
      <c r="O734" s="1"/>
    </row>
    <row r="735" spans="1:15" ht="9.75" customHeight="1">
      <c r="A735" s="1"/>
      <c r="B735" s="1"/>
      <c r="C735" s="1"/>
      <c r="D735" s="1"/>
      <c r="E735" s="1"/>
      <c r="F735" s="1"/>
      <c r="G735" s="1"/>
      <c r="H735" s="1"/>
      <c r="I735" s="1"/>
      <c r="J735" s="1"/>
      <c r="K735" s="1"/>
      <c r="L735" s="1"/>
      <c r="M735" s="1"/>
      <c r="N735" s="1"/>
      <c r="O735" s="1"/>
    </row>
    <row r="736" spans="1:15" ht="9.75" customHeight="1">
      <c r="A736" s="1"/>
      <c r="B736" s="1"/>
      <c r="C736" s="1"/>
      <c r="D736" s="1"/>
      <c r="E736" s="1"/>
      <c r="F736" s="1"/>
      <c r="G736" s="1"/>
      <c r="H736" s="1"/>
      <c r="I736" s="1"/>
      <c r="J736" s="1"/>
      <c r="K736" s="1"/>
      <c r="L736" s="1"/>
      <c r="M736" s="1"/>
      <c r="N736" s="1"/>
      <c r="O736" s="1"/>
    </row>
    <row r="737" spans="1:15" ht="9.75" customHeight="1">
      <c r="A737" s="1"/>
      <c r="B737" s="1"/>
      <c r="C737" s="1"/>
      <c r="D737" s="1"/>
      <c r="E737" s="1"/>
      <c r="F737" s="1"/>
      <c r="G737" s="1"/>
      <c r="H737" s="1"/>
      <c r="I737" s="1"/>
      <c r="J737" s="1"/>
      <c r="K737" s="1"/>
      <c r="L737" s="1"/>
      <c r="M737" s="1"/>
      <c r="N737" s="1"/>
      <c r="O737" s="1"/>
    </row>
    <row r="738" spans="1:15" ht="9.75" customHeight="1">
      <c r="A738" s="1"/>
      <c r="B738" s="1"/>
      <c r="C738" s="1"/>
      <c r="D738" s="1"/>
      <c r="E738" s="1"/>
      <c r="F738" s="1"/>
      <c r="G738" s="1"/>
      <c r="H738" s="1"/>
      <c r="I738" s="1"/>
      <c r="J738" s="1"/>
      <c r="K738" s="1"/>
      <c r="L738" s="1"/>
      <c r="M738" s="1"/>
      <c r="N738" s="1"/>
      <c r="O738" s="1"/>
    </row>
    <row r="739" spans="1:15" ht="9.75" customHeight="1">
      <c r="A739" s="1"/>
      <c r="B739" s="1"/>
      <c r="C739" s="1"/>
      <c r="D739" s="1"/>
      <c r="E739" s="1"/>
      <c r="F739" s="1"/>
      <c r="G739" s="1"/>
      <c r="H739" s="1"/>
      <c r="I739" s="1"/>
      <c r="J739" s="1"/>
      <c r="K739" s="1"/>
      <c r="L739" s="1"/>
      <c r="M739" s="1"/>
      <c r="N739" s="1"/>
      <c r="O739" s="1"/>
    </row>
    <row r="740" spans="1:15" ht="9.75" customHeight="1">
      <c r="A740" s="1"/>
      <c r="B740" s="1"/>
      <c r="C740" s="1"/>
      <c r="D740" s="1"/>
      <c r="E740" s="1"/>
      <c r="F740" s="1"/>
      <c r="G740" s="1"/>
      <c r="H740" s="1"/>
      <c r="I740" s="1"/>
      <c r="J740" s="1"/>
      <c r="K740" s="1"/>
      <c r="L740" s="1"/>
      <c r="M740" s="1"/>
      <c r="N740" s="1"/>
      <c r="O740" s="1"/>
    </row>
    <row r="741" spans="1:15" ht="9.75" customHeight="1">
      <c r="A741" s="1"/>
      <c r="B741" s="1"/>
      <c r="C741" s="1"/>
      <c r="D741" s="1"/>
      <c r="E741" s="1"/>
      <c r="F741" s="1"/>
      <c r="G741" s="1"/>
      <c r="H741" s="1"/>
      <c r="I741" s="1"/>
      <c r="J741" s="1"/>
      <c r="K741" s="1"/>
      <c r="L741" s="1"/>
      <c r="M741" s="1"/>
      <c r="N741" s="1"/>
      <c r="O741" s="1"/>
    </row>
    <row r="742" spans="1:15" ht="9.75" customHeight="1">
      <c r="A742" s="1"/>
      <c r="B742" s="1"/>
      <c r="C742" s="1"/>
      <c r="D742" s="1"/>
      <c r="E742" s="1"/>
      <c r="F742" s="1"/>
      <c r="G742" s="1"/>
      <c r="H742" s="1"/>
      <c r="I742" s="1"/>
      <c r="J742" s="1"/>
      <c r="K742" s="1"/>
      <c r="L742" s="1"/>
      <c r="M742" s="1"/>
      <c r="N742" s="1"/>
      <c r="O742" s="1"/>
    </row>
    <row r="743" spans="1:15" ht="9.75" customHeight="1">
      <c r="A743" s="1"/>
      <c r="B743" s="1"/>
      <c r="C743" s="1"/>
      <c r="D743" s="1"/>
      <c r="E743" s="1"/>
      <c r="F743" s="1"/>
      <c r="G743" s="1"/>
      <c r="H743" s="1"/>
      <c r="I743" s="1"/>
      <c r="J743" s="1"/>
      <c r="K743" s="1"/>
      <c r="L743" s="1"/>
      <c r="M743" s="1"/>
      <c r="N743" s="1"/>
      <c r="O743" s="1"/>
    </row>
    <row r="744" spans="1:15" ht="9.75" customHeight="1">
      <c r="A744" s="1"/>
      <c r="B744" s="1"/>
      <c r="C744" s="1"/>
      <c r="D744" s="1"/>
      <c r="E744" s="1"/>
      <c r="F744" s="1"/>
      <c r="G744" s="1"/>
      <c r="H744" s="1"/>
      <c r="I744" s="1"/>
      <c r="J744" s="1"/>
      <c r="K744" s="1"/>
      <c r="L744" s="1"/>
      <c r="M744" s="1"/>
      <c r="N744" s="1"/>
      <c r="O744" s="1"/>
    </row>
    <row r="745" spans="1:15" ht="9.75" customHeight="1">
      <c r="A745" s="1"/>
      <c r="B745" s="1"/>
      <c r="C745" s="1"/>
      <c r="D745" s="1"/>
      <c r="E745" s="1"/>
      <c r="F745" s="1"/>
      <c r="G745" s="1"/>
      <c r="H745" s="1"/>
      <c r="I745" s="1"/>
      <c r="J745" s="1"/>
      <c r="K745" s="1"/>
      <c r="L745" s="1"/>
      <c r="M745" s="1"/>
      <c r="N745" s="1"/>
      <c r="O745" s="1"/>
    </row>
    <row r="746" spans="1:15" ht="9.75" customHeight="1">
      <c r="A746" s="1"/>
      <c r="B746" s="1"/>
      <c r="C746" s="1"/>
      <c r="D746" s="1"/>
      <c r="E746" s="1"/>
      <c r="F746" s="1"/>
      <c r="G746" s="1"/>
      <c r="H746" s="1"/>
      <c r="I746" s="1"/>
      <c r="J746" s="1"/>
      <c r="K746" s="1"/>
      <c r="L746" s="1"/>
      <c r="M746" s="1"/>
      <c r="N746" s="1"/>
      <c r="O746" s="1"/>
    </row>
    <row r="747" spans="1:15" ht="9.75" customHeight="1">
      <c r="A747" s="1"/>
      <c r="B747" s="1"/>
      <c r="C747" s="1"/>
      <c r="D747" s="1"/>
      <c r="E747" s="1"/>
      <c r="F747" s="1"/>
      <c r="G747" s="1"/>
      <c r="H747" s="1"/>
      <c r="I747" s="1"/>
      <c r="J747" s="1"/>
      <c r="K747" s="1"/>
      <c r="L747" s="1"/>
      <c r="M747" s="1"/>
      <c r="N747" s="1"/>
      <c r="O747" s="1"/>
    </row>
    <row r="748" spans="1:15" ht="9.75" customHeight="1">
      <c r="A748" s="1"/>
      <c r="B748" s="1"/>
      <c r="C748" s="1"/>
      <c r="D748" s="1"/>
      <c r="E748" s="1"/>
      <c r="F748" s="1"/>
      <c r="G748" s="1"/>
      <c r="H748" s="1"/>
      <c r="I748" s="1"/>
      <c r="J748" s="1"/>
      <c r="K748" s="1"/>
      <c r="L748" s="1"/>
      <c r="M748" s="1"/>
      <c r="N748" s="1"/>
      <c r="O748" s="1"/>
    </row>
    <row r="749" spans="1:15" ht="9.75" customHeight="1">
      <c r="A749" s="1"/>
      <c r="B749" s="1"/>
      <c r="C749" s="1"/>
      <c r="D749" s="1"/>
      <c r="E749" s="1"/>
      <c r="F749" s="1"/>
      <c r="G749" s="1"/>
      <c r="H749" s="1"/>
      <c r="I749" s="1"/>
      <c r="J749" s="1"/>
      <c r="K749" s="1"/>
      <c r="L749" s="1"/>
      <c r="M749" s="1"/>
      <c r="N749" s="1"/>
      <c r="O749" s="1"/>
    </row>
    <row r="750" spans="1:15" ht="9.75" customHeight="1">
      <c r="A750" s="1"/>
      <c r="B750" s="1"/>
      <c r="C750" s="1"/>
      <c r="D750" s="1"/>
      <c r="E750" s="1"/>
      <c r="F750" s="1"/>
      <c r="G750" s="1"/>
      <c r="H750" s="1"/>
      <c r="I750" s="1"/>
      <c r="J750" s="1"/>
      <c r="K750" s="1"/>
      <c r="L750" s="1"/>
      <c r="M750" s="1"/>
      <c r="N750" s="1"/>
      <c r="O750" s="1"/>
    </row>
    <row r="751" spans="1:15" ht="9.75" customHeight="1">
      <c r="A751" s="1"/>
      <c r="B751" s="1"/>
      <c r="C751" s="1"/>
      <c r="D751" s="1"/>
      <c r="E751" s="1"/>
      <c r="F751" s="1"/>
      <c r="G751" s="1"/>
      <c r="H751" s="1"/>
      <c r="I751" s="1"/>
      <c r="J751" s="1"/>
      <c r="K751" s="1"/>
      <c r="L751" s="1"/>
      <c r="M751" s="1"/>
      <c r="N751" s="1"/>
      <c r="O751" s="1"/>
    </row>
    <row r="752" spans="1:15" ht="9.75" customHeight="1">
      <c r="A752" s="1"/>
      <c r="B752" s="1"/>
      <c r="C752" s="1"/>
      <c r="D752" s="1"/>
      <c r="E752" s="1"/>
      <c r="F752" s="1"/>
      <c r="G752" s="1"/>
      <c r="H752" s="1"/>
      <c r="I752" s="1"/>
      <c r="J752" s="1"/>
      <c r="K752" s="1"/>
      <c r="L752" s="1"/>
      <c r="M752" s="1"/>
      <c r="N752" s="1"/>
      <c r="O752" s="1"/>
    </row>
    <row r="753" spans="1:15" ht="9.75" customHeight="1">
      <c r="A753" s="1"/>
      <c r="B753" s="1"/>
      <c r="C753" s="1"/>
      <c r="D753" s="1"/>
      <c r="E753" s="1"/>
      <c r="F753" s="1"/>
      <c r="G753" s="1"/>
      <c r="H753" s="1"/>
      <c r="I753" s="1"/>
      <c r="J753" s="1"/>
      <c r="K753" s="1"/>
      <c r="L753" s="1"/>
      <c r="M753" s="1"/>
      <c r="N753" s="1"/>
      <c r="O753" s="1"/>
    </row>
    <row r="754" spans="1:15" ht="9.75" customHeight="1">
      <c r="A754" s="1"/>
      <c r="B754" s="1"/>
      <c r="C754" s="1"/>
      <c r="D754" s="1"/>
      <c r="E754" s="1"/>
      <c r="F754" s="1"/>
      <c r="G754" s="1"/>
      <c r="H754" s="1"/>
      <c r="I754" s="1"/>
      <c r="J754" s="1"/>
      <c r="K754" s="1"/>
      <c r="L754" s="1"/>
      <c r="M754" s="1"/>
      <c r="N754" s="1"/>
      <c r="O754" s="1"/>
    </row>
    <row r="755" spans="1:15" ht="9.75" customHeight="1">
      <c r="A755" s="1"/>
      <c r="B755" s="1"/>
      <c r="C755" s="1"/>
      <c r="D755" s="1"/>
      <c r="E755" s="1"/>
      <c r="F755" s="1"/>
      <c r="G755" s="1"/>
      <c r="H755" s="1"/>
      <c r="I755" s="1"/>
      <c r="J755" s="1"/>
      <c r="K755" s="1"/>
      <c r="L755" s="1"/>
      <c r="M755" s="1"/>
      <c r="N755" s="1"/>
      <c r="O755" s="1"/>
    </row>
    <row r="756" spans="1:15" ht="9.75" customHeight="1">
      <c r="A756" s="1"/>
      <c r="B756" s="1"/>
      <c r="C756" s="1"/>
      <c r="D756" s="1"/>
      <c r="E756" s="1"/>
      <c r="F756" s="1"/>
      <c r="G756" s="1"/>
      <c r="H756" s="1"/>
      <c r="I756" s="1"/>
      <c r="J756" s="1"/>
      <c r="K756" s="1"/>
      <c r="L756" s="1"/>
      <c r="M756" s="1"/>
      <c r="N756" s="1"/>
      <c r="O756" s="1"/>
    </row>
    <row r="757" spans="1:15" ht="9.75" customHeight="1">
      <c r="A757" s="1"/>
      <c r="B757" s="1"/>
      <c r="C757" s="1"/>
      <c r="D757" s="1"/>
      <c r="E757" s="1"/>
      <c r="F757" s="1"/>
      <c r="G757" s="1"/>
      <c r="H757" s="1"/>
      <c r="I757" s="1"/>
      <c r="J757" s="1"/>
      <c r="K757" s="1"/>
      <c r="L757" s="1"/>
      <c r="M757" s="1"/>
      <c r="N757" s="1"/>
      <c r="O757" s="1"/>
    </row>
    <row r="758" spans="1:15" ht="9.75" customHeight="1">
      <c r="A758" s="1"/>
      <c r="B758" s="1"/>
      <c r="C758" s="1"/>
      <c r="D758" s="1"/>
      <c r="E758" s="1"/>
      <c r="F758" s="1"/>
      <c r="G758" s="1"/>
      <c r="H758" s="1"/>
      <c r="I758" s="1"/>
      <c r="J758" s="1"/>
      <c r="K758" s="1"/>
      <c r="L758" s="1"/>
      <c r="M758" s="1"/>
      <c r="N758" s="1"/>
      <c r="O758" s="1"/>
    </row>
    <row r="759" spans="1:15" ht="9.75" customHeight="1">
      <c r="A759" s="1"/>
      <c r="B759" s="1"/>
      <c r="C759" s="1"/>
      <c r="D759" s="1"/>
      <c r="E759" s="1"/>
      <c r="F759" s="1"/>
      <c r="G759" s="1"/>
      <c r="H759" s="1"/>
      <c r="I759" s="1"/>
      <c r="J759" s="1"/>
      <c r="K759" s="1"/>
      <c r="L759" s="1"/>
      <c r="M759" s="1"/>
      <c r="N759" s="1"/>
      <c r="O759" s="1"/>
    </row>
    <row r="760" spans="1:15" ht="9.75" customHeight="1">
      <c r="A760" s="1"/>
      <c r="B760" s="1"/>
      <c r="C760" s="1"/>
      <c r="D760" s="1"/>
      <c r="E760" s="1"/>
      <c r="F760" s="1"/>
      <c r="G760" s="1"/>
      <c r="H760" s="1"/>
      <c r="I760" s="1"/>
      <c r="J760" s="1"/>
      <c r="K760" s="1"/>
      <c r="L760" s="1"/>
      <c r="M760" s="1"/>
      <c r="N760" s="1"/>
      <c r="O760" s="1"/>
    </row>
    <row r="761" spans="1:15" ht="9.75" customHeight="1">
      <c r="A761" s="1"/>
      <c r="B761" s="1"/>
      <c r="C761" s="1"/>
      <c r="D761" s="1"/>
      <c r="E761" s="1"/>
      <c r="F761" s="1"/>
      <c r="G761" s="1"/>
      <c r="H761" s="1"/>
      <c r="I761" s="1"/>
      <c r="J761" s="1"/>
      <c r="K761" s="1"/>
      <c r="L761" s="1"/>
      <c r="M761" s="1"/>
      <c r="N761" s="1"/>
      <c r="O761" s="1"/>
    </row>
    <row r="762" spans="1:15" ht="9.75" customHeight="1">
      <c r="A762" s="1"/>
      <c r="B762" s="1"/>
      <c r="C762" s="1"/>
      <c r="D762" s="1"/>
      <c r="E762" s="1"/>
      <c r="F762" s="1"/>
      <c r="G762" s="1"/>
      <c r="H762" s="1"/>
      <c r="I762" s="1"/>
      <c r="J762" s="1"/>
      <c r="K762" s="1"/>
      <c r="L762" s="1"/>
      <c r="M762" s="1"/>
      <c r="N762" s="1"/>
      <c r="O762" s="1"/>
    </row>
    <row r="763" spans="1:15" ht="9.75" customHeight="1">
      <c r="A763" s="1"/>
      <c r="B763" s="1"/>
      <c r="C763" s="1"/>
      <c r="D763" s="1"/>
      <c r="E763" s="1"/>
      <c r="F763" s="1"/>
      <c r="G763" s="1"/>
      <c r="H763" s="1"/>
      <c r="I763" s="1"/>
      <c r="J763" s="1"/>
      <c r="K763" s="1"/>
      <c r="L763" s="1"/>
      <c r="M763" s="1"/>
      <c r="N763" s="1"/>
      <c r="O763" s="1"/>
    </row>
    <row r="764" spans="1:15" ht="9.75" customHeight="1">
      <c r="A764" s="1"/>
      <c r="B764" s="1"/>
      <c r="C764" s="1"/>
      <c r="D764" s="1"/>
      <c r="E764" s="1"/>
      <c r="F764" s="1"/>
      <c r="G764" s="1"/>
      <c r="H764" s="1"/>
      <c r="I764" s="1"/>
      <c r="J764" s="1"/>
      <c r="K764" s="1"/>
      <c r="L764" s="1"/>
      <c r="M764" s="1"/>
      <c r="N764" s="1"/>
      <c r="O764" s="1"/>
    </row>
    <row r="765" spans="1:15" ht="9.75" customHeight="1">
      <c r="A765" s="1"/>
      <c r="B765" s="1"/>
      <c r="C765" s="1"/>
      <c r="D765" s="1"/>
      <c r="E765" s="1"/>
      <c r="F765" s="1"/>
      <c r="G765" s="1"/>
      <c r="H765" s="1"/>
      <c r="I765" s="1"/>
      <c r="J765" s="1"/>
      <c r="K765" s="1"/>
      <c r="L765" s="1"/>
      <c r="M765" s="1"/>
      <c r="N765" s="1"/>
      <c r="O765" s="1"/>
    </row>
    <row r="766" spans="1:15" ht="9.75" customHeight="1">
      <c r="A766" s="1"/>
      <c r="B766" s="1"/>
      <c r="C766" s="1"/>
      <c r="D766" s="1"/>
      <c r="E766" s="1"/>
      <c r="F766" s="1"/>
      <c r="G766" s="1"/>
      <c r="H766" s="1"/>
      <c r="I766" s="1"/>
      <c r="J766" s="1"/>
      <c r="K766" s="1"/>
      <c r="L766" s="1"/>
      <c r="M766" s="1"/>
      <c r="N766" s="1"/>
      <c r="O766" s="1"/>
    </row>
    <row r="767" spans="1:15" ht="9.75" customHeight="1">
      <c r="A767" s="1"/>
      <c r="B767" s="1"/>
      <c r="C767" s="1"/>
      <c r="D767" s="1"/>
      <c r="E767" s="1"/>
      <c r="F767" s="1"/>
      <c r="G767" s="1"/>
      <c r="H767" s="1"/>
      <c r="I767" s="1"/>
      <c r="J767" s="1"/>
      <c r="K767" s="1"/>
      <c r="L767" s="1"/>
      <c r="M767" s="1"/>
      <c r="N767" s="1"/>
      <c r="O767" s="1"/>
    </row>
    <row r="768" spans="1:15" ht="9.75" customHeight="1">
      <c r="A768" s="1"/>
      <c r="B768" s="1"/>
      <c r="C768" s="1"/>
      <c r="D768" s="1"/>
      <c r="E768" s="1"/>
      <c r="F768" s="1"/>
      <c r="G768" s="1"/>
      <c r="H768" s="1"/>
      <c r="I768" s="1"/>
      <c r="J768" s="1"/>
      <c r="K768" s="1"/>
      <c r="L768" s="1"/>
      <c r="M768" s="1"/>
      <c r="N768" s="1"/>
      <c r="O768" s="1"/>
    </row>
    <row r="769" spans="1:15" ht="9.75" customHeight="1">
      <c r="A769" s="1"/>
      <c r="B769" s="1"/>
      <c r="C769" s="1"/>
      <c r="D769" s="1"/>
      <c r="E769" s="1"/>
      <c r="F769" s="1"/>
      <c r="G769" s="1"/>
      <c r="H769" s="1"/>
      <c r="I769" s="1"/>
      <c r="J769" s="1"/>
      <c r="K769" s="1"/>
      <c r="L769" s="1"/>
      <c r="M769" s="1"/>
      <c r="N769" s="1"/>
      <c r="O769" s="1"/>
    </row>
    <row r="770" spans="1:15" ht="9.75" customHeight="1">
      <c r="A770" s="1"/>
      <c r="B770" s="1"/>
      <c r="C770" s="1"/>
      <c r="D770" s="1"/>
      <c r="E770" s="1"/>
      <c r="F770" s="1"/>
      <c r="G770" s="1"/>
      <c r="H770" s="1"/>
      <c r="I770" s="1"/>
      <c r="J770" s="1"/>
      <c r="K770" s="1"/>
      <c r="L770" s="1"/>
      <c r="M770" s="1"/>
      <c r="N770" s="1"/>
      <c r="O770" s="1"/>
    </row>
    <row r="771" spans="1:15" ht="9.75" customHeight="1">
      <c r="A771" s="1"/>
      <c r="B771" s="1"/>
      <c r="C771" s="1"/>
      <c r="D771" s="1"/>
      <c r="E771" s="1"/>
      <c r="F771" s="1"/>
      <c r="G771" s="1"/>
      <c r="H771" s="1"/>
      <c r="I771" s="1"/>
      <c r="J771" s="1"/>
      <c r="K771" s="1"/>
      <c r="L771" s="1"/>
      <c r="M771" s="1"/>
      <c r="N771" s="1"/>
      <c r="O771" s="1"/>
    </row>
    <row r="772" spans="1:15" ht="9.75" customHeight="1">
      <c r="A772" s="1"/>
      <c r="B772" s="1"/>
      <c r="C772" s="1"/>
      <c r="D772" s="1"/>
      <c r="E772" s="1"/>
      <c r="F772" s="1"/>
      <c r="G772" s="1"/>
      <c r="H772" s="1"/>
      <c r="I772" s="1"/>
      <c r="J772" s="1"/>
      <c r="K772" s="1"/>
      <c r="L772" s="1"/>
      <c r="M772" s="1"/>
      <c r="N772" s="1"/>
      <c r="O772" s="1"/>
    </row>
    <row r="773" spans="1:15" ht="9.75" customHeight="1">
      <c r="A773" s="1"/>
      <c r="B773" s="1"/>
      <c r="C773" s="1"/>
      <c r="D773" s="1"/>
      <c r="E773" s="1"/>
      <c r="F773" s="1"/>
      <c r="G773" s="1"/>
      <c r="H773" s="1"/>
      <c r="I773" s="1"/>
      <c r="J773" s="1"/>
      <c r="K773" s="1"/>
      <c r="L773" s="1"/>
      <c r="M773" s="1"/>
      <c r="N773" s="1"/>
      <c r="O773" s="1"/>
    </row>
    <row r="774" spans="1:15" ht="9.75" customHeight="1">
      <c r="A774" s="1"/>
      <c r="B774" s="1"/>
      <c r="C774" s="1"/>
      <c r="D774" s="1"/>
      <c r="E774" s="1"/>
      <c r="F774" s="1"/>
      <c r="G774" s="1"/>
      <c r="H774" s="1"/>
      <c r="I774" s="1"/>
      <c r="J774" s="1"/>
      <c r="K774" s="1"/>
      <c r="L774" s="1"/>
      <c r="M774" s="1"/>
      <c r="N774" s="1"/>
      <c r="O774" s="1"/>
    </row>
    <row r="775" spans="1:15" ht="9.75" customHeight="1">
      <c r="A775" s="1"/>
      <c r="B775" s="1"/>
      <c r="C775" s="1"/>
      <c r="D775" s="1"/>
      <c r="E775" s="1"/>
      <c r="F775" s="1"/>
      <c r="G775" s="1"/>
      <c r="H775" s="1"/>
      <c r="I775" s="1"/>
      <c r="J775" s="1"/>
      <c r="K775" s="1"/>
      <c r="L775" s="1"/>
      <c r="M775" s="1"/>
      <c r="N775" s="1"/>
      <c r="O775" s="1"/>
    </row>
    <row r="776" spans="1:15" ht="9.75" customHeight="1">
      <c r="A776" s="1"/>
      <c r="B776" s="1"/>
      <c r="C776" s="1"/>
      <c r="D776" s="1"/>
      <c r="E776" s="1"/>
      <c r="F776" s="1"/>
      <c r="G776" s="1"/>
      <c r="H776" s="1"/>
      <c r="I776" s="1"/>
      <c r="J776" s="1"/>
      <c r="K776" s="1"/>
      <c r="L776" s="1"/>
      <c r="M776" s="1"/>
      <c r="N776" s="1"/>
      <c r="O776" s="1"/>
    </row>
    <row r="777" spans="1:15" ht="9.75" customHeight="1">
      <c r="A777" s="1"/>
      <c r="B777" s="1"/>
      <c r="C777" s="1"/>
      <c r="D777" s="1"/>
      <c r="E777" s="1"/>
      <c r="F777" s="1"/>
      <c r="G777" s="1"/>
      <c r="H777" s="1"/>
      <c r="I777" s="1"/>
      <c r="J777" s="1"/>
      <c r="K777" s="1"/>
      <c r="L777" s="1"/>
      <c r="M777" s="1"/>
      <c r="N777" s="1"/>
      <c r="O777" s="1"/>
    </row>
    <row r="778" spans="1:15" ht="9.75" customHeight="1">
      <c r="A778" s="1"/>
      <c r="B778" s="1"/>
      <c r="C778" s="1"/>
      <c r="D778" s="1"/>
      <c r="E778" s="1"/>
      <c r="F778" s="1"/>
      <c r="G778" s="1"/>
      <c r="H778" s="1"/>
      <c r="I778" s="1"/>
      <c r="J778" s="1"/>
      <c r="K778" s="1"/>
      <c r="L778" s="1"/>
      <c r="M778" s="1"/>
      <c r="N778" s="1"/>
      <c r="O778" s="1"/>
    </row>
    <row r="779" spans="1:15" ht="9.75" customHeight="1">
      <c r="A779" s="1"/>
      <c r="B779" s="1"/>
      <c r="C779" s="1"/>
      <c r="D779" s="1"/>
      <c r="E779" s="1"/>
      <c r="F779" s="1"/>
      <c r="G779" s="1"/>
      <c r="H779" s="1"/>
      <c r="I779" s="1"/>
      <c r="J779" s="1"/>
      <c r="K779" s="1"/>
      <c r="L779" s="1"/>
      <c r="M779" s="1"/>
      <c r="N779" s="1"/>
      <c r="O779" s="1"/>
    </row>
    <row r="780" spans="1:15" ht="9.75" customHeight="1">
      <c r="A780" s="1"/>
      <c r="B780" s="1"/>
      <c r="C780" s="1"/>
      <c r="D780" s="1"/>
      <c r="E780" s="1"/>
      <c r="F780" s="1"/>
      <c r="G780" s="1"/>
      <c r="H780" s="1"/>
      <c r="I780" s="1"/>
      <c r="J780" s="1"/>
      <c r="K780" s="1"/>
      <c r="L780" s="1"/>
      <c r="M780" s="1"/>
      <c r="N780" s="1"/>
      <c r="O780" s="1"/>
    </row>
    <row r="781" spans="1:15" ht="9.75" customHeight="1">
      <c r="A781" s="1"/>
      <c r="B781" s="1"/>
      <c r="C781" s="1"/>
      <c r="D781" s="1"/>
      <c r="E781" s="1"/>
      <c r="F781" s="1"/>
      <c r="G781" s="1"/>
      <c r="H781" s="1"/>
      <c r="I781" s="1"/>
      <c r="J781" s="1"/>
      <c r="K781" s="1"/>
      <c r="L781" s="1"/>
      <c r="M781" s="1"/>
      <c r="N781" s="1"/>
      <c r="O781" s="1"/>
    </row>
    <row r="782" spans="1:15" ht="9.75" customHeight="1">
      <c r="A782" s="1"/>
      <c r="B782" s="1"/>
      <c r="C782" s="1"/>
      <c r="D782" s="1"/>
      <c r="E782" s="1"/>
      <c r="F782" s="1"/>
      <c r="G782" s="1"/>
      <c r="H782" s="1"/>
      <c r="I782" s="1"/>
      <c r="J782" s="1"/>
      <c r="K782" s="1"/>
      <c r="L782" s="1"/>
      <c r="M782" s="1"/>
      <c r="N782" s="1"/>
      <c r="O782" s="1"/>
    </row>
    <row r="783" spans="1:15" ht="9.75" customHeight="1">
      <c r="A783" s="1"/>
      <c r="B783" s="1"/>
      <c r="C783" s="1"/>
      <c r="D783" s="1"/>
      <c r="E783" s="1"/>
      <c r="F783" s="1"/>
      <c r="G783" s="1"/>
      <c r="H783" s="1"/>
      <c r="I783" s="1"/>
      <c r="J783" s="1"/>
      <c r="K783" s="1"/>
      <c r="L783" s="1"/>
      <c r="M783" s="1"/>
      <c r="N783" s="1"/>
      <c r="O783" s="1"/>
    </row>
    <row r="784" spans="1:15" ht="9.75" customHeight="1">
      <c r="A784" s="1"/>
      <c r="B784" s="1"/>
      <c r="C784" s="1"/>
      <c r="D784" s="1"/>
      <c r="E784" s="1"/>
      <c r="F784" s="1"/>
      <c r="G784" s="1"/>
      <c r="H784" s="1"/>
      <c r="I784" s="1"/>
      <c r="J784" s="1"/>
      <c r="K784" s="1"/>
      <c r="L784" s="1"/>
      <c r="M784" s="1"/>
      <c r="N784" s="1"/>
      <c r="O784" s="1"/>
    </row>
    <row r="785" spans="1:15" ht="9.75" customHeight="1">
      <c r="A785" s="1"/>
      <c r="B785" s="1"/>
      <c r="C785" s="1"/>
      <c r="D785" s="1"/>
      <c r="E785" s="1"/>
      <c r="F785" s="1"/>
      <c r="G785" s="1"/>
      <c r="H785" s="1"/>
      <c r="I785" s="1"/>
      <c r="J785" s="1"/>
      <c r="K785" s="1"/>
      <c r="L785" s="1"/>
      <c r="M785" s="1"/>
      <c r="N785" s="1"/>
      <c r="O785" s="1"/>
    </row>
    <row r="786" spans="1:15" ht="9.75" customHeight="1">
      <c r="A786" s="1"/>
      <c r="B786" s="1"/>
      <c r="C786" s="1"/>
      <c r="D786" s="1"/>
      <c r="E786" s="1"/>
      <c r="F786" s="1"/>
      <c r="G786" s="1"/>
      <c r="H786" s="1"/>
      <c r="I786" s="1"/>
      <c r="J786" s="1"/>
      <c r="K786" s="1"/>
      <c r="L786" s="1"/>
      <c r="M786" s="1"/>
      <c r="N786" s="1"/>
      <c r="O786" s="1"/>
    </row>
    <row r="787" spans="1:15" ht="9.75" customHeight="1">
      <c r="A787" s="1"/>
      <c r="B787" s="1"/>
      <c r="C787" s="1"/>
      <c r="D787" s="1"/>
      <c r="E787" s="1"/>
      <c r="F787" s="1"/>
      <c r="G787" s="1"/>
      <c r="H787" s="1"/>
      <c r="I787" s="1"/>
      <c r="J787" s="1"/>
      <c r="K787" s="1"/>
      <c r="L787" s="1"/>
      <c r="M787" s="1"/>
      <c r="N787" s="1"/>
      <c r="O787" s="1"/>
    </row>
    <row r="788" spans="1:15" ht="9.75" customHeight="1">
      <c r="A788" s="1"/>
      <c r="B788" s="1"/>
      <c r="C788" s="1"/>
      <c r="D788" s="1"/>
      <c r="E788" s="1"/>
      <c r="F788" s="1"/>
      <c r="G788" s="1"/>
      <c r="H788" s="1"/>
      <c r="I788" s="1"/>
      <c r="J788" s="1"/>
      <c r="K788" s="1"/>
      <c r="L788" s="1"/>
      <c r="M788" s="1"/>
      <c r="N788" s="1"/>
      <c r="O788" s="1"/>
    </row>
    <row r="789" spans="1:15" ht="9.75" customHeight="1">
      <c r="A789" s="1"/>
      <c r="B789" s="1"/>
      <c r="C789" s="1"/>
      <c r="D789" s="1"/>
      <c r="E789" s="1"/>
      <c r="F789" s="1"/>
      <c r="G789" s="1"/>
      <c r="H789" s="1"/>
      <c r="I789" s="1"/>
      <c r="J789" s="1"/>
      <c r="K789" s="1"/>
      <c r="L789" s="1"/>
      <c r="M789" s="1"/>
      <c r="N789" s="1"/>
      <c r="O789" s="1"/>
    </row>
    <row r="790" spans="1:15" ht="9.75" customHeight="1">
      <c r="A790" s="1"/>
      <c r="B790" s="1"/>
      <c r="C790" s="1"/>
      <c r="D790" s="1"/>
      <c r="E790" s="1"/>
      <c r="F790" s="1"/>
      <c r="G790" s="1"/>
      <c r="H790" s="1"/>
      <c r="I790" s="1"/>
      <c r="J790" s="1"/>
      <c r="K790" s="1"/>
      <c r="L790" s="1"/>
      <c r="M790" s="1"/>
      <c r="N790" s="1"/>
      <c r="O790" s="1"/>
    </row>
    <row r="791" spans="1:15" ht="9.75" customHeight="1">
      <c r="A791" s="1"/>
      <c r="B791" s="1"/>
      <c r="C791" s="1"/>
      <c r="D791" s="1"/>
      <c r="E791" s="1"/>
      <c r="F791" s="1"/>
      <c r="G791" s="1"/>
      <c r="H791" s="1"/>
      <c r="I791" s="1"/>
      <c r="J791" s="1"/>
      <c r="K791" s="1"/>
      <c r="L791" s="1"/>
      <c r="M791" s="1"/>
      <c r="N791" s="1"/>
      <c r="O791" s="1"/>
    </row>
    <row r="792" spans="1:15" ht="9.75" customHeight="1">
      <c r="A792" s="1"/>
      <c r="B792" s="1"/>
      <c r="C792" s="1"/>
      <c r="D792" s="1"/>
      <c r="E792" s="1"/>
      <c r="F792" s="1"/>
      <c r="G792" s="1"/>
      <c r="H792" s="1"/>
      <c r="I792" s="1"/>
      <c r="J792" s="1"/>
      <c r="K792" s="1"/>
      <c r="L792" s="1"/>
      <c r="M792" s="1"/>
      <c r="N792" s="1"/>
      <c r="O792" s="1"/>
    </row>
    <row r="793" spans="1:15" ht="9.75" customHeight="1">
      <c r="A793" s="1"/>
      <c r="B793" s="1"/>
      <c r="C793" s="1"/>
      <c r="D793" s="1"/>
      <c r="E793" s="1"/>
      <c r="F793" s="1"/>
      <c r="G793" s="1"/>
      <c r="H793" s="1"/>
      <c r="I793" s="1"/>
      <c r="J793" s="1"/>
      <c r="K793" s="1"/>
      <c r="L793" s="1"/>
      <c r="M793" s="1"/>
      <c r="N793" s="1"/>
      <c r="O793" s="1"/>
    </row>
    <row r="794" spans="1:15" ht="9.75" customHeight="1">
      <c r="A794" s="1"/>
      <c r="B794" s="1"/>
      <c r="C794" s="1"/>
      <c r="D794" s="1"/>
      <c r="E794" s="1"/>
      <c r="F794" s="1"/>
      <c r="G794" s="1"/>
      <c r="H794" s="1"/>
      <c r="I794" s="1"/>
      <c r="J794" s="1"/>
      <c r="K794" s="1"/>
      <c r="L794" s="1"/>
      <c r="M794" s="1"/>
      <c r="N794" s="1"/>
      <c r="O794" s="1"/>
    </row>
    <row r="795" spans="1:15" ht="9.75" customHeight="1">
      <c r="A795" s="1"/>
      <c r="B795" s="1"/>
      <c r="C795" s="1"/>
      <c r="D795" s="1"/>
      <c r="E795" s="1"/>
      <c r="F795" s="1"/>
      <c r="G795" s="1"/>
      <c r="H795" s="1"/>
      <c r="I795" s="1"/>
      <c r="J795" s="1"/>
      <c r="K795" s="1"/>
      <c r="L795" s="1"/>
      <c r="M795" s="1"/>
      <c r="N795" s="1"/>
      <c r="O795" s="1"/>
    </row>
    <row r="796" spans="1:15" ht="9.75" customHeight="1">
      <c r="A796" s="1"/>
      <c r="B796" s="1"/>
      <c r="C796" s="1"/>
      <c r="D796" s="1"/>
      <c r="E796" s="1"/>
      <c r="F796" s="1"/>
      <c r="G796" s="1"/>
      <c r="H796" s="1"/>
      <c r="I796" s="1"/>
      <c r="J796" s="1"/>
      <c r="K796" s="1"/>
      <c r="L796" s="1"/>
      <c r="M796" s="1"/>
      <c r="N796" s="1"/>
      <c r="O796" s="1"/>
    </row>
    <row r="797" spans="1:15" ht="9.75" customHeight="1">
      <c r="A797" s="1"/>
      <c r="B797" s="1"/>
      <c r="C797" s="1"/>
      <c r="D797" s="1"/>
      <c r="E797" s="1"/>
      <c r="F797" s="1"/>
      <c r="G797" s="1"/>
      <c r="H797" s="1"/>
      <c r="I797" s="1"/>
      <c r="J797" s="1"/>
      <c r="K797" s="1"/>
      <c r="L797" s="1"/>
      <c r="M797" s="1"/>
      <c r="N797" s="1"/>
      <c r="O797" s="1"/>
    </row>
    <row r="798" spans="1:15" ht="9.75" customHeight="1">
      <c r="A798" s="1"/>
      <c r="B798" s="1"/>
      <c r="C798" s="1"/>
      <c r="D798" s="1"/>
      <c r="E798" s="1"/>
      <c r="F798" s="1"/>
      <c r="G798" s="1"/>
      <c r="H798" s="1"/>
      <c r="I798" s="1"/>
      <c r="J798" s="1"/>
      <c r="K798" s="1"/>
      <c r="L798" s="1"/>
      <c r="M798" s="1"/>
      <c r="N798" s="1"/>
      <c r="O798" s="1"/>
    </row>
    <row r="799" spans="1:15" ht="9.75" customHeight="1">
      <c r="A799" s="1"/>
      <c r="B799" s="1"/>
      <c r="C799" s="1"/>
      <c r="D799" s="1"/>
      <c r="E799" s="1"/>
      <c r="F799" s="1"/>
      <c r="G799" s="1"/>
      <c r="H799" s="1"/>
      <c r="I799" s="1"/>
      <c r="J799" s="1"/>
      <c r="K799" s="1"/>
      <c r="L799" s="1"/>
      <c r="M799" s="1"/>
      <c r="N799" s="1"/>
      <c r="O799" s="1"/>
    </row>
    <row r="800" spans="1:15" ht="9.75" customHeight="1">
      <c r="A800" s="1"/>
      <c r="B800" s="1"/>
      <c r="C800" s="1"/>
      <c r="D800" s="1"/>
      <c r="E800" s="1"/>
      <c r="F800" s="1"/>
      <c r="G800" s="1"/>
      <c r="H800" s="1"/>
      <c r="I800" s="1"/>
      <c r="J800" s="1"/>
      <c r="K800" s="1"/>
      <c r="L800" s="1"/>
      <c r="M800" s="1"/>
      <c r="N800" s="1"/>
      <c r="O800" s="1"/>
    </row>
    <row r="801" spans="1:15" ht="9.75" customHeight="1">
      <c r="A801" s="1"/>
      <c r="B801" s="1"/>
      <c r="C801" s="1"/>
      <c r="D801" s="1"/>
      <c r="E801" s="1"/>
      <c r="F801" s="1"/>
      <c r="G801" s="1"/>
      <c r="H801" s="1"/>
      <c r="I801" s="1"/>
      <c r="J801" s="1"/>
      <c r="K801" s="1"/>
      <c r="L801" s="1"/>
      <c r="M801" s="1"/>
      <c r="N801" s="1"/>
      <c r="O801" s="1"/>
    </row>
    <row r="802" spans="1:15" ht="9.75" customHeight="1">
      <c r="A802" s="1"/>
      <c r="B802" s="1"/>
      <c r="C802" s="1"/>
      <c r="D802" s="1"/>
      <c r="E802" s="1"/>
      <c r="F802" s="1"/>
      <c r="G802" s="1"/>
      <c r="H802" s="1"/>
      <c r="I802" s="1"/>
      <c r="J802" s="1"/>
      <c r="K802" s="1"/>
      <c r="L802" s="1"/>
      <c r="M802" s="1"/>
      <c r="N802" s="1"/>
      <c r="O802" s="1"/>
    </row>
    <row r="803" spans="1:15" ht="9.75" customHeight="1">
      <c r="A803" s="1"/>
      <c r="B803" s="1"/>
      <c r="C803" s="1"/>
      <c r="D803" s="1"/>
      <c r="E803" s="1"/>
      <c r="F803" s="1"/>
      <c r="G803" s="1"/>
      <c r="H803" s="1"/>
      <c r="I803" s="1"/>
      <c r="J803" s="1"/>
      <c r="K803" s="1"/>
      <c r="L803" s="1"/>
      <c r="M803" s="1"/>
      <c r="N803" s="1"/>
      <c r="O803" s="1"/>
    </row>
    <row r="804" spans="1:15" ht="9.75" customHeight="1">
      <c r="A804" s="1"/>
      <c r="B804" s="1"/>
      <c r="C804" s="1"/>
      <c r="D804" s="1"/>
      <c r="E804" s="1"/>
      <c r="F804" s="1"/>
      <c r="G804" s="1"/>
      <c r="H804" s="1"/>
      <c r="I804" s="1"/>
      <c r="J804" s="1"/>
      <c r="K804" s="1"/>
      <c r="L804" s="1"/>
      <c r="M804" s="1"/>
      <c r="N804" s="1"/>
      <c r="O804" s="1"/>
    </row>
    <row r="805" spans="1:15" ht="9.75" customHeight="1">
      <c r="A805" s="1"/>
      <c r="B805" s="1"/>
      <c r="C805" s="1"/>
      <c r="D805" s="1"/>
      <c r="E805" s="1"/>
      <c r="F805" s="1"/>
      <c r="G805" s="1"/>
      <c r="H805" s="1"/>
      <c r="I805" s="1"/>
      <c r="J805" s="1"/>
      <c r="K805" s="1"/>
      <c r="L805" s="1"/>
      <c r="M805" s="1"/>
      <c r="N805" s="1"/>
      <c r="O805" s="1"/>
    </row>
    <row r="806" spans="1:15" ht="9.75" customHeight="1">
      <c r="A806" s="1"/>
      <c r="B806" s="1"/>
      <c r="C806" s="1"/>
      <c r="D806" s="1"/>
      <c r="E806" s="1"/>
      <c r="F806" s="1"/>
      <c r="G806" s="1"/>
      <c r="H806" s="1"/>
      <c r="I806" s="1"/>
      <c r="J806" s="1"/>
      <c r="K806" s="1"/>
      <c r="L806" s="1"/>
      <c r="M806" s="1"/>
      <c r="N806" s="1"/>
      <c r="O806" s="1"/>
    </row>
    <row r="807" spans="1:15" ht="9.75" customHeight="1">
      <c r="A807" s="1"/>
      <c r="B807" s="1"/>
      <c r="C807" s="1"/>
      <c r="D807" s="1"/>
      <c r="E807" s="1"/>
      <c r="F807" s="1"/>
      <c r="G807" s="1"/>
      <c r="H807" s="1"/>
      <c r="I807" s="1"/>
      <c r="J807" s="1"/>
      <c r="K807" s="1"/>
      <c r="L807" s="1"/>
      <c r="M807" s="1"/>
      <c r="N807" s="1"/>
      <c r="O807" s="1"/>
    </row>
    <row r="808" spans="1:15" ht="9.75" customHeight="1">
      <c r="A808" s="1"/>
      <c r="B808" s="1"/>
      <c r="C808" s="1"/>
      <c r="D808" s="1"/>
      <c r="E808" s="1"/>
      <c r="F808" s="1"/>
      <c r="G808" s="1"/>
      <c r="H808" s="1"/>
      <c r="I808" s="1"/>
      <c r="J808" s="1"/>
      <c r="K808" s="1"/>
      <c r="L808" s="1"/>
      <c r="M808" s="1"/>
      <c r="N808" s="1"/>
      <c r="O808" s="1"/>
    </row>
    <row r="809" spans="1:15" ht="9.75" customHeight="1">
      <c r="A809" s="1"/>
      <c r="B809" s="1"/>
      <c r="C809" s="1"/>
      <c r="D809" s="1"/>
      <c r="E809" s="1"/>
      <c r="F809" s="1"/>
      <c r="G809" s="1"/>
      <c r="H809" s="1"/>
      <c r="I809" s="1"/>
      <c r="J809" s="1"/>
      <c r="K809" s="1"/>
      <c r="L809" s="1"/>
      <c r="M809" s="1"/>
      <c r="N809" s="1"/>
      <c r="O809" s="1"/>
    </row>
    <row r="810" spans="1:15" ht="9.75" customHeight="1">
      <c r="A810" s="1"/>
      <c r="B810" s="1"/>
      <c r="C810" s="1"/>
      <c r="D810" s="1"/>
      <c r="E810" s="1"/>
      <c r="F810" s="1"/>
      <c r="G810" s="1"/>
      <c r="H810" s="1"/>
      <c r="I810" s="1"/>
      <c r="J810" s="1"/>
      <c r="K810" s="1"/>
      <c r="L810" s="1"/>
      <c r="M810" s="1"/>
      <c r="N810" s="1"/>
      <c r="O810" s="1"/>
    </row>
    <row r="811" spans="1:15" ht="9.75" customHeight="1">
      <c r="A811" s="1"/>
      <c r="B811" s="1"/>
      <c r="C811" s="1"/>
      <c r="D811" s="1"/>
      <c r="E811" s="1"/>
      <c r="F811" s="1"/>
      <c r="G811" s="1"/>
      <c r="H811" s="1"/>
      <c r="I811" s="1"/>
      <c r="J811" s="1"/>
      <c r="K811" s="1"/>
      <c r="L811" s="1"/>
      <c r="M811" s="1"/>
      <c r="N811" s="1"/>
      <c r="O811" s="1"/>
    </row>
    <row r="812" spans="1:15" ht="9.75" customHeight="1">
      <c r="A812" s="1"/>
      <c r="B812" s="1"/>
      <c r="C812" s="1"/>
      <c r="D812" s="1"/>
      <c r="E812" s="1"/>
      <c r="F812" s="1"/>
      <c r="G812" s="1"/>
      <c r="H812" s="1"/>
      <c r="I812" s="1"/>
      <c r="J812" s="1"/>
      <c r="K812" s="1"/>
      <c r="L812" s="1"/>
      <c r="M812" s="1"/>
      <c r="N812" s="1"/>
      <c r="O812" s="1"/>
    </row>
    <row r="813" spans="1:15" ht="9.75" customHeight="1">
      <c r="A813" s="1"/>
      <c r="B813" s="1"/>
      <c r="C813" s="1"/>
      <c r="D813" s="1"/>
      <c r="E813" s="1"/>
      <c r="F813" s="1"/>
      <c r="G813" s="1"/>
      <c r="H813" s="1"/>
      <c r="I813" s="1"/>
      <c r="J813" s="1"/>
      <c r="K813" s="1"/>
      <c r="L813" s="1"/>
      <c r="M813" s="1"/>
      <c r="N813" s="1"/>
      <c r="O813" s="1"/>
    </row>
    <row r="814" spans="1:15" ht="9.75" customHeight="1">
      <c r="A814" s="1"/>
      <c r="B814" s="1"/>
      <c r="C814" s="1"/>
      <c r="D814" s="1"/>
      <c r="E814" s="1"/>
      <c r="F814" s="1"/>
      <c r="G814" s="1"/>
      <c r="H814" s="1"/>
      <c r="I814" s="1"/>
      <c r="J814" s="1"/>
      <c r="K814" s="1"/>
      <c r="L814" s="1"/>
      <c r="M814" s="1"/>
      <c r="N814" s="1"/>
      <c r="O814" s="1"/>
    </row>
    <row r="815" spans="1:15" ht="9.75" customHeight="1">
      <c r="A815" s="1"/>
      <c r="B815" s="1"/>
      <c r="C815" s="1"/>
      <c r="D815" s="1"/>
      <c r="E815" s="1"/>
      <c r="F815" s="1"/>
      <c r="G815" s="1"/>
      <c r="H815" s="1"/>
      <c r="I815" s="1"/>
      <c r="J815" s="1"/>
      <c r="K815" s="1"/>
      <c r="L815" s="1"/>
      <c r="M815" s="1"/>
      <c r="N815" s="1"/>
      <c r="O815" s="1"/>
    </row>
    <row r="816" spans="1:15" ht="9.75" customHeight="1">
      <c r="A816" s="1"/>
      <c r="B816" s="1"/>
      <c r="C816" s="1"/>
      <c r="D816" s="1"/>
      <c r="E816" s="1"/>
      <c r="F816" s="1"/>
      <c r="G816" s="1"/>
      <c r="H816" s="1"/>
      <c r="I816" s="1"/>
      <c r="J816" s="1"/>
      <c r="K816" s="1"/>
      <c r="L816" s="1"/>
      <c r="M816" s="1"/>
      <c r="N816" s="1"/>
      <c r="O816" s="1"/>
    </row>
    <row r="817" spans="1:15" ht="9.75" customHeight="1">
      <c r="A817" s="1"/>
      <c r="B817" s="1"/>
      <c r="C817" s="1"/>
      <c r="D817" s="1"/>
      <c r="E817" s="1"/>
      <c r="F817" s="1"/>
      <c r="G817" s="1"/>
      <c r="H817" s="1"/>
      <c r="I817" s="1"/>
      <c r="J817" s="1"/>
      <c r="K817" s="1"/>
      <c r="L817" s="1"/>
      <c r="M817" s="1"/>
      <c r="N817" s="1"/>
      <c r="O817" s="1"/>
    </row>
    <row r="818" spans="1:15" ht="9.75" customHeight="1">
      <c r="A818" s="1"/>
      <c r="B818" s="1"/>
      <c r="C818" s="1"/>
      <c r="D818" s="1"/>
      <c r="E818" s="1"/>
      <c r="F818" s="1"/>
      <c r="G818" s="1"/>
      <c r="H818" s="1"/>
      <c r="I818" s="1"/>
      <c r="J818" s="1"/>
      <c r="K818" s="1"/>
      <c r="L818" s="1"/>
      <c r="M818" s="1"/>
      <c r="N818" s="1"/>
      <c r="O818" s="1"/>
    </row>
    <row r="819" spans="1:15" ht="9.75" customHeight="1">
      <c r="A819" s="1"/>
      <c r="B819" s="1"/>
      <c r="C819" s="1"/>
      <c r="D819" s="1"/>
      <c r="E819" s="1"/>
      <c r="F819" s="1"/>
      <c r="G819" s="1"/>
      <c r="H819" s="1"/>
      <c r="I819" s="1"/>
      <c r="J819" s="1"/>
      <c r="K819" s="1"/>
      <c r="L819" s="1"/>
      <c r="M819" s="1"/>
      <c r="N819" s="1"/>
      <c r="O819" s="1"/>
    </row>
    <row r="820" spans="1:15" ht="9.75" customHeight="1">
      <c r="A820" s="1"/>
      <c r="B820" s="1"/>
      <c r="C820" s="1"/>
      <c r="D820" s="1"/>
      <c r="E820" s="1"/>
      <c r="F820" s="1"/>
      <c r="G820" s="1"/>
      <c r="H820" s="1"/>
      <c r="I820" s="1"/>
      <c r="J820" s="1"/>
      <c r="K820" s="1"/>
      <c r="L820" s="1"/>
      <c r="M820" s="1"/>
      <c r="N820" s="1"/>
      <c r="O820" s="1"/>
    </row>
    <row r="821" spans="1:15" ht="9.75" customHeight="1">
      <c r="A821" s="1"/>
      <c r="B821" s="1"/>
      <c r="C821" s="1"/>
      <c r="D821" s="1"/>
      <c r="E821" s="1"/>
      <c r="F821" s="1"/>
      <c r="G821" s="1"/>
      <c r="H821" s="1"/>
      <c r="I821" s="1"/>
      <c r="J821" s="1"/>
      <c r="K821" s="1"/>
      <c r="L821" s="1"/>
      <c r="M821" s="1"/>
      <c r="N821" s="1"/>
      <c r="O821" s="1"/>
    </row>
    <row r="822" spans="1:15" ht="9.75" customHeight="1">
      <c r="A822" s="1"/>
      <c r="B822" s="1"/>
      <c r="C822" s="1"/>
      <c r="D822" s="1"/>
      <c r="E822" s="1"/>
      <c r="F822" s="1"/>
      <c r="G822" s="1"/>
      <c r="H822" s="1"/>
      <c r="I822" s="1"/>
      <c r="J822" s="1"/>
      <c r="K822" s="1"/>
      <c r="L822" s="1"/>
      <c r="M822" s="1"/>
      <c r="N822" s="1"/>
      <c r="O822" s="1"/>
    </row>
    <row r="823" spans="1:15" ht="9.75" customHeight="1">
      <c r="A823" s="1"/>
      <c r="B823" s="1"/>
      <c r="C823" s="1"/>
      <c r="D823" s="1"/>
      <c r="E823" s="1"/>
      <c r="F823" s="1"/>
      <c r="G823" s="1"/>
      <c r="H823" s="1"/>
      <c r="I823" s="1"/>
      <c r="J823" s="1"/>
      <c r="K823" s="1"/>
      <c r="L823" s="1"/>
      <c r="M823" s="1"/>
      <c r="N823" s="1"/>
      <c r="O823" s="1"/>
    </row>
    <row r="824" spans="1:15" ht="9.75" customHeight="1">
      <c r="A824" s="1"/>
      <c r="B824" s="1"/>
      <c r="C824" s="1"/>
      <c r="D824" s="1"/>
      <c r="E824" s="1"/>
      <c r="F824" s="1"/>
      <c r="G824" s="1"/>
      <c r="H824" s="1"/>
      <c r="I824" s="1"/>
      <c r="J824" s="1"/>
      <c r="K824" s="1"/>
      <c r="L824" s="1"/>
      <c r="M824" s="1"/>
      <c r="N824" s="1"/>
      <c r="O824" s="1"/>
    </row>
    <row r="825" spans="1:15" ht="9.75" customHeight="1">
      <c r="A825" s="1"/>
      <c r="B825" s="1"/>
      <c r="C825" s="1"/>
      <c r="D825" s="1"/>
      <c r="E825" s="1"/>
      <c r="F825" s="1"/>
      <c r="G825" s="1"/>
      <c r="H825" s="1"/>
      <c r="I825" s="1"/>
      <c r="J825" s="1"/>
      <c r="K825" s="1"/>
      <c r="L825" s="1"/>
      <c r="M825" s="1"/>
      <c r="N825" s="1"/>
      <c r="O825" s="1"/>
    </row>
    <row r="826" spans="1:15" ht="9.75" customHeight="1">
      <c r="A826" s="1"/>
      <c r="B826" s="1"/>
      <c r="C826" s="1"/>
      <c r="D826" s="1"/>
      <c r="E826" s="1"/>
      <c r="F826" s="1"/>
      <c r="G826" s="1"/>
      <c r="H826" s="1"/>
      <c r="I826" s="1"/>
      <c r="J826" s="1"/>
      <c r="K826" s="1"/>
      <c r="L826" s="1"/>
      <c r="M826" s="1"/>
      <c r="N826" s="1"/>
      <c r="O826" s="1"/>
    </row>
    <row r="827" spans="1:15" ht="9.75" customHeight="1">
      <c r="A827" s="1"/>
      <c r="B827" s="1"/>
      <c r="C827" s="1"/>
      <c r="D827" s="1"/>
      <c r="E827" s="1"/>
      <c r="F827" s="1"/>
      <c r="G827" s="1"/>
      <c r="H827" s="1"/>
      <c r="I827" s="1"/>
      <c r="J827" s="1"/>
      <c r="K827" s="1"/>
      <c r="L827" s="1"/>
      <c r="M827" s="1"/>
      <c r="N827" s="1"/>
      <c r="O827" s="1"/>
    </row>
    <row r="828" spans="1:15" ht="9.75" customHeight="1">
      <c r="A828" s="1"/>
      <c r="B828" s="1"/>
      <c r="C828" s="1"/>
      <c r="D828" s="1"/>
      <c r="E828" s="1"/>
      <c r="F828" s="1"/>
      <c r="G828" s="1"/>
      <c r="H828" s="1"/>
      <c r="I828" s="1"/>
      <c r="J828" s="1"/>
      <c r="K828" s="1"/>
      <c r="L828" s="1"/>
      <c r="M828" s="1"/>
      <c r="N828" s="1"/>
      <c r="O828" s="1"/>
    </row>
    <row r="829" spans="1:15" ht="9.75" customHeight="1">
      <c r="A829" s="1"/>
      <c r="B829" s="1"/>
      <c r="C829" s="1"/>
      <c r="D829" s="1"/>
      <c r="E829" s="1"/>
      <c r="F829" s="1"/>
      <c r="G829" s="1"/>
      <c r="H829" s="1"/>
      <c r="I829" s="1"/>
      <c r="J829" s="1"/>
      <c r="K829" s="1"/>
      <c r="L829" s="1"/>
      <c r="M829" s="1"/>
      <c r="N829" s="1"/>
      <c r="O829" s="1"/>
    </row>
    <row r="830" spans="1:15" ht="9.75" customHeight="1">
      <c r="A830" s="1"/>
      <c r="B830" s="1"/>
      <c r="C830" s="1"/>
      <c r="D830" s="1"/>
      <c r="E830" s="1"/>
      <c r="F830" s="1"/>
      <c r="G830" s="1"/>
      <c r="H830" s="1"/>
      <c r="I830" s="1"/>
      <c r="J830" s="1"/>
      <c r="K830" s="1"/>
      <c r="L830" s="1"/>
      <c r="M830" s="1"/>
      <c r="N830" s="1"/>
      <c r="O830" s="1"/>
    </row>
    <row r="831" spans="1:15" ht="9.75" customHeight="1">
      <c r="A831" s="1"/>
      <c r="B831" s="1"/>
      <c r="C831" s="1"/>
      <c r="D831" s="1"/>
      <c r="E831" s="1"/>
      <c r="F831" s="1"/>
      <c r="G831" s="1"/>
      <c r="H831" s="1"/>
      <c r="I831" s="1"/>
      <c r="J831" s="1"/>
      <c r="K831" s="1"/>
      <c r="L831" s="1"/>
      <c r="M831" s="1"/>
      <c r="N831" s="1"/>
      <c r="O831" s="1"/>
    </row>
    <row r="832" spans="1:15" ht="9.75" customHeight="1">
      <c r="A832" s="1"/>
      <c r="B832" s="1"/>
      <c r="C832" s="1"/>
      <c r="D832" s="1"/>
      <c r="E832" s="1"/>
      <c r="F832" s="1"/>
      <c r="G832" s="1"/>
      <c r="H832" s="1"/>
      <c r="I832" s="1"/>
      <c r="J832" s="1"/>
      <c r="K832" s="1"/>
      <c r="L832" s="1"/>
      <c r="M832" s="1"/>
      <c r="N832" s="1"/>
      <c r="O832" s="1"/>
    </row>
    <row r="833" spans="1:15" ht="9.75" customHeight="1">
      <c r="A833" s="1"/>
      <c r="B833" s="1"/>
      <c r="C833" s="1"/>
      <c r="D833" s="1"/>
      <c r="E833" s="1"/>
      <c r="F833" s="1"/>
      <c r="G833" s="1"/>
      <c r="H833" s="1"/>
      <c r="I833" s="1"/>
      <c r="J833" s="1"/>
      <c r="K833" s="1"/>
      <c r="L833" s="1"/>
      <c r="M833" s="1"/>
      <c r="N833" s="1"/>
      <c r="O833" s="1"/>
    </row>
    <row r="834" spans="1:15" ht="9.75" customHeight="1">
      <c r="A834" s="1"/>
      <c r="B834" s="1"/>
      <c r="C834" s="1"/>
      <c r="D834" s="1"/>
      <c r="E834" s="1"/>
      <c r="F834" s="1"/>
      <c r="G834" s="1"/>
      <c r="H834" s="1"/>
      <c r="I834" s="1"/>
      <c r="J834" s="1"/>
      <c r="K834" s="1"/>
      <c r="L834" s="1"/>
      <c r="M834" s="1"/>
      <c r="N834" s="1"/>
      <c r="O834" s="1"/>
    </row>
    <row r="835" spans="1:15" ht="9.75" customHeight="1">
      <c r="A835" s="1"/>
      <c r="B835" s="1"/>
      <c r="C835" s="1"/>
      <c r="D835" s="1"/>
      <c r="E835" s="1"/>
      <c r="F835" s="1"/>
      <c r="G835" s="1"/>
      <c r="H835" s="1"/>
      <c r="I835" s="1"/>
      <c r="J835" s="1"/>
      <c r="K835" s="1"/>
      <c r="L835" s="1"/>
      <c r="M835" s="1"/>
      <c r="N835" s="1"/>
      <c r="O835" s="1"/>
    </row>
    <row r="836" spans="1:15" ht="9.75" customHeight="1">
      <c r="A836" s="1"/>
      <c r="B836" s="1"/>
      <c r="C836" s="1"/>
      <c r="D836" s="1"/>
      <c r="E836" s="1"/>
      <c r="F836" s="1"/>
      <c r="G836" s="1"/>
      <c r="H836" s="1"/>
      <c r="I836" s="1"/>
      <c r="J836" s="1"/>
      <c r="K836" s="1"/>
      <c r="L836" s="1"/>
      <c r="M836" s="1"/>
      <c r="N836" s="1"/>
      <c r="O836" s="1"/>
    </row>
    <row r="837" spans="1:15" ht="9.75" customHeight="1">
      <c r="A837" s="1"/>
      <c r="B837" s="1"/>
      <c r="C837" s="1"/>
      <c r="D837" s="1"/>
      <c r="E837" s="1"/>
      <c r="F837" s="1"/>
      <c r="G837" s="1"/>
      <c r="H837" s="1"/>
      <c r="I837" s="1"/>
      <c r="J837" s="1"/>
      <c r="K837" s="1"/>
      <c r="L837" s="1"/>
      <c r="M837" s="1"/>
      <c r="N837" s="1"/>
      <c r="O837" s="1"/>
    </row>
    <row r="838" spans="1:15" ht="9.75" customHeight="1">
      <c r="A838" s="1"/>
      <c r="B838" s="1"/>
      <c r="C838" s="1"/>
      <c r="D838" s="1"/>
      <c r="E838" s="1"/>
      <c r="F838" s="1"/>
      <c r="G838" s="1"/>
      <c r="H838" s="1"/>
      <c r="I838" s="1"/>
      <c r="J838" s="1"/>
      <c r="K838" s="1"/>
      <c r="L838" s="1"/>
      <c r="M838" s="1"/>
      <c r="N838" s="1"/>
      <c r="O838" s="1"/>
    </row>
    <row r="839" spans="1:15" ht="9.75" customHeight="1">
      <c r="A839" s="1"/>
      <c r="B839" s="1"/>
      <c r="C839" s="1"/>
      <c r="D839" s="1"/>
      <c r="E839" s="1"/>
      <c r="F839" s="1"/>
      <c r="G839" s="1"/>
      <c r="H839" s="1"/>
      <c r="I839" s="1"/>
      <c r="J839" s="1"/>
      <c r="K839" s="1"/>
      <c r="L839" s="1"/>
      <c r="M839" s="1"/>
      <c r="N839" s="1"/>
      <c r="O839" s="1"/>
    </row>
    <row r="840" spans="1:15" ht="9.75" customHeight="1">
      <c r="A840" s="1"/>
      <c r="B840" s="1"/>
      <c r="C840" s="1"/>
      <c r="D840" s="1"/>
      <c r="E840" s="1"/>
      <c r="F840" s="1"/>
      <c r="G840" s="1"/>
      <c r="H840" s="1"/>
      <c r="I840" s="1"/>
      <c r="J840" s="1"/>
      <c r="K840" s="1"/>
      <c r="L840" s="1"/>
      <c r="M840" s="1"/>
      <c r="N840" s="1"/>
      <c r="O840" s="1"/>
    </row>
    <row r="841" spans="1:15" ht="9.75" customHeight="1">
      <c r="A841" s="1"/>
      <c r="B841" s="1"/>
      <c r="C841" s="1"/>
      <c r="D841" s="1"/>
      <c r="E841" s="1"/>
      <c r="F841" s="1"/>
      <c r="G841" s="1"/>
      <c r="H841" s="1"/>
      <c r="I841" s="1"/>
      <c r="J841" s="1"/>
      <c r="K841" s="1"/>
      <c r="L841" s="1"/>
      <c r="M841" s="1"/>
      <c r="N841" s="1"/>
      <c r="O841" s="1"/>
    </row>
    <row r="842" spans="1:15" ht="9.75" customHeight="1">
      <c r="A842" s="1"/>
      <c r="B842" s="1"/>
      <c r="C842" s="1"/>
      <c r="D842" s="1"/>
      <c r="E842" s="1"/>
      <c r="F842" s="1"/>
      <c r="G842" s="1"/>
      <c r="H842" s="1"/>
      <c r="I842" s="1"/>
      <c r="J842" s="1"/>
      <c r="K842" s="1"/>
      <c r="L842" s="1"/>
      <c r="M842" s="1"/>
      <c r="N842" s="1"/>
      <c r="O842" s="1"/>
    </row>
    <row r="843" spans="1:15" ht="9.75" customHeight="1">
      <c r="A843" s="1"/>
      <c r="B843" s="1"/>
      <c r="C843" s="1"/>
      <c r="D843" s="1"/>
      <c r="E843" s="1"/>
      <c r="F843" s="1"/>
      <c r="G843" s="1"/>
      <c r="H843" s="1"/>
      <c r="I843" s="1"/>
      <c r="J843" s="1"/>
      <c r="K843" s="1"/>
      <c r="L843" s="1"/>
      <c r="M843" s="1"/>
      <c r="N843" s="1"/>
      <c r="O843" s="1"/>
    </row>
    <row r="844" spans="1:15" ht="9.75" customHeight="1">
      <c r="A844" s="1"/>
      <c r="B844" s="1"/>
      <c r="C844" s="1"/>
      <c r="D844" s="1"/>
      <c r="E844" s="1"/>
      <c r="F844" s="1"/>
      <c r="G844" s="1"/>
      <c r="H844" s="1"/>
      <c r="I844" s="1"/>
      <c r="J844" s="1"/>
      <c r="K844" s="1"/>
      <c r="L844" s="1"/>
      <c r="M844" s="1"/>
      <c r="N844" s="1"/>
      <c r="O844" s="1"/>
    </row>
    <row r="845" spans="1:15" ht="9.75" customHeight="1">
      <c r="A845" s="1"/>
      <c r="B845" s="1"/>
      <c r="C845" s="1"/>
      <c r="D845" s="1"/>
      <c r="E845" s="1"/>
      <c r="F845" s="1"/>
      <c r="G845" s="1"/>
      <c r="H845" s="1"/>
      <c r="I845" s="1"/>
      <c r="J845" s="1"/>
      <c r="K845" s="1"/>
      <c r="L845" s="1"/>
      <c r="M845" s="1"/>
      <c r="N845" s="1"/>
      <c r="O845" s="1"/>
    </row>
    <row r="846" spans="1:15" ht="9.75" customHeight="1">
      <c r="A846" s="1"/>
      <c r="B846" s="1"/>
      <c r="C846" s="1"/>
      <c r="D846" s="1"/>
      <c r="E846" s="1"/>
      <c r="F846" s="1"/>
      <c r="G846" s="1"/>
      <c r="H846" s="1"/>
      <c r="I846" s="1"/>
      <c r="J846" s="1"/>
      <c r="K846" s="1"/>
      <c r="L846" s="1"/>
      <c r="M846" s="1"/>
      <c r="N846" s="1"/>
      <c r="O846" s="1"/>
    </row>
    <row r="847" spans="1:15" ht="9.75" customHeight="1">
      <c r="A847" s="1"/>
      <c r="B847" s="1"/>
      <c r="C847" s="1"/>
      <c r="D847" s="1"/>
      <c r="E847" s="1"/>
      <c r="F847" s="1"/>
      <c r="G847" s="1"/>
      <c r="H847" s="1"/>
      <c r="I847" s="1"/>
      <c r="J847" s="1"/>
      <c r="K847" s="1"/>
      <c r="L847" s="1"/>
      <c r="M847" s="1"/>
      <c r="N847" s="1"/>
      <c r="O847" s="1"/>
    </row>
    <row r="848" spans="1:15" ht="9.75" customHeight="1">
      <c r="A848" s="1"/>
      <c r="B848" s="1"/>
      <c r="C848" s="1"/>
      <c r="D848" s="1"/>
      <c r="E848" s="1"/>
      <c r="F848" s="1"/>
      <c r="G848" s="1"/>
      <c r="H848" s="1"/>
      <c r="I848" s="1"/>
      <c r="J848" s="1"/>
      <c r="K848" s="1"/>
      <c r="L848" s="1"/>
      <c r="M848" s="1"/>
      <c r="N848" s="1"/>
      <c r="O848" s="1"/>
    </row>
    <row r="849" spans="1:15" ht="9.75" customHeight="1">
      <c r="A849" s="1"/>
      <c r="B849" s="1"/>
      <c r="C849" s="1"/>
      <c r="D849" s="1"/>
      <c r="E849" s="1"/>
      <c r="F849" s="1"/>
      <c r="G849" s="1"/>
      <c r="H849" s="1"/>
      <c r="I849" s="1"/>
      <c r="J849" s="1"/>
      <c r="K849" s="1"/>
      <c r="L849" s="1"/>
      <c r="M849" s="1"/>
      <c r="N849" s="1"/>
      <c r="O849" s="1"/>
    </row>
    <row r="850" spans="1:15" ht="9.75" customHeight="1">
      <c r="A850" s="1"/>
      <c r="B850" s="1"/>
      <c r="C850" s="1"/>
      <c r="D850" s="1"/>
      <c r="E850" s="1"/>
      <c r="F850" s="1"/>
      <c r="G850" s="1"/>
      <c r="H850" s="1"/>
      <c r="I850" s="1"/>
      <c r="J850" s="1"/>
      <c r="K850" s="1"/>
      <c r="L850" s="1"/>
      <c r="M850" s="1"/>
      <c r="N850" s="1"/>
      <c r="O850" s="1"/>
    </row>
    <row r="851" spans="1:15" ht="9.75" customHeight="1">
      <c r="A851" s="1"/>
      <c r="B851" s="1"/>
      <c r="C851" s="1"/>
      <c r="D851" s="1"/>
      <c r="E851" s="1"/>
      <c r="F851" s="1"/>
      <c r="G851" s="1"/>
      <c r="H851" s="1"/>
      <c r="I851" s="1"/>
      <c r="J851" s="1"/>
      <c r="K851" s="1"/>
      <c r="L851" s="1"/>
      <c r="M851" s="1"/>
      <c r="N851" s="1"/>
      <c r="O851" s="1"/>
    </row>
    <row r="852" spans="1:15" ht="9.75" customHeight="1">
      <c r="A852" s="1"/>
      <c r="B852" s="1"/>
      <c r="C852" s="1"/>
      <c r="D852" s="1"/>
      <c r="E852" s="1"/>
      <c r="F852" s="1"/>
      <c r="G852" s="1"/>
      <c r="H852" s="1"/>
      <c r="I852" s="1"/>
      <c r="J852" s="1"/>
      <c r="K852" s="1"/>
      <c r="L852" s="1"/>
      <c r="M852" s="1"/>
      <c r="N852" s="1"/>
      <c r="O852" s="1"/>
    </row>
    <row r="853" spans="1:15" ht="9.75" customHeight="1">
      <c r="A853" s="1"/>
      <c r="B853" s="1"/>
      <c r="C853" s="1"/>
      <c r="D853" s="1"/>
      <c r="E853" s="1"/>
      <c r="F853" s="1"/>
      <c r="G853" s="1"/>
      <c r="H853" s="1"/>
      <c r="I853" s="1"/>
      <c r="J853" s="1"/>
      <c r="K853" s="1"/>
      <c r="L853" s="1"/>
      <c r="M853" s="1"/>
      <c r="N853" s="1"/>
      <c r="O853" s="1"/>
    </row>
    <row r="854" spans="1:15" ht="9.75" customHeight="1">
      <c r="A854" s="1"/>
      <c r="B854" s="1"/>
      <c r="C854" s="1"/>
      <c r="D854" s="1"/>
      <c r="E854" s="1"/>
      <c r="F854" s="1"/>
      <c r="G854" s="1"/>
      <c r="H854" s="1"/>
      <c r="I854" s="1"/>
      <c r="J854" s="1"/>
      <c r="K854" s="1"/>
      <c r="L854" s="1"/>
      <c r="M854" s="1"/>
      <c r="N854" s="1"/>
      <c r="O854" s="1"/>
    </row>
    <row r="855" spans="1:15" ht="9.75" customHeight="1">
      <c r="A855" s="1"/>
      <c r="B855" s="1"/>
      <c r="C855" s="1"/>
      <c r="D855" s="1"/>
      <c r="E855" s="1"/>
      <c r="F855" s="1"/>
      <c r="G855" s="1"/>
      <c r="H855" s="1"/>
      <c r="I855" s="1"/>
      <c r="J855" s="1"/>
      <c r="K855" s="1"/>
      <c r="L855" s="1"/>
      <c r="M855" s="1"/>
      <c r="N855" s="1"/>
      <c r="O855" s="1"/>
    </row>
    <row r="856" spans="1:15" ht="9.75" customHeight="1">
      <c r="A856" s="1"/>
      <c r="B856" s="1"/>
      <c r="C856" s="1"/>
      <c r="D856" s="1"/>
      <c r="E856" s="1"/>
      <c r="F856" s="1"/>
      <c r="G856" s="1"/>
      <c r="H856" s="1"/>
      <c r="I856" s="1"/>
      <c r="J856" s="1"/>
      <c r="K856" s="1"/>
      <c r="L856" s="1"/>
      <c r="M856" s="1"/>
      <c r="N856" s="1"/>
      <c r="O856" s="1"/>
    </row>
    <row r="857" spans="1:15" ht="9.75" customHeight="1">
      <c r="A857" s="1"/>
      <c r="B857" s="1"/>
      <c r="C857" s="1"/>
      <c r="D857" s="1"/>
      <c r="E857" s="1"/>
      <c r="F857" s="1"/>
      <c r="G857" s="1"/>
      <c r="H857" s="1"/>
      <c r="I857" s="1"/>
      <c r="J857" s="1"/>
      <c r="K857" s="1"/>
      <c r="L857" s="1"/>
      <c r="M857" s="1"/>
      <c r="N857" s="1"/>
      <c r="O857" s="1"/>
    </row>
    <row r="858" spans="1:15" ht="9.75" customHeight="1">
      <c r="A858" s="1"/>
      <c r="B858" s="1"/>
      <c r="C858" s="1"/>
      <c r="D858" s="1"/>
      <c r="E858" s="1"/>
      <c r="F858" s="1"/>
      <c r="G858" s="1"/>
      <c r="H858" s="1"/>
      <c r="I858" s="1"/>
      <c r="J858" s="1"/>
      <c r="K858" s="1"/>
      <c r="L858" s="1"/>
      <c r="M858" s="1"/>
      <c r="N858" s="1"/>
      <c r="O858" s="1"/>
    </row>
    <row r="859" spans="1:15" ht="9.75" customHeight="1">
      <c r="A859" s="1"/>
      <c r="B859" s="1"/>
      <c r="C859" s="1"/>
      <c r="D859" s="1"/>
      <c r="E859" s="1"/>
      <c r="F859" s="1"/>
      <c r="G859" s="1"/>
      <c r="H859" s="1"/>
      <c r="I859" s="1"/>
      <c r="J859" s="1"/>
      <c r="K859" s="1"/>
      <c r="L859" s="1"/>
      <c r="M859" s="1"/>
      <c r="N859" s="1"/>
      <c r="O859" s="1"/>
    </row>
    <row r="860" spans="1:15" ht="9.75" customHeight="1">
      <c r="A860" s="1"/>
      <c r="B860" s="1"/>
      <c r="C860" s="1"/>
      <c r="D860" s="1"/>
      <c r="E860" s="1"/>
      <c r="F860" s="1"/>
      <c r="G860" s="1"/>
      <c r="H860" s="1"/>
      <c r="I860" s="1"/>
      <c r="J860" s="1"/>
      <c r="K860" s="1"/>
      <c r="L860" s="1"/>
      <c r="M860" s="1"/>
      <c r="N860" s="1"/>
      <c r="O860" s="1"/>
    </row>
    <row r="861" spans="1:15" ht="9.75" customHeight="1">
      <c r="A861" s="1"/>
      <c r="B861" s="1"/>
      <c r="C861" s="1"/>
      <c r="D861" s="1"/>
      <c r="E861" s="1"/>
      <c r="F861" s="1"/>
      <c r="G861" s="1"/>
      <c r="H861" s="1"/>
      <c r="I861" s="1"/>
      <c r="J861" s="1"/>
      <c r="K861" s="1"/>
      <c r="L861" s="1"/>
      <c r="M861" s="1"/>
      <c r="N861" s="1"/>
      <c r="O861" s="1"/>
    </row>
    <row r="862" spans="1:15" ht="9.75" customHeight="1">
      <c r="A862" s="1"/>
      <c r="B862" s="1"/>
      <c r="C862" s="1"/>
      <c r="D862" s="1"/>
      <c r="E862" s="1"/>
      <c r="F862" s="1"/>
      <c r="G862" s="1"/>
      <c r="H862" s="1"/>
      <c r="I862" s="1"/>
      <c r="J862" s="1"/>
      <c r="K862" s="1"/>
      <c r="L862" s="1"/>
      <c r="M862" s="1"/>
      <c r="N862" s="1"/>
      <c r="O862" s="1"/>
    </row>
    <row r="863" spans="1:15" ht="9.75" customHeight="1">
      <c r="A863" s="1"/>
      <c r="B863" s="1"/>
      <c r="C863" s="1"/>
      <c r="D863" s="1"/>
      <c r="E863" s="1"/>
      <c r="F863" s="1"/>
      <c r="G863" s="1"/>
      <c r="H863" s="1"/>
      <c r="I863" s="1"/>
      <c r="J863" s="1"/>
      <c r="K863" s="1"/>
      <c r="L863" s="1"/>
      <c r="M863" s="1"/>
      <c r="N863" s="1"/>
      <c r="O863" s="1"/>
    </row>
    <row r="864" spans="1:15" ht="9.75" customHeight="1">
      <c r="A864" s="1"/>
      <c r="B864" s="1"/>
      <c r="C864" s="1"/>
      <c r="D864" s="1"/>
      <c r="E864" s="1"/>
      <c r="F864" s="1"/>
      <c r="G864" s="1"/>
      <c r="H864" s="1"/>
      <c r="I864" s="1"/>
      <c r="J864" s="1"/>
      <c r="K864" s="1"/>
      <c r="L864" s="1"/>
      <c r="M864" s="1"/>
      <c r="N864" s="1"/>
      <c r="O864" s="1"/>
    </row>
    <row r="865" spans="1:15" ht="9.75" customHeight="1">
      <c r="A865" s="1"/>
      <c r="B865" s="1"/>
      <c r="C865" s="1"/>
      <c r="D865" s="1"/>
      <c r="E865" s="1"/>
      <c r="F865" s="1"/>
      <c r="G865" s="1"/>
      <c r="H865" s="1"/>
      <c r="I865" s="1"/>
      <c r="J865" s="1"/>
      <c r="K865" s="1"/>
      <c r="L865" s="1"/>
      <c r="M865" s="1"/>
      <c r="N865" s="1"/>
      <c r="O865" s="1"/>
    </row>
    <row r="866" spans="1:15" ht="9.75" customHeight="1">
      <c r="A866" s="1"/>
      <c r="B866" s="1"/>
      <c r="C866" s="1"/>
      <c r="D866" s="1"/>
      <c r="E866" s="1"/>
      <c r="F866" s="1"/>
      <c r="G866" s="1"/>
      <c r="H866" s="1"/>
      <c r="I866" s="1"/>
      <c r="J866" s="1"/>
      <c r="K866" s="1"/>
      <c r="L866" s="1"/>
      <c r="M866" s="1"/>
      <c r="N866" s="1"/>
      <c r="O866" s="1"/>
    </row>
    <row r="867" spans="1:15" ht="9.75" customHeight="1">
      <c r="A867" s="1"/>
      <c r="B867" s="1"/>
      <c r="C867" s="1"/>
      <c r="D867" s="1"/>
      <c r="E867" s="1"/>
      <c r="F867" s="1"/>
      <c r="G867" s="1"/>
      <c r="H867" s="1"/>
      <c r="I867" s="1"/>
      <c r="J867" s="1"/>
      <c r="K867" s="1"/>
      <c r="L867" s="1"/>
      <c r="M867" s="1"/>
      <c r="N867" s="1"/>
      <c r="O867" s="1"/>
    </row>
    <row r="868" spans="1:15" ht="9.75" customHeight="1">
      <c r="A868" s="1"/>
      <c r="B868" s="1"/>
      <c r="C868" s="1"/>
      <c r="D868" s="1"/>
      <c r="E868" s="1"/>
      <c r="F868" s="1"/>
      <c r="G868" s="1"/>
      <c r="H868" s="1"/>
      <c r="I868" s="1"/>
      <c r="J868" s="1"/>
      <c r="K868" s="1"/>
      <c r="L868" s="1"/>
      <c r="M868" s="1"/>
      <c r="N868" s="1"/>
      <c r="O868" s="1"/>
    </row>
    <row r="869" spans="1:15" ht="9.75" customHeight="1">
      <c r="A869" s="1"/>
      <c r="B869" s="1"/>
      <c r="C869" s="1"/>
      <c r="D869" s="1"/>
      <c r="E869" s="1"/>
      <c r="F869" s="1"/>
      <c r="G869" s="1"/>
      <c r="H869" s="1"/>
      <c r="I869" s="1"/>
      <c r="J869" s="1"/>
      <c r="K869" s="1"/>
      <c r="L869" s="1"/>
      <c r="M869" s="1"/>
      <c r="N869" s="1"/>
      <c r="O869" s="1"/>
    </row>
    <row r="870" spans="1:15" ht="9.75" customHeight="1">
      <c r="A870" s="1"/>
      <c r="B870" s="1"/>
      <c r="C870" s="1"/>
      <c r="D870" s="1"/>
      <c r="E870" s="1"/>
      <c r="F870" s="1"/>
      <c r="G870" s="1"/>
      <c r="H870" s="1"/>
      <c r="I870" s="1"/>
      <c r="J870" s="1"/>
      <c r="K870" s="1"/>
      <c r="L870" s="1"/>
      <c r="M870" s="1"/>
      <c r="N870" s="1"/>
      <c r="O870" s="1"/>
    </row>
    <row r="871" spans="1:15" ht="9.75" customHeight="1">
      <c r="A871" s="1"/>
      <c r="B871" s="1"/>
      <c r="C871" s="1"/>
      <c r="D871" s="1"/>
      <c r="E871" s="1"/>
      <c r="F871" s="1"/>
      <c r="G871" s="1"/>
      <c r="H871" s="1"/>
      <c r="I871" s="1"/>
      <c r="J871" s="1"/>
      <c r="K871" s="1"/>
      <c r="L871" s="1"/>
      <c r="M871" s="1"/>
      <c r="N871" s="1"/>
      <c r="O871" s="1"/>
    </row>
    <row r="872" spans="1:15" ht="9.75" customHeight="1">
      <c r="A872" s="1"/>
      <c r="B872" s="1"/>
      <c r="C872" s="1"/>
      <c r="D872" s="1"/>
      <c r="E872" s="1"/>
      <c r="F872" s="1"/>
      <c r="G872" s="1"/>
      <c r="H872" s="1"/>
      <c r="I872" s="1"/>
      <c r="J872" s="1"/>
      <c r="K872" s="1"/>
      <c r="L872" s="1"/>
      <c r="M872" s="1"/>
      <c r="N872" s="1"/>
      <c r="O872" s="1"/>
    </row>
    <row r="873" spans="1:15" ht="9.75" customHeight="1">
      <c r="A873" s="1"/>
      <c r="B873" s="1"/>
      <c r="C873" s="1"/>
      <c r="D873" s="1"/>
      <c r="E873" s="1"/>
      <c r="F873" s="1"/>
      <c r="G873" s="1"/>
      <c r="H873" s="1"/>
      <c r="I873" s="1"/>
      <c r="J873" s="1"/>
      <c r="K873" s="1"/>
      <c r="L873" s="1"/>
      <c r="M873" s="1"/>
      <c r="N873" s="1"/>
      <c r="O873" s="1"/>
    </row>
    <row r="874" spans="1:15" ht="9.75" customHeight="1">
      <c r="A874" s="1"/>
      <c r="B874" s="1"/>
      <c r="C874" s="1"/>
      <c r="D874" s="1"/>
      <c r="E874" s="1"/>
      <c r="F874" s="1"/>
      <c r="G874" s="1"/>
      <c r="H874" s="1"/>
      <c r="I874" s="1"/>
      <c r="J874" s="1"/>
      <c r="K874" s="1"/>
      <c r="L874" s="1"/>
      <c r="M874" s="1"/>
      <c r="N874" s="1"/>
      <c r="O874" s="1"/>
    </row>
    <row r="875" spans="1:15" ht="9.75" customHeight="1">
      <c r="A875" s="1"/>
      <c r="B875" s="1"/>
      <c r="C875" s="1"/>
      <c r="D875" s="1"/>
      <c r="E875" s="1"/>
      <c r="F875" s="1"/>
      <c r="G875" s="1"/>
      <c r="H875" s="1"/>
      <c r="I875" s="1"/>
      <c r="J875" s="1"/>
      <c r="K875" s="1"/>
      <c r="L875" s="1"/>
      <c r="M875" s="1"/>
      <c r="N875" s="1"/>
      <c r="O875" s="1"/>
    </row>
    <row r="876" spans="1:15" ht="9.75" customHeight="1">
      <c r="A876" s="1"/>
      <c r="B876" s="1"/>
      <c r="C876" s="1"/>
      <c r="D876" s="1"/>
      <c r="E876" s="1"/>
      <c r="F876" s="1"/>
      <c r="G876" s="1"/>
      <c r="H876" s="1"/>
      <c r="I876" s="1"/>
      <c r="J876" s="1"/>
      <c r="K876" s="1"/>
      <c r="L876" s="1"/>
      <c r="M876" s="1"/>
      <c r="N876" s="1"/>
      <c r="O876" s="1"/>
    </row>
    <row r="877" spans="1:15" ht="9.75" customHeight="1">
      <c r="A877" s="1"/>
      <c r="B877" s="1"/>
      <c r="C877" s="1"/>
      <c r="D877" s="1"/>
      <c r="E877" s="1"/>
      <c r="F877" s="1"/>
      <c r="G877" s="1"/>
      <c r="H877" s="1"/>
      <c r="I877" s="1"/>
      <c r="J877" s="1"/>
      <c r="K877" s="1"/>
      <c r="L877" s="1"/>
      <c r="M877" s="1"/>
      <c r="N877" s="1"/>
      <c r="O877" s="1"/>
    </row>
    <row r="878" spans="1:15" ht="9.75" customHeight="1">
      <c r="A878" s="1"/>
      <c r="B878" s="1"/>
      <c r="C878" s="1"/>
      <c r="D878" s="1"/>
      <c r="E878" s="1"/>
      <c r="F878" s="1"/>
      <c r="G878" s="1"/>
      <c r="H878" s="1"/>
      <c r="I878" s="1"/>
      <c r="J878" s="1"/>
      <c r="K878" s="1"/>
      <c r="L878" s="1"/>
      <c r="M878" s="1"/>
      <c r="N878" s="1"/>
      <c r="O878" s="1"/>
    </row>
    <row r="879" spans="1:15" ht="9.75" customHeight="1">
      <c r="A879" s="1"/>
      <c r="B879" s="1"/>
      <c r="C879" s="1"/>
      <c r="D879" s="1"/>
      <c r="E879" s="1"/>
      <c r="F879" s="1"/>
      <c r="G879" s="1"/>
      <c r="H879" s="1"/>
      <c r="I879" s="1"/>
      <c r="J879" s="1"/>
      <c r="K879" s="1"/>
      <c r="L879" s="1"/>
      <c r="M879" s="1"/>
      <c r="N879" s="1"/>
      <c r="O879" s="1"/>
    </row>
    <row r="880" spans="1:15" ht="9.75" customHeight="1">
      <c r="A880" s="1"/>
      <c r="B880" s="1"/>
      <c r="C880" s="1"/>
      <c r="D880" s="1"/>
      <c r="E880" s="1"/>
      <c r="F880" s="1"/>
      <c r="G880" s="1"/>
      <c r="H880" s="1"/>
      <c r="I880" s="1"/>
      <c r="J880" s="1"/>
      <c r="K880" s="1"/>
      <c r="L880" s="1"/>
      <c r="M880" s="1"/>
      <c r="N880" s="1"/>
      <c r="O880" s="1"/>
    </row>
    <row r="881" spans="1:15" ht="9.75" customHeight="1">
      <c r="A881" s="1"/>
      <c r="B881" s="1"/>
      <c r="C881" s="1"/>
      <c r="D881" s="1"/>
      <c r="E881" s="1"/>
      <c r="F881" s="1"/>
      <c r="G881" s="1"/>
      <c r="H881" s="1"/>
      <c r="I881" s="1"/>
      <c r="J881" s="1"/>
      <c r="K881" s="1"/>
      <c r="L881" s="1"/>
      <c r="M881" s="1"/>
      <c r="N881" s="1"/>
      <c r="O881" s="1"/>
    </row>
    <row r="882" spans="1:15" ht="9.75" customHeight="1">
      <c r="A882" s="1"/>
      <c r="B882" s="1"/>
      <c r="C882" s="1"/>
      <c r="D882" s="1"/>
      <c r="E882" s="1"/>
      <c r="F882" s="1"/>
      <c r="G882" s="1"/>
      <c r="H882" s="1"/>
      <c r="I882" s="1"/>
      <c r="J882" s="1"/>
      <c r="K882" s="1"/>
      <c r="L882" s="1"/>
      <c r="M882" s="1"/>
      <c r="N882" s="1"/>
      <c r="O882" s="1"/>
    </row>
    <row r="883" spans="1:15" ht="9.75" customHeight="1">
      <c r="A883" s="1"/>
      <c r="B883" s="1"/>
      <c r="C883" s="1"/>
      <c r="D883" s="1"/>
      <c r="E883" s="1"/>
      <c r="F883" s="1"/>
      <c r="G883" s="1"/>
      <c r="H883" s="1"/>
      <c r="I883" s="1"/>
      <c r="J883" s="1"/>
      <c r="K883" s="1"/>
      <c r="L883" s="1"/>
      <c r="M883" s="1"/>
      <c r="N883" s="1"/>
      <c r="O883" s="1"/>
    </row>
    <row r="884" spans="1:15" ht="9.75" customHeight="1">
      <c r="A884" s="1"/>
      <c r="B884" s="1"/>
      <c r="C884" s="1"/>
      <c r="D884" s="1"/>
      <c r="E884" s="1"/>
      <c r="F884" s="1"/>
      <c r="G884" s="1"/>
      <c r="H884" s="1"/>
      <c r="I884" s="1"/>
      <c r="J884" s="1"/>
      <c r="K884" s="1"/>
      <c r="L884" s="1"/>
      <c r="M884" s="1"/>
      <c r="N884" s="1"/>
      <c r="O884" s="1"/>
    </row>
    <row r="885" spans="1:15" ht="9.75" customHeight="1">
      <c r="A885" s="1"/>
      <c r="B885" s="1"/>
      <c r="C885" s="1"/>
      <c r="D885" s="1"/>
      <c r="E885" s="1"/>
      <c r="F885" s="1"/>
      <c r="G885" s="1"/>
      <c r="H885" s="1"/>
      <c r="I885" s="1"/>
      <c r="J885" s="1"/>
      <c r="K885" s="1"/>
      <c r="L885" s="1"/>
      <c r="M885" s="1"/>
      <c r="N885" s="1"/>
      <c r="O885" s="1"/>
    </row>
    <row r="886" spans="1:15" ht="9.75" customHeight="1">
      <c r="A886" s="1"/>
      <c r="B886" s="1"/>
      <c r="C886" s="1"/>
      <c r="D886" s="1"/>
      <c r="E886" s="1"/>
      <c r="F886" s="1"/>
      <c r="G886" s="1"/>
      <c r="H886" s="1"/>
      <c r="I886" s="1"/>
      <c r="J886" s="1"/>
      <c r="K886" s="1"/>
      <c r="L886" s="1"/>
      <c r="M886" s="1"/>
      <c r="N886" s="1"/>
      <c r="O886" s="1"/>
    </row>
    <row r="887" spans="1:15" ht="9.75" customHeight="1">
      <c r="A887" s="1"/>
      <c r="B887" s="1"/>
      <c r="C887" s="1"/>
      <c r="D887" s="1"/>
      <c r="E887" s="1"/>
      <c r="F887" s="1"/>
      <c r="G887" s="1"/>
      <c r="H887" s="1"/>
      <c r="I887" s="1"/>
      <c r="J887" s="1"/>
      <c r="K887" s="1"/>
      <c r="L887" s="1"/>
      <c r="M887" s="1"/>
      <c r="N887" s="1"/>
      <c r="O887" s="1"/>
    </row>
    <row r="888" spans="1:15" ht="9.75" customHeight="1">
      <c r="A888" s="1"/>
      <c r="B888" s="1"/>
      <c r="C888" s="1"/>
      <c r="D888" s="1"/>
      <c r="E888" s="1"/>
      <c r="F888" s="1"/>
      <c r="G888" s="1"/>
      <c r="H888" s="1"/>
      <c r="I888" s="1"/>
      <c r="J888" s="1"/>
      <c r="K888" s="1"/>
      <c r="L888" s="1"/>
      <c r="M888" s="1"/>
      <c r="N888" s="1"/>
      <c r="O888" s="1"/>
    </row>
    <row r="889" spans="1:15" ht="9.75" customHeight="1">
      <c r="A889" s="1"/>
      <c r="B889" s="1"/>
      <c r="C889" s="1"/>
      <c r="D889" s="1"/>
      <c r="E889" s="1"/>
      <c r="F889" s="1"/>
      <c r="G889" s="1"/>
      <c r="H889" s="1"/>
      <c r="I889" s="1"/>
      <c r="J889" s="1"/>
      <c r="K889" s="1"/>
      <c r="L889" s="1"/>
      <c r="M889" s="1"/>
      <c r="N889" s="1"/>
      <c r="O889" s="1"/>
    </row>
    <row r="890" spans="1:15" ht="9.75" customHeight="1">
      <c r="A890" s="1"/>
      <c r="B890" s="1"/>
      <c r="C890" s="1"/>
      <c r="D890" s="1"/>
      <c r="E890" s="1"/>
      <c r="F890" s="1"/>
      <c r="G890" s="1"/>
      <c r="H890" s="1"/>
      <c r="I890" s="1"/>
      <c r="J890" s="1"/>
      <c r="K890" s="1"/>
      <c r="L890" s="1"/>
      <c r="M890" s="1"/>
      <c r="N890" s="1"/>
      <c r="O890" s="1"/>
    </row>
    <row r="891" spans="1:15" ht="9.75" customHeight="1">
      <c r="A891" s="1"/>
      <c r="B891" s="1"/>
      <c r="C891" s="1"/>
      <c r="D891" s="1"/>
      <c r="E891" s="1"/>
      <c r="F891" s="1"/>
      <c r="G891" s="1"/>
      <c r="H891" s="1"/>
      <c r="I891" s="1"/>
      <c r="J891" s="1"/>
      <c r="K891" s="1"/>
      <c r="L891" s="1"/>
      <c r="M891" s="1"/>
      <c r="N891" s="1"/>
      <c r="O891" s="1"/>
    </row>
    <row r="892" spans="1:15" ht="9.75" customHeight="1">
      <c r="A892" s="1"/>
      <c r="B892" s="1"/>
      <c r="C892" s="1"/>
      <c r="D892" s="1"/>
      <c r="E892" s="1"/>
      <c r="F892" s="1"/>
      <c r="G892" s="1"/>
      <c r="H892" s="1"/>
      <c r="I892" s="1"/>
      <c r="J892" s="1"/>
      <c r="K892" s="1"/>
      <c r="L892" s="1"/>
      <c r="M892" s="1"/>
      <c r="N892" s="1"/>
      <c r="O892" s="1"/>
    </row>
    <row r="893" spans="1:15" ht="9.75" customHeight="1">
      <c r="A893" s="1"/>
      <c r="B893" s="1"/>
      <c r="C893" s="1"/>
      <c r="D893" s="1"/>
      <c r="E893" s="1"/>
      <c r="F893" s="1"/>
      <c r="G893" s="1"/>
      <c r="H893" s="1"/>
      <c r="I893" s="1"/>
      <c r="J893" s="1"/>
      <c r="K893" s="1"/>
      <c r="L893" s="1"/>
      <c r="M893" s="1"/>
      <c r="N893" s="1"/>
      <c r="O893" s="1"/>
    </row>
    <row r="894" spans="1:15" ht="9.75" customHeight="1">
      <c r="A894" s="1"/>
      <c r="B894" s="1"/>
      <c r="C894" s="1"/>
      <c r="D894" s="1"/>
      <c r="E894" s="1"/>
      <c r="F894" s="1"/>
      <c r="G894" s="1"/>
      <c r="H894" s="1"/>
      <c r="I894" s="1"/>
      <c r="J894" s="1"/>
      <c r="K894" s="1"/>
      <c r="L894" s="1"/>
      <c r="M894" s="1"/>
      <c r="N894" s="1"/>
      <c r="O894" s="1"/>
    </row>
    <row r="895" spans="1:15" ht="9.75" customHeight="1">
      <c r="A895" s="1"/>
      <c r="B895" s="1"/>
      <c r="C895" s="1"/>
      <c r="D895" s="1"/>
      <c r="E895" s="1"/>
      <c r="F895" s="1"/>
      <c r="G895" s="1"/>
      <c r="H895" s="1"/>
      <c r="I895" s="1"/>
      <c r="J895" s="1"/>
      <c r="K895" s="1"/>
      <c r="L895" s="1"/>
      <c r="M895" s="1"/>
      <c r="N895" s="1"/>
      <c r="O895" s="1"/>
    </row>
    <row r="896" spans="1:15" ht="9.75" customHeight="1">
      <c r="A896" s="1"/>
      <c r="B896" s="1"/>
      <c r="C896" s="1"/>
      <c r="D896" s="1"/>
      <c r="E896" s="1"/>
      <c r="F896" s="1"/>
      <c r="G896" s="1"/>
      <c r="H896" s="1"/>
      <c r="I896" s="1"/>
      <c r="J896" s="1"/>
      <c r="K896" s="1"/>
      <c r="L896" s="1"/>
      <c r="M896" s="1"/>
      <c r="N896" s="1"/>
      <c r="O896" s="1"/>
    </row>
    <row r="897" spans="1:15" ht="9.75" customHeight="1">
      <c r="A897" s="1"/>
      <c r="B897" s="1"/>
      <c r="C897" s="1"/>
      <c r="D897" s="1"/>
      <c r="E897" s="1"/>
      <c r="F897" s="1"/>
      <c r="G897" s="1"/>
      <c r="H897" s="1"/>
      <c r="I897" s="1"/>
      <c r="J897" s="1"/>
      <c r="K897" s="1"/>
      <c r="L897" s="1"/>
      <c r="M897" s="1"/>
      <c r="N897" s="1"/>
      <c r="O897" s="1"/>
    </row>
    <row r="898" spans="1:15" ht="9.75" customHeight="1">
      <c r="A898" s="1"/>
      <c r="B898" s="1"/>
      <c r="C898" s="1"/>
      <c r="D898" s="1"/>
      <c r="E898" s="1"/>
      <c r="F898" s="1"/>
      <c r="G898" s="1"/>
      <c r="H898" s="1"/>
      <c r="I898" s="1"/>
      <c r="J898" s="1"/>
      <c r="K898" s="1"/>
      <c r="L898" s="1"/>
      <c r="M898" s="1"/>
      <c r="N898" s="1"/>
      <c r="O898" s="1"/>
    </row>
    <row r="899" spans="1:15" ht="9.75" customHeight="1">
      <c r="A899" s="1"/>
      <c r="B899" s="1"/>
      <c r="C899" s="1"/>
      <c r="D899" s="1"/>
      <c r="E899" s="1"/>
      <c r="F899" s="1"/>
      <c r="G899" s="1"/>
      <c r="H899" s="1"/>
      <c r="I899" s="1"/>
      <c r="J899" s="1"/>
      <c r="K899" s="1"/>
      <c r="L899" s="1"/>
      <c r="M899" s="1"/>
      <c r="N899" s="1"/>
      <c r="O899" s="1"/>
    </row>
    <row r="900" spans="1:15" ht="9.75" customHeight="1">
      <c r="A900" s="1"/>
      <c r="B900" s="1"/>
      <c r="C900" s="1"/>
      <c r="D900" s="1"/>
      <c r="E900" s="1"/>
      <c r="F900" s="1"/>
      <c r="G900" s="1"/>
      <c r="H900" s="1"/>
      <c r="I900" s="1"/>
      <c r="J900" s="1"/>
      <c r="K900" s="1"/>
      <c r="L900" s="1"/>
      <c r="M900" s="1"/>
      <c r="N900" s="1"/>
      <c r="O900" s="1"/>
    </row>
    <row r="901" spans="1:15" ht="9.75" customHeight="1">
      <c r="A901" s="1"/>
      <c r="B901" s="1"/>
      <c r="C901" s="1"/>
      <c r="D901" s="1"/>
      <c r="E901" s="1"/>
      <c r="F901" s="1"/>
      <c r="G901" s="1"/>
      <c r="H901" s="1"/>
      <c r="I901" s="1"/>
      <c r="J901" s="1"/>
      <c r="K901" s="1"/>
      <c r="L901" s="1"/>
      <c r="M901" s="1"/>
      <c r="N901" s="1"/>
      <c r="O901" s="1"/>
    </row>
    <row r="902" spans="1:15" ht="9.75" customHeight="1">
      <c r="A902" s="1"/>
      <c r="B902" s="1"/>
      <c r="C902" s="1"/>
      <c r="D902" s="1"/>
      <c r="E902" s="1"/>
      <c r="F902" s="1"/>
      <c r="G902" s="1"/>
      <c r="H902" s="1"/>
      <c r="I902" s="1"/>
      <c r="J902" s="1"/>
      <c r="K902" s="1"/>
      <c r="L902" s="1"/>
      <c r="M902" s="1"/>
      <c r="N902" s="1"/>
      <c r="O902" s="1"/>
    </row>
    <row r="903" spans="1:15" ht="9.75" customHeight="1">
      <c r="A903" s="1"/>
      <c r="B903" s="1"/>
      <c r="C903" s="1"/>
      <c r="D903" s="1"/>
      <c r="E903" s="1"/>
      <c r="F903" s="1"/>
      <c r="G903" s="1"/>
      <c r="H903" s="1"/>
      <c r="I903" s="1"/>
      <c r="J903" s="1"/>
      <c r="K903" s="1"/>
      <c r="L903" s="1"/>
      <c r="M903" s="1"/>
      <c r="N903" s="1"/>
      <c r="O903" s="1"/>
    </row>
    <row r="904" spans="1:15" ht="9.75" customHeight="1">
      <c r="A904" s="1"/>
      <c r="B904" s="1"/>
      <c r="C904" s="1"/>
      <c r="D904" s="1"/>
      <c r="E904" s="1"/>
      <c r="F904" s="1"/>
      <c r="G904" s="1"/>
      <c r="H904" s="1"/>
      <c r="I904" s="1"/>
      <c r="J904" s="1"/>
      <c r="K904" s="1"/>
      <c r="L904" s="1"/>
      <c r="M904" s="1"/>
      <c r="N904" s="1"/>
      <c r="O904" s="1"/>
    </row>
    <row r="905" spans="1:15" ht="9.75" customHeight="1">
      <c r="A905" s="1"/>
      <c r="B905" s="1"/>
      <c r="C905" s="1"/>
      <c r="D905" s="1"/>
      <c r="E905" s="1"/>
      <c r="F905" s="1"/>
      <c r="G905" s="1"/>
      <c r="H905" s="1"/>
      <c r="I905" s="1"/>
      <c r="J905" s="1"/>
      <c r="K905" s="1"/>
      <c r="L905" s="1"/>
      <c r="M905" s="1"/>
      <c r="N905" s="1"/>
      <c r="O905" s="1"/>
    </row>
    <row r="906" spans="1:15" ht="9.75" customHeight="1">
      <c r="A906" s="1"/>
      <c r="B906" s="1"/>
      <c r="C906" s="1"/>
      <c r="D906" s="1"/>
      <c r="E906" s="1"/>
      <c r="F906" s="1"/>
      <c r="G906" s="1"/>
      <c r="H906" s="1"/>
      <c r="I906" s="1"/>
      <c r="J906" s="1"/>
      <c r="K906" s="1"/>
      <c r="L906" s="1"/>
      <c r="M906" s="1"/>
      <c r="N906" s="1"/>
      <c r="O906" s="1"/>
    </row>
    <row r="907" spans="1:15" ht="9.75" customHeight="1">
      <c r="A907" s="1"/>
      <c r="B907" s="1"/>
      <c r="C907" s="1"/>
      <c r="D907" s="1"/>
      <c r="E907" s="1"/>
      <c r="F907" s="1"/>
      <c r="G907" s="1"/>
      <c r="H907" s="1"/>
      <c r="I907" s="1"/>
      <c r="J907" s="1"/>
      <c r="K907" s="1"/>
      <c r="L907" s="1"/>
      <c r="M907" s="1"/>
      <c r="N907" s="1"/>
      <c r="O907" s="1"/>
    </row>
    <row r="908" spans="1:15" ht="9.75" customHeight="1">
      <c r="A908" s="1"/>
      <c r="B908" s="1"/>
      <c r="C908" s="1"/>
      <c r="D908" s="1"/>
      <c r="E908" s="1"/>
      <c r="F908" s="1"/>
      <c r="G908" s="1"/>
      <c r="H908" s="1"/>
      <c r="I908" s="1"/>
      <c r="J908" s="1"/>
      <c r="K908" s="1"/>
      <c r="L908" s="1"/>
      <c r="M908" s="1"/>
      <c r="N908" s="1"/>
      <c r="O908" s="1"/>
    </row>
    <row r="909" spans="1:15" ht="9.75" customHeight="1">
      <c r="A909" s="1"/>
      <c r="B909" s="1"/>
      <c r="C909" s="1"/>
      <c r="D909" s="1"/>
      <c r="E909" s="1"/>
      <c r="F909" s="1"/>
      <c r="G909" s="1"/>
      <c r="H909" s="1"/>
      <c r="I909" s="1"/>
      <c r="J909" s="1"/>
      <c r="K909" s="1"/>
      <c r="L909" s="1"/>
      <c r="M909" s="1"/>
      <c r="N909" s="1"/>
      <c r="O909" s="1"/>
    </row>
    <row r="910" spans="1:15" ht="9.75" customHeight="1">
      <c r="A910" s="1"/>
      <c r="B910" s="1"/>
      <c r="C910" s="1"/>
      <c r="D910" s="1"/>
      <c r="E910" s="1"/>
      <c r="F910" s="1"/>
      <c r="G910" s="1"/>
      <c r="H910" s="1"/>
      <c r="I910" s="1"/>
      <c r="J910" s="1"/>
      <c r="K910" s="1"/>
      <c r="L910" s="1"/>
      <c r="M910" s="1"/>
      <c r="N910" s="1"/>
      <c r="O910" s="1"/>
    </row>
    <row r="911" spans="1:15" ht="9.75" customHeight="1">
      <c r="A911" s="1"/>
      <c r="B911" s="1"/>
      <c r="C911" s="1"/>
      <c r="D911" s="1"/>
      <c r="E911" s="1"/>
      <c r="F911" s="1"/>
      <c r="G911" s="1"/>
      <c r="H911" s="1"/>
      <c r="I911" s="1"/>
      <c r="J911" s="1"/>
      <c r="K911" s="1"/>
      <c r="L911" s="1"/>
      <c r="M911" s="1"/>
      <c r="N911" s="1"/>
      <c r="O911" s="1"/>
    </row>
    <row r="912" spans="1:15" ht="9.75" customHeight="1">
      <c r="A912" s="1"/>
      <c r="B912" s="1"/>
      <c r="C912" s="1"/>
      <c r="D912" s="1"/>
      <c r="E912" s="1"/>
      <c r="F912" s="1"/>
      <c r="G912" s="1"/>
      <c r="H912" s="1"/>
      <c r="I912" s="1"/>
      <c r="J912" s="1"/>
      <c r="K912" s="1"/>
      <c r="L912" s="1"/>
      <c r="M912" s="1"/>
      <c r="N912" s="1"/>
      <c r="O912" s="1"/>
    </row>
    <row r="913" spans="1:15" ht="9.75" customHeight="1">
      <c r="A913" s="1"/>
      <c r="B913" s="1"/>
      <c r="C913" s="1"/>
      <c r="D913" s="1"/>
      <c r="E913" s="1"/>
      <c r="F913" s="1"/>
      <c r="G913" s="1"/>
      <c r="H913" s="1"/>
      <c r="I913" s="1"/>
      <c r="J913" s="1"/>
      <c r="K913" s="1"/>
      <c r="L913" s="1"/>
      <c r="M913" s="1"/>
      <c r="N913" s="1"/>
      <c r="O913" s="1"/>
    </row>
    <row r="914" spans="1:15" ht="9.75" customHeight="1">
      <c r="A914" s="1"/>
      <c r="B914" s="1"/>
      <c r="C914" s="1"/>
      <c r="D914" s="1"/>
      <c r="E914" s="1"/>
      <c r="F914" s="1"/>
      <c r="G914" s="1"/>
      <c r="H914" s="1"/>
      <c r="I914" s="1"/>
      <c r="J914" s="1"/>
      <c r="K914" s="1"/>
      <c r="L914" s="1"/>
      <c r="M914" s="1"/>
      <c r="N914" s="1"/>
      <c r="O914" s="1"/>
    </row>
    <row r="915" spans="1:15" ht="9.75" customHeight="1">
      <c r="A915" s="1"/>
      <c r="B915" s="1"/>
      <c r="C915" s="1"/>
      <c r="D915" s="1"/>
      <c r="E915" s="1"/>
      <c r="F915" s="1"/>
      <c r="G915" s="1"/>
      <c r="H915" s="1"/>
      <c r="I915" s="1"/>
      <c r="J915" s="1"/>
      <c r="K915" s="1"/>
      <c r="L915" s="1"/>
      <c r="M915" s="1"/>
      <c r="N915" s="1"/>
      <c r="O915" s="1"/>
    </row>
    <row r="916" spans="1:15" ht="9.75" customHeight="1">
      <c r="A916" s="1"/>
      <c r="B916" s="1"/>
      <c r="C916" s="1"/>
      <c r="D916" s="1"/>
      <c r="E916" s="1"/>
      <c r="F916" s="1"/>
      <c r="G916" s="1"/>
      <c r="H916" s="1"/>
      <c r="I916" s="1"/>
      <c r="J916" s="1"/>
      <c r="K916" s="1"/>
      <c r="L916" s="1"/>
      <c r="M916" s="1"/>
      <c r="N916" s="1"/>
      <c r="O916" s="1"/>
    </row>
    <row r="917" spans="1:15" ht="9.75" customHeight="1">
      <c r="A917" s="1"/>
      <c r="B917" s="1"/>
      <c r="C917" s="1"/>
      <c r="D917" s="1"/>
      <c r="E917" s="1"/>
      <c r="F917" s="1"/>
      <c r="G917" s="1"/>
      <c r="H917" s="1"/>
      <c r="I917" s="1"/>
      <c r="J917" s="1"/>
      <c r="K917" s="1"/>
      <c r="L917" s="1"/>
      <c r="M917" s="1"/>
      <c r="N917" s="1"/>
      <c r="O917" s="1"/>
    </row>
    <row r="918" spans="1:15" ht="9.75" customHeight="1">
      <c r="A918" s="1"/>
      <c r="B918" s="1"/>
      <c r="C918" s="1"/>
      <c r="D918" s="1"/>
      <c r="E918" s="1"/>
      <c r="F918" s="1"/>
      <c r="G918" s="1"/>
      <c r="H918" s="1"/>
      <c r="I918" s="1"/>
      <c r="J918" s="1"/>
      <c r="K918" s="1"/>
      <c r="L918" s="1"/>
      <c r="M918" s="1"/>
      <c r="N918" s="1"/>
      <c r="O918" s="1"/>
    </row>
    <row r="919" spans="1:15" ht="9.75" customHeight="1">
      <c r="A919" s="1"/>
      <c r="B919" s="1"/>
      <c r="C919" s="1"/>
      <c r="D919" s="1"/>
      <c r="E919" s="1"/>
      <c r="F919" s="1"/>
      <c r="G919" s="1"/>
      <c r="H919" s="1"/>
      <c r="I919" s="1"/>
      <c r="J919" s="1"/>
      <c r="K919" s="1"/>
      <c r="L919" s="1"/>
      <c r="M919" s="1"/>
      <c r="N919" s="1"/>
      <c r="O919" s="1"/>
    </row>
    <row r="920" spans="1:15" ht="9.75" customHeight="1">
      <c r="A920" s="1"/>
      <c r="B920" s="1"/>
      <c r="C920" s="1"/>
      <c r="D920" s="1"/>
      <c r="E920" s="1"/>
      <c r="F920" s="1"/>
      <c r="G920" s="1"/>
      <c r="H920" s="1"/>
      <c r="I920" s="1"/>
      <c r="J920" s="1"/>
      <c r="K920" s="1"/>
      <c r="L920" s="1"/>
      <c r="M920" s="1"/>
      <c r="N920" s="1"/>
      <c r="O920" s="1"/>
    </row>
    <row r="921" spans="1:15" ht="9.75" customHeight="1">
      <c r="A921" s="1"/>
      <c r="B921" s="1"/>
      <c r="C921" s="1"/>
      <c r="D921" s="1"/>
      <c r="E921" s="1"/>
      <c r="F921" s="1"/>
      <c r="G921" s="1"/>
      <c r="H921" s="1"/>
      <c r="I921" s="1"/>
      <c r="J921" s="1"/>
      <c r="K921" s="1"/>
      <c r="L921" s="1"/>
      <c r="M921" s="1"/>
      <c r="N921" s="1"/>
      <c r="O921" s="1"/>
    </row>
    <row r="922" spans="1:15" ht="9.75" customHeight="1">
      <c r="A922" s="1"/>
      <c r="B922" s="1"/>
      <c r="C922" s="1"/>
      <c r="D922" s="1"/>
      <c r="E922" s="1"/>
      <c r="F922" s="1"/>
      <c r="G922" s="1"/>
      <c r="H922" s="1"/>
      <c r="I922" s="1"/>
      <c r="J922" s="1"/>
      <c r="K922" s="1"/>
      <c r="L922" s="1"/>
      <c r="M922" s="1"/>
      <c r="N922" s="1"/>
      <c r="O922" s="1"/>
    </row>
    <row r="923" spans="1:15" ht="9.75" customHeight="1">
      <c r="A923" s="1"/>
      <c r="B923" s="1"/>
      <c r="C923" s="1"/>
      <c r="D923" s="1"/>
      <c r="E923" s="1"/>
      <c r="F923" s="1"/>
      <c r="G923" s="1"/>
      <c r="H923" s="1"/>
      <c r="I923" s="1"/>
      <c r="J923" s="1"/>
      <c r="K923" s="1"/>
      <c r="L923" s="1"/>
      <c r="M923" s="1"/>
      <c r="N923" s="1"/>
      <c r="O923" s="1"/>
    </row>
    <row r="924" spans="1:15" ht="9.75" customHeight="1">
      <c r="A924" s="1"/>
      <c r="B924" s="1"/>
      <c r="C924" s="1"/>
      <c r="D924" s="1"/>
      <c r="E924" s="1"/>
      <c r="F924" s="1"/>
      <c r="G924" s="1"/>
      <c r="H924" s="1"/>
      <c r="I924" s="1"/>
      <c r="J924" s="1"/>
      <c r="K924" s="1"/>
      <c r="L924" s="1"/>
      <c r="M924" s="1"/>
      <c r="N924" s="1"/>
      <c r="O924" s="1"/>
    </row>
    <row r="925" spans="1:15" ht="9.75" customHeight="1">
      <c r="A925" s="1"/>
      <c r="B925" s="1"/>
      <c r="C925" s="1"/>
      <c r="D925" s="1"/>
      <c r="E925" s="1"/>
      <c r="F925" s="1"/>
      <c r="G925" s="1"/>
      <c r="H925" s="1"/>
      <c r="I925" s="1"/>
      <c r="J925" s="1"/>
      <c r="K925" s="1"/>
      <c r="L925" s="1"/>
      <c r="M925" s="1"/>
      <c r="N925" s="1"/>
      <c r="O925" s="1"/>
    </row>
    <row r="926" spans="1:15" ht="9.75" customHeight="1">
      <c r="A926" s="1"/>
      <c r="B926" s="1"/>
      <c r="C926" s="1"/>
      <c r="D926" s="1"/>
      <c r="E926" s="1"/>
      <c r="F926" s="1"/>
      <c r="G926" s="1"/>
      <c r="H926" s="1"/>
      <c r="I926" s="1"/>
      <c r="J926" s="1"/>
      <c r="K926" s="1"/>
      <c r="L926" s="1"/>
      <c r="M926" s="1"/>
      <c r="N926" s="1"/>
      <c r="O926" s="1"/>
    </row>
    <row r="927" spans="1:15" ht="9.75" customHeight="1">
      <c r="A927" s="1"/>
      <c r="B927" s="1"/>
      <c r="C927" s="1"/>
      <c r="D927" s="1"/>
      <c r="E927" s="1"/>
      <c r="F927" s="1"/>
      <c r="G927" s="1"/>
      <c r="H927" s="1"/>
      <c r="I927" s="1"/>
      <c r="J927" s="1"/>
      <c r="K927" s="1"/>
      <c r="L927" s="1"/>
      <c r="M927" s="1"/>
      <c r="N927" s="1"/>
      <c r="O927" s="1"/>
    </row>
    <row r="928" spans="1:15" ht="9.75" customHeight="1">
      <c r="A928" s="1"/>
      <c r="B928" s="1"/>
      <c r="C928" s="1"/>
      <c r="D928" s="1"/>
      <c r="E928" s="1"/>
      <c r="F928" s="1"/>
      <c r="G928" s="1"/>
      <c r="H928" s="1"/>
      <c r="I928" s="1"/>
      <c r="J928" s="1"/>
      <c r="K928" s="1"/>
      <c r="L928" s="1"/>
      <c r="M928" s="1"/>
      <c r="N928" s="1"/>
      <c r="O928" s="1"/>
    </row>
    <row r="929" spans="1:15" ht="9.75" customHeight="1">
      <c r="A929" s="1"/>
      <c r="B929" s="1"/>
      <c r="C929" s="1"/>
      <c r="D929" s="1"/>
      <c r="E929" s="1"/>
      <c r="F929" s="1"/>
      <c r="G929" s="1"/>
      <c r="H929" s="1"/>
      <c r="I929" s="1"/>
      <c r="J929" s="1"/>
      <c r="K929" s="1"/>
      <c r="L929" s="1"/>
      <c r="M929" s="1"/>
      <c r="N929" s="1"/>
      <c r="O929" s="1"/>
    </row>
    <row r="930" spans="1:15" ht="9.75" customHeight="1">
      <c r="A930" s="1"/>
      <c r="B930" s="1"/>
      <c r="C930" s="1"/>
      <c r="D930" s="1"/>
      <c r="E930" s="1"/>
      <c r="F930" s="1"/>
      <c r="G930" s="1"/>
      <c r="H930" s="1"/>
      <c r="I930" s="1"/>
      <c r="J930" s="1"/>
      <c r="K930" s="1"/>
      <c r="L930" s="1"/>
      <c r="M930" s="1"/>
      <c r="N930" s="1"/>
      <c r="O930" s="1"/>
    </row>
    <row r="931" spans="1:15" ht="9.75" customHeight="1">
      <c r="A931" s="1"/>
      <c r="B931" s="1"/>
      <c r="C931" s="1"/>
      <c r="D931" s="1"/>
      <c r="E931" s="1"/>
      <c r="F931" s="1"/>
      <c r="G931" s="1"/>
      <c r="H931" s="1"/>
      <c r="I931" s="1"/>
      <c r="J931" s="1"/>
      <c r="K931" s="1"/>
      <c r="L931" s="1"/>
      <c r="M931" s="1"/>
      <c r="N931" s="1"/>
      <c r="O931" s="1"/>
    </row>
    <row r="932" spans="1:15" ht="9.75" customHeight="1">
      <c r="A932" s="1"/>
      <c r="B932" s="1"/>
      <c r="C932" s="1"/>
      <c r="D932" s="1"/>
      <c r="E932" s="1"/>
      <c r="F932" s="1"/>
      <c r="G932" s="1"/>
      <c r="H932" s="1"/>
      <c r="I932" s="1"/>
      <c r="J932" s="1"/>
      <c r="K932" s="1"/>
      <c r="L932" s="1"/>
      <c r="M932" s="1"/>
      <c r="N932" s="1"/>
      <c r="O932" s="1"/>
    </row>
    <row r="933" spans="1:15" ht="9.75" customHeight="1">
      <c r="A933" s="1"/>
      <c r="B933" s="1"/>
      <c r="C933" s="1"/>
      <c r="D933" s="1"/>
      <c r="E933" s="1"/>
      <c r="F933" s="1"/>
      <c r="G933" s="1"/>
      <c r="H933" s="1"/>
      <c r="I933" s="1"/>
      <c r="J933" s="1"/>
      <c r="K933" s="1"/>
      <c r="L933" s="1"/>
      <c r="M933" s="1"/>
      <c r="N933" s="1"/>
      <c r="O933" s="1"/>
    </row>
    <row r="934" spans="1:15" ht="9.75" customHeight="1">
      <c r="A934" s="1"/>
      <c r="B934" s="1"/>
      <c r="C934" s="1"/>
      <c r="D934" s="1"/>
      <c r="E934" s="1"/>
      <c r="F934" s="1"/>
      <c r="G934" s="1"/>
      <c r="H934" s="1"/>
      <c r="I934" s="1"/>
      <c r="J934" s="1"/>
      <c r="K934" s="1"/>
      <c r="L934" s="1"/>
      <c r="M934" s="1"/>
      <c r="N934" s="1"/>
      <c r="O934" s="1"/>
    </row>
    <row r="935" spans="1:15" ht="9.75" customHeight="1">
      <c r="A935" s="1"/>
      <c r="B935" s="1"/>
      <c r="C935" s="1"/>
      <c r="D935" s="1"/>
      <c r="E935" s="1"/>
      <c r="F935" s="1"/>
      <c r="G935" s="1"/>
      <c r="H935" s="1"/>
      <c r="I935" s="1"/>
      <c r="J935" s="1"/>
      <c r="K935" s="1"/>
      <c r="L935" s="1"/>
      <c r="M935" s="1"/>
      <c r="N935" s="1"/>
      <c r="O935" s="1"/>
    </row>
    <row r="936" spans="1:15" ht="9.75" customHeight="1">
      <c r="A936" s="1"/>
      <c r="B936" s="1"/>
      <c r="C936" s="1"/>
      <c r="D936" s="1"/>
      <c r="E936" s="1"/>
      <c r="F936" s="1"/>
      <c r="G936" s="1"/>
      <c r="H936" s="1"/>
      <c r="I936" s="1"/>
      <c r="J936" s="1"/>
      <c r="K936" s="1"/>
      <c r="L936" s="1"/>
      <c r="M936" s="1"/>
      <c r="N936" s="1"/>
      <c r="O936" s="1"/>
    </row>
    <row r="937" spans="1:15" ht="9.75" customHeight="1">
      <c r="A937" s="1"/>
      <c r="B937" s="1"/>
      <c r="C937" s="1"/>
      <c r="D937" s="1"/>
      <c r="E937" s="1"/>
      <c r="F937" s="1"/>
      <c r="G937" s="1"/>
      <c r="H937" s="1"/>
      <c r="I937" s="1"/>
      <c r="J937" s="1"/>
      <c r="K937" s="1"/>
      <c r="L937" s="1"/>
      <c r="M937" s="1"/>
      <c r="N937" s="1"/>
      <c r="O937" s="1"/>
    </row>
    <row r="938" spans="1:15" ht="9.75" customHeight="1">
      <c r="A938" s="1"/>
      <c r="B938" s="1"/>
      <c r="C938" s="1"/>
      <c r="D938" s="1"/>
      <c r="E938" s="1"/>
      <c r="F938" s="1"/>
      <c r="G938" s="1"/>
      <c r="H938" s="1"/>
      <c r="I938" s="1"/>
      <c r="J938" s="1"/>
      <c r="K938" s="1"/>
      <c r="L938" s="1"/>
      <c r="M938" s="1"/>
      <c r="N938" s="1"/>
      <c r="O938" s="1"/>
    </row>
    <row r="939" spans="1:15" ht="9.75" customHeight="1">
      <c r="A939" s="1"/>
      <c r="B939" s="1"/>
      <c r="C939" s="1"/>
      <c r="D939" s="1"/>
      <c r="E939" s="1"/>
      <c r="F939" s="1"/>
      <c r="G939" s="1"/>
      <c r="H939" s="1"/>
      <c r="I939" s="1"/>
      <c r="J939" s="1"/>
      <c r="K939" s="1"/>
      <c r="L939" s="1"/>
      <c r="M939" s="1"/>
      <c r="N939" s="1"/>
      <c r="O939" s="1"/>
    </row>
    <row r="940" spans="1:15" ht="9.75" customHeight="1">
      <c r="A940" s="1"/>
      <c r="B940" s="1"/>
      <c r="C940" s="1"/>
      <c r="D940" s="1"/>
      <c r="E940" s="1"/>
      <c r="F940" s="1"/>
      <c r="G940" s="1"/>
      <c r="H940" s="1"/>
      <c r="I940" s="1"/>
      <c r="J940" s="1"/>
      <c r="K940" s="1"/>
      <c r="L940" s="1"/>
      <c r="M940" s="1"/>
      <c r="N940" s="1"/>
      <c r="O940" s="1"/>
    </row>
    <row r="941" spans="1:15" ht="9.75" customHeight="1">
      <c r="A941" s="1"/>
      <c r="B941" s="1"/>
      <c r="C941" s="1"/>
      <c r="D941" s="1"/>
      <c r="E941" s="1"/>
      <c r="F941" s="1"/>
      <c r="G941" s="1"/>
      <c r="H941" s="1"/>
      <c r="I941" s="1"/>
      <c r="J941" s="1"/>
      <c r="K941" s="1"/>
      <c r="L941" s="1"/>
      <c r="M941" s="1"/>
      <c r="N941" s="1"/>
      <c r="O941" s="1"/>
    </row>
    <row r="942" spans="1:15" ht="9.75" customHeight="1">
      <c r="A942" s="1"/>
      <c r="B942" s="1"/>
      <c r="C942" s="1"/>
      <c r="D942" s="1"/>
      <c r="E942" s="1"/>
      <c r="F942" s="1"/>
      <c r="G942" s="1"/>
      <c r="H942" s="1"/>
      <c r="I942" s="1"/>
      <c r="J942" s="1"/>
      <c r="K942" s="1"/>
      <c r="L942" s="1"/>
      <c r="M942" s="1"/>
      <c r="N942" s="1"/>
      <c r="O942" s="1"/>
    </row>
    <row r="943" spans="1:15" ht="9.75" customHeight="1">
      <c r="A943" s="1"/>
      <c r="B943" s="1"/>
      <c r="C943" s="1"/>
      <c r="D943" s="1"/>
      <c r="E943" s="1"/>
      <c r="F943" s="1"/>
      <c r="G943" s="1"/>
      <c r="H943" s="1"/>
      <c r="I943" s="1"/>
      <c r="J943" s="1"/>
      <c r="K943" s="1"/>
      <c r="L943" s="1"/>
      <c r="M943" s="1"/>
      <c r="N943" s="1"/>
      <c r="O943" s="1"/>
    </row>
    <row r="944" spans="1:15" ht="9.75" customHeight="1">
      <c r="A944" s="1"/>
      <c r="B944" s="1"/>
      <c r="C944" s="1"/>
      <c r="D944" s="1"/>
      <c r="E944" s="1"/>
      <c r="F944" s="1"/>
      <c r="G944" s="1"/>
      <c r="H944" s="1"/>
      <c r="I944" s="1"/>
      <c r="J944" s="1"/>
      <c r="K944" s="1"/>
      <c r="L944" s="1"/>
      <c r="M944" s="1"/>
      <c r="N944" s="1"/>
      <c r="O944" s="1"/>
    </row>
    <row r="945" spans="1:15" ht="9.75" customHeight="1">
      <c r="A945" s="1"/>
      <c r="B945" s="1"/>
      <c r="C945" s="1"/>
      <c r="D945" s="1"/>
      <c r="E945" s="1"/>
      <c r="F945" s="1"/>
      <c r="G945" s="1"/>
      <c r="H945" s="1"/>
      <c r="I945" s="1"/>
      <c r="J945" s="1"/>
      <c r="K945" s="1"/>
      <c r="L945" s="1"/>
      <c r="M945" s="1"/>
      <c r="N945" s="1"/>
      <c r="O945" s="1"/>
    </row>
    <row r="946" spans="1:15" ht="9.75" customHeight="1">
      <c r="A946" s="1"/>
      <c r="B946" s="1"/>
      <c r="C946" s="1"/>
      <c r="D946" s="1"/>
      <c r="E946" s="1"/>
      <c r="F946" s="1"/>
      <c r="G946" s="1"/>
      <c r="H946" s="1"/>
      <c r="I946" s="1"/>
      <c r="J946" s="1"/>
      <c r="K946" s="1"/>
      <c r="L946" s="1"/>
      <c r="M946" s="1"/>
      <c r="N946" s="1"/>
      <c r="O946" s="1"/>
    </row>
    <row r="947" spans="1:15" ht="9.75" customHeight="1">
      <c r="A947" s="1"/>
      <c r="B947" s="1"/>
      <c r="C947" s="1"/>
      <c r="D947" s="1"/>
      <c r="E947" s="1"/>
      <c r="F947" s="1"/>
      <c r="G947" s="1"/>
      <c r="H947" s="1"/>
      <c r="I947" s="1"/>
      <c r="J947" s="1"/>
      <c r="K947" s="1"/>
      <c r="L947" s="1"/>
      <c r="M947" s="1"/>
      <c r="N947" s="1"/>
      <c r="O947" s="1"/>
    </row>
    <row r="948" spans="1:15" ht="9.75" customHeight="1">
      <c r="A948" s="1"/>
      <c r="B948" s="1"/>
      <c r="C948" s="1"/>
      <c r="D948" s="1"/>
      <c r="E948" s="1"/>
      <c r="F948" s="1"/>
      <c r="G948" s="1"/>
      <c r="H948" s="1"/>
      <c r="I948" s="1"/>
      <c r="J948" s="1"/>
      <c r="K948" s="1"/>
      <c r="L948" s="1"/>
      <c r="M948" s="1"/>
      <c r="N948" s="1"/>
      <c r="O948" s="1"/>
    </row>
    <row r="949" spans="1:15" ht="9.75" customHeight="1">
      <c r="A949" s="1"/>
      <c r="B949" s="1"/>
      <c r="C949" s="1"/>
      <c r="D949" s="1"/>
      <c r="E949" s="1"/>
      <c r="F949" s="1"/>
      <c r="G949" s="1"/>
      <c r="H949" s="1"/>
      <c r="I949" s="1"/>
      <c r="J949" s="1"/>
      <c r="K949" s="1"/>
      <c r="L949" s="1"/>
      <c r="M949" s="1"/>
      <c r="N949" s="1"/>
      <c r="O949" s="1"/>
    </row>
    <row r="950" spans="1:15" ht="9.75" customHeight="1">
      <c r="A950" s="1"/>
      <c r="B950" s="1"/>
      <c r="C950" s="1"/>
      <c r="D950" s="1"/>
      <c r="E950" s="1"/>
      <c r="F950" s="1"/>
      <c r="G950" s="1"/>
      <c r="H950" s="1"/>
      <c r="I950" s="1"/>
      <c r="J950" s="1"/>
      <c r="K950" s="1"/>
      <c r="L950" s="1"/>
      <c r="M950" s="1"/>
      <c r="N950" s="1"/>
      <c r="O950" s="1"/>
    </row>
    <row r="951" spans="1:15" ht="9.75" customHeight="1">
      <c r="A951" s="1"/>
      <c r="B951" s="1"/>
      <c r="C951" s="1"/>
      <c r="D951" s="1"/>
      <c r="E951" s="1"/>
      <c r="F951" s="1"/>
      <c r="G951" s="1"/>
      <c r="H951" s="1"/>
      <c r="I951" s="1"/>
      <c r="J951" s="1"/>
      <c r="K951" s="1"/>
      <c r="L951" s="1"/>
      <c r="M951" s="1"/>
      <c r="N951" s="1"/>
      <c r="O951" s="1"/>
    </row>
    <row r="952" spans="1:15" ht="9.75" customHeight="1">
      <c r="A952" s="1"/>
      <c r="B952" s="1"/>
      <c r="C952" s="1"/>
      <c r="D952" s="1"/>
      <c r="E952" s="1"/>
      <c r="F952" s="1"/>
      <c r="G952" s="1"/>
      <c r="H952" s="1"/>
      <c r="I952" s="1"/>
      <c r="J952" s="1"/>
      <c r="K952" s="1"/>
      <c r="L952" s="1"/>
      <c r="M952" s="1"/>
      <c r="N952" s="1"/>
      <c r="O952" s="1"/>
    </row>
    <row r="953" spans="1:15" ht="9.75" customHeight="1">
      <c r="A953" s="1"/>
      <c r="B953" s="1"/>
      <c r="C953" s="1"/>
      <c r="D953" s="1"/>
      <c r="E953" s="1"/>
      <c r="F953" s="1"/>
      <c r="G953" s="1"/>
      <c r="H953" s="1"/>
      <c r="I953" s="1"/>
      <c r="J953" s="1"/>
      <c r="K953" s="1"/>
      <c r="L953" s="1"/>
      <c r="M953" s="1"/>
      <c r="N953" s="1"/>
      <c r="O953" s="1"/>
    </row>
    <row r="954" spans="1:15" ht="9.75" customHeight="1">
      <c r="A954" s="1"/>
      <c r="B954" s="1"/>
      <c r="C954" s="1"/>
      <c r="D954" s="1"/>
      <c r="E954" s="1"/>
      <c r="F954" s="1"/>
      <c r="G954" s="1"/>
      <c r="H954" s="1"/>
      <c r="I954" s="1"/>
      <c r="J954" s="1"/>
      <c r="K954" s="1"/>
      <c r="L954" s="1"/>
      <c r="M954" s="1"/>
      <c r="N954" s="1"/>
      <c r="O954" s="1"/>
    </row>
    <row r="955" spans="1:15" ht="9.75" customHeight="1">
      <c r="A955" s="1"/>
      <c r="B955" s="1"/>
      <c r="C955" s="1"/>
      <c r="D955" s="1"/>
      <c r="E955" s="1"/>
      <c r="F955" s="1"/>
      <c r="G955" s="1"/>
      <c r="H955" s="1"/>
      <c r="I955" s="1"/>
      <c r="J955" s="1"/>
      <c r="K955" s="1"/>
      <c r="L955" s="1"/>
      <c r="M955" s="1"/>
      <c r="N955" s="1"/>
      <c r="O955" s="1"/>
    </row>
    <row r="956" spans="1:15" ht="9.75" customHeight="1">
      <c r="A956" s="1"/>
      <c r="B956" s="1"/>
      <c r="C956" s="1"/>
      <c r="D956" s="1"/>
      <c r="E956" s="1"/>
      <c r="F956" s="1"/>
      <c r="G956" s="1"/>
      <c r="H956" s="1"/>
      <c r="I956" s="1"/>
      <c r="J956" s="1"/>
      <c r="K956" s="1"/>
      <c r="L956" s="1"/>
      <c r="M956" s="1"/>
      <c r="N956" s="1"/>
      <c r="O956" s="1"/>
    </row>
    <row r="957" spans="1:15" ht="9.75" customHeight="1">
      <c r="A957" s="1"/>
      <c r="B957" s="1"/>
      <c r="C957" s="1"/>
      <c r="D957" s="1"/>
      <c r="E957" s="1"/>
      <c r="F957" s="1"/>
      <c r="G957" s="1"/>
      <c r="H957" s="1"/>
      <c r="I957" s="1"/>
      <c r="J957" s="1"/>
      <c r="K957" s="1"/>
      <c r="L957" s="1"/>
      <c r="M957" s="1"/>
      <c r="N957" s="1"/>
      <c r="O957" s="1"/>
    </row>
    <row r="958" spans="1:15" ht="9.75" customHeight="1">
      <c r="A958" s="1"/>
      <c r="B958" s="1"/>
      <c r="C958" s="1"/>
      <c r="D958" s="1"/>
      <c r="E958" s="1"/>
      <c r="F958" s="1"/>
      <c r="G958" s="1"/>
      <c r="H958" s="1"/>
      <c r="I958" s="1"/>
      <c r="J958" s="1"/>
      <c r="K958" s="1"/>
      <c r="L958" s="1"/>
      <c r="M958" s="1"/>
      <c r="N958" s="1"/>
      <c r="O958" s="1"/>
    </row>
    <row r="959" spans="1:15" ht="9.75" customHeight="1">
      <c r="A959" s="1"/>
      <c r="B959" s="1"/>
      <c r="C959" s="1"/>
      <c r="D959" s="1"/>
      <c r="E959" s="1"/>
      <c r="F959" s="1"/>
      <c r="G959" s="1"/>
      <c r="H959" s="1"/>
      <c r="I959" s="1"/>
      <c r="J959" s="1"/>
      <c r="K959" s="1"/>
      <c r="L959" s="1"/>
      <c r="M959" s="1"/>
      <c r="N959" s="1"/>
      <c r="O959" s="1"/>
    </row>
    <row r="960" spans="1:15" ht="9.75" customHeight="1">
      <c r="A960" s="1"/>
      <c r="B960" s="1"/>
      <c r="C960" s="1"/>
      <c r="D960" s="1"/>
      <c r="E960" s="1"/>
      <c r="F960" s="1"/>
      <c r="G960" s="1"/>
      <c r="H960" s="1"/>
      <c r="I960" s="1"/>
      <c r="J960" s="1"/>
      <c r="K960" s="1"/>
      <c r="L960" s="1"/>
      <c r="M960" s="1"/>
      <c r="N960" s="1"/>
      <c r="O960" s="1"/>
    </row>
    <row r="961" spans="1:15" ht="9.75" customHeight="1">
      <c r="A961" s="1"/>
      <c r="B961" s="1"/>
      <c r="C961" s="1"/>
      <c r="D961" s="1"/>
      <c r="E961" s="1"/>
      <c r="F961" s="1"/>
      <c r="G961" s="1"/>
      <c r="H961" s="1"/>
      <c r="I961" s="1"/>
      <c r="J961" s="1"/>
      <c r="K961" s="1"/>
      <c r="L961" s="1"/>
      <c r="M961" s="1"/>
      <c r="N961" s="1"/>
      <c r="O961" s="1"/>
    </row>
    <row r="962" spans="1:15" ht="9.75" customHeight="1">
      <c r="A962" s="1"/>
      <c r="B962" s="1"/>
      <c r="C962" s="1"/>
      <c r="D962" s="1"/>
      <c r="E962" s="1"/>
      <c r="F962" s="1"/>
      <c r="G962" s="1"/>
      <c r="H962" s="1"/>
      <c r="I962" s="1"/>
      <c r="J962" s="1"/>
      <c r="K962" s="1"/>
      <c r="L962" s="1"/>
      <c r="M962" s="1"/>
      <c r="N962" s="1"/>
      <c r="O962" s="1"/>
    </row>
    <row r="963" spans="1:15" ht="9.75" customHeight="1">
      <c r="A963" s="1"/>
      <c r="B963" s="1"/>
      <c r="C963" s="1"/>
      <c r="D963" s="1"/>
      <c r="E963" s="1"/>
      <c r="F963" s="1"/>
      <c r="G963" s="1"/>
      <c r="H963" s="1"/>
      <c r="I963" s="1"/>
      <c r="J963" s="1"/>
      <c r="K963" s="1"/>
      <c r="L963" s="1"/>
      <c r="M963" s="1"/>
      <c r="N963" s="1"/>
      <c r="O963" s="1"/>
    </row>
    <row r="964" spans="1:15" ht="9.75" customHeight="1">
      <c r="A964" s="1"/>
      <c r="B964" s="1"/>
      <c r="C964" s="1"/>
      <c r="D964" s="1"/>
      <c r="E964" s="1"/>
      <c r="F964" s="1"/>
      <c r="G964" s="1"/>
      <c r="H964" s="1"/>
      <c r="I964" s="1"/>
      <c r="J964" s="1"/>
      <c r="K964" s="1"/>
      <c r="L964" s="1"/>
      <c r="M964" s="1"/>
      <c r="N964" s="1"/>
      <c r="O964" s="1"/>
    </row>
    <row r="965" spans="1:15" ht="9.75" customHeight="1">
      <c r="A965" s="1"/>
      <c r="B965" s="1"/>
      <c r="C965" s="1"/>
      <c r="D965" s="1"/>
      <c r="E965" s="1"/>
      <c r="F965" s="1"/>
      <c r="G965" s="1"/>
      <c r="H965" s="1"/>
      <c r="I965" s="1"/>
      <c r="J965" s="1"/>
      <c r="K965" s="1"/>
      <c r="L965" s="1"/>
      <c r="M965" s="1"/>
      <c r="N965" s="1"/>
      <c r="O965" s="1"/>
    </row>
    <row r="966" spans="1:15" ht="9.75" customHeight="1">
      <c r="A966" s="1"/>
      <c r="B966" s="1"/>
      <c r="C966" s="1"/>
      <c r="D966" s="1"/>
      <c r="E966" s="1"/>
      <c r="F966" s="1"/>
      <c r="G966" s="1"/>
      <c r="H966" s="1"/>
      <c r="I966" s="1"/>
      <c r="J966" s="1"/>
      <c r="K966" s="1"/>
      <c r="L966" s="1"/>
      <c r="M966" s="1"/>
      <c r="N966" s="1"/>
      <c r="O966" s="1"/>
    </row>
    <row r="967" spans="1:15" ht="9.75" customHeight="1">
      <c r="A967" s="1"/>
      <c r="B967" s="1"/>
      <c r="C967" s="1"/>
      <c r="D967" s="1"/>
      <c r="E967" s="1"/>
      <c r="F967" s="1"/>
      <c r="G967" s="1"/>
      <c r="H967" s="1"/>
      <c r="I967" s="1"/>
      <c r="J967" s="1"/>
      <c r="K967" s="1"/>
      <c r="L967" s="1"/>
      <c r="M967" s="1"/>
      <c r="N967" s="1"/>
      <c r="O967" s="1"/>
    </row>
    <row r="968" spans="1:15" ht="9.75" customHeight="1">
      <c r="A968" s="1"/>
      <c r="B968" s="1"/>
      <c r="C968" s="1"/>
      <c r="D968" s="1"/>
      <c r="E968" s="1"/>
      <c r="F968" s="1"/>
      <c r="G968" s="1"/>
      <c r="H968" s="1"/>
      <c r="I968" s="1"/>
      <c r="J968" s="1"/>
      <c r="K968" s="1"/>
      <c r="L968" s="1"/>
      <c r="M968" s="1"/>
      <c r="N968" s="1"/>
      <c r="O968" s="1"/>
    </row>
    <row r="969" spans="1:15" ht="9.75" customHeight="1">
      <c r="A969" s="1"/>
      <c r="B969" s="1"/>
      <c r="C969" s="1"/>
      <c r="D969" s="1"/>
      <c r="E969" s="1"/>
      <c r="F969" s="1"/>
      <c r="G969" s="1"/>
      <c r="H969" s="1"/>
      <c r="I969" s="1"/>
      <c r="J969" s="1"/>
      <c r="K969" s="1"/>
      <c r="L969" s="1"/>
      <c r="M969" s="1"/>
      <c r="N969" s="1"/>
      <c r="O969" s="1"/>
    </row>
    <row r="970" spans="1:15" ht="9.75" customHeight="1">
      <c r="A970" s="1"/>
      <c r="B970" s="1"/>
      <c r="C970" s="1"/>
      <c r="D970" s="1"/>
      <c r="E970" s="1"/>
      <c r="F970" s="1"/>
      <c r="G970" s="1"/>
      <c r="H970" s="1"/>
      <c r="I970" s="1"/>
      <c r="J970" s="1"/>
      <c r="K970" s="1"/>
      <c r="L970" s="1"/>
      <c r="M970" s="1"/>
      <c r="N970" s="1"/>
      <c r="O970" s="1"/>
    </row>
    <row r="971" spans="1:15" ht="9.75" customHeight="1">
      <c r="A971" s="1"/>
      <c r="B971" s="1"/>
      <c r="C971" s="1"/>
      <c r="D971" s="1"/>
      <c r="E971" s="1"/>
      <c r="F971" s="1"/>
      <c r="G971" s="1"/>
      <c r="H971" s="1"/>
      <c r="I971" s="1"/>
      <c r="J971" s="1"/>
      <c r="K971" s="1"/>
      <c r="L971" s="1"/>
      <c r="M971" s="1"/>
      <c r="N971" s="1"/>
      <c r="O971" s="1"/>
    </row>
    <row r="972" spans="1:15" ht="9.75" customHeight="1">
      <c r="A972" s="1"/>
      <c r="B972" s="1"/>
      <c r="C972" s="1"/>
      <c r="D972" s="1"/>
      <c r="E972" s="1"/>
      <c r="F972" s="1"/>
      <c r="G972" s="1"/>
      <c r="H972" s="1"/>
      <c r="I972" s="1"/>
      <c r="J972" s="1"/>
      <c r="K972" s="1"/>
      <c r="L972" s="1"/>
      <c r="M972" s="1"/>
      <c r="N972" s="1"/>
      <c r="O972" s="1"/>
    </row>
    <row r="973" spans="1:15" ht="9.75" customHeight="1">
      <c r="A973" s="1"/>
      <c r="B973" s="1"/>
      <c r="C973" s="1"/>
      <c r="D973" s="1"/>
      <c r="E973" s="1"/>
      <c r="F973" s="1"/>
      <c r="G973" s="1"/>
      <c r="H973" s="1"/>
      <c r="I973" s="1"/>
      <c r="J973" s="1"/>
      <c r="K973" s="1"/>
      <c r="L973" s="1"/>
      <c r="M973" s="1"/>
      <c r="N973" s="1"/>
      <c r="O973" s="1"/>
    </row>
    <row r="974" spans="1:15" ht="9.75" customHeight="1">
      <c r="A974" s="1"/>
      <c r="B974" s="1"/>
      <c r="C974" s="1"/>
      <c r="D974" s="1"/>
      <c r="E974" s="1"/>
      <c r="F974" s="1"/>
      <c r="G974" s="1"/>
      <c r="H974" s="1"/>
      <c r="I974" s="1"/>
      <c r="J974" s="1"/>
      <c r="K974" s="1"/>
      <c r="L974" s="1"/>
      <c r="M974" s="1"/>
      <c r="N974" s="1"/>
      <c r="O974" s="1"/>
    </row>
    <row r="975" spans="1:15" ht="9.75" customHeight="1">
      <c r="A975" s="1"/>
      <c r="B975" s="1"/>
      <c r="C975" s="1"/>
      <c r="D975" s="1"/>
      <c r="E975" s="1"/>
      <c r="F975" s="1"/>
      <c r="G975" s="1"/>
      <c r="H975" s="1"/>
      <c r="I975" s="1"/>
      <c r="J975" s="1"/>
      <c r="K975" s="1"/>
      <c r="L975" s="1"/>
      <c r="M975" s="1"/>
      <c r="N975" s="1"/>
      <c r="O975" s="1"/>
    </row>
    <row r="976" spans="1:15" ht="9.75" customHeight="1">
      <c r="A976" s="1"/>
      <c r="B976" s="1"/>
      <c r="C976" s="1"/>
      <c r="D976" s="1"/>
      <c r="E976" s="1"/>
      <c r="F976" s="1"/>
      <c r="G976" s="1"/>
      <c r="H976" s="1"/>
      <c r="I976" s="1"/>
      <c r="J976" s="1"/>
      <c r="K976" s="1"/>
      <c r="L976" s="1"/>
      <c r="M976" s="1"/>
      <c r="N976" s="1"/>
      <c r="O976" s="1"/>
    </row>
    <row r="977" spans="1:15" ht="9.75" customHeight="1">
      <c r="A977" s="1"/>
      <c r="B977" s="1"/>
      <c r="C977" s="1"/>
      <c r="D977" s="1"/>
      <c r="E977" s="1"/>
      <c r="F977" s="1"/>
      <c r="G977" s="1"/>
      <c r="H977" s="1"/>
      <c r="I977" s="1"/>
      <c r="J977" s="1"/>
      <c r="K977" s="1"/>
      <c r="L977" s="1"/>
      <c r="M977" s="1"/>
      <c r="N977" s="1"/>
      <c r="O977" s="1"/>
    </row>
    <row r="978" spans="1:15" ht="9.75" customHeight="1">
      <c r="A978" s="1"/>
      <c r="B978" s="1"/>
      <c r="C978" s="1"/>
      <c r="D978" s="1"/>
      <c r="E978" s="1"/>
      <c r="F978" s="1"/>
      <c r="G978" s="1"/>
      <c r="H978" s="1"/>
      <c r="I978" s="1"/>
      <c r="J978" s="1"/>
      <c r="K978" s="1"/>
      <c r="L978" s="1"/>
      <c r="M978" s="1"/>
      <c r="N978" s="1"/>
      <c r="O978" s="1"/>
    </row>
    <row r="979" spans="1:15" ht="9.75" customHeight="1">
      <c r="A979" s="1"/>
      <c r="B979" s="1"/>
      <c r="C979" s="1"/>
      <c r="D979" s="1"/>
      <c r="E979" s="1"/>
      <c r="F979" s="1"/>
      <c r="G979" s="1"/>
      <c r="H979" s="1"/>
      <c r="I979" s="1"/>
      <c r="J979" s="1"/>
      <c r="K979" s="1"/>
      <c r="L979" s="1"/>
      <c r="M979" s="1"/>
      <c r="N979" s="1"/>
      <c r="O979" s="1"/>
    </row>
    <row r="980" spans="1:15" ht="9.75" customHeight="1">
      <c r="A980" s="1"/>
      <c r="B980" s="1"/>
      <c r="C980" s="1"/>
      <c r="D980" s="1"/>
      <c r="E980" s="1"/>
      <c r="F980" s="1"/>
      <c r="G980" s="1"/>
      <c r="H980" s="1"/>
      <c r="I980" s="1"/>
      <c r="J980" s="1"/>
      <c r="K980" s="1"/>
      <c r="L980" s="1"/>
      <c r="M980" s="1"/>
      <c r="N980" s="1"/>
      <c r="O980" s="1"/>
    </row>
    <row r="981" spans="1:15" ht="9.75" customHeight="1">
      <c r="A981" s="1"/>
      <c r="B981" s="1"/>
      <c r="C981" s="1"/>
      <c r="D981" s="1"/>
      <c r="E981" s="1"/>
      <c r="F981" s="1"/>
      <c r="G981" s="1"/>
      <c r="H981" s="1"/>
      <c r="I981" s="1"/>
      <c r="J981" s="1"/>
      <c r="K981" s="1"/>
      <c r="L981" s="1"/>
      <c r="M981" s="1"/>
      <c r="N981" s="1"/>
      <c r="O981" s="1"/>
    </row>
    <row r="982" spans="1:15" ht="9.75" customHeight="1">
      <c r="A982" s="1"/>
      <c r="B982" s="1"/>
      <c r="C982" s="1"/>
      <c r="D982" s="1"/>
      <c r="E982" s="1"/>
      <c r="F982" s="1"/>
      <c r="G982" s="1"/>
      <c r="H982" s="1"/>
      <c r="I982" s="1"/>
      <c r="J982" s="1"/>
      <c r="K982" s="1"/>
      <c r="L982" s="1"/>
      <c r="M982" s="1"/>
      <c r="N982" s="1"/>
      <c r="O982" s="1"/>
    </row>
    <row r="983" spans="1:15" ht="9.75" customHeight="1">
      <c r="A983" s="1"/>
      <c r="B983" s="1"/>
      <c r="C983" s="1"/>
      <c r="D983" s="1"/>
      <c r="E983" s="1"/>
      <c r="F983" s="1"/>
      <c r="G983" s="1"/>
      <c r="H983" s="1"/>
      <c r="I983" s="1"/>
      <c r="J983" s="1"/>
      <c r="K983" s="1"/>
      <c r="L983" s="1"/>
      <c r="M983" s="1"/>
      <c r="N983" s="1"/>
      <c r="O983" s="1"/>
    </row>
    <row r="984" spans="1:15" ht="9.75" customHeight="1">
      <c r="A984" s="1"/>
      <c r="B984" s="1"/>
      <c r="C984" s="1"/>
      <c r="D984" s="1"/>
      <c r="E984" s="1"/>
      <c r="F984" s="1"/>
      <c r="G984" s="1"/>
      <c r="H984" s="1"/>
      <c r="I984" s="1"/>
      <c r="J984" s="1"/>
      <c r="K984" s="1"/>
      <c r="L984" s="1"/>
      <c r="M984" s="1"/>
      <c r="N984" s="1"/>
      <c r="O984" s="1"/>
    </row>
    <row r="985" spans="1:15" ht="9.75" customHeight="1">
      <c r="A985" s="1"/>
      <c r="B985" s="1"/>
      <c r="C985" s="1"/>
      <c r="D985" s="1"/>
      <c r="E985" s="1"/>
      <c r="F985" s="1"/>
      <c r="G985" s="1"/>
      <c r="H985" s="1"/>
      <c r="I985" s="1"/>
      <c r="J985" s="1"/>
      <c r="K985" s="1"/>
      <c r="L985" s="1"/>
      <c r="M985" s="1"/>
      <c r="N985" s="1"/>
      <c r="O985" s="1"/>
    </row>
    <row r="986" spans="1:15" ht="9.75" customHeight="1">
      <c r="A986" s="1"/>
      <c r="B986" s="1"/>
      <c r="C986" s="1"/>
      <c r="D986" s="1"/>
      <c r="E986" s="1"/>
      <c r="F986" s="1"/>
      <c r="G986" s="1"/>
      <c r="H986" s="1"/>
      <c r="I986" s="1"/>
      <c r="J986" s="1"/>
      <c r="K986" s="1"/>
      <c r="L986" s="1"/>
      <c r="M986" s="1"/>
      <c r="N986" s="1"/>
      <c r="O986" s="1"/>
    </row>
    <row r="987" spans="1:15" ht="9.75" customHeight="1">
      <c r="A987" s="1"/>
      <c r="B987" s="1"/>
      <c r="C987" s="1"/>
      <c r="D987" s="1"/>
      <c r="E987" s="1"/>
      <c r="F987" s="1"/>
      <c r="G987" s="1"/>
      <c r="H987" s="1"/>
      <c r="I987" s="1"/>
      <c r="J987" s="1"/>
      <c r="K987" s="1"/>
      <c r="L987" s="1"/>
      <c r="M987" s="1"/>
      <c r="N987" s="1"/>
      <c r="O987" s="1"/>
    </row>
    <row r="988" spans="1:15" ht="9.75" customHeight="1">
      <c r="A988" s="1"/>
      <c r="B988" s="1"/>
      <c r="C988" s="1"/>
      <c r="D988" s="1"/>
      <c r="E988" s="1"/>
      <c r="F988" s="1"/>
      <c r="G988" s="1"/>
      <c r="H988" s="1"/>
      <c r="I988" s="1"/>
      <c r="J988" s="1"/>
      <c r="K988" s="1"/>
      <c r="L988" s="1"/>
      <c r="M988" s="1"/>
      <c r="N988" s="1"/>
      <c r="O988" s="1"/>
    </row>
    <row r="989" spans="1:15" ht="9.75" customHeight="1">
      <c r="A989" s="1"/>
      <c r="B989" s="1"/>
      <c r="C989" s="1"/>
      <c r="D989" s="1"/>
      <c r="E989" s="1"/>
      <c r="F989" s="1"/>
      <c r="G989" s="1"/>
      <c r="H989" s="1"/>
      <c r="I989" s="1"/>
      <c r="J989" s="1"/>
      <c r="K989" s="1"/>
      <c r="L989" s="1"/>
      <c r="M989" s="1"/>
      <c r="N989" s="1"/>
      <c r="O989" s="1"/>
    </row>
    <row r="990" spans="1:15" ht="9.75" customHeight="1">
      <c r="A990" s="1"/>
      <c r="B990" s="1"/>
      <c r="C990" s="1"/>
      <c r="D990" s="1"/>
      <c r="E990" s="1"/>
      <c r="F990" s="1"/>
      <c r="G990" s="1"/>
      <c r="H990" s="1"/>
      <c r="I990" s="1"/>
      <c r="J990" s="1"/>
      <c r="K990" s="1"/>
      <c r="L990" s="1"/>
      <c r="M990" s="1"/>
      <c r="N990" s="1"/>
      <c r="O990" s="1"/>
    </row>
    <row r="991" spans="1:15" ht="9.75" customHeight="1">
      <c r="A991" s="1"/>
      <c r="B991" s="1"/>
      <c r="C991" s="1"/>
      <c r="D991" s="1"/>
      <c r="E991" s="1"/>
      <c r="F991" s="1"/>
      <c r="G991" s="1"/>
      <c r="H991" s="1"/>
      <c r="I991" s="1"/>
      <c r="J991" s="1"/>
      <c r="K991" s="1"/>
      <c r="L991" s="1"/>
      <c r="M991" s="1"/>
      <c r="N991" s="1"/>
      <c r="O991" s="1"/>
    </row>
    <row r="992" spans="1:15" ht="9.75" customHeight="1">
      <c r="A992" s="1"/>
      <c r="B992" s="1"/>
      <c r="C992" s="1"/>
      <c r="D992" s="1"/>
      <c r="E992" s="1"/>
      <c r="F992" s="1"/>
      <c r="G992" s="1"/>
      <c r="H992" s="1"/>
      <c r="I992" s="1"/>
      <c r="J992" s="1"/>
      <c r="K992" s="1"/>
      <c r="L992" s="1"/>
      <c r="M992" s="1"/>
      <c r="N992" s="1"/>
      <c r="O992" s="1"/>
    </row>
    <row r="993" spans="1:15" ht="9.75" customHeight="1">
      <c r="A993" s="1"/>
      <c r="B993" s="1"/>
      <c r="C993" s="1"/>
      <c r="D993" s="1"/>
      <c r="E993" s="1"/>
      <c r="F993" s="1"/>
      <c r="G993" s="1"/>
      <c r="H993" s="1"/>
      <c r="I993" s="1"/>
      <c r="J993" s="1"/>
      <c r="K993" s="1"/>
      <c r="L993" s="1"/>
      <c r="M993" s="1"/>
      <c r="N993" s="1"/>
      <c r="O993" s="1"/>
    </row>
    <row r="994" spans="1:15" ht="9.75" customHeight="1">
      <c r="A994" s="1"/>
      <c r="B994" s="1"/>
      <c r="C994" s="1"/>
      <c r="D994" s="1"/>
      <c r="E994" s="1"/>
      <c r="F994" s="1"/>
      <c r="G994" s="1"/>
      <c r="H994" s="1"/>
      <c r="I994" s="1"/>
      <c r="J994" s="1"/>
      <c r="K994" s="1"/>
      <c r="L994" s="1"/>
      <c r="M994" s="1"/>
      <c r="N994" s="1"/>
      <c r="O994" s="1"/>
    </row>
    <row r="995" spans="1:15" ht="9.75" customHeight="1">
      <c r="A995" s="1"/>
      <c r="B995" s="1"/>
      <c r="C995" s="1"/>
      <c r="D995" s="1"/>
      <c r="E995" s="1"/>
      <c r="F995" s="1"/>
      <c r="G995" s="1"/>
      <c r="H995" s="1"/>
      <c r="I995" s="1"/>
      <c r="J995" s="1"/>
      <c r="K995" s="1"/>
      <c r="L995" s="1"/>
      <c r="M995" s="1"/>
      <c r="N995" s="1"/>
      <c r="O995" s="1"/>
    </row>
    <row r="996" spans="1:15" ht="9.75" customHeight="1">
      <c r="A996" s="1"/>
      <c r="B996" s="1"/>
      <c r="C996" s="1"/>
      <c r="D996" s="1"/>
      <c r="E996" s="1"/>
      <c r="F996" s="1"/>
      <c r="G996" s="1"/>
      <c r="H996" s="1"/>
      <c r="I996" s="1"/>
      <c r="J996" s="1"/>
      <c r="K996" s="1"/>
      <c r="L996" s="1"/>
      <c r="M996" s="1"/>
      <c r="N996" s="1"/>
      <c r="O996" s="1"/>
    </row>
    <row r="997" spans="1:15" ht="9.75" customHeight="1">
      <c r="A997" s="1"/>
      <c r="B997" s="1"/>
      <c r="C997" s="1"/>
      <c r="D997" s="1"/>
      <c r="E997" s="1"/>
      <c r="F997" s="1"/>
      <c r="G997" s="1"/>
      <c r="H997" s="1"/>
      <c r="I997" s="1"/>
      <c r="J997" s="1"/>
      <c r="K997" s="1"/>
      <c r="L997" s="1"/>
      <c r="M997" s="1"/>
      <c r="N997" s="1"/>
      <c r="O997" s="1"/>
    </row>
    <row r="998" spans="1:15" ht="9.75" customHeight="1">
      <c r="A998" s="1"/>
      <c r="B998" s="1"/>
      <c r="C998" s="1"/>
      <c r="D998" s="1"/>
      <c r="E998" s="1"/>
      <c r="F998" s="1"/>
      <c r="G998" s="1"/>
      <c r="H998" s="1"/>
      <c r="I998" s="1"/>
      <c r="J998" s="1"/>
      <c r="K998" s="1"/>
      <c r="L998" s="1"/>
      <c r="M998" s="1"/>
      <c r="N998" s="1"/>
      <c r="O998" s="1"/>
    </row>
    <row r="999" spans="1:15" ht="9.75" customHeight="1">
      <c r="A999" s="1"/>
      <c r="B999" s="1"/>
      <c r="C999" s="1"/>
      <c r="D999" s="1"/>
      <c r="E999" s="1"/>
      <c r="F999" s="1"/>
      <c r="G999" s="1"/>
      <c r="H999" s="1"/>
      <c r="I999" s="1"/>
      <c r="J999" s="1"/>
      <c r="K999" s="1"/>
      <c r="L999" s="1"/>
      <c r="M999" s="1"/>
      <c r="N999" s="1"/>
      <c r="O999" s="1"/>
    </row>
    <row r="1000" spans="1:15" ht="9.75" customHeight="1">
      <c r="A1000" s="1"/>
      <c r="B1000" s="1"/>
      <c r="C1000" s="1"/>
      <c r="D1000" s="1"/>
      <c r="E1000" s="1"/>
      <c r="F1000" s="1"/>
      <c r="G1000" s="1"/>
      <c r="H1000" s="1"/>
      <c r="I1000" s="1"/>
      <c r="J1000" s="1"/>
      <c r="K1000" s="1"/>
      <c r="L1000" s="1"/>
      <c r="M1000" s="1"/>
      <c r="N1000" s="1"/>
      <c r="O1000" s="1"/>
    </row>
    <row r="1001" spans="1:15" ht="9.75" customHeight="1">
      <c r="A1001" s="1"/>
      <c r="B1001" s="1"/>
      <c r="C1001" s="1"/>
      <c r="D1001" s="1"/>
      <c r="E1001" s="1"/>
      <c r="F1001" s="1"/>
      <c r="G1001" s="1"/>
      <c r="H1001" s="1"/>
      <c r="I1001" s="1"/>
      <c r="J1001" s="1"/>
      <c r="K1001" s="1"/>
      <c r="L1001" s="1"/>
      <c r="M1001" s="1"/>
      <c r="N1001" s="1"/>
      <c r="O1001" s="1"/>
    </row>
    <row r="1002" spans="1:15" ht="9.75" customHeight="1">
      <c r="A1002" s="1"/>
      <c r="B1002" s="1"/>
      <c r="C1002" s="1"/>
      <c r="D1002" s="1"/>
      <c r="E1002" s="1"/>
      <c r="F1002" s="1"/>
      <c r="G1002" s="1"/>
      <c r="H1002" s="1"/>
      <c r="I1002" s="1"/>
      <c r="J1002" s="1"/>
      <c r="K1002" s="1"/>
      <c r="L1002" s="1"/>
      <c r="M1002" s="1"/>
      <c r="N1002" s="1"/>
      <c r="O1002" s="1"/>
    </row>
    <row r="1003" spans="1:15" ht="9.75" customHeight="1">
      <c r="A1003" s="1"/>
      <c r="B1003" s="1"/>
      <c r="C1003" s="1"/>
      <c r="D1003" s="1"/>
      <c r="E1003" s="1"/>
      <c r="F1003" s="1"/>
      <c r="G1003" s="1"/>
      <c r="H1003" s="1"/>
      <c r="I1003" s="1"/>
      <c r="J1003" s="1"/>
      <c r="K1003" s="1"/>
      <c r="L1003" s="1"/>
      <c r="M1003" s="1"/>
      <c r="N1003" s="1"/>
      <c r="O1003" s="1"/>
    </row>
    <row r="1004" spans="1:15" ht="9.75" customHeight="1">
      <c r="A1004" s="1"/>
      <c r="B1004" s="1"/>
      <c r="C1004" s="1"/>
      <c r="D1004" s="1"/>
      <c r="E1004" s="1"/>
      <c r="F1004" s="1"/>
      <c r="G1004" s="1"/>
      <c r="H1004" s="1"/>
      <c r="I1004" s="1"/>
      <c r="J1004" s="1"/>
      <c r="K1004" s="1"/>
      <c r="L1004" s="1"/>
      <c r="M1004" s="1"/>
      <c r="N1004" s="1"/>
      <c r="O1004" s="1"/>
    </row>
    <row r="1005" spans="1:15" ht="9.75" customHeight="1">
      <c r="A1005" s="1"/>
      <c r="B1005" s="1"/>
      <c r="C1005" s="1"/>
      <c r="D1005" s="1"/>
      <c r="E1005" s="1"/>
      <c r="F1005" s="1"/>
      <c r="G1005" s="1"/>
      <c r="H1005" s="1"/>
      <c r="I1005" s="1"/>
      <c r="J1005" s="1"/>
      <c r="K1005" s="1"/>
      <c r="L1005" s="1"/>
      <c r="M1005" s="1"/>
      <c r="N1005" s="1"/>
      <c r="O1005" s="1"/>
    </row>
    <row r="1006" spans="1:15" ht="9.75" customHeight="1">
      <c r="A1006" s="1"/>
      <c r="B1006" s="1"/>
      <c r="C1006" s="1"/>
      <c r="D1006" s="1"/>
      <c r="E1006" s="1"/>
      <c r="F1006" s="1"/>
      <c r="G1006" s="1"/>
      <c r="H1006" s="1"/>
      <c r="I1006" s="1"/>
      <c r="J1006" s="1"/>
      <c r="K1006" s="1"/>
      <c r="L1006" s="1"/>
      <c r="M1006" s="1"/>
      <c r="N1006" s="1"/>
      <c r="O1006" s="1"/>
    </row>
    <row r="1007" spans="1:15" ht="9.75" customHeight="1">
      <c r="A1007" s="1"/>
      <c r="B1007" s="1"/>
      <c r="C1007" s="1"/>
      <c r="D1007" s="1"/>
      <c r="E1007" s="1"/>
      <c r="F1007" s="1"/>
      <c r="G1007" s="1"/>
      <c r="H1007" s="1"/>
      <c r="I1007" s="1"/>
      <c r="J1007" s="1"/>
      <c r="K1007" s="1"/>
      <c r="L1007" s="1"/>
      <c r="M1007" s="1"/>
      <c r="N1007" s="1"/>
      <c r="O1007" s="1"/>
    </row>
    <row r="1008" spans="1:15" ht="9.75" customHeight="1">
      <c r="A1008" s="1"/>
      <c r="B1008" s="1"/>
      <c r="C1008" s="1"/>
      <c r="D1008" s="1"/>
      <c r="E1008" s="1"/>
      <c r="F1008" s="1"/>
      <c r="G1008" s="1"/>
      <c r="H1008" s="1"/>
      <c r="I1008" s="1"/>
      <c r="J1008" s="1"/>
      <c r="K1008" s="1"/>
      <c r="L1008" s="1"/>
      <c r="M1008" s="1"/>
      <c r="N1008" s="1"/>
      <c r="O1008" s="1"/>
    </row>
    <row r="1009" spans="1:15" ht="9.75" customHeight="1">
      <c r="A1009" s="1"/>
      <c r="B1009" s="1"/>
      <c r="C1009" s="1"/>
      <c r="D1009" s="1"/>
      <c r="E1009" s="1"/>
      <c r="F1009" s="1"/>
      <c r="G1009" s="1"/>
      <c r="H1009" s="1"/>
      <c r="I1009" s="1"/>
      <c r="J1009" s="1"/>
      <c r="K1009" s="1"/>
      <c r="L1009" s="1"/>
      <c r="M1009" s="1"/>
      <c r="N1009" s="1"/>
      <c r="O1009" s="1"/>
    </row>
    <row r="1010" spans="1:15" ht="9.75" customHeight="1">
      <c r="A1010" s="1"/>
      <c r="B1010" s="1"/>
      <c r="C1010" s="1"/>
      <c r="D1010" s="1"/>
      <c r="E1010" s="1"/>
      <c r="F1010" s="1"/>
      <c r="G1010" s="1"/>
      <c r="H1010" s="1"/>
      <c r="I1010" s="1"/>
      <c r="J1010" s="1"/>
      <c r="K1010" s="1"/>
      <c r="L1010" s="1"/>
      <c r="M1010" s="1"/>
      <c r="N1010" s="1"/>
      <c r="O1010" s="1"/>
    </row>
    <row r="1011" spans="1:15" ht="9.75" customHeight="1">
      <c r="A1011" s="1"/>
      <c r="B1011" s="1"/>
      <c r="C1011" s="1"/>
      <c r="D1011" s="1"/>
      <c r="E1011" s="1"/>
      <c r="F1011" s="1"/>
      <c r="G1011" s="1"/>
      <c r="H1011" s="1"/>
      <c r="I1011" s="1"/>
      <c r="J1011" s="1"/>
      <c r="K1011" s="1"/>
      <c r="L1011" s="1"/>
      <c r="M1011" s="1"/>
      <c r="N1011" s="1"/>
      <c r="O1011" s="1"/>
    </row>
    <row r="1012" spans="1:15" ht="9.75" customHeight="1">
      <c r="A1012" s="1"/>
      <c r="B1012" s="1"/>
      <c r="C1012" s="1"/>
      <c r="D1012" s="1"/>
      <c r="E1012" s="1"/>
      <c r="F1012" s="1"/>
      <c r="G1012" s="1"/>
      <c r="H1012" s="1"/>
      <c r="I1012" s="1"/>
      <c r="J1012" s="1"/>
      <c r="K1012" s="1"/>
      <c r="L1012" s="1"/>
      <c r="M1012" s="1"/>
      <c r="N1012" s="1"/>
      <c r="O1012" s="1"/>
    </row>
    <row r="1013" spans="1:15" ht="9.75" customHeight="1">
      <c r="A1013" s="1"/>
      <c r="B1013" s="1"/>
      <c r="C1013" s="1"/>
      <c r="D1013" s="1"/>
      <c r="E1013" s="1"/>
      <c r="F1013" s="1"/>
      <c r="G1013" s="1"/>
      <c r="H1013" s="1"/>
      <c r="I1013" s="1"/>
      <c r="J1013" s="1"/>
      <c r="K1013" s="1"/>
      <c r="L1013" s="1"/>
      <c r="M1013" s="1"/>
      <c r="N1013" s="1"/>
      <c r="O1013" s="1"/>
    </row>
    <row r="1014" spans="1:15" ht="9.75" customHeight="1">
      <c r="A1014" s="1"/>
      <c r="B1014" s="1"/>
      <c r="C1014" s="1"/>
      <c r="D1014" s="1"/>
      <c r="E1014" s="1"/>
      <c r="F1014" s="1"/>
      <c r="G1014" s="1"/>
      <c r="H1014" s="1"/>
      <c r="I1014" s="1"/>
      <c r="J1014" s="1"/>
      <c r="K1014" s="1"/>
      <c r="L1014" s="1"/>
      <c r="M1014" s="1"/>
      <c r="N1014" s="1"/>
      <c r="O1014" s="1"/>
    </row>
    <row r="1015" spans="1:15" ht="9.75" customHeight="1">
      <c r="A1015" s="1"/>
      <c r="B1015" s="1"/>
      <c r="C1015" s="1"/>
      <c r="D1015" s="1"/>
      <c r="E1015" s="1"/>
      <c r="F1015" s="1"/>
      <c r="G1015" s="1"/>
      <c r="H1015" s="1"/>
      <c r="I1015" s="1"/>
      <c r="J1015" s="1"/>
      <c r="K1015" s="1"/>
      <c r="L1015" s="1"/>
      <c r="M1015" s="1"/>
      <c r="N1015" s="1"/>
      <c r="O1015" s="1"/>
    </row>
    <row r="1016" spans="1:15" ht="9.75" customHeight="1">
      <c r="A1016" s="1"/>
      <c r="B1016" s="1"/>
      <c r="C1016" s="1"/>
      <c r="D1016" s="1"/>
      <c r="E1016" s="1"/>
      <c r="F1016" s="1"/>
      <c r="G1016" s="1"/>
      <c r="H1016" s="1"/>
      <c r="I1016" s="1"/>
      <c r="J1016" s="1"/>
      <c r="K1016" s="1"/>
      <c r="L1016" s="1"/>
      <c r="M1016" s="1"/>
      <c r="N1016" s="1"/>
      <c r="O1016" s="1"/>
    </row>
    <row r="1017" spans="1:15" ht="9.75" customHeight="1">
      <c r="A1017" s="1"/>
      <c r="B1017" s="1"/>
      <c r="C1017" s="1"/>
      <c r="D1017" s="1"/>
      <c r="E1017" s="1"/>
      <c r="F1017" s="1"/>
      <c r="G1017" s="1"/>
      <c r="H1017" s="1"/>
      <c r="I1017" s="1"/>
      <c r="J1017" s="1"/>
      <c r="K1017" s="1"/>
      <c r="L1017" s="1"/>
      <c r="M1017" s="1"/>
      <c r="N1017" s="1"/>
      <c r="O1017" s="1"/>
    </row>
    <row r="1018" spans="1:15" ht="9.75" customHeight="1">
      <c r="A1018" s="1"/>
      <c r="B1018" s="1"/>
      <c r="C1018" s="1"/>
      <c r="D1018" s="1"/>
      <c r="E1018" s="1"/>
      <c r="F1018" s="1"/>
      <c r="G1018" s="1"/>
      <c r="H1018" s="1"/>
      <c r="I1018" s="1"/>
      <c r="J1018" s="1"/>
      <c r="K1018" s="1"/>
      <c r="L1018" s="1"/>
      <c r="M1018" s="1"/>
      <c r="N1018" s="1"/>
      <c r="O1018" s="1"/>
    </row>
    <row r="1019" spans="1:15" ht="9.75" customHeight="1">
      <c r="A1019" s="1"/>
      <c r="B1019" s="1"/>
      <c r="C1019" s="1"/>
      <c r="D1019" s="1"/>
      <c r="E1019" s="1"/>
      <c r="F1019" s="1"/>
      <c r="G1019" s="1"/>
      <c r="H1019" s="1"/>
      <c r="I1019" s="1"/>
      <c r="J1019" s="1"/>
      <c r="K1019" s="1"/>
      <c r="L1019" s="1"/>
      <c r="M1019" s="1"/>
      <c r="N1019" s="1"/>
      <c r="O1019" s="1"/>
    </row>
    <row r="1020" spans="1:15" ht="9.75" customHeight="1">
      <c r="A1020" s="1"/>
      <c r="B1020" s="1"/>
      <c r="C1020" s="1"/>
      <c r="D1020" s="1"/>
      <c r="E1020" s="1"/>
      <c r="F1020" s="1"/>
      <c r="G1020" s="1"/>
      <c r="H1020" s="1"/>
      <c r="I1020" s="1"/>
      <c r="J1020" s="1"/>
      <c r="K1020" s="1"/>
      <c r="L1020" s="1"/>
      <c r="M1020" s="1"/>
      <c r="N1020" s="1"/>
      <c r="O1020" s="1"/>
    </row>
    <row r="1021" spans="1:15" ht="9.75" customHeight="1">
      <c r="A1021" s="1"/>
      <c r="B1021" s="1"/>
      <c r="C1021" s="1"/>
      <c r="D1021" s="1"/>
      <c r="E1021" s="1"/>
      <c r="F1021" s="1"/>
      <c r="G1021" s="1"/>
      <c r="H1021" s="1"/>
      <c r="I1021" s="1"/>
      <c r="J1021" s="1"/>
      <c r="K1021" s="1"/>
      <c r="L1021" s="1"/>
      <c r="M1021" s="1"/>
      <c r="N1021" s="1"/>
      <c r="O1021" s="1"/>
    </row>
    <row r="1022" spans="1:15" ht="9.75" customHeight="1">
      <c r="A1022" s="1"/>
      <c r="B1022" s="1"/>
      <c r="C1022" s="1"/>
      <c r="D1022" s="1"/>
      <c r="E1022" s="1"/>
      <c r="F1022" s="1"/>
      <c r="G1022" s="1"/>
      <c r="H1022" s="1"/>
      <c r="I1022" s="1"/>
      <c r="J1022" s="1"/>
      <c r="K1022" s="1"/>
      <c r="L1022" s="1"/>
      <c r="M1022" s="1"/>
      <c r="N1022" s="1"/>
      <c r="O1022" s="1"/>
    </row>
    <row r="1023" spans="1:15" ht="9.75" customHeight="1">
      <c r="A1023" s="1"/>
      <c r="B1023" s="1"/>
      <c r="C1023" s="1"/>
      <c r="D1023" s="1"/>
      <c r="E1023" s="1"/>
      <c r="F1023" s="1"/>
      <c r="G1023" s="1"/>
      <c r="H1023" s="1"/>
      <c r="I1023" s="1"/>
      <c r="J1023" s="1"/>
      <c r="K1023" s="1"/>
      <c r="L1023" s="1"/>
      <c r="M1023" s="1"/>
      <c r="N1023" s="1"/>
      <c r="O1023" s="1"/>
    </row>
    <row r="1024" spans="1:15" ht="9.75" customHeight="1">
      <c r="A1024" s="1"/>
      <c r="B1024" s="1"/>
      <c r="C1024" s="1"/>
      <c r="D1024" s="1"/>
      <c r="E1024" s="1"/>
      <c r="F1024" s="1"/>
      <c r="G1024" s="1"/>
      <c r="H1024" s="1"/>
      <c r="I1024" s="1"/>
      <c r="J1024" s="1"/>
      <c r="K1024" s="1"/>
      <c r="L1024" s="1"/>
      <c r="M1024" s="1"/>
      <c r="N1024" s="1"/>
      <c r="O1024" s="1"/>
    </row>
    <row r="1025" spans="1:15" ht="9.75" customHeight="1">
      <c r="A1025" s="1"/>
      <c r="B1025" s="1"/>
      <c r="C1025" s="1"/>
      <c r="D1025" s="1"/>
      <c r="E1025" s="1"/>
      <c r="F1025" s="1"/>
      <c r="G1025" s="1"/>
      <c r="H1025" s="1"/>
      <c r="I1025" s="1"/>
      <c r="J1025" s="1"/>
      <c r="K1025" s="1"/>
      <c r="L1025" s="1"/>
      <c r="M1025" s="1"/>
      <c r="N1025" s="1"/>
      <c r="O1025" s="1"/>
    </row>
    <row r="1026" spans="1:15" ht="9.75" customHeight="1">
      <c r="A1026" s="1"/>
      <c r="B1026" s="1"/>
      <c r="C1026" s="1"/>
      <c r="D1026" s="1"/>
      <c r="E1026" s="1"/>
      <c r="F1026" s="1"/>
      <c r="G1026" s="1"/>
      <c r="H1026" s="1"/>
      <c r="I1026" s="1"/>
      <c r="J1026" s="1"/>
      <c r="K1026" s="1"/>
      <c r="L1026" s="1"/>
      <c r="M1026" s="1"/>
      <c r="N1026" s="1"/>
      <c r="O1026" s="1"/>
    </row>
    <row r="1027" spans="1:15" ht="9.75" customHeight="1">
      <c r="A1027" s="1"/>
      <c r="B1027" s="1"/>
      <c r="C1027" s="1"/>
      <c r="D1027" s="1"/>
      <c r="E1027" s="1"/>
      <c r="F1027" s="1"/>
      <c r="G1027" s="1"/>
      <c r="H1027" s="1"/>
      <c r="I1027" s="1"/>
      <c r="J1027" s="1"/>
      <c r="K1027" s="1"/>
      <c r="L1027" s="1"/>
      <c r="M1027" s="1"/>
      <c r="N1027" s="1"/>
      <c r="O1027" s="1"/>
    </row>
    <row r="1028" spans="1:15" ht="9.75" customHeight="1">
      <c r="A1028" s="1"/>
      <c r="B1028" s="1"/>
      <c r="C1028" s="1"/>
      <c r="D1028" s="1"/>
      <c r="E1028" s="1"/>
      <c r="F1028" s="1"/>
      <c r="G1028" s="1"/>
      <c r="H1028" s="1"/>
      <c r="I1028" s="1"/>
      <c r="J1028" s="1"/>
      <c r="K1028" s="1"/>
      <c r="L1028" s="1"/>
      <c r="M1028" s="1"/>
      <c r="N1028" s="1"/>
      <c r="O1028" s="1"/>
    </row>
    <row r="1029" spans="1:15" ht="9.75" customHeight="1">
      <c r="A1029" s="1"/>
      <c r="B1029" s="1"/>
      <c r="C1029" s="1"/>
      <c r="D1029" s="1"/>
      <c r="E1029" s="1"/>
      <c r="F1029" s="1"/>
      <c r="G1029" s="1"/>
      <c r="H1029" s="1"/>
      <c r="I1029" s="1"/>
      <c r="J1029" s="1"/>
      <c r="K1029" s="1"/>
      <c r="L1029" s="1"/>
      <c r="M1029" s="1"/>
      <c r="N1029" s="1"/>
      <c r="O1029" s="1"/>
    </row>
    <row r="1030" spans="1:15" ht="9.75" customHeight="1">
      <c r="A1030" s="1"/>
      <c r="B1030" s="1"/>
      <c r="C1030" s="1"/>
      <c r="D1030" s="1"/>
      <c r="E1030" s="1"/>
      <c r="F1030" s="1"/>
      <c r="G1030" s="1"/>
      <c r="H1030" s="1"/>
      <c r="I1030" s="1"/>
      <c r="J1030" s="1"/>
      <c r="K1030" s="1"/>
      <c r="L1030" s="1"/>
      <c r="M1030" s="1"/>
      <c r="N1030" s="1"/>
      <c r="O1030" s="1"/>
    </row>
    <row r="1031" spans="1:15" ht="9.75" customHeight="1">
      <c r="A1031" s="1"/>
      <c r="B1031" s="1"/>
      <c r="C1031" s="1"/>
      <c r="D1031" s="1"/>
      <c r="E1031" s="1"/>
      <c r="F1031" s="1"/>
      <c r="G1031" s="1"/>
      <c r="H1031" s="1"/>
      <c r="I1031" s="1"/>
      <c r="J1031" s="1"/>
      <c r="K1031" s="1"/>
      <c r="L1031" s="1"/>
      <c r="M1031" s="1"/>
      <c r="N1031" s="1"/>
      <c r="O1031" s="1"/>
    </row>
    <row r="1032" spans="1:15" ht="9.75" customHeight="1">
      <c r="A1032" s="1"/>
      <c r="B1032" s="1"/>
      <c r="C1032" s="1"/>
      <c r="D1032" s="1"/>
      <c r="E1032" s="1"/>
      <c r="F1032" s="1"/>
      <c r="G1032" s="1"/>
      <c r="H1032" s="1"/>
      <c r="I1032" s="1"/>
      <c r="J1032" s="1"/>
      <c r="K1032" s="1"/>
      <c r="L1032" s="1"/>
      <c r="M1032" s="1"/>
      <c r="N1032" s="1"/>
      <c r="O1032" s="1"/>
    </row>
    <row r="1033" spans="1:15" ht="9.75" customHeight="1">
      <c r="A1033" s="1"/>
      <c r="B1033" s="1"/>
      <c r="C1033" s="1"/>
      <c r="D1033" s="1"/>
      <c r="E1033" s="1"/>
      <c r="F1033" s="1"/>
      <c r="G1033" s="1"/>
      <c r="H1033" s="1"/>
      <c r="I1033" s="1"/>
      <c r="J1033" s="1"/>
      <c r="K1033" s="1"/>
      <c r="L1033" s="1"/>
      <c r="M1033" s="1"/>
      <c r="N1033" s="1"/>
      <c r="O1033" s="1"/>
    </row>
    <row r="1034" spans="1:15" ht="9.75" customHeight="1">
      <c r="A1034" s="1"/>
      <c r="B1034" s="1"/>
      <c r="C1034" s="1"/>
      <c r="D1034" s="1"/>
      <c r="E1034" s="1"/>
      <c r="F1034" s="1"/>
      <c r="G1034" s="1"/>
      <c r="H1034" s="1"/>
      <c r="I1034" s="1"/>
      <c r="J1034" s="1"/>
      <c r="K1034" s="1"/>
      <c r="L1034" s="1"/>
      <c r="M1034" s="1"/>
      <c r="N1034" s="1"/>
      <c r="O1034" s="1"/>
    </row>
    <row r="1035" spans="1:15" ht="9.75" customHeight="1">
      <c r="A1035" s="1"/>
      <c r="B1035" s="1"/>
      <c r="C1035" s="1"/>
      <c r="D1035" s="1"/>
      <c r="E1035" s="1"/>
      <c r="F1035" s="1"/>
      <c r="G1035" s="1"/>
      <c r="H1035" s="1"/>
      <c r="I1035" s="1"/>
      <c r="J1035" s="1"/>
      <c r="K1035" s="1"/>
      <c r="L1035" s="1"/>
      <c r="M1035" s="1"/>
      <c r="N1035" s="1"/>
      <c r="O1035" s="1"/>
    </row>
    <row r="1036" spans="1:15" ht="9.75" customHeight="1">
      <c r="A1036" s="1"/>
      <c r="B1036" s="1"/>
      <c r="C1036" s="1"/>
      <c r="D1036" s="1"/>
      <c r="E1036" s="1"/>
      <c r="F1036" s="1"/>
      <c r="G1036" s="1"/>
      <c r="H1036" s="1"/>
      <c r="I1036" s="1"/>
      <c r="J1036" s="1"/>
      <c r="K1036" s="1"/>
      <c r="L1036" s="1"/>
      <c r="M1036" s="1"/>
      <c r="N1036" s="1"/>
      <c r="O1036" s="1"/>
    </row>
    <row r="1037" spans="1:15" ht="9.75" customHeight="1">
      <c r="A1037" s="1"/>
      <c r="B1037" s="1"/>
      <c r="C1037" s="1"/>
      <c r="D1037" s="1"/>
      <c r="E1037" s="1"/>
      <c r="F1037" s="1"/>
      <c r="G1037" s="1"/>
      <c r="H1037" s="1"/>
      <c r="I1037" s="1"/>
      <c r="J1037" s="1"/>
      <c r="K1037" s="1"/>
      <c r="L1037" s="1"/>
      <c r="M1037" s="1"/>
      <c r="N1037" s="1"/>
      <c r="O1037" s="1"/>
    </row>
    <row r="1038" spans="1:15" ht="9.75" customHeight="1">
      <c r="A1038" s="1"/>
      <c r="B1038" s="1"/>
      <c r="C1038" s="1"/>
      <c r="D1038" s="1"/>
      <c r="E1038" s="1"/>
      <c r="F1038" s="1"/>
      <c r="G1038" s="1"/>
      <c r="H1038" s="1"/>
      <c r="I1038" s="1"/>
      <c r="J1038" s="1"/>
      <c r="K1038" s="1"/>
      <c r="L1038" s="1"/>
      <c r="M1038" s="1"/>
      <c r="N1038" s="1"/>
      <c r="O1038" s="1"/>
    </row>
    <row r="1039" spans="1:15" ht="9.75" customHeight="1">
      <c r="A1039" s="1"/>
      <c r="B1039" s="1"/>
      <c r="C1039" s="1"/>
      <c r="D1039" s="1"/>
      <c r="E1039" s="1"/>
      <c r="F1039" s="1"/>
      <c r="G1039" s="1"/>
      <c r="H1039" s="1"/>
      <c r="I1039" s="1"/>
      <c r="J1039" s="1"/>
      <c r="K1039" s="1"/>
      <c r="L1039" s="1"/>
      <c r="M1039" s="1"/>
      <c r="N1039" s="1"/>
      <c r="O1039" s="1"/>
    </row>
    <row r="1040" spans="1:15" ht="9.75" customHeight="1">
      <c r="A1040" s="1"/>
      <c r="B1040" s="1"/>
      <c r="C1040" s="1"/>
      <c r="D1040" s="1"/>
      <c r="E1040" s="1"/>
      <c r="F1040" s="1"/>
      <c r="G1040" s="1"/>
      <c r="H1040" s="1"/>
      <c r="I1040" s="1"/>
      <c r="J1040" s="1"/>
      <c r="K1040" s="1"/>
      <c r="L1040" s="1"/>
      <c r="M1040" s="1"/>
      <c r="N1040" s="1"/>
      <c r="O1040" s="1"/>
    </row>
    <row r="1041" spans="1:15" ht="9.75" customHeight="1">
      <c r="A1041" s="1"/>
      <c r="B1041" s="1"/>
      <c r="C1041" s="1"/>
      <c r="D1041" s="1"/>
      <c r="E1041" s="1"/>
      <c r="F1041" s="1"/>
      <c r="G1041" s="1"/>
      <c r="H1041" s="1"/>
      <c r="I1041" s="1"/>
      <c r="J1041" s="1"/>
      <c r="K1041" s="1"/>
      <c r="L1041" s="1"/>
      <c r="M1041" s="1"/>
      <c r="N1041" s="1"/>
      <c r="O1041" s="1"/>
    </row>
    <row r="1042" spans="1:15" ht="9.75" customHeight="1">
      <c r="A1042" s="1"/>
      <c r="B1042" s="1"/>
      <c r="C1042" s="1"/>
      <c r="D1042" s="1"/>
      <c r="E1042" s="1"/>
      <c r="F1042" s="1"/>
      <c r="G1042" s="1"/>
      <c r="H1042" s="1"/>
      <c r="I1042" s="1"/>
      <c r="J1042" s="1"/>
      <c r="K1042" s="1"/>
      <c r="L1042" s="1"/>
      <c r="M1042" s="1"/>
      <c r="N1042" s="1"/>
      <c r="O1042" s="1"/>
    </row>
    <row r="1043" spans="1:15" ht="9.75" customHeight="1">
      <c r="A1043" s="1"/>
      <c r="B1043" s="1"/>
      <c r="C1043" s="1"/>
      <c r="D1043" s="1"/>
      <c r="E1043" s="1"/>
      <c r="F1043" s="1"/>
      <c r="G1043" s="1"/>
      <c r="H1043" s="1"/>
      <c r="I1043" s="1"/>
      <c r="J1043" s="1"/>
      <c r="K1043" s="1"/>
      <c r="L1043" s="1"/>
      <c r="M1043" s="1"/>
      <c r="N1043" s="1"/>
      <c r="O1043" s="1"/>
    </row>
    <row r="1044" spans="1:15" ht="9.75" customHeight="1">
      <c r="A1044" s="1"/>
      <c r="B1044" s="1"/>
      <c r="C1044" s="1"/>
      <c r="D1044" s="1"/>
      <c r="E1044" s="1"/>
      <c r="F1044" s="1"/>
      <c r="G1044" s="1"/>
      <c r="H1044" s="1"/>
      <c r="I1044" s="1"/>
      <c r="J1044" s="1"/>
      <c r="K1044" s="1"/>
      <c r="L1044" s="1"/>
      <c r="M1044" s="1"/>
      <c r="N1044" s="1"/>
      <c r="O1044" s="1"/>
    </row>
    <row r="1045" spans="1:15" ht="9.75" customHeight="1">
      <c r="A1045" s="1"/>
      <c r="B1045" s="1"/>
      <c r="C1045" s="1"/>
      <c r="D1045" s="1"/>
      <c r="E1045" s="1"/>
      <c r="F1045" s="1"/>
      <c r="G1045" s="1"/>
      <c r="H1045" s="1"/>
      <c r="I1045" s="1"/>
      <c r="J1045" s="1"/>
      <c r="K1045" s="1"/>
      <c r="L1045" s="1"/>
      <c r="M1045" s="1"/>
      <c r="N1045" s="1"/>
      <c r="O1045" s="1"/>
    </row>
    <row r="1046" spans="1:15" ht="9.75" customHeight="1">
      <c r="A1046" s="1"/>
      <c r="B1046" s="1"/>
      <c r="C1046" s="1"/>
      <c r="D1046" s="1"/>
      <c r="E1046" s="1"/>
      <c r="F1046" s="1"/>
      <c r="G1046" s="1"/>
      <c r="H1046" s="1"/>
      <c r="I1046" s="1"/>
      <c r="J1046" s="1"/>
      <c r="K1046" s="1"/>
      <c r="L1046" s="1"/>
      <c r="M1046" s="1"/>
      <c r="N1046" s="1"/>
      <c r="O1046" s="1"/>
    </row>
    <row r="1047" spans="1:15" ht="9.75" customHeight="1">
      <c r="A1047" s="1"/>
      <c r="B1047" s="1"/>
      <c r="C1047" s="1"/>
      <c r="D1047" s="1"/>
      <c r="E1047" s="1"/>
      <c r="F1047" s="1"/>
      <c r="G1047" s="1"/>
      <c r="H1047" s="1"/>
      <c r="I1047" s="1"/>
      <c r="J1047" s="1"/>
      <c r="K1047" s="1"/>
      <c r="L1047" s="1"/>
      <c r="M1047" s="1"/>
      <c r="N1047" s="1"/>
      <c r="O1047" s="1"/>
    </row>
    <row r="1048" spans="1:15" ht="9.75" customHeight="1">
      <c r="A1048" s="1"/>
      <c r="B1048" s="1"/>
      <c r="C1048" s="1"/>
      <c r="D1048" s="1"/>
      <c r="E1048" s="1"/>
      <c r="F1048" s="1"/>
      <c r="G1048" s="1"/>
      <c r="H1048" s="1"/>
      <c r="I1048" s="1"/>
      <c r="J1048" s="1"/>
      <c r="K1048" s="1"/>
      <c r="L1048" s="1"/>
      <c r="M1048" s="1"/>
      <c r="N1048" s="1"/>
      <c r="O1048" s="1"/>
    </row>
    <row r="1049" spans="1:15" ht="9.75" customHeight="1">
      <c r="A1049" s="1"/>
      <c r="B1049" s="1"/>
      <c r="C1049" s="1"/>
      <c r="D1049" s="1"/>
      <c r="E1049" s="1"/>
      <c r="F1049" s="1"/>
      <c r="G1049" s="1"/>
      <c r="H1049" s="1"/>
      <c r="I1049" s="1"/>
      <c r="J1049" s="1"/>
      <c r="K1049" s="1"/>
      <c r="L1049" s="1"/>
      <c r="M1049" s="1"/>
      <c r="N1049" s="1"/>
      <c r="O1049" s="1"/>
    </row>
    <row r="1050" spans="1:15" ht="9.75" customHeight="1">
      <c r="A1050" s="1"/>
      <c r="B1050" s="1"/>
      <c r="C1050" s="1"/>
      <c r="D1050" s="1"/>
      <c r="E1050" s="1"/>
      <c r="F1050" s="1"/>
      <c r="G1050" s="1"/>
      <c r="H1050" s="1"/>
      <c r="I1050" s="1"/>
      <c r="J1050" s="1"/>
      <c r="K1050" s="1"/>
      <c r="L1050" s="1"/>
      <c r="M1050" s="1"/>
      <c r="N1050" s="1"/>
      <c r="O1050" s="1"/>
    </row>
    <row r="1051" spans="1:15" ht="9.75" customHeight="1">
      <c r="A1051" s="1"/>
      <c r="B1051" s="1"/>
      <c r="C1051" s="1"/>
      <c r="D1051" s="1"/>
      <c r="E1051" s="1"/>
      <c r="F1051" s="1"/>
      <c r="G1051" s="1"/>
      <c r="H1051" s="1"/>
      <c r="I1051" s="1"/>
      <c r="J1051" s="1"/>
      <c r="K1051" s="1"/>
      <c r="L1051" s="1"/>
      <c r="M1051" s="1"/>
      <c r="N1051" s="1"/>
      <c r="O1051" s="1"/>
    </row>
    <row r="1052" spans="1:15" ht="9.75" customHeight="1">
      <c r="A1052" s="1"/>
      <c r="B1052" s="1"/>
      <c r="C1052" s="1"/>
      <c r="D1052" s="1"/>
      <c r="E1052" s="1"/>
      <c r="F1052" s="1"/>
      <c r="G1052" s="1"/>
      <c r="H1052" s="1"/>
      <c r="I1052" s="1"/>
      <c r="J1052" s="1"/>
      <c r="K1052" s="1"/>
      <c r="L1052" s="1"/>
      <c r="M1052" s="1"/>
      <c r="N1052" s="1"/>
      <c r="O1052" s="1"/>
    </row>
    <row r="1053" spans="1:15" ht="9.75" customHeight="1">
      <c r="A1053" s="1"/>
      <c r="B1053" s="1"/>
      <c r="C1053" s="1"/>
      <c r="D1053" s="1"/>
      <c r="E1053" s="1"/>
      <c r="F1053" s="1"/>
      <c r="G1053" s="1"/>
      <c r="H1053" s="1"/>
      <c r="I1053" s="1"/>
      <c r="J1053" s="1"/>
      <c r="K1053" s="1"/>
      <c r="L1053" s="1"/>
      <c r="M1053" s="1"/>
      <c r="N1053" s="1"/>
      <c r="O1053" s="1"/>
    </row>
    <row r="1054" spans="1:15" ht="9.75" customHeight="1">
      <c r="A1054" s="1"/>
      <c r="B1054" s="1"/>
      <c r="C1054" s="1"/>
      <c r="D1054" s="1"/>
      <c r="E1054" s="1"/>
      <c r="F1054" s="1"/>
      <c r="G1054" s="1"/>
      <c r="H1054" s="1"/>
      <c r="I1054" s="1"/>
      <c r="J1054" s="1"/>
      <c r="K1054" s="1"/>
      <c r="L1054" s="1"/>
      <c r="M1054" s="1"/>
      <c r="N1054" s="1"/>
      <c r="O1054" s="1"/>
    </row>
    <row r="1055" spans="1:15" ht="9.75" customHeight="1">
      <c r="A1055" s="1"/>
      <c r="B1055" s="1"/>
      <c r="C1055" s="1"/>
      <c r="D1055" s="1"/>
      <c r="E1055" s="1"/>
      <c r="F1055" s="1"/>
      <c r="G1055" s="1"/>
      <c r="H1055" s="1"/>
      <c r="I1055" s="1"/>
      <c r="J1055" s="1"/>
      <c r="K1055" s="1"/>
      <c r="L1055" s="1"/>
      <c r="M1055" s="1"/>
      <c r="N1055" s="1"/>
      <c r="O1055" s="1"/>
    </row>
    <row r="1056" spans="1:15" ht="9.75" customHeight="1">
      <c r="A1056" s="1"/>
      <c r="B1056" s="1"/>
      <c r="C1056" s="1"/>
      <c r="D1056" s="1"/>
      <c r="E1056" s="1"/>
      <c r="F1056" s="1"/>
      <c r="G1056" s="1"/>
      <c r="H1056" s="1"/>
      <c r="I1056" s="1"/>
      <c r="J1056" s="1"/>
      <c r="K1056" s="1"/>
      <c r="L1056" s="1"/>
      <c r="M1056" s="1"/>
      <c r="N1056" s="1"/>
      <c r="O1056" s="1"/>
    </row>
    <row r="1057" spans="1:15" ht="9.75" customHeight="1">
      <c r="A1057" s="1"/>
      <c r="B1057" s="1"/>
      <c r="C1057" s="1"/>
      <c r="D1057" s="1"/>
      <c r="E1057" s="1"/>
      <c r="F1057" s="1"/>
      <c r="G1057" s="1"/>
      <c r="H1057" s="1"/>
      <c r="I1057" s="1"/>
      <c r="J1057" s="1"/>
      <c r="K1057" s="1"/>
      <c r="L1057" s="1"/>
      <c r="M1057" s="1"/>
      <c r="N1057" s="1"/>
      <c r="O1057" s="1"/>
    </row>
    <row r="1058" spans="1:15" ht="9.75" customHeight="1">
      <c r="A1058" s="1"/>
      <c r="B1058" s="1"/>
      <c r="C1058" s="1"/>
      <c r="D1058" s="1"/>
      <c r="E1058" s="1"/>
      <c r="F1058" s="1"/>
      <c r="G1058" s="1"/>
      <c r="H1058" s="1"/>
      <c r="I1058" s="1"/>
      <c r="J1058" s="1"/>
      <c r="K1058" s="1"/>
      <c r="L1058" s="1"/>
      <c r="M1058" s="1"/>
      <c r="N1058" s="1"/>
      <c r="O1058" s="1"/>
    </row>
    <row r="1059" spans="1:15" ht="9.75" customHeight="1">
      <c r="A1059" s="1"/>
      <c r="B1059" s="1"/>
      <c r="C1059" s="1"/>
      <c r="D1059" s="1"/>
      <c r="E1059" s="1"/>
      <c r="F1059" s="1"/>
      <c r="G1059" s="1"/>
      <c r="H1059" s="1"/>
      <c r="I1059" s="1"/>
      <c r="J1059" s="1"/>
      <c r="K1059" s="1"/>
      <c r="L1059" s="1"/>
      <c r="M1059" s="1"/>
      <c r="N1059" s="1"/>
      <c r="O1059" s="1"/>
    </row>
    <row r="1060" spans="1:15" ht="9.75" customHeight="1">
      <c r="A1060" s="1"/>
      <c r="B1060" s="1"/>
      <c r="C1060" s="1"/>
      <c r="D1060" s="1"/>
      <c r="E1060" s="1"/>
      <c r="F1060" s="1"/>
      <c r="G1060" s="1"/>
      <c r="H1060" s="1"/>
      <c r="I1060" s="1"/>
      <c r="J1060" s="1"/>
      <c r="K1060" s="1"/>
      <c r="L1060" s="1"/>
      <c r="M1060" s="1"/>
      <c r="N1060" s="1"/>
      <c r="O1060" s="1"/>
    </row>
    <row r="1061" spans="1:15" ht="9.75" customHeight="1">
      <c r="A1061" s="1"/>
      <c r="B1061" s="1"/>
      <c r="C1061" s="1"/>
      <c r="D1061" s="1"/>
      <c r="E1061" s="1"/>
      <c r="F1061" s="1"/>
      <c r="G1061" s="1"/>
      <c r="H1061" s="1"/>
      <c r="I1061" s="1"/>
      <c r="J1061" s="1"/>
      <c r="K1061" s="1"/>
      <c r="L1061" s="1"/>
      <c r="M1061" s="1"/>
      <c r="N1061" s="1"/>
      <c r="O1061" s="1"/>
    </row>
    <row r="1062" spans="1:15" ht="9.75" customHeight="1">
      <c r="A1062" s="1"/>
      <c r="B1062" s="1"/>
      <c r="C1062" s="1"/>
      <c r="D1062" s="1"/>
      <c r="E1062" s="1"/>
      <c r="F1062" s="1"/>
      <c r="G1062" s="1"/>
      <c r="H1062" s="1"/>
      <c r="I1062" s="1"/>
      <c r="J1062" s="1"/>
      <c r="K1062" s="1"/>
      <c r="L1062" s="1"/>
      <c r="M1062" s="1"/>
      <c r="N1062" s="1"/>
      <c r="O1062" s="1"/>
    </row>
    <row r="1063" spans="1:15" ht="9.75" customHeight="1">
      <c r="A1063" s="1"/>
      <c r="B1063" s="1"/>
      <c r="C1063" s="1"/>
      <c r="D1063" s="1"/>
      <c r="E1063" s="1"/>
      <c r="F1063" s="1"/>
      <c r="G1063" s="1"/>
      <c r="H1063" s="1"/>
      <c r="I1063" s="1"/>
      <c r="J1063" s="1"/>
      <c r="K1063" s="1"/>
      <c r="L1063" s="1"/>
      <c r="M1063" s="1"/>
      <c r="N1063" s="1"/>
      <c r="O1063" s="1"/>
    </row>
    <row r="1064" spans="1:15" ht="9.75" customHeight="1">
      <c r="A1064" s="1"/>
      <c r="B1064" s="1"/>
      <c r="C1064" s="1"/>
      <c r="D1064" s="1"/>
      <c r="E1064" s="1"/>
      <c r="F1064" s="1"/>
      <c r="G1064" s="1"/>
      <c r="H1064" s="1"/>
      <c r="I1064" s="1"/>
      <c r="J1064" s="1"/>
      <c r="K1064" s="1"/>
      <c r="L1064" s="1"/>
      <c r="M1064" s="1"/>
      <c r="N1064" s="1"/>
      <c r="O1064" s="1"/>
    </row>
    <row r="1065" spans="1:15" ht="9.75" customHeight="1">
      <c r="A1065" s="1"/>
      <c r="B1065" s="1"/>
      <c r="C1065" s="1"/>
      <c r="D1065" s="1"/>
      <c r="E1065" s="1"/>
      <c r="F1065" s="1"/>
      <c r="G1065" s="1"/>
      <c r="H1065" s="1"/>
      <c r="I1065" s="1"/>
      <c r="J1065" s="1"/>
      <c r="K1065" s="1"/>
      <c r="L1065" s="1"/>
      <c r="M1065" s="1"/>
      <c r="N1065" s="1"/>
      <c r="O1065" s="1"/>
    </row>
    <row r="1066" spans="1:15" ht="9.75" customHeight="1">
      <c r="A1066" s="1"/>
      <c r="B1066" s="1"/>
      <c r="C1066" s="1"/>
      <c r="D1066" s="1"/>
      <c r="E1066" s="1"/>
      <c r="F1066" s="1"/>
      <c r="G1066" s="1"/>
      <c r="H1066" s="1"/>
      <c r="I1066" s="1"/>
      <c r="J1066" s="1"/>
      <c r="K1066" s="1"/>
      <c r="L1066" s="1"/>
      <c r="M1066" s="1"/>
      <c r="N1066" s="1"/>
      <c r="O1066" s="1"/>
    </row>
    <row r="1067" spans="1:15" ht="9.75" customHeight="1">
      <c r="A1067" s="1"/>
      <c r="B1067" s="1"/>
      <c r="C1067" s="1"/>
      <c r="D1067" s="1"/>
      <c r="E1067" s="1"/>
      <c r="F1067" s="1"/>
      <c r="G1067" s="1"/>
      <c r="H1067" s="1"/>
      <c r="I1067" s="1"/>
      <c r="J1067" s="1"/>
      <c r="K1067" s="1"/>
      <c r="L1067" s="1"/>
      <c r="M1067" s="1"/>
      <c r="N1067" s="1"/>
      <c r="O1067" s="1"/>
    </row>
    <row r="1068" spans="1:15" ht="9.75" customHeight="1">
      <c r="A1068" s="1"/>
      <c r="B1068" s="1"/>
      <c r="C1068" s="1"/>
      <c r="D1068" s="1"/>
      <c r="E1068" s="1"/>
      <c r="F1068" s="1"/>
      <c r="G1068" s="1"/>
      <c r="H1068" s="1"/>
      <c r="I1068" s="1"/>
      <c r="J1068" s="1"/>
      <c r="K1068" s="1"/>
      <c r="L1068" s="1"/>
      <c r="M1068" s="1"/>
      <c r="N1068" s="1"/>
      <c r="O1068" s="1"/>
    </row>
    <row r="1069" spans="1:15" ht="9.75" customHeight="1">
      <c r="A1069" s="1"/>
      <c r="B1069" s="1"/>
      <c r="C1069" s="1"/>
      <c r="D1069" s="1"/>
      <c r="E1069" s="1"/>
      <c r="F1069" s="1"/>
      <c r="G1069" s="1"/>
      <c r="H1069" s="1"/>
      <c r="I1069" s="1"/>
      <c r="J1069" s="1"/>
      <c r="K1069" s="1"/>
      <c r="L1069" s="1"/>
      <c r="M1069" s="1"/>
      <c r="N1069" s="1"/>
      <c r="O1069" s="1"/>
    </row>
    <row r="1070" spans="1:15" ht="9.75" customHeight="1">
      <c r="A1070" s="1"/>
      <c r="B1070" s="1"/>
      <c r="C1070" s="1"/>
      <c r="D1070" s="1"/>
      <c r="E1070" s="1"/>
      <c r="F1070" s="1"/>
      <c r="G1070" s="1"/>
      <c r="H1070" s="1"/>
      <c r="I1070" s="1"/>
      <c r="J1070" s="1"/>
      <c r="K1070" s="1"/>
      <c r="L1070" s="1"/>
      <c r="M1070" s="1"/>
      <c r="N1070" s="1"/>
      <c r="O1070" s="1"/>
    </row>
    <row r="1071" spans="1:15" ht="9.75" customHeight="1">
      <c r="A1071" s="1"/>
      <c r="B1071" s="1"/>
      <c r="C1071" s="1"/>
      <c r="D1071" s="1"/>
      <c r="E1071" s="1"/>
      <c r="F1071" s="1"/>
      <c r="G1071" s="1"/>
      <c r="H1071" s="1"/>
      <c r="I1071" s="1"/>
      <c r="J1071" s="1"/>
      <c r="K1071" s="1"/>
      <c r="L1071" s="1"/>
      <c r="M1071" s="1"/>
      <c r="N1071" s="1"/>
      <c r="O1071" s="1"/>
    </row>
    <row r="1072" spans="1:15" ht="9.75" customHeight="1">
      <c r="A1072" s="1"/>
      <c r="B1072" s="1"/>
      <c r="C1072" s="1"/>
      <c r="D1072" s="1"/>
      <c r="E1072" s="1"/>
      <c r="F1072" s="1"/>
      <c r="G1072" s="1"/>
      <c r="H1072" s="1"/>
      <c r="I1072" s="1"/>
      <c r="J1072" s="1"/>
      <c r="K1072" s="1"/>
      <c r="L1072" s="1"/>
      <c r="M1072" s="1"/>
      <c r="N1072" s="1"/>
      <c r="O1072" s="1"/>
    </row>
    <row r="1073" spans="1:15" ht="9.75" customHeight="1">
      <c r="A1073" s="1"/>
      <c r="B1073" s="1"/>
      <c r="C1073" s="1"/>
      <c r="D1073" s="1"/>
      <c r="E1073" s="1"/>
      <c r="F1073" s="1"/>
      <c r="G1073" s="1"/>
      <c r="H1073" s="1"/>
      <c r="I1073" s="1"/>
      <c r="J1073" s="1"/>
      <c r="K1073" s="1"/>
      <c r="L1073" s="1"/>
      <c r="M1073" s="1"/>
      <c r="N1073" s="1"/>
      <c r="O1073" s="1"/>
    </row>
    <row r="1074" spans="1:15" ht="9.75" customHeight="1">
      <c r="A1074" s="1"/>
      <c r="B1074" s="1"/>
      <c r="C1074" s="1"/>
      <c r="D1074" s="1"/>
      <c r="E1074" s="1"/>
      <c r="F1074" s="1"/>
      <c r="G1074" s="1"/>
      <c r="H1074" s="1"/>
      <c r="I1074" s="1"/>
      <c r="J1074" s="1"/>
      <c r="K1074" s="1"/>
      <c r="L1074" s="1"/>
      <c r="M1074" s="1"/>
      <c r="N1074" s="1"/>
      <c r="O1074" s="1"/>
    </row>
    <row r="1075" spans="1:15" ht="9.75" customHeight="1">
      <c r="A1075" s="1"/>
      <c r="B1075" s="1"/>
      <c r="C1075" s="1"/>
      <c r="D1075" s="1"/>
      <c r="E1075" s="1"/>
      <c r="F1075" s="1"/>
      <c r="G1075" s="1"/>
      <c r="H1075" s="1"/>
      <c r="I1075" s="1"/>
      <c r="J1075" s="1"/>
      <c r="K1075" s="1"/>
      <c r="L1075" s="1"/>
      <c r="M1075" s="1"/>
      <c r="N1075" s="1"/>
      <c r="O1075" s="1"/>
    </row>
    <row r="1076" spans="1:15" ht="9.75" customHeight="1">
      <c r="A1076" s="1"/>
      <c r="B1076" s="1"/>
      <c r="C1076" s="1"/>
      <c r="D1076" s="1"/>
      <c r="E1076" s="1"/>
      <c r="F1076" s="1"/>
      <c r="G1076" s="1"/>
      <c r="H1076" s="1"/>
      <c r="I1076" s="1"/>
      <c r="J1076" s="1"/>
      <c r="K1076" s="1"/>
      <c r="L1076" s="1"/>
      <c r="M1076" s="1"/>
      <c r="N1076" s="1"/>
      <c r="O1076" s="1"/>
    </row>
    <row r="1077" spans="1:15" ht="9.75" customHeight="1">
      <c r="A1077" s="1"/>
      <c r="B1077" s="1"/>
      <c r="C1077" s="1"/>
      <c r="D1077" s="1"/>
      <c r="E1077" s="1"/>
      <c r="F1077" s="1"/>
      <c r="G1077" s="1"/>
      <c r="H1077" s="1"/>
      <c r="I1077" s="1"/>
      <c r="J1077" s="1"/>
      <c r="K1077" s="1"/>
      <c r="L1077" s="1"/>
      <c r="M1077" s="1"/>
      <c r="N1077" s="1"/>
      <c r="O1077" s="1"/>
    </row>
    <row r="1078" spans="1:15" ht="9.75" customHeight="1">
      <c r="A1078" s="1"/>
      <c r="B1078" s="1"/>
      <c r="C1078" s="1"/>
      <c r="D1078" s="1"/>
      <c r="E1078" s="1"/>
      <c r="F1078" s="1"/>
      <c r="G1078" s="1"/>
      <c r="H1078" s="1"/>
      <c r="I1078" s="1"/>
      <c r="J1078" s="1"/>
      <c r="K1078" s="1"/>
      <c r="L1078" s="1"/>
      <c r="M1078" s="1"/>
      <c r="N1078" s="1"/>
      <c r="O1078" s="1"/>
    </row>
    <row r="1079" spans="1:15" ht="9.75" customHeight="1">
      <c r="A1079" s="1"/>
      <c r="B1079" s="1"/>
      <c r="C1079" s="1"/>
      <c r="D1079" s="1"/>
      <c r="E1079" s="1"/>
      <c r="F1079" s="1"/>
      <c r="G1079" s="1"/>
      <c r="H1079" s="1"/>
      <c r="I1079" s="1"/>
      <c r="J1079" s="1"/>
      <c r="K1079" s="1"/>
      <c r="L1079" s="1"/>
      <c r="M1079" s="1"/>
      <c r="N1079" s="1"/>
      <c r="O1079" s="1"/>
    </row>
    <row r="1080" spans="1:15" ht="9.75" customHeight="1">
      <c r="A1080" s="1"/>
      <c r="B1080" s="1"/>
      <c r="C1080" s="1"/>
      <c r="D1080" s="1"/>
      <c r="E1080" s="1"/>
      <c r="F1080" s="1"/>
      <c r="G1080" s="1"/>
      <c r="H1080" s="1"/>
      <c r="I1080" s="1"/>
      <c r="J1080" s="1"/>
      <c r="K1080" s="1"/>
      <c r="L1080" s="1"/>
      <c r="M1080" s="1"/>
      <c r="N1080" s="1"/>
      <c r="O1080" s="1"/>
    </row>
    <row r="1081" spans="1:15" ht="9.75" customHeight="1">
      <c r="A1081" s="1"/>
      <c r="B1081" s="1"/>
      <c r="C1081" s="1"/>
      <c r="D1081" s="1"/>
      <c r="E1081" s="1"/>
      <c r="F1081" s="1"/>
      <c r="G1081" s="1"/>
      <c r="H1081" s="1"/>
      <c r="I1081" s="1"/>
      <c r="J1081" s="1"/>
      <c r="K1081" s="1"/>
      <c r="L1081" s="1"/>
      <c r="M1081" s="1"/>
      <c r="N1081" s="1"/>
      <c r="O1081" s="1"/>
    </row>
    <row r="1082" spans="1:15" ht="9.75" customHeight="1">
      <c r="A1082" s="1"/>
      <c r="B1082" s="1"/>
      <c r="C1082" s="1"/>
      <c r="D1082" s="1"/>
      <c r="E1082" s="1"/>
      <c r="F1082" s="1"/>
      <c r="G1082" s="1"/>
      <c r="H1082" s="1"/>
      <c r="I1082" s="1"/>
      <c r="J1082" s="1"/>
      <c r="K1082" s="1"/>
      <c r="L1082" s="1"/>
      <c r="M1082" s="1"/>
      <c r="N1082" s="1"/>
      <c r="O1082" s="1"/>
    </row>
    <row r="1083" spans="1:15" ht="9.75" customHeight="1">
      <c r="A1083" s="1"/>
      <c r="B1083" s="1"/>
      <c r="C1083" s="1"/>
      <c r="D1083" s="1"/>
      <c r="E1083" s="1"/>
      <c r="F1083" s="1"/>
      <c r="G1083" s="1"/>
      <c r="H1083" s="1"/>
      <c r="I1083" s="1"/>
      <c r="J1083" s="1"/>
      <c r="K1083" s="1"/>
      <c r="L1083" s="1"/>
      <c r="M1083" s="1"/>
      <c r="N1083" s="1"/>
      <c r="O1083" s="1"/>
    </row>
    <row r="1084" spans="1:15" ht="9.75" customHeight="1">
      <c r="A1084" s="1"/>
      <c r="B1084" s="1"/>
      <c r="C1084" s="1"/>
      <c r="D1084" s="1"/>
      <c r="E1084" s="1"/>
      <c r="F1084" s="1"/>
      <c r="G1084" s="1"/>
      <c r="H1084" s="1"/>
      <c r="I1084" s="1"/>
      <c r="J1084" s="1"/>
      <c r="K1084" s="1"/>
      <c r="L1084" s="1"/>
      <c r="M1084" s="1"/>
      <c r="N1084" s="1"/>
      <c r="O1084" s="1"/>
    </row>
    <row r="1085" spans="1:15" ht="9.75" customHeight="1">
      <c r="A1085" s="1"/>
      <c r="B1085" s="1"/>
      <c r="C1085" s="1"/>
      <c r="D1085" s="1"/>
      <c r="E1085" s="1"/>
      <c r="F1085" s="1"/>
      <c r="G1085" s="1"/>
      <c r="H1085" s="1"/>
      <c r="I1085" s="1"/>
      <c r="J1085" s="1"/>
      <c r="K1085" s="1"/>
      <c r="L1085" s="1"/>
      <c r="M1085" s="1"/>
      <c r="N1085" s="1"/>
      <c r="O1085" s="1"/>
    </row>
    <row r="1086" spans="1:15" ht="9.75" customHeight="1">
      <c r="A1086" s="1"/>
      <c r="B1086" s="1"/>
      <c r="C1086" s="1"/>
      <c r="D1086" s="1"/>
      <c r="E1086" s="1"/>
      <c r="F1086" s="1"/>
      <c r="G1086" s="1"/>
      <c r="H1086" s="1"/>
      <c r="I1086" s="1"/>
      <c r="J1086" s="1"/>
      <c r="K1086" s="1"/>
      <c r="L1086" s="1"/>
      <c r="M1086" s="1"/>
      <c r="N1086" s="1"/>
      <c r="O1086" s="1"/>
    </row>
    <row r="1087" spans="1:15" ht="9.75" customHeight="1">
      <c r="A1087" s="1"/>
      <c r="B1087" s="1"/>
      <c r="C1087" s="1"/>
      <c r="D1087" s="1"/>
      <c r="E1087" s="1"/>
      <c r="F1087" s="1"/>
      <c r="G1087" s="1"/>
      <c r="H1087" s="1"/>
      <c r="I1087" s="1"/>
      <c r="J1087" s="1"/>
      <c r="K1087" s="1"/>
      <c r="L1087" s="1"/>
      <c r="M1087" s="1"/>
      <c r="N1087" s="1"/>
      <c r="O1087" s="1"/>
    </row>
    <row r="1088" spans="1:15" ht="9.75" customHeight="1">
      <c r="A1088" s="1"/>
      <c r="B1088" s="1"/>
      <c r="C1088" s="1"/>
      <c r="D1088" s="1"/>
      <c r="E1088" s="1"/>
      <c r="F1088" s="1"/>
      <c r="G1088" s="1"/>
      <c r="H1088" s="1"/>
      <c r="I1088" s="1"/>
      <c r="J1088" s="1"/>
      <c r="K1088" s="1"/>
      <c r="L1088" s="1"/>
      <c r="M1088" s="1"/>
      <c r="N1088" s="1"/>
      <c r="O1088" s="1"/>
    </row>
    <row r="1089" spans="1:15" ht="9.75" customHeight="1">
      <c r="A1089" s="1"/>
      <c r="B1089" s="1"/>
      <c r="C1089" s="1"/>
      <c r="D1089" s="1"/>
      <c r="E1089" s="1"/>
      <c r="F1089" s="1"/>
      <c r="G1089" s="1"/>
      <c r="H1089" s="1"/>
      <c r="I1089" s="1"/>
      <c r="J1089" s="1"/>
      <c r="K1089" s="1"/>
      <c r="L1089" s="1"/>
      <c r="M1089" s="1"/>
      <c r="N1089" s="1"/>
      <c r="O1089" s="1"/>
    </row>
    <row r="1090" spans="1:15" ht="9.75" customHeight="1">
      <c r="A1090" s="1"/>
      <c r="B1090" s="1"/>
      <c r="C1090" s="1"/>
      <c r="D1090" s="1"/>
      <c r="E1090" s="1"/>
      <c r="F1090" s="1"/>
      <c r="G1090" s="1"/>
      <c r="H1090" s="1"/>
      <c r="I1090" s="1"/>
      <c r="J1090" s="1"/>
      <c r="K1090" s="1"/>
      <c r="L1090" s="1"/>
      <c r="M1090" s="1"/>
      <c r="N1090" s="1"/>
      <c r="O1090" s="1"/>
    </row>
    <row r="1091" spans="1:15" ht="9.75" customHeight="1">
      <c r="A1091" s="1"/>
      <c r="B1091" s="1"/>
      <c r="C1091" s="1"/>
      <c r="D1091" s="1"/>
      <c r="E1091" s="1"/>
      <c r="F1091" s="1"/>
      <c r="G1091" s="1"/>
      <c r="H1091" s="1"/>
      <c r="I1091" s="1"/>
      <c r="J1091" s="1"/>
      <c r="K1091" s="1"/>
      <c r="L1091" s="1"/>
      <c r="M1091" s="1"/>
      <c r="N1091" s="1"/>
      <c r="O1091" s="1"/>
    </row>
    <row r="1092" spans="1:15" ht="9.75" customHeight="1">
      <c r="A1092" s="1"/>
      <c r="B1092" s="1"/>
      <c r="C1092" s="1"/>
      <c r="D1092" s="1"/>
      <c r="E1092" s="1"/>
      <c r="F1092" s="1"/>
      <c r="G1092" s="1"/>
      <c r="H1092" s="1"/>
      <c r="I1092" s="1"/>
      <c r="J1092" s="1"/>
      <c r="K1092" s="1"/>
      <c r="L1092" s="1"/>
      <c r="M1092" s="1"/>
      <c r="N1092" s="1"/>
      <c r="O1092" s="1"/>
    </row>
    <row r="1093" spans="1:15" ht="9.75" customHeight="1">
      <c r="A1093" s="1"/>
      <c r="B1093" s="1"/>
      <c r="C1093" s="1"/>
      <c r="D1093" s="1"/>
      <c r="E1093" s="1"/>
      <c r="F1093" s="1"/>
      <c r="G1093" s="1"/>
      <c r="H1093" s="1"/>
      <c r="I1093" s="1"/>
      <c r="J1093" s="1"/>
      <c r="K1093" s="1"/>
      <c r="L1093" s="1"/>
      <c r="M1093" s="1"/>
      <c r="N1093" s="1"/>
      <c r="O1093" s="1"/>
    </row>
    <row r="1094" spans="1:15" ht="9.75" customHeight="1">
      <c r="A1094" s="1"/>
      <c r="B1094" s="1"/>
      <c r="C1094" s="1"/>
      <c r="D1094" s="1"/>
      <c r="E1094" s="1"/>
      <c r="F1094" s="1"/>
      <c r="G1094" s="1"/>
      <c r="H1094" s="1"/>
      <c r="I1094" s="1"/>
      <c r="J1094" s="1"/>
      <c r="K1094" s="1"/>
      <c r="L1094" s="1"/>
      <c r="M1094" s="1"/>
      <c r="N1094" s="1"/>
      <c r="O1094" s="1"/>
    </row>
    <row r="1095" spans="1:15" ht="9.75" customHeight="1">
      <c r="A1095" s="1"/>
      <c r="B1095" s="1"/>
      <c r="C1095" s="1"/>
      <c r="D1095" s="1"/>
      <c r="E1095" s="1"/>
      <c r="F1095" s="1"/>
      <c r="G1095" s="1"/>
      <c r="H1095" s="1"/>
      <c r="I1095" s="1"/>
      <c r="J1095" s="1"/>
      <c r="K1095" s="1"/>
      <c r="L1095" s="1"/>
      <c r="M1095" s="1"/>
      <c r="N1095" s="1"/>
      <c r="O1095" s="1"/>
    </row>
    <row r="1096" spans="1:15" ht="9.75" customHeight="1">
      <c r="A1096" s="1"/>
      <c r="B1096" s="1"/>
      <c r="C1096" s="1"/>
      <c r="D1096" s="1"/>
      <c r="E1096" s="1"/>
      <c r="F1096" s="1"/>
      <c r="G1096" s="1"/>
      <c r="H1096" s="1"/>
      <c r="I1096" s="1"/>
      <c r="J1096" s="1"/>
      <c r="K1096" s="1"/>
      <c r="L1096" s="1"/>
      <c r="M1096" s="1"/>
      <c r="N1096" s="1"/>
      <c r="O1096" s="1"/>
    </row>
    <row r="1097" spans="1:15" ht="9.75" customHeight="1">
      <c r="A1097" s="1"/>
      <c r="B1097" s="1"/>
      <c r="C1097" s="1"/>
      <c r="D1097" s="1"/>
      <c r="E1097" s="1"/>
      <c r="F1097" s="1"/>
      <c r="G1097" s="1"/>
      <c r="H1097" s="1"/>
      <c r="I1097" s="1"/>
      <c r="J1097" s="1"/>
      <c r="K1097" s="1"/>
      <c r="L1097" s="1"/>
      <c r="M1097" s="1"/>
      <c r="N1097" s="1"/>
      <c r="O1097" s="1"/>
    </row>
    <row r="1098" spans="1:15" ht="9.75" customHeight="1">
      <c r="A1098" s="1"/>
      <c r="B1098" s="1"/>
      <c r="C1098" s="1"/>
      <c r="D1098" s="1"/>
      <c r="E1098" s="1"/>
      <c r="F1098" s="1"/>
      <c r="G1098" s="1"/>
      <c r="H1098" s="1"/>
      <c r="I1098" s="1"/>
      <c r="J1098" s="1"/>
      <c r="K1098" s="1"/>
      <c r="L1098" s="1"/>
      <c r="M1098" s="1"/>
      <c r="N1098" s="1"/>
      <c r="O1098" s="1"/>
    </row>
    <row r="1099" spans="1:15" ht="9.75" customHeight="1">
      <c r="A1099" s="1"/>
      <c r="B1099" s="1"/>
      <c r="C1099" s="1"/>
      <c r="D1099" s="1"/>
      <c r="E1099" s="1"/>
      <c r="F1099" s="1"/>
      <c r="G1099" s="1"/>
      <c r="H1099" s="1"/>
      <c r="I1099" s="1"/>
      <c r="J1099" s="1"/>
      <c r="K1099" s="1"/>
      <c r="L1099" s="1"/>
      <c r="M1099" s="1"/>
      <c r="N1099" s="1"/>
      <c r="O1099" s="1"/>
    </row>
    <row r="1100" spans="1:15" ht="9.75" customHeight="1">
      <c r="A1100" s="1"/>
      <c r="B1100" s="1"/>
      <c r="C1100" s="1"/>
      <c r="D1100" s="1"/>
      <c r="E1100" s="1"/>
      <c r="F1100" s="1"/>
      <c r="G1100" s="1"/>
      <c r="H1100" s="1"/>
      <c r="I1100" s="1"/>
      <c r="J1100" s="1"/>
      <c r="K1100" s="1"/>
      <c r="L1100" s="1"/>
      <c r="M1100" s="1"/>
      <c r="N1100" s="1"/>
      <c r="O1100" s="1"/>
    </row>
    <row r="1101" spans="1:15" ht="9.75" customHeight="1">
      <c r="A1101" s="1"/>
      <c r="B1101" s="1"/>
      <c r="C1101" s="1"/>
      <c r="D1101" s="1"/>
      <c r="E1101" s="1"/>
      <c r="F1101" s="1"/>
      <c r="G1101" s="1"/>
      <c r="H1101" s="1"/>
      <c r="I1101" s="1"/>
      <c r="J1101" s="1"/>
      <c r="K1101" s="1"/>
      <c r="L1101" s="1"/>
      <c r="M1101" s="1"/>
      <c r="N1101" s="1"/>
      <c r="O1101" s="1"/>
    </row>
    <row r="1102" spans="1:15" ht="9.75" customHeight="1">
      <c r="A1102" s="1"/>
      <c r="B1102" s="1"/>
      <c r="C1102" s="1"/>
      <c r="D1102" s="1"/>
      <c r="E1102" s="1"/>
      <c r="F1102" s="1"/>
      <c r="G1102" s="1"/>
      <c r="H1102" s="1"/>
      <c r="I1102" s="1"/>
      <c r="J1102" s="1"/>
      <c r="K1102" s="1"/>
      <c r="L1102" s="1"/>
      <c r="M1102" s="1"/>
      <c r="N1102" s="1"/>
      <c r="O1102" s="1"/>
    </row>
    <row r="1103" spans="1:15" ht="9.75" customHeight="1">
      <c r="A1103" s="1"/>
      <c r="B1103" s="1"/>
      <c r="C1103" s="1"/>
      <c r="D1103" s="1"/>
      <c r="E1103" s="1"/>
      <c r="F1103" s="1"/>
      <c r="G1103" s="1"/>
      <c r="H1103" s="1"/>
      <c r="I1103" s="1"/>
      <c r="J1103" s="1"/>
      <c r="K1103" s="1"/>
      <c r="L1103" s="1"/>
      <c r="M1103" s="1"/>
      <c r="N1103" s="1"/>
      <c r="O1103" s="1"/>
    </row>
    <row r="1104" spans="1:15" ht="9.75" customHeight="1">
      <c r="A1104" s="1"/>
      <c r="B1104" s="1"/>
      <c r="C1104" s="1"/>
      <c r="D1104" s="1"/>
      <c r="E1104" s="1"/>
      <c r="F1104" s="1"/>
      <c r="G1104" s="1"/>
      <c r="H1104" s="1"/>
      <c r="I1104" s="1"/>
      <c r="J1104" s="1"/>
      <c r="K1104" s="1"/>
      <c r="L1104" s="1"/>
      <c r="M1104" s="1"/>
      <c r="N1104" s="1"/>
      <c r="O1104" s="1"/>
    </row>
    <row r="1105" spans="1:15" ht="9.75" customHeight="1">
      <c r="A1105" s="1"/>
      <c r="B1105" s="1"/>
      <c r="C1105" s="1"/>
      <c r="D1105" s="1"/>
      <c r="E1105" s="1"/>
      <c r="F1105" s="1"/>
      <c r="G1105" s="1"/>
      <c r="H1105" s="1"/>
      <c r="I1105" s="1"/>
      <c r="J1105" s="1"/>
      <c r="K1105" s="1"/>
      <c r="L1105" s="1"/>
      <c r="M1105" s="1"/>
      <c r="N1105" s="1"/>
      <c r="O1105" s="1"/>
    </row>
    <row r="1106" spans="1:15" ht="9.75" customHeight="1">
      <c r="A1106" s="1"/>
      <c r="B1106" s="1"/>
      <c r="C1106" s="1"/>
      <c r="D1106" s="1"/>
      <c r="E1106" s="1"/>
      <c r="F1106" s="1"/>
      <c r="G1106" s="1"/>
      <c r="H1106" s="1"/>
      <c r="I1106" s="1"/>
      <c r="J1106" s="1"/>
      <c r="K1106" s="1"/>
      <c r="L1106" s="1"/>
      <c r="M1106" s="1"/>
      <c r="N1106" s="1"/>
      <c r="O1106" s="1"/>
    </row>
    <row r="1107" spans="1:15" ht="9.75" customHeight="1">
      <c r="A1107" s="1"/>
      <c r="B1107" s="1"/>
      <c r="C1107" s="1"/>
      <c r="D1107" s="1"/>
      <c r="E1107" s="1"/>
      <c r="F1107" s="1"/>
      <c r="G1107" s="1"/>
      <c r="H1107" s="1"/>
      <c r="I1107" s="1"/>
      <c r="J1107" s="1"/>
      <c r="K1107" s="1"/>
      <c r="L1107" s="1"/>
      <c r="M1107" s="1"/>
      <c r="N1107" s="1"/>
      <c r="O1107" s="1"/>
    </row>
    <row r="1108" spans="1:15" ht="9.75" customHeight="1">
      <c r="A1108" s="1"/>
      <c r="B1108" s="1"/>
      <c r="C1108" s="1"/>
      <c r="D1108" s="1"/>
      <c r="E1108" s="1"/>
      <c r="F1108" s="1"/>
      <c r="G1108" s="1"/>
      <c r="H1108" s="1"/>
      <c r="I1108" s="1"/>
      <c r="J1108" s="1"/>
      <c r="K1108" s="1"/>
      <c r="L1108" s="1"/>
      <c r="M1108" s="1"/>
      <c r="N1108" s="1"/>
      <c r="O1108" s="1"/>
    </row>
    <row r="1109" spans="1:15" ht="9.75" customHeight="1">
      <c r="A1109" s="1"/>
      <c r="B1109" s="1"/>
      <c r="C1109" s="1"/>
      <c r="D1109" s="1"/>
      <c r="E1109" s="1"/>
      <c r="F1109" s="1"/>
      <c r="G1109" s="1"/>
      <c r="H1109" s="1"/>
      <c r="I1109" s="1"/>
      <c r="J1109" s="1"/>
      <c r="K1109" s="1"/>
      <c r="L1109" s="1"/>
      <c r="M1109" s="1"/>
      <c r="N1109" s="1"/>
      <c r="O1109" s="1"/>
    </row>
    <row r="1110" spans="1:15" ht="9.75" customHeight="1">
      <c r="A1110" s="1"/>
      <c r="B1110" s="1"/>
      <c r="C1110" s="1"/>
      <c r="D1110" s="1"/>
      <c r="E1110" s="1"/>
      <c r="F1110" s="1"/>
      <c r="G1110" s="1"/>
      <c r="H1110" s="1"/>
      <c r="I1110" s="1"/>
      <c r="J1110" s="1"/>
      <c r="K1110" s="1"/>
      <c r="L1110" s="1"/>
      <c r="M1110" s="1"/>
      <c r="N1110" s="1"/>
      <c r="O1110" s="1"/>
    </row>
    <row r="1111" spans="1:15" ht="9.75" customHeight="1">
      <c r="A1111" s="1"/>
      <c r="B1111" s="1"/>
      <c r="C1111" s="1"/>
      <c r="D1111" s="1"/>
      <c r="E1111" s="1"/>
      <c r="F1111" s="1"/>
      <c r="G1111" s="1"/>
      <c r="H1111" s="1"/>
      <c r="I1111" s="1"/>
      <c r="J1111" s="1"/>
      <c r="K1111" s="1"/>
      <c r="L1111" s="1"/>
      <c r="M1111" s="1"/>
      <c r="N1111" s="1"/>
      <c r="O1111" s="1"/>
    </row>
    <row r="1112" spans="1:15" ht="9.75" customHeight="1">
      <c r="A1112" s="1"/>
      <c r="B1112" s="1"/>
      <c r="C1112" s="1"/>
      <c r="D1112" s="1"/>
      <c r="E1112" s="1"/>
      <c r="F1112" s="1"/>
      <c r="G1112" s="1"/>
      <c r="H1112" s="1"/>
      <c r="I1112" s="1"/>
      <c r="J1112" s="1"/>
      <c r="K1112" s="1"/>
      <c r="L1112" s="1"/>
      <c r="M1112" s="1"/>
      <c r="N1112" s="1"/>
      <c r="O1112" s="1"/>
    </row>
    <row r="1113" spans="1:15" ht="9.75" customHeight="1">
      <c r="A1113" s="1"/>
      <c r="B1113" s="1"/>
      <c r="C1113" s="1"/>
      <c r="D1113" s="1"/>
      <c r="E1113" s="1"/>
      <c r="F1113" s="1"/>
      <c r="G1113" s="1"/>
      <c r="H1113" s="1"/>
      <c r="I1113" s="1"/>
      <c r="J1113" s="1"/>
      <c r="K1113" s="1"/>
      <c r="L1113" s="1"/>
      <c r="M1113" s="1"/>
      <c r="N1113" s="1"/>
      <c r="O1113" s="1"/>
    </row>
    <row r="1114" spans="1:15" ht="9.75" customHeight="1">
      <c r="A1114" s="1"/>
      <c r="B1114" s="1"/>
      <c r="C1114" s="1"/>
      <c r="D1114" s="1"/>
      <c r="E1114" s="1"/>
      <c r="F1114" s="1"/>
      <c r="G1114" s="1"/>
      <c r="H1114" s="1"/>
      <c r="I1114" s="1"/>
      <c r="J1114" s="1"/>
      <c r="K1114" s="1"/>
      <c r="L1114" s="1"/>
      <c r="M1114" s="1"/>
      <c r="N1114" s="1"/>
      <c r="O1114" s="1"/>
    </row>
    <row r="1115" spans="1:15" ht="9.75" customHeight="1">
      <c r="A1115" s="1"/>
      <c r="B1115" s="1"/>
      <c r="C1115" s="1"/>
      <c r="D1115" s="1"/>
      <c r="E1115" s="1"/>
      <c r="F1115" s="1"/>
      <c r="G1115" s="1"/>
      <c r="H1115" s="1"/>
      <c r="I1115" s="1"/>
      <c r="J1115" s="1"/>
      <c r="K1115" s="1"/>
      <c r="L1115" s="1"/>
      <c r="M1115" s="1"/>
      <c r="N1115" s="1"/>
      <c r="O1115" s="1"/>
    </row>
    <row r="1116" spans="1:15" ht="9.75" customHeight="1">
      <c r="A1116" s="1"/>
      <c r="B1116" s="1"/>
      <c r="C1116" s="1"/>
      <c r="D1116" s="1"/>
      <c r="E1116" s="1"/>
      <c r="F1116" s="1"/>
      <c r="G1116" s="1"/>
      <c r="H1116" s="1"/>
      <c r="I1116" s="1"/>
      <c r="J1116" s="1"/>
      <c r="K1116" s="1"/>
      <c r="L1116" s="1"/>
      <c r="M1116" s="1"/>
      <c r="N1116" s="1"/>
      <c r="O1116" s="1"/>
    </row>
    <row r="1117" spans="1:15" ht="9.75" customHeight="1">
      <c r="A1117" s="1"/>
      <c r="B1117" s="1"/>
      <c r="C1117" s="1"/>
      <c r="D1117" s="1"/>
      <c r="E1117" s="1"/>
      <c r="F1117" s="1"/>
      <c r="G1117" s="1"/>
      <c r="H1117" s="1"/>
      <c r="I1117" s="1"/>
      <c r="J1117" s="1"/>
      <c r="K1117" s="1"/>
      <c r="L1117" s="1"/>
      <c r="M1117" s="1"/>
      <c r="N1117" s="1"/>
      <c r="O1117" s="1"/>
    </row>
    <row r="1118" spans="1:15" ht="9.75" customHeight="1">
      <c r="A1118" s="1"/>
      <c r="B1118" s="1"/>
      <c r="C1118" s="1"/>
      <c r="D1118" s="1"/>
      <c r="E1118" s="1"/>
      <c r="F1118" s="1"/>
      <c r="G1118" s="1"/>
      <c r="H1118" s="1"/>
      <c r="I1118" s="1"/>
      <c r="J1118" s="1"/>
      <c r="K1118" s="1"/>
      <c r="L1118" s="1"/>
      <c r="M1118" s="1"/>
      <c r="N1118" s="1"/>
      <c r="O1118" s="1"/>
    </row>
    <row r="1119" spans="1:15" ht="9.75" customHeight="1">
      <c r="A1119" s="1"/>
      <c r="B1119" s="1"/>
      <c r="C1119" s="1"/>
      <c r="D1119" s="1"/>
      <c r="E1119" s="1"/>
      <c r="F1119" s="1"/>
      <c r="G1119" s="1"/>
      <c r="H1119" s="1"/>
      <c r="I1119" s="1"/>
      <c r="J1119" s="1"/>
      <c r="K1119" s="1"/>
      <c r="L1119" s="1"/>
      <c r="M1119" s="1"/>
      <c r="N1119" s="1"/>
      <c r="O1119" s="1"/>
    </row>
    <row r="1120" spans="1:15" ht="9.75" customHeight="1">
      <c r="A1120" s="1"/>
      <c r="B1120" s="1"/>
      <c r="C1120" s="1"/>
      <c r="D1120" s="1"/>
      <c r="E1120" s="1"/>
      <c r="F1120" s="1"/>
      <c r="G1120" s="1"/>
      <c r="H1120" s="1"/>
      <c r="I1120" s="1"/>
      <c r="J1120" s="1"/>
      <c r="K1120" s="1"/>
      <c r="L1120" s="1"/>
      <c r="M1120" s="1"/>
      <c r="N1120" s="1"/>
      <c r="O1120" s="1"/>
    </row>
    <row r="1121" spans="1:15" ht="9.75" customHeight="1">
      <c r="A1121" s="1"/>
      <c r="B1121" s="1"/>
      <c r="C1121" s="1"/>
      <c r="D1121" s="1"/>
      <c r="E1121" s="1"/>
      <c r="F1121" s="1"/>
      <c r="G1121" s="1"/>
      <c r="H1121" s="1"/>
      <c r="I1121" s="1"/>
      <c r="J1121" s="1"/>
      <c r="K1121" s="1"/>
      <c r="L1121" s="1"/>
      <c r="M1121" s="1"/>
      <c r="N1121" s="1"/>
      <c r="O1121" s="1"/>
    </row>
    <row r="1122" spans="1:15" ht="9.75" customHeight="1">
      <c r="A1122" s="1"/>
      <c r="B1122" s="1"/>
      <c r="C1122" s="1"/>
      <c r="D1122" s="1"/>
      <c r="E1122" s="1"/>
      <c r="F1122" s="1"/>
      <c r="G1122" s="1"/>
      <c r="H1122" s="1"/>
      <c r="I1122" s="1"/>
      <c r="J1122" s="1"/>
      <c r="K1122" s="1"/>
      <c r="L1122" s="1"/>
      <c r="M1122" s="1"/>
      <c r="N1122" s="1"/>
      <c r="O1122" s="1"/>
    </row>
    <row r="1123" spans="1:15" ht="9.75" customHeight="1">
      <c r="A1123" s="1"/>
      <c r="B1123" s="1"/>
      <c r="C1123" s="1"/>
      <c r="D1123" s="1"/>
      <c r="E1123" s="1"/>
      <c r="F1123" s="1"/>
      <c r="G1123" s="1"/>
      <c r="H1123" s="1"/>
      <c r="I1123" s="1"/>
      <c r="J1123" s="1"/>
      <c r="K1123" s="1"/>
      <c r="L1123" s="1"/>
      <c r="M1123" s="1"/>
      <c r="N1123" s="1"/>
      <c r="O1123" s="1"/>
    </row>
    <row r="1124" spans="1:15" ht="9.75" customHeight="1">
      <c r="A1124" s="1"/>
      <c r="B1124" s="1"/>
      <c r="C1124" s="1"/>
      <c r="D1124" s="1"/>
      <c r="E1124" s="1"/>
      <c r="F1124" s="1"/>
      <c r="G1124" s="1"/>
      <c r="H1124" s="1"/>
      <c r="I1124" s="1"/>
      <c r="J1124" s="1"/>
      <c r="K1124" s="1"/>
      <c r="L1124" s="1"/>
      <c r="M1124" s="1"/>
      <c r="N1124" s="1"/>
      <c r="O1124" s="1"/>
    </row>
    <row r="1125" spans="1:15" ht="9.75" customHeight="1">
      <c r="A1125" s="1"/>
      <c r="B1125" s="1"/>
      <c r="C1125" s="1"/>
      <c r="D1125" s="1"/>
      <c r="E1125" s="1"/>
      <c r="F1125" s="1"/>
      <c r="G1125" s="1"/>
      <c r="H1125" s="1"/>
      <c r="I1125" s="1"/>
      <c r="J1125" s="1"/>
      <c r="K1125" s="1"/>
      <c r="L1125" s="1"/>
      <c r="M1125" s="1"/>
      <c r="N1125" s="1"/>
      <c r="O1125" s="1"/>
    </row>
    <row r="1126" spans="1:15" ht="9.75" customHeight="1">
      <c r="A1126" s="1"/>
      <c r="B1126" s="1"/>
      <c r="C1126" s="1"/>
      <c r="D1126" s="1"/>
      <c r="E1126" s="1"/>
      <c r="F1126" s="1"/>
      <c r="G1126" s="1"/>
      <c r="H1126" s="1"/>
      <c r="I1126" s="1"/>
      <c r="J1126" s="1"/>
      <c r="K1126" s="1"/>
      <c r="L1126" s="1"/>
      <c r="M1126" s="1"/>
      <c r="N1126" s="1"/>
      <c r="O1126" s="1"/>
    </row>
    <row r="1127" spans="1:15" ht="9.75" customHeight="1">
      <c r="A1127" s="1"/>
      <c r="B1127" s="1"/>
      <c r="C1127" s="1"/>
      <c r="D1127" s="1"/>
      <c r="E1127" s="1"/>
      <c r="F1127" s="1"/>
      <c r="G1127" s="1"/>
      <c r="H1127" s="1"/>
      <c r="I1127" s="1"/>
      <c r="J1127" s="1"/>
      <c r="K1127" s="1"/>
      <c r="L1127" s="1"/>
      <c r="M1127" s="1"/>
      <c r="N1127" s="1"/>
      <c r="O1127" s="1"/>
    </row>
    <row r="1128" spans="1:15" ht="9.75" customHeight="1">
      <c r="A1128" s="1"/>
      <c r="B1128" s="1"/>
      <c r="C1128" s="1"/>
      <c r="D1128" s="1"/>
      <c r="E1128" s="1"/>
      <c r="F1128" s="1"/>
      <c r="G1128" s="1"/>
      <c r="H1128" s="1"/>
      <c r="I1128" s="1"/>
      <c r="J1128" s="1"/>
      <c r="K1128" s="1"/>
      <c r="L1128" s="1"/>
      <c r="M1128" s="1"/>
      <c r="N1128" s="1"/>
      <c r="O1128" s="1"/>
    </row>
    <row r="1129" spans="1:15" ht="9.75" customHeight="1">
      <c r="A1129" s="1"/>
      <c r="B1129" s="1"/>
      <c r="C1129" s="1"/>
      <c r="D1129" s="1"/>
      <c r="E1129" s="1"/>
      <c r="F1129" s="1"/>
      <c r="G1129" s="1"/>
      <c r="H1129" s="1"/>
      <c r="I1129" s="1"/>
      <c r="J1129" s="1"/>
      <c r="K1129" s="1"/>
      <c r="L1129" s="1"/>
      <c r="M1129" s="1"/>
      <c r="N1129" s="1"/>
      <c r="O1129" s="1"/>
    </row>
    <row r="1130" spans="1:15" ht="9.75" customHeight="1">
      <c r="A1130" s="1"/>
      <c r="B1130" s="1"/>
      <c r="C1130" s="1"/>
      <c r="D1130" s="1"/>
      <c r="E1130" s="1"/>
      <c r="F1130" s="1"/>
      <c r="G1130" s="1"/>
      <c r="H1130" s="1"/>
      <c r="I1130" s="1"/>
      <c r="J1130" s="1"/>
      <c r="K1130" s="1"/>
      <c r="L1130" s="1"/>
      <c r="M1130" s="1"/>
      <c r="N1130" s="1"/>
      <c r="O1130" s="1"/>
    </row>
    <row r="1131" spans="1:15" ht="9.75" customHeight="1">
      <c r="A1131" s="1"/>
      <c r="B1131" s="1"/>
      <c r="C1131" s="1"/>
      <c r="D1131" s="1"/>
      <c r="E1131" s="1"/>
      <c r="F1131" s="1"/>
      <c r="G1131" s="1"/>
      <c r="H1131" s="1"/>
      <c r="I1131" s="1"/>
      <c r="J1131" s="1"/>
      <c r="K1131" s="1"/>
      <c r="L1131" s="1"/>
      <c r="M1131" s="1"/>
      <c r="N1131" s="1"/>
      <c r="O1131" s="1"/>
    </row>
    <row r="1132" spans="1:15" ht="9.75" customHeight="1">
      <c r="A1132" s="1"/>
      <c r="B1132" s="1"/>
      <c r="C1132" s="1"/>
      <c r="D1132" s="1"/>
      <c r="E1132" s="1"/>
      <c r="F1132" s="1"/>
      <c r="G1132" s="1"/>
      <c r="H1132" s="1"/>
      <c r="I1132" s="1"/>
      <c r="J1132" s="1"/>
      <c r="K1132" s="1"/>
      <c r="L1132" s="1"/>
      <c r="M1132" s="1"/>
      <c r="N1132" s="1"/>
      <c r="O1132" s="1"/>
    </row>
    <row r="1133" spans="1:15" ht="9.75" customHeight="1">
      <c r="A1133" s="1"/>
      <c r="B1133" s="1"/>
      <c r="C1133" s="1"/>
      <c r="D1133" s="1"/>
      <c r="E1133" s="1"/>
      <c r="F1133" s="1"/>
      <c r="G1133" s="1"/>
      <c r="H1133" s="1"/>
      <c r="I1133" s="1"/>
      <c r="J1133" s="1"/>
      <c r="K1133" s="1"/>
      <c r="L1133" s="1"/>
      <c r="M1133" s="1"/>
      <c r="N1133" s="1"/>
      <c r="O1133" s="1"/>
    </row>
    <row r="1134" spans="1:15" ht="9.75" customHeight="1">
      <c r="A1134" s="1"/>
      <c r="B1134" s="1"/>
      <c r="C1134" s="1"/>
      <c r="D1134" s="1"/>
      <c r="E1134" s="1"/>
      <c r="F1134" s="1"/>
      <c r="G1134" s="1"/>
      <c r="H1134" s="1"/>
      <c r="I1134" s="1"/>
      <c r="J1134" s="1"/>
      <c r="K1134" s="1"/>
      <c r="L1134" s="1"/>
      <c r="M1134" s="1"/>
      <c r="N1134" s="1"/>
      <c r="O1134" s="1"/>
    </row>
    <row r="1135" spans="1:15" ht="9.75" customHeight="1">
      <c r="A1135" s="1"/>
      <c r="B1135" s="1"/>
      <c r="C1135" s="1"/>
      <c r="D1135" s="1"/>
      <c r="E1135" s="1"/>
      <c r="F1135" s="1"/>
      <c r="G1135" s="1"/>
      <c r="H1135" s="1"/>
      <c r="I1135" s="1"/>
      <c r="J1135" s="1"/>
      <c r="K1135" s="1"/>
      <c r="L1135" s="1"/>
      <c r="M1135" s="1"/>
      <c r="N1135" s="1"/>
      <c r="O1135" s="1"/>
    </row>
    <row r="1136" spans="1:15" ht="9.75" customHeight="1">
      <c r="A1136" s="1"/>
      <c r="B1136" s="1"/>
      <c r="C1136" s="1"/>
      <c r="D1136" s="1"/>
      <c r="E1136" s="1"/>
      <c r="F1136" s="1"/>
      <c r="G1136" s="1"/>
      <c r="H1136" s="1"/>
      <c r="I1136" s="1"/>
      <c r="J1136" s="1"/>
      <c r="K1136" s="1"/>
      <c r="L1136" s="1"/>
      <c r="M1136" s="1"/>
      <c r="N1136" s="1"/>
      <c r="O1136" s="1"/>
    </row>
    <row r="1137" spans="1:15" ht="9.75" customHeight="1">
      <c r="A1137" s="1"/>
      <c r="B1137" s="1"/>
      <c r="C1137" s="1"/>
      <c r="D1137" s="1"/>
      <c r="E1137" s="1"/>
      <c r="F1137" s="1"/>
      <c r="G1137" s="1"/>
      <c r="H1137" s="1"/>
      <c r="I1137" s="1"/>
      <c r="J1137" s="1"/>
      <c r="K1137" s="1"/>
      <c r="L1137" s="1"/>
      <c r="M1137" s="1"/>
      <c r="N1137" s="1"/>
      <c r="O1137" s="1"/>
    </row>
    <row r="1138" spans="1:15" ht="9.75" customHeight="1">
      <c r="A1138" s="1"/>
      <c r="B1138" s="1"/>
      <c r="C1138" s="1"/>
      <c r="D1138" s="1"/>
      <c r="E1138" s="1"/>
      <c r="F1138" s="1"/>
      <c r="G1138" s="1"/>
      <c r="H1138" s="1"/>
      <c r="I1138" s="1"/>
      <c r="J1138" s="1"/>
      <c r="K1138" s="1"/>
      <c r="L1138" s="1"/>
      <c r="M1138" s="1"/>
      <c r="N1138" s="1"/>
      <c r="O1138" s="1"/>
    </row>
    <row r="1139" spans="1:15" ht="9.75" customHeight="1">
      <c r="A1139" s="1"/>
      <c r="B1139" s="1"/>
      <c r="C1139" s="1"/>
      <c r="D1139" s="1"/>
      <c r="E1139" s="1"/>
      <c r="F1139" s="1"/>
      <c r="G1139" s="1"/>
      <c r="H1139" s="1"/>
      <c r="I1139" s="1"/>
      <c r="J1139" s="1"/>
      <c r="K1139" s="1"/>
      <c r="L1139" s="1"/>
      <c r="M1139" s="1"/>
      <c r="N1139" s="1"/>
      <c r="O1139" s="1"/>
    </row>
    <row r="1140" spans="1:15" ht="9.75" customHeight="1">
      <c r="A1140" s="1"/>
      <c r="B1140" s="1"/>
      <c r="C1140" s="1"/>
      <c r="D1140" s="1"/>
      <c r="E1140" s="1"/>
      <c r="F1140" s="1"/>
      <c r="G1140" s="1"/>
      <c r="H1140" s="1"/>
      <c r="I1140" s="1"/>
      <c r="J1140" s="1"/>
      <c r="K1140" s="1"/>
      <c r="L1140" s="1"/>
      <c r="M1140" s="1"/>
      <c r="N1140" s="1"/>
      <c r="O1140" s="1"/>
    </row>
    <row r="1141" spans="1:15" ht="9.75" customHeight="1">
      <c r="A1141" s="1"/>
      <c r="B1141" s="1"/>
      <c r="C1141" s="1"/>
      <c r="D1141" s="1"/>
      <c r="E1141" s="1"/>
      <c r="F1141" s="1"/>
      <c r="G1141" s="1"/>
      <c r="H1141" s="1"/>
      <c r="I1141" s="1"/>
      <c r="J1141" s="1"/>
      <c r="K1141" s="1"/>
      <c r="L1141" s="1"/>
      <c r="M1141" s="1"/>
      <c r="N1141" s="1"/>
      <c r="O1141" s="1"/>
    </row>
    <row r="1142" spans="1:15" ht="9.75" customHeight="1">
      <c r="A1142" s="1"/>
      <c r="B1142" s="1"/>
      <c r="C1142" s="1"/>
      <c r="D1142" s="1"/>
      <c r="E1142" s="1"/>
      <c r="F1142" s="1"/>
      <c r="G1142" s="1"/>
      <c r="H1142" s="1"/>
      <c r="I1142" s="1"/>
      <c r="J1142" s="1"/>
      <c r="K1142" s="1"/>
      <c r="L1142" s="1"/>
      <c r="M1142" s="1"/>
      <c r="N1142" s="1"/>
      <c r="O1142" s="1"/>
    </row>
    <row r="1143" spans="1:15" ht="9.75" customHeight="1">
      <c r="A1143" s="1"/>
      <c r="B1143" s="1"/>
      <c r="C1143" s="1"/>
      <c r="D1143" s="1"/>
      <c r="E1143" s="1"/>
      <c r="F1143" s="1"/>
      <c r="G1143" s="1"/>
      <c r="H1143" s="1"/>
      <c r="I1143" s="1"/>
      <c r="J1143" s="1"/>
      <c r="K1143" s="1"/>
      <c r="L1143" s="1"/>
      <c r="M1143" s="1"/>
      <c r="N1143" s="1"/>
      <c r="O1143" s="1"/>
    </row>
    <row r="1144" spans="1:15" ht="9.75" customHeight="1">
      <c r="A1144" s="1"/>
      <c r="B1144" s="1"/>
      <c r="C1144" s="1"/>
      <c r="D1144" s="1"/>
      <c r="E1144" s="1"/>
      <c r="F1144" s="1"/>
      <c r="G1144" s="1"/>
      <c r="H1144" s="1"/>
      <c r="I1144" s="1"/>
      <c r="J1144" s="1"/>
      <c r="K1144" s="1"/>
      <c r="L1144" s="1"/>
      <c r="M1144" s="1"/>
      <c r="N1144" s="1"/>
      <c r="O1144" s="1"/>
    </row>
    <row r="1145" spans="1:15" ht="9.75" customHeight="1">
      <c r="A1145" s="1"/>
      <c r="B1145" s="1"/>
      <c r="C1145" s="1"/>
      <c r="D1145" s="1"/>
      <c r="E1145" s="1"/>
      <c r="F1145" s="1"/>
      <c r="G1145" s="1"/>
      <c r="H1145" s="1"/>
      <c r="I1145" s="1"/>
      <c r="J1145" s="1"/>
      <c r="K1145" s="1"/>
      <c r="L1145" s="1"/>
      <c r="M1145" s="1"/>
      <c r="N1145" s="1"/>
      <c r="O1145" s="1"/>
    </row>
    <row r="1146" spans="1:15" ht="9.75" customHeight="1">
      <c r="A1146" s="1"/>
      <c r="B1146" s="1"/>
      <c r="C1146" s="1"/>
      <c r="D1146" s="1"/>
      <c r="E1146" s="1"/>
      <c r="F1146" s="1"/>
      <c r="G1146" s="1"/>
      <c r="H1146" s="1"/>
      <c r="I1146" s="1"/>
      <c r="J1146" s="1"/>
      <c r="K1146" s="1"/>
      <c r="L1146" s="1"/>
      <c r="M1146" s="1"/>
      <c r="N1146" s="1"/>
      <c r="O1146" s="1"/>
    </row>
    <row r="1147" spans="1:15" ht="9.75" customHeight="1">
      <c r="A1147" s="1"/>
      <c r="B1147" s="1"/>
      <c r="C1147" s="1"/>
      <c r="D1147" s="1"/>
      <c r="E1147" s="1"/>
      <c r="F1147" s="1"/>
      <c r="G1147" s="1"/>
      <c r="H1147" s="1"/>
      <c r="I1147" s="1"/>
      <c r="J1147" s="1"/>
      <c r="K1147" s="1"/>
      <c r="L1147" s="1"/>
      <c r="M1147" s="1"/>
      <c r="N1147" s="1"/>
      <c r="O1147" s="1"/>
    </row>
    <row r="1148" spans="1:15" ht="9.75" customHeight="1">
      <c r="A1148" s="1"/>
      <c r="B1148" s="1"/>
      <c r="C1148" s="1"/>
      <c r="D1148" s="1"/>
      <c r="E1148" s="1"/>
      <c r="F1148" s="1"/>
      <c r="G1148" s="1"/>
      <c r="H1148" s="1"/>
      <c r="I1148" s="1"/>
      <c r="J1148" s="1"/>
      <c r="K1148" s="1"/>
      <c r="L1148" s="1"/>
      <c r="M1148" s="1"/>
      <c r="N1148" s="1"/>
      <c r="O1148" s="1"/>
    </row>
    <row r="1149" spans="1:15" ht="9.75" customHeight="1">
      <c r="A1149" s="1"/>
      <c r="B1149" s="1"/>
      <c r="C1149" s="1"/>
      <c r="D1149" s="1"/>
      <c r="E1149" s="1"/>
      <c r="F1149" s="1"/>
      <c r="G1149" s="1"/>
      <c r="H1149" s="1"/>
      <c r="I1149" s="1"/>
      <c r="J1149" s="1"/>
      <c r="K1149" s="1"/>
      <c r="L1149" s="1"/>
      <c r="M1149" s="1"/>
      <c r="N1149" s="1"/>
      <c r="O1149" s="1"/>
    </row>
    <row r="1150" spans="1:15" ht="9.75" customHeight="1">
      <c r="A1150" s="1"/>
      <c r="B1150" s="1"/>
      <c r="C1150" s="1"/>
      <c r="D1150" s="1"/>
      <c r="E1150" s="1"/>
      <c r="F1150" s="1"/>
      <c r="G1150" s="1"/>
      <c r="H1150" s="1"/>
      <c r="I1150" s="1"/>
      <c r="J1150" s="1"/>
      <c r="K1150" s="1"/>
      <c r="L1150" s="1"/>
      <c r="M1150" s="1"/>
      <c r="N1150" s="1"/>
      <c r="O1150" s="1"/>
    </row>
    <row r="1151" spans="1:15" ht="9.75" customHeight="1">
      <c r="A1151" s="1"/>
      <c r="B1151" s="1"/>
      <c r="C1151" s="1"/>
      <c r="D1151" s="1"/>
      <c r="E1151" s="1"/>
      <c r="F1151" s="1"/>
      <c r="G1151" s="1"/>
      <c r="H1151" s="1"/>
      <c r="I1151" s="1"/>
      <c r="J1151" s="1"/>
      <c r="K1151" s="1"/>
      <c r="L1151" s="1"/>
      <c r="M1151" s="1"/>
      <c r="N1151" s="1"/>
      <c r="O1151" s="1"/>
    </row>
    <row r="1152" spans="1:15" ht="9.75" customHeight="1">
      <c r="A1152" s="1"/>
      <c r="B1152" s="1"/>
      <c r="C1152" s="1"/>
      <c r="D1152" s="1"/>
      <c r="E1152" s="1"/>
      <c r="F1152" s="1"/>
      <c r="G1152" s="1"/>
      <c r="H1152" s="1"/>
      <c r="I1152" s="1"/>
      <c r="J1152" s="1"/>
      <c r="K1152" s="1"/>
      <c r="L1152" s="1"/>
      <c r="M1152" s="1"/>
      <c r="N1152" s="1"/>
      <c r="O1152" s="1"/>
    </row>
    <row r="1153" spans="1:15" ht="9.75" customHeight="1">
      <c r="A1153" s="1"/>
      <c r="B1153" s="1"/>
      <c r="C1153" s="1"/>
      <c r="D1153" s="1"/>
      <c r="E1153" s="1"/>
      <c r="F1153" s="1"/>
      <c r="G1153" s="1"/>
      <c r="H1153" s="1"/>
      <c r="I1153" s="1"/>
      <c r="J1153" s="1"/>
      <c r="K1153" s="1"/>
      <c r="L1153" s="1"/>
      <c r="M1153" s="1"/>
      <c r="N1153" s="1"/>
      <c r="O1153" s="1"/>
    </row>
    <row r="1154" spans="1:15" ht="9.75" customHeight="1">
      <c r="A1154" s="1"/>
      <c r="B1154" s="1"/>
      <c r="C1154" s="1"/>
      <c r="D1154" s="1"/>
      <c r="E1154" s="1"/>
      <c r="F1154" s="1"/>
      <c r="G1154" s="1"/>
      <c r="H1154" s="1"/>
      <c r="I1154" s="1"/>
      <c r="J1154" s="1"/>
      <c r="K1154" s="1"/>
      <c r="L1154" s="1"/>
      <c r="M1154" s="1"/>
      <c r="N1154" s="1"/>
      <c r="O1154" s="1"/>
    </row>
    <row r="1155" spans="1:15" ht="9.75" customHeight="1">
      <c r="A1155" s="1"/>
      <c r="B1155" s="1"/>
      <c r="C1155" s="1"/>
      <c r="D1155" s="1"/>
      <c r="E1155" s="1"/>
      <c r="F1155" s="1"/>
      <c r="G1155" s="1"/>
      <c r="H1155" s="1"/>
      <c r="I1155" s="1"/>
      <c r="J1155" s="1"/>
      <c r="K1155" s="1"/>
      <c r="L1155" s="1"/>
      <c r="M1155" s="1"/>
      <c r="N1155" s="1"/>
      <c r="O1155" s="1"/>
    </row>
    <row r="1156" spans="1:15" ht="9.75" customHeight="1">
      <c r="A1156" s="1"/>
      <c r="B1156" s="1"/>
      <c r="C1156" s="1"/>
      <c r="D1156" s="1"/>
      <c r="E1156" s="1"/>
      <c r="F1156" s="1"/>
      <c r="G1156" s="1"/>
      <c r="H1156" s="1"/>
      <c r="I1156" s="1"/>
      <c r="J1156" s="1"/>
      <c r="K1156" s="1"/>
      <c r="L1156" s="1"/>
      <c r="M1156" s="1"/>
      <c r="N1156" s="1"/>
      <c r="O1156" s="1"/>
    </row>
    <row r="1157" spans="1:15" ht="9.75" customHeight="1">
      <c r="A1157" s="1"/>
      <c r="B1157" s="1"/>
      <c r="C1157" s="1"/>
      <c r="D1157" s="1"/>
      <c r="E1157" s="1"/>
      <c r="F1157" s="1"/>
      <c r="G1157" s="1"/>
      <c r="H1157" s="1"/>
      <c r="I1157" s="1"/>
      <c r="J1157" s="1"/>
      <c r="K1157" s="1"/>
      <c r="L1157" s="1"/>
      <c r="M1157" s="1"/>
      <c r="N1157" s="1"/>
      <c r="O1157" s="1"/>
    </row>
    <row r="1158" spans="1:15" ht="9.75" customHeight="1">
      <c r="A1158" s="1"/>
      <c r="B1158" s="1"/>
      <c r="C1158" s="1"/>
      <c r="D1158" s="1"/>
      <c r="E1158" s="1"/>
      <c r="F1158" s="1"/>
      <c r="G1158" s="1"/>
      <c r="H1158" s="1"/>
      <c r="I1158" s="1"/>
      <c r="J1158" s="1"/>
      <c r="K1158" s="1"/>
      <c r="L1158" s="1"/>
      <c r="M1158" s="1"/>
      <c r="N1158" s="1"/>
      <c r="O1158" s="1"/>
    </row>
    <row r="1159" spans="1:15" ht="9.75" customHeight="1">
      <c r="A1159" s="1"/>
      <c r="B1159" s="1"/>
      <c r="C1159" s="1"/>
      <c r="D1159" s="1"/>
      <c r="E1159" s="1"/>
      <c r="F1159" s="1"/>
      <c r="G1159" s="1"/>
      <c r="H1159" s="1"/>
      <c r="I1159" s="1"/>
      <c r="J1159" s="1"/>
      <c r="K1159" s="1"/>
      <c r="L1159" s="1"/>
      <c r="M1159" s="1"/>
      <c r="N1159" s="1"/>
      <c r="O1159" s="1"/>
    </row>
    <row r="1160" spans="1:15" ht="9.75" customHeight="1">
      <c r="A1160" s="1"/>
      <c r="B1160" s="1"/>
      <c r="C1160" s="1"/>
      <c r="D1160" s="1"/>
      <c r="E1160" s="1"/>
      <c r="F1160" s="1"/>
      <c r="G1160" s="1"/>
      <c r="H1160" s="1"/>
      <c r="I1160" s="1"/>
      <c r="J1160" s="1"/>
      <c r="K1160" s="1"/>
      <c r="L1160" s="1"/>
      <c r="M1160" s="1"/>
      <c r="N1160" s="1"/>
      <c r="O1160" s="1"/>
    </row>
    <row r="1161" spans="1:15" ht="9.75" customHeight="1">
      <c r="A1161" s="1"/>
      <c r="B1161" s="1"/>
      <c r="C1161" s="1"/>
      <c r="D1161" s="1"/>
      <c r="E1161" s="1"/>
      <c r="F1161" s="1"/>
      <c r="G1161" s="1"/>
      <c r="H1161" s="1"/>
      <c r="I1161" s="1"/>
      <c r="J1161" s="1"/>
      <c r="K1161" s="1"/>
      <c r="L1161" s="1"/>
      <c r="M1161" s="1"/>
      <c r="N1161" s="1"/>
      <c r="O1161" s="1"/>
    </row>
    <row r="1162" spans="1:15" ht="9.75" customHeight="1">
      <c r="A1162" s="1"/>
      <c r="B1162" s="1"/>
      <c r="C1162" s="1"/>
      <c r="D1162" s="1"/>
      <c r="E1162" s="1"/>
      <c r="F1162" s="1"/>
      <c r="G1162" s="1"/>
      <c r="H1162" s="1"/>
      <c r="I1162" s="1"/>
      <c r="J1162" s="1"/>
      <c r="K1162" s="1"/>
      <c r="L1162" s="1"/>
      <c r="M1162" s="1"/>
      <c r="N1162" s="1"/>
      <c r="O1162" s="1"/>
    </row>
    <row r="1163" spans="1:15" ht="9.75" customHeight="1">
      <c r="A1163" s="1"/>
      <c r="B1163" s="1"/>
      <c r="C1163" s="1"/>
      <c r="D1163" s="1"/>
      <c r="E1163" s="1"/>
      <c r="F1163" s="1"/>
      <c r="G1163" s="1"/>
      <c r="H1163" s="1"/>
      <c r="I1163" s="1"/>
      <c r="J1163" s="1"/>
      <c r="K1163" s="1"/>
      <c r="L1163" s="1"/>
      <c r="M1163" s="1"/>
      <c r="N1163" s="1"/>
      <c r="O1163" s="1"/>
    </row>
    <row r="1164" spans="1:15" ht="9.75" customHeight="1">
      <c r="A1164" s="1"/>
      <c r="B1164" s="1"/>
      <c r="C1164" s="1"/>
      <c r="D1164" s="1"/>
      <c r="E1164" s="1"/>
      <c r="F1164" s="1"/>
      <c r="G1164" s="1"/>
      <c r="H1164" s="1"/>
      <c r="I1164" s="1"/>
      <c r="J1164" s="1"/>
      <c r="K1164" s="1"/>
      <c r="L1164" s="1"/>
      <c r="M1164" s="1"/>
      <c r="N1164" s="1"/>
      <c r="O1164" s="1"/>
    </row>
    <row r="1165" spans="1:15" ht="9.75" customHeight="1">
      <c r="A1165" s="1"/>
      <c r="B1165" s="1"/>
      <c r="C1165" s="1"/>
      <c r="D1165" s="1"/>
      <c r="E1165" s="1"/>
      <c r="F1165" s="1"/>
      <c r="G1165" s="1"/>
      <c r="H1165" s="1"/>
      <c r="I1165" s="1"/>
      <c r="J1165" s="1"/>
      <c r="K1165" s="1"/>
      <c r="L1165" s="1"/>
      <c r="M1165" s="1"/>
      <c r="N1165" s="1"/>
      <c r="O1165" s="1"/>
    </row>
    <row r="1166" spans="1:15" ht="9.75" customHeight="1">
      <c r="A1166" s="1"/>
      <c r="B1166" s="1"/>
      <c r="C1166" s="1"/>
      <c r="D1166" s="1"/>
      <c r="E1166" s="1"/>
      <c r="F1166" s="1"/>
      <c r="G1166" s="1"/>
      <c r="H1166" s="1"/>
      <c r="I1166" s="1"/>
      <c r="J1166" s="1"/>
      <c r="K1166" s="1"/>
      <c r="L1166" s="1"/>
      <c r="M1166" s="1"/>
      <c r="N1166" s="1"/>
      <c r="O1166" s="1"/>
    </row>
    <row r="1167" spans="1:15" ht="9.75" customHeight="1">
      <c r="A1167" s="1"/>
      <c r="B1167" s="1"/>
      <c r="C1167" s="1"/>
      <c r="D1167" s="1"/>
      <c r="E1167" s="1"/>
      <c r="F1167" s="1"/>
      <c r="G1167" s="1"/>
      <c r="H1167" s="1"/>
      <c r="I1167" s="1"/>
      <c r="J1167" s="1"/>
      <c r="K1167" s="1"/>
      <c r="L1167" s="1"/>
      <c r="M1167" s="1"/>
      <c r="N1167" s="1"/>
      <c r="O1167" s="1"/>
    </row>
    <row r="1168" spans="1:15" ht="9.75" customHeight="1">
      <c r="A1168" s="1"/>
      <c r="B1168" s="1"/>
      <c r="C1168" s="1"/>
      <c r="D1168" s="1"/>
      <c r="E1168" s="1"/>
      <c r="F1168" s="1"/>
      <c r="G1168" s="1"/>
      <c r="H1168" s="1"/>
      <c r="I1168" s="1"/>
      <c r="J1168" s="1"/>
      <c r="K1168" s="1"/>
      <c r="L1168" s="1"/>
      <c r="M1168" s="1"/>
      <c r="N1168" s="1"/>
      <c r="O1168" s="1"/>
    </row>
    <row r="1169" spans="1:15" ht="9.75" customHeight="1">
      <c r="A1169" s="1"/>
      <c r="B1169" s="1"/>
      <c r="C1169" s="1"/>
      <c r="D1169" s="1"/>
      <c r="E1169" s="1"/>
      <c r="F1169" s="1"/>
      <c r="G1169" s="1"/>
      <c r="H1169" s="1"/>
      <c r="I1169" s="1"/>
      <c r="J1169" s="1"/>
      <c r="K1169" s="1"/>
      <c r="L1169" s="1"/>
      <c r="M1169" s="1"/>
      <c r="N1169" s="1"/>
      <c r="O1169" s="1"/>
    </row>
    <row r="1170" spans="1:15" ht="9.75" customHeight="1">
      <c r="A1170" s="1"/>
      <c r="B1170" s="1"/>
      <c r="C1170" s="1"/>
      <c r="D1170" s="1"/>
      <c r="E1170" s="1"/>
      <c r="F1170" s="1"/>
      <c r="G1170" s="1"/>
      <c r="H1170" s="1"/>
      <c r="I1170" s="1"/>
      <c r="J1170" s="1"/>
      <c r="K1170" s="1"/>
      <c r="L1170" s="1"/>
      <c r="M1170" s="1"/>
      <c r="N1170" s="1"/>
      <c r="O1170" s="1"/>
    </row>
    <row r="1171" spans="1:15" ht="9.75" customHeight="1">
      <c r="A1171" s="1"/>
      <c r="B1171" s="1"/>
      <c r="C1171" s="1"/>
      <c r="D1171" s="1"/>
      <c r="E1171" s="1"/>
      <c r="F1171" s="1"/>
      <c r="G1171" s="1"/>
      <c r="H1171" s="1"/>
      <c r="I1171" s="1"/>
      <c r="J1171" s="1"/>
      <c r="K1171" s="1"/>
      <c r="L1171" s="1"/>
      <c r="M1171" s="1"/>
      <c r="N1171" s="1"/>
      <c r="O1171" s="1"/>
    </row>
    <row r="1172" spans="1:15" ht="9.75" customHeight="1">
      <c r="A1172" s="1"/>
      <c r="B1172" s="1"/>
      <c r="C1172" s="1"/>
      <c r="D1172" s="1"/>
      <c r="E1172" s="1"/>
      <c r="F1172" s="1"/>
      <c r="G1172" s="1"/>
      <c r="H1172" s="1"/>
      <c r="I1172" s="1"/>
      <c r="J1172" s="1"/>
      <c r="K1172" s="1"/>
      <c r="L1172" s="1"/>
      <c r="M1172" s="1"/>
      <c r="N1172" s="1"/>
      <c r="O1172" s="1"/>
    </row>
    <row r="1173" spans="1:15" ht="9.75" customHeight="1">
      <c r="A1173" s="1"/>
      <c r="B1173" s="1"/>
      <c r="C1173" s="1"/>
      <c r="D1173" s="1"/>
      <c r="E1173" s="1"/>
      <c r="F1173" s="1"/>
      <c r="G1173" s="1"/>
      <c r="H1173" s="1"/>
      <c r="I1173" s="1"/>
      <c r="J1173" s="1"/>
      <c r="K1173" s="1"/>
      <c r="L1173" s="1"/>
      <c r="M1173" s="1"/>
      <c r="N1173" s="1"/>
      <c r="O1173" s="1"/>
    </row>
    <row r="1174" spans="1:15" ht="9.75" customHeight="1">
      <c r="A1174" s="1"/>
      <c r="B1174" s="1"/>
      <c r="C1174" s="1"/>
      <c r="D1174" s="1"/>
      <c r="E1174" s="1"/>
      <c r="F1174" s="1"/>
      <c r="G1174" s="1"/>
      <c r="H1174" s="1"/>
      <c r="I1174" s="1"/>
      <c r="J1174" s="1"/>
      <c r="K1174" s="1"/>
      <c r="L1174" s="1"/>
      <c r="M1174" s="1"/>
      <c r="N1174" s="1"/>
      <c r="O1174" s="1"/>
    </row>
    <row r="1175" spans="1:15" ht="9.75" customHeight="1">
      <c r="A1175" s="1"/>
      <c r="B1175" s="1"/>
      <c r="C1175" s="1"/>
      <c r="D1175" s="1"/>
      <c r="E1175" s="1"/>
      <c r="F1175" s="1"/>
      <c r="G1175" s="1"/>
      <c r="H1175" s="1"/>
      <c r="I1175" s="1"/>
      <c r="J1175" s="1"/>
      <c r="K1175" s="1"/>
      <c r="L1175" s="1"/>
      <c r="M1175" s="1"/>
      <c r="N1175" s="1"/>
      <c r="O1175" s="1"/>
    </row>
    <row r="1176" spans="1:15" ht="9.75" customHeight="1">
      <c r="A1176" s="1"/>
      <c r="B1176" s="1"/>
      <c r="C1176" s="1"/>
      <c r="D1176" s="1"/>
      <c r="E1176" s="1"/>
      <c r="F1176" s="1"/>
      <c r="G1176" s="1"/>
      <c r="H1176" s="1"/>
      <c r="I1176" s="1"/>
      <c r="J1176" s="1"/>
      <c r="K1176" s="1"/>
      <c r="L1176" s="1"/>
      <c r="M1176" s="1"/>
      <c r="N1176" s="1"/>
      <c r="O1176" s="1"/>
    </row>
    <row r="1177" spans="1:15" ht="9.75" customHeight="1">
      <c r="A1177" s="1"/>
      <c r="B1177" s="1"/>
      <c r="C1177" s="1"/>
      <c r="D1177" s="1"/>
      <c r="E1177" s="1"/>
      <c r="F1177" s="1"/>
      <c r="G1177" s="1"/>
      <c r="H1177" s="1"/>
      <c r="I1177" s="1"/>
      <c r="J1177" s="1"/>
      <c r="K1177" s="1"/>
      <c r="L1177" s="1"/>
      <c r="M1177" s="1"/>
      <c r="N1177" s="1"/>
      <c r="O1177" s="1"/>
    </row>
    <row r="1178" spans="1:15" ht="9.75" customHeight="1">
      <c r="A1178" s="1"/>
      <c r="B1178" s="1"/>
      <c r="C1178" s="1"/>
      <c r="D1178" s="1"/>
      <c r="E1178" s="1"/>
      <c r="F1178" s="1"/>
      <c r="G1178" s="1"/>
      <c r="H1178" s="1"/>
      <c r="I1178" s="1"/>
      <c r="J1178" s="1"/>
      <c r="K1178" s="1"/>
      <c r="L1178" s="1"/>
      <c r="M1178" s="1"/>
      <c r="N1178" s="1"/>
      <c r="O1178" s="1"/>
    </row>
    <row r="1179" spans="1:15" ht="9.75" customHeight="1">
      <c r="A1179" s="1"/>
      <c r="B1179" s="1"/>
      <c r="C1179" s="1"/>
      <c r="D1179" s="1"/>
      <c r="E1179" s="1"/>
      <c r="F1179" s="1"/>
      <c r="G1179" s="1"/>
      <c r="H1179" s="1"/>
      <c r="I1179" s="1"/>
      <c r="J1179" s="1"/>
      <c r="K1179" s="1"/>
      <c r="L1179" s="1"/>
      <c r="M1179" s="1"/>
      <c r="N1179" s="1"/>
      <c r="O1179" s="1"/>
    </row>
    <row r="1180" spans="1:15" ht="9.75" customHeight="1">
      <c r="A1180" s="1"/>
      <c r="B1180" s="1"/>
      <c r="C1180" s="1"/>
      <c r="D1180" s="1"/>
      <c r="E1180" s="1"/>
      <c r="F1180" s="1"/>
      <c r="G1180" s="1"/>
      <c r="H1180" s="1"/>
      <c r="I1180" s="1"/>
      <c r="J1180" s="1"/>
      <c r="K1180" s="1"/>
      <c r="L1180" s="1"/>
      <c r="M1180" s="1"/>
      <c r="N1180" s="1"/>
      <c r="O1180" s="1"/>
    </row>
    <row r="1181" spans="1:15" ht="9.75" customHeight="1">
      <c r="A1181" s="1"/>
      <c r="B1181" s="1"/>
      <c r="C1181" s="1"/>
      <c r="D1181" s="1"/>
      <c r="E1181" s="1"/>
      <c r="F1181" s="1"/>
      <c r="G1181" s="1"/>
      <c r="H1181" s="1"/>
      <c r="I1181" s="1"/>
      <c r="J1181" s="1"/>
      <c r="K1181" s="1"/>
      <c r="L1181" s="1"/>
      <c r="M1181" s="1"/>
      <c r="N1181" s="1"/>
      <c r="O1181" s="1"/>
    </row>
    <row r="1182" spans="1:15" ht="9.75" customHeight="1">
      <c r="A1182" s="1"/>
      <c r="B1182" s="1"/>
      <c r="C1182" s="1"/>
      <c r="D1182" s="1"/>
      <c r="E1182" s="1"/>
      <c r="F1182" s="1"/>
      <c r="G1182" s="1"/>
      <c r="H1182" s="1"/>
      <c r="I1182" s="1"/>
      <c r="J1182" s="1"/>
      <c r="K1182" s="1"/>
      <c r="L1182" s="1"/>
      <c r="M1182" s="1"/>
      <c r="N1182" s="1"/>
      <c r="O1182" s="1"/>
    </row>
    <row r="1183" spans="1:15" ht="9.75" customHeight="1">
      <c r="A1183" s="1"/>
      <c r="B1183" s="1"/>
      <c r="C1183" s="1"/>
      <c r="D1183" s="1"/>
      <c r="E1183" s="1"/>
      <c r="F1183" s="1"/>
      <c r="G1183" s="1"/>
      <c r="H1183" s="1"/>
      <c r="I1183" s="1"/>
      <c r="J1183" s="1"/>
      <c r="K1183" s="1"/>
      <c r="L1183" s="1"/>
      <c r="M1183" s="1"/>
      <c r="N1183" s="1"/>
      <c r="O1183" s="1"/>
    </row>
    <row r="1184" spans="1:15" ht="9.75" customHeight="1">
      <c r="A1184" s="1"/>
      <c r="B1184" s="1"/>
      <c r="C1184" s="1"/>
      <c r="D1184" s="1"/>
      <c r="E1184" s="1"/>
      <c r="F1184" s="1"/>
      <c r="G1184" s="1"/>
      <c r="H1184" s="1"/>
      <c r="I1184" s="1"/>
      <c r="J1184" s="1"/>
      <c r="K1184" s="1"/>
      <c r="L1184" s="1"/>
      <c r="M1184" s="1"/>
      <c r="N1184" s="1"/>
      <c r="O1184" s="1"/>
    </row>
    <row r="1185" spans="1:15" ht="9.75" customHeight="1">
      <c r="A1185" s="1"/>
      <c r="B1185" s="1"/>
      <c r="C1185" s="1"/>
      <c r="D1185" s="1"/>
      <c r="E1185" s="1"/>
      <c r="F1185" s="1"/>
      <c r="G1185" s="1"/>
      <c r="H1185" s="1"/>
      <c r="I1185" s="1"/>
      <c r="J1185" s="1"/>
      <c r="K1185" s="1"/>
      <c r="L1185" s="1"/>
      <c r="M1185" s="1"/>
      <c r="N1185" s="1"/>
      <c r="O1185" s="1"/>
    </row>
    <row r="1186" spans="1:15" ht="9.75" customHeight="1">
      <c r="A1186" s="1"/>
      <c r="B1186" s="1"/>
      <c r="C1186" s="1"/>
      <c r="D1186" s="1"/>
      <c r="E1186" s="1"/>
      <c r="F1186" s="1"/>
      <c r="G1186" s="1"/>
      <c r="H1186" s="1"/>
      <c r="I1186" s="1"/>
      <c r="J1186" s="1"/>
      <c r="K1186" s="1"/>
      <c r="L1186" s="1"/>
      <c r="M1186" s="1"/>
      <c r="N1186" s="1"/>
      <c r="O1186" s="1"/>
    </row>
    <row r="1187" spans="1:15" ht="9.75" customHeight="1">
      <c r="A1187" s="1"/>
      <c r="B1187" s="1"/>
      <c r="C1187" s="1"/>
      <c r="D1187" s="1"/>
      <c r="E1187" s="1"/>
      <c r="F1187" s="1"/>
      <c r="G1187" s="1"/>
      <c r="H1187" s="1"/>
      <c r="I1187" s="1"/>
      <c r="J1187" s="1"/>
      <c r="K1187" s="1"/>
      <c r="L1187" s="1"/>
      <c r="M1187" s="1"/>
      <c r="N1187" s="1"/>
      <c r="O1187" s="1"/>
    </row>
    <row r="1188" spans="1:15" ht="9.75" customHeight="1">
      <c r="A1188" s="1"/>
      <c r="B1188" s="1"/>
      <c r="C1188" s="1"/>
      <c r="D1188" s="1"/>
      <c r="E1188" s="1"/>
      <c r="F1188" s="1"/>
      <c r="G1188" s="1"/>
      <c r="H1188" s="1"/>
      <c r="I1188" s="1"/>
      <c r="J1188" s="1"/>
      <c r="K1188" s="1"/>
      <c r="L1188" s="1"/>
      <c r="M1188" s="1"/>
      <c r="N1188" s="1"/>
      <c r="O1188" s="1"/>
    </row>
    <row r="1189" spans="1:15" ht="9.75" customHeight="1">
      <c r="A1189" s="1"/>
      <c r="B1189" s="1"/>
      <c r="C1189" s="1"/>
      <c r="D1189" s="1"/>
      <c r="E1189" s="1"/>
      <c r="F1189" s="1"/>
      <c r="G1189" s="1"/>
      <c r="H1189" s="1"/>
      <c r="I1189" s="1"/>
      <c r="J1189" s="1"/>
      <c r="K1189" s="1"/>
      <c r="L1189" s="1"/>
      <c r="M1189" s="1"/>
      <c r="N1189" s="1"/>
      <c r="O1189" s="1"/>
    </row>
    <row r="1190" spans="1:15" ht="9.75" customHeight="1">
      <c r="A1190" s="1"/>
      <c r="B1190" s="1"/>
      <c r="C1190" s="1"/>
      <c r="D1190" s="1"/>
      <c r="E1190" s="1"/>
      <c r="F1190" s="1"/>
      <c r="G1190" s="1"/>
      <c r="H1190" s="1"/>
      <c r="I1190" s="1"/>
      <c r="J1190" s="1"/>
      <c r="K1190" s="1"/>
      <c r="L1190" s="1"/>
      <c r="M1190" s="1"/>
      <c r="N1190" s="1"/>
      <c r="O1190" s="1"/>
    </row>
    <row r="1191" spans="1:15" ht="9.75" customHeight="1">
      <c r="A1191" s="1"/>
      <c r="B1191" s="1"/>
      <c r="C1191" s="1"/>
      <c r="D1191" s="1"/>
      <c r="E1191" s="1"/>
      <c r="F1191" s="1"/>
      <c r="G1191" s="1"/>
      <c r="H1191" s="1"/>
      <c r="I1191" s="1"/>
      <c r="J1191" s="1"/>
      <c r="K1191" s="1"/>
      <c r="L1191" s="1"/>
      <c r="M1191" s="1"/>
      <c r="N1191" s="1"/>
      <c r="O1191" s="1"/>
    </row>
    <row r="1192" spans="1:15" ht="9.75" customHeight="1">
      <c r="A1192" s="1"/>
      <c r="B1192" s="1"/>
      <c r="C1192" s="1"/>
      <c r="D1192" s="1"/>
      <c r="E1192" s="1"/>
      <c r="F1192" s="1"/>
      <c r="G1192" s="1"/>
      <c r="H1192" s="1"/>
      <c r="I1192" s="1"/>
      <c r="J1192" s="1"/>
      <c r="K1192" s="1"/>
      <c r="L1192" s="1"/>
      <c r="M1192" s="1"/>
      <c r="N1192" s="1"/>
      <c r="O1192" s="1"/>
    </row>
    <row r="1193" spans="1:15" ht="9.75" customHeight="1">
      <c r="A1193" s="1"/>
      <c r="B1193" s="1"/>
      <c r="C1193" s="1"/>
      <c r="D1193" s="1"/>
      <c r="E1193" s="1"/>
      <c r="F1193" s="1"/>
      <c r="G1193" s="1"/>
      <c r="H1193" s="1"/>
      <c r="I1193" s="1"/>
      <c r="J1193" s="1"/>
      <c r="K1193" s="1"/>
      <c r="L1193" s="1"/>
      <c r="M1193" s="1"/>
      <c r="N1193" s="1"/>
      <c r="O1193" s="1"/>
    </row>
    <row r="1194" spans="1:15" ht="9.75" customHeight="1">
      <c r="A1194" s="1"/>
      <c r="B1194" s="1"/>
      <c r="C1194" s="1"/>
      <c r="D1194" s="1"/>
      <c r="E1194" s="1"/>
      <c r="F1194" s="1"/>
      <c r="G1194" s="1"/>
      <c r="H1194" s="1"/>
      <c r="I1194" s="1"/>
      <c r="J1194" s="1"/>
      <c r="K1194" s="1"/>
      <c r="L1194" s="1"/>
      <c r="M1194" s="1"/>
      <c r="N1194" s="1"/>
      <c r="O1194" s="1"/>
    </row>
    <row r="1195" spans="1:15" ht="9.75" customHeight="1">
      <c r="A1195" s="1"/>
      <c r="B1195" s="1"/>
      <c r="C1195" s="1"/>
      <c r="D1195" s="1"/>
      <c r="E1195" s="1"/>
      <c r="F1195" s="1"/>
      <c r="G1195" s="1"/>
      <c r="H1195" s="1"/>
      <c r="I1195" s="1"/>
      <c r="J1195" s="1"/>
      <c r="K1195" s="1"/>
      <c r="L1195" s="1"/>
      <c r="M1195" s="1"/>
      <c r="N1195" s="1"/>
      <c r="O1195" s="1"/>
    </row>
    <row r="1196" spans="1:15" ht="9.75" customHeight="1">
      <c r="A1196" s="1"/>
      <c r="B1196" s="1"/>
      <c r="C1196" s="1"/>
      <c r="D1196" s="1"/>
      <c r="E1196" s="1"/>
      <c r="F1196" s="1"/>
      <c r="G1196" s="1"/>
      <c r="H1196" s="1"/>
      <c r="I1196" s="1"/>
      <c r="J1196" s="1"/>
      <c r="K1196" s="1"/>
      <c r="L1196" s="1"/>
      <c r="M1196" s="1"/>
      <c r="N1196" s="1"/>
      <c r="O1196" s="1"/>
    </row>
    <row r="1197" spans="1:15" ht="9.75" customHeight="1">
      <c r="A1197" s="1"/>
      <c r="B1197" s="1"/>
      <c r="C1197" s="1"/>
      <c r="D1197" s="1"/>
      <c r="E1197" s="1"/>
      <c r="F1197" s="1"/>
      <c r="G1197" s="1"/>
      <c r="H1197" s="1"/>
      <c r="I1197" s="1"/>
      <c r="J1197" s="1"/>
      <c r="K1197" s="1"/>
      <c r="L1197" s="1"/>
      <c r="M1197" s="1"/>
      <c r="N1197" s="1"/>
      <c r="O1197" s="1"/>
    </row>
    <row r="1198" spans="1:15" ht="9.75" customHeight="1">
      <c r="A1198" s="1"/>
      <c r="B1198" s="1"/>
      <c r="C1198" s="1"/>
      <c r="D1198" s="1"/>
      <c r="E1198" s="1"/>
      <c r="F1198" s="1"/>
      <c r="G1198" s="1"/>
      <c r="H1198" s="1"/>
      <c r="I1198" s="1"/>
      <c r="J1198" s="1"/>
      <c r="K1198" s="1"/>
      <c r="L1198" s="1"/>
      <c r="M1198" s="1"/>
      <c r="N1198" s="1"/>
      <c r="O1198" s="1"/>
    </row>
    <row r="1199" spans="1:15" ht="9.75" customHeight="1">
      <c r="A1199" s="1"/>
      <c r="B1199" s="1"/>
      <c r="C1199" s="1"/>
      <c r="D1199" s="1"/>
      <c r="E1199" s="1"/>
      <c r="F1199" s="1"/>
      <c r="G1199" s="1"/>
      <c r="H1199" s="1"/>
      <c r="I1199" s="1"/>
      <c r="J1199" s="1"/>
      <c r="K1199" s="1"/>
      <c r="L1199" s="1"/>
      <c r="M1199" s="1"/>
      <c r="N1199" s="1"/>
      <c r="O1199" s="1"/>
    </row>
    <row r="1200" spans="1:15" ht="9.75" customHeight="1">
      <c r="A1200" s="1"/>
      <c r="B1200" s="1"/>
      <c r="C1200" s="1"/>
      <c r="D1200" s="1"/>
      <c r="E1200" s="1"/>
      <c r="F1200" s="1"/>
      <c r="G1200" s="1"/>
      <c r="H1200" s="1"/>
      <c r="I1200" s="1"/>
      <c r="J1200" s="1"/>
      <c r="K1200" s="1"/>
      <c r="L1200" s="1"/>
      <c r="M1200" s="1"/>
      <c r="N1200" s="1"/>
      <c r="O1200" s="1"/>
    </row>
    <row r="1201" spans="1:15" ht="9.75" customHeight="1">
      <c r="A1201" s="1"/>
      <c r="B1201" s="1"/>
      <c r="C1201" s="1"/>
      <c r="D1201" s="1"/>
      <c r="E1201" s="1"/>
      <c r="F1201" s="1"/>
      <c r="G1201" s="1"/>
      <c r="H1201" s="1"/>
      <c r="I1201" s="1"/>
      <c r="J1201" s="1"/>
      <c r="K1201" s="1"/>
      <c r="L1201" s="1"/>
      <c r="M1201" s="1"/>
      <c r="N1201" s="1"/>
      <c r="O1201" s="1"/>
    </row>
    <row r="1202" spans="1:15" ht="9.75" customHeight="1">
      <c r="A1202" s="1"/>
      <c r="B1202" s="1"/>
      <c r="C1202" s="1"/>
      <c r="D1202" s="1"/>
      <c r="E1202" s="1"/>
      <c r="F1202" s="1"/>
      <c r="G1202" s="1"/>
      <c r="H1202" s="1"/>
      <c r="I1202" s="1"/>
      <c r="J1202" s="1"/>
      <c r="K1202" s="1"/>
      <c r="L1202" s="1"/>
      <c r="M1202" s="1"/>
      <c r="N1202" s="1"/>
      <c r="O1202" s="1"/>
    </row>
    <row r="1203" spans="1:15" ht="9.75" customHeight="1">
      <c r="A1203" s="1"/>
      <c r="B1203" s="1"/>
      <c r="C1203" s="1"/>
      <c r="D1203" s="1"/>
      <c r="E1203" s="1"/>
      <c r="F1203" s="1"/>
      <c r="G1203" s="1"/>
      <c r="H1203" s="1"/>
      <c r="I1203" s="1"/>
      <c r="J1203" s="1"/>
      <c r="K1203" s="1"/>
      <c r="L1203" s="1"/>
      <c r="M1203" s="1"/>
      <c r="N1203" s="1"/>
      <c r="O1203" s="1"/>
    </row>
    <row r="1204" spans="1:15" ht="9.75" customHeight="1">
      <c r="A1204" s="1"/>
      <c r="B1204" s="1"/>
      <c r="C1204" s="1"/>
      <c r="D1204" s="1"/>
      <c r="E1204" s="1"/>
      <c r="F1204" s="1"/>
      <c r="G1204" s="1"/>
      <c r="H1204" s="1"/>
      <c r="I1204" s="1"/>
      <c r="J1204" s="1"/>
      <c r="K1204" s="1"/>
      <c r="L1204" s="1"/>
      <c r="M1204" s="1"/>
      <c r="N1204" s="1"/>
      <c r="O1204" s="1"/>
    </row>
    <row r="1205" spans="1:15" ht="9.75" customHeight="1">
      <c r="A1205" s="1"/>
      <c r="B1205" s="1"/>
      <c r="C1205" s="1"/>
      <c r="D1205" s="1"/>
      <c r="E1205" s="1"/>
      <c r="F1205" s="1"/>
      <c r="G1205" s="1"/>
      <c r="H1205" s="1"/>
      <c r="I1205" s="1"/>
      <c r="J1205" s="1"/>
      <c r="K1205" s="1"/>
      <c r="L1205" s="1"/>
      <c r="M1205" s="1"/>
      <c r="N1205" s="1"/>
      <c r="O1205" s="1"/>
    </row>
    <row r="1206" spans="1:15" ht="9.75" customHeight="1">
      <c r="A1206" s="1"/>
      <c r="B1206" s="1"/>
      <c r="C1206" s="1"/>
      <c r="D1206" s="1"/>
      <c r="E1206" s="1"/>
      <c r="F1206" s="1"/>
      <c r="G1206" s="1"/>
      <c r="H1206" s="1"/>
      <c r="I1206" s="1"/>
      <c r="J1206" s="1"/>
      <c r="K1206" s="1"/>
      <c r="L1206" s="1"/>
      <c r="M1206" s="1"/>
      <c r="N1206" s="1"/>
      <c r="O1206" s="1"/>
    </row>
    <row r="1207" spans="1:15" ht="9.75" customHeight="1">
      <c r="A1207" s="1"/>
      <c r="B1207" s="1"/>
      <c r="C1207" s="1"/>
      <c r="D1207" s="1"/>
      <c r="E1207" s="1"/>
      <c r="F1207" s="1"/>
      <c r="G1207" s="1"/>
      <c r="H1207" s="1"/>
      <c r="I1207" s="1"/>
      <c r="J1207" s="1"/>
      <c r="K1207" s="1"/>
      <c r="L1207" s="1"/>
      <c r="M1207" s="1"/>
      <c r="N1207" s="1"/>
      <c r="O1207" s="1"/>
    </row>
    <row r="1208" spans="1:15" ht="9.75" customHeight="1">
      <c r="A1208" s="1"/>
      <c r="B1208" s="1"/>
      <c r="C1208" s="1"/>
      <c r="D1208" s="1"/>
      <c r="E1208" s="1"/>
      <c r="F1208" s="1"/>
      <c r="G1208" s="1"/>
      <c r="H1208" s="1"/>
      <c r="I1208" s="1"/>
      <c r="J1208" s="1"/>
      <c r="K1208" s="1"/>
      <c r="L1208" s="1"/>
      <c r="M1208" s="1"/>
      <c r="N1208" s="1"/>
      <c r="O1208" s="1"/>
    </row>
    <row r="1209" spans="1:15" ht="9.75" customHeight="1">
      <c r="A1209" s="1"/>
      <c r="B1209" s="1"/>
      <c r="C1209" s="1"/>
      <c r="D1209" s="1"/>
      <c r="E1209" s="1"/>
      <c r="F1209" s="1"/>
      <c r="G1209" s="1"/>
      <c r="H1209" s="1"/>
      <c r="I1209" s="1"/>
      <c r="J1209" s="1"/>
      <c r="K1209" s="1"/>
      <c r="L1209" s="1"/>
      <c r="M1209" s="1"/>
      <c r="N1209" s="1"/>
      <c r="O1209" s="1"/>
    </row>
    <row r="1210" spans="1:15" ht="9.75" customHeight="1">
      <c r="A1210" s="1"/>
      <c r="B1210" s="1"/>
      <c r="C1210" s="1"/>
      <c r="D1210" s="1"/>
      <c r="E1210" s="1"/>
      <c r="F1210" s="1"/>
      <c r="G1210" s="1"/>
      <c r="H1210" s="1"/>
      <c r="I1210" s="1"/>
      <c r="J1210" s="1"/>
      <c r="K1210" s="1"/>
      <c r="L1210" s="1"/>
      <c r="M1210" s="1"/>
      <c r="N1210" s="1"/>
      <c r="O1210" s="1"/>
    </row>
    <row r="1211" spans="1:15" ht="9.75" customHeight="1">
      <c r="A1211" s="1"/>
      <c r="B1211" s="1"/>
      <c r="C1211" s="1"/>
      <c r="D1211" s="1"/>
      <c r="E1211" s="1"/>
      <c r="F1211" s="1"/>
      <c r="G1211" s="1"/>
      <c r="H1211" s="1"/>
      <c r="I1211" s="1"/>
      <c r="J1211" s="1"/>
      <c r="K1211" s="1"/>
      <c r="L1211" s="1"/>
      <c r="M1211" s="1"/>
      <c r="N1211" s="1"/>
      <c r="O1211" s="1"/>
    </row>
    <row r="1212" spans="1:15" ht="9.75" customHeight="1">
      <c r="A1212" s="1"/>
      <c r="B1212" s="1"/>
      <c r="C1212" s="1"/>
      <c r="D1212" s="1"/>
      <c r="E1212" s="1"/>
      <c r="F1212" s="1"/>
      <c r="G1212" s="1"/>
      <c r="H1212" s="1"/>
      <c r="I1212" s="1"/>
      <c r="J1212" s="1"/>
      <c r="K1212" s="1"/>
      <c r="L1212" s="1"/>
      <c r="M1212" s="1"/>
      <c r="N1212" s="1"/>
      <c r="O1212" s="1"/>
    </row>
    <row r="1213" spans="1:15" ht="9.75" customHeight="1">
      <c r="A1213" s="1"/>
      <c r="B1213" s="1"/>
      <c r="C1213" s="1"/>
      <c r="D1213" s="1"/>
      <c r="E1213" s="1"/>
      <c r="F1213" s="1"/>
      <c r="G1213" s="1"/>
      <c r="H1213" s="1"/>
      <c r="I1213" s="1"/>
      <c r="J1213" s="1"/>
      <c r="K1213" s="1"/>
      <c r="L1213" s="1"/>
      <c r="M1213" s="1"/>
      <c r="N1213" s="1"/>
      <c r="O1213" s="1"/>
    </row>
    <row r="1214" spans="1:15" ht="9.75" customHeight="1">
      <c r="A1214" s="1"/>
      <c r="B1214" s="1"/>
      <c r="C1214" s="1"/>
      <c r="D1214" s="1"/>
      <c r="E1214" s="1"/>
      <c r="F1214" s="1"/>
      <c r="G1214" s="1"/>
      <c r="H1214" s="1"/>
      <c r="I1214" s="1"/>
      <c r="J1214" s="1"/>
      <c r="K1214" s="1"/>
      <c r="L1214" s="1"/>
      <c r="M1214" s="1"/>
      <c r="N1214" s="1"/>
      <c r="O1214" s="1"/>
    </row>
    <row r="1215" spans="1:15" ht="9.75" customHeight="1">
      <c r="A1215" s="1"/>
      <c r="B1215" s="1"/>
      <c r="C1215" s="1"/>
      <c r="D1215" s="1"/>
      <c r="E1215" s="1"/>
      <c r="F1215" s="1"/>
      <c r="G1215" s="1"/>
      <c r="H1215" s="1"/>
      <c r="I1215" s="1"/>
      <c r="J1215" s="1"/>
      <c r="K1215" s="1"/>
      <c r="L1215" s="1"/>
      <c r="M1215" s="1"/>
      <c r="N1215" s="1"/>
      <c r="O1215" s="1"/>
    </row>
    <row r="1216" spans="1:15" ht="9.75" customHeight="1">
      <c r="A1216" s="1"/>
      <c r="B1216" s="1"/>
      <c r="C1216" s="1"/>
      <c r="D1216" s="1"/>
      <c r="E1216" s="1"/>
      <c r="F1216" s="1"/>
      <c r="G1216" s="1"/>
      <c r="H1216" s="1"/>
      <c r="I1216" s="1"/>
      <c r="J1216" s="1"/>
      <c r="K1216" s="1"/>
      <c r="L1216" s="1"/>
      <c r="M1216" s="1"/>
      <c r="N1216" s="1"/>
      <c r="O1216" s="1"/>
    </row>
    <row r="1217" spans="1:15" ht="9.75" customHeight="1">
      <c r="A1217" s="1"/>
      <c r="B1217" s="1"/>
      <c r="C1217" s="1"/>
      <c r="D1217" s="1"/>
      <c r="E1217" s="1"/>
      <c r="F1217" s="1"/>
      <c r="G1217" s="1"/>
      <c r="H1217" s="1"/>
      <c r="I1217" s="1"/>
      <c r="J1217" s="1"/>
      <c r="K1217" s="1"/>
      <c r="L1217" s="1"/>
      <c r="M1217" s="1"/>
      <c r="N1217" s="1"/>
      <c r="O1217" s="1"/>
    </row>
    <row r="1218" spans="1:15" ht="9.75" customHeight="1">
      <c r="A1218" s="1"/>
      <c r="B1218" s="1"/>
      <c r="C1218" s="1"/>
      <c r="D1218" s="1"/>
      <c r="E1218" s="1"/>
      <c r="F1218" s="1"/>
      <c r="G1218" s="1"/>
      <c r="H1218" s="1"/>
      <c r="I1218" s="1"/>
      <c r="J1218" s="1"/>
      <c r="K1218" s="1"/>
      <c r="L1218" s="1"/>
      <c r="M1218" s="1"/>
      <c r="N1218" s="1"/>
      <c r="O1218" s="1"/>
    </row>
    <row r="1219" spans="1:15" ht="9.75" customHeight="1">
      <c r="A1219" s="1"/>
      <c r="B1219" s="1"/>
      <c r="C1219" s="1"/>
      <c r="D1219" s="1"/>
      <c r="E1219" s="1"/>
      <c r="F1219" s="1"/>
      <c r="G1219" s="1"/>
      <c r="H1219" s="1"/>
      <c r="I1219" s="1"/>
      <c r="J1219" s="1"/>
      <c r="K1219" s="1"/>
      <c r="L1219" s="1"/>
      <c r="M1219" s="1"/>
      <c r="N1219" s="1"/>
      <c r="O1219" s="1"/>
    </row>
    <row r="1220" spans="1:15" ht="9.75" customHeight="1">
      <c r="A1220" s="1"/>
      <c r="B1220" s="1"/>
      <c r="C1220" s="1"/>
      <c r="D1220" s="1"/>
      <c r="E1220" s="1"/>
      <c r="F1220" s="1"/>
      <c r="G1220" s="1"/>
      <c r="H1220" s="1"/>
      <c r="I1220" s="1"/>
      <c r="J1220" s="1"/>
      <c r="K1220" s="1"/>
      <c r="L1220" s="1"/>
      <c r="M1220" s="1"/>
      <c r="N1220" s="1"/>
      <c r="O1220" s="1"/>
    </row>
    <row r="1221" spans="1:15" ht="9.75" customHeight="1">
      <c r="A1221" s="1"/>
      <c r="B1221" s="1"/>
      <c r="C1221" s="1"/>
      <c r="D1221" s="1"/>
      <c r="E1221" s="1"/>
      <c r="F1221" s="1"/>
      <c r="G1221" s="1"/>
      <c r="H1221" s="1"/>
      <c r="I1221" s="1"/>
      <c r="J1221" s="1"/>
      <c r="K1221" s="1"/>
      <c r="L1221" s="1"/>
      <c r="M1221" s="1"/>
      <c r="N1221" s="1"/>
      <c r="O1221" s="1"/>
    </row>
    <row r="1222" spans="1:15" ht="9.75" customHeight="1">
      <c r="A1222" s="1"/>
      <c r="B1222" s="1"/>
      <c r="C1222" s="1"/>
      <c r="D1222" s="1"/>
      <c r="E1222" s="1"/>
      <c r="F1222" s="1"/>
      <c r="G1222" s="1"/>
      <c r="H1222" s="1"/>
      <c r="I1222" s="1"/>
      <c r="J1222" s="1"/>
      <c r="K1222" s="1"/>
      <c r="L1222" s="1"/>
      <c r="M1222" s="1"/>
      <c r="N1222" s="1"/>
      <c r="O1222" s="1"/>
    </row>
    <row r="1223" spans="1:15" ht="9.75" customHeight="1">
      <c r="A1223" s="1"/>
      <c r="B1223" s="1"/>
      <c r="C1223" s="1"/>
      <c r="D1223" s="1"/>
      <c r="E1223" s="1"/>
      <c r="F1223" s="1"/>
      <c r="G1223" s="1"/>
      <c r="H1223" s="1"/>
      <c r="I1223" s="1"/>
      <c r="J1223" s="1"/>
      <c r="K1223" s="1"/>
      <c r="L1223" s="1"/>
      <c r="M1223" s="1"/>
      <c r="N1223" s="1"/>
      <c r="O1223" s="1"/>
    </row>
    <row r="1224" spans="1:15" ht="9.75" customHeight="1">
      <c r="A1224" s="1"/>
      <c r="B1224" s="1"/>
      <c r="C1224" s="1"/>
      <c r="D1224" s="1"/>
      <c r="E1224" s="1"/>
      <c r="F1224" s="1"/>
      <c r="G1224" s="1"/>
      <c r="H1224" s="1"/>
      <c r="I1224" s="1"/>
      <c r="J1224" s="1"/>
      <c r="K1224" s="1"/>
      <c r="L1224" s="1"/>
      <c r="M1224" s="1"/>
      <c r="N1224" s="1"/>
      <c r="O1224" s="1"/>
    </row>
    <row r="1225" spans="1:15" ht="9.75" customHeight="1">
      <c r="A1225" s="1"/>
      <c r="B1225" s="1"/>
      <c r="C1225" s="1"/>
      <c r="D1225" s="1"/>
      <c r="E1225" s="1"/>
      <c r="F1225" s="1"/>
      <c r="G1225" s="1"/>
      <c r="H1225" s="1"/>
      <c r="I1225" s="1"/>
      <c r="J1225" s="1"/>
      <c r="K1225" s="1"/>
      <c r="L1225" s="1"/>
      <c r="M1225" s="1"/>
      <c r="N1225" s="1"/>
      <c r="O1225" s="1"/>
    </row>
    <row r="1226" spans="1:15" ht="9.75" customHeight="1">
      <c r="A1226" s="1"/>
      <c r="B1226" s="1"/>
      <c r="C1226" s="1"/>
      <c r="D1226" s="1"/>
      <c r="E1226" s="1"/>
      <c r="F1226" s="1"/>
      <c r="G1226" s="1"/>
      <c r="H1226" s="1"/>
      <c r="I1226" s="1"/>
      <c r="J1226" s="1"/>
      <c r="K1226" s="1"/>
      <c r="L1226" s="1"/>
      <c r="M1226" s="1"/>
      <c r="N1226" s="1"/>
      <c r="O1226" s="1"/>
    </row>
    <row r="1227" spans="1:15" ht="9.75" customHeight="1">
      <c r="A1227" s="1"/>
      <c r="B1227" s="1"/>
      <c r="C1227" s="1"/>
      <c r="D1227" s="1"/>
      <c r="E1227" s="1"/>
      <c r="F1227" s="1"/>
      <c r="G1227" s="1"/>
      <c r="H1227" s="1"/>
      <c r="I1227" s="1"/>
      <c r="J1227" s="1"/>
      <c r="K1227" s="1"/>
      <c r="L1227" s="1"/>
      <c r="M1227" s="1"/>
      <c r="N1227" s="1"/>
      <c r="O1227" s="1"/>
    </row>
    <row r="1228" spans="1:15" ht="9.75" customHeight="1">
      <c r="A1228" s="1"/>
      <c r="B1228" s="1"/>
      <c r="C1228" s="1"/>
      <c r="D1228" s="1"/>
      <c r="E1228" s="1"/>
      <c r="F1228" s="1"/>
      <c r="G1228" s="1"/>
      <c r="H1228" s="1"/>
      <c r="I1228" s="1"/>
      <c r="J1228" s="1"/>
      <c r="K1228" s="1"/>
      <c r="L1228" s="1"/>
      <c r="M1228" s="1"/>
      <c r="N1228" s="1"/>
      <c r="O1228" s="1"/>
    </row>
    <row r="1229" spans="1:15" ht="9.75" customHeight="1">
      <c r="A1229" s="1"/>
      <c r="B1229" s="1"/>
      <c r="C1229" s="1"/>
      <c r="D1229" s="1"/>
      <c r="E1229" s="1"/>
      <c r="F1229" s="1"/>
      <c r="G1229" s="1"/>
      <c r="H1229" s="1"/>
      <c r="I1229" s="1"/>
      <c r="J1229" s="1"/>
      <c r="K1229" s="1"/>
      <c r="L1229" s="1"/>
      <c r="M1229" s="1"/>
      <c r="N1229" s="1"/>
      <c r="O1229" s="1"/>
    </row>
    <row r="1230" spans="1:15" ht="9.75" customHeight="1">
      <c r="A1230" s="1"/>
      <c r="B1230" s="1"/>
      <c r="C1230" s="1"/>
      <c r="D1230" s="1"/>
      <c r="E1230" s="1"/>
      <c r="F1230" s="1"/>
      <c r="G1230" s="1"/>
      <c r="H1230" s="1"/>
      <c r="I1230" s="1"/>
      <c r="J1230" s="1"/>
      <c r="K1230" s="1"/>
      <c r="L1230" s="1"/>
      <c r="M1230" s="1"/>
      <c r="N1230" s="1"/>
      <c r="O1230" s="1"/>
    </row>
    <row r="1231" spans="1:15" ht="9.75" customHeight="1">
      <c r="A1231" s="1"/>
      <c r="B1231" s="1"/>
      <c r="C1231" s="1"/>
      <c r="D1231" s="1"/>
      <c r="E1231" s="1"/>
      <c r="F1231" s="1"/>
      <c r="G1231" s="1"/>
      <c r="H1231" s="1"/>
      <c r="I1231" s="1"/>
      <c r="J1231" s="1"/>
      <c r="K1231" s="1"/>
      <c r="L1231" s="1"/>
      <c r="M1231" s="1"/>
      <c r="N1231" s="1"/>
      <c r="O1231" s="1"/>
    </row>
    <row r="1232" spans="1:15" ht="9.75" customHeight="1">
      <c r="A1232" s="1"/>
      <c r="B1232" s="1"/>
      <c r="C1232" s="1"/>
      <c r="D1232" s="1"/>
      <c r="E1232" s="1"/>
      <c r="F1232" s="1"/>
      <c r="G1232" s="1"/>
      <c r="H1232" s="1"/>
      <c r="I1232" s="1"/>
      <c r="J1232" s="1"/>
      <c r="K1232" s="1"/>
      <c r="L1232" s="1"/>
      <c r="M1232" s="1"/>
      <c r="N1232" s="1"/>
      <c r="O1232" s="1"/>
    </row>
    <row r="1233" spans="1:15" ht="9.75" customHeight="1">
      <c r="A1233" s="1"/>
      <c r="B1233" s="1"/>
      <c r="C1233" s="1"/>
      <c r="D1233" s="1"/>
      <c r="E1233" s="1"/>
      <c r="F1233" s="1"/>
      <c r="G1233" s="1"/>
      <c r="H1233" s="1"/>
      <c r="I1233" s="1"/>
      <c r="J1233" s="1"/>
      <c r="K1233" s="1"/>
      <c r="L1233" s="1"/>
      <c r="M1233" s="1"/>
      <c r="N1233" s="1"/>
      <c r="O1233" s="1"/>
    </row>
    <row r="1234" spans="1:15" ht="9.75" customHeight="1">
      <c r="A1234" s="1"/>
      <c r="B1234" s="1"/>
      <c r="C1234" s="1"/>
      <c r="D1234" s="1"/>
      <c r="E1234" s="1"/>
      <c r="F1234" s="1"/>
      <c r="G1234" s="1"/>
      <c r="H1234" s="1"/>
      <c r="I1234" s="1"/>
      <c r="J1234" s="1"/>
      <c r="K1234" s="1"/>
      <c r="L1234" s="1"/>
      <c r="M1234" s="1"/>
      <c r="N1234" s="1"/>
      <c r="O1234" s="1"/>
    </row>
    <row r="1235" spans="1:15" ht="9.75" customHeight="1">
      <c r="A1235" s="1"/>
      <c r="B1235" s="1"/>
      <c r="C1235" s="1"/>
      <c r="D1235" s="1"/>
      <c r="E1235" s="1"/>
      <c r="F1235" s="1"/>
      <c r="G1235" s="1"/>
      <c r="H1235" s="1"/>
      <c r="I1235" s="1"/>
      <c r="J1235" s="1"/>
      <c r="K1235" s="1"/>
      <c r="L1235" s="1"/>
      <c r="M1235" s="1"/>
      <c r="N1235" s="1"/>
      <c r="O1235" s="1"/>
    </row>
    <row r="1236" spans="1:15" ht="9.75" customHeight="1">
      <c r="A1236" s="1"/>
      <c r="B1236" s="1"/>
      <c r="C1236" s="1"/>
      <c r="D1236" s="1"/>
      <c r="E1236" s="1"/>
      <c r="F1236" s="1"/>
      <c r="G1236" s="1"/>
      <c r="H1236" s="1"/>
      <c r="I1236" s="1"/>
      <c r="J1236" s="1"/>
      <c r="K1236" s="1"/>
      <c r="L1236" s="1"/>
      <c r="M1236" s="1"/>
      <c r="N1236" s="1"/>
      <c r="O1236" s="1"/>
    </row>
    <row r="1237" spans="1:15" ht="9.75" customHeight="1">
      <c r="A1237" s="1"/>
      <c r="B1237" s="1"/>
      <c r="C1237" s="1"/>
      <c r="D1237" s="1"/>
      <c r="E1237" s="1"/>
      <c r="F1237" s="1"/>
      <c r="G1237" s="1"/>
      <c r="H1237" s="1"/>
      <c r="I1237" s="1"/>
      <c r="J1237" s="1"/>
      <c r="K1237" s="1"/>
      <c r="L1237" s="1"/>
      <c r="M1237" s="1"/>
      <c r="N1237" s="1"/>
      <c r="O1237" s="1"/>
    </row>
    <row r="1238" spans="1:15" ht="9.75" customHeight="1">
      <c r="A1238" s="1"/>
      <c r="B1238" s="1"/>
      <c r="C1238" s="1"/>
      <c r="D1238" s="1"/>
      <c r="E1238" s="1"/>
      <c r="F1238" s="1"/>
      <c r="G1238" s="1"/>
      <c r="H1238" s="1"/>
      <c r="I1238" s="1"/>
      <c r="J1238" s="1"/>
      <c r="K1238" s="1"/>
      <c r="L1238" s="1"/>
      <c r="M1238" s="1"/>
      <c r="N1238" s="1"/>
      <c r="O1238" s="1"/>
    </row>
    <row r="1239" spans="1:15" ht="9.75" customHeight="1">
      <c r="A1239" s="1"/>
      <c r="B1239" s="1"/>
      <c r="C1239" s="1"/>
      <c r="D1239" s="1"/>
      <c r="E1239" s="1"/>
      <c r="F1239" s="1"/>
      <c r="G1239" s="1"/>
      <c r="H1239" s="1"/>
      <c r="I1239" s="1"/>
      <c r="J1239" s="1"/>
      <c r="K1239" s="1"/>
      <c r="L1239" s="1"/>
      <c r="M1239" s="1"/>
      <c r="N1239" s="1"/>
      <c r="O1239" s="1"/>
    </row>
    <row r="1240" spans="1:15" ht="9.75" customHeight="1">
      <c r="A1240" s="1"/>
      <c r="B1240" s="1"/>
      <c r="C1240" s="1"/>
      <c r="D1240" s="1"/>
      <c r="E1240" s="1"/>
      <c r="F1240" s="1"/>
      <c r="G1240" s="1"/>
      <c r="H1240" s="1"/>
      <c r="I1240" s="1"/>
      <c r="J1240" s="1"/>
      <c r="K1240" s="1"/>
      <c r="L1240" s="1"/>
      <c r="M1240" s="1"/>
      <c r="N1240" s="1"/>
      <c r="O1240" s="1"/>
    </row>
    <row r="1241" spans="1:15" ht="9.75" customHeight="1">
      <c r="A1241" s="1"/>
      <c r="B1241" s="1"/>
      <c r="C1241" s="1"/>
      <c r="D1241" s="1"/>
      <c r="E1241" s="1"/>
      <c r="F1241" s="1"/>
      <c r="G1241" s="1"/>
      <c r="H1241" s="1"/>
      <c r="I1241" s="1"/>
      <c r="J1241" s="1"/>
      <c r="K1241" s="1"/>
      <c r="L1241" s="1"/>
      <c r="M1241" s="1"/>
      <c r="N1241" s="1"/>
      <c r="O1241" s="1"/>
    </row>
    <row r="1242" spans="1:15" ht="9.75" customHeight="1">
      <c r="A1242" s="1"/>
      <c r="B1242" s="1"/>
      <c r="C1242" s="1"/>
      <c r="D1242" s="1"/>
      <c r="E1242" s="1"/>
      <c r="F1242" s="1"/>
      <c r="G1242" s="1"/>
      <c r="H1242" s="1"/>
      <c r="I1242" s="1"/>
      <c r="J1242" s="1"/>
      <c r="K1242" s="1"/>
      <c r="L1242" s="1"/>
      <c r="M1242" s="1"/>
      <c r="N1242" s="1"/>
      <c r="O1242" s="1"/>
    </row>
    <row r="1243" spans="1:15" ht="9.75" customHeight="1">
      <c r="A1243" s="1"/>
      <c r="B1243" s="1"/>
      <c r="C1243" s="1"/>
      <c r="D1243" s="1"/>
      <c r="E1243" s="1"/>
      <c r="F1243" s="1"/>
      <c r="G1243" s="1"/>
      <c r="H1243" s="1"/>
      <c r="I1243" s="1"/>
      <c r="J1243" s="1"/>
      <c r="K1243" s="1"/>
      <c r="L1243" s="1"/>
      <c r="M1243" s="1"/>
      <c r="N1243" s="1"/>
      <c r="O1243" s="1"/>
    </row>
    <row r="1244" spans="1:15" ht="9.75" customHeight="1">
      <c r="A1244" s="1"/>
      <c r="B1244" s="1"/>
      <c r="C1244" s="1"/>
      <c r="D1244" s="1"/>
      <c r="E1244" s="1"/>
      <c r="F1244" s="1"/>
      <c r="G1244" s="1"/>
      <c r="H1244" s="1"/>
      <c r="I1244" s="1"/>
      <c r="J1244" s="1"/>
      <c r="K1244" s="1"/>
      <c r="L1244" s="1"/>
      <c r="M1244" s="1"/>
      <c r="N1244" s="1"/>
      <c r="O1244" s="1"/>
    </row>
    <row r="1245" spans="1:15" ht="9.75" customHeight="1">
      <c r="A1245" s="1"/>
      <c r="B1245" s="1"/>
      <c r="C1245" s="1"/>
      <c r="D1245" s="1"/>
      <c r="E1245" s="1"/>
      <c r="F1245" s="1"/>
      <c r="G1245" s="1"/>
      <c r="H1245" s="1"/>
      <c r="I1245" s="1"/>
      <c r="J1245" s="1"/>
      <c r="K1245" s="1"/>
      <c r="L1245" s="1"/>
      <c r="M1245" s="1"/>
      <c r="N1245" s="1"/>
      <c r="O1245" s="1"/>
    </row>
    <row r="1246" spans="1:15" ht="9.75" customHeight="1">
      <c r="A1246" s="1"/>
      <c r="B1246" s="1"/>
      <c r="C1246" s="1"/>
      <c r="D1246" s="1"/>
      <c r="E1246" s="1"/>
      <c r="F1246" s="1"/>
      <c r="G1246" s="1"/>
      <c r="H1246" s="1"/>
      <c r="I1246" s="1"/>
      <c r="J1246" s="1"/>
      <c r="K1246" s="1"/>
      <c r="L1246" s="1"/>
      <c r="M1246" s="1"/>
      <c r="N1246" s="1"/>
      <c r="O1246" s="1"/>
    </row>
    <row r="1247" spans="1:15" ht="9.75" customHeight="1">
      <c r="A1247" s="1"/>
      <c r="B1247" s="1"/>
      <c r="C1247" s="1"/>
      <c r="D1247" s="1"/>
      <c r="E1247" s="1"/>
      <c r="F1247" s="1"/>
      <c r="G1247" s="1"/>
      <c r="H1247" s="1"/>
      <c r="I1247" s="1"/>
      <c r="J1247" s="1"/>
      <c r="K1247" s="1"/>
      <c r="L1247" s="1"/>
      <c r="M1247" s="1"/>
      <c r="N1247" s="1"/>
      <c r="O1247" s="1"/>
    </row>
    <row r="1248" spans="1:15" ht="9.75" customHeight="1">
      <c r="A1248" s="1"/>
      <c r="B1248" s="1"/>
      <c r="C1248" s="1"/>
      <c r="D1248" s="1"/>
      <c r="E1248" s="1"/>
      <c r="F1248" s="1"/>
      <c r="G1248" s="1"/>
      <c r="H1248" s="1"/>
      <c r="I1248" s="1"/>
      <c r="J1248" s="1"/>
      <c r="K1248" s="1"/>
      <c r="L1248" s="1"/>
      <c r="M1248" s="1"/>
      <c r="N1248" s="1"/>
      <c r="O1248" s="1"/>
    </row>
    <row r="1249" spans="1:15" ht="9.75" customHeight="1">
      <c r="A1249" s="1"/>
      <c r="B1249" s="1"/>
      <c r="C1249" s="1"/>
      <c r="D1249" s="1"/>
      <c r="E1249" s="1"/>
      <c r="F1249" s="1"/>
      <c r="G1249" s="1"/>
      <c r="H1249" s="1"/>
      <c r="I1249" s="1"/>
      <c r="J1249" s="1"/>
      <c r="K1249" s="1"/>
      <c r="L1249" s="1"/>
      <c r="M1249" s="1"/>
      <c r="N1249" s="1"/>
      <c r="O1249" s="1"/>
    </row>
    <row r="1250" spans="1:15" ht="9.75" customHeight="1">
      <c r="A1250" s="1"/>
      <c r="B1250" s="1"/>
      <c r="C1250" s="1"/>
      <c r="D1250" s="1"/>
      <c r="E1250" s="1"/>
      <c r="F1250" s="1"/>
      <c r="G1250" s="1"/>
      <c r="H1250" s="1"/>
      <c r="I1250" s="1"/>
      <c r="J1250" s="1"/>
      <c r="K1250" s="1"/>
      <c r="L1250" s="1"/>
      <c r="M1250" s="1"/>
      <c r="N1250" s="1"/>
      <c r="O1250" s="1"/>
    </row>
    <row r="1251" spans="1:15" ht="9.75" customHeight="1">
      <c r="A1251" s="1"/>
      <c r="B1251" s="1"/>
      <c r="C1251" s="1"/>
      <c r="D1251" s="1"/>
      <c r="E1251" s="1"/>
      <c r="F1251" s="1"/>
      <c r="G1251" s="1"/>
      <c r="H1251" s="1"/>
      <c r="I1251" s="1"/>
      <c r="J1251" s="1"/>
      <c r="K1251" s="1"/>
      <c r="L1251" s="1"/>
      <c r="M1251" s="1"/>
      <c r="N1251" s="1"/>
      <c r="O1251" s="1"/>
    </row>
    <row r="1252" spans="1:15" ht="9.75" customHeight="1">
      <c r="A1252" s="1"/>
      <c r="B1252" s="1"/>
      <c r="C1252" s="1"/>
      <c r="D1252" s="1"/>
      <c r="E1252" s="1"/>
      <c r="F1252" s="1"/>
      <c r="G1252" s="1"/>
      <c r="H1252" s="1"/>
      <c r="I1252" s="1"/>
      <c r="J1252" s="1"/>
      <c r="K1252" s="1"/>
      <c r="L1252" s="1"/>
      <c r="M1252" s="1"/>
      <c r="N1252" s="1"/>
      <c r="O1252" s="1"/>
    </row>
    <row r="1253" spans="1:15" ht="9.75" customHeight="1">
      <c r="A1253" s="1"/>
      <c r="B1253" s="1"/>
      <c r="C1253" s="1"/>
      <c r="D1253" s="1"/>
      <c r="E1253" s="1"/>
      <c r="F1253" s="1"/>
      <c r="G1253" s="1"/>
      <c r="H1253" s="1"/>
      <c r="I1253" s="1"/>
      <c r="J1253" s="1"/>
      <c r="K1253" s="1"/>
      <c r="L1253" s="1"/>
      <c r="M1253" s="1"/>
      <c r="N1253" s="1"/>
      <c r="O1253" s="1"/>
    </row>
    <row r="1254" spans="1:15" ht="9.75" customHeight="1">
      <c r="A1254" s="1"/>
      <c r="B1254" s="1"/>
      <c r="C1254" s="1"/>
      <c r="D1254" s="1"/>
      <c r="E1254" s="1"/>
      <c r="F1254" s="1"/>
      <c r="G1254" s="1"/>
      <c r="H1254" s="1"/>
      <c r="I1254" s="1"/>
      <c r="J1254" s="1"/>
      <c r="K1254" s="1"/>
      <c r="L1254" s="1"/>
      <c r="M1254" s="1"/>
      <c r="N1254" s="1"/>
      <c r="O1254" s="1"/>
    </row>
    <row r="1255" spans="1:15" ht="9.75" customHeight="1">
      <c r="A1255" s="1"/>
      <c r="B1255" s="1"/>
      <c r="C1255" s="1"/>
      <c r="D1255" s="1"/>
      <c r="E1255" s="1"/>
      <c r="F1255" s="1"/>
      <c r="G1255" s="1"/>
      <c r="H1255" s="1"/>
      <c r="I1255" s="1"/>
      <c r="J1255" s="1"/>
      <c r="K1255" s="1"/>
      <c r="L1255" s="1"/>
      <c r="M1255" s="1"/>
      <c r="N1255" s="1"/>
      <c r="O1255" s="1"/>
    </row>
    <row r="1256" spans="1:15" ht="9.75" customHeight="1">
      <c r="A1256" s="1"/>
      <c r="B1256" s="1"/>
      <c r="C1256" s="1"/>
      <c r="D1256" s="1"/>
      <c r="E1256" s="1"/>
      <c r="F1256" s="1"/>
      <c r="G1256" s="1"/>
      <c r="H1256" s="1"/>
      <c r="I1256" s="1"/>
      <c r="J1256" s="1"/>
      <c r="K1256" s="1"/>
      <c r="L1256" s="1"/>
      <c r="M1256" s="1"/>
      <c r="N1256" s="1"/>
      <c r="O1256" s="1"/>
    </row>
    <row r="1257" spans="1:15" ht="9.75" customHeight="1">
      <c r="A1257" s="1"/>
      <c r="B1257" s="1"/>
      <c r="C1257" s="1"/>
      <c r="D1257" s="1"/>
      <c r="E1257" s="1"/>
      <c r="F1257" s="1"/>
      <c r="G1257" s="1"/>
      <c r="H1257" s="1"/>
      <c r="I1257" s="1"/>
      <c r="J1257" s="1"/>
      <c r="K1257" s="1"/>
      <c r="L1257" s="1"/>
      <c r="M1257" s="1"/>
      <c r="N1257" s="1"/>
      <c r="O1257" s="1"/>
    </row>
    <row r="1258" spans="1:15" ht="9.75" customHeight="1">
      <c r="A1258" s="1"/>
      <c r="B1258" s="1"/>
      <c r="C1258" s="1"/>
      <c r="D1258" s="1"/>
      <c r="E1258" s="1"/>
      <c r="F1258" s="1"/>
      <c r="G1258" s="1"/>
      <c r="H1258" s="1"/>
      <c r="I1258" s="1"/>
      <c r="J1258" s="1"/>
      <c r="K1258" s="1"/>
      <c r="L1258" s="1"/>
      <c r="M1258" s="1"/>
      <c r="N1258" s="1"/>
      <c r="O1258" s="1"/>
    </row>
    <row r="1259" spans="1:15" ht="9.75" customHeight="1">
      <c r="A1259" s="1"/>
      <c r="B1259" s="1"/>
      <c r="C1259" s="1"/>
      <c r="D1259" s="1"/>
      <c r="E1259" s="1"/>
      <c r="F1259" s="1"/>
      <c r="G1259" s="1"/>
      <c r="H1259" s="1"/>
      <c r="I1259" s="1"/>
      <c r="J1259" s="1"/>
      <c r="K1259" s="1"/>
      <c r="L1259" s="1"/>
      <c r="M1259" s="1"/>
      <c r="N1259" s="1"/>
      <c r="O1259" s="1"/>
    </row>
    <row r="1260" spans="1:15" ht="9.75" customHeight="1">
      <c r="A1260" s="1"/>
      <c r="B1260" s="1"/>
      <c r="C1260" s="1"/>
      <c r="D1260" s="1"/>
      <c r="E1260" s="1"/>
      <c r="F1260" s="1"/>
      <c r="G1260" s="1"/>
      <c r="H1260" s="1"/>
      <c r="I1260" s="1"/>
      <c r="J1260" s="1"/>
      <c r="K1260" s="1"/>
      <c r="L1260" s="1"/>
      <c r="M1260" s="1"/>
      <c r="N1260" s="1"/>
      <c r="O1260" s="1"/>
    </row>
    <row r="1261" spans="1:15" ht="9.75" customHeight="1">
      <c r="A1261" s="1"/>
      <c r="B1261" s="1"/>
      <c r="C1261" s="1"/>
      <c r="D1261" s="1"/>
      <c r="E1261" s="1"/>
      <c r="F1261" s="1"/>
      <c r="G1261" s="1"/>
      <c r="H1261" s="1"/>
      <c r="I1261" s="1"/>
      <c r="J1261" s="1"/>
      <c r="K1261" s="1"/>
      <c r="L1261" s="1"/>
      <c r="M1261" s="1"/>
      <c r="N1261" s="1"/>
      <c r="O1261" s="1"/>
    </row>
    <row r="1262" spans="1:15" ht="9.75" customHeight="1">
      <c r="A1262" s="1"/>
      <c r="B1262" s="1"/>
      <c r="C1262" s="1"/>
      <c r="D1262" s="1"/>
      <c r="E1262" s="1"/>
      <c r="F1262" s="1"/>
      <c r="G1262" s="1"/>
      <c r="H1262" s="1"/>
      <c r="I1262" s="1"/>
      <c r="J1262" s="1"/>
      <c r="K1262" s="1"/>
      <c r="L1262" s="1"/>
      <c r="M1262" s="1"/>
      <c r="N1262" s="1"/>
      <c r="O1262" s="1"/>
    </row>
    <row r="1263" spans="1:15" ht="9.75" customHeight="1">
      <c r="A1263" s="1"/>
      <c r="B1263" s="1"/>
      <c r="C1263" s="1"/>
      <c r="D1263" s="1"/>
      <c r="E1263" s="1"/>
      <c r="F1263" s="1"/>
      <c r="G1263" s="1"/>
      <c r="H1263" s="1"/>
      <c r="I1263" s="1"/>
      <c r="J1263" s="1"/>
      <c r="K1263" s="1"/>
      <c r="L1263" s="1"/>
      <c r="M1263" s="1"/>
      <c r="N1263" s="1"/>
      <c r="O1263" s="1"/>
    </row>
    <row r="1264" spans="1:15" ht="9.75" customHeight="1">
      <c r="A1264" s="1"/>
      <c r="B1264" s="1"/>
      <c r="C1264" s="1"/>
      <c r="D1264" s="1"/>
      <c r="E1264" s="1"/>
      <c r="F1264" s="1"/>
      <c r="G1264" s="1"/>
      <c r="H1264" s="1"/>
      <c r="I1264" s="1"/>
      <c r="J1264" s="1"/>
      <c r="K1264" s="1"/>
      <c r="L1264" s="1"/>
      <c r="M1264" s="1"/>
      <c r="N1264" s="1"/>
      <c r="O1264" s="1"/>
    </row>
    <row r="1265" spans="1:15" ht="9.75" customHeight="1">
      <c r="A1265" s="1"/>
      <c r="B1265" s="1"/>
      <c r="C1265" s="1"/>
      <c r="D1265" s="1"/>
      <c r="E1265" s="1"/>
      <c r="F1265" s="1"/>
      <c r="G1265" s="1"/>
      <c r="H1265" s="1"/>
      <c r="I1265" s="1"/>
      <c r="J1265" s="1"/>
      <c r="K1265" s="1"/>
      <c r="L1265" s="1"/>
      <c r="M1265" s="1"/>
      <c r="N1265" s="1"/>
      <c r="O1265" s="1"/>
    </row>
    <row r="1266" spans="1:15" ht="9.75" customHeight="1">
      <c r="A1266" s="1"/>
      <c r="B1266" s="1"/>
      <c r="C1266" s="1"/>
      <c r="D1266" s="1"/>
      <c r="E1266" s="1"/>
      <c r="F1266" s="1"/>
      <c r="G1266" s="1"/>
      <c r="H1266" s="1"/>
      <c r="I1266" s="1"/>
      <c r="J1266" s="1"/>
      <c r="K1266" s="1"/>
      <c r="L1266" s="1"/>
      <c r="M1266" s="1"/>
      <c r="N1266" s="1"/>
      <c r="O1266" s="1"/>
    </row>
    <row r="1267" spans="1:15" ht="9.75" customHeight="1">
      <c r="A1267" s="1"/>
      <c r="B1267" s="1"/>
      <c r="C1267" s="1"/>
      <c r="D1267" s="1"/>
      <c r="E1267" s="1"/>
      <c r="F1267" s="1"/>
      <c r="G1267" s="1"/>
      <c r="H1267" s="1"/>
      <c r="I1267" s="1"/>
      <c r="J1267" s="1"/>
      <c r="K1267" s="1"/>
      <c r="L1267" s="1"/>
      <c r="M1267" s="1"/>
      <c r="N1267" s="1"/>
      <c r="O1267" s="1"/>
    </row>
    <row r="1268" spans="1:15" ht="9.75" customHeight="1">
      <c r="A1268" s="1"/>
      <c r="B1268" s="1"/>
      <c r="C1268" s="1"/>
      <c r="D1268" s="1"/>
      <c r="E1268" s="1"/>
      <c r="F1268" s="1"/>
      <c r="G1268" s="1"/>
      <c r="H1268" s="1"/>
      <c r="I1268" s="1"/>
      <c r="J1268" s="1"/>
      <c r="K1268" s="1"/>
      <c r="L1268" s="1"/>
      <c r="M1268" s="1"/>
      <c r="N1268" s="1"/>
      <c r="O1268" s="1"/>
    </row>
    <row r="1269" spans="1:15" ht="9.75" customHeight="1">
      <c r="A1269" s="1"/>
      <c r="B1269" s="1"/>
      <c r="C1269" s="1"/>
      <c r="D1269" s="1"/>
      <c r="E1269" s="1"/>
      <c r="F1269" s="1"/>
      <c r="G1269" s="1"/>
      <c r="H1269" s="1"/>
      <c r="I1269" s="1"/>
      <c r="J1269" s="1"/>
      <c r="K1269" s="1"/>
      <c r="L1269" s="1"/>
      <c r="M1269" s="1"/>
      <c r="N1269" s="1"/>
      <c r="O1269" s="1"/>
    </row>
    <row r="1270" spans="1:15" ht="9.75" customHeight="1">
      <c r="A1270" s="1"/>
      <c r="B1270" s="1"/>
      <c r="C1270" s="1"/>
      <c r="D1270" s="1"/>
      <c r="E1270" s="1"/>
      <c r="F1270" s="1"/>
      <c r="G1270" s="1"/>
      <c r="H1270" s="1"/>
      <c r="I1270" s="1"/>
      <c r="J1270" s="1"/>
      <c r="K1270" s="1"/>
      <c r="L1270" s="1"/>
      <c r="M1270" s="1"/>
      <c r="N1270" s="1"/>
      <c r="O1270" s="1"/>
    </row>
    <row r="1271" spans="1:15" ht="9.75" customHeight="1">
      <c r="A1271" s="1"/>
      <c r="B1271" s="1"/>
      <c r="C1271" s="1"/>
      <c r="D1271" s="1"/>
      <c r="E1271" s="1"/>
      <c r="F1271" s="1"/>
      <c r="G1271" s="1"/>
      <c r="H1271" s="1"/>
      <c r="I1271" s="1"/>
      <c r="J1271" s="1"/>
      <c r="K1271" s="1"/>
      <c r="L1271" s="1"/>
      <c r="M1271" s="1"/>
      <c r="N1271" s="1"/>
      <c r="O1271" s="1"/>
    </row>
    <row r="1272" spans="1:15" ht="9.75" customHeight="1">
      <c r="A1272" s="1"/>
      <c r="B1272" s="1"/>
      <c r="C1272" s="1"/>
      <c r="D1272" s="1"/>
      <c r="E1272" s="1"/>
      <c r="F1272" s="1"/>
      <c r="G1272" s="1"/>
      <c r="H1272" s="1"/>
      <c r="I1272" s="1"/>
      <c r="J1272" s="1"/>
      <c r="K1272" s="1"/>
      <c r="L1272" s="1"/>
      <c r="M1272" s="1"/>
      <c r="N1272" s="1"/>
      <c r="O1272" s="1"/>
    </row>
    <row r="1273" spans="1:15" ht="9.75" customHeight="1">
      <c r="A1273" s="1"/>
      <c r="B1273" s="1"/>
      <c r="C1273" s="1"/>
      <c r="D1273" s="1"/>
      <c r="E1273" s="1"/>
      <c r="F1273" s="1"/>
      <c r="G1273" s="1"/>
      <c r="H1273" s="1"/>
      <c r="I1273" s="1"/>
      <c r="J1273" s="1"/>
      <c r="K1273" s="1"/>
      <c r="L1273" s="1"/>
      <c r="M1273" s="1"/>
      <c r="N1273" s="1"/>
      <c r="O1273" s="1"/>
    </row>
    <row r="1274" spans="1:15" ht="9.75" customHeight="1">
      <c r="A1274" s="1"/>
      <c r="B1274" s="1"/>
      <c r="C1274" s="1"/>
      <c r="D1274" s="1"/>
      <c r="E1274" s="1"/>
      <c r="F1274" s="1"/>
      <c r="G1274" s="1"/>
      <c r="H1274" s="1"/>
      <c r="I1274" s="1"/>
      <c r="J1274" s="1"/>
      <c r="K1274" s="1"/>
      <c r="L1274" s="1"/>
      <c r="M1274" s="1"/>
      <c r="N1274" s="1"/>
      <c r="O1274" s="1"/>
    </row>
    <row r="1275" spans="1:15" ht="9.75" customHeight="1">
      <c r="A1275" s="1"/>
      <c r="B1275" s="1"/>
      <c r="C1275" s="1"/>
      <c r="D1275" s="1"/>
      <c r="E1275" s="1"/>
      <c r="F1275" s="1"/>
      <c r="G1275" s="1"/>
      <c r="H1275" s="1"/>
      <c r="I1275" s="1"/>
      <c r="J1275" s="1"/>
      <c r="K1275" s="1"/>
      <c r="L1275" s="1"/>
      <c r="M1275" s="1"/>
      <c r="N1275" s="1"/>
      <c r="O1275" s="1"/>
    </row>
    <row r="1276" spans="1:15" ht="9.75" customHeight="1">
      <c r="A1276" s="1"/>
      <c r="B1276" s="1"/>
      <c r="C1276" s="1"/>
      <c r="D1276" s="1"/>
      <c r="E1276" s="1"/>
      <c r="F1276" s="1"/>
      <c r="G1276" s="1"/>
      <c r="H1276" s="1"/>
      <c r="I1276" s="1"/>
      <c r="J1276" s="1"/>
      <c r="K1276" s="1"/>
      <c r="L1276" s="1"/>
      <c r="M1276" s="1"/>
      <c r="N1276" s="1"/>
      <c r="O1276" s="1"/>
    </row>
    <row r="1277" spans="1:15" ht="9.75" customHeight="1">
      <c r="A1277" s="1"/>
      <c r="B1277" s="1"/>
      <c r="C1277" s="1"/>
      <c r="D1277" s="1"/>
      <c r="E1277" s="1"/>
      <c r="F1277" s="1"/>
      <c r="G1277" s="1"/>
      <c r="H1277" s="1"/>
      <c r="I1277" s="1"/>
      <c r="J1277" s="1"/>
      <c r="K1277" s="1"/>
      <c r="L1277" s="1"/>
      <c r="M1277" s="1"/>
      <c r="N1277" s="1"/>
      <c r="O1277" s="1"/>
    </row>
    <row r="1278" spans="1:15" ht="9.75" customHeight="1">
      <c r="A1278" s="1"/>
      <c r="B1278" s="1"/>
      <c r="C1278" s="1"/>
      <c r="D1278" s="1"/>
      <c r="E1278" s="1"/>
      <c r="F1278" s="1"/>
      <c r="G1278" s="1"/>
      <c r="H1278" s="1"/>
      <c r="I1278" s="1"/>
      <c r="J1278" s="1"/>
      <c r="K1278" s="1"/>
      <c r="L1278" s="1"/>
      <c r="M1278" s="1"/>
      <c r="N1278" s="1"/>
      <c r="O1278" s="1"/>
    </row>
    <row r="1279" spans="1:15" ht="9.75" customHeight="1">
      <c r="A1279" s="1"/>
      <c r="B1279" s="1"/>
      <c r="C1279" s="1"/>
      <c r="D1279" s="1"/>
      <c r="E1279" s="1"/>
      <c r="F1279" s="1"/>
      <c r="G1279" s="1"/>
      <c r="H1279" s="1"/>
      <c r="I1279" s="1"/>
      <c r="J1279" s="1"/>
      <c r="K1279" s="1"/>
      <c r="L1279" s="1"/>
      <c r="M1279" s="1"/>
      <c r="N1279" s="1"/>
      <c r="O1279" s="1"/>
    </row>
    <row r="1280" spans="1:15" ht="9.75" customHeight="1">
      <c r="A1280" s="1"/>
      <c r="B1280" s="1"/>
      <c r="C1280" s="1"/>
      <c r="D1280" s="1"/>
      <c r="E1280" s="1"/>
      <c r="F1280" s="1"/>
      <c r="G1280" s="1"/>
      <c r="H1280" s="1"/>
      <c r="I1280" s="1"/>
      <c r="J1280" s="1"/>
      <c r="K1280" s="1"/>
      <c r="L1280" s="1"/>
      <c r="M1280" s="1"/>
      <c r="N1280" s="1"/>
      <c r="O1280" s="1"/>
    </row>
    <row r="1281" spans="1:15" ht="9.75" customHeight="1">
      <c r="A1281" s="1"/>
      <c r="B1281" s="1"/>
      <c r="C1281" s="1"/>
      <c r="D1281" s="1"/>
      <c r="E1281" s="1"/>
      <c r="F1281" s="1"/>
      <c r="G1281" s="1"/>
      <c r="H1281" s="1"/>
      <c r="I1281" s="1"/>
      <c r="J1281" s="1"/>
      <c r="K1281" s="1"/>
      <c r="L1281" s="1"/>
      <c r="M1281" s="1"/>
      <c r="N1281" s="1"/>
      <c r="O1281" s="1"/>
    </row>
    <row r="1282" spans="1:15" ht="9.75" customHeight="1">
      <c r="A1282" s="1"/>
      <c r="B1282" s="1"/>
      <c r="C1282" s="1"/>
      <c r="D1282" s="1"/>
      <c r="E1282" s="1"/>
      <c r="F1282" s="1"/>
      <c r="G1282" s="1"/>
      <c r="H1282" s="1"/>
      <c r="I1282" s="1"/>
      <c r="J1282" s="1"/>
      <c r="K1282" s="1"/>
      <c r="L1282" s="1"/>
      <c r="M1282" s="1"/>
      <c r="N1282" s="1"/>
      <c r="O1282" s="1"/>
    </row>
    <row r="1283" spans="1:15" ht="9.75" customHeight="1">
      <c r="A1283" s="1"/>
      <c r="B1283" s="1"/>
      <c r="C1283" s="1"/>
      <c r="D1283" s="1"/>
      <c r="E1283" s="1"/>
      <c r="F1283" s="1"/>
      <c r="G1283" s="1"/>
      <c r="H1283" s="1"/>
      <c r="I1283" s="1"/>
      <c r="J1283" s="1"/>
      <c r="K1283" s="1"/>
      <c r="L1283" s="1"/>
      <c r="M1283" s="1"/>
      <c r="N1283" s="1"/>
      <c r="O1283" s="1"/>
    </row>
    <row r="1284" spans="1:15" ht="9.75" customHeight="1">
      <c r="A1284" s="1"/>
      <c r="B1284" s="1"/>
      <c r="C1284" s="1"/>
      <c r="D1284" s="1"/>
      <c r="E1284" s="1"/>
      <c r="F1284" s="1"/>
      <c r="G1284" s="1"/>
      <c r="H1284" s="1"/>
      <c r="I1284" s="1"/>
      <c r="J1284" s="1"/>
      <c r="K1284" s="1"/>
      <c r="L1284" s="1"/>
      <c r="M1284" s="1"/>
      <c r="N1284" s="1"/>
      <c r="O1284" s="1"/>
    </row>
    <row r="1285" spans="1:15" ht="9.75" customHeight="1">
      <c r="A1285" s="1"/>
      <c r="B1285" s="1"/>
      <c r="C1285" s="1"/>
      <c r="D1285" s="1"/>
      <c r="E1285" s="1"/>
      <c r="F1285" s="1"/>
      <c r="G1285" s="1"/>
      <c r="H1285" s="1"/>
      <c r="I1285" s="1"/>
      <c r="J1285" s="1"/>
      <c r="K1285" s="1"/>
      <c r="L1285" s="1"/>
      <c r="M1285" s="1"/>
      <c r="N1285" s="1"/>
      <c r="O1285" s="1"/>
    </row>
    <row r="1286" spans="1:15" ht="9.75" customHeight="1">
      <c r="A1286" s="1"/>
      <c r="B1286" s="1"/>
      <c r="C1286" s="1"/>
      <c r="D1286" s="1"/>
      <c r="E1286" s="1"/>
      <c r="F1286" s="1"/>
      <c r="G1286" s="1"/>
      <c r="H1286" s="1"/>
      <c r="I1286" s="1"/>
      <c r="J1286" s="1"/>
      <c r="K1286" s="1"/>
      <c r="L1286" s="1"/>
      <c r="M1286" s="1"/>
      <c r="N1286" s="1"/>
      <c r="O1286" s="1"/>
    </row>
    <row r="1287" spans="1:15" ht="9.75" customHeight="1">
      <c r="A1287" s="1"/>
      <c r="B1287" s="1"/>
      <c r="C1287" s="1"/>
      <c r="D1287" s="1"/>
      <c r="E1287" s="1"/>
      <c r="F1287" s="1"/>
      <c r="G1287" s="1"/>
      <c r="H1287" s="1"/>
      <c r="I1287" s="1"/>
      <c r="J1287" s="1"/>
      <c r="K1287" s="1"/>
      <c r="L1287" s="1"/>
      <c r="M1287" s="1"/>
      <c r="N1287" s="1"/>
      <c r="O1287" s="1"/>
    </row>
    <row r="1288" spans="1:15" ht="9.75" customHeight="1">
      <c r="A1288" s="1"/>
      <c r="B1288" s="1"/>
      <c r="C1288" s="1"/>
      <c r="D1288" s="1"/>
      <c r="E1288" s="1"/>
      <c r="F1288" s="1"/>
      <c r="G1288" s="1"/>
      <c r="H1288" s="1"/>
      <c r="I1288" s="1"/>
      <c r="J1288" s="1"/>
      <c r="K1288" s="1"/>
      <c r="L1288" s="1"/>
      <c r="M1288" s="1"/>
      <c r="N1288" s="1"/>
      <c r="O1288" s="1"/>
    </row>
    <row r="1289" spans="1:15" ht="9.75" customHeight="1">
      <c r="A1289" s="1"/>
      <c r="B1289" s="1"/>
      <c r="C1289" s="1"/>
      <c r="D1289" s="1"/>
      <c r="E1289" s="1"/>
      <c r="F1289" s="1"/>
      <c r="G1289" s="1"/>
      <c r="H1289" s="1"/>
      <c r="I1289" s="1"/>
      <c r="J1289" s="1"/>
      <c r="K1289" s="1"/>
      <c r="L1289" s="1"/>
      <c r="M1289" s="1"/>
      <c r="N1289" s="1"/>
      <c r="O1289" s="1"/>
    </row>
    <row r="1290" spans="1:15" ht="9.75" customHeight="1">
      <c r="A1290" s="1"/>
      <c r="B1290" s="1"/>
      <c r="C1290" s="1"/>
      <c r="D1290" s="1"/>
      <c r="E1290" s="1"/>
      <c r="F1290" s="1"/>
      <c r="G1290" s="1"/>
      <c r="H1290" s="1"/>
      <c r="I1290" s="1"/>
      <c r="J1290" s="1"/>
      <c r="K1290" s="1"/>
      <c r="L1290" s="1"/>
      <c r="M1290" s="1"/>
      <c r="N1290" s="1"/>
      <c r="O1290" s="1"/>
    </row>
    <row r="1291" spans="1:15" ht="9.75" customHeight="1">
      <c r="A1291" s="1"/>
      <c r="B1291" s="1"/>
      <c r="C1291" s="1"/>
      <c r="D1291" s="1"/>
      <c r="E1291" s="1"/>
      <c r="F1291" s="1"/>
      <c r="G1291" s="1"/>
      <c r="H1291" s="1"/>
      <c r="I1291" s="1"/>
      <c r="J1291" s="1"/>
      <c r="K1291" s="1"/>
      <c r="L1291" s="1"/>
      <c r="M1291" s="1"/>
      <c r="N1291" s="1"/>
      <c r="O1291" s="1"/>
    </row>
    <row r="1292" spans="1:15" ht="9.75" customHeight="1">
      <c r="A1292" s="1"/>
      <c r="B1292" s="1"/>
      <c r="C1292" s="1"/>
      <c r="D1292" s="1"/>
      <c r="E1292" s="1"/>
      <c r="F1292" s="1"/>
      <c r="G1292" s="1"/>
      <c r="H1292" s="1"/>
      <c r="I1292" s="1"/>
      <c r="J1292" s="1"/>
      <c r="K1292" s="1"/>
      <c r="L1292" s="1"/>
      <c r="M1292" s="1"/>
      <c r="N1292" s="1"/>
      <c r="O1292" s="1"/>
    </row>
    <row r="1293" spans="1:15" ht="9.75" customHeight="1">
      <c r="A1293" s="1"/>
      <c r="B1293" s="1"/>
      <c r="C1293" s="1"/>
      <c r="D1293" s="1"/>
      <c r="E1293" s="1"/>
      <c r="F1293" s="1"/>
      <c r="G1293" s="1"/>
      <c r="H1293" s="1"/>
      <c r="I1293" s="1"/>
      <c r="J1293" s="1"/>
      <c r="K1293" s="1"/>
      <c r="L1293" s="1"/>
      <c r="M1293" s="1"/>
      <c r="N1293" s="1"/>
      <c r="O1293" s="1"/>
    </row>
    <row r="1294" spans="1:15" ht="9.75" customHeight="1">
      <c r="A1294" s="1"/>
      <c r="B1294" s="1"/>
      <c r="C1294" s="1"/>
      <c r="D1294" s="1"/>
      <c r="E1294" s="1"/>
      <c r="F1294" s="1"/>
      <c r="G1294" s="1"/>
      <c r="H1294" s="1"/>
      <c r="I1294" s="1"/>
      <c r="J1294" s="1"/>
      <c r="K1294" s="1"/>
      <c r="L1294" s="1"/>
      <c r="M1294" s="1"/>
      <c r="N1294" s="1"/>
      <c r="O1294" s="1"/>
    </row>
    <row r="1295" spans="1:15" ht="9.75" customHeight="1">
      <c r="A1295" s="1"/>
      <c r="B1295" s="1"/>
      <c r="C1295" s="1"/>
      <c r="D1295" s="1"/>
      <c r="E1295" s="1"/>
      <c r="F1295" s="1"/>
      <c r="G1295" s="1"/>
      <c r="H1295" s="1"/>
      <c r="I1295" s="1"/>
      <c r="J1295" s="1"/>
      <c r="K1295" s="1"/>
      <c r="L1295" s="1"/>
      <c r="M1295" s="1"/>
      <c r="N1295" s="1"/>
      <c r="O1295" s="1"/>
    </row>
    <row r="1296" spans="1:15" ht="9.75" customHeight="1">
      <c r="A1296" s="1"/>
      <c r="B1296" s="1"/>
      <c r="C1296" s="1"/>
      <c r="D1296" s="1"/>
      <c r="E1296" s="1"/>
      <c r="F1296" s="1"/>
      <c r="G1296" s="1"/>
      <c r="H1296" s="1"/>
      <c r="I1296" s="1"/>
      <c r="J1296" s="1"/>
      <c r="K1296" s="1"/>
      <c r="L1296" s="1"/>
      <c r="M1296" s="1"/>
      <c r="N1296" s="1"/>
      <c r="O1296" s="1"/>
    </row>
    <row r="1297" spans="1:15" ht="9.75" customHeight="1">
      <c r="A1297" s="1"/>
      <c r="B1297" s="1"/>
      <c r="C1297" s="1"/>
      <c r="D1297" s="1"/>
      <c r="E1297" s="1"/>
      <c r="F1297" s="1"/>
      <c r="G1297" s="1"/>
      <c r="H1297" s="1"/>
      <c r="I1297" s="1"/>
      <c r="J1297" s="1"/>
      <c r="K1297" s="1"/>
      <c r="L1297" s="1"/>
      <c r="M1297" s="1"/>
      <c r="N1297" s="1"/>
      <c r="O1297" s="1"/>
    </row>
    <row r="1298" spans="1:15" ht="9.75" customHeight="1">
      <c r="A1298" s="1"/>
      <c r="B1298" s="1"/>
      <c r="C1298" s="1"/>
      <c r="D1298" s="1"/>
      <c r="E1298" s="1"/>
      <c r="F1298" s="1"/>
      <c r="G1298" s="1"/>
      <c r="H1298" s="1"/>
      <c r="I1298" s="1"/>
      <c r="J1298" s="1"/>
      <c r="K1298" s="1"/>
      <c r="L1298" s="1"/>
      <c r="M1298" s="1"/>
      <c r="N1298" s="1"/>
      <c r="O1298" s="1"/>
    </row>
    <row r="1299" spans="1:15" ht="9.75" customHeight="1">
      <c r="A1299" s="1"/>
      <c r="B1299" s="1"/>
      <c r="C1299" s="1"/>
      <c r="D1299" s="1"/>
      <c r="E1299" s="1"/>
      <c r="F1299" s="1"/>
      <c r="G1299" s="1"/>
      <c r="H1299" s="1"/>
      <c r="I1299" s="1"/>
      <c r="J1299" s="1"/>
      <c r="K1299" s="1"/>
      <c r="L1299" s="1"/>
      <c r="M1299" s="1"/>
      <c r="N1299" s="1"/>
      <c r="O1299" s="1"/>
    </row>
    <row r="1300" spans="1:15" ht="9.75" customHeight="1">
      <c r="A1300" s="1"/>
      <c r="B1300" s="1"/>
      <c r="C1300" s="1"/>
      <c r="D1300" s="1"/>
      <c r="E1300" s="1"/>
      <c r="F1300" s="1"/>
      <c r="G1300" s="1"/>
      <c r="H1300" s="1"/>
      <c r="I1300" s="1"/>
      <c r="J1300" s="1"/>
      <c r="K1300" s="1"/>
      <c r="L1300" s="1"/>
      <c r="M1300" s="1"/>
      <c r="N1300" s="1"/>
      <c r="O1300" s="1"/>
    </row>
    <row r="1301" spans="1:15" ht="9.75" customHeight="1">
      <c r="A1301" s="1"/>
      <c r="B1301" s="1"/>
      <c r="C1301" s="1"/>
      <c r="D1301" s="1"/>
      <c r="E1301" s="1"/>
      <c r="F1301" s="1"/>
      <c r="G1301" s="1"/>
      <c r="H1301" s="1"/>
      <c r="I1301" s="1"/>
      <c r="J1301" s="1"/>
      <c r="K1301" s="1"/>
      <c r="L1301" s="1"/>
      <c r="M1301" s="1"/>
      <c r="N1301" s="1"/>
      <c r="O1301" s="1"/>
    </row>
    <row r="1302" spans="1:15" ht="9.75" customHeight="1">
      <c r="A1302" s="1"/>
      <c r="B1302" s="1"/>
      <c r="C1302" s="1"/>
      <c r="D1302" s="1"/>
      <c r="E1302" s="1"/>
      <c r="F1302" s="1"/>
      <c r="G1302" s="1"/>
      <c r="H1302" s="1"/>
      <c r="I1302" s="1"/>
      <c r="J1302" s="1"/>
      <c r="K1302" s="1"/>
      <c r="L1302" s="1"/>
      <c r="M1302" s="1"/>
      <c r="N1302" s="1"/>
      <c r="O1302" s="1"/>
    </row>
    <row r="1303" spans="1:15" ht="9.75" customHeight="1">
      <c r="A1303" s="1"/>
      <c r="B1303" s="1"/>
      <c r="C1303" s="1"/>
      <c r="D1303" s="1"/>
      <c r="E1303" s="1"/>
      <c r="F1303" s="1"/>
      <c r="G1303" s="1"/>
      <c r="H1303" s="1"/>
      <c r="I1303" s="1"/>
      <c r="J1303" s="1"/>
      <c r="K1303" s="1"/>
      <c r="L1303" s="1"/>
      <c r="M1303" s="1"/>
      <c r="N1303" s="1"/>
      <c r="O1303" s="1"/>
    </row>
    <row r="1304" spans="1:15" ht="9.75" customHeight="1">
      <c r="A1304" s="1"/>
      <c r="B1304" s="1"/>
      <c r="C1304" s="1"/>
      <c r="D1304" s="1"/>
      <c r="E1304" s="1"/>
      <c r="F1304" s="1"/>
      <c r="G1304" s="1"/>
      <c r="H1304" s="1"/>
      <c r="I1304" s="1"/>
      <c r="J1304" s="1"/>
      <c r="K1304" s="1"/>
      <c r="L1304" s="1"/>
      <c r="M1304" s="1"/>
      <c r="N1304" s="1"/>
      <c r="O1304" s="1"/>
    </row>
    <row r="1305" spans="1:15" ht="9.75" customHeight="1">
      <c r="A1305" s="1"/>
      <c r="B1305" s="1"/>
      <c r="C1305" s="1"/>
      <c r="D1305" s="1"/>
      <c r="E1305" s="1"/>
      <c r="F1305" s="1"/>
      <c r="G1305" s="1"/>
      <c r="H1305" s="1"/>
      <c r="I1305" s="1"/>
      <c r="J1305" s="1"/>
      <c r="K1305" s="1"/>
      <c r="L1305" s="1"/>
      <c r="M1305" s="1"/>
      <c r="N1305" s="1"/>
      <c r="O1305" s="1"/>
    </row>
    <row r="1306" spans="1:15" ht="9.75" customHeight="1">
      <c r="A1306" s="1"/>
      <c r="B1306" s="1"/>
      <c r="C1306" s="1"/>
      <c r="D1306" s="1"/>
      <c r="E1306" s="1"/>
      <c r="F1306" s="1"/>
      <c r="G1306" s="1"/>
      <c r="H1306" s="1"/>
      <c r="I1306" s="1"/>
      <c r="J1306" s="1"/>
      <c r="K1306" s="1"/>
      <c r="L1306" s="1"/>
      <c r="M1306" s="1"/>
      <c r="N1306" s="1"/>
      <c r="O1306" s="1"/>
    </row>
    <row r="1307" spans="1:15" ht="9.75" customHeight="1">
      <c r="A1307" s="1"/>
      <c r="B1307" s="1"/>
      <c r="C1307" s="1"/>
      <c r="D1307" s="1"/>
      <c r="E1307" s="1"/>
      <c r="F1307" s="1"/>
      <c r="G1307" s="1"/>
      <c r="H1307" s="1"/>
      <c r="I1307" s="1"/>
      <c r="J1307" s="1"/>
      <c r="K1307" s="1"/>
      <c r="L1307" s="1"/>
      <c r="M1307" s="1"/>
      <c r="N1307" s="1"/>
      <c r="O1307" s="1"/>
    </row>
    <row r="1308" spans="1:15" ht="9.75" customHeight="1">
      <c r="A1308" s="1"/>
      <c r="B1308" s="1"/>
      <c r="C1308" s="1"/>
      <c r="D1308" s="1"/>
      <c r="E1308" s="1"/>
      <c r="F1308" s="1"/>
      <c r="G1308" s="1"/>
      <c r="H1308" s="1"/>
      <c r="I1308" s="1"/>
      <c r="J1308" s="1"/>
      <c r="K1308" s="1"/>
      <c r="L1308" s="1"/>
      <c r="M1308" s="1"/>
      <c r="N1308" s="1"/>
      <c r="O1308" s="1"/>
    </row>
    <row r="1309" spans="1:15" ht="9.75" customHeight="1">
      <c r="A1309" s="1"/>
      <c r="B1309" s="1"/>
      <c r="C1309" s="1"/>
      <c r="D1309" s="1"/>
      <c r="E1309" s="1"/>
      <c r="F1309" s="1"/>
      <c r="G1309" s="1"/>
      <c r="H1309" s="1"/>
      <c r="I1309" s="1"/>
      <c r="J1309" s="1"/>
      <c r="K1309" s="1"/>
      <c r="L1309" s="1"/>
      <c r="M1309" s="1"/>
      <c r="N1309" s="1"/>
      <c r="O1309" s="1"/>
    </row>
    <row r="1310" spans="1:15" ht="9.75" customHeight="1">
      <c r="A1310" s="1"/>
      <c r="B1310" s="1"/>
      <c r="C1310" s="1"/>
      <c r="D1310" s="1"/>
      <c r="E1310" s="1"/>
      <c r="F1310" s="1"/>
      <c r="G1310" s="1"/>
      <c r="H1310" s="1"/>
      <c r="I1310" s="1"/>
      <c r="J1310" s="1"/>
      <c r="K1310" s="1"/>
      <c r="L1310" s="1"/>
      <c r="M1310" s="1"/>
      <c r="N1310" s="1"/>
      <c r="O1310" s="1"/>
    </row>
    <row r="1311" spans="1:15" ht="9.75" customHeight="1">
      <c r="A1311" s="1"/>
      <c r="B1311" s="1"/>
      <c r="C1311" s="1"/>
      <c r="D1311" s="1"/>
      <c r="E1311" s="1"/>
      <c r="F1311" s="1"/>
      <c r="G1311" s="1"/>
      <c r="H1311" s="1"/>
      <c r="I1311" s="1"/>
      <c r="J1311" s="1"/>
      <c r="K1311" s="1"/>
      <c r="L1311" s="1"/>
      <c r="M1311" s="1"/>
      <c r="N1311" s="1"/>
      <c r="O1311" s="1"/>
    </row>
    <row r="1312" spans="1:15" ht="9.75" customHeight="1">
      <c r="A1312" s="1"/>
      <c r="B1312" s="1"/>
      <c r="C1312" s="1"/>
      <c r="D1312" s="1"/>
      <c r="E1312" s="1"/>
      <c r="F1312" s="1"/>
      <c r="G1312" s="1"/>
      <c r="H1312" s="1"/>
      <c r="I1312" s="1"/>
      <c r="J1312" s="1"/>
      <c r="K1312" s="1"/>
      <c r="L1312" s="1"/>
      <c r="M1312" s="1"/>
      <c r="N1312" s="1"/>
      <c r="O1312" s="1"/>
    </row>
    <row r="1313" spans="1:15" ht="9.75" customHeight="1">
      <c r="A1313" s="1"/>
      <c r="B1313" s="1"/>
      <c r="C1313" s="1"/>
      <c r="D1313" s="1"/>
      <c r="E1313" s="1"/>
      <c r="F1313" s="1"/>
      <c r="G1313" s="1"/>
      <c r="H1313" s="1"/>
      <c r="I1313" s="1"/>
      <c r="J1313" s="1"/>
      <c r="K1313" s="1"/>
      <c r="L1313" s="1"/>
      <c r="M1313" s="1"/>
      <c r="N1313" s="1"/>
      <c r="O1313" s="1"/>
    </row>
    <row r="1314" spans="1:15" ht="9.75" customHeight="1">
      <c r="A1314" s="1"/>
      <c r="B1314" s="1"/>
      <c r="C1314" s="1"/>
      <c r="D1314" s="1"/>
      <c r="E1314" s="1"/>
      <c r="F1314" s="1"/>
      <c r="G1314" s="1"/>
      <c r="H1314" s="1"/>
      <c r="I1314" s="1"/>
      <c r="J1314" s="1"/>
      <c r="K1314" s="1"/>
      <c r="L1314" s="1"/>
      <c r="M1314" s="1"/>
      <c r="N1314" s="1"/>
      <c r="O1314" s="1"/>
    </row>
    <row r="1315" spans="1:15" ht="9.75" customHeight="1">
      <c r="A1315" s="1"/>
      <c r="B1315" s="1"/>
      <c r="C1315" s="1"/>
      <c r="D1315" s="1"/>
      <c r="E1315" s="1"/>
      <c r="F1315" s="1"/>
      <c r="G1315" s="1"/>
      <c r="H1315" s="1"/>
      <c r="I1315" s="1"/>
      <c r="J1315" s="1"/>
      <c r="K1315" s="1"/>
      <c r="L1315" s="1"/>
      <c r="M1315" s="1"/>
      <c r="N1315" s="1"/>
      <c r="O1315" s="1"/>
    </row>
    <row r="1316" spans="1:15" ht="9.75" customHeight="1">
      <c r="A1316" s="1"/>
      <c r="B1316" s="1"/>
      <c r="C1316" s="1"/>
      <c r="D1316" s="1"/>
      <c r="E1316" s="1"/>
      <c r="F1316" s="1"/>
      <c r="G1316" s="1"/>
      <c r="H1316" s="1"/>
      <c r="I1316" s="1"/>
      <c r="J1316" s="1"/>
      <c r="K1316" s="1"/>
      <c r="L1316" s="1"/>
      <c r="M1316" s="1"/>
      <c r="N1316" s="1"/>
      <c r="O1316" s="1"/>
    </row>
    <row r="1317" spans="1:15" ht="9.75" customHeight="1">
      <c r="A1317" s="1"/>
      <c r="B1317" s="1"/>
      <c r="C1317" s="1"/>
      <c r="D1317" s="1"/>
      <c r="E1317" s="1"/>
      <c r="F1317" s="1"/>
      <c r="G1317" s="1"/>
      <c r="H1317" s="1"/>
      <c r="I1317" s="1"/>
      <c r="J1317" s="1"/>
      <c r="K1317" s="1"/>
      <c r="L1317" s="1"/>
      <c r="M1317" s="1"/>
      <c r="N1317" s="1"/>
      <c r="O1317" s="1"/>
    </row>
    <row r="1318" spans="1:15" ht="9.75" customHeight="1">
      <c r="A1318" s="1"/>
      <c r="B1318" s="1"/>
      <c r="C1318" s="1"/>
      <c r="D1318" s="1"/>
      <c r="E1318" s="1"/>
      <c r="F1318" s="1"/>
      <c r="G1318" s="1"/>
      <c r="H1318" s="1"/>
      <c r="I1318" s="1"/>
      <c r="J1318" s="1"/>
      <c r="K1318" s="1"/>
      <c r="L1318" s="1"/>
      <c r="M1318" s="1"/>
      <c r="N1318" s="1"/>
      <c r="O1318" s="1"/>
    </row>
    <row r="1319" spans="1:15" ht="9.75" customHeight="1">
      <c r="A1319" s="1"/>
      <c r="B1319" s="1"/>
      <c r="C1319" s="1"/>
      <c r="D1319" s="1"/>
      <c r="E1319" s="1"/>
      <c r="F1319" s="1"/>
      <c r="G1319" s="1"/>
      <c r="H1319" s="1"/>
      <c r="I1319" s="1"/>
      <c r="J1319" s="1"/>
      <c r="K1319" s="1"/>
      <c r="L1319" s="1"/>
      <c r="M1319" s="1"/>
      <c r="N1319" s="1"/>
      <c r="O1319" s="1"/>
    </row>
    <row r="1320" spans="1:15" ht="9.75" customHeight="1">
      <c r="A1320" s="1"/>
      <c r="B1320" s="1"/>
      <c r="C1320" s="1"/>
      <c r="D1320" s="1"/>
      <c r="E1320" s="1"/>
      <c r="F1320" s="1"/>
      <c r="G1320" s="1"/>
      <c r="H1320" s="1"/>
      <c r="I1320" s="1"/>
      <c r="J1320" s="1"/>
      <c r="K1320" s="1"/>
      <c r="L1320" s="1"/>
      <c r="M1320" s="1"/>
      <c r="N1320" s="1"/>
      <c r="O1320" s="1"/>
    </row>
    <row r="1321" spans="1:15" ht="9.75" customHeight="1">
      <c r="A1321" s="1"/>
      <c r="B1321" s="1"/>
      <c r="C1321" s="1"/>
      <c r="D1321" s="1"/>
      <c r="E1321" s="1"/>
      <c r="F1321" s="1"/>
      <c r="G1321" s="1"/>
      <c r="H1321" s="1"/>
      <c r="I1321" s="1"/>
      <c r="J1321" s="1"/>
      <c r="K1321" s="1"/>
      <c r="L1321" s="1"/>
      <c r="M1321" s="1"/>
      <c r="N1321" s="1"/>
      <c r="O1321" s="1"/>
    </row>
    <row r="1322" spans="1:15" ht="9.75" customHeight="1">
      <c r="A1322" s="1"/>
      <c r="B1322" s="1"/>
      <c r="C1322" s="1"/>
      <c r="D1322" s="1"/>
      <c r="E1322" s="1"/>
      <c r="F1322" s="1"/>
      <c r="G1322" s="1"/>
      <c r="H1322" s="1"/>
      <c r="I1322" s="1"/>
      <c r="J1322" s="1"/>
      <c r="K1322" s="1"/>
      <c r="L1322" s="1"/>
      <c r="M1322" s="1"/>
      <c r="N1322" s="1"/>
      <c r="O1322" s="1"/>
    </row>
    <row r="1323" spans="1:15" ht="9.75" customHeight="1">
      <c r="A1323" s="1"/>
      <c r="B1323" s="1"/>
      <c r="C1323" s="1"/>
      <c r="D1323" s="1"/>
      <c r="E1323" s="1"/>
      <c r="F1323" s="1"/>
      <c r="G1323" s="1"/>
      <c r="H1323" s="1"/>
      <c r="I1323" s="1"/>
      <c r="J1323" s="1"/>
      <c r="K1323" s="1"/>
      <c r="L1323" s="1"/>
      <c r="M1323" s="1"/>
      <c r="N1323" s="1"/>
      <c r="O1323" s="1"/>
    </row>
    <row r="1324" spans="1:15" ht="9.75" customHeight="1">
      <c r="A1324" s="1"/>
      <c r="B1324" s="1"/>
      <c r="C1324" s="1"/>
      <c r="D1324" s="1"/>
      <c r="E1324" s="1"/>
      <c r="F1324" s="1"/>
      <c r="G1324" s="1"/>
      <c r="H1324" s="1"/>
      <c r="I1324" s="1"/>
      <c r="J1324" s="1"/>
      <c r="K1324" s="1"/>
      <c r="L1324" s="1"/>
      <c r="M1324" s="1"/>
      <c r="N1324" s="1"/>
      <c r="O1324" s="1"/>
    </row>
    <row r="1325" spans="1:15" ht="9.75" customHeight="1">
      <c r="A1325" s="1"/>
      <c r="B1325" s="1"/>
      <c r="C1325" s="1"/>
      <c r="D1325" s="1"/>
      <c r="E1325" s="1"/>
      <c r="F1325" s="1"/>
      <c r="G1325" s="1"/>
      <c r="H1325" s="1"/>
      <c r="I1325" s="1"/>
      <c r="J1325" s="1"/>
      <c r="K1325" s="1"/>
      <c r="L1325" s="1"/>
      <c r="M1325" s="1"/>
      <c r="N1325" s="1"/>
      <c r="O1325" s="1"/>
    </row>
    <row r="1326" spans="1:15" ht="9.75" customHeight="1">
      <c r="A1326" s="1"/>
      <c r="B1326" s="1"/>
      <c r="C1326" s="1"/>
      <c r="D1326" s="1"/>
      <c r="E1326" s="1"/>
      <c r="F1326" s="1"/>
      <c r="G1326" s="1"/>
      <c r="H1326" s="1"/>
      <c r="I1326" s="1"/>
      <c r="J1326" s="1"/>
      <c r="K1326" s="1"/>
      <c r="L1326" s="1"/>
      <c r="M1326" s="1"/>
      <c r="N1326" s="1"/>
      <c r="O1326" s="1"/>
    </row>
    <row r="1327" spans="1:15" ht="9.75" customHeight="1">
      <c r="A1327" s="1"/>
      <c r="B1327" s="1"/>
      <c r="C1327" s="1"/>
      <c r="D1327" s="1"/>
      <c r="E1327" s="1"/>
      <c r="F1327" s="1"/>
      <c r="G1327" s="1"/>
      <c r="H1327" s="1"/>
      <c r="I1327" s="1"/>
      <c r="J1327" s="1"/>
      <c r="K1327" s="1"/>
      <c r="L1327" s="1"/>
      <c r="M1327" s="1"/>
      <c r="N1327" s="1"/>
      <c r="O1327" s="1"/>
    </row>
    <row r="1328" spans="1:15" ht="9.75" customHeight="1">
      <c r="A1328" s="1"/>
      <c r="B1328" s="1"/>
      <c r="C1328" s="1"/>
      <c r="D1328" s="1"/>
      <c r="E1328" s="1"/>
      <c r="F1328" s="1"/>
      <c r="G1328" s="1"/>
      <c r="H1328" s="1"/>
      <c r="I1328" s="1"/>
      <c r="J1328" s="1"/>
      <c r="K1328" s="1"/>
      <c r="L1328" s="1"/>
      <c r="M1328" s="1"/>
      <c r="N1328" s="1"/>
      <c r="O1328" s="1"/>
    </row>
    <row r="1329" spans="1:15" ht="9.75" customHeight="1">
      <c r="A1329" s="1"/>
      <c r="B1329" s="1"/>
      <c r="C1329" s="1"/>
      <c r="D1329" s="1"/>
      <c r="E1329" s="1"/>
      <c r="F1329" s="1"/>
      <c r="G1329" s="1"/>
      <c r="H1329" s="1"/>
      <c r="I1329" s="1"/>
      <c r="J1329" s="1"/>
      <c r="K1329" s="1"/>
      <c r="L1329" s="1"/>
      <c r="M1329" s="1"/>
      <c r="N1329" s="1"/>
      <c r="O1329" s="1"/>
    </row>
    <row r="1330" spans="1:15" ht="9.75" customHeight="1">
      <c r="A1330" s="1"/>
      <c r="B1330" s="1"/>
      <c r="C1330" s="1"/>
      <c r="D1330" s="1"/>
      <c r="E1330" s="1"/>
      <c r="F1330" s="1"/>
      <c r="G1330" s="1"/>
      <c r="H1330" s="1"/>
      <c r="I1330" s="1"/>
      <c r="J1330" s="1"/>
      <c r="K1330" s="1"/>
      <c r="L1330" s="1"/>
      <c r="M1330" s="1"/>
      <c r="N1330" s="1"/>
      <c r="O1330" s="1"/>
    </row>
    <row r="1331" spans="1:15" ht="9.75" customHeight="1">
      <c r="A1331" s="1"/>
      <c r="B1331" s="1"/>
      <c r="C1331" s="1"/>
      <c r="D1331" s="1"/>
      <c r="E1331" s="1"/>
      <c r="F1331" s="1"/>
      <c r="G1331" s="1"/>
      <c r="H1331" s="1"/>
      <c r="I1331" s="1"/>
      <c r="J1331" s="1"/>
      <c r="K1331" s="1"/>
      <c r="L1331" s="1"/>
      <c r="M1331" s="1"/>
      <c r="N1331" s="1"/>
      <c r="O1331" s="1"/>
    </row>
    <row r="1332" spans="1:15">
      <c r="A1332" s="1"/>
      <c r="B1332" s="1"/>
      <c r="C1332" s="1"/>
      <c r="D1332" s="1"/>
      <c r="E1332" s="1"/>
      <c r="F1332" s="1"/>
      <c r="G1332" s="1"/>
      <c r="H1332" s="1"/>
      <c r="I1332" s="1"/>
      <c r="J1332" s="1"/>
      <c r="K1332" s="1"/>
      <c r="L1332" s="1"/>
      <c r="M1332" s="1"/>
      <c r="N1332" s="1"/>
      <c r="O1332" s="1"/>
    </row>
    <row r="1333" spans="1:15">
      <c r="A1333" s="1"/>
      <c r="B1333" s="1"/>
      <c r="C1333" s="1"/>
      <c r="D1333" s="1"/>
      <c r="E1333" s="1"/>
      <c r="F1333" s="1"/>
      <c r="G1333" s="1"/>
      <c r="H1333" s="1"/>
      <c r="I1333" s="1"/>
      <c r="J1333" s="1"/>
      <c r="K1333" s="1"/>
      <c r="L1333" s="1"/>
      <c r="M1333" s="1"/>
      <c r="N1333" s="1"/>
      <c r="O1333" s="1"/>
    </row>
    <row r="1334" spans="1:15">
      <c r="A1334" s="1"/>
      <c r="B1334" s="1"/>
      <c r="C1334" s="1"/>
      <c r="D1334" s="1"/>
      <c r="E1334" s="1"/>
      <c r="F1334" s="1"/>
      <c r="G1334" s="1"/>
      <c r="H1334" s="1"/>
      <c r="I1334" s="1"/>
      <c r="J1334" s="1"/>
      <c r="K1334" s="1"/>
      <c r="L1334" s="1"/>
      <c r="M1334" s="1"/>
      <c r="N1334" s="1"/>
      <c r="O1334" s="1"/>
    </row>
    <row r="1335" spans="1:15">
      <c r="A1335" s="1"/>
      <c r="B1335" s="1"/>
      <c r="C1335" s="1"/>
      <c r="D1335" s="1"/>
      <c r="E1335" s="1"/>
      <c r="F1335" s="1"/>
      <c r="G1335" s="1"/>
      <c r="H1335" s="1"/>
      <c r="I1335" s="1"/>
      <c r="J1335" s="1"/>
      <c r="K1335" s="1"/>
      <c r="L1335" s="1"/>
      <c r="M1335" s="1"/>
      <c r="N1335" s="1"/>
      <c r="O1335" s="1"/>
    </row>
    <row r="1336" spans="1:15">
      <c r="A1336" s="1"/>
      <c r="B1336" s="1"/>
      <c r="C1336" s="1"/>
      <c r="D1336" s="1"/>
      <c r="E1336" s="1"/>
      <c r="F1336" s="1"/>
      <c r="G1336" s="1"/>
      <c r="H1336" s="1"/>
      <c r="I1336" s="1"/>
      <c r="J1336" s="1"/>
      <c r="K1336" s="1"/>
      <c r="L1336" s="1"/>
      <c r="M1336" s="1"/>
      <c r="N1336" s="1"/>
      <c r="O1336" s="1"/>
    </row>
    <row r="1337" spans="1:15">
      <c r="A1337" s="1"/>
      <c r="B1337" s="1"/>
      <c r="C1337" s="1"/>
      <c r="D1337" s="1"/>
      <c r="E1337" s="1"/>
      <c r="F1337" s="1"/>
      <c r="G1337" s="1"/>
      <c r="H1337" s="1"/>
      <c r="I1337" s="1"/>
      <c r="J1337" s="1"/>
      <c r="K1337" s="1"/>
      <c r="L1337" s="1"/>
      <c r="M1337" s="1"/>
      <c r="N1337" s="1"/>
      <c r="O1337" s="1"/>
    </row>
    <row r="1338" spans="1:15">
      <c r="A1338" s="1"/>
      <c r="B1338" s="1"/>
      <c r="C1338" s="1"/>
      <c r="D1338" s="1"/>
      <c r="E1338" s="1"/>
      <c r="F1338" s="1"/>
      <c r="G1338" s="1"/>
      <c r="H1338" s="1"/>
      <c r="I1338" s="1"/>
      <c r="J1338" s="1"/>
      <c r="K1338" s="1"/>
      <c r="L1338" s="1"/>
      <c r="M1338" s="1"/>
      <c r="N1338" s="1"/>
      <c r="O1338" s="1"/>
    </row>
    <row r="1339" spans="1:15">
      <c r="A1339" s="1"/>
      <c r="B1339" s="1"/>
      <c r="C1339" s="1"/>
      <c r="D1339" s="1"/>
      <c r="E1339" s="1"/>
      <c r="F1339" s="1"/>
      <c r="G1339" s="1"/>
      <c r="H1339" s="1"/>
      <c r="I1339" s="1"/>
      <c r="J1339" s="1"/>
      <c r="K1339" s="1"/>
      <c r="L1339" s="1"/>
      <c r="M1339" s="1"/>
      <c r="N1339" s="1"/>
      <c r="O1339" s="1"/>
    </row>
    <row r="1340" spans="1:15">
      <c r="A1340" s="1"/>
      <c r="B1340" s="1"/>
      <c r="C1340" s="1"/>
      <c r="D1340" s="1"/>
      <c r="E1340" s="1"/>
      <c r="F1340" s="1"/>
      <c r="G1340" s="1"/>
      <c r="H1340" s="1"/>
      <c r="I1340" s="1"/>
      <c r="J1340" s="1"/>
      <c r="K1340" s="1"/>
      <c r="L1340" s="1"/>
      <c r="M1340" s="1"/>
      <c r="N1340" s="1"/>
      <c r="O1340" s="1"/>
    </row>
    <row r="1341" spans="1:15">
      <c r="A1341" s="1"/>
      <c r="B1341" s="1"/>
      <c r="C1341" s="1"/>
      <c r="D1341" s="1"/>
      <c r="E1341" s="1"/>
      <c r="F1341" s="1"/>
      <c r="G1341" s="1"/>
      <c r="H1341" s="1"/>
      <c r="I1341" s="1"/>
      <c r="J1341" s="1"/>
      <c r="K1341" s="1"/>
      <c r="L1341" s="1"/>
      <c r="M1341" s="1"/>
      <c r="N1341" s="1"/>
      <c r="O1341" s="1"/>
    </row>
    <row r="1342" spans="1:15">
      <c r="A1342" s="1"/>
      <c r="B1342" s="1"/>
      <c r="C1342" s="1"/>
      <c r="D1342" s="1"/>
      <c r="E1342" s="1"/>
      <c r="F1342" s="1"/>
      <c r="G1342" s="1"/>
      <c r="H1342" s="1"/>
      <c r="I1342" s="1"/>
      <c r="J1342" s="1"/>
      <c r="K1342" s="1"/>
      <c r="L1342" s="1"/>
      <c r="M1342" s="1"/>
      <c r="N1342" s="1"/>
      <c r="O1342" s="1"/>
    </row>
    <row r="1343" spans="1:15">
      <c r="A1343" s="1"/>
      <c r="B1343" s="1"/>
      <c r="C1343" s="1"/>
      <c r="D1343" s="1"/>
      <c r="E1343" s="1"/>
      <c r="F1343" s="1"/>
      <c r="G1343" s="1"/>
      <c r="H1343" s="1"/>
      <c r="I1343" s="1"/>
      <c r="J1343" s="1"/>
      <c r="K1343" s="1"/>
      <c r="L1343" s="1"/>
      <c r="M1343" s="1"/>
      <c r="N1343" s="1"/>
      <c r="O1343" s="1"/>
    </row>
    <row r="1344" spans="1:15">
      <c r="A1344" s="1"/>
      <c r="B1344" s="1"/>
      <c r="C1344" s="1"/>
      <c r="D1344" s="1"/>
      <c r="E1344" s="1"/>
      <c r="F1344" s="1"/>
      <c r="G1344" s="1"/>
      <c r="H1344" s="1"/>
      <c r="I1344" s="1"/>
      <c r="J1344" s="1"/>
      <c r="K1344" s="1"/>
      <c r="L1344" s="1"/>
      <c r="M1344" s="1"/>
      <c r="N1344" s="1"/>
      <c r="O1344" s="1"/>
    </row>
    <row r="1345" spans="1:15">
      <c r="A1345" s="1"/>
      <c r="B1345" s="1"/>
      <c r="C1345" s="1"/>
      <c r="D1345" s="1"/>
      <c r="E1345" s="1"/>
      <c r="F1345" s="1"/>
      <c r="G1345" s="1"/>
      <c r="H1345" s="1"/>
      <c r="I1345" s="1"/>
      <c r="J1345" s="1"/>
      <c r="K1345" s="1"/>
      <c r="L1345" s="1"/>
      <c r="M1345" s="1"/>
      <c r="N1345" s="1"/>
      <c r="O1345" s="1"/>
    </row>
    <row r="1346" spans="1:15">
      <c r="A1346" s="1"/>
      <c r="B1346" s="1"/>
      <c r="C1346" s="1"/>
      <c r="D1346" s="1"/>
      <c r="E1346" s="1"/>
      <c r="F1346" s="1"/>
      <c r="G1346" s="1"/>
      <c r="H1346" s="1"/>
      <c r="I1346" s="1"/>
      <c r="J1346" s="1"/>
      <c r="K1346" s="1"/>
      <c r="L1346" s="1"/>
      <c r="M1346" s="1"/>
      <c r="N1346" s="1"/>
      <c r="O1346" s="1"/>
    </row>
    <row r="1347" spans="1:15">
      <c r="A1347" s="1"/>
      <c r="B1347" s="1"/>
      <c r="C1347" s="1"/>
      <c r="D1347" s="1"/>
      <c r="E1347" s="1"/>
      <c r="F1347" s="1"/>
      <c r="G1347" s="1"/>
      <c r="H1347" s="1"/>
      <c r="I1347" s="1"/>
      <c r="J1347" s="1"/>
      <c r="K1347" s="1"/>
      <c r="L1347" s="1"/>
      <c r="M1347" s="1"/>
      <c r="N1347" s="1"/>
      <c r="O1347" s="1"/>
    </row>
    <row r="1348" spans="1:15">
      <c r="A1348" s="1"/>
      <c r="B1348" s="1"/>
      <c r="C1348" s="1"/>
      <c r="D1348" s="1"/>
      <c r="E1348" s="1"/>
      <c r="F1348" s="1"/>
      <c r="G1348" s="1"/>
      <c r="H1348" s="1"/>
      <c r="I1348" s="1"/>
      <c r="J1348" s="1"/>
      <c r="K1348" s="1"/>
      <c r="L1348" s="1"/>
      <c r="M1348" s="1"/>
      <c r="N1348" s="1"/>
      <c r="O1348" s="1"/>
    </row>
    <row r="1349" spans="1:15">
      <c r="A1349" s="1"/>
      <c r="B1349" s="1"/>
      <c r="C1349" s="1"/>
      <c r="D1349" s="1"/>
      <c r="E1349" s="1"/>
      <c r="F1349" s="1"/>
      <c r="G1349" s="1"/>
      <c r="H1349" s="1"/>
      <c r="I1349" s="1"/>
      <c r="J1349" s="1"/>
      <c r="K1349" s="1"/>
      <c r="L1349" s="1"/>
      <c r="M1349" s="1"/>
      <c r="N1349" s="1"/>
      <c r="O1349" s="1"/>
    </row>
    <row r="1350" spans="1:15">
      <c r="A1350" s="1"/>
      <c r="B1350" s="1"/>
      <c r="C1350" s="1"/>
      <c r="D1350" s="1"/>
      <c r="E1350" s="1"/>
      <c r="F1350" s="1"/>
      <c r="G1350" s="1"/>
      <c r="H1350" s="1"/>
      <c r="I1350" s="1"/>
      <c r="J1350" s="1"/>
      <c r="K1350" s="1"/>
      <c r="L1350" s="1"/>
      <c r="M1350" s="1"/>
      <c r="N1350" s="1"/>
      <c r="O1350" s="1"/>
    </row>
    <row r="1351" spans="1:15">
      <c r="A1351" s="1"/>
      <c r="B1351" s="1"/>
      <c r="C1351" s="1"/>
      <c r="D1351" s="1"/>
      <c r="E1351" s="1"/>
      <c r="F1351" s="1"/>
      <c r="G1351" s="1"/>
      <c r="H1351" s="1"/>
      <c r="I1351" s="1"/>
      <c r="J1351" s="1"/>
      <c r="K1351" s="1"/>
      <c r="L1351" s="1"/>
      <c r="M1351" s="1"/>
      <c r="N1351" s="1"/>
      <c r="O1351" s="1"/>
    </row>
    <row r="1352" spans="1:15">
      <c r="A1352" s="1"/>
      <c r="B1352" s="1"/>
      <c r="C1352" s="1"/>
      <c r="D1352" s="1"/>
      <c r="E1352" s="1"/>
      <c r="F1352" s="1"/>
      <c r="G1352" s="1"/>
      <c r="H1352" s="1"/>
      <c r="I1352" s="1"/>
      <c r="J1352" s="1"/>
      <c r="K1352" s="1"/>
      <c r="L1352" s="1"/>
      <c r="M1352" s="1"/>
      <c r="N1352" s="1"/>
      <c r="O1352" s="1"/>
    </row>
    <row r="1353" spans="1:15">
      <c r="A1353" s="1"/>
      <c r="B1353" s="1"/>
      <c r="C1353" s="1"/>
      <c r="D1353" s="1"/>
      <c r="E1353" s="1"/>
      <c r="F1353" s="1"/>
      <c r="G1353" s="1"/>
      <c r="H1353" s="1"/>
      <c r="I1353" s="1"/>
      <c r="J1353" s="1"/>
      <c r="K1353" s="1"/>
      <c r="L1353" s="1"/>
      <c r="M1353" s="1"/>
      <c r="N1353" s="1"/>
      <c r="O1353" s="1"/>
    </row>
    <row r="1354" spans="1:15">
      <c r="A1354" s="1"/>
      <c r="B1354" s="1"/>
      <c r="C1354" s="1"/>
      <c r="D1354" s="1"/>
      <c r="E1354" s="1"/>
      <c r="F1354" s="1"/>
      <c r="G1354" s="1"/>
      <c r="H1354" s="1"/>
      <c r="I1354" s="1"/>
      <c r="J1354" s="1"/>
      <c r="K1354" s="1"/>
      <c r="L1354" s="1"/>
      <c r="M1354" s="1"/>
      <c r="N1354" s="1"/>
      <c r="O1354" s="1"/>
    </row>
    <row r="1355" spans="1:15">
      <c r="A1355" s="1"/>
      <c r="B1355" s="1"/>
      <c r="C1355" s="1"/>
      <c r="D1355" s="1"/>
      <c r="E1355" s="1"/>
      <c r="F1355" s="1"/>
      <c r="G1355" s="1"/>
      <c r="H1355" s="1"/>
      <c r="I1355" s="1"/>
      <c r="J1355" s="1"/>
      <c r="K1355" s="1"/>
      <c r="L1355" s="1"/>
      <c r="M1355" s="1"/>
      <c r="N1355" s="1"/>
      <c r="O1355" s="1"/>
    </row>
    <row r="1356" spans="1:15">
      <c r="A1356" s="1"/>
      <c r="B1356" s="1"/>
      <c r="C1356" s="1"/>
      <c r="D1356" s="1"/>
      <c r="E1356" s="1"/>
      <c r="F1356" s="1"/>
      <c r="G1356" s="1"/>
      <c r="H1356" s="1"/>
      <c r="I1356" s="1"/>
      <c r="J1356" s="1"/>
      <c r="K1356" s="1"/>
      <c r="L1356" s="1"/>
      <c r="M1356" s="1"/>
      <c r="N1356" s="1"/>
      <c r="O1356" s="1"/>
    </row>
    <row r="1357" spans="1:15">
      <c r="A1357" s="1"/>
      <c r="B1357" s="1"/>
      <c r="C1357" s="1"/>
      <c r="D1357" s="1"/>
      <c r="E1357" s="1"/>
      <c r="F1357" s="1"/>
      <c r="G1357" s="1"/>
      <c r="H1357" s="1"/>
      <c r="I1357" s="1"/>
      <c r="J1357" s="1"/>
      <c r="K1357" s="1"/>
      <c r="L1357" s="1"/>
      <c r="M1357" s="1"/>
      <c r="N1357" s="1"/>
      <c r="O1357" s="1"/>
    </row>
    <row r="1358" spans="1:15">
      <c r="A1358" s="1"/>
      <c r="B1358" s="1"/>
      <c r="C1358" s="1"/>
      <c r="D1358" s="1"/>
      <c r="E1358" s="1"/>
      <c r="F1358" s="1"/>
      <c r="G1358" s="1"/>
      <c r="H1358" s="1"/>
      <c r="I1358" s="1"/>
      <c r="J1358" s="1"/>
      <c r="K1358" s="1"/>
      <c r="L1358" s="1"/>
      <c r="M1358" s="1"/>
      <c r="N1358" s="1"/>
      <c r="O1358" s="1"/>
    </row>
    <row r="1359" spans="1:15">
      <c r="A1359" s="1"/>
      <c r="B1359" s="1"/>
      <c r="C1359" s="1"/>
      <c r="D1359" s="1"/>
      <c r="E1359" s="1"/>
      <c r="F1359" s="1"/>
      <c r="G1359" s="1"/>
      <c r="H1359" s="1"/>
      <c r="I1359" s="1"/>
      <c r="J1359" s="1"/>
      <c r="K1359" s="1"/>
      <c r="L1359" s="1"/>
      <c r="M1359" s="1"/>
      <c r="N1359" s="1"/>
      <c r="O1359" s="1"/>
    </row>
    <row r="1360" spans="1:15">
      <c r="A1360" s="1"/>
      <c r="B1360" s="1"/>
      <c r="C1360" s="1"/>
      <c r="D1360" s="1"/>
      <c r="E1360" s="1"/>
      <c r="F1360" s="1"/>
      <c r="G1360" s="1"/>
      <c r="H1360" s="1"/>
      <c r="I1360" s="1"/>
      <c r="J1360" s="1"/>
      <c r="K1360" s="1"/>
      <c r="L1360" s="1"/>
      <c r="M1360" s="1"/>
      <c r="N1360" s="1"/>
      <c r="O1360" s="1"/>
    </row>
    <row r="1361" spans="1:15">
      <c r="A1361" s="1"/>
      <c r="B1361" s="1"/>
      <c r="C1361" s="1"/>
      <c r="D1361" s="1"/>
      <c r="E1361" s="1"/>
      <c r="F1361" s="1"/>
      <c r="G1361" s="1"/>
      <c r="H1361" s="1"/>
      <c r="I1361" s="1"/>
      <c r="J1361" s="1"/>
      <c r="K1361" s="1"/>
      <c r="L1361" s="1"/>
      <c r="M1361" s="1"/>
      <c r="N1361" s="1"/>
      <c r="O1361" s="1"/>
    </row>
    <row r="1362" spans="1:15">
      <c r="A1362" s="1"/>
      <c r="B1362" s="1"/>
      <c r="C1362" s="1"/>
      <c r="D1362" s="1"/>
      <c r="E1362" s="1"/>
      <c r="F1362" s="1"/>
      <c r="G1362" s="1"/>
      <c r="H1362" s="1"/>
      <c r="I1362" s="1"/>
      <c r="J1362" s="1"/>
      <c r="K1362" s="1"/>
      <c r="L1362" s="1"/>
      <c r="M1362" s="1"/>
      <c r="N1362" s="1"/>
      <c r="O1362" s="1"/>
    </row>
    <row r="1363" spans="1:15">
      <c r="A1363" s="1"/>
      <c r="B1363" s="1"/>
      <c r="C1363" s="1"/>
      <c r="D1363" s="1"/>
      <c r="E1363" s="1"/>
      <c r="F1363" s="1"/>
      <c r="G1363" s="1"/>
      <c r="H1363" s="1"/>
      <c r="I1363" s="1"/>
      <c r="J1363" s="1"/>
      <c r="K1363" s="1"/>
      <c r="L1363" s="1"/>
      <c r="M1363" s="1"/>
      <c r="N1363" s="1"/>
      <c r="O1363" s="1"/>
    </row>
    <row r="1364" spans="1:15">
      <c r="A1364" s="1"/>
      <c r="B1364" s="1"/>
      <c r="C1364" s="1"/>
      <c r="D1364" s="1"/>
      <c r="E1364" s="1"/>
      <c r="F1364" s="1"/>
      <c r="G1364" s="1"/>
      <c r="H1364" s="1"/>
      <c r="I1364" s="1"/>
      <c r="J1364" s="1"/>
      <c r="K1364" s="1"/>
      <c r="L1364" s="1"/>
      <c r="M1364" s="1"/>
      <c r="N1364" s="1"/>
      <c r="O1364" s="1"/>
    </row>
    <row r="1365" spans="1:15">
      <c r="A1365" s="1"/>
      <c r="B1365" s="1"/>
      <c r="C1365" s="1"/>
      <c r="D1365" s="1"/>
      <c r="E1365" s="1"/>
      <c r="F1365" s="1"/>
      <c r="G1365" s="1"/>
      <c r="H1365" s="1"/>
      <c r="I1365" s="1"/>
      <c r="J1365" s="1"/>
      <c r="K1365" s="1"/>
      <c r="L1365" s="1"/>
      <c r="M1365" s="1"/>
      <c r="N1365" s="1"/>
      <c r="O1365" s="1"/>
    </row>
    <row r="1366" spans="1:15">
      <c r="A1366" s="1"/>
      <c r="B1366" s="1"/>
      <c r="C1366" s="1"/>
      <c r="D1366" s="1"/>
      <c r="E1366" s="1"/>
      <c r="F1366" s="1"/>
      <c r="G1366" s="1"/>
      <c r="H1366" s="1"/>
      <c r="I1366" s="1"/>
      <c r="J1366" s="1"/>
      <c r="K1366" s="1"/>
      <c r="L1366" s="1"/>
      <c r="M1366" s="1"/>
      <c r="N1366" s="1"/>
      <c r="O1366" s="1"/>
    </row>
    <row r="1367" spans="1:15">
      <c r="A1367" s="1"/>
      <c r="B1367" s="1"/>
      <c r="C1367" s="1"/>
      <c r="D1367" s="1"/>
      <c r="E1367" s="1"/>
      <c r="F1367" s="1"/>
      <c r="G1367" s="1"/>
      <c r="H1367" s="1"/>
      <c r="I1367" s="1"/>
      <c r="J1367" s="1"/>
      <c r="K1367" s="1"/>
      <c r="L1367" s="1"/>
      <c r="M1367" s="1"/>
      <c r="N1367" s="1"/>
      <c r="O1367" s="1"/>
    </row>
    <row r="1368" spans="1:15">
      <c r="A1368" s="1"/>
      <c r="B1368" s="1"/>
      <c r="C1368" s="1"/>
      <c r="D1368" s="1"/>
      <c r="E1368" s="1"/>
      <c r="F1368" s="1"/>
      <c r="G1368" s="1"/>
      <c r="H1368" s="1"/>
      <c r="I1368" s="1"/>
      <c r="J1368" s="1"/>
      <c r="K1368" s="1"/>
      <c r="L1368" s="1"/>
      <c r="M1368" s="1"/>
      <c r="N1368" s="1"/>
      <c r="O1368" s="1"/>
    </row>
    <row r="1369" spans="1:15">
      <c r="A1369" s="1"/>
      <c r="B1369" s="1"/>
      <c r="C1369" s="1"/>
      <c r="D1369" s="1"/>
      <c r="E1369" s="1"/>
      <c r="F1369" s="1"/>
      <c r="G1369" s="1"/>
      <c r="H1369" s="1"/>
      <c r="I1369" s="1"/>
      <c r="J1369" s="1"/>
      <c r="K1369" s="1"/>
      <c r="L1369" s="1"/>
      <c r="M1369" s="1"/>
      <c r="N1369" s="1"/>
      <c r="O1369" s="1"/>
    </row>
    <row r="1370" spans="1:15">
      <c r="A1370" s="1"/>
      <c r="B1370" s="1"/>
      <c r="C1370" s="1"/>
      <c r="D1370" s="1"/>
      <c r="E1370" s="1"/>
      <c r="F1370" s="1"/>
      <c r="G1370" s="1"/>
      <c r="H1370" s="1"/>
      <c r="I1370" s="1"/>
      <c r="J1370" s="1"/>
      <c r="K1370" s="1"/>
      <c r="L1370" s="1"/>
      <c r="M1370" s="1"/>
      <c r="N1370" s="1"/>
      <c r="O1370" s="1"/>
    </row>
    <row r="1371" spans="1:15">
      <c r="A1371" s="1"/>
      <c r="B1371" s="1"/>
      <c r="C1371" s="1"/>
      <c r="D1371" s="1"/>
      <c r="E1371" s="1"/>
      <c r="F1371" s="1"/>
      <c r="G1371" s="1"/>
      <c r="H1371" s="1"/>
      <c r="I1371" s="1"/>
      <c r="J1371" s="1"/>
      <c r="K1371" s="1"/>
      <c r="L1371" s="1"/>
      <c r="M1371" s="1"/>
      <c r="N1371" s="1"/>
      <c r="O1371" s="1"/>
    </row>
    <row r="1372" spans="1:15">
      <c r="A1372" s="1"/>
      <c r="B1372" s="1"/>
      <c r="C1372" s="1"/>
      <c r="D1372" s="1"/>
      <c r="E1372" s="1"/>
      <c r="F1372" s="1"/>
      <c r="G1372" s="1"/>
      <c r="H1372" s="1"/>
      <c r="I1372" s="1"/>
      <c r="J1372" s="1"/>
      <c r="K1372" s="1"/>
      <c r="L1372" s="1"/>
      <c r="M1372" s="1"/>
      <c r="N1372" s="1"/>
      <c r="O1372" s="1"/>
    </row>
    <row r="1373" spans="1:15">
      <c r="A1373" s="1"/>
      <c r="B1373" s="1"/>
      <c r="C1373" s="1"/>
      <c r="D1373" s="1"/>
      <c r="E1373" s="1"/>
      <c r="F1373" s="1"/>
      <c r="G1373" s="1"/>
      <c r="H1373" s="1"/>
      <c r="I1373" s="1"/>
      <c r="J1373" s="1"/>
      <c r="K1373" s="1"/>
      <c r="L1373" s="1"/>
      <c r="M1373" s="1"/>
      <c r="N1373" s="1"/>
      <c r="O1373" s="1"/>
    </row>
    <row r="1374" spans="1:15">
      <c r="A1374" s="1"/>
      <c r="B1374" s="1"/>
      <c r="C1374" s="1"/>
      <c r="D1374" s="1"/>
      <c r="E1374" s="1"/>
      <c r="F1374" s="1"/>
      <c r="G1374" s="1"/>
      <c r="H1374" s="1"/>
      <c r="I1374" s="1"/>
      <c r="J1374" s="1"/>
      <c r="K1374" s="1"/>
      <c r="L1374" s="1"/>
      <c r="M1374" s="1"/>
      <c r="N1374" s="1"/>
      <c r="O1374" s="1"/>
    </row>
    <row r="1375" spans="1:15">
      <c r="A1375" s="1"/>
      <c r="B1375" s="1"/>
      <c r="C1375" s="1"/>
      <c r="D1375" s="1"/>
      <c r="E1375" s="1"/>
      <c r="F1375" s="1"/>
      <c r="G1375" s="1"/>
      <c r="H1375" s="1"/>
      <c r="I1375" s="1"/>
      <c r="J1375" s="1"/>
      <c r="K1375" s="1"/>
      <c r="L1375" s="1"/>
      <c r="M1375" s="1"/>
      <c r="N1375" s="1"/>
      <c r="O1375" s="1"/>
    </row>
    <row r="1376" spans="1:15">
      <c r="A1376" s="1"/>
      <c r="B1376" s="1"/>
      <c r="C1376" s="1"/>
      <c r="D1376" s="1"/>
      <c r="E1376" s="1"/>
      <c r="F1376" s="1"/>
      <c r="G1376" s="1"/>
      <c r="H1376" s="1"/>
      <c r="I1376" s="1"/>
      <c r="J1376" s="1"/>
      <c r="K1376" s="1"/>
      <c r="L1376" s="1"/>
      <c r="M1376" s="1"/>
      <c r="N1376" s="1"/>
      <c r="O1376" s="1"/>
    </row>
    <row r="1377" spans="1:15">
      <c r="A1377" s="1"/>
      <c r="B1377" s="1"/>
      <c r="C1377" s="1"/>
      <c r="D1377" s="1"/>
      <c r="E1377" s="1"/>
      <c r="F1377" s="1"/>
      <c r="G1377" s="1"/>
      <c r="H1377" s="1"/>
      <c r="I1377" s="1"/>
      <c r="J1377" s="1"/>
      <c r="K1377" s="1"/>
      <c r="L1377" s="1"/>
      <c r="M1377" s="1"/>
      <c r="N1377" s="1"/>
      <c r="O1377" s="1"/>
    </row>
    <row r="1378" spans="1:15">
      <c r="A1378" s="1"/>
      <c r="B1378" s="1"/>
      <c r="C1378" s="1"/>
      <c r="D1378" s="1"/>
      <c r="E1378" s="1"/>
      <c r="F1378" s="1"/>
      <c r="G1378" s="1"/>
      <c r="H1378" s="1"/>
      <c r="I1378" s="1"/>
      <c r="J1378" s="1"/>
      <c r="K1378" s="1"/>
      <c r="L1378" s="1"/>
      <c r="M1378" s="1"/>
      <c r="N1378" s="1"/>
      <c r="O1378" s="1"/>
    </row>
    <row r="1379" spans="1:15">
      <c r="A1379" s="1"/>
      <c r="B1379" s="1"/>
      <c r="C1379" s="1"/>
      <c r="D1379" s="1"/>
      <c r="E1379" s="1"/>
      <c r="F1379" s="1"/>
      <c r="G1379" s="1"/>
      <c r="H1379" s="1"/>
      <c r="I1379" s="1"/>
      <c r="J1379" s="1"/>
      <c r="K1379" s="1"/>
      <c r="L1379" s="1"/>
      <c r="M1379" s="1"/>
      <c r="N1379" s="1"/>
      <c r="O1379" s="1"/>
    </row>
    <row r="1380" spans="1:15">
      <c r="A1380" s="1"/>
      <c r="B1380" s="1"/>
      <c r="C1380" s="1"/>
      <c r="D1380" s="1"/>
      <c r="E1380" s="1"/>
      <c r="F1380" s="1"/>
      <c r="G1380" s="1"/>
      <c r="H1380" s="1"/>
      <c r="I1380" s="1"/>
      <c r="J1380" s="1"/>
      <c r="K1380" s="1"/>
      <c r="L1380" s="1"/>
      <c r="M1380" s="1"/>
      <c r="N1380" s="1"/>
      <c r="O1380" s="1"/>
    </row>
    <row r="1381" spans="1:15">
      <c r="A1381" s="1"/>
      <c r="B1381" s="1"/>
      <c r="C1381" s="1"/>
      <c r="D1381" s="1"/>
      <c r="E1381" s="1"/>
      <c r="F1381" s="1"/>
      <c r="G1381" s="1"/>
      <c r="H1381" s="1"/>
      <c r="I1381" s="1"/>
      <c r="J1381" s="1"/>
      <c r="K1381" s="1"/>
      <c r="L1381" s="1"/>
      <c r="M1381" s="1"/>
      <c r="N1381" s="1"/>
      <c r="O1381" s="1"/>
    </row>
    <row r="1382" spans="1:15">
      <c r="A1382" s="1"/>
      <c r="B1382" s="1"/>
      <c r="C1382" s="1"/>
      <c r="D1382" s="1"/>
      <c r="E1382" s="1"/>
      <c r="F1382" s="1"/>
      <c r="G1382" s="1"/>
      <c r="H1382" s="1"/>
      <c r="I1382" s="1"/>
      <c r="J1382" s="1"/>
      <c r="K1382" s="1"/>
      <c r="L1382" s="1"/>
      <c r="M1382" s="1"/>
      <c r="N1382" s="1"/>
      <c r="O1382" s="1"/>
    </row>
    <row r="1383" spans="1:15">
      <c r="A1383" s="1"/>
      <c r="B1383" s="1"/>
      <c r="C1383" s="1"/>
      <c r="D1383" s="1"/>
      <c r="E1383" s="1"/>
      <c r="F1383" s="1"/>
      <c r="G1383" s="1"/>
      <c r="H1383" s="1"/>
      <c r="I1383" s="1"/>
      <c r="J1383" s="1"/>
      <c r="K1383" s="1"/>
      <c r="L1383" s="1"/>
      <c r="M1383" s="1"/>
      <c r="N1383" s="1"/>
      <c r="O1383" s="1"/>
    </row>
    <row r="1384" spans="1:15">
      <c r="A1384" s="1"/>
      <c r="B1384" s="1"/>
      <c r="C1384" s="1"/>
      <c r="D1384" s="1"/>
      <c r="E1384" s="1"/>
      <c r="F1384" s="1"/>
      <c r="G1384" s="1"/>
      <c r="H1384" s="1"/>
      <c r="I1384" s="1"/>
      <c r="J1384" s="1"/>
      <c r="K1384" s="1"/>
      <c r="L1384" s="1"/>
      <c r="M1384" s="1"/>
      <c r="N1384" s="1"/>
      <c r="O1384" s="1"/>
    </row>
    <row r="1385" spans="1:15">
      <c r="A1385" s="1"/>
      <c r="B1385" s="1"/>
      <c r="C1385" s="1"/>
      <c r="D1385" s="1"/>
      <c r="E1385" s="1"/>
      <c r="F1385" s="1"/>
      <c r="G1385" s="1"/>
      <c r="H1385" s="1"/>
      <c r="I1385" s="1"/>
      <c r="J1385" s="1"/>
      <c r="K1385" s="1"/>
      <c r="L1385" s="1"/>
      <c r="M1385" s="1"/>
      <c r="N1385" s="1"/>
      <c r="O1385" s="1"/>
    </row>
    <row r="1386" spans="1:15">
      <c r="A1386" s="1"/>
      <c r="B1386" s="1"/>
      <c r="C1386" s="1"/>
      <c r="D1386" s="1"/>
      <c r="E1386" s="1"/>
      <c r="F1386" s="1"/>
      <c r="G1386" s="1"/>
      <c r="H1386" s="1"/>
      <c r="I1386" s="1"/>
      <c r="J1386" s="1"/>
      <c r="K1386" s="1"/>
      <c r="L1386" s="1"/>
      <c r="M1386" s="1"/>
      <c r="N1386" s="1"/>
      <c r="O1386" s="1"/>
    </row>
    <row r="1387" spans="1:15">
      <c r="A1387" s="1"/>
      <c r="B1387" s="1"/>
      <c r="C1387" s="1"/>
      <c r="D1387" s="1"/>
      <c r="E1387" s="1"/>
      <c r="F1387" s="1"/>
      <c r="G1387" s="1"/>
      <c r="H1387" s="1"/>
      <c r="I1387" s="1"/>
      <c r="J1387" s="1"/>
      <c r="K1387" s="1"/>
      <c r="L1387" s="1"/>
      <c r="M1387" s="1"/>
      <c r="N1387" s="1"/>
      <c r="O1387" s="1"/>
    </row>
    <row r="1388" spans="1:15">
      <c r="A1388" s="1"/>
      <c r="B1388" s="1"/>
      <c r="C1388" s="1"/>
      <c r="D1388" s="1"/>
      <c r="E1388" s="1"/>
      <c r="F1388" s="1"/>
      <c r="G1388" s="1"/>
      <c r="H1388" s="1"/>
      <c r="I1388" s="1"/>
      <c r="J1388" s="1"/>
      <c r="K1388" s="1"/>
      <c r="L1388" s="1"/>
      <c r="M1388" s="1"/>
      <c r="N1388" s="1"/>
      <c r="O1388" s="1"/>
    </row>
    <row r="1389" spans="1:15">
      <c r="A1389" s="1"/>
      <c r="B1389" s="1"/>
      <c r="C1389" s="1"/>
      <c r="D1389" s="1"/>
      <c r="E1389" s="1"/>
      <c r="F1389" s="1"/>
      <c r="G1389" s="1"/>
      <c r="H1389" s="1"/>
      <c r="I1389" s="1"/>
      <c r="J1389" s="1"/>
      <c r="K1389" s="1"/>
      <c r="L1389" s="1"/>
      <c r="M1389" s="1"/>
      <c r="N1389" s="1"/>
      <c r="O1389" s="1"/>
    </row>
    <row r="1390" spans="1:15">
      <c r="A1390" s="1"/>
      <c r="B1390" s="1"/>
      <c r="C1390" s="1"/>
      <c r="D1390" s="1"/>
      <c r="E1390" s="1"/>
      <c r="F1390" s="1"/>
      <c r="G1390" s="1"/>
      <c r="H1390" s="1"/>
      <c r="I1390" s="1"/>
      <c r="J1390" s="1"/>
      <c r="K1390" s="1"/>
      <c r="L1390" s="1"/>
      <c r="M1390" s="1"/>
      <c r="N1390" s="1"/>
      <c r="O1390" s="1"/>
    </row>
    <row r="1391" spans="1:15">
      <c r="A1391" s="1"/>
      <c r="B1391" s="1"/>
      <c r="C1391" s="1"/>
      <c r="D1391" s="1"/>
      <c r="E1391" s="1"/>
      <c r="F1391" s="1"/>
      <c r="G1391" s="1"/>
      <c r="H1391" s="1"/>
      <c r="I1391" s="1"/>
      <c r="J1391" s="1"/>
      <c r="K1391" s="1"/>
      <c r="L1391" s="1"/>
      <c r="M1391" s="1"/>
      <c r="N1391" s="1"/>
      <c r="O1391" s="1"/>
    </row>
    <row r="1392" spans="1:15">
      <c r="A1392" s="1"/>
      <c r="B1392" s="1"/>
      <c r="C1392" s="1"/>
      <c r="D1392" s="1"/>
      <c r="E1392" s="1"/>
      <c r="F1392" s="1"/>
      <c r="G1392" s="1"/>
      <c r="H1392" s="1"/>
      <c r="I1392" s="1"/>
      <c r="J1392" s="1"/>
      <c r="K1392" s="1"/>
      <c r="L1392" s="1"/>
      <c r="M1392" s="1"/>
      <c r="N1392" s="1"/>
      <c r="O1392" s="1"/>
    </row>
    <row r="1393" spans="1:15">
      <c r="A1393" s="1"/>
      <c r="B1393" s="1"/>
      <c r="C1393" s="1"/>
      <c r="D1393" s="1"/>
      <c r="E1393" s="1"/>
      <c r="F1393" s="1"/>
      <c r="G1393" s="1"/>
      <c r="H1393" s="1"/>
      <c r="I1393" s="1"/>
      <c r="J1393" s="1"/>
      <c r="K1393" s="1"/>
      <c r="L1393" s="1"/>
      <c r="M1393" s="1"/>
      <c r="N1393" s="1"/>
      <c r="O1393" s="1"/>
    </row>
    <row r="1394" spans="1:15">
      <c r="A1394" s="1"/>
      <c r="B1394" s="1"/>
      <c r="C1394" s="1"/>
      <c r="D1394" s="1"/>
      <c r="E1394" s="1"/>
      <c r="F1394" s="1"/>
      <c r="G1394" s="1"/>
      <c r="H1394" s="1"/>
      <c r="I1394" s="1"/>
      <c r="J1394" s="1"/>
      <c r="K1394" s="1"/>
      <c r="L1394" s="1"/>
      <c r="M1394" s="1"/>
      <c r="N1394" s="1"/>
      <c r="O1394" s="1"/>
    </row>
    <row r="1395" spans="1:15">
      <c r="A1395" s="1"/>
      <c r="B1395" s="1"/>
      <c r="C1395" s="1"/>
      <c r="D1395" s="1"/>
      <c r="E1395" s="1"/>
      <c r="F1395" s="1"/>
      <c r="G1395" s="1"/>
      <c r="H1395" s="1"/>
      <c r="I1395" s="1"/>
      <c r="J1395" s="1"/>
      <c r="K1395" s="1"/>
      <c r="L1395" s="1"/>
      <c r="M1395" s="1"/>
      <c r="N1395" s="1"/>
      <c r="O1395" s="1"/>
    </row>
    <row r="1396" spans="1:15">
      <c r="A1396" s="1"/>
      <c r="B1396" s="1"/>
      <c r="C1396" s="1"/>
      <c r="D1396" s="1"/>
      <c r="E1396" s="1"/>
      <c r="F1396" s="1"/>
      <c r="G1396" s="1"/>
      <c r="H1396" s="1"/>
      <c r="I1396" s="1"/>
      <c r="J1396" s="1"/>
      <c r="K1396" s="1"/>
      <c r="L1396" s="1"/>
      <c r="M1396" s="1"/>
      <c r="N1396" s="1"/>
      <c r="O1396" s="1"/>
    </row>
    <row r="1397" spans="1:15">
      <c r="A1397" s="1"/>
      <c r="B1397" s="1"/>
      <c r="C1397" s="1"/>
      <c r="D1397" s="1"/>
      <c r="E1397" s="1"/>
      <c r="F1397" s="1"/>
      <c r="G1397" s="1"/>
      <c r="H1397" s="1"/>
      <c r="I1397" s="1"/>
      <c r="J1397" s="1"/>
      <c r="K1397" s="1"/>
      <c r="L1397" s="1"/>
      <c r="M1397" s="1"/>
      <c r="N1397" s="1"/>
      <c r="O1397" s="1"/>
    </row>
    <row r="1398" spans="1:15">
      <c r="A1398" s="1"/>
      <c r="B1398" s="1"/>
      <c r="C1398" s="1"/>
      <c r="D1398" s="1"/>
      <c r="E1398" s="1"/>
      <c r="F1398" s="1"/>
      <c r="G1398" s="1"/>
      <c r="H1398" s="1"/>
      <c r="I1398" s="1"/>
      <c r="J1398" s="1"/>
      <c r="K1398" s="1"/>
      <c r="L1398" s="1"/>
      <c r="M1398" s="1"/>
      <c r="N1398" s="1"/>
      <c r="O1398" s="1"/>
    </row>
    <row r="1399" spans="1:15">
      <c r="A1399" s="1"/>
      <c r="B1399" s="1"/>
      <c r="C1399" s="1"/>
      <c r="D1399" s="1"/>
      <c r="E1399" s="1"/>
      <c r="F1399" s="1"/>
      <c r="G1399" s="1"/>
      <c r="H1399" s="1"/>
      <c r="I1399" s="1"/>
      <c r="J1399" s="1"/>
      <c r="K1399" s="1"/>
      <c r="L1399" s="1"/>
      <c r="M1399" s="1"/>
      <c r="N1399" s="1"/>
      <c r="O1399" s="1"/>
    </row>
    <row r="1400" spans="1:15">
      <c r="A1400" s="1"/>
      <c r="B1400" s="1"/>
      <c r="C1400" s="1"/>
      <c r="D1400" s="1"/>
      <c r="E1400" s="1"/>
      <c r="F1400" s="1"/>
      <c r="G1400" s="1"/>
      <c r="H1400" s="1"/>
      <c r="I1400" s="1"/>
      <c r="J1400" s="1"/>
      <c r="K1400" s="1"/>
      <c r="L1400" s="1"/>
      <c r="M1400" s="1"/>
      <c r="N1400" s="1"/>
      <c r="O1400" s="1"/>
    </row>
    <row r="1401" spans="1:15">
      <c r="A1401" s="1"/>
      <c r="B1401" s="1"/>
      <c r="C1401" s="1"/>
      <c r="D1401" s="1"/>
      <c r="E1401" s="1"/>
      <c r="F1401" s="1"/>
      <c r="G1401" s="1"/>
      <c r="H1401" s="1"/>
      <c r="I1401" s="1"/>
      <c r="J1401" s="1"/>
      <c r="K1401" s="1"/>
      <c r="L1401" s="1"/>
      <c r="M1401" s="1"/>
      <c r="N1401" s="1"/>
      <c r="O1401" s="1"/>
    </row>
    <row r="1402" spans="1:15">
      <c r="A1402" s="1"/>
      <c r="B1402" s="1"/>
      <c r="C1402" s="1"/>
      <c r="D1402" s="1"/>
      <c r="E1402" s="1"/>
      <c r="F1402" s="1"/>
      <c r="G1402" s="1"/>
      <c r="H1402" s="1"/>
      <c r="I1402" s="1"/>
      <c r="J1402" s="1"/>
      <c r="K1402" s="1"/>
      <c r="L1402" s="1"/>
      <c r="M1402" s="1"/>
      <c r="N1402" s="1"/>
      <c r="O1402" s="1"/>
    </row>
    <row r="1403" spans="1:15">
      <c r="A1403" s="1"/>
      <c r="B1403" s="1"/>
      <c r="C1403" s="1"/>
      <c r="D1403" s="1"/>
      <c r="E1403" s="1"/>
      <c r="F1403" s="1"/>
      <c r="G1403" s="1"/>
      <c r="H1403" s="1"/>
      <c r="I1403" s="1"/>
      <c r="J1403" s="1"/>
      <c r="K1403" s="1"/>
      <c r="L1403" s="1"/>
      <c r="M1403" s="1"/>
      <c r="N1403" s="1"/>
      <c r="O1403" s="1"/>
    </row>
    <row r="1404" spans="1:15">
      <c r="A1404" s="1"/>
      <c r="B1404" s="1"/>
      <c r="C1404" s="1"/>
      <c r="D1404" s="1"/>
      <c r="E1404" s="1"/>
      <c r="F1404" s="1"/>
      <c r="G1404" s="1"/>
      <c r="H1404" s="1"/>
      <c r="I1404" s="1"/>
      <c r="J1404" s="1"/>
      <c r="K1404" s="1"/>
      <c r="L1404" s="1"/>
      <c r="M1404" s="1"/>
      <c r="N1404" s="1"/>
      <c r="O1404" s="1"/>
    </row>
    <row r="1405" spans="1:15">
      <c r="A1405" s="1"/>
      <c r="B1405" s="1"/>
      <c r="C1405" s="1"/>
      <c r="D1405" s="1"/>
      <c r="E1405" s="1"/>
      <c r="F1405" s="1"/>
      <c r="G1405" s="1"/>
      <c r="H1405" s="1"/>
      <c r="I1405" s="1"/>
      <c r="J1405" s="1"/>
      <c r="K1405" s="1"/>
      <c r="L1405" s="1"/>
      <c r="M1405" s="1"/>
      <c r="N1405" s="1"/>
      <c r="O1405" s="1"/>
    </row>
    <row r="1406" spans="1:15">
      <c r="A1406" s="1"/>
      <c r="B1406" s="1"/>
      <c r="C1406" s="1"/>
      <c r="D1406" s="1"/>
      <c r="E1406" s="1"/>
      <c r="F1406" s="1"/>
      <c r="G1406" s="1"/>
      <c r="H1406" s="1"/>
      <c r="I1406" s="1"/>
      <c r="J1406" s="1"/>
      <c r="K1406" s="1"/>
      <c r="L1406" s="1"/>
      <c r="M1406" s="1"/>
      <c r="N1406" s="1"/>
      <c r="O1406" s="1"/>
    </row>
    <row r="1407" spans="1:15">
      <c r="A1407" s="1"/>
      <c r="B1407" s="1"/>
      <c r="C1407" s="1"/>
      <c r="D1407" s="1"/>
      <c r="E1407" s="1"/>
      <c r="F1407" s="1"/>
      <c r="G1407" s="1"/>
      <c r="H1407" s="1"/>
      <c r="I1407" s="1"/>
      <c r="J1407" s="1"/>
      <c r="K1407" s="1"/>
      <c r="L1407" s="1"/>
      <c r="M1407" s="1"/>
      <c r="N1407" s="1"/>
      <c r="O1407" s="1"/>
    </row>
    <row r="1408" spans="1:15">
      <c r="A1408" s="1"/>
      <c r="B1408" s="1"/>
      <c r="C1408" s="1"/>
      <c r="D1408" s="1"/>
      <c r="E1408" s="1"/>
      <c r="F1408" s="1"/>
      <c r="G1408" s="1"/>
      <c r="H1408" s="1"/>
      <c r="I1408" s="1"/>
      <c r="J1408" s="1"/>
      <c r="K1408" s="1"/>
      <c r="L1408" s="1"/>
      <c r="M1408" s="1"/>
      <c r="N1408" s="1"/>
      <c r="O1408" s="1"/>
    </row>
    <row r="1409" spans="1:15">
      <c r="A1409" s="1"/>
      <c r="B1409" s="1"/>
      <c r="C1409" s="1"/>
      <c r="D1409" s="1"/>
      <c r="E1409" s="1"/>
      <c r="F1409" s="1"/>
      <c r="G1409" s="1"/>
      <c r="H1409" s="1"/>
      <c r="I1409" s="1"/>
      <c r="J1409" s="1"/>
      <c r="K1409" s="1"/>
      <c r="L1409" s="1"/>
      <c r="M1409" s="1"/>
      <c r="N1409" s="1"/>
      <c r="O1409" s="1"/>
    </row>
    <row r="1410" spans="1:15">
      <c r="A1410" s="1"/>
      <c r="B1410" s="1"/>
      <c r="C1410" s="1"/>
      <c r="D1410" s="1"/>
      <c r="E1410" s="1"/>
      <c r="F1410" s="1"/>
      <c r="G1410" s="1"/>
      <c r="H1410" s="1"/>
      <c r="I1410" s="1"/>
      <c r="J1410" s="1"/>
      <c r="K1410" s="1"/>
      <c r="L1410" s="1"/>
      <c r="M1410" s="1"/>
      <c r="N1410" s="1"/>
      <c r="O1410" s="1"/>
    </row>
    <row r="1411" spans="1:15">
      <c r="A1411" s="1"/>
      <c r="B1411" s="1"/>
      <c r="C1411" s="1"/>
      <c r="D1411" s="1"/>
      <c r="E1411" s="1"/>
      <c r="F1411" s="1"/>
      <c r="G1411" s="1"/>
      <c r="H1411" s="1"/>
      <c r="I1411" s="1"/>
      <c r="J1411" s="1"/>
      <c r="K1411" s="1"/>
      <c r="L1411" s="1"/>
      <c r="M1411" s="1"/>
      <c r="N1411" s="1"/>
      <c r="O1411" s="1"/>
    </row>
    <row r="1412" spans="1:15">
      <c r="A1412" s="1"/>
      <c r="B1412" s="1"/>
      <c r="C1412" s="1"/>
      <c r="D1412" s="1"/>
      <c r="E1412" s="1"/>
      <c r="F1412" s="1"/>
      <c r="G1412" s="1"/>
      <c r="H1412" s="1"/>
      <c r="I1412" s="1"/>
      <c r="J1412" s="1"/>
      <c r="K1412" s="1"/>
      <c r="L1412" s="1"/>
      <c r="M1412" s="1"/>
      <c r="N1412" s="1"/>
      <c r="O1412" s="1"/>
    </row>
    <row r="1413" spans="1:15">
      <c r="A1413" s="1"/>
      <c r="B1413" s="1"/>
      <c r="C1413" s="1"/>
      <c r="D1413" s="1"/>
      <c r="E1413" s="1"/>
      <c r="F1413" s="1"/>
      <c r="G1413" s="1"/>
      <c r="H1413" s="1"/>
      <c r="I1413" s="1"/>
      <c r="J1413" s="1"/>
      <c r="K1413" s="1"/>
      <c r="L1413" s="1"/>
      <c r="M1413" s="1"/>
      <c r="N1413" s="1"/>
      <c r="O1413" s="1"/>
    </row>
    <row r="1414" spans="1:15">
      <c r="A1414" s="1"/>
      <c r="B1414" s="1"/>
      <c r="C1414" s="1"/>
      <c r="D1414" s="1"/>
      <c r="E1414" s="1"/>
      <c r="F1414" s="1"/>
      <c r="G1414" s="1"/>
      <c r="H1414" s="1"/>
      <c r="I1414" s="1"/>
      <c r="J1414" s="1"/>
      <c r="K1414" s="1"/>
      <c r="L1414" s="1"/>
      <c r="M1414" s="1"/>
      <c r="N1414" s="1"/>
      <c r="O1414" s="1"/>
    </row>
    <row r="1415" spans="1:15">
      <c r="A1415" s="1"/>
      <c r="B1415" s="1"/>
      <c r="C1415" s="1"/>
      <c r="D1415" s="1"/>
      <c r="E1415" s="1"/>
      <c r="F1415" s="1"/>
      <c r="G1415" s="1"/>
      <c r="H1415" s="1"/>
      <c r="I1415" s="1"/>
      <c r="J1415" s="1"/>
      <c r="K1415" s="1"/>
      <c r="L1415" s="1"/>
      <c r="M1415" s="1"/>
      <c r="N1415" s="1"/>
      <c r="O1415" s="1"/>
    </row>
    <row r="1416" spans="1:15">
      <c r="A1416" s="1"/>
      <c r="B1416" s="1"/>
      <c r="C1416" s="1"/>
      <c r="D1416" s="1"/>
      <c r="E1416" s="1"/>
      <c r="F1416" s="1"/>
      <c r="G1416" s="1"/>
      <c r="H1416" s="1"/>
      <c r="I1416" s="1"/>
      <c r="J1416" s="1"/>
      <c r="K1416" s="1"/>
      <c r="L1416" s="1"/>
      <c r="M1416" s="1"/>
      <c r="N1416" s="1"/>
      <c r="O1416" s="1"/>
    </row>
    <row r="1417" spans="1:15">
      <c r="A1417" s="1"/>
      <c r="B1417" s="1"/>
      <c r="C1417" s="1"/>
      <c r="D1417" s="1"/>
      <c r="E1417" s="1"/>
      <c r="F1417" s="1"/>
      <c r="G1417" s="1"/>
      <c r="H1417" s="1"/>
      <c r="I1417" s="1"/>
      <c r="J1417" s="1"/>
      <c r="K1417" s="1"/>
      <c r="L1417" s="1"/>
      <c r="M1417" s="1"/>
      <c r="N1417" s="1"/>
      <c r="O1417" s="1"/>
    </row>
    <row r="1418" spans="1:15">
      <c r="A1418" s="1"/>
      <c r="B1418" s="1"/>
      <c r="C1418" s="1"/>
      <c r="D1418" s="1"/>
      <c r="E1418" s="1"/>
      <c r="F1418" s="1"/>
      <c r="G1418" s="1"/>
      <c r="H1418" s="1"/>
      <c r="I1418" s="1"/>
      <c r="J1418" s="1"/>
      <c r="K1418" s="1"/>
      <c r="L1418" s="1"/>
      <c r="M1418" s="1"/>
      <c r="N1418" s="1"/>
      <c r="O1418" s="1"/>
    </row>
    <row r="1419" spans="1:15">
      <c r="A1419" s="1"/>
      <c r="B1419" s="1"/>
      <c r="C1419" s="1"/>
      <c r="D1419" s="1"/>
      <c r="E1419" s="1"/>
      <c r="F1419" s="1"/>
      <c r="G1419" s="1"/>
      <c r="H1419" s="1"/>
      <c r="I1419" s="1"/>
      <c r="J1419" s="1"/>
      <c r="K1419" s="1"/>
      <c r="L1419" s="1"/>
      <c r="M1419" s="1"/>
      <c r="N1419" s="1"/>
      <c r="O1419" s="1"/>
    </row>
    <row r="1420" spans="1:15">
      <c r="A1420" s="1"/>
      <c r="B1420" s="1"/>
      <c r="C1420" s="1"/>
      <c r="D1420" s="1"/>
      <c r="E1420" s="1"/>
      <c r="F1420" s="1"/>
      <c r="G1420" s="1"/>
      <c r="H1420" s="1"/>
      <c r="I1420" s="1"/>
      <c r="J1420" s="1"/>
      <c r="K1420" s="1"/>
      <c r="L1420" s="1"/>
      <c r="M1420" s="1"/>
      <c r="N1420" s="1"/>
      <c r="O1420" s="1"/>
    </row>
    <row r="1421" spans="1:15">
      <c r="A1421" s="1"/>
      <c r="B1421" s="1"/>
      <c r="C1421" s="1"/>
      <c r="D1421" s="1"/>
      <c r="E1421" s="1"/>
      <c r="F1421" s="1"/>
      <c r="G1421" s="1"/>
      <c r="H1421" s="1"/>
      <c r="I1421" s="1"/>
      <c r="J1421" s="1"/>
      <c r="K1421" s="1"/>
      <c r="L1421" s="1"/>
      <c r="M1421" s="1"/>
      <c r="N1421" s="1"/>
      <c r="O1421" s="1"/>
    </row>
    <row r="1422" spans="1:15">
      <c r="A1422" s="1"/>
      <c r="B1422" s="1"/>
      <c r="C1422" s="1"/>
      <c r="D1422" s="1"/>
      <c r="E1422" s="1"/>
      <c r="F1422" s="1"/>
      <c r="G1422" s="1"/>
      <c r="H1422" s="1"/>
      <c r="I1422" s="1"/>
      <c r="J1422" s="1"/>
      <c r="K1422" s="1"/>
      <c r="L1422" s="1"/>
      <c r="M1422" s="1"/>
      <c r="N1422" s="1"/>
      <c r="O1422" s="1"/>
    </row>
    <row r="1423" spans="1:15">
      <c r="A1423" s="1"/>
      <c r="B1423" s="1"/>
      <c r="C1423" s="1"/>
      <c r="D1423" s="1"/>
      <c r="E1423" s="1"/>
      <c r="F1423" s="1"/>
      <c r="G1423" s="1"/>
      <c r="H1423" s="1"/>
      <c r="I1423" s="1"/>
      <c r="J1423" s="1"/>
      <c r="K1423" s="1"/>
      <c r="L1423" s="1"/>
      <c r="M1423" s="1"/>
      <c r="N1423" s="1"/>
      <c r="O1423" s="1"/>
    </row>
    <row r="1424" spans="1:15">
      <c r="A1424" s="1"/>
      <c r="B1424" s="1"/>
      <c r="C1424" s="1"/>
      <c r="D1424" s="1"/>
      <c r="E1424" s="1"/>
      <c r="F1424" s="1"/>
      <c r="G1424" s="1"/>
      <c r="H1424" s="1"/>
      <c r="I1424" s="1"/>
      <c r="J1424" s="1"/>
      <c r="K1424" s="1"/>
      <c r="L1424" s="1"/>
      <c r="M1424" s="1"/>
      <c r="N1424" s="1"/>
      <c r="O1424" s="1"/>
    </row>
    <row r="1425" spans="1:15">
      <c r="A1425" s="1"/>
      <c r="B1425" s="1"/>
      <c r="C1425" s="1"/>
      <c r="D1425" s="1"/>
      <c r="E1425" s="1"/>
      <c r="F1425" s="1"/>
      <c r="G1425" s="1"/>
      <c r="H1425" s="1"/>
      <c r="I1425" s="1"/>
      <c r="J1425" s="1"/>
      <c r="K1425" s="1"/>
      <c r="L1425" s="1"/>
      <c r="M1425" s="1"/>
      <c r="N1425" s="1"/>
      <c r="O1425" s="1"/>
    </row>
    <row r="1426" spans="1:15">
      <c r="A1426" s="1"/>
      <c r="B1426" s="1"/>
      <c r="C1426" s="1"/>
      <c r="D1426" s="1"/>
      <c r="E1426" s="1"/>
      <c r="F1426" s="1"/>
      <c r="G1426" s="1"/>
      <c r="H1426" s="1"/>
      <c r="I1426" s="1"/>
      <c r="J1426" s="1"/>
      <c r="K1426" s="1"/>
      <c r="L1426" s="1"/>
      <c r="M1426" s="1"/>
      <c r="N1426" s="1"/>
      <c r="O1426" s="1"/>
    </row>
    <row r="1427" spans="1:15">
      <c r="A1427" s="1"/>
      <c r="B1427" s="1"/>
      <c r="C1427" s="1"/>
      <c r="D1427" s="1"/>
      <c r="E1427" s="1"/>
      <c r="F1427" s="1"/>
      <c r="G1427" s="1"/>
      <c r="H1427" s="1"/>
      <c r="I1427" s="1"/>
      <c r="J1427" s="1"/>
      <c r="K1427" s="1"/>
      <c r="L1427" s="1"/>
      <c r="M1427" s="1"/>
      <c r="N1427" s="1"/>
      <c r="O1427" s="1"/>
    </row>
    <row r="1428" spans="1:15">
      <c r="A1428" s="1"/>
      <c r="B1428" s="1"/>
      <c r="C1428" s="1"/>
      <c r="D1428" s="1"/>
      <c r="E1428" s="1"/>
      <c r="F1428" s="1"/>
      <c r="G1428" s="1"/>
      <c r="H1428" s="1"/>
      <c r="I1428" s="1"/>
      <c r="J1428" s="1"/>
      <c r="K1428" s="1"/>
      <c r="L1428" s="1"/>
      <c r="M1428" s="1"/>
      <c r="N1428" s="1"/>
      <c r="O1428" s="1"/>
    </row>
    <row r="1429" spans="1:15">
      <c r="A1429" s="1"/>
      <c r="B1429" s="1"/>
      <c r="C1429" s="1"/>
      <c r="D1429" s="1"/>
      <c r="E1429" s="1"/>
      <c r="F1429" s="1"/>
      <c r="G1429" s="1"/>
      <c r="H1429" s="1"/>
      <c r="I1429" s="1"/>
      <c r="J1429" s="1"/>
      <c r="K1429" s="1"/>
      <c r="L1429" s="1"/>
      <c r="M1429" s="1"/>
      <c r="N1429" s="1"/>
      <c r="O1429" s="1"/>
    </row>
    <row r="1430" spans="1:15">
      <c r="A1430" s="1"/>
      <c r="B1430" s="1"/>
      <c r="C1430" s="1"/>
      <c r="D1430" s="1"/>
      <c r="E1430" s="1"/>
      <c r="F1430" s="1"/>
      <c r="G1430" s="1"/>
      <c r="H1430" s="1"/>
      <c r="I1430" s="1"/>
      <c r="J1430" s="1"/>
      <c r="K1430" s="1"/>
      <c r="L1430" s="1"/>
      <c r="M1430" s="1"/>
      <c r="N1430" s="1"/>
      <c r="O1430" s="1"/>
    </row>
    <row r="1431" spans="1:15">
      <c r="A1431" s="1"/>
      <c r="B1431" s="1"/>
      <c r="C1431" s="1"/>
      <c r="D1431" s="1"/>
      <c r="E1431" s="1"/>
      <c r="F1431" s="1"/>
      <c r="G1431" s="1"/>
      <c r="H1431" s="1"/>
      <c r="I1431" s="1"/>
      <c r="J1431" s="1"/>
      <c r="K1431" s="1"/>
      <c r="L1431" s="1"/>
      <c r="M1431" s="1"/>
      <c r="N1431" s="1"/>
      <c r="O1431" s="1"/>
    </row>
    <row r="1432" spans="1:15">
      <c r="A1432" s="1"/>
      <c r="B1432" s="1"/>
      <c r="C1432" s="1"/>
      <c r="D1432" s="1"/>
      <c r="E1432" s="1"/>
      <c r="F1432" s="1"/>
      <c r="G1432" s="1"/>
      <c r="H1432" s="1"/>
      <c r="I1432" s="1"/>
      <c r="J1432" s="1"/>
      <c r="K1432" s="1"/>
      <c r="L1432" s="1"/>
      <c r="M1432" s="1"/>
      <c r="N1432" s="1"/>
      <c r="O1432" s="1"/>
    </row>
    <row r="1433" spans="1:15">
      <c r="A1433" s="1"/>
      <c r="B1433" s="1"/>
      <c r="C1433" s="1"/>
      <c r="D1433" s="1"/>
      <c r="E1433" s="1"/>
      <c r="F1433" s="1"/>
      <c r="G1433" s="1"/>
      <c r="H1433" s="1"/>
      <c r="I1433" s="1"/>
      <c r="J1433" s="1"/>
      <c r="K1433" s="1"/>
      <c r="L1433" s="1"/>
      <c r="M1433" s="1"/>
      <c r="N1433" s="1"/>
      <c r="O1433" s="1"/>
    </row>
    <row r="1434" spans="1:15">
      <c r="A1434" s="1"/>
      <c r="B1434" s="1"/>
      <c r="C1434" s="1"/>
      <c r="D1434" s="1"/>
      <c r="E1434" s="1"/>
      <c r="F1434" s="1"/>
      <c r="G1434" s="1"/>
      <c r="H1434" s="1"/>
      <c r="I1434" s="1"/>
      <c r="J1434" s="1"/>
      <c r="K1434" s="1"/>
      <c r="L1434" s="1"/>
      <c r="M1434" s="1"/>
      <c r="N1434" s="1"/>
      <c r="O1434" s="1"/>
    </row>
    <row r="1435" spans="1:15">
      <c r="A1435" s="1"/>
      <c r="B1435" s="1"/>
      <c r="C1435" s="1"/>
      <c r="D1435" s="1"/>
      <c r="E1435" s="1"/>
      <c r="F1435" s="1"/>
      <c r="G1435" s="1"/>
      <c r="H1435" s="1"/>
      <c r="I1435" s="1"/>
      <c r="J1435" s="1"/>
      <c r="K1435" s="1"/>
      <c r="L1435" s="1"/>
      <c r="M1435" s="1"/>
      <c r="N1435" s="1"/>
      <c r="O1435" s="1"/>
    </row>
    <row r="1436" spans="1:15">
      <c r="A1436" s="1"/>
      <c r="B1436" s="1"/>
      <c r="C1436" s="1"/>
      <c r="D1436" s="1"/>
      <c r="E1436" s="1"/>
      <c r="F1436" s="1"/>
      <c r="G1436" s="1"/>
      <c r="H1436" s="1"/>
      <c r="I1436" s="1"/>
      <c r="J1436" s="1"/>
      <c r="K1436" s="1"/>
      <c r="L1436" s="1"/>
      <c r="M1436" s="1"/>
      <c r="N1436" s="1"/>
      <c r="O1436" s="1"/>
    </row>
    <row r="1437" spans="1:15">
      <c r="A1437" s="1"/>
      <c r="B1437" s="1"/>
      <c r="C1437" s="1"/>
      <c r="D1437" s="1"/>
      <c r="E1437" s="1"/>
      <c r="F1437" s="1"/>
      <c r="G1437" s="1"/>
      <c r="H1437" s="1"/>
      <c r="I1437" s="1"/>
      <c r="J1437" s="1"/>
      <c r="K1437" s="1"/>
      <c r="L1437" s="1"/>
      <c r="M1437" s="1"/>
      <c r="N1437" s="1"/>
      <c r="O1437" s="1"/>
    </row>
    <row r="1438" spans="1:15">
      <c r="A1438" s="1"/>
      <c r="B1438" s="1"/>
      <c r="C1438" s="1"/>
      <c r="D1438" s="1"/>
      <c r="E1438" s="1"/>
      <c r="F1438" s="1"/>
      <c r="G1438" s="1"/>
      <c r="H1438" s="1"/>
      <c r="I1438" s="1"/>
      <c r="J1438" s="1"/>
      <c r="K1438" s="1"/>
      <c r="L1438" s="1"/>
      <c r="M1438" s="1"/>
      <c r="N1438" s="1"/>
      <c r="O1438" s="1"/>
    </row>
    <row r="1439" spans="1:15">
      <c r="A1439" s="1"/>
      <c r="B1439" s="1"/>
      <c r="C1439" s="1"/>
      <c r="D1439" s="1"/>
      <c r="E1439" s="1"/>
      <c r="F1439" s="1"/>
      <c r="G1439" s="1"/>
      <c r="H1439" s="1"/>
      <c r="I1439" s="1"/>
      <c r="J1439" s="1"/>
      <c r="K1439" s="1"/>
      <c r="L1439" s="1"/>
      <c r="M1439" s="1"/>
      <c r="N1439" s="1"/>
      <c r="O1439" s="1"/>
    </row>
    <row r="1440" spans="1:15">
      <c r="A1440" s="1"/>
      <c r="B1440" s="1"/>
      <c r="C1440" s="1"/>
      <c r="D1440" s="1"/>
      <c r="E1440" s="1"/>
      <c r="F1440" s="1"/>
      <c r="G1440" s="1"/>
      <c r="H1440" s="1"/>
      <c r="I1440" s="1"/>
      <c r="J1440" s="1"/>
      <c r="K1440" s="1"/>
      <c r="L1440" s="1"/>
      <c r="M1440" s="1"/>
      <c r="N1440" s="1"/>
      <c r="O1440" s="1"/>
    </row>
    <row r="1441" spans="1:15">
      <c r="A1441" s="1"/>
      <c r="B1441" s="1"/>
      <c r="C1441" s="1"/>
      <c r="D1441" s="1"/>
      <c r="E1441" s="1"/>
      <c r="F1441" s="1"/>
      <c r="G1441" s="1"/>
      <c r="H1441" s="1"/>
      <c r="I1441" s="1"/>
      <c r="J1441" s="1"/>
      <c r="K1441" s="1"/>
      <c r="L1441" s="1"/>
      <c r="M1441" s="1"/>
      <c r="N1441" s="1"/>
      <c r="O1441" s="1"/>
    </row>
    <row r="1442" spans="1:15">
      <c r="A1442" s="1"/>
      <c r="B1442" s="1"/>
      <c r="C1442" s="1"/>
      <c r="D1442" s="1"/>
      <c r="E1442" s="1"/>
      <c r="F1442" s="1"/>
      <c r="G1442" s="1"/>
      <c r="H1442" s="1"/>
      <c r="I1442" s="1"/>
      <c r="J1442" s="1"/>
      <c r="K1442" s="1"/>
      <c r="L1442" s="1"/>
      <c r="M1442" s="1"/>
      <c r="N1442" s="1"/>
      <c r="O1442" s="1"/>
    </row>
    <row r="1443" spans="1:15">
      <c r="A1443" s="1"/>
      <c r="B1443" s="1"/>
      <c r="C1443" s="1"/>
      <c r="D1443" s="1"/>
      <c r="E1443" s="1"/>
      <c r="F1443" s="1"/>
      <c r="G1443" s="1"/>
      <c r="H1443" s="1"/>
      <c r="I1443" s="1"/>
      <c r="J1443" s="1"/>
      <c r="K1443" s="1"/>
      <c r="L1443" s="1"/>
      <c r="M1443" s="1"/>
      <c r="N1443" s="1"/>
      <c r="O1443" s="1"/>
    </row>
    <row r="1444" spans="1:15">
      <c r="A1444" s="1"/>
      <c r="B1444" s="1"/>
      <c r="C1444" s="1"/>
      <c r="D1444" s="1"/>
      <c r="E1444" s="1"/>
      <c r="F1444" s="1"/>
      <c r="G1444" s="1"/>
      <c r="H1444" s="1"/>
      <c r="I1444" s="1"/>
      <c r="J1444" s="1"/>
      <c r="K1444" s="1"/>
      <c r="L1444" s="1"/>
      <c r="M1444" s="1"/>
      <c r="N1444" s="1"/>
      <c r="O1444" s="1"/>
    </row>
    <row r="1445" spans="1:15">
      <c r="A1445" s="1"/>
      <c r="B1445" s="1"/>
      <c r="C1445" s="1"/>
      <c r="D1445" s="1"/>
      <c r="E1445" s="1"/>
      <c r="F1445" s="1"/>
      <c r="G1445" s="1"/>
      <c r="H1445" s="1"/>
      <c r="I1445" s="1"/>
      <c r="J1445" s="1"/>
      <c r="K1445" s="1"/>
      <c r="L1445" s="1"/>
      <c r="M1445" s="1"/>
      <c r="N1445" s="1"/>
      <c r="O1445" s="1"/>
    </row>
    <row r="1446" spans="1:15">
      <c r="A1446" s="1"/>
      <c r="B1446" s="1"/>
      <c r="C1446" s="1"/>
      <c r="D1446" s="1"/>
      <c r="E1446" s="1"/>
      <c r="F1446" s="1"/>
      <c r="G1446" s="1"/>
      <c r="H1446" s="1"/>
      <c r="I1446" s="1"/>
      <c r="J1446" s="1"/>
      <c r="K1446" s="1"/>
      <c r="L1446" s="1"/>
      <c r="M1446" s="1"/>
      <c r="N1446" s="1"/>
      <c r="O1446" s="1"/>
    </row>
    <row r="1447" spans="1:15">
      <c r="A1447" s="1"/>
      <c r="B1447" s="1"/>
      <c r="C1447" s="1"/>
      <c r="D1447" s="1"/>
      <c r="E1447" s="1"/>
      <c r="F1447" s="1"/>
      <c r="G1447" s="1"/>
      <c r="H1447" s="1"/>
      <c r="I1447" s="1"/>
      <c r="J1447" s="1"/>
      <c r="K1447" s="1"/>
      <c r="L1447" s="1"/>
      <c r="M1447" s="1"/>
      <c r="N1447" s="1"/>
      <c r="O1447" s="1"/>
    </row>
    <row r="1448" spans="1:15">
      <c r="A1448" s="1"/>
      <c r="B1448" s="1"/>
      <c r="C1448" s="1"/>
      <c r="D1448" s="1"/>
      <c r="E1448" s="1"/>
      <c r="F1448" s="1"/>
      <c r="G1448" s="1"/>
      <c r="H1448" s="1"/>
      <c r="I1448" s="1"/>
      <c r="J1448" s="1"/>
      <c r="K1448" s="1"/>
      <c r="L1448" s="1"/>
      <c r="M1448" s="1"/>
      <c r="N1448" s="1"/>
      <c r="O1448" s="1"/>
    </row>
    <row r="1449" spans="1:15">
      <c r="A1449" s="1"/>
      <c r="B1449" s="1"/>
      <c r="C1449" s="1"/>
      <c r="D1449" s="1"/>
      <c r="E1449" s="1"/>
      <c r="F1449" s="1"/>
      <c r="G1449" s="1"/>
      <c r="H1449" s="1"/>
      <c r="I1449" s="1"/>
      <c r="J1449" s="1"/>
      <c r="K1449" s="1"/>
      <c r="L1449" s="1"/>
      <c r="M1449" s="1"/>
      <c r="N1449" s="1"/>
      <c r="O1449" s="1"/>
    </row>
    <row r="1450" spans="1:15">
      <c r="A1450" s="1"/>
      <c r="B1450" s="1"/>
      <c r="C1450" s="1"/>
      <c r="D1450" s="1"/>
      <c r="E1450" s="1"/>
      <c r="F1450" s="1"/>
      <c r="G1450" s="1"/>
      <c r="H1450" s="1"/>
      <c r="I1450" s="1"/>
      <c r="J1450" s="1"/>
      <c r="K1450" s="1"/>
      <c r="L1450" s="1"/>
      <c r="M1450" s="1"/>
      <c r="N1450" s="1"/>
      <c r="O1450" s="1"/>
    </row>
    <row r="1451" spans="1:15">
      <c r="A1451" s="1"/>
      <c r="B1451" s="1"/>
      <c r="C1451" s="1"/>
      <c r="D1451" s="1"/>
      <c r="E1451" s="1"/>
      <c r="F1451" s="1"/>
      <c r="G1451" s="1"/>
      <c r="H1451" s="1"/>
      <c r="I1451" s="1"/>
      <c r="J1451" s="1"/>
      <c r="K1451" s="1"/>
      <c r="L1451" s="1"/>
      <c r="M1451" s="1"/>
      <c r="N1451" s="1"/>
      <c r="O1451" s="1"/>
    </row>
    <row r="1452" spans="1:15">
      <c r="A1452" s="1"/>
      <c r="B1452" s="1"/>
      <c r="C1452" s="1"/>
      <c r="D1452" s="1"/>
      <c r="E1452" s="1"/>
      <c r="F1452" s="1"/>
      <c r="G1452" s="1"/>
      <c r="H1452" s="1"/>
      <c r="I1452" s="1"/>
      <c r="J1452" s="1"/>
      <c r="K1452" s="1"/>
      <c r="L1452" s="1"/>
      <c r="M1452" s="1"/>
      <c r="N1452" s="1"/>
      <c r="O1452" s="1"/>
    </row>
    <row r="1453" spans="1:15">
      <c r="A1453" s="1"/>
      <c r="B1453" s="1"/>
      <c r="C1453" s="1"/>
      <c r="D1453" s="1"/>
      <c r="E1453" s="1"/>
      <c r="F1453" s="1"/>
      <c r="G1453" s="1"/>
      <c r="H1453" s="1"/>
      <c r="I1453" s="1"/>
      <c r="J1453" s="1"/>
      <c r="K1453" s="1"/>
      <c r="L1453" s="1"/>
      <c r="M1453" s="1"/>
      <c r="N1453" s="1"/>
      <c r="O1453" s="1"/>
    </row>
    <row r="1454" spans="1:15">
      <c r="A1454" s="1"/>
      <c r="B1454" s="1"/>
      <c r="C1454" s="1"/>
      <c r="D1454" s="1"/>
      <c r="E1454" s="1"/>
      <c r="F1454" s="1"/>
      <c r="G1454" s="1"/>
      <c r="H1454" s="1"/>
      <c r="I1454" s="1"/>
      <c r="J1454" s="1"/>
      <c r="K1454" s="1"/>
      <c r="L1454" s="1"/>
      <c r="M1454" s="1"/>
      <c r="N1454" s="1"/>
      <c r="O1454" s="1"/>
    </row>
    <row r="1455" spans="1:15">
      <c r="A1455" s="1"/>
      <c r="B1455" s="1"/>
      <c r="C1455" s="1"/>
      <c r="D1455" s="1"/>
      <c r="E1455" s="1"/>
      <c r="F1455" s="1"/>
      <c r="G1455" s="1"/>
      <c r="H1455" s="1"/>
      <c r="I1455" s="1"/>
      <c r="J1455" s="1"/>
      <c r="K1455" s="1"/>
      <c r="L1455" s="1"/>
      <c r="M1455" s="1"/>
      <c r="N1455" s="1"/>
      <c r="O1455" s="1"/>
    </row>
    <row r="1456" spans="1:15">
      <c r="A1456" s="1"/>
      <c r="B1456" s="1"/>
      <c r="C1456" s="1"/>
      <c r="D1456" s="1"/>
      <c r="E1456" s="1"/>
      <c r="F1456" s="1"/>
      <c r="G1456" s="1"/>
      <c r="H1456" s="1"/>
      <c r="I1456" s="1"/>
      <c r="J1456" s="1"/>
      <c r="K1456" s="1"/>
      <c r="L1456" s="1"/>
      <c r="M1456" s="1"/>
      <c r="N1456" s="1"/>
      <c r="O1456" s="1"/>
    </row>
    <row r="1457" spans="1:15">
      <c r="A1457" s="1"/>
      <c r="B1457" s="1"/>
      <c r="C1457" s="1"/>
      <c r="D1457" s="1"/>
      <c r="E1457" s="1"/>
      <c r="F1457" s="1"/>
      <c r="G1457" s="1"/>
      <c r="H1457" s="1"/>
      <c r="I1457" s="1"/>
      <c r="J1457" s="1"/>
      <c r="K1457" s="1"/>
      <c r="L1457" s="1"/>
      <c r="M1457" s="1"/>
      <c r="N1457" s="1"/>
      <c r="O1457" s="1"/>
    </row>
    <row r="1458" spans="1:15">
      <c r="A1458" s="1"/>
      <c r="B1458" s="1"/>
      <c r="C1458" s="1"/>
      <c r="D1458" s="1"/>
      <c r="E1458" s="1"/>
      <c r="F1458" s="1"/>
      <c r="G1458" s="1"/>
      <c r="H1458" s="1"/>
      <c r="I1458" s="1"/>
      <c r="J1458" s="1"/>
      <c r="K1458" s="1"/>
      <c r="L1458" s="1"/>
      <c r="M1458" s="1"/>
      <c r="N1458" s="1"/>
      <c r="O1458" s="1"/>
    </row>
    <row r="1459" spans="1:15">
      <c r="A1459" s="1"/>
      <c r="B1459" s="1"/>
      <c r="C1459" s="1"/>
      <c r="D1459" s="1"/>
      <c r="E1459" s="1"/>
      <c r="F1459" s="1"/>
      <c r="G1459" s="1"/>
      <c r="H1459" s="1"/>
      <c r="I1459" s="1"/>
      <c r="J1459" s="1"/>
      <c r="K1459" s="1"/>
      <c r="L1459" s="1"/>
      <c r="M1459" s="1"/>
      <c r="N1459" s="1"/>
      <c r="O1459" s="1"/>
    </row>
    <row r="1460" spans="1:15">
      <c r="A1460" s="1"/>
      <c r="B1460" s="1"/>
      <c r="C1460" s="1"/>
      <c r="D1460" s="1"/>
      <c r="E1460" s="1"/>
      <c r="F1460" s="1"/>
      <c r="G1460" s="1"/>
      <c r="H1460" s="1"/>
      <c r="I1460" s="1"/>
      <c r="J1460" s="1"/>
      <c r="K1460" s="1"/>
      <c r="L1460" s="1"/>
      <c r="M1460" s="1"/>
      <c r="N1460" s="1"/>
      <c r="O1460" s="1"/>
    </row>
    <row r="1461" spans="1:15">
      <c r="A1461" s="1"/>
      <c r="B1461" s="1"/>
      <c r="C1461" s="1"/>
      <c r="D1461" s="1"/>
      <c r="E1461" s="1"/>
      <c r="F1461" s="1"/>
      <c r="G1461" s="1"/>
      <c r="H1461" s="1"/>
      <c r="I1461" s="1"/>
      <c r="J1461" s="1"/>
      <c r="K1461" s="1"/>
      <c r="L1461" s="1"/>
      <c r="M1461" s="1"/>
      <c r="N1461" s="1"/>
      <c r="O1461" s="1"/>
    </row>
    <row r="1462" spans="1:15">
      <c r="A1462" s="1"/>
      <c r="B1462" s="1"/>
      <c r="C1462" s="1"/>
      <c r="D1462" s="1"/>
      <c r="E1462" s="1"/>
      <c r="F1462" s="1"/>
      <c r="G1462" s="1"/>
      <c r="H1462" s="1"/>
      <c r="I1462" s="1"/>
      <c r="J1462" s="1"/>
      <c r="K1462" s="1"/>
      <c r="L1462" s="1"/>
      <c r="M1462" s="1"/>
      <c r="N1462" s="1"/>
      <c r="O1462" s="1"/>
    </row>
    <row r="1463" spans="1:15">
      <c r="A1463" s="1"/>
      <c r="B1463" s="1"/>
      <c r="C1463" s="1"/>
      <c r="D1463" s="1"/>
      <c r="E1463" s="1"/>
      <c r="F1463" s="1"/>
      <c r="G1463" s="1"/>
      <c r="H1463" s="1"/>
      <c r="I1463" s="1"/>
      <c r="J1463" s="1"/>
      <c r="K1463" s="1"/>
      <c r="L1463" s="1"/>
      <c r="M1463" s="1"/>
      <c r="N1463" s="1"/>
      <c r="O1463" s="1"/>
    </row>
    <row r="1464" spans="1:15">
      <c r="A1464" s="1"/>
      <c r="B1464" s="1"/>
      <c r="C1464" s="1"/>
      <c r="D1464" s="1"/>
      <c r="E1464" s="1"/>
      <c r="F1464" s="1"/>
      <c r="G1464" s="1"/>
      <c r="H1464" s="1"/>
      <c r="I1464" s="1"/>
      <c r="J1464" s="1"/>
      <c r="K1464" s="1"/>
      <c r="L1464" s="1"/>
      <c r="M1464" s="1"/>
      <c r="N1464" s="1"/>
      <c r="O1464" s="1"/>
    </row>
    <row r="1465" spans="1:15">
      <c r="A1465" s="1"/>
      <c r="B1465" s="1"/>
      <c r="C1465" s="1"/>
      <c r="D1465" s="1"/>
      <c r="E1465" s="1"/>
      <c r="F1465" s="1"/>
      <c r="G1465" s="1"/>
      <c r="H1465" s="1"/>
      <c r="I1465" s="1"/>
      <c r="J1465" s="1"/>
      <c r="K1465" s="1"/>
      <c r="L1465" s="1"/>
      <c r="M1465" s="1"/>
      <c r="N1465" s="1"/>
      <c r="O1465" s="1"/>
    </row>
    <row r="1466" spans="1:15">
      <c r="A1466" s="1"/>
      <c r="B1466" s="1"/>
      <c r="C1466" s="1"/>
      <c r="D1466" s="1"/>
      <c r="E1466" s="1"/>
      <c r="F1466" s="1"/>
      <c r="G1466" s="1"/>
      <c r="H1466" s="1"/>
      <c r="I1466" s="1"/>
      <c r="J1466" s="1"/>
      <c r="K1466" s="1"/>
      <c r="L1466" s="1"/>
      <c r="M1466" s="1"/>
      <c r="N1466" s="1"/>
      <c r="O1466" s="1"/>
    </row>
    <row r="1467" spans="1:15">
      <c r="A1467" s="1"/>
      <c r="B1467" s="1"/>
      <c r="C1467" s="1"/>
      <c r="D1467" s="1"/>
      <c r="E1467" s="1"/>
      <c r="F1467" s="1"/>
      <c r="G1467" s="1"/>
      <c r="H1467" s="1"/>
      <c r="I1467" s="1"/>
      <c r="J1467" s="1"/>
      <c r="K1467" s="1"/>
      <c r="L1467" s="1"/>
      <c r="M1467" s="1"/>
      <c r="N1467" s="1"/>
      <c r="O1467" s="1"/>
    </row>
    <row r="1468" spans="1:15">
      <c r="A1468" s="1"/>
      <c r="B1468" s="1"/>
      <c r="C1468" s="1"/>
      <c r="D1468" s="1"/>
      <c r="E1468" s="1"/>
      <c r="F1468" s="1"/>
      <c r="G1468" s="1"/>
      <c r="H1468" s="1"/>
      <c r="I1468" s="1"/>
      <c r="J1468" s="1"/>
      <c r="K1468" s="1"/>
      <c r="L1468" s="1"/>
      <c r="M1468" s="1"/>
      <c r="N1468" s="1"/>
      <c r="O1468" s="1"/>
    </row>
    <row r="1469" spans="1:15">
      <c r="A1469" s="1"/>
      <c r="B1469" s="1"/>
      <c r="C1469" s="1"/>
      <c r="D1469" s="1"/>
      <c r="E1469" s="1"/>
      <c r="F1469" s="1"/>
      <c r="G1469" s="1"/>
      <c r="H1469" s="1"/>
      <c r="I1469" s="1"/>
      <c r="J1469" s="1"/>
      <c r="K1469" s="1"/>
      <c r="L1469" s="1"/>
      <c r="M1469" s="1"/>
      <c r="N1469" s="1"/>
      <c r="O1469" s="1"/>
    </row>
    <row r="1470" spans="1:15">
      <c r="A1470" s="1"/>
      <c r="B1470" s="1"/>
      <c r="C1470" s="1"/>
      <c r="D1470" s="1"/>
      <c r="E1470" s="1"/>
      <c r="F1470" s="1"/>
      <c r="G1470" s="1"/>
      <c r="H1470" s="1"/>
      <c r="I1470" s="1"/>
      <c r="J1470" s="1"/>
      <c r="K1470" s="1"/>
      <c r="L1470" s="1"/>
      <c r="M1470" s="1"/>
      <c r="N1470" s="1"/>
      <c r="O1470" s="1"/>
    </row>
    <row r="1471" spans="1:15">
      <c r="A1471" s="1"/>
      <c r="B1471" s="1"/>
      <c r="C1471" s="1"/>
      <c r="D1471" s="1"/>
      <c r="E1471" s="1"/>
      <c r="F1471" s="1"/>
      <c r="G1471" s="1"/>
      <c r="H1471" s="1"/>
      <c r="I1471" s="1"/>
      <c r="J1471" s="1"/>
      <c r="K1471" s="1"/>
      <c r="L1471" s="1"/>
      <c r="M1471" s="1"/>
      <c r="N1471" s="1"/>
      <c r="O1471" s="1"/>
    </row>
    <row r="1472" spans="1:15">
      <c r="A1472" s="1"/>
      <c r="B1472" s="1"/>
      <c r="C1472" s="1"/>
      <c r="D1472" s="1"/>
      <c r="E1472" s="1"/>
      <c r="F1472" s="1"/>
      <c r="G1472" s="1"/>
      <c r="H1472" s="1"/>
      <c r="I1472" s="1"/>
      <c r="J1472" s="1"/>
      <c r="K1472" s="1"/>
      <c r="L1472" s="1"/>
      <c r="M1472" s="1"/>
      <c r="N1472" s="1"/>
      <c r="O1472" s="1"/>
    </row>
    <row r="1473" spans="1:15">
      <c r="A1473" s="1"/>
      <c r="B1473" s="1"/>
      <c r="C1473" s="1"/>
      <c r="D1473" s="1"/>
      <c r="E1473" s="1"/>
      <c r="F1473" s="1"/>
      <c r="G1473" s="1"/>
      <c r="H1473" s="1"/>
      <c r="I1473" s="1"/>
      <c r="J1473" s="1"/>
      <c r="K1473" s="1"/>
      <c r="L1473" s="1"/>
      <c r="M1473" s="1"/>
      <c r="N1473" s="1"/>
      <c r="O1473" s="1"/>
    </row>
    <row r="1474" spans="1:15">
      <c r="A1474" s="1"/>
      <c r="B1474" s="1"/>
      <c r="C1474" s="1"/>
      <c r="D1474" s="1"/>
      <c r="E1474" s="1"/>
      <c r="F1474" s="1"/>
      <c r="G1474" s="1"/>
      <c r="H1474" s="1"/>
      <c r="I1474" s="1"/>
      <c r="J1474" s="1"/>
      <c r="K1474" s="1"/>
      <c r="L1474" s="1"/>
      <c r="M1474" s="1"/>
      <c r="N1474" s="1"/>
      <c r="O1474" s="1"/>
    </row>
    <row r="1475" spans="1:15">
      <c r="A1475" s="1"/>
      <c r="B1475" s="1"/>
      <c r="C1475" s="1"/>
      <c r="D1475" s="1"/>
      <c r="E1475" s="1"/>
      <c r="F1475" s="1"/>
      <c r="G1475" s="1"/>
      <c r="H1475" s="1"/>
      <c r="I1475" s="1"/>
      <c r="J1475" s="1"/>
      <c r="K1475" s="1"/>
      <c r="L1475" s="1"/>
      <c r="M1475" s="1"/>
      <c r="N1475" s="1"/>
      <c r="O1475" s="1"/>
    </row>
    <row r="1476" spans="1:15">
      <c r="A1476" s="1"/>
      <c r="B1476" s="1"/>
      <c r="C1476" s="1"/>
      <c r="D1476" s="1"/>
      <c r="E1476" s="1"/>
      <c r="F1476" s="1"/>
      <c r="G1476" s="1"/>
      <c r="H1476" s="1"/>
      <c r="I1476" s="1"/>
      <c r="J1476" s="1"/>
      <c r="K1476" s="1"/>
      <c r="L1476" s="1"/>
      <c r="M1476" s="1"/>
      <c r="N1476" s="1"/>
      <c r="O1476" s="1"/>
    </row>
    <row r="1477" spans="1:15">
      <c r="A1477" s="1"/>
      <c r="B1477" s="1"/>
      <c r="C1477" s="1"/>
      <c r="D1477" s="1"/>
      <c r="E1477" s="1"/>
      <c r="F1477" s="1"/>
      <c r="G1477" s="1"/>
      <c r="H1477" s="1"/>
      <c r="I1477" s="1"/>
      <c r="J1477" s="1"/>
      <c r="K1477" s="1"/>
      <c r="L1477" s="1"/>
      <c r="M1477" s="1"/>
      <c r="N1477" s="1"/>
      <c r="O1477" s="1"/>
    </row>
    <row r="1478" spans="1:15">
      <c r="A1478" s="1"/>
      <c r="B1478" s="1"/>
      <c r="C1478" s="1"/>
      <c r="D1478" s="1"/>
      <c r="E1478" s="1"/>
      <c r="F1478" s="1"/>
      <c r="G1478" s="1"/>
      <c r="H1478" s="1"/>
      <c r="I1478" s="1"/>
      <c r="J1478" s="1"/>
      <c r="K1478" s="1"/>
      <c r="L1478" s="1"/>
      <c r="M1478" s="1"/>
      <c r="N1478" s="1"/>
      <c r="O1478" s="1"/>
    </row>
    <row r="1479" spans="1:15">
      <c r="A1479" s="1"/>
      <c r="B1479" s="1"/>
      <c r="C1479" s="1"/>
      <c r="D1479" s="1"/>
      <c r="E1479" s="1"/>
      <c r="F1479" s="1"/>
      <c r="G1479" s="1"/>
      <c r="H1479" s="1"/>
      <c r="I1479" s="1"/>
      <c r="J1479" s="1"/>
      <c r="K1479" s="1"/>
      <c r="L1479" s="1"/>
      <c r="M1479" s="1"/>
      <c r="N1479" s="1"/>
      <c r="O1479" s="1"/>
    </row>
    <row r="1480" spans="1:15">
      <c r="A1480" s="1"/>
      <c r="B1480" s="1"/>
      <c r="C1480" s="1"/>
      <c r="D1480" s="1"/>
      <c r="E1480" s="1"/>
      <c r="F1480" s="1"/>
      <c r="G1480" s="1"/>
      <c r="H1480" s="1"/>
      <c r="I1480" s="1"/>
      <c r="J1480" s="1"/>
      <c r="K1480" s="1"/>
      <c r="L1480" s="1"/>
      <c r="M1480" s="1"/>
      <c r="N1480" s="1"/>
      <c r="O1480" s="1"/>
    </row>
    <row r="1481" spans="1:15">
      <c r="A1481" s="1"/>
      <c r="B1481" s="1"/>
      <c r="C1481" s="1"/>
      <c r="D1481" s="1"/>
      <c r="E1481" s="1"/>
      <c r="F1481" s="1"/>
      <c r="G1481" s="1"/>
      <c r="H1481" s="1"/>
      <c r="I1481" s="1"/>
      <c r="J1481" s="1"/>
      <c r="K1481" s="1"/>
      <c r="L1481" s="1"/>
      <c r="M1481" s="1"/>
      <c r="N1481" s="1"/>
      <c r="O1481" s="1"/>
    </row>
    <row r="1482" spans="1:15">
      <c r="A1482" s="1"/>
      <c r="B1482" s="1"/>
      <c r="C1482" s="1"/>
      <c r="D1482" s="1"/>
      <c r="E1482" s="1"/>
      <c r="F1482" s="1"/>
      <c r="G1482" s="1"/>
      <c r="H1482" s="1"/>
      <c r="I1482" s="1"/>
      <c r="J1482" s="1"/>
      <c r="K1482" s="1"/>
      <c r="L1482" s="1"/>
      <c r="M1482" s="1"/>
      <c r="N1482" s="1"/>
      <c r="O1482" s="1"/>
    </row>
    <row r="1483" spans="1:15">
      <c r="A1483" s="1"/>
      <c r="B1483" s="1"/>
      <c r="C1483" s="1"/>
      <c r="D1483" s="1"/>
      <c r="E1483" s="1"/>
      <c r="F1483" s="1"/>
      <c r="G1483" s="1"/>
      <c r="H1483" s="1"/>
      <c r="I1483" s="1"/>
      <c r="J1483" s="1"/>
      <c r="K1483" s="1"/>
      <c r="L1483" s="1"/>
      <c r="M1483" s="1"/>
      <c r="N1483" s="1"/>
      <c r="O1483" s="1"/>
    </row>
    <row r="1484" spans="1:15">
      <c r="A1484" s="1"/>
      <c r="B1484" s="1"/>
      <c r="C1484" s="1"/>
      <c r="D1484" s="1"/>
      <c r="E1484" s="1"/>
      <c r="F1484" s="1"/>
      <c r="G1484" s="1"/>
      <c r="H1484" s="1"/>
      <c r="I1484" s="1"/>
      <c r="J1484" s="1"/>
      <c r="K1484" s="1"/>
      <c r="L1484" s="1"/>
      <c r="M1484" s="1"/>
      <c r="N1484" s="1"/>
      <c r="O1484" s="1"/>
    </row>
    <row r="1485" spans="1:15">
      <c r="A1485" s="1"/>
      <c r="B1485" s="1"/>
      <c r="C1485" s="1"/>
      <c r="D1485" s="1"/>
      <c r="E1485" s="1"/>
      <c r="F1485" s="1"/>
      <c r="G1485" s="1"/>
      <c r="H1485" s="1"/>
      <c r="I1485" s="1"/>
      <c r="J1485" s="1"/>
      <c r="K1485" s="1"/>
      <c r="L1485" s="1"/>
      <c r="M1485" s="1"/>
      <c r="N1485" s="1"/>
      <c r="O1485" s="1"/>
    </row>
    <row r="1486" spans="1:15">
      <c r="A1486" s="1"/>
      <c r="B1486" s="1"/>
      <c r="C1486" s="1"/>
      <c r="D1486" s="1"/>
      <c r="E1486" s="1"/>
      <c r="F1486" s="1"/>
      <c r="G1486" s="1"/>
      <c r="H1486" s="1"/>
      <c r="I1486" s="1"/>
      <c r="J1486" s="1"/>
      <c r="K1486" s="1"/>
      <c r="L1486" s="1"/>
      <c r="M1486" s="1"/>
      <c r="N1486" s="1"/>
      <c r="O1486" s="1"/>
    </row>
    <row r="1487" spans="1:15">
      <c r="A1487" s="1"/>
      <c r="B1487" s="1"/>
      <c r="C1487" s="1"/>
      <c r="D1487" s="1"/>
      <c r="E1487" s="1"/>
      <c r="F1487" s="1"/>
      <c r="G1487" s="1"/>
      <c r="H1487" s="1"/>
      <c r="I1487" s="1"/>
      <c r="J1487" s="1"/>
      <c r="K1487" s="1"/>
      <c r="L1487" s="1"/>
      <c r="M1487" s="1"/>
      <c r="N1487" s="1"/>
      <c r="O1487" s="1"/>
    </row>
    <row r="1488" spans="1:15">
      <c r="A1488" s="1"/>
      <c r="B1488" s="1"/>
      <c r="C1488" s="1"/>
      <c r="D1488" s="1"/>
      <c r="E1488" s="1"/>
      <c r="F1488" s="1"/>
      <c r="G1488" s="1"/>
      <c r="H1488" s="1"/>
      <c r="I1488" s="1"/>
      <c r="J1488" s="1"/>
      <c r="K1488" s="1"/>
      <c r="L1488" s="1"/>
      <c r="M1488" s="1"/>
      <c r="N1488" s="1"/>
      <c r="O1488" s="1"/>
    </row>
    <row r="1489" spans="1:15">
      <c r="A1489" s="1"/>
      <c r="B1489" s="1"/>
      <c r="C1489" s="1"/>
      <c r="D1489" s="1"/>
      <c r="E1489" s="1"/>
      <c r="F1489" s="1"/>
      <c r="G1489" s="1"/>
      <c r="H1489" s="1"/>
      <c r="I1489" s="1"/>
      <c r="J1489" s="1"/>
      <c r="K1489" s="1"/>
      <c r="L1489" s="1"/>
      <c r="M1489" s="1"/>
      <c r="N1489" s="1"/>
      <c r="O1489" s="1"/>
    </row>
    <row r="1490" spans="1:15">
      <c r="A1490" s="1"/>
      <c r="B1490" s="1"/>
      <c r="C1490" s="1"/>
      <c r="D1490" s="1"/>
      <c r="E1490" s="1"/>
      <c r="F1490" s="1"/>
      <c r="G1490" s="1"/>
      <c r="H1490" s="1"/>
      <c r="I1490" s="1"/>
      <c r="J1490" s="1"/>
      <c r="K1490" s="1"/>
      <c r="L1490" s="1"/>
      <c r="M1490" s="1"/>
      <c r="N1490" s="1"/>
      <c r="O1490" s="1"/>
    </row>
    <row r="1491" spans="1:15">
      <c r="A1491" s="1"/>
      <c r="B1491" s="1"/>
      <c r="C1491" s="1"/>
      <c r="D1491" s="1"/>
      <c r="E1491" s="1"/>
      <c r="F1491" s="1"/>
      <c r="G1491" s="1"/>
      <c r="H1491" s="1"/>
      <c r="I1491" s="1"/>
      <c r="J1491" s="1"/>
      <c r="K1491" s="1"/>
      <c r="L1491" s="1"/>
      <c r="M1491" s="1"/>
      <c r="N1491" s="1"/>
      <c r="O1491" s="1"/>
    </row>
    <row r="1492" spans="1:15">
      <c r="A1492" s="1"/>
      <c r="B1492" s="1"/>
      <c r="C1492" s="1"/>
      <c r="D1492" s="1"/>
      <c r="E1492" s="1"/>
      <c r="F1492" s="1"/>
      <c r="G1492" s="1"/>
      <c r="H1492" s="1"/>
      <c r="I1492" s="1"/>
      <c r="J1492" s="1"/>
      <c r="K1492" s="1"/>
      <c r="L1492" s="1"/>
      <c r="M1492" s="1"/>
      <c r="N1492" s="1"/>
      <c r="O1492" s="1"/>
    </row>
    <row r="1493" spans="1:15">
      <c r="A1493" s="1"/>
      <c r="B1493" s="1"/>
      <c r="C1493" s="1"/>
      <c r="D1493" s="1"/>
      <c r="E1493" s="1"/>
      <c r="F1493" s="1"/>
      <c r="G1493" s="1"/>
      <c r="H1493" s="1"/>
      <c r="I1493" s="1"/>
      <c r="J1493" s="1"/>
      <c r="K1493" s="1"/>
      <c r="L1493" s="1"/>
      <c r="M1493" s="1"/>
      <c r="N1493" s="1"/>
      <c r="O1493" s="1"/>
    </row>
    <row r="1494" spans="1:15">
      <c r="A1494" s="1"/>
      <c r="B1494" s="1"/>
      <c r="C1494" s="1"/>
      <c r="D1494" s="1"/>
      <c r="E1494" s="1"/>
      <c r="F1494" s="1"/>
      <c r="G1494" s="1"/>
      <c r="H1494" s="1"/>
      <c r="I1494" s="1"/>
      <c r="J1494" s="1"/>
      <c r="K1494" s="1"/>
      <c r="L1494" s="1"/>
      <c r="M1494" s="1"/>
      <c r="N1494" s="1"/>
      <c r="O1494" s="1"/>
    </row>
    <row r="1495" spans="1:15">
      <c r="A1495" s="1"/>
      <c r="B1495" s="1"/>
      <c r="C1495" s="1"/>
      <c r="D1495" s="1"/>
      <c r="E1495" s="1"/>
      <c r="F1495" s="1"/>
      <c r="G1495" s="1"/>
      <c r="H1495" s="1"/>
      <c r="I1495" s="1"/>
      <c r="J1495" s="1"/>
      <c r="K1495" s="1"/>
      <c r="L1495" s="1"/>
      <c r="M1495" s="1"/>
      <c r="N1495" s="1"/>
      <c r="O1495" s="1"/>
    </row>
    <row r="1496" spans="1:15">
      <c r="A1496" s="1"/>
      <c r="B1496" s="1"/>
      <c r="C1496" s="1"/>
      <c r="D1496" s="1"/>
      <c r="E1496" s="1"/>
      <c r="F1496" s="1"/>
      <c r="G1496" s="1"/>
      <c r="H1496" s="1"/>
      <c r="I1496" s="1"/>
      <c r="J1496" s="1"/>
      <c r="K1496" s="1"/>
      <c r="L1496" s="1"/>
      <c r="M1496" s="1"/>
      <c r="N1496" s="1"/>
      <c r="O1496" s="1"/>
    </row>
    <row r="1497" spans="1:15">
      <c r="A1497" s="1"/>
      <c r="B1497" s="1"/>
      <c r="C1497" s="1"/>
      <c r="D1497" s="1"/>
      <c r="E1497" s="1"/>
      <c r="F1497" s="1"/>
      <c r="G1497" s="1"/>
      <c r="H1497" s="1"/>
      <c r="I1497" s="1"/>
      <c r="J1497" s="1"/>
      <c r="K1497" s="1"/>
      <c r="L1497" s="1"/>
      <c r="M1497" s="1"/>
      <c r="N1497" s="1"/>
      <c r="O1497" s="1"/>
    </row>
    <row r="1498" spans="1:15">
      <c r="A1498" s="1"/>
      <c r="B1498" s="1"/>
      <c r="C1498" s="1"/>
      <c r="D1498" s="1"/>
      <c r="E1498" s="1"/>
      <c r="F1498" s="1"/>
      <c r="G1498" s="1"/>
      <c r="H1498" s="1"/>
      <c r="I1498" s="1"/>
      <c r="J1498" s="1"/>
      <c r="K1498" s="1"/>
      <c r="L1498" s="1"/>
      <c r="M1498" s="1"/>
      <c r="N1498" s="1"/>
      <c r="O1498" s="1"/>
    </row>
    <row r="1499" spans="1:15">
      <c r="A1499" s="1"/>
      <c r="B1499" s="1"/>
      <c r="C1499" s="1"/>
      <c r="D1499" s="1"/>
      <c r="E1499" s="1"/>
      <c r="F1499" s="1"/>
      <c r="G1499" s="1"/>
      <c r="H1499" s="1"/>
      <c r="I1499" s="1"/>
      <c r="J1499" s="1"/>
      <c r="K1499" s="1"/>
      <c r="L1499" s="1"/>
      <c r="M1499" s="1"/>
      <c r="N1499" s="1"/>
      <c r="O1499" s="1"/>
    </row>
    <row r="1500" spans="1:15">
      <c r="A1500" s="1"/>
      <c r="B1500" s="1"/>
      <c r="C1500" s="1"/>
      <c r="D1500" s="1"/>
      <c r="E1500" s="1"/>
      <c r="F1500" s="1"/>
      <c r="G1500" s="1"/>
      <c r="H1500" s="1"/>
      <c r="I1500" s="1"/>
      <c r="J1500" s="1"/>
      <c r="K1500" s="1"/>
      <c r="L1500" s="1"/>
      <c r="M1500" s="1"/>
      <c r="N1500" s="1"/>
      <c r="O1500" s="1"/>
    </row>
    <row r="1501" spans="1:15">
      <c r="A1501" s="1"/>
      <c r="B1501" s="1"/>
      <c r="C1501" s="1"/>
      <c r="D1501" s="1"/>
      <c r="E1501" s="1"/>
      <c r="F1501" s="1"/>
      <c r="G1501" s="1"/>
      <c r="H1501" s="1"/>
      <c r="I1501" s="1"/>
      <c r="J1501" s="1"/>
      <c r="K1501" s="1"/>
      <c r="L1501" s="1"/>
      <c r="M1501" s="1"/>
      <c r="N1501" s="1"/>
      <c r="O1501" s="1"/>
    </row>
    <row r="1502" spans="1:15">
      <c r="A1502" s="1"/>
      <c r="B1502" s="1"/>
      <c r="C1502" s="1"/>
      <c r="D1502" s="1"/>
      <c r="E1502" s="1"/>
      <c r="F1502" s="1"/>
      <c r="G1502" s="1"/>
      <c r="H1502" s="1"/>
      <c r="I1502" s="1"/>
      <c r="J1502" s="1"/>
      <c r="K1502" s="1"/>
      <c r="L1502" s="1"/>
      <c r="M1502" s="1"/>
      <c r="N1502" s="1"/>
      <c r="O1502" s="1"/>
    </row>
    <row r="1503" spans="1:15">
      <c r="A1503" s="1"/>
      <c r="B1503" s="1"/>
      <c r="C1503" s="1"/>
      <c r="D1503" s="1"/>
      <c r="E1503" s="1"/>
      <c r="F1503" s="1"/>
      <c r="G1503" s="1"/>
      <c r="H1503" s="1"/>
      <c r="I1503" s="1"/>
      <c r="J1503" s="1"/>
      <c r="K1503" s="1"/>
      <c r="L1503" s="1"/>
      <c r="M1503" s="1"/>
      <c r="N1503" s="1"/>
      <c r="O1503" s="1"/>
    </row>
    <row r="1504" spans="1:15">
      <c r="A1504" s="1"/>
      <c r="B1504" s="1"/>
      <c r="C1504" s="1"/>
      <c r="D1504" s="1"/>
      <c r="E1504" s="1"/>
      <c r="F1504" s="1"/>
      <c r="G1504" s="1"/>
      <c r="H1504" s="1"/>
      <c r="I1504" s="1"/>
      <c r="J1504" s="1"/>
      <c r="K1504" s="1"/>
      <c r="L1504" s="1"/>
      <c r="M1504" s="1"/>
      <c r="N1504" s="1"/>
      <c r="O1504" s="1"/>
    </row>
    <row r="1505" spans="1:15">
      <c r="A1505" s="1"/>
      <c r="B1505" s="1"/>
      <c r="C1505" s="1"/>
      <c r="D1505" s="1"/>
      <c r="E1505" s="1"/>
      <c r="F1505" s="1"/>
      <c r="G1505" s="1"/>
      <c r="H1505" s="1"/>
      <c r="I1505" s="1"/>
      <c r="J1505" s="1"/>
      <c r="K1505" s="1"/>
      <c r="L1505" s="1"/>
      <c r="M1505" s="1"/>
      <c r="N1505" s="1"/>
      <c r="O1505" s="1"/>
    </row>
    <row r="1506" spans="1:15">
      <c r="A1506" s="1"/>
      <c r="B1506" s="1"/>
      <c r="C1506" s="1"/>
      <c r="D1506" s="1"/>
      <c r="E1506" s="1"/>
      <c r="F1506" s="1"/>
      <c r="G1506" s="1"/>
      <c r="H1506" s="1"/>
      <c r="I1506" s="1"/>
      <c r="J1506" s="1"/>
      <c r="K1506" s="1"/>
      <c r="L1506" s="1"/>
      <c r="M1506" s="1"/>
      <c r="N1506" s="1"/>
      <c r="O1506" s="1"/>
    </row>
    <row r="1507" spans="1:15">
      <c r="A1507" s="1"/>
      <c r="B1507" s="1"/>
      <c r="C1507" s="1"/>
      <c r="D1507" s="1"/>
      <c r="E1507" s="1"/>
      <c r="F1507" s="1"/>
      <c r="G1507" s="1"/>
      <c r="H1507" s="1"/>
      <c r="I1507" s="1"/>
      <c r="J1507" s="1"/>
      <c r="K1507" s="1"/>
      <c r="L1507" s="1"/>
      <c r="M1507" s="1"/>
      <c r="N1507" s="1"/>
      <c r="O1507" s="1"/>
    </row>
    <row r="1508" spans="1:15">
      <c r="A1508" s="1"/>
      <c r="B1508" s="1"/>
      <c r="C1508" s="1"/>
      <c r="D1508" s="1"/>
      <c r="E1508" s="1"/>
      <c r="F1508" s="1"/>
      <c r="G1508" s="1"/>
      <c r="H1508" s="1"/>
      <c r="I1508" s="1"/>
      <c r="J1508" s="1"/>
      <c r="K1508" s="1"/>
      <c r="L1508" s="1"/>
      <c r="M1508" s="1"/>
      <c r="N1508" s="1"/>
      <c r="O1508" s="1"/>
    </row>
    <row r="1509" spans="1:15">
      <c r="A1509" s="1"/>
      <c r="B1509" s="1"/>
      <c r="C1509" s="1"/>
      <c r="D1509" s="1"/>
      <c r="E1509" s="1"/>
      <c r="F1509" s="1"/>
      <c r="G1509" s="1"/>
      <c r="H1509" s="1"/>
      <c r="I1509" s="1"/>
      <c r="J1509" s="1"/>
      <c r="K1509" s="1"/>
      <c r="L1509" s="1"/>
      <c r="M1509" s="1"/>
      <c r="N1509" s="1"/>
      <c r="O1509" s="1"/>
    </row>
    <row r="1510" spans="1:15">
      <c r="A1510" s="1"/>
      <c r="B1510" s="1"/>
      <c r="C1510" s="1"/>
      <c r="D1510" s="1"/>
      <c r="E1510" s="1"/>
      <c r="F1510" s="1"/>
      <c r="G1510" s="1"/>
      <c r="H1510" s="1"/>
      <c r="I1510" s="1"/>
      <c r="J1510" s="1"/>
      <c r="K1510" s="1"/>
      <c r="L1510" s="1"/>
      <c r="M1510" s="1"/>
      <c r="N1510" s="1"/>
      <c r="O1510" s="1"/>
    </row>
    <row r="1511" spans="1:15">
      <c r="A1511" s="1"/>
      <c r="B1511" s="1"/>
      <c r="C1511" s="1"/>
      <c r="D1511" s="1"/>
      <c r="E1511" s="1"/>
      <c r="F1511" s="1"/>
      <c r="G1511" s="1"/>
      <c r="H1511" s="1"/>
      <c r="I1511" s="1"/>
      <c r="J1511" s="1"/>
      <c r="K1511" s="1"/>
      <c r="L1511" s="1"/>
      <c r="M1511" s="1"/>
      <c r="N1511" s="1"/>
      <c r="O1511" s="1"/>
    </row>
    <row r="1512" spans="1:15">
      <c r="A1512" s="1"/>
      <c r="B1512" s="1"/>
      <c r="C1512" s="1"/>
      <c r="D1512" s="1"/>
      <c r="E1512" s="1"/>
      <c r="F1512" s="1"/>
      <c r="G1512" s="1"/>
      <c r="H1512" s="1"/>
      <c r="I1512" s="1"/>
      <c r="J1512" s="1"/>
      <c r="K1512" s="1"/>
      <c r="L1512" s="1"/>
      <c r="M1512" s="1"/>
      <c r="N1512" s="1"/>
      <c r="O1512" s="1"/>
    </row>
    <row r="1513" spans="1:15">
      <c r="A1513" s="1"/>
      <c r="B1513" s="1"/>
      <c r="C1513" s="1"/>
      <c r="D1513" s="1"/>
      <c r="E1513" s="1"/>
      <c r="F1513" s="1"/>
      <c r="G1513" s="1"/>
      <c r="H1513" s="1"/>
      <c r="I1513" s="1"/>
      <c r="J1513" s="1"/>
      <c r="K1513" s="1"/>
      <c r="L1513" s="1"/>
      <c r="M1513" s="1"/>
      <c r="N1513" s="1"/>
      <c r="O1513" s="1"/>
    </row>
    <row r="1514" spans="1:15">
      <c r="A1514" s="1"/>
      <c r="B1514" s="1"/>
      <c r="C1514" s="1"/>
      <c r="D1514" s="1"/>
      <c r="E1514" s="1"/>
      <c r="F1514" s="1"/>
      <c r="G1514" s="1"/>
      <c r="H1514" s="1"/>
      <c r="I1514" s="1"/>
      <c r="J1514" s="1"/>
      <c r="K1514" s="1"/>
      <c r="L1514" s="1"/>
      <c r="M1514" s="1"/>
      <c r="N1514" s="1"/>
      <c r="O1514" s="1"/>
    </row>
    <row r="1515" spans="1:15">
      <c r="A1515" s="1"/>
      <c r="B1515" s="1"/>
      <c r="C1515" s="1"/>
      <c r="D1515" s="1"/>
      <c r="E1515" s="1"/>
      <c r="F1515" s="1"/>
      <c r="G1515" s="1"/>
      <c r="H1515" s="1"/>
      <c r="I1515" s="1"/>
      <c r="J1515" s="1"/>
      <c r="K1515" s="1"/>
      <c r="L1515" s="1"/>
      <c r="M1515" s="1"/>
      <c r="N1515" s="1"/>
      <c r="O1515" s="1"/>
    </row>
    <row r="1516" spans="1:15">
      <c r="A1516" s="1"/>
      <c r="B1516" s="1"/>
      <c r="C1516" s="1"/>
      <c r="D1516" s="1"/>
      <c r="E1516" s="1"/>
      <c r="F1516" s="1"/>
      <c r="G1516" s="1"/>
      <c r="H1516" s="1"/>
      <c r="I1516" s="1"/>
      <c r="J1516" s="1"/>
      <c r="K1516" s="1"/>
      <c r="L1516" s="1"/>
      <c r="M1516" s="1"/>
      <c r="N1516" s="1"/>
      <c r="O1516" s="1"/>
    </row>
    <row r="1517" spans="1:15">
      <c r="A1517" s="1"/>
      <c r="B1517" s="1"/>
      <c r="C1517" s="1"/>
      <c r="D1517" s="1"/>
      <c r="E1517" s="1"/>
      <c r="F1517" s="1"/>
      <c r="G1517" s="1"/>
      <c r="H1517" s="1"/>
      <c r="I1517" s="1"/>
      <c r="J1517" s="1"/>
      <c r="K1517" s="1"/>
      <c r="L1517" s="1"/>
      <c r="M1517" s="1"/>
      <c r="N1517" s="1"/>
      <c r="O1517" s="1"/>
    </row>
    <row r="1518" spans="1:15">
      <c r="A1518" s="1"/>
      <c r="B1518" s="1"/>
      <c r="C1518" s="1"/>
      <c r="D1518" s="1"/>
      <c r="E1518" s="1"/>
      <c r="F1518" s="1"/>
      <c r="G1518" s="1"/>
      <c r="H1518" s="1"/>
      <c r="I1518" s="1"/>
      <c r="J1518" s="1"/>
      <c r="K1518" s="1"/>
      <c r="L1518" s="1"/>
      <c r="M1518" s="1"/>
      <c r="N1518" s="1"/>
      <c r="O1518" s="1"/>
    </row>
    <row r="1519" spans="1:15">
      <c r="A1519" s="1"/>
      <c r="B1519" s="1"/>
      <c r="C1519" s="1"/>
      <c r="D1519" s="1"/>
      <c r="E1519" s="1"/>
      <c r="F1519" s="1"/>
      <c r="G1519" s="1"/>
      <c r="H1519" s="1"/>
      <c r="I1519" s="1"/>
      <c r="J1519" s="1"/>
      <c r="K1519" s="1"/>
      <c r="L1519" s="1"/>
      <c r="M1519" s="1"/>
      <c r="N1519" s="1"/>
      <c r="O1519" s="1"/>
    </row>
    <row r="1520" spans="1:15">
      <c r="A1520" s="1"/>
      <c r="B1520" s="1"/>
      <c r="C1520" s="1"/>
      <c r="D1520" s="1"/>
      <c r="E1520" s="1"/>
      <c r="F1520" s="1"/>
      <c r="G1520" s="1"/>
      <c r="H1520" s="1"/>
      <c r="I1520" s="1"/>
      <c r="J1520" s="1"/>
      <c r="K1520" s="1"/>
      <c r="L1520" s="1"/>
      <c r="M1520" s="1"/>
      <c r="N1520" s="1"/>
      <c r="O1520" s="1"/>
    </row>
    <row r="1521" spans="1:15">
      <c r="A1521" s="1"/>
      <c r="B1521" s="1"/>
      <c r="C1521" s="1"/>
      <c r="D1521" s="1"/>
      <c r="E1521" s="1"/>
      <c r="F1521" s="1"/>
      <c r="G1521" s="1"/>
      <c r="H1521" s="1"/>
      <c r="I1521" s="1"/>
      <c r="J1521" s="1"/>
      <c r="K1521" s="1"/>
      <c r="L1521" s="1"/>
      <c r="M1521" s="1"/>
      <c r="N1521" s="1"/>
      <c r="O1521" s="1"/>
    </row>
    <row r="1522" spans="1:15">
      <c r="A1522" s="1"/>
      <c r="B1522" s="1"/>
      <c r="C1522" s="1"/>
      <c r="D1522" s="1"/>
      <c r="E1522" s="1"/>
      <c r="F1522" s="1"/>
      <c r="G1522" s="1"/>
      <c r="H1522" s="1"/>
      <c r="I1522" s="1"/>
      <c r="J1522" s="1"/>
      <c r="K1522" s="1"/>
      <c r="L1522" s="1"/>
      <c r="M1522" s="1"/>
      <c r="N1522" s="1"/>
      <c r="O1522" s="1"/>
    </row>
    <row r="1523" spans="1:15">
      <c r="A1523" s="1"/>
      <c r="B1523" s="1"/>
      <c r="C1523" s="1"/>
      <c r="D1523" s="1"/>
      <c r="E1523" s="1"/>
      <c r="F1523" s="1"/>
      <c r="G1523" s="1"/>
      <c r="H1523" s="1"/>
      <c r="I1523" s="1"/>
      <c r="J1523" s="1"/>
      <c r="K1523" s="1"/>
      <c r="L1523" s="1"/>
      <c r="M1523" s="1"/>
      <c r="N1523" s="1"/>
      <c r="O1523" s="1"/>
    </row>
    <row r="1524" spans="1:15">
      <c r="A1524" s="1"/>
      <c r="B1524" s="1"/>
      <c r="C1524" s="1"/>
      <c r="D1524" s="1"/>
      <c r="E1524" s="1"/>
      <c r="F1524" s="1"/>
      <c r="G1524" s="1"/>
      <c r="H1524" s="1"/>
      <c r="I1524" s="1"/>
      <c r="J1524" s="1"/>
      <c r="K1524" s="1"/>
      <c r="L1524" s="1"/>
      <c r="M1524" s="1"/>
      <c r="N1524" s="1"/>
      <c r="O1524" s="1"/>
    </row>
    <row r="1525" spans="1:15">
      <c r="A1525" s="1"/>
      <c r="B1525" s="1"/>
      <c r="C1525" s="1"/>
      <c r="D1525" s="1"/>
      <c r="E1525" s="1"/>
      <c r="F1525" s="1"/>
      <c r="G1525" s="1"/>
      <c r="H1525" s="1"/>
      <c r="I1525" s="1"/>
      <c r="J1525" s="1"/>
      <c r="K1525" s="1"/>
      <c r="L1525" s="1"/>
      <c r="M1525" s="1"/>
      <c r="N1525" s="1"/>
      <c r="O1525" s="1"/>
    </row>
    <row r="1526" spans="1:15">
      <c r="A1526" s="1"/>
      <c r="B1526" s="1"/>
      <c r="C1526" s="1"/>
      <c r="D1526" s="1"/>
      <c r="E1526" s="1"/>
      <c r="F1526" s="1"/>
      <c r="G1526" s="1"/>
      <c r="H1526" s="1"/>
      <c r="I1526" s="1"/>
      <c r="J1526" s="1"/>
      <c r="K1526" s="1"/>
      <c r="L1526" s="1"/>
      <c r="M1526" s="1"/>
      <c r="N1526" s="1"/>
      <c r="O1526" s="1"/>
    </row>
    <row r="1527" spans="1:15">
      <c r="A1527" s="1"/>
      <c r="B1527" s="1"/>
      <c r="C1527" s="1"/>
      <c r="D1527" s="1"/>
      <c r="E1527" s="1"/>
      <c r="F1527" s="1"/>
      <c r="G1527" s="1"/>
      <c r="H1527" s="1"/>
      <c r="I1527" s="1"/>
      <c r="J1527" s="1"/>
      <c r="K1527" s="1"/>
      <c r="L1527" s="1"/>
      <c r="M1527" s="1"/>
      <c r="N1527" s="1"/>
      <c r="O1527" s="1"/>
    </row>
    <row r="1528" spans="1:15">
      <c r="A1528" s="1"/>
      <c r="B1528" s="1"/>
      <c r="C1528" s="1"/>
      <c r="D1528" s="1"/>
      <c r="E1528" s="1"/>
      <c r="F1528" s="1"/>
      <c r="G1528" s="1"/>
      <c r="H1528" s="1"/>
      <c r="I1528" s="1"/>
      <c r="J1528" s="1"/>
      <c r="K1528" s="1"/>
      <c r="L1528" s="1"/>
      <c r="M1528" s="1"/>
      <c r="N1528" s="1"/>
      <c r="O1528" s="1"/>
    </row>
    <row r="1529" spans="1:15">
      <c r="A1529" s="1"/>
      <c r="B1529" s="1"/>
      <c r="C1529" s="1"/>
      <c r="D1529" s="1"/>
      <c r="E1529" s="1"/>
      <c r="F1529" s="1"/>
      <c r="G1529" s="1"/>
      <c r="H1529" s="1"/>
      <c r="I1529" s="1"/>
      <c r="J1529" s="1"/>
      <c r="K1529" s="1"/>
      <c r="L1529" s="1"/>
      <c r="M1529" s="1"/>
      <c r="N1529" s="1"/>
      <c r="O1529" s="1"/>
    </row>
    <row r="1530" spans="1:15">
      <c r="A1530" s="1"/>
      <c r="B1530" s="1"/>
      <c r="C1530" s="1"/>
      <c r="D1530" s="1"/>
      <c r="E1530" s="1"/>
      <c r="F1530" s="1"/>
      <c r="G1530" s="1"/>
      <c r="H1530" s="1"/>
      <c r="I1530" s="1"/>
      <c r="J1530" s="1"/>
      <c r="K1530" s="1"/>
      <c r="L1530" s="1"/>
      <c r="M1530" s="1"/>
      <c r="N1530" s="1"/>
      <c r="O1530" s="1"/>
    </row>
    <row r="1531" spans="1:15">
      <c r="A1531" s="1"/>
      <c r="B1531" s="1"/>
      <c r="C1531" s="1"/>
      <c r="D1531" s="1"/>
      <c r="E1531" s="1"/>
      <c r="F1531" s="1"/>
      <c r="G1531" s="1"/>
      <c r="H1531" s="1"/>
      <c r="I1531" s="1"/>
      <c r="J1531" s="1"/>
      <c r="K1531" s="1"/>
      <c r="L1531" s="1"/>
      <c r="M1531" s="1"/>
      <c r="N1531" s="1"/>
      <c r="O1531" s="1"/>
    </row>
    <row r="1532" spans="1:15">
      <c r="A1532" s="1"/>
      <c r="B1532" s="1"/>
      <c r="C1532" s="1"/>
      <c r="D1532" s="1"/>
      <c r="E1532" s="1"/>
      <c r="F1532" s="1"/>
      <c r="G1532" s="1"/>
      <c r="H1532" s="1"/>
      <c r="I1532" s="1"/>
      <c r="J1532" s="1"/>
      <c r="K1532" s="1"/>
      <c r="L1532" s="1"/>
      <c r="M1532" s="1"/>
      <c r="N1532" s="1"/>
      <c r="O1532" s="1"/>
    </row>
    <row r="1533" spans="1:15">
      <c r="A1533" s="1"/>
      <c r="B1533" s="1"/>
      <c r="C1533" s="1"/>
      <c r="D1533" s="1"/>
      <c r="E1533" s="1"/>
      <c r="F1533" s="1"/>
      <c r="G1533" s="1"/>
      <c r="H1533" s="1"/>
      <c r="I1533" s="1"/>
      <c r="J1533" s="1"/>
      <c r="K1533" s="1"/>
      <c r="L1533" s="1"/>
      <c r="M1533" s="1"/>
      <c r="N1533" s="1"/>
      <c r="O1533" s="1"/>
    </row>
    <row r="1534" spans="1:15">
      <c r="A1534" s="1"/>
      <c r="B1534" s="1"/>
      <c r="C1534" s="1"/>
      <c r="D1534" s="1"/>
      <c r="E1534" s="1"/>
      <c r="F1534" s="1"/>
      <c r="G1534" s="1"/>
      <c r="H1534" s="1"/>
      <c r="I1534" s="1"/>
      <c r="J1534" s="1"/>
      <c r="K1534" s="1"/>
      <c r="L1534" s="1"/>
      <c r="M1534" s="1"/>
      <c r="N1534" s="1"/>
      <c r="O1534" s="1"/>
    </row>
    <row r="1535" spans="1:15">
      <c r="A1535" s="1"/>
      <c r="B1535" s="1"/>
      <c r="C1535" s="1"/>
      <c r="D1535" s="1"/>
      <c r="E1535" s="1"/>
      <c r="F1535" s="1"/>
      <c r="G1535" s="1"/>
      <c r="H1535" s="1"/>
      <c r="I1535" s="1"/>
      <c r="J1535" s="1"/>
      <c r="K1535" s="1"/>
      <c r="L1535" s="1"/>
      <c r="M1535" s="1"/>
      <c r="N1535" s="1"/>
      <c r="O1535" s="1"/>
    </row>
    <row r="1536" spans="1:15">
      <c r="A1536" s="1"/>
      <c r="B1536" s="1"/>
      <c r="C1536" s="1"/>
      <c r="D1536" s="1"/>
      <c r="E1536" s="1"/>
      <c r="F1536" s="1"/>
      <c r="G1536" s="1"/>
      <c r="H1536" s="1"/>
      <c r="I1536" s="1"/>
      <c r="J1536" s="1"/>
      <c r="K1536" s="1"/>
      <c r="L1536" s="1"/>
      <c r="M1536" s="1"/>
      <c r="N1536" s="1"/>
      <c r="O1536" s="1"/>
    </row>
    <row r="1537" spans="1:15">
      <c r="A1537" s="1"/>
      <c r="B1537" s="1"/>
      <c r="C1537" s="1"/>
      <c r="D1537" s="1"/>
      <c r="E1537" s="1"/>
      <c r="F1537" s="1"/>
      <c r="G1537" s="1"/>
      <c r="H1537" s="1"/>
      <c r="I1537" s="1"/>
      <c r="J1537" s="1"/>
      <c r="K1537" s="1"/>
      <c r="L1537" s="1"/>
      <c r="M1537" s="1"/>
      <c r="N1537" s="1"/>
      <c r="O1537" s="1"/>
    </row>
    <row r="1538" spans="1:15">
      <c r="A1538" s="1"/>
      <c r="B1538" s="1"/>
      <c r="C1538" s="1"/>
      <c r="D1538" s="1"/>
      <c r="E1538" s="1"/>
      <c r="F1538" s="1"/>
      <c r="G1538" s="1"/>
      <c r="H1538" s="1"/>
      <c r="I1538" s="1"/>
      <c r="J1538" s="1"/>
      <c r="K1538" s="1"/>
      <c r="L1538" s="1"/>
      <c r="M1538" s="1"/>
      <c r="N1538" s="1"/>
      <c r="O1538" s="1"/>
    </row>
    <row r="1539" spans="1:15">
      <c r="A1539" s="1"/>
      <c r="B1539" s="1"/>
      <c r="C1539" s="1"/>
      <c r="D1539" s="1"/>
      <c r="E1539" s="1"/>
      <c r="F1539" s="1"/>
      <c r="G1539" s="1"/>
      <c r="H1539" s="1"/>
      <c r="I1539" s="1"/>
      <c r="J1539" s="1"/>
      <c r="K1539" s="1"/>
      <c r="L1539" s="1"/>
      <c r="M1539" s="1"/>
      <c r="N1539" s="1"/>
      <c r="O1539" s="1"/>
    </row>
    <row r="1540" spans="1:15">
      <c r="A1540" s="1"/>
      <c r="B1540" s="1"/>
      <c r="C1540" s="1"/>
      <c r="D1540" s="1"/>
      <c r="E1540" s="1"/>
      <c r="F1540" s="1"/>
      <c r="G1540" s="1"/>
      <c r="H1540" s="1"/>
      <c r="I1540" s="1"/>
      <c r="J1540" s="1"/>
      <c r="K1540" s="1"/>
      <c r="L1540" s="1"/>
      <c r="M1540" s="1"/>
      <c r="N1540" s="1"/>
      <c r="O1540" s="1"/>
    </row>
    <row r="1541" spans="1:15">
      <c r="A1541" s="1"/>
      <c r="B1541" s="1"/>
      <c r="C1541" s="1"/>
      <c r="D1541" s="1"/>
      <c r="E1541" s="1"/>
      <c r="F1541" s="1"/>
      <c r="G1541" s="1"/>
      <c r="H1541" s="1"/>
      <c r="I1541" s="1"/>
      <c r="J1541" s="1"/>
      <c r="K1541" s="1"/>
      <c r="L1541" s="1"/>
      <c r="M1541" s="1"/>
      <c r="N1541" s="1"/>
      <c r="O1541" s="1"/>
    </row>
    <row r="1542" spans="1:15">
      <c r="A1542" s="1"/>
      <c r="B1542" s="1"/>
      <c r="C1542" s="1"/>
      <c r="D1542" s="1"/>
      <c r="E1542" s="1"/>
      <c r="F1542" s="1"/>
      <c r="G1542" s="1"/>
      <c r="H1542" s="1"/>
      <c r="I1542" s="1"/>
      <c r="J1542" s="1"/>
      <c r="K1542" s="1"/>
      <c r="L1542" s="1"/>
      <c r="M1542" s="1"/>
      <c r="N1542" s="1"/>
      <c r="O1542" s="1"/>
    </row>
    <row r="1543" spans="1:15">
      <c r="A1543" s="1"/>
      <c r="B1543" s="1"/>
      <c r="C1543" s="1"/>
      <c r="D1543" s="1"/>
      <c r="E1543" s="1"/>
      <c r="F1543" s="1"/>
      <c r="G1543" s="1"/>
      <c r="H1543" s="1"/>
      <c r="I1543" s="1"/>
      <c r="J1543" s="1"/>
      <c r="K1543" s="1"/>
      <c r="L1543" s="1"/>
      <c r="M1543" s="1"/>
      <c r="N1543" s="1"/>
      <c r="O1543" s="1"/>
    </row>
    <row r="1544" spans="1:15">
      <c r="A1544" s="1"/>
      <c r="B1544" s="1"/>
      <c r="C1544" s="1"/>
      <c r="D1544" s="1"/>
      <c r="E1544" s="1"/>
      <c r="F1544" s="1"/>
      <c r="G1544" s="1"/>
      <c r="H1544" s="1"/>
      <c r="I1544" s="1"/>
      <c r="J1544" s="1"/>
      <c r="K1544" s="1"/>
      <c r="L1544" s="1"/>
      <c r="M1544" s="1"/>
      <c r="N1544" s="1"/>
      <c r="O1544" s="1"/>
    </row>
    <row r="1545" spans="1:15">
      <c r="A1545" s="1"/>
      <c r="B1545" s="1"/>
      <c r="C1545" s="1"/>
      <c r="D1545" s="1"/>
      <c r="E1545" s="1"/>
      <c r="F1545" s="1"/>
      <c r="G1545" s="1"/>
      <c r="H1545" s="1"/>
      <c r="I1545" s="1"/>
      <c r="J1545" s="1"/>
      <c r="K1545" s="1"/>
      <c r="L1545" s="1"/>
      <c r="M1545" s="1"/>
      <c r="N1545" s="1"/>
      <c r="O1545" s="1"/>
    </row>
    <row r="1546" spans="1:15">
      <c r="A1546" s="1"/>
      <c r="B1546" s="1"/>
      <c r="C1546" s="1"/>
      <c r="D1546" s="1"/>
      <c r="E1546" s="1"/>
      <c r="F1546" s="1"/>
      <c r="G1546" s="1"/>
      <c r="H1546" s="1"/>
      <c r="I1546" s="1"/>
      <c r="J1546" s="1"/>
      <c r="K1546" s="1"/>
      <c r="L1546" s="1"/>
      <c r="M1546" s="1"/>
      <c r="N1546" s="1"/>
      <c r="O1546" s="1"/>
    </row>
    <row r="1547" spans="1:15">
      <c r="A1547" s="1"/>
      <c r="B1547" s="1"/>
      <c r="C1547" s="1"/>
      <c r="D1547" s="1"/>
      <c r="E1547" s="1"/>
      <c r="F1547" s="1"/>
      <c r="G1547" s="1"/>
      <c r="H1547" s="1"/>
      <c r="I1547" s="1"/>
      <c r="J1547" s="1"/>
      <c r="K1547" s="1"/>
      <c r="L1547" s="1"/>
      <c r="M1547" s="1"/>
      <c r="N1547" s="1"/>
      <c r="O1547" s="1"/>
    </row>
    <row r="1548" spans="1:15">
      <c r="A1548" s="1"/>
      <c r="B1548" s="1"/>
      <c r="C1548" s="1"/>
      <c r="D1548" s="1"/>
      <c r="E1548" s="1"/>
      <c r="F1548" s="1"/>
      <c r="G1548" s="1"/>
      <c r="H1548" s="1"/>
      <c r="I1548" s="1"/>
      <c r="J1548" s="1"/>
      <c r="K1548" s="1"/>
      <c r="L1548" s="1"/>
      <c r="M1548" s="1"/>
      <c r="N1548" s="1"/>
      <c r="O1548" s="1"/>
    </row>
    <row r="1549" spans="1:15">
      <c r="A1549" s="1"/>
      <c r="B1549" s="1"/>
      <c r="C1549" s="1"/>
      <c r="D1549" s="1"/>
      <c r="E1549" s="1"/>
      <c r="F1549" s="1"/>
      <c r="G1549" s="1"/>
      <c r="H1549" s="1"/>
      <c r="I1549" s="1"/>
      <c r="J1549" s="1"/>
      <c r="K1549" s="1"/>
      <c r="L1549" s="1"/>
      <c r="M1549" s="1"/>
      <c r="N1549" s="1"/>
      <c r="O1549" s="1"/>
    </row>
    <row r="1550" spans="1:15">
      <c r="A1550" s="1"/>
      <c r="B1550" s="1"/>
      <c r="C1550" s="1"/>
      <c r="D1550" s="1"/>
      <c r="E1550" s="1"/>
      <c r="F1550" s="1"/>
      <c r="G1550" s="1"/>
      <c r="H1550" s="1"/>
      <c r="I1550" s="1"/>
      <c r="J1550" s="1"/>
      <c r="K1550" s="1"/>
      <c r="L1550" s="1"/>
      <c r="M1550" s="1"/>
      <c r="N1550" s="1"/>
      <c r="O1550" s="1"/>
    </row>
    <row r="1551" spans="1:15">
      <c r="A1551" s="1"/>
      <c r="B1551" s="1"/>
      <c r="C1551" s="1"/>
      <c r="D1551" s="1"/>
      <c r="E1551" s="1"/>
      <c r="F1551" s="1"/>
      <c r="G1551" s="1"/>
      <c r="H1551" s="1"/>
      <c r="I1551" s="1"/>
      <c r="J1551" s="1"/>
      <c r="K1551" s="1"/>
      <c r="L1551" s="1"/>
      <c r="M1551" s="1"/>
      <c r="N1551" s="1"/>
      <c r="O1551" s="1"/>
    </row>
    <row r="1552" spans="1:15">
      <c r="A1552" s="1"/>
      <c r="B1552" s="1"/>
      <c r="C1552" s="1"/>
      <c r="D1552" s="1"/>
      <c r="E1552" s="1"/>
      <c r="F1552" s="1"/>
      <c r="G1552" s="1"/>
      <c r="H1552" s="1"/>
      <c r="I1552" s="1"/>
      <c r="J1552" s="1"/>
      <c r="K1552" s="1"/>
      <c r="L1552" s="1"/>
      <c r="M1552" s="1"/>
      <c r="N1552" s="1"/>
      <c r="O1552" s="1"/>
    </row>
    <row r="1553" spans="1:15">
      <c r="A1553" s="1"/>
      <c r="B1553" s="1"/>
      <c r="C1553" s="1"/>
      <c r="D1553" s="1"/>
      <c r="E1553" s="1"/>
      <c r="F1553" s="1"/>
      <c r="G1553" s="1"/>
      <c r="H1553" s="1"/>
      <c r="I1553" s="1"/>
      <c r="J1553" s="1"/>
      <c r="K1553" s="1"/>
      <c r="L1553" s="1"/>
      <c r="M1553" s="1"/>
      <c r="N1553" s="1"/>
      <c r="O1553" s="1"/>
    </row>
    <row r="1554" spans="1:15">
      <c r="A1554" s="1"/>
      <c r="B1554" s="1"/>
      <c r="C1554" s="1"/>
      <c r="D1554" s="1"/>
      <c r="E1554" s="1"/>
      <c r="F1554" s="1"/>
      <c r="G1554" s="1"/>
      <c r="H1554" s="1"/>
      <c r="I1554" s="1"/>
      <c r="J1554" s="1"/>
      <c r="K1554" s="1"/>
      <c r="L1554" s="1"/>
      <c r="M1554" s="1"/>
      <c r="N1554" s="1"/>
      <c r="O1554" s="1"/>
    </row>
    <row r="1555" spans="1:15">
      <c r="A1555" s="1"/>
      <c r="B1555" s="1"/>
      <c r="C1555" s="1"/>
      <c r="D1555" s="1"/>
      <c r="E1555" s="1"/>
      <c r="F1555" s="1"/>
      <c r="G1555" s="1"/>
      <c r="H1555" s="1"/>
      <c r="I1555" s="1"/>
      <c r="J1555" s="1"/>
      <c r="K1555" s="1"/>
      <c r="L1555" s="1"/>
      <c r="M1555" s="1"/>
      <c r="N1555" s="1"/>
      <c r="O1555" s="1"/>
    </row>
    <row r="1556" spans="1:15">
      <c r="A1556" s="1"/>
      <c r="B1556" s="1"/>
      <c r="C1556" s="1"/>
      <c r="D1556" s="1"/>
      <c r="E1556" s="1"/>
      <c r="F1556" s="1"/>
      <c r="G1556" s="1"/>
      <c r="H1556" s="1"/>
      <c r="I1556" s="1"/>
      <c r="J1556" s="1"/>
      <c r="K1556" s="1"/>
      <c r="L1556" s="1"/>
      <c r="M1556" s="1"/>
      <c r="N1556" s="1"/>
      <c r="O1556" s="1"/>
    </row>
    <row r="1557" spans="1:15">
      <c r="A1557" s="1"/>
      <c r="B1557" s="1"/>
      <c r="C1557" s="1"/>
      <c r="D1557" s="1"/>
      <c r="E1557" s="1"/>
      <c r="F1557" s="1"/>
      <c r="G1557" s="1"/>
      <c r="H1557" s="1"/>
      <c r="I1557" s="1"/>
      <c r="J1557" s="1"/>
      <c r="K1557" s="1"/>
      <c r="L1557" s="1"/>
      <c r="M1557" s="1"/>
      <c r="N1557" s="1"/>
      <c r="O1557" s="1"/>
    </row>
    <row r="1558" spans="1:15">
      <c r="A1558" s="1"/>
      <c r="B1558" s="1"/>
      <c r="C1558" s="1"/>
      <c r="D1558" s="1"/>
      <c r="E1558" s="1"/>
      <c r="F1558" s="1"/>
      <c r="G1558" s="1"/>
      <c r="H1558" s="1"/>
      <c r="I1558" s="1"/>
      <c r="J1558" s="1"/>
      <c r="K1558" s="1"/>
      <c r="L1558" s="1"/>
      <c r="M1558" s="1"/>
      <c r="N1558" s="1"/>
      <c r="O1558" s="1"/>
    </row>
    <row r="1559" spans="1:15">
      <c r="A1559" s="1"/>
      <c r="B1559" s="1"/>
      <c r="C1559" s="1"/>
      <c r="D1559" s="1"/>
      <c r="E1559" s="1"/>
      <c r="F1559" s="1"/>
      <c r="G1559" s="1"/>
      <c r="H1559" s="1"/>
      <c r="I1559" s="1"/>
      <c r="J1559" s="1"/>
      <c r="K1559" s="1"/>
      <c r="L1559" s="1"/>
      <c r="M1559" s="1"/>
      <c r="N1559" s="1"/>
      <c r="O1559" s="1"/>
    </row>
    <row r="1560" spans="1:15">
      <c r="A1560" s="1"/>
      <c r="B1560" s="1"/>
      <c r="C1560" s="1"/>
      <c r="D1560" s="1"/>
      <c r="E1560" s="1"/>
      <c r="F1560" s="1"/>
      <c r="G1560" s="1"/>
      <c r="H1560" s="1"/>
      <c r="I1560" s="1"/>
      <c r="J1560" s="1"/>
      <c r="K1560" s="1"/>
      <c r="L1560" s="1"/>
      <c r="M1560" s="1"/>
      <c r="N1560" s="1"/>
      <c r="O1560" s="1"/>
    </row>
    <row r="1561" spans="1:15">
      <c r="A1561" s="1"/>
      <c r="B1561" s="1"/>
      <c r="C1561" s="1"/>
      <c r="D1561" s="1"/>
      <c r="E1561" s="1"/>
      <c r="F1561" s="1"/>
      <c r="G1561" s="1"/>
      <c r="H1561" s="1"/>
      <c r="I1561" s="1"/>
      <c r="J1561" s="1"/>
      <c r="K1561" s="1"/>
      <c r="L1561" s="1"/>
      <c r="M1561" s="1"/>
      <c r="N1561" s="1"/>
      <c r="O1561" s="1"/>
    </row>
    <row r="1562" spans="1:15">
      <c r="A1562" s="1"/>
      <c r="B1562" s="1"/>
      <c r="C1562" s="1"/>
      <c r="D1562" s="1"/>
      <c r="E1562" s="1"/>
      <c r="F1562" s="1"/>
      <c r="G1562" s="1"/>
      <c r="H1562" s="1"/>
      <c r="I1562" s="1"/>
      <c r="J1562" s="1"/>
      <c r="K1562" s="1"/>
      <c r="L1562" s="1"/>
      <c r="M1562" s="1"/>
      <c r="N1562" s="1"/>
      <c r="O1562" s="1"/>
    </row>
    <row r="1563" spans="1:15">
      <c r="A1563" s="1"/>
      <c r="B1563" s="1"/>
      <c r="C1563" s="1"/>
      <c r="D1563" s="1"/>
      <c r="E1563" s="1"/>
      <c r="F1563" s="1"/>
      <c r="G1563" s="1"/>
      <c r="H1563" s="1"/>
      <c r="I1563" s="1"/>
      <c r="J1563" s="1"/>
      <c r="K1563" s="1"/>
      <c r="L1563" s="1"/>
      <c r="M1563" s="1"/>
      <c r="N1563" s="1"/>
      <c r="O1563" s="1"/>
    </row>
    <row r="1564" spans="1:15">
      <c r="A1564" s="1"/>
      <c r="B1564" s="1"/>
      <c r="C1564" s="1"/>
      <c r="D1564" s="1"/>
      <c r="E1564" s="1"/>
      <c r="F1564" s="1"/>
      <c r="G1564" s="1"/>
      <c r="H1564" s="1"/>
      <c r="I1564" s="1"/>
      <c r="J1564" s="1"/>
      <c r="K1564" s="1"/>
      <c r="L1564" s="1"/>
      <c r="M1564" s="1"/>
      <c r="N1564" s="1"/>
      <c r="O1564" s="1"/>
    </row>
    <row r="1565" spans="1:15">
      <c r="A1565" s="1"/>
      <c r="B1565" s="1"/>
      <c r="C1565" s="1"/>
      <c r="D1565" s="1"/>
      <c r="E1565" s="1"/>
      <c r="F1565" s="1"/>
      <c r="G1565" s="1"/>
      <c r="H1565" s="1"/>
      <c r="I1565" s="1"/>
      <c r="J1565" s="1"/>
      <c r="K1565" s="1"/>
      <c r="L1565" s="1"/>
      <c r="M1565" s="1"/>
      <c r="N1565" s="1"/>
      <c r="O1565" s="1"/>
    </row>
    <row r="1566" spans="1:15">
      <c r="A1566" s="1"/>
      <c r="B1566" s="1"/>
      <c r="C1566" s="1"/>
      <c r="D1566" s="1"/>
      <c r="E1566" s="1"/>
      <c r="F1566" s="1"/>
      <c r="G1566" s="1"/>
      <c r="H1566" s="1"/>
      <c r="I1566" s="1"/>
      <c r="J1566" s="1"/>
      <c r="K1566" s="1"/>
      <c r="L1566" s="1"/>
      <c r="M1566" s="1"/>
      <c r="N1566" s="1"/>
      <c r="O1566" s="1"/>
    </row>
    <row r="1567" spans="1:15">
      <c r="A1567" s="1"/>
      <c r="B1567" s="1"/>
      <c r="C1567" s="1"/>
      <c r="D1567" s="1"/>
      <c r="E1567" s="1"/>
      <c r="F1567" s="1"/>
      <c r="G1567" s="1"/>
      <c r="H1567" s="1"/>
      <c r="I1567" s="1"/>
      <c r="J1567" s="1"/>
      <c r="K1567" s="1"/>
      <c r="L1567" s="1"/>
      <c r="M1567" s="1"/>
      <c r="N1567" s="1"/>
      <c r="O1567" s="1"/>
    </row>
    <row r="1568" spans="1:15">
      <c r="A1568" s="1"/>
      <c r="B1568" s="1"/>
      <c r="C1568" s="1"/>
      <c r="D1568" s="1"/>
      <c r="E1568" s="1"/>
      <c r="F1568" s="1"/>
      <c r="G1568" s="1"/>
      <c r="H1568" s="1"/>
      <c r="I1568" s="1"/>
      <c r="J1568" s="1"/>
      <c r="K1568" s="1"/>
      <c r="L1568" s="1"/>
      <c r="M1568" s="1"/>
      <c r="N1568" s="1"/>
      <c r="O1568" s="1"/>
    </row>
    <row r="1569" spans="1:15">
      <c r="A1569" s="1"/>
      <c r="B1569" s="1"/>
      <c r="C1569" s="1"/>
      <c r="D1569" s="1"/>
      <c r="E1569" s="1"/>
      <c r="F1569" s="1"/>
      <c r="G1569" s="1"/>
      <c r="H1569" s="1"/>
      <c r="I1569" s="1"/>
      <c r="J1569" s="1"/>
      <c r="K1569" s="1"/>
      <c r="L1569" s="1"/>
      <c r="M1569" s="1"/>
      <c r="N1569" s="1"/>
      <c r="O1569" s="1"/>
    </row>
    <row r="1570" spans="1:15">
      <c r="A1570" s="1"/>
      <c r="B1570" s="1"/>
      <c r="C1570" s="1"/>
      <c r="D1570" s="1"/>
      <c r="E1570" s="1"/>
      <c r="F1570" s="1"/>
      <c r="G1570" s="1"/>
      <c r="H1570" s="1"/>
      <c r="I1570" s="1"/>
      <c r="J1570" s="1"/>
      <c r="K1570" s="1"/>
      <c r="L1570" s="1"/>
      <c r="M1570" s="1"/>
      <c r="N1570" s="1"/>
      <c r="O1570" s="1"/>
    </row>
    <row r="1571" spans="1:15">
      <c r="A1571" s="1"/>
      <c r="B1571" s="1"/>
      <c r="C1571" s="1"/>
      <c r="D1571" s="1"/>
      <c r="E1571" s="1"/>
      <c r="F1571" s="1"/>
      <c r="G1571" s="1"/>
      <c r="H1571" s="1"/>
      <c r="I1571" s="1"/>
      <c r="J1571" s="1"/>
      <c r="K1571" s="1"/>
      <c r="L1571" s="1"/>
      <c r="M1571" s="1"/>
      <c r="N1571" s="1"/>
      <c r="O1571" s="1"/>
    </row>
    <row r="1572" spans="1:15">
      <c r="A1572" s="1"/>
      <c r="B1572" s="1"/>
      <c r="C1572" s="1"/>
      <c r="D1572" s="1"/>
      <c r="E1572" s="1"/>
      <c r="F1572" s="1"/>
      <c r="G1572" s="1"/>
      <c r="H1572" s="1"/>
      <c r="I1572" s="1"/>
      <c r="J1572" s="1"/>
      <c r="K1572" s="1"/>
      <c r="L1572" s="1"/>
      <c r="M1572" s="1"/>
      <c r="N1572" s="1"/>
      <c r="O1572" s="1"/>
    </row>
    <row r="1573" spans="1:15">
      <c r="A1573" s="1"/>
      <c r="B1573" s="1"/>
      <c r="C1573" s="1"/>
      <c r="D1573" s="1"/>
      <c r="E1573" s="1"/>
      <c r="F1573" s="1"/>
      <c r="G1573" s="1"/>
      <c r="H1573" s="1"/>
      <c r="I1573" s="1"/>
      <c r="J1573" s="1"/>
      <c r="K1573" s="1"/>
      <c r="L1573" s="1"/>
      <c r="M1573" s="1"/>
      <c r="N1573" s="1"/>
      <c r="O1573" s="1"/>
    </row>
    <row r="1574" spans="1:15">
      <c r="A1574" s="1"/>
      <c r="B1574" s="1"/>
      <c r="C1574" s="1"/>
      <c r="D1574" s="1"/>
      <c r="E1574" s="1"/>
      <c r="F1574" s="1"/>
      <c r="G1574" s="1"/>
      <c r="H1574" s="1"/>
      <c r="I1574" s="1"/>
      <c r="J1574" s="1"/>
      <c r="K1574" s="1"/>
      <c r="L1574" s="1"/>
      <c r="M1574" s="1"/>
      <c r="N1574" s="1"/>
      <c r="O1574" s="1"/>
    </row>
    <row r="1575" spans="1:15">
      <c r="A1575" s="1"/>
      <c r="B1575" s="1"/>
      <c r="C1575" s="1"/>
      <c r="D1575" s="1"/>
      <c r="E1575" s="1"/>
      <c r="F1575" s="1"/>
      <c r="G1575" s="1"/>
      <c r="H1575" s="1"/>
      <c r="I1575" s="1"/>
      <c r="J1575" s="1"/>
      <c r="K1575" s="1"/>
      <c r="L1575" s="1"/>
      <c r="M1575" s="1"/>
      <c r="N1575" s="1"/>
      <c r="O1575" s="1"/>
    </row>
    <row r="1576" spans="1:15">
      <c r="A1576" s="1"/>
      <c r="B1576" s="1"/>
      <c r="C1576" s="1"/>
      <c r="D1576" s="1"/>
      <c r="E1576" s="1"/>
      <c r="F1576" s="1"/>
      <c r="G1576" s="1"/>
      <c r="H1576" s="1"/>
      <c r="I1576" s="1"/>
      <c r="J1576" s="1"/>
      <c r="K1576" s="1"/>
      <c r="L1576" s="1"/>
      <c r="M1576" s="1"/>
      <c r="N1576" s="1"/>
      <c r="O1576" s="1"/>
    </row>
    <row r="1577" spans="1:15">
      <c r="A1577" s="1"/>
      <c r="B1577" s="1"/>
      <c r="C1577" s="1"/>
      <c r="D1577" s="1"/>
      <c r="E1577" s="1"/>
      <c r="F1577" s="1"/>
      <c r="G1577" s="1"/>
      <c r="H1577" s="1"/>
      <c r="I1577" s="1"/>
      <c r="J1577" s="1"/>
      <c r="K1577" s="1"/>
      <c r="L1577" s="1"/>
      <c r="M1577" s="1"/>
      <c r="N1577" s="1"/>
      <c r="O1577" s="1"/>
    </row>
    <row r="1578" spans="1:15">
      <c r="A1578" s="1"/>
      <c r="B1578" s="1"/>
      <c r="C1578" s="1"/>
      <c r="D1578" s="1"/>
      <c r="E1578" s="1"/>
      <c r="F1578" s="1"/>
      <c r="G1578" s="1"/>
      <c r="H1578" s="1"/>
      <c r="I1578" s="1"/>
      <c r="J1578" s="1"/>
      <c r="K1578" s="1"/>
      <c r="L1578" s="1"/>
      <c r="M1578" s="1"/>
      <c r="N1578" s="1"/>
      <c r="O1578" s="1"/>
    </row>
    <row r="1579" spans="1:15">
      <c r="A1579" s="1"/>
      <c r="B1579" s="1"/>
      <c r="C1579" s="1"/>
      <c r="D1579" s="1"/>
      <c r="E1579" s="1"/>
      <c r="F1579" s="1"/>
      <c r="G1579" s="1"/>
      <c r="H1579" s="1"/>
      <c r="I1579" s="1"/>
      <c r="J1579" s="1"/>
      <c r="K1579" s="1"/>
      <c r="L1579" s="1"/>
      <c r="M1579" s="1"/>
      <c r="N1579" s="1"/>
      <c r="O1579" s="1"/>
    </row>
    <row r="1580" spans="1:15">
      <c r="A1580" s="1"/>
      <c r="B1580" s="1"/>
      <c r="C1580" s="1"/>
      <c r="D1580" s="1"/>
      <c r="E1580" s="1"/>
      <c r="F1580" s="1"/>
      <c r="G1580" s="1"/>
      <c r="H1580" s="1"/>
      <c r="I1580" s="1"/>
      <c r="J1580" s="1"/>
      <c r="K1580" s="1"/>
      <c r="L1580" s="1"/>
      <c r="M1580" s="1"/>
      <c r="N1580" s="1"/>
      <c r="O1580" s="1"/>
    </row>
    <row r="1581" spans="1:15">
      <c r="A1581" s="1"/>
      <c r="B1581" s="1"/>
      <c r="C1581" s="1"/>
      <c r="D1581" s="1"/>
      <c r="E1581" s="1"/>
      <c r="F1581" s="1"/>
      <c r="G1581" s="1"/>
      <c r="H1581" s="1"/>
      <c r="I1581" s="1"/>
      <c r="J1581" s="1"/>
      <c r="K1581" s="1"/>
      <c r="L1581" s="1"/>
      <c r="M1581" s="1"/>
      <c r="N1581" s="1"/>
      <c r="O1581" s="1"/>
    </row>
    <row r="1582" spans="1:15">
      <c r="A1582" s="1"/>
      <c r="B1582" s="1"/>
      <c r="C1582" s="1"/>
      <c r="D1582" s="1"/>
      <c r="E1582" s="1"/>
      <c r="F1582" s="1"/>
      <c r="G1582" s="1"/>
      <c r="H1582" s="1"/>
      <c r="I1582" s="1"/>
      <c r="J1582" s="1"/>
      <c r="K1582" s="1"/>
      <c r="L1582" s="1"/>
      <c r="M1582" s="1"/>
      <c r="N1582" s="1"/>
      <c r="O1582" s="1"/>
    </row>
    <row r="1583" spans="1:15">
      <c r="A1583" s="1"/>
      <c r="B1583" s="1"/>
      <c r="C1583" s="1"/>
      <c r="D1583" s="1"/>
      <c r="E1583" s="1"/>
      <c r="F1583" s="1"/>
      <c r="G1583" s="1"/>
      <c r="H1583" s="1"/>
      <c r="I1583" s="1"/>
      <c r="J1583" s="1"/>
      <c r="K1583" s="1"/>
      <c r="L1583" s="1"/>
      <c r="M1583" s="1"/>
      <c r="N1583" s="1"/>
      <c r="O1583" s="1"/>
    </row>
    <row r="1584" spans="1:15">
      <c r="A1584" s="1"/>
      <c r="B1584" s="1"/>
      <c r="C1584" s="1"/>
      <c r="D1584" s="1"/>
      <c r="E1584" s="1"/>
      <c r="F1584" s="1"/>
      <c r="G1584" s="1"/>
      <c r="H1584" s="1"/>
      <c r="I1584" s="1"/>
      <c r="J1584" s="1"/>
      <c r="K1584" s="1"/>
      <c r="L1584" s="1"/>
      <c r="M1584" s="1"/>
      <c r="N1584" s="1"/>
      <c r="O1584" s="1"/>
    </row>
    <row r="1585" spans="1:15">
      <c r="A1585" s="1"/>
      <c r="B1585" s="1"/>
      <c r="C1585" s="1"/>
      <c r="D1585" s="1"/>
      <c r="E1585" s="1"/>
      <c r="F1585" s="1"/>
      <c r="G1585" s="1"/>
      <c r="H1585" s="1"/>
      <c r="I1585" s="1"/>
      <c r="J1585" s="1"/>
      <c r="K1585" s="1"/>
      <c r="L1585" s="1"/>
      <c r="M1585" s="1"/>
      <c r="N1585" s="1"/>
      <c r="O1585" s="1"/>
    </row>
    <row r="1586" spans="1:15">
      <c r="A1586" s="1"/>
      <c r="B1586" s="1"/>
      <c r="C1586" s="1"/>
      <c r="D1586" s="1"/>
      <c r="E1586" s="1"/>
      <c r="F1586" s="1"/>
      <c r="G1586" s="1"/>
      <c r="H1586" s="1"/>
      <c r="I1586" s="1"/>
      <c r="J1586" s="1"/>
      <c r="K1586" s="1"/>
      <c r="L1586" s="1"/>
      <c r="M1586" s="1"/>
      <c r="N1586" s="1"/>
      <c r="O1586" s="1"/>
    </row>
    <row r="1587" spans="1:15">
      <c r="A1587" s="1"/>
      <c r="B1587" s="1"/>
      <c r="C1587" s="1"/>
      <c r="D1587" s="1"/>
      <c r="E1587" s="1"/>
      <c r="F1587" s="1"/>
      <c r="G1587" s="1"/>
      <c r="H1587" s="1"/>
      <c r="I1587" s="1"/>
      <c r="J1587" s="1"/>
      <c r="K1587" s="1"/>
      <c r="L1587" s="1"/>
      <c r="M1587" s="1"/>
      <c r="N1587" s="1"/>
      <c r="O1587" s="1"/>
    </row>
    <row r="1588" spans="1:15">
      <c r="A1588" s="1"/>
      <c r="B1588" s="1"/>
      <c r="C1588" s="1"/>
      <c r="D1588" s="1"/>
      <c r="E1588" s="1"/>
      <c r="F1588" s="1"/>
      <c r="G1588" s="1"/>
      <c r="H1588" s="1"/>
      <c r="I1588" s="1"/>
      <c r="J1588" s="1"/>
      <c r="K1588" s="1"/>
      <c r="L1588" s="1"/>
      <c r="M1588" s="1"/>
      <c r="N1588" s="1"/>
      <c r="O1588" s="1"/>
    </row>
    <row r="1589" spans="1:15">
      <c r="A1589" s="1"/>
      <c r="B1589" s="1"/>
      <c r="C1589" s="1"/>
      <c r="D1589" s="1"/>
      <c r="E1589" s="1"/>
      <c r="F1589" s="1"/>
      <c r="G1589" s="1"/>
      <c r="H1589" s="1"/>
      <c r="I1589" s="1"/>
      <c r="J1589" s="1"/>
      <c r="K1589" s="1"/>
      <c r="L1589" s="1"/>
      <c r="M1589" s="1"/>
      <c r="N1589" s="1"/>
      <c r="O1589" s="1"/>
    </row>
    <row r="1590" spans="1:15">
      <c r="A1590" s="1"/>
      <c r="B1590" s="1"/>
      <c r="C1590" s="1"/>
      <c r="D1590" s="1"/>
      <c r="E1590" s="1"/>
      <c r="F1590" s="1"/>
      <c r="G1590" s="1"/>
      <c r="H1590" s="1"/>
      <c r="I1590" s="1"/>
      <c r="J1590" s="1"/>
      <c r="K1590" s="1"/>
      <c r="L1590" s="1"/>
      <c r="M1590" s="1"/>
      <c r="N1590" s="1"/>
      <c r="O1590" s="1"/>
    </row>
    <row r="1591" spans="1:15">
      <c r="A1591" s="1"/>
      <c r="B1591" s="1"/>
      <c r="C1591" s="1"/>
      <c r="D1591" s="1"/>
      <c r="E1591" s="1"/>
      <c r="F1591" s="1"/>
      <c r="G1591" s="1"/>
      <c r="H1591" s="1"/>
      <c r="I1591" s="1"/>
      <c r="J1591" s="1"/>
      <c r="K1591" s="1"/>
      <c r="L1591" s="1"/>
      <c r="M1591" s="1"/>
      <c r="N1591" s="1"/>
      <c r="O1591" s="1"/>
    </row>
    <row r="1592" spans="1:15">
      <c r="A1592" s="1"/>
      <c r="B1592" s="1"/>
      <c r="C1592" s="1"/>
      <c r="D1592" s="1"/>
      <c r="E1592" s="1"/>
      <c r="F1592" s="1"/>
      <c r="G1592" s="1"/>
      <c r="H1592" s="1"/>
      <c r="I1592" s="1"/>
      <c r="J1592" s="1"/>
      <c r="K1592" s="1"/>
      <c r="L1592" s="1"/>
      <c r="M1592" s="1"/>
      <c r="N1592" s="1"/>
      <c r="O1592" s="1"/>
    </row>
    <row r="1593" spans="1:15">
      <c r="A1593" s="1"/>
      <c r="B1593" s="1"/>
      <c r="C1593" s="1"/>
      <c r="D1593" s="1"/>
      <c r="E1593" s="1"/>
      <c r="F1593" s="1"/>
      <c r="G1593" s="1"/>
      <c r="H1593" s="1"/>
      <c r="I1593" s="1"/>
      <c r="J1593" s="1"/>
      <c r="K1593" s="1"/>
      <c r="L1593" s="1"/>
      <c r="M1593" s="1"/>
      <c r="N1593" s="1"/>
      <c r="O1593" s="1"/>
    </row>
    <row r="1594" spans="1:15">
      <c r="A1594" s="1"/>
      <c r="B1594" s="1"/>
      <c r="C1594" s="1"/>
      <c r="D1594" s="1"/>
      <c r="E1594" s="1"/>
      <c r="F1594" s="1"/>
      <c r="G1594" s="1"/>
      <c r="H1594" s="1"/>
      <c r="I1594" s="1"/>
      <c r="J1594" s="1"/>
      <c r="K1594" s="1"/>
      <c r="L1594" s="1"/>
      <c r="M1594" s="1"/>
      <c r="N1594" s="1"/>
      <c r="O1594" s="1"/>
    </row>
    <row r="1595" spans="1:15">
      <c r="A1595" s="1"/>
      <c r="B1595" s="1"/>
      <c r="C1595" s="1"/>
      <c r="D1595" s="1"/>
      <c r="E1595" s="1"/>
      <c r="F1595" s="1"/>
      <c r="G1595" s="1"/>
      <c r="H1595" s="1"/>
      <c r="I1595" s="1"/>
      <c r="J1595" s="1"/>
      <c r="K1595" s="1"/>
      <c r="L1595" s="1"/>
      <c r="M1595" s="1"/>
      <c r="N1595" s="1"/>
      <c r="O1595" s="1"/>
    </row>
    <row r="1596" spans="1:15">
      <c r="A1596" s="1"/>
      <c r="B1596" s="1"/>
      <c r="C1596" s="1"/>
      <c r="D1596" s="1"/>
      <c r="E1596" s="1"/>
      <c r="F1596" s="1"/>
      <c r="G1596" s="1"/>
      <c r="H1596" s="1"/>
      <c r="I1596" s="1"/>
      <c r="J1596" s="1"/>
      <c r="K1596" s="1"/>
      <c r="L1596" s="1"/>
      <c r="M1596" s="1"/>
      <c r="N1596" s="1"/>
      <c r="O1596" s="1"/>
    </row>
    <row r="1597" spans="1:15">
      <c r="A1597" s="1"/>
      <c r="B1597" s="1"/>
      <c r="C1597" s="1"/>
      <c r="D1597" s="1"/>
      <c r="E1597" s="1"/>
      <c r="F1597" s="1"/>
      <c r="G1597" s="1"/>
      <c r="H1597" s="1"/>
      <c r="I1597" s="1"/>
      <c r="J1597" s="1"/>
      <c r="K1597" s="1"/>
      <c r="L1597" s="1"/>
      <c r="M1597" s="1"/>
      <c r="N1597" s="1"/>
      <c r="O1597" s="1"/>
    </row>
    <row r="1598" spans="1:15">
      <c r="A1598" s="1"/>
      <c r="B1598" s="1"/>
      <c r="C1598" s="1"/>
      <c r="D1598" s="1"/>
      <c r="E1598" s="1"/>
      <c r="F1598" s="1"/>
      <c r="G1598" s="1"/>
      <c r="H1598" s="1"/>
      <c r="I1598" s="1"/>
      <c r="J1598" s="1"/>
      <c r="K1598" s="1"/>
      <c r="L1598" s="1"/>
      <c r="M1598" s="1"/>
      <c r="N1598" s="1"/>
      <c r="O1598" s="1"/>
    </row>
    <row r="1599" spans="1:15">
      <c r="A1599" s="1"/>
      <c r="B1599" s="1"/>
      <c r="C1599" s="1"/>
      <c r="D1599" s="1"/>
      <c r="E1599" s="1"/>
      <c r="F1599" s="1"/>
      <c r="G1599" s="1"/>
      <c r="H1599" s="1"/>
      <c r="I1599" s="1"/>
      <c r="J1599" s="1"/>
      <c r="K1599" s="1"/>
      <c r="L1599" s="1"/>
      <c r="M1599" s="1"/>
      <c r="N1599" s="1"/>
      <c r="O1599" s="1"/>
    </row>
    <row r="1600" spans="1:15">
      <c r="A1600" s="1"/>
      <c r="B1600" s="1"/>
      <c r="C1600" s="1"/>
      <c r="D1600" s="1"/>
      <c r="E1600" s="1"/>
      <c r="F1600" s="1"/>
      <c r="G1600" s="1"/>
      <c r="H1600" s="1"/>
      <c r="I1600" s="1"/>
      <c r="J1600" s="1"/>
      <c r="K1600" s="1"/>
      <c r="L1600" s="1"/>
      <c r="M1600" s="1"/>
      <c r="N1600" s="1"/>
      <c r="O1600" s="1"/>
    </row>
    <row r="1601" spans="1:15">
      <c r="A1601" s="1"/>
      <c r="B1601" s="1"/>
      <c r="C1601" s="1"/>
      <c r="D1601" s="1"/>
      <c r="E1601" s="1"/>
      <c r="F1601" s="1"/>
      <c r="G1601" s="1"/>
      <c r="H1601" s="1"/>
      <c r="I1601" s="1"/>
      <c r="J1601" s="1"/>
      <c r="K1601" s="1"/>
      <c r="L1601" s="1"/>
      <c r="M1601" s="1"/>
      <c r="N1601" s="1"/>
      <c r="O1601" s="1"/>
    </row>
    <row r="1602" spans="1:15">
      <c r="A1602" s="1"/>
      <c r="B1602" s="1"/>
      <c r="C1602" s="1"/>
      <c r="D1602" s="1"/>
      <c r="E1602" s="1"/>
      <c r="F1602" s="1"/>
      <c r="G1602" s="1"/>
      <c r="H1602" s="1"/>
      <c r="I1602" s="1"/>
      <c r="J1602" s="1"/>
      <c r="K1602" s="1"/>
      <c r="L1602" s="1"/>
      <c r="M1602" s="1"/>
      <c r="N1602" s="1"/>
      <c r="O1602" s="1"/>
    </row>
    <row r="1603" spans="1:15">
      <c r="A1603" s="1"/>
      <c r="B1603" s="1"/>
      <c r="C1603" s="1"/>
      <c r="D1603" s="1"/>
      <c r="E1603" s="1"/>
      <c r="F1603" s="1"/>
      <c r="G1603" s="1"/>
      <c r="H1603" s="1"/>
      <c r="I1603" s="1"/>
      <c r="J1603" s="1"/>
      <c r="K1603" s="1"/>
      <c r="L1603" s="1"/>
      <c r="M1603" s="1"/>
      <c r="N1603" s="1"/>
      <c r="O1603" s="1"/>
    </row>
    <row r="1604" spans="1:15">
      <c r="A1604" s="1"/>
      <c r="B1604" s="1"/>
      <c r="C1604" s="1"/>
      <c r="D1604" s="1"/>
      <c r="E1604" s="1"/>
      <c r="F1604" s="1"/>
      <c r="G1604" s="1"/>
      <c r="H1604" s="1"/>
      <c r="I1604" s="1"/>
      <c r="J1604" s="1"/>
      <c r="K1604" s="1"/>
      <c r="L1604" s="1"/>
      <c r="M1604" s="1"/>
      <c r="N1604" s="1"/>
      <c r="O1604" s="1"/>
    </row>
    <row r="1605" spans="1:15">
      <c r="A1605" s="1"/>
      <c r="B1605" s="1"/>
      <c r="C1605" s="1"/>
      <c r="D1605" s="1"/>
      <c r="E1605" s="1"/>
      <c r="F1605" s="1"/>
      <c r="G1605" s="1"/>
      <c r="H1605" s="1"/>
      <c r="I1605" s="1"/>
      <c r="J1605" s="1"/>
      <c r="K1605" s="1"/>
      <c r="L1605" s="1"/>
      <c r="M1605" s="1"/>
      <c r="N1605" s="1"/>
      <c r="O1605" s="1"/>
    </row>
    <row r="1606" spans="1:15">
      <c r="A1606" s="1"/>
      <c r="B1606" s="1"/>
      <c r="C1606" s="1"/>
      <c r="D1606" s="1"/>
      <c r="E1606" s="1"/>
      <c r="F1606" s="1"/>
      <c r="G1606" s="1"/>
      <c r="H1606" s="1"/>
      <c r="I1606" s="1"/>
      <c r="J1606" s="1"/>
      <c r="K1606" s="1"/>
      <c r="L1606" s="1"/>
      <c r="M1606" s="1"/>
      <c r="N1606" s="1"/>
      <c r="O1606" s="1"/>
    </row>
    <row r="1607" spans="1:15">
      <c r="A1607" s="1"/>
      <c r="B1607" s="1"/>
      <c r="C1607" s="1"/>
      <c r="D1607" s="1"/>
      <c r="E1607" s="1"/>
      <c r="F1607" s="1"/>
      <c r="G1607" s="1"/>
      <c r="H1607" s="1"/>
      <c r="I1607" s="1"/>
      <c r="J1607" s="1"/>
      <c r="K1607" s="1"/>
      <c r="L1607" s="1"/>
      <c r="M1607" s="1"/>
      <c r="N1607" s="1"/>
      <c r="O1607" s="1"/>
    </row>
    <row r="1608" spans="1:15">
      <c r="A1608" s="1"/>
      <c r="B1608" s="1"/>
      <c r="C1608" s="1"/>
      <c r="D1608" s="1"/>
      <c r="E1608" s="1"/>
      <c r="F1608" s="1"/>
      <c r="G1608" s="1"/>
      <c r="H1608" s="1"/>
      <c r="I1608" s="1"/>
      <c r="J1608" s="1"/>
      <c r="K1608" s="1"/>
      <c r="L1608" s="1"/>
      <c r="M1608" s="1"/>
      <c r="N1608" s="1"/>
      <c r="O1608" s="1"/>
    </row>
    <row r="1609" spans="1:15">
      <c r="A1609" s="1"/>
      <c r="B1609" s="1"/>
      <c r="C1609" s="1"/>
      <c r="D1609" s="1"/>
      <c r="E1609" s="1"/>
      <c r="F1609" s="1"/>
      <c r="G1609" s="1"/>
      <c r="H1609" s="1"/>
      <c r="I1609" s="1"/>
      <c r="J1609" s="1"/>
      <c r="K1609" s="1"/>
      <c r="L1609" s="1"/>
      <c r="M1609" s="1"/>
      <c r="N1609" s="1"/>
      <c r="O1609" s="1"/>
    </row>
    <row r="1610" spans="1:15">
      <c r="A1610" s="1"/>
      <c r="B1610" s="1"/>
      <c r="C1610" s="1"/>
      <c r="D1610" s="1"/>
      <c r="E1610" s="1"/>
      <c r="F1610" s="1"/>
      <c r="G1610" s="1"/>
      <c r="H1610" s="1"/>
      <c r="I1610" s="1"/>
      <c r="J1610" s="1"/>
      <c r="K1610" s="1"/>
      <c r="L1610" s="1"/>
      <c r="M1610" s="1"/>
      <c r="N1610" s="1"/>
      <c r="O1610" s="1"/>
    </row>
    <row r="1611" spans="1:15">
      <c r="A1611" s="1"/>
      <c r="B1611" s="1"/>
      <c r="C1611" s="1"/>
      <c r="D1611" s="1"/>
      <c r="E1611" s="1"/>
      <c r="F1611" s="1"/>
      <c r="G1611" s="1"/>
      <c r="H1611" s="1"/>
      <c r="I1611" s="1"/>
      <c r="J1611" s="1"/>
      <c r="K1611" s="1"/>
      <c r="L1611" s="1"/>
      <c r="M1611" s="1"/>
      <c r="N1611" s="1"/>
      <c r="O1611" s="1"/>
    </row>
    <row r="1612" spans="1:15">
      <c r="A1612" s="1"/>
      <c r="B1612" s="1"/>
      <c r="C1612" s="1"/>
      <c r="D1612" s="1"/>
      <c r="E1612" s="1"/>
      <c r="F1612" s="1"/>
      <c r="G1612" s="1"/>
      <c r="H1612" s="1"/>
      <c r="I1612" s="1"/>
      <c r="J1612" s="1"/>
      <c r="K1612" s="1"/>
      <c r="L1612" s="1"/>
      <c r="M1612" s="1"/>
      <c r="N1612" s="1"/>
      <c r="O1612" s="1"/>
    </row>
    <row r="1613" spans="1:15">
      <c r="A1613" s="1"/>
      <c r="B1613" s="1"/>
      <c r="C1613" s="1"/>
      <c r="D1613" s="1"/>
      <c r="E1613" s="1"/>
      <c r="F1613" s="1"/>
      <c r="G1613" s="1"/>
      <c r="H1613" s="1"/>
      <c r="I1613" s="1"/>
      <c r="J1613" s="1"/>
      <c r="K1613" s="1"/>
      <c r="L1613" s="1"/>
      <c r="M1613" s="1"/>
      <c r="N1613" s="1"/>
      <c r="O1613" s="1"/>
    </row>
    <row r="1614" spans="1:15">
      <c r="A1614" s="1"/>
      <c r="B1614" s="1"/>
      <c r="C1614" s="1"/>
      <c r="D1614" s="1"/>
      <c r="E1614" s="1"/>
      <c r="F1614" s="1"/>
      <c r="G1614" s="1"/>
      <c r="H1614" s="1"/>
      <c r="I1614" s="1"/>
      <c r="J1614" s="1"/>
      <c r="K1614" s="1"/>
      <c r="L1614" s="1"/>
      <c r="M1614" s="1"/>
      <c r="N1614" s="1"/>
      <c r="O1614" s="1"/>
    </row>
    <row r="1615" spans="1:15">
      <c r="A1615" s="1"/>
      <c r="B1615" s="1"/>
      <c r="C1615" s="1"/>
      <c r="D1615" s="1"/>
      <c r="E1615" s="1"/>
      <c r="F1615" s="1"/>
      <c r="G1615" s="1"/>
      <c r="H1615" s="1"/>
      <c r="I1615" s="1"/>
      <c r="J1615" s="1"/>
      <c r="K1615" s="1"/>
      <c r="L1615" s="1"/>
      <c r="M1615" s="1"/>
      <c r="N1615" s="1"/>
      <c r="O1615" s="1"/>
    </row>
    <row r="1616" spans="1:15">
      <c r="A1616" s="1"/>
      <c r="B1616" s="1"/>
      <c r="C1616" s="1"/>
      <c r="D1616" s="1"/>
      <c r="E1616" s="1"/>
      <c r="F1616" s="1"/>
      <c r="G1616" s="1"/>
      <c r="H1616" s="1"/>
      <c r="I1616" s="1"/>
      <c r="J1616" s="1"/>
      <c r="K1616" s="1"/>
      <c r="L1616" s="1"/>
      <c r="M1616" s="1"/>
      <c r="N1616" s="1"/>
      <c r="O1616" s="1"/>
    </row>
    <row r="1617" spans="1:15">
      <c r="A1617" s="1"/>
      <c r="B1617" s="1"/>
      <c r="C1617" s="1"/>
      <c r="D1617" s="1"/>
      <c r="E1617" s="1"/>
      <c r="F1617" s="1"/>
      <c r="G1617" s="1"/>
      <c r="H1617" s="1"/>
      <c r="I1617" s="1"/>
      <c r="J1617" s="1"/>
      <c r="K1617" s="1"/>
      <c r="L1617" s="1"/>
      <c r="M1617" s="1"/>
      <c r="N1617" s="1"/>
      <c r="O1617" s="1"/>
    </row>
    <row r="1618" spans="1:15">
      <c r="A1618" s="1"/>
      <c r="B1618" s="1"/>
      <c r="C1618" s="1"/>
      <c r="D1618" s="1"/>
      <c r="E1618" s="1"/>
      <c r="F1618" s="1"/>
      <c r="G1618" s="1"/>
      <c r="H1618" s="1"/>
      <c r="I1618" s="1"/>
      <c r="J1618" s="1"/>
      <c r="K1618" s="1"/>
      <c r="L1618" s="1"/>
      <c r="M1618" s="1"/>
      <c r="N1618" s="1"/>
      <c r="O1618" s="1"/>
    </row>
    <row r="1619" spans="1:15">
      <c r="A1619" s="1"/>
      <c r="B1619" s="1"/>
      <c r="C1619" s="1"/>
      <c r="D1619" s="1"/>
      <c r="E1619" s="1"/>
      <c r="F1619" s="1"/>
      <c r="G1619" s="1"/>
      <c r="H1619" s="1"/>
      <c r="I1619" s="1"/>
      <c r="J1619" s="1"/>
      <c r="K1619" s="1"/>
      <c r="L1619" s="1"/>
      <c r="M1619" s="1"/>
      <c r="N1619" s="1"/>
      <c r="O1619" s="1"/>
    </row>
    <row r="1620" spans="1:15">
      <c r="A1620" s="1"/>
      <c r="B1620" s="1"/>
      <c r="C1620" s="1"/>
      <c r="D1620" s="1"/>
      <c r="E1620" s="1"/>
      <c r="F1620" s="1"/>
      <c r="G1620" s="1"/>
      <c r="H1620" s="1"/>
      <c r="I1620" s="1"/>
      <c r="J1620" s="1"/>
      <c r="K1620" s="1"/>
      <c r="L1620" s="1"/>
      <c r="M1620" s="1"/>
      <c r="N1620" s="1"/>
      <c r="O1620" s="1"/>
    </row>
    <row r="1621" spans="1:15">
      <c r="A1621" s="1"/>
      <c r="B1621" s="1"/>
      <c r="C1621" s="1"/>
      <c r="D1621" s="1"/>
      <c r="E1621" s="1"/>
      <c r="F1621" s="1"/>
      <c r="G1621" s="1"/>
      <c r="H1621" s="1"/>
      <c r="I1621" s="1"/>
      <c r="J1621" s="1"/>
      <c r="K1621" s="1"/>
      <c r="L1621" s="1"/>
      <c r="M1621" s="1"/>
      <c r="N1621" s="1"/>
      <c r="O1621" s="1"/>
    </row>
    <row r="1622" spans="1:15">
      <c r="A1622" s="1"/>
      <c r="B1622" s="1"/>
      <c r="C1622" s="1"/>
      <c r="D1622" s="1"/>
      <c r="E1622" s="1"/>
      <c r="F1622" s="1"/>
      <c r="G1622" s="1"/>
      <c r="H1622" s="1"/>
      <c r="I1622" s="1"/>
      <c r="J1622" s="1"/>
      <c r="K1622" s="1"/>
      <c r="L1622" s="1"/>
      <c r="M1622" s="1"/>
      <c r="N1622" s="1"/>
      <c r="O1622" s="1"/>
    </row>
    <row r="1623" spans="1:15">
      <c r="A1623" s="1"/>
      <c r="B1623" s="1"/>
      <c r="C1623" s="1"/>
      <c r="D1623" s="1"/>
      <c r="E1623" s="1"/>
      <c r="F1623" s="1"/>
      <c r="G1623" s="1"/>
      <c r="H1623" s="1"/>
      <c r="I1623" s="1"/>
      <c r="J1623" s="1"/>
      <c r="K1623" s="1"/>
      <c r="L1623" s="1"/>
      <c r="M1623" s="1"/>
      <c r="N1623" s="1"/>
      <c r="O1623" s="1"/>
    </row>
    <row r="1624" spans="1:15">
      <c r="A1624" s="1"/>
      <c r="B1624" s="1"/>
      <c r="C1624" s="1"/>
      <c r="D1624" s="1"/>
      <c r="E1624" s="1"/>
      <c r="F1624" s="1"/>
      <c r="G1624" s="1"/>
      <c r="H1624" s="1"/>
      <c r="I1624" s="1"/>
      <c r="J1624" s="1"/>
      <c r="K1624" s="1"/>
      <c r="L1624" s="1"/>
      <c r="M1624" s="1"/>
      <c r="N1624" s="1"/>
      <c r="O1624" s="1"/>
    </row>
    <row r="1625" spans="1:15">
      <c r="A1625" s="1"/>
      <c r="B1625" s="1"/>
      <c r="C1625" s="1"/>
      <c r="D1625" s="1"/>
      <c r="E1625" s="1"/>
      <c r="F1625" s="1"/>
      <c r="G1625" s="1"/>
      <c r="H1625" s="1"/>
      <c r="I1625" s="1"/>
      <c r="J1625" s="1"/>
      <c r="K1625" s="1"/>
      <c r="L1625" s="1"/>
      <c r="M1625" s="1"/>
      <c r="N1625" s="1"/>
      <c r="O1625" s="1"/>
    </row>
    <row r="1626" spans="1:15">
      <c r="A1626" s="1"/>
      <c r="B1626" s="1"/>
      <c r="C1626" s="1"/>
      <c r="D1626" s="1"/>
      <c r="E1626" s="1"/>
      <c r="F1626" s="1"/>
      <c r="G1626" s="1"/>
      <c r="H1626" s="1"/>
      <c r="I1626" s="1"/>
      <c r="J1626" s="1"/>
      <c r="K1626" s="1"/>
      <c r="L1626" s="1"/>
      <c r="M1626" s="1"/>
      <c r="N1626" s="1"/>
      <c r="O1626" s="1"/>
    </row>
    <row r="1627" spans="1:15">
      <c r="A1627" s="1"/>
      <c r="B1627" s="1"/>
      <c r="C1627" s="1"/>
      <c r="D1627" s="1"/>
      <c r="E1627" s="1"/>
      <c r="F1627" s="1"/>
      <c r="G1627" s="1"/>
      <c r="H1627" s="1"/>
      <c r="I1627" s="1"/>
      <c r="J1627" s="1"/>
      <c r="K1627" s="1"/>
      <c r="L1627" s="1"/>
      <c r="M1627" s="1"/>
      <c r="N1627" s="1"/>
      <c r="O1627" s="1"/>
    </row>
    <row r="1628" spans="1:15">
      <c r="A1628" s="1"/>
      <c r="B1628" s="1"/>
      <c r="C1628" s="1"/>
      <c r="D1628" s="1"/>
      <c r="E1628" s="1"/>
      <c r="F1628" s="1"/>
      <c r="G1628" s="1"/>
      <c r="H1628" s="1"/>
      <c r="I1628" s="1"/>
      <c r="J1628" s="1"/>
      <c r="K1628" s="1"/>
      <c r="L1628" s="1"/>
      <c r="M1628" s="1"/>
      <c r="N1628" s="1"/>
      <c r="O1628" s="1"/>
    </row>
    <row r="1629" spans="1:15">
      <c r="A1629" s="1"/>
      <c r="B1629" s="1"/>
      <c r="C1629" s="1"/>
      <c r="D1629" s="1"/>
      <c r="E1629" s="1"/>
      <c r="F1629" s="1"/>
      <c r="G1629" s="1"/>
      <c r="H1629" s="1"/>
      <c r="I1629" s="1"/>
      <c r="J1629" s="1"/>
      <c r="K1629" s="1"/>
      <c r="L1629" s="1"/>
      <c r="M1629" s="1"/>
      <c r="N1629" s="1"/>
      <c r="O1629" s="1"/>
    </row>
    <row r="1630" spans="1:15">
      <c r="A1630" s="1"/>
      <c r="B1630" s="1"/>
      <c r="C1630" s="1"/>
      <c r="D1630" s="1"/>
      <c r="E1630" s="1"/>
      <c r="F1630" s="1"/>
      <c r="G1630" s="1"/>
      <c r="H1630" s="1"/>
      <c r="I1630" s="1"/>
      <c r="J1630" s="1"/>
      <c r="K1630" s="1"/>
      <c r="L1630" s="1"/>
      <c r="M1630" s="1"/>
      <c r="N1630" s="1"/>
      <c r="O1630" s="1"/>
    </row>
    <row r="1631" spans="1:15">
      <c r="A1631" s="1"/>
      <c r="B1631" s="1"/>
      <c r="C1631" s="1"/>
      <c r="D1631" s="1"/>
      <c r="E1631" s="1"/>
      <c r="F1631" s="1"/>
      <c r="G1631" s="1"/>
      <c r="H1631" s="1"/>
      <c r="I1631" s="1"/>
      <c r="J1631" s="1"/>
      <c r="K1631" s="1"/>
      <c r="L1631" s="1"/>
      <c r="M1631" s="1"/>
      <c r="N1631" s="1"/>
      <c r="O1631" s="1"/>
    </row>
    <row r="1632" spans="1:15">
      <c r="A1632" s="1"/>
      <c r="B1632" s="1"/>
      <c r="C1632" s="1"/>
      <c r="D1632" s="1"/>
      <c r="E1632" s="1"/>
      <c r="F1632" s="1"/>
      <c r="G1632" s="1"/>
      <c r="H1632" s="1"/>
      <c r="I1632" s="1"/>
      <c r="J1632" s="1"/>
      <c r="K1632" s="1"/>
      <c r="L1632" s="1"/>
      <c r="M1632" s="1"/>
      <c r="N1632" s="1"/>
      <c r="O1632" s="1"/>
    </row>
    <row r="1633" spans="1:15">
      <c r="A1633" s="1"/>
      <c r="B1633" s="1"/>
      <c r="C1633" s="1"/>
      <c r="D1633" s="1"/>
      <c r="E1633" s="1"/>
      <c r="F1633" s="1"/>
      <c r="G1633" s="1"/>
      <c r="H1633" s="1"/>
      <c r="I1633" s="1"/>
      <c r="J1633" s="1"/>
      <c r="K1633" s="1"/>
      <c r="L1633" s="1"/>
      <c r="M1633" s="1"/>
      <c r="N1633" s="1"/>
      <c r="O1633" s="1"/>
    </row>
    <row r="1634" spans="1:15">
      <c r="A1634" s="1"/>
      <c r="B1634" s="1"/>
      <c r="C1634" s="1"/>
      <c r="D1634" s="1"/>
      <c r="E1634" s="1"/>
      <c r="F1634" s="1"/>
      <c r="G1634" s="1"/>
      <c r="H1634" s="1"/>
      <c r="I1634" s="1"/>
      <c r="J1634" s="1"/>
      <c r="K1634" s="1"/>
      <c r="L1634" s="1"/>
      <c r="M1634" s="1"/>
      <c r="N1634" s="1"/>
      <c r="O1634" s="1"/>
    </row>
    <row r="1635" spans="1:15">
      <c r="A1635" s="1"/>
      <c r="B1635" s="1"/>
      <c r="C1635" s="1"/>
      <c r="D1635" s="1"/>
      <c r="E1635" s="1"/>
      <c r="F1635" s="1"/>
      <c r="G1635" s="1"/>
      <c r="H1635" s="1"/>
      <c r="I1635" s="1"/>
      <c r="J1635" s="1"/>
      <c r="K1635" s="1"/>
      <c r="L1635" s="1"/>
      <c r="M1635" s="1"/>
      <c r="N1635" s="1"/>
      <c r="O1635" s="1"/>
    </row>
    <row r="1636" spans="1:15">
      <c r="A1636" s="1"/>
      <c r="B1636" s="1"/>
      <c r="C1636" s="1"/>
      <c r="D1636" s="1"/>
      <c r="E1636" s="1"/>
      <c r="F1636" s="1"/>
      <c r="G1636" s="1"/>
      <c r="H1636" s="1"/>
      <c r="I1636" s="1"/>
      <c r="J1636" s="1"/>
      <c r="K1636" s="1"/>
      <c r="L1636" s="1"/>
      <c r="M1636" s="1"/>
      <c r="N1636" s="1"/>
      <c r="O1636" s="1"/>
    </row>
    <row r="1637" spans="1:15">
      <c r="A1637" s="1"/>
      <c r="B1637" s="1"/>
      <c r="C1637" s="1"/>
      <c r="D1637" s="1"/>
      <c r="E1637" s="1"/>
      <c r="F1637" s="1"/>
      <c r="G1637" s="1"/>
      <c r="H1637" s="1"/>
      <c r="I1637" s="1"/>
      <c r="J1637" s="1"/>
      <c r="K1637" s="1"/>
      <c r="L1637" s="1"/>
      <c r="M1637" s="1"/>
      <c r="N1637" s="1"/>
      <c r="O1637" s="1"/>
    </row>
    <row r="1638" spans="1:15">
      <c r="A1638" s="1"/>
      <c r="B1638" s="1"/>
      <c r="C1638" s="1"/>
      <c r="D1638" s="1"/>
      <c r="E1638" s="1"/>
      <c r="F1638" s="1"/>
      <c r="G1638" s="1"/>
      <c r="H1638" s="1"/>
      <c r="I1638" s="1"/>
      <c r="J1638" s="1"/>
      <c r="K1638" s="1"/>
      <c r="L1638" s="1"/>
      <c r="M1638" s="1"/>
      <c r="N1638" s="1"/>
      <c r="O1638" s="1"/>
    </row>
    <row r="1639" spans="1:15">
      <c r="A1639" s="1"/>
      <c r="B1639" s="1"/>
      <c r="C1639" s="1"/>
      <c r="D1639" s="1"/>
      <c r="E1639" s="1"/>
      <c r="F1639" s="1"/>
      <c r="G1639" s="1"/>
      <c r="H1639" s="1"/>
      <c r="I1639" s="1"/>
      <c r="J1639" s="1"/>
      <c r="K1639" s="1"/>
      <c r="L1639" s="1"/>
      <c r="M1639" s="1"/>
      <c r="N1639" s="1"/>
      <c r="O1639" s="1"/>
    </row>
    <row r="1640" spans="1:15">
      <c r="A1640" s="1"/>
      <c r="B1640" s="1"/>
      <c r="C1640" s="1"/>
      <c r="D1640" s="1"/>
      <c r="E1640" s="1"/>
      <c r="F1640" s="1"/>
      <c r="G1640" s="1"/>
      <c r="H1640" s="1"/>
      <c r="I1640" s="1"/>
      <c r="J1640" s="1"/>
      <c r="K1640" s="1"/>
      <c r="L1640" s="1"/>
      <c r="M1640" s="1"/>
      <c r="N1640" s="1"/>
      <c r="O1640" s="1"/>
    </row>
    <row r="1641" spans="1:15">
      <c r="A1641" s="1"/>
      <c r="B1641" s="1"/>
      <c r="C1641" s="1"/>
      <c r="D1641" s="1"/>
      <c r="E1641" s="1"/>
      <c r="F1641" s="1"/>
      <c r="G1641" s="1"/>
      <c r="H1641" s="1"/>
      <c r="I1641" s="1"/>
      <c r="J1641" s="1"/>
      <c r="K1641" s="1"/>
      <c r="L1641" s="1"/>
      <c r="M1641" s="1"/>
      <c r="N1641" s="1"/>
      <c r="O1641" s="1"/>
    </row>
    <row r="1642" spans="1:15">
      <c r="A1642" s="1"/>
      <c r="B1642" s="1"/>
      <c r="C1642" s="1"/>
      <c r="D1642" s="1"/>
      <c r="E1642" s="1"/>
      <c r="F1642" s="1"/>
      <c r="G1642" s="1"/>
      <c r="H1642" s="1"/>
      <c r="I1642" s="1"/>
      <c r="J1642" s="1"/>
      <c r="K1642" s="1"/>
      <c r="L1642" s="1"/>
      <c r="M1642" s="1"/>
      <c r="N1642" s="1"/>
      <c r="O1642" s="1"/>
    </row>
    <row r="1643" spans="1:15">
      <c r="A1643" s="1"/>
      <c r="B1643" s="1"/>
      <c r="C1643" s="1"/>
      <c r="D1643" s="1"/>
      <c r="E1643" s="1"/>
      <c r="F1643" s="1"/>
      <c r="G1643" s="1"/>
      <c r="H1643" s="1"/>
      <c r="I1643" s="1"/>
      <c r="J1643" s="1"/>
      <c r="K1643" s="1"/>
      <c r="L1643" s="1"/>
      <c r="M1643" s="1"/>
      <c r="N1643" s="1"/>
      <c r="O1643" s="1"/>
    </row>
    <row r="1644" spans="1:15">
      <c r="A1644" s="1"/>
      <c r="B1644" s="1"/>
      <c r="C1644" s="1"/>
      <c r="D1644" s="1"/>
      <c r="E1644" s="1"/>
      <c r="F1644" s="1"/>
      <c r="G1644" s="1"/>
      <c r="H1644" s="1"/>
      <c r="I1644" s="1"/>
      <c r="J1644" s="1"/>
      <c r="K1644" s="1"/>
      <c r="L1644" s="1"/>
      <c r="M1644" s="1"/>
      <c r="N1644" s="1"/>
      <c r="O1644" s="1"/>
    </row>
    <row r="1645" spans="1:15">
      <c r="A1645" s="1"/>
      <c r="B1645" s="1"/>
      <c r="C1645" s="1"/>
      <c r="D1645" s="1"/>
      <c r="E1645" s="1"/>
      <c r="F1645" s="1"/>
      <c r="G1645" s="1"/>
      <c r="H1645" s="1"/>
      <c r="I1645" s="1"/>
      <c r="J1645" s="1"/>
      <c r="K1645" s="1"/>
      <c r="L1645" s="1"/>
      <c r="M1645" s="1"/>
      <c r="N1645" s="1"/>
      <c r="O1645" s="1"/>
    </row>
    <row r="1646" spans="1:15">
      <c r="A1646" s="1"/>
      <c r="B1646" s="1"/>
      <c r="C1646" s="1"/>
      <c r="D1646" s="1"/>
      <c r="E1646" s="1"/>
      <c r="F1646" s="1"/>
      <c r="G1646" s="1"/>
      <c r="H1646" s="1"/>
      <c r="I1646" s="1"/>
      <c r="J1646" s="1"/>
      <c r="K1646" s="1"/>
      <c r="L1646" s="1"/>
      <c r="M1646" s="1"/>
      <c r="N1646" s="1"/>
      <c r="O1646" s="1"/>
    </row>
    <row r="1647" spans="1:15">
      <c r="A1647" s="1"/>
      <c r="B1647" s="1"/>
      <c r="C1647" s="1"/>
      <c r="D1647" s="1"/>
      <c r="E1647" s="1"/>
      <c r="F1647" s="1"/>
      <c r="G1647" s="1"/>
      <c r="H1647" s="1"/>
      <c r="I1647" s="1"/>
      <c r="J1647" s="1"/>
      <c r="K1647" s="1"/>
      <c r="L1647" s="1"/>
      <c r="M1647" s="1"/>
      <c r="N1647" s="1"/>
      <c r="O1647" s="1"/>
    </row>
    <row r="1648" spans="1:15">
      <c r="A1648" s="1"/>
      <c r="B1648" s="1"/>
      <c r="C1648" s="1"/>
      <c r="D1648" s="1"/>
      <c r="E1648" s="1"/>
      <c r="F1648" s="1"/>
      <c r="G1648" s="1"/>
      <c r="H1648" s="1"/>
      <c r="I1648" s="1"/>
      <c r="J1648" s="1"/>
      <c r="K1648" s="1"/>
      <c r="L1648" s="1"/>
      <c r="M1648" s="1"/>
      <c r="N1648" s="1"/>
      <c r="O1648" s="1"/>
    </row>
    <row r="1649" spans="1:15">
      <c r="A1649" s="1"/>
      <c r="B1649" s="1"/>
      <c r="C1649" s="1"/>
      <c r="D1649" s="1"/>
      <c r="E1649" s="1"/>
      <c r="F1649" s="1"/>
      <c r="G1649" s="1"/>
      <c r="H1649" s="1"/>
      <c r="I1649" s="1"/>
      <c r="J1649" s="1"/>
      <c r="K1649" s="1"/>
      <c r="L1649" s="1"/>
      <c r="M1649" s="1"/>
      <c r="N1649" s="1"/>
      <c r="O1649" s="1"/>
    </row>
    <row r="1650" spans="1:15">
      <c r="A1650" s="1"/>
      <c r="B1650" s="1"/>
      <c r="C1650" s="1"/>
      <c r="D1650" s="1"/>
      <c r="E1650" s="1"/>
      <c r="F1650" s="1"/>
      <c r="G1650" s="1"/>
      <c r="H1650" s="1"/>
      <c r="I1650" s="1"/>
      <c r="J1650" s="1"/>
      <c r="K1650" s="1"/>
      <c r="L1650" s="1"/>
      <c r="M1650" s="1"/>
      <c r="N1650" s="1"/>
      <c r="O1650" s="1"/>
    </row>
    <row r="1651" spans="1:15">
      <c r="A1651" s="1"/>
      <c r="B1651" s="1"/>
      <c r="C1651" s="1"/>
      <c r="D1651" s="1"/>
      <c r="E1651" s="1"/>
      <c r="F1651" s="1"/>
      <c r="G1651" s="1"/>
      <c r="H1651" s="1"/>
      <c r="I1651" s="1"/>
      <c r="J1651" s="1"/>
      <c r="K1651" s="1"/>
      <c r="L1651" s="1"/>
      <c r="M1651" s="1"/>
      <c r="N1651" s="1"/>
      <c r="O1651" s="1"/>
    </row>
    <row r="1652" spans="1:15">
      <c r="A1652" s="1"/>
      <c r="B1652" s="1"/>
      <c r="C1652" s="1"/>
      <c r="D1652" s="1"/>
      <c r="E1652" s="1"/>
      <c r="F1652" s="1"/>
      <c r="G1652" s="1"/>
      <c r="H1652" s="1"/>
      <c r="I1652" s="1"/>
      <c r="J1652" s="1"/>
      <c r="K1652" s="1"/>
      <c r="L1652" s="1"/>
      <c r="M1652" s="1"/>
      <c r="N1652" s="1"/>
      <c r="O1652" s="1"/>
    </row>
    <row r="1653" spans="1:15">
      <c r="A1653" s="1"/>
      <c r="B1653" s="1"/>
      <c r="C1653" s="1"/>
      <c r="D1653" s="1"/>
      <c r="E1653" s="1"/>
      <c r="F1653" s="1"/>
      <c r="G1653" s="1"/>
      <c r="H1653" s="1"/>
      <c r="I1653" s="1"/>
      <c r="J1653" s="1"/>
      <c r="K1653" s="1"/>
      <c r="L1653" s="1"/>
      <c r="M1653" s="1"/>
      <c r="N1653" s="1"/>
      <c r="O1653" s="1"/>
    </row>
    <row r="1654" spans="1:15">
      <c r="A1654" s="1"/>
      <c r="B1654" s="1"/>
      <c r="C1654" s="1"/>
      <c r="D1654" s="1"/>
      <c r="E1654" s="1"/>
      <c r="F1654" s="1"/>
      <c r="G1654" s="1"/>
      <c r="H1654" s="1"/>
      <c r="I1654" s="1"/>
      <c r="J1654" s="1"/>
      <c r="K1654" s="1"/>
      <c r="L1654" s="1"/>
      <c r="M1654" s="1"/>
      <c r="N1654" s="1"/>
      <c r="O1654" s="1"/>
    </row>
    <row r="1655" spans="1:15">
      <c r="A1655" s="1"/>
      <c r="B1655" s="1"/>
      <c r="C1655" s="1"/>
      <c r="D1655" s="1"/>
      <c r="E1655" s="1"/>
      <c r="F1655" s="1"/>
      <c r="G1655" s="1"/>
      <c r="H1655" s="1"/>
      <c r="I1655" s="1"/>
      <c r="J1655" s="1"/>
      <c r="K1655" s="1"/>
      <c r="L1655" s="1"/>
      <c r="M1655" s="1"/>
      <c r="N1655" s="1"/>
      <c r="O1655" s="1"/>
    </row>
    <row r="1656" spans="1:15">
      <c r="A1656" s="1"/>
      <c r="B1656" s="1"/>
      <c r="C1656" s="1"/>
      <c r="D1656" s="1"/>
      <c r="E1656" s="1"/>
      <c r="F1656" s="1"/>
      <c r="G1656" s="1"/>
      <c r="H1656" s="1"/>
      <c r="I1656" s="1"/>
      <c r="J1656" s="1"/>
      <c r="K1656" s="1"/>
      <c r="L1656" s="1"/>
      <c r="M1656" s="1"/>
      <c r="N1656" s="1"/>
      <c r="O1656" s="1"/>
    </row>
    <row r="1657" spans="1:15">
      <c r="A1657" s="1"/>
      <c r="B1657" s="1"/>
      <c r="C1657" s="1"/>
      <c r="D1657" s="1"/>
      <c r="E1657" s="1"/>
      <c r="F1657" s="1"/>
      <c r="G1657" s="1"/>
      <c r="H1657" s="1"/>
      <c r="I1657" s="1"/>
      <c r="J1657" s="1"/>
      <c r="K1657" s="1"/>
      <c r="L1657" s="1"/>
      <c r="M1657" s="1"/>
      <c r="N1657" s="1"/>
      <c r="O1657" s="1"/>
    </row>
    <row r="1658" spans="1:15">
      <c r="A1658" s="1"/>
      <c r="B1658" s="1"/>
      <c r="C1658" s="1"/>
      <c r="D1658" s="1"/>
      <c r="E1658" s="1"/>
      <c r="F1658" s="1"/>
      <c r="G1658" s="1"/>
      <c r="H1658" s="1"/>
      <c r="I1658" s="1"/>
      <c r="J1658" s="1"/>
      <c r="K1658" s="1"/>
      <c r="L1658" s="1"/>
      <c r="M1658" s="1"/>
      <c r="N1658" s="1"/>
      <c r="O1658" s="1"/>
    </row>
    <row r="1659" spans="1:15">
      <c r="A1659" s="1"/>
      <c r="B1659" s="1"/>
      <c r="C1659" s="1"/>
      <c r="D1659" s="1"/>
      <c r="E1659" s="1"/>
      <c r="F1659" s="1"/>
      <c r="G1659" s="1"/>
      <c r="H1659" s="1"/>
      <c r="I1659" s="1"/>
      <c r="J1659" s="1"/>
      <c r="K1659" s="1"/>
      <c r="L1659" s="1"/>
      <c r="M1659" s="1"/>
      <c r="N1659" s="1"/>
      <c r="O1659" s="1"/>
    </row>
    <row r="1660" spans="1:15">
      <c r="A1660" s="1"/>
      <c r="B1660" s="1"/>
      <c r="C1660" s="1"/>
      <c r="D1660" s="1"/>
      <c r="E1660" s="1"/>
      <c r="F1660" s="1"/>
      <c r="G1660" s="1"/>
      <c r="H1660" s="1"/>
      <c r="I1660" s="1"/>
      <c r="J1660" s="1"/>
      <c r="K1660" s="1"/>
      <c r="L1660" s="1"/>
      <c r="M1660" s="1"/>
      <c r="N1660" s="1"/>
      <c r="O1660" s="1"/>
    </row>
    <row r="1661" spans="1:15">
      <c r="A1661" s="1"/>
      <c r="B1661" s="1"/>
      <c r="C1661" s="1"/>
      <c r="D1661" s="1"/>
      <c r="E1661" s="1"/>
      <c r="F1661" s="1"/>
      <c r="G1661" s="1"/>
      <c r="H1661" s="1"/>
      <c r="I1661" s="1"/>
      <c r="J1661" s="1"/>
      <c r="K1661" s="1"/>
      <c r="L1661" s="1"/>
      <c r="M1661" s="1"/>
      <c r="N1661" s="1"/>
      <c r="O1661" s="1"/>
    </row>
    <row r="1662" spans="1:15">
      <c r="A1662" s="1"/>
      <c r="B1662" s="1"/>
      <c r="C1662" s="1"/>
      <c r="D1662" s="1"/>
      <c r="E1662" s="1"/>
      <c r="F1662" s="1"/>
      <c r="G1662" s="1"/>
      <c r="H1662" s="1"/>
      <c r="I1662" s="1"/>
      <c r="J1662" s="1"/>
      <c r="K1662" s="1"/>
      <c r="L1662" s="1"/>
      <c r="M1662" s="1"/>
      <c r="N1662" s="1"/>
      <c r="O1662" s="1"/>
    </row>
    <row r="1663" spans="1:15">
      <c r="A1663" s="1"/>
      <c r="B1663" s="1"/>
      <c r="C1663" s="1"/>
      <c r="D1663" s="1"/>
      <c r="E1663" s="1"/>
      <c r="F1663" s="1"/>
      <c r="G1663" s="1"/>
      <c r="H1663" s="1"/>
      <c r="I1663" s="1"/>
      <c r="J1663" s="1"/>
      <c r="K1663" s="1"/>
      <c r="L1663" s="1"/>
      <c r="M1663" s="1"/>
      <c r="N1663" s="1"/>
      <c r="O166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alignWithMargins="0">
    <oddFooter>&amp;C&amp;D&amp;T</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33:F38"/>
  <sheetViews>
    <sheetView topLeftCell="A7" zoomScaleNormal="100" workbookViewId="0">
      <selection activeCell="F35" sqref="F35"/>
    </sheetView>
  </sheetViews>
  <sheetFormatPr baseColWidth="10" defaultColWidth="8.7109375" defaultRowHeight="16"/>
  <sheetData>
    <row r="33" spans="1:6" ht="23">
      <c r="A33" s="48"/>
      <c r="F33" s="49" t="s">
        <v>41</v>
      </c>
    </row>
    <row r="34" spans="1:6" ht="23">
      <c r="F34" s="52" t="s">
        <v>521</v>
      </c>
    </row>
    <row r="36" spans="1:6" ht="18">
      <c r="A36" s="51" t="s">
        <v>42</v>
      </c>
    </row>
    <row r="37" spans="1:6" ht="18">
      <c r="A37" s="51" t="s">
        <v>366</v>
      </c>
    </row>
    <row r="38" spans="1:6" ht="18">
      <c r="A38" s="51" t="s">
        <v>365</v>
      </c>
    </row>
  </sheetData>
  <phoneticPr fontId="0" type="noConversion"/>
  <pageMargins left="0.75" right="0.75" top="1" bottom="1" header="0.5" footer="0.5"/>
  <pageSetup scale="75" orientation="portrait" verticalDpi="96"/>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33:F39"/>
  <sheetViews>
    <sheetView zoomScaleNormal="100" workbookViewId="0">
      <selection activeCell="F35" sqref="F35"/>
    </sheetView>
  </sheetViews>
  <sheetFormatPr baseColWidth="10" defaultColWidth="8.7109375" defaultRowHeight="16"/>
  <sheetData>
    <row r="33" spans="1:6" ht="23">
      <c r="A33" s="48"/>
      <c r="F33" s="49" t="s">
        <v>41</v>
      </c>
    </row>
    <row r="34" spans="1:6" ht="23">
      <c r="F34" s="52" t="s">
        <v>521</v>
      </c>
    </row>
    <row r="36" spans="1:6" ht="18">
      <c r="A36" s="51" t="s">
        <v>42</v>
      </c>
    </row>
    <row r="37" spans="1:6" ht="18">
      <c r="A37" s="51" t="s">
        <v>366</v>
      </c>
    </row>
    <row r="38" spans="1:6" ht="18">
      <c r="A38" s="51" t="s">
        <v>365</v>
      </c>
    </row>
    <row r="39" spans="1:6" ht="18">
      <c r="A39" s="51"/>
    </row>
  </sheetData>
  <phoneticPr fontId="5" type="noConversion"/>
  <pageMargins left="0.75" right="0.75" top="1" bottom="1" header="0.5" footer="0.5"/>
  <pageSetup scale="75" orientation="portrait" verticalDpi="96"/>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R1729"/>
  <sheetViews>
    <sheetView workbookViewId="0">
      <selection activeCell="A105" sqref="A105:C105"/>
    </sheetView>
  </sheetViews>
  <sheetFormatPr baseColWidth="10" defaultColWidth="8.85546875" defaultRowHeight="13"/>
  <cols>
    <col min="1" max="84" width="5.28515625" style="2" customWidth="1"/>
    <col min="85" max="16384" width="8.85546875" style="2"/>
  </cols>
  <sheetData>
    <row r="1" spans="1:18" ht="9.75" customHeight="1">
      <c r="A1" s="1"/>
      <c r="B1" s="1"/>
      <c r="C1" s="1"/>
      <c r="D1" s="1"/>
      <c r="E1" s="1"/>
      <c r="F1" s="1"/>
      <c r="G1" s="1"/>
      <c r="H1" s="1"/>
      <c r="I1" s="1"/>
      <c r="J1" s="1"/>
      <c r="K1" s="1"/>
      <c r="L1" s="1"/>
      <c r="M1" s="1"/>
      <c r="N1" s="1"/>
      <c r="O1" s="1"/>
      <c r="P1" s="1"/>
      <c r="Q1" s="1"/>
      <c r="R1" s="1"/>
    </row>
    <row r="2" spans="1:18" ht="9.75" customHeight="1">
      <c r="A2" s="1"/>
      <c r="B2" s="1"/>
      <c r="C2" s="1"/>
      <c r="D2" s="1"/>
      <c r="E2" s="1"/>
      <c r="F2" s="1"/>
      <c r="G2" s="1"/>
      <c r="H2" s="1"/>
      <c r="I2" s="1"/>
      <c r="J2" s="1"/>
      <c r="K2" s="1"/>
      <c r="L2" s="1"/>
      <c r="M2" s="1"/>
      <c r="N2" s="1"/>
      <c r="O2" s="1"/>
      <c r="P2" s="1"/>
      <c r="Q2" s="1"/>
      <c r="R2" s="1"/>
    </row>
    <row r="3" spans="1:18" ht="9.75" customHeight="1">
      <c r="A3" s="1"/>
      <c r="B3" s="1" t="s">
        <v>72</v>
      </c>
      <c r="C3" s="1" t="s">
        <v>73</v>
      </c>
      <c r="D3" s="1"/>
      <c r="E3" s="1"/>
      <c r="F3" s="1"/>
      <c r="G3" s="1"/>
      <c r="H3" s="1"/>
      <c r="I3" s="1"/>
      <c r="J3" s="1"/>
      <c r="K3" s="1"/>
      <c r="L3" s="1"/>
      <c r="M3" s="1"/>
      <c r="N3" s="1"/>
      <c r="O3" s="1"/>
      <c r="P3" s="1"/>
      <c r="Q3" s="1"/>
      <c r="R3" s="1"/>
    </row>
    <row r="4" spans="1:18" ht="9.75" customHeight="1">
      <c r="A4" s="1">
        <v>1916</v>
      </c>
      <c r="B4" s="5">
        <f>('Table A7'!Y7+'Table A7'!Z7+'Table A7'!AA7)/100</f>
        <v>0.51817095342658959</v>
      </c>
      <c r="C4" s="1">
        <f>('Table A7'!Y7)/100</f>
        <v>0.36728611817163781</v>
      </c>
      <c r="D4" s="1"/>
      <c r="E4" s="1"/>
      <c r="F4" s="1"/>
      <c r="G4" s="1"/>
      <c r="H4" s="1"/>
      <c r="I4" s="1"/>
      <c r="J4" s="1"/>
      <c r="K4" s="1"/>
      <c r="L4" s="1"/>
      <c r="M4" s="1"/>
      <c r="N4" s="1"/>
      <c r="O4" s="1"/>
      <c r="P4" s="1"/>
      <c r="Q4" s="1"/>
      <c r="R4" s="1"/>
    </row>
    <row r="5" spans="1:18" ht="9.75" customHeight="1">
      <c r="A5" s="1">
        <f>A4+1</f>
        <v>1917</v>
      </c>
      <c r="B5" s="5">
        <f>('Table A7'!Y8+'Table A7'!Z8+'Table A7'!AA8)/100</f>
        <v>0.59257324676208778</v>
      </c>
      <c r="C5" s="1">
        <f>('Table A7'!Y8)/100</f>
        <v>0.43112552303899249</v>
      </c>
      <c r="D5" s="1"/>
      <c r="E5" s="1"/>
      <c r="F5" s="1"/>
      <c r="G5" s="1"/>
      <c r="H5" s="1"/>
      <c r="I5" s="1"/>
      <c r="J5" s="1"/>
      <c r="K5" s="1"/>
      <c r="L5" s="1"/>
      <c r="M5" s="1"/>
      <c r="N5" s="1"/>
      <c r="O5" s="1"/>
      <c r="P5" s="1"/>
      <c r="Q5" s="1"/>
      <c r="R5" s="1"/>
    </row>
    <row r="6" spans="1:18" ht="9.75" customHeight="1">
      <c r="A6" s="1">
        <f t="shared" ref="A6:A35" si="0">A5+1</f>
        <v>1918</v>
      </c>
      <c r="B6" s="5">
        <f>('Table A7'!Y9+'Table A7'!Z9+'Table A7'!AA9)/100</f>
        <v>0.50128299658696907</v>
      </c>
      <c r="C6" s="1">
        <f>('Table A7'!Y9)/100</f>
        <v>0.34508915323154876</v>
      </c>
      <c r="D6" s="1"/>
      <c r="E6" s="1"/>
      <c r="F6" s="1"/>
      <c r="G6" s="1"/>
      <c r="H6" s="1"/>
      <c r="I6" s="1"/>
      <c r="J6" s="1"/>
      <c r="K6" s="1"/>
      <c r="L6" s="1"/>
      <c r="M6" s="1"/>
      <c r="N6" s="1"/>
      <c r="O6" s="1"/>
      <c r="P6" s="1"/>
      <c r="Q6" s="1"/>
      <c r="R6" s="1"/>
    </row>
    <row r="7" spans="1:18" ht="9.75" customHeight="1">
      <c r="A7" s="1">
        <f t="shared" si="0"/>
        <v>1919</v>
      </c>
      <c r="B7" s="5">
        <f>('Table A7'!Y10+'Table A7'!Z10+'Table A7'!AA10)/100</f>
        <v>0.43550562372873558</v>
      </c>
      <c r="C7" s="1">
        <f>('Table A7'!Y10)/100</f>
        <v>0.28716173305832243</v>
      </c>
      <c r="D7" s="1"/>
      <c r="E7" s="1"/>
      <c r="F7" s="1"/>
      <c r="G7" s="1"/>
      <c r="H7" s="1"/>
      <c r="I7" s="1"/>
      <c r="J7" s="1"/>
      <c r="K7" s="1"/>
      <c r="L7" s="1"/>
      <c r="M7" s="1"/>
      <c r="N7" s="1"/>
      <c r="O7" s="1"/>
      <c r="P7" s="1"/>
      <c r="Q7" s="1"/>
      <c r="R7" s="1"/>
    </row>
    <row r="8" spans="1:18" ht="9.75" customHeight="1">
      <c r="A8" s="1">
        <f t="shared" si="0"/>
        <v>1920</v>
      </c>
      <c r="B8" s="5">
        <f>('Table A7'!Y11+'Table A7'!Z11+'Table A7'!AA11)/100</f>
        <v>0.4541034463375947</v>
      </c>
      <c r="C8" s="1">
        <f>('Table A7'!Y11)/100</f>
        <v>0.31248167442292685</v>
      </c>
      <c r="D8" s="1"/>
      <c r="E8" s="1"/>
      <c r="F8" s="1"/>
      <c r="G8" s="1"/>
      <c r="H8" s="1"/>
      <c r="I8" s="1"/>
      <c r="J8" s="1"/>
      <c r="K8" s="1"/>
      <c r="L8" s="1"/>
      <c r="M8" s="1"/>
      <c r="N8" s="1"/>
      <c r="O8" s="1"/>
      <c r="P8" s="1"/>
      <c r="Q8" s="1"/>
      <c r="R8" s="1"/>
    </row>
    <row r="9" spans="1:18" ht="9.75" customHeight="1">
      <c r="A9" s="1">
        <f t="shared" si="0"/>
        <v>1921</v>
      </c>
      <c r="B9" s="5">
        <f>('Table A7'!Y12+'Table A7'!Z12+'Table A7'!AA12)/100</f>
        <v>0.4651038413748203</v>
      </c>
      <c r="C9" s="1">
        <f>('Table A7'!Y12)/100</f>
        <v>0.30676584858242406</v>
      </c>
      <c r="D9" s="1"/>
      <c r="E9" s="1"/>
      <c r="F9" s="1"/>
      <c r="G9" s="1"/>
      <c r="H9" s="1"/>
      <c r="I9" s="1"/>
      <c r="J9" s="1"/>
      <c r="K9" s="1"/>
      <c r="L9" s="1"/>
      <c r="M9" s="1"/>
      <c r="N9" s="1"/>
      <c r="O9" s="1"/>
      <c r="P9" s="1"/>
      <c r="Q9" s="1"/>
      <c r="R9" s="1"/>
    </row>
    <row r="10" spans="1:18" ht="9.75" customHeight="1">
      <c r="A10" s="1">
        <f t="shared" si="0"/>
        <v>1922</v>
      </c>
      <c r="B10" s="5">
        <f>('Table A7'!Y13+'Table A7'!Z13+'Table A7'!AA13)/100</f>
        <v>0.50758962075061587</v>
      </c>
      <c r="C10" s="1">
        <f>('Table A7'!Y13)/100</f>
        <v>0.31943242140140937</v>
      </c>
      <c r="D10" s="1"/>
      <c r="E10" s="1"/>
      <c r="F10" s="1"/>
      <c r="G10" s="1"/>
      <c r="H10" s="1"/>
      <c r="I10" s="1"/>
      <c r="J10" s="1"/>
      <c r="K10" s="1"/>
      <c r="L10" s="1"/>
      <c r="M10" s="1"/>
      <c r="N10" s="1"/>
      <c r="O10" s="1"/>
      <c r="P10" s="1"/>
      <c r="Q10" s="1"/>
      <c r="R10" s="1"/>
    </row>
    <row r="11" spans="1:18" ht="9.75" customHeight="1">
      <c r="A11" s="1">
        <f t="shared" si="0"/>
        <v>1923</v>
      </c>
      <c r="B11" s="5">
        <f>('Table A7'!Y14+'Table A7'!Z14+'Table A7'!AA14)/100</f>
        <v>0.51867775199391963</v>
      </c>
      <c r="C11" s="1">
        <f>('Table A7'!Y14)/100</f>
        <v>0.33963772184626523</v>
      </c>
      <c r="D11" s="1"/>
      <c r="E11" s="1"/>
      <c r="F11" s="1"/>
      <c r="G11" s="1"/>
      <c r="H11" s="1"/>
      <c r="I11" s="1"/>
      <c r="J11" s="1"/>
      <c r="K11" s="1"/>
      <c r="L11" s="1"/>
      <c r="M11" s="1"/>
      <c r="N11" s="1"/>
      <c r="O11" s="1"/>
      <c r="P11" s="1"/>
      <c r="Q11" s="1"/>
      <c r="R11" s="1"/>
    </row>
    <row r="12" spans="1:18" ht="9.75" customHeight="1">
      <c r="A12" s="1">
        <f t="shared" si="0"/>
        <v>1924</v>
      </c>
      <c r="B12" s="5">
        <f>('Table A7'!Y15+'Table A7'!Z15+'Table A7'!AA15)/100</f>
        <v>0.51894953969605595</v>
      </c>
      <c r="C12" s="1">
        <f>('Table A7'!Y15)/100</f>
        <v>0.34469791637346509</v>
      </c>
      <c r="D12" s="1"/>
      <c r="E12" s="1"/>
      <c r="F12" s="1"/>
      <c r="G12" s="1"/>
      <c r="H12" s="1"/>
      <c r="I12" s="1"/>
      <c r="J12" s="1"/>
      <c r="K12" s="1"/>
      <c r="L12" s="1"/>
      <c r="M12" s="1"/>
      <c r="N12" s="1"/>
      <c r="O12" s="1"/>
      <c r="P12" s="1"/>
      <c r="Q12" s="1"/>
      <c r="R12" s="1"/>
    </row>
    <row r="13" spans="1:18" ht="9.75" customHeight="1">
      <c r="A13" s="1">
        <f t="shared" si="0"/>
        <v>1925</v>
      </c>
      <c r="B13" s="5">
        <f>('Table A7'!Y16+'Table A7'!Z16+'Table A7'!AA16)/100</f>
        <v>0.51931797264386548</v>
      </c>
      <c r="C13" s="1">
        <f>('Table A7'!Y16)/100</f>
        <v>0.348377530915498</v>
      </c>
      <c r="D13" s="1"/>
      <c r="E13" s="1"/>
      <c r="F13" s="1"/>
      <c r="G13" s="1"/>
      <c r="H13" s="1"/>
      <c r="I13" s="1"/>
      <c r="J13" s="1"/>
      <c r="K13" s="1"/>
      <c r="L13" s="1"/>
      <c r="M13" s="1"/>
      <c r="N13" s="1"/>
      <c r="O13" s="1"/>
      <c r="P13" s="1"/>
      <c r="Q13" s="1"/>
      <c r="R13" s="1"/>
    </row>
    <row r="14" spans="1:18" ht="9.75" customHeight="1">
      <c r="A14" s="1">
        <f t="shared" si="0"/>
        <v>1926</v>
      </c>
      <c r="B14" s="5">
        <f>('Table A7'!Y17+'Table A7'!Z17+'Table A7'!AA17)/100</f>
        <v>0.54878996490867049</v>
      </c>
      <c r="C14" s="1">
        <f>('Table A7'!Y17)/100</f>
        <v>0.37795189910962756</v>
      </c>
      <c r="D14" s="1"/>
      <c r="E14" s="1"/>
      <c r="F14" s="1"/>
      <c r="G14" s="1"/>
      <c r="H14" s="1"/>
      <c r="I14" s="1"/>
      <c r="J14" s="1"/>
      <c r="K14" s="1"/>
      <c r="L14" s="1"/>
      <c r="M14" s="1"/>
      <c r="N14" s="1"/>
      <c r="O14" s="1"/>
      <c r="P14" s="1"/>
      <c r="Q14" s="1"/>
      <c r="R14" s="1"/>
    </row>
    <row r="15" spans="1:18" ht="9.75" customHeight="1">
      <c r="A15" s="1">
        <f t="shared" si="0"/>
        <v>1927</v>
      </c>
      <c r="B15" s="5">
        <f>('Table A7'!Y18+'Table A7'!Z18+'Table A7'!AA18)/100</f>
        <v>0.55642518604974955</v>
      </c>
      <c r="C15" s="1">
        <f>('Table A7'!Y18)/100</f>
        <v>0.38339559676774732</v>
      </c>
      <c r="D15" s="1"/>
      <c r="E15" s="1"/>
      <c r="F15" s="1"/>
      <c r="G15" s="1"/>
      <c r="H15" s="1"/>
      <c r="I15" s="1"/>
      <c r="J15" s="1"/>
      <c r="K15" s="1"/>
      <c r="L15" s="1"/>
      <c r="M15" s="1"/>
      <c r="N15" s="1"/>
      <c r="O15" s="1"/>
      <c r="P15" s="1"/>
      <c r="Q15" s="1"/>
      <c r="R15" s="1"/>
    </row>
    <row r="16" spans="1:18" ht="9.75" customHeight="1">
      <c r="A16" s="1">
        <f t="shared" si="0"/>
        <v>1928</v>
      </c>
      <c r="B16" s="5">
        <f>('Table A7'!Y19+'Table A7'!Z19+'Table A7'!AA19)/100</f>
        <v>0.55348624728878559</v>
      </c>
      <c r="C16" s="1">
        <f>('Table A7'!Y19)/100</f>
        <v>0.38213811092637934</v>
      </c>
      <c r="D16" s="1"/>
      <c r="E16" s="1"/>
      <c r="F16" s="1"/>
      <c r="G16" s="1"/>
      <c r="H16" s="1"/>
      <c r="I16" s="1"/>
      <c r="J16" s="1"/>
      <c r="K16" s="1"/>
      <c r="L16" s="1"/>
      <c r="M16" s="1"/>
      <c r="N16" s="1"/>
      <c r="O16" s="1"/>
      <c r="P16" s="1"/>
      <c r="Q16" s="1"/>
      <c r="R16" s="1"/>
    </row>
    <row r="17" spans="1:18" ht="9.75" customHeight="1">
      <c r="A17" s="1">
        <f t="shared" si="0"/>
        <v>1929</v>
      </c>
      <c r="B17" s="5">
        <f>('Table A7'!Y20+'Table A7'!Z20+'Table A7'!AA20)/100</f>
        <v>0.5697162697120145</v>
      </c>
      <c r="C17" s="1">
        <f>('Table A7'!Y20)/100</f>
        <v>0.392517177501362</v>
      </c>
      <c r="D17" s="1"/>
      <c r="E17" s="1"/>
      <c r="F17" s="1"/>
      <c r="G17" s="1"/>
      <c r="H17" s="1"/>
      <c r="I17" s="1"/>
      <c r="J17" s="1"/>
      <c r="K17" s="1"/>
      <c r="L17" s="1"/>
      <c r="M17" s="1"/>
      <c r="N17" s="1"/>
      <c r="O17" s="1"/>
      <c r="P17" s="1"/>
      <c r="Q17" s="1"/>
      <c r="R17" s="1"/>
    </row>
    <row r="18" spans="1:18" ht="9.75" customHeight="1">
      <c r="A18" s="1">
        <f t="shared" si="0"/>
        <v>1930</v>
      </c>
      <c r="B18" s="5">
        <f>('Table A7'!Y21+'Table A7'!Z21+'Table A7'!AA21)/100</f>
        <v>0.58318519604789198</v>
      </c>
      <c r="C18" s="1">
        <f>('Table A7'!Y21)/100</f>
        <v>0.40865301448773172</v>
      </c>
      <c r="D18" s="1"/>
      <c r="E18" s="1"/>
      <c r="F18" s="1"/>
      <c r="G18" s="1"/>
      <c r="H18" s="1"/>
      <c r="I18" s="1"/>
      <c r="J18" s="1"/>
      <c r="K18" s="1"/>
      <c r="L18" s="1"/>
      <c r="M18" s="1"/>
      <c r="N18" s="1"/>
      <c r="O18" s="1"/>
      <c r="P18" s="1"/>
      <c r="Q18" s="1"/>
      <c r="R18" s="1"/>
    </row>
    <row r="19" spans="1:18" ht="9.75" customHeight="1">
      <c r="A19" s="1">
        <f t="shared" si="0"/>
        <v>1931</v>
      </c>
      <c r="B19" s="5">
        <f>('Table A7'!Y22+'Table A7'!Z22+'Table A7'!AA22)/100</f>
        <v>0.55224967456848684</v>
      </c>
      <c r="C19" s="1">
        <f>('Table A7'!Y22)/100</f>
        <v>0.37216832009754192</v>
      </c>
      <c r="D19" s="1"/>
      <c r="E19" s="1"/>
      <c r="F19" s="1"/>
      <c r="G19" s="1"/>
      <c r="H19" s="1"/>
      <c r="I19" s="1"/>
      <c r="J19" s="1"/>
      <c r="K19" s="1"/>
      <c r="L19" s="1"/>
      <c r="M19" s="1"/>
      <c r="N19" s="1"/>
      <c r="O19" s="1"/>
      <c r="P19" s="1"/>
      <c r="Q19" s="1"/>
      <c r="R19" s="1"/>
    </row>
    <row r="20" spans="1:18" ht="9.75" customHeight="1">
      <c r="A20" s="1">
        <f t="shared" si="0"/>
        <v>1932</v>
      </c>
      <c r="B20" s="5">
        <f>('Table A7'!Y23+'Table A7'!Z23+'Table A7'!AA23)/100</f>
        <v>0.51252850774943681</v>
      </c>
      <c r="C20" s="1">
        <f>('Table A7'!Y23)/100</f>
        <v>0.32438826989480596</v>
      </c>
      <c r="D20" s="1"/>
      <c r="E20" s="1"/>
      <c r="F20" s="1"/>
      <c r="G20" s="1"/>
      <c r="H20" s="1"/>
      <c r="I20" s="1"/>
      <c r="J20" s="1"/>
      <c r="K20" s="1"/>
      <c r="L20" s="1"/>
      <c r="M20" s="1"/>
      <c r="N20" s="1"/>
      <c r="O20" s="1"/>
      <c r="P20" s="1"/>
      <c r="Q20" s="1"/>
      <c r="R20" s="1"/>
    </row>
    <row r="21" spans="1:18" ht="9.75" customHeight="1">
      <c r="A21" s="1">
        <f t="shared" si="0"/>
        <v>1933</v>
      </c>
      <c r="B21" s="5">
        <f>('Table A7'!Y24+'Table A7'!Z24+'Table A7'!AA24)/100</f>
        <v>0.44846746312944402</v>
      </c>
      <c r="C21" s="1">
        <f>('Table A7'!Y24)/100</f>
        <v>0.28001214261089419</v>
      </c>
      <c r="D21" s="1"/>
      <c r="E21" s="1"/>
      <c r="F21" s="1"/>
      <c r="G21" s="1"/>
      <c r="H21" s="1"/>
      <c r="I21" s="1"/>
      <c r="J21" s="1"/>
      <c r="K21" s="1"/>
      <c r="L21" s="1"/>
      <c r="M21" s="1"/>
      <c r="N21" s="1"/>
      <c r="O21" s="1"/>
      <c r="P21" s="1"/>
      <c r="Q21" s="1"/>
      <c r="R21" s="1"/>
    </row>
    <row r="22" spans="1:18" ht="9.75" customHeight="1">
      <c r="A22" s="1">
        <f t="shared" si="0"/>
        <v>1934</v>
      </c>
      <c r="B22" s="5">
        <f>('Table A7'!Y25+'Table A7'!Z25+'Table A7'!AA25)/100</f>
        <v>0.46935336870778782</v>
      </c>
      <c r="C22" s="1">
        <f>('Table A7'!Y25)/100</f>
        <v>0.31509077747651443</v>
      </c>
      <c r="D22" s="1"/>
      <c r="E22" s="1"/>
      <c r="F22" s="1"/>
      <c r="G22" s="1"/>
      <c r="H22" s="1"/>
      <c r="I22" s="1"/>
      <c r="J22" s="1"/>
      <c r="K22" s="1"/>
      <c r="L22" s="1"/>
      <c r="M22" s="1"/>
      <c r="N22" s="1"/>
      <c r="O22" s="1"/>
      <c r="P22" s="1"/>
      <c r="Q22" s="1"/>
      <c r="R22" s="1"/>
    </row>
    <row r="23" spans="1:18" ht="9.75" customHeight="1">
      <c r="A23" s="1">
        <f t="shared" si="0"/>
        <v>1935</v>
      </c>
      <c r="B23" s="5">
        <f>('Table A7'!Y26+'Table A7'!Z26+'Table A7'!AA26)/100</f>
        <v>0.46831898800235872</v>
      </c>
      <c r="C23" s="1">
        <f>('Table A7'!Y26)/100</f>
        <v>0.32408682215470924</v>
      </c>
      <c r="D23" s="1"/>
      <c r="E23" s="1"/>
      <c r="F23" s="1"/>
      <c r="G23" s="1"/>
      <c r="H23" s="1"/>
      <c r="I23" s="1"/>
      <c r="J23" s="1"/>
      <c r="K23" s="1"/>
      <c r="L23" s="1"/>
      <c r="M23" s="1"/>
      <c r="N23" s="1"/>
      <c r="O23" s="1"/>
      <c r="P23" s="1"/>
      <c r="Q23" s="1"/>
      <c r="R23" s="1"/>
    </row>
    <row r="24" spans="1:18" ht="9.75" customHeight="1">
      <c r="A24" s="1">
        <f t="shared" si="0"/>
        <v>1936</v>
      </c>
      <c r="B24" s="5">
        <f>('Table A7'!Y27+'Table A7'!Z27+'Table A7'!AA27)/100</f>
        <v>0.51668773664870915</v>
      </c>
      <c r="C24" s="1">
        <f>('Table A7'!Y27)/100</f>
        <v>0.39777847744725442</v>
      </c>
      <c r="D24" s="1"/>
      <c r="E24" s="1"/>
      <c r="F24" s="1"/>
      <c r="G24" s="1"/>
      <c r="H24" s="1"/>
      <c r="I24" s="1"/>
      <c r="J24" s="1"/>
      <c r="K24" s="1"/>
      <c r="L24" s="1"/>
      <c r="M24" s="1"/>
      <c r="N24" s="1"/>
      <c r="O24" s="1"/>
      <c r="P24" s="1"/>
      <c r="Q24" s="1"/>
      <c r="R24" s="1"/>
    </row>
    <row r="25" spans="1:18" ht="9.75" customHeight="1">
      <c r="A25" s="1">
        <f t="shared" si="0"/>
        <v>1937</v>
      </c>
      <c r="B25" s="5">
        <f>('Table A7'!Y28+'Table A7'!Z28+'Table A7'!AA28)/100</f>
        <v>0.51580271354409102</v>
      </c>
      <c r="C25" s="1">
        <f>('Table A7'!Y28)/100</f>
        <v>0.4010029517927387</v>
      </c>
      <c r="D25" s="1"/>
      <c r="E25" s="1"/>
      <c r="F25" s="1"/>
      <c r="G25" s="1"/>
      <c r="H25" s="1"/>
      <c r="I25" s="1"/>
      <c r="J25" s="1"/>
      <c r="K25" s="1"/>
      <c r="L25" s="1"/>
      <c r="M25" s="1"/>
      <c r="N25" s="1"/>
      <c r="O25" s="1"/>
      <c r="P25" s="1"/>
      <c r="Q25" s="1"/>
      <c r="R25" s="1"/>
    </row>
    <row r="26" spans="1:18" ht="9.75" customHeight="1">
      <c r="A26" s="1">
        <f t="shared" si="0"/>
        <v>1938</v>
      </c>
      <c r="B26" s="5">
        <f>('Table A7'!Y29+'Table A7'!Z29+'Table A7'!AA29)/100</f>
        <v>0.43061983286524025</v>
      </c>
      <c r="C26" s="1">
        <f>('Table A7'!Y29)/100</f>
        <v>0.31354150039958634</v>
      </c>
      <c r="D26" s="1"/>
      <c r="E26" s="1"/>
      <c r="F26" s="1"/>
      <c r="G26" s="1"/>
      <c r="H26" s="1"/>
      <c r="I26" s="1"/>
      <c r="J26" s="1"/>
      <c r="K26" s="1"/>
      <c r="L26" s="1"/>
      <c r="M26" s="1"/>
      <c r="N26" s="1"/>
      <c r="O26" s="1"/>
      <c r="P26" s="1"/>
      <c r="Q26" s="1"/>
      <c r="R26" s="1"/>
    </row>
    <row r="27" spans="1:18" ht="9.75" customHeight="1">
      <c r="A27" s="1">
        <f t="shared" si="0"/>
        <v>1939</v>
      </c>
      <c r="B27" s="5">
        <f>('Table A7'!Y30+'Table A7'!Z30+'Table A7'!AA30)/100</f>
        <v>0.4508625542741464</v>
      </c>
      <c r="C27" s="1">
        <f>('Table A7'!Y30)/100</f>
        <v>0.3378054867871812</v>
      </c>
      <c r="D27" s="1"/>
      <c r="E27" s="1"/>
      <c r="F27" s="1"/>
      <c r="G27" s="1"/>
      <c r="H27" s="1"/>
      <c r="I27" s="1"/>
      <c r="J27" s="1"/>
      <c r="K27" s="1"/>
      <c r="L27" s="1"/>
      <c r="M27" s="1"/>
      <c r="N27" s="1"/>
      <c r="O27" s="1"/>
      <c r="P27" s="1"/>
      <c r="Q27" s="1"/>
      <c r="R27" s="1"/>
    </row>
    <row r="28" spans="1:18" ht="9.75" customHeight="1">
      <c r="A28" s="1">
        <f t="shared" si="0"/>
        <v>1940</v>
      </c>
      <c r="B28" s="5">
        <f>('Table A7'!Y31+'Table A7'!Z31+'Table A7'!AA31)/100</f>
        <v>0.43603407121275256</v>
      </c>
      <c r="C28" s="1">
        <f>('Table A7'!Y31)/100</f>
        <v>0.33178112712383978</v>
      </c>
      <c r="D28" s="1"/>
      <c r="E28" s="1"/>
      <c r="F28" s="1"/>
      <c r="G28" s="1"/>
      <c r="H28" s="1"/>
      <c r="I28" s="1"/>
      <c r="J28" s="1"/>
      <c r="K28" s="1"/>
      <c r="L28" s="1"/>
      <c r="M28" s="1"/>
      <c r="N28" s="1"/>
      <c r="O28" s="1"/>
      <c r="P28" s="1"/>
      <c r="Q28" s="1"/>
      <c r="R28" s="1"/>
    </row>
    <row r="29" spans="1:18" ht="9.75" customHeight="1">
      <c r="A29" s="1">
        <f t="shared" si="0"/>
        <v>1941</v>
      </c>
      <c r="B29" s="5">
        <f>('Table A7'!Y32+'Table A7'!Z32+'Table A7'!AA32)/100</f>
        <v>0.36688970635980395</v>
      </c>
      <c r="C29" s="1">
        <f>('Table A7'!Y32)/100</f>
        <v>0.2827365501429504</v>
      </c>
      <c r="D29" s="1"/>
      <c r="E29" s="1"/>
      <c r="F29" s="1"/>
      <c r="G29" s="1"/>
      <c r="H29" s="1"/>
      <c r="I29" s="1"/>
      <c r="J29" s="1"/>
      <c r="K29" s="1"/>
      <c r="L29" s="1"/>
      <c r="M29" s="1"/>
      <c r="N29" s="1"/>
      <c r="O29" s="1"/>
      <c r="P29" s="1"/>
      <c r="Q29" s="1"/>
      <c r="R29" s="1"/>
    </row>
    <row r="30" spans="1:18" ht="9.75" customHeight="1">
      <c r="A30" s="1">
        <f t="shared" si="0"/>
        <v>1942</v>
      </c>
      <c r="B30" s="5">
        <f>('Table A7'!Y33+'Table A7'!Z33+'Table A7'!AA33)/100</f>
        <v>0.29257030579014187</v>
      </c>
      <c r="C30" s="1">
        <f>('Table A7'!Y33)/100</f>
        <v>0.21866980851662479</v>
      </c>
      <c r="D30" s="1"/>
      <c r="E30" s="1"/>
      <c r="F30" s="1"/>
      <c r="G30" s="1"/>
      <c r="H30" s="1"/>
      <c r="I30" s="1"/>
      <c r="J30" s="1"/>
      <c r="K30" s="1"/>
      <c r="L30" s="1"/>
      <c r="M30" s="1"/>
      <c r="N30" s="1"/>
      <c r="O30" s="1"/>
      <c r="P30" s="1"/>
      <c r="Q30" s="1"/>
      <c r="R30" s="1"/>
    </row>
    <row r="31" spans="1:18" ht="9.75" customHeight="1">
      <c r="A31" s="1">
        <f t="shared" si="0"/>
        <v>1943</v>
      </c>
      <c r="B31" s="5">
        <f>('Table A7'!Y34+'Table A7'!Z34+'Table A7'!AA34)/100</f>
        <v>0.25669863954131728</v>
      </c>
      <c r="C31" s="1">
        <f>('Table A7'!Y34)/100</f>
        <v>0.19237755630766393</v>
      </c>
      <c r="D31" s="1"/>
      <c r="E31" s="1"/>
      <c r="F31" s="1"/>
      <c r="G31" s="1"/>
      <c r="H31" s="1"/>
      <c r="I31" s="1"/>
      <c r="J31" s="1"/>
      <c r="K31" s="1"/>
      <c r="L31" s="1"/>
      <c r="M31" s="1"/>
      <c r="N31" s="1"/>
      <c r="O31" s="1"/>
      <c r="P31" s="1"/>
      <c r="Q31" s="1"/>
      <c r="R31" s="1"/>
    </row>
    <row r="32" spans="1:18" ht="9.75" customHeight="1">
      <c r="A32" s="1">
        <f t="shared" si="0"/>
        <v>1944</v>
      </c>
      <c r="B32" s="5">
        <f>('Table A7'!Y35+'Table A7'!Z35+'Table A7'!AA35)/100</f>
        <v>0.25009318871599889</v>
      </c>
      <c r="C32" s="1">
        <f>('Table A7'!Y35)/100</f>
        <v>0.18316785462427526</v>
      </c>
      <c r="D32" s="1"/>
      <c r="E32" s="1"/>
      <c r="F32" s="1"/>
      <c r="G32" s="1"/>
      <c r="H32" s="1"/>
      <c r="I32" s="1"/>
      <c r="J32" s="1"/>
      <c r="K32" s="1"/>
      <c r="L32" s="1"/>
      <c r="M32" s="1"/>
      <c r="N32" s="1"/>
      <c r="O32" s="1"/>
      <c r="P32" s="1"/>
      <c r="Q32" s="1"/>
      <c r="R32" s="1"/>
    </row>
    <row r="33" spans="1:18" ht="9.75" customHeight="1">
      <c r="A33" s="1">
        <f t="shared" si="0"/>
        <v>1945</v>
      </c>
      <c r="B33" s="5">
        <f>('Table A7'!Y36+'Table A7'!Z36+'Table A7'!AA36)/100</f>
        <v>0.24443850542021348</v>
      </c>
      <c r="C33" s="1">
        <f>('Table A7'!Y36)/100</f>
        <v>0.17650848201553643</v>
      </c>
      <c r="D33" s="1"/>
      <c r="E33" s="1"/>
      <c r="F33" s="1"/>
      <c r="G33" s="1"/>
      <c r="H33" s="1"/>
      <c r="I33" s="1"/>
      <c r="J33" s="1"/>
      <c r="K33" s="1"/>
      <c r="L33" s="1"/>
      <c r="M33" s="1"/>
      <c r="N33" s="1"/>
      <c r="O33" s="1"/>
      <c r="P33" s="1"/>
      <c r="Q33" s="1"/>
      <c r="R33" s="1"/>
    </row>
    <row r="34" spans="1:18" ht="9.75" customHeight="1">
      <c r="A34" s="1">
        <f t="shared" si="0"/>
        <v>1946</v>
      </c>
      <c r="B34" s="5">
        <f>('Table A7'!Y37+'Table A7'!Z37+'Table A7'!AA37)/100</f>
        <v>0.2663170871384124</v>
      </c>
      <c r="C34" s="1">
        <f>('Table A7'!Y37)/100</f>
        <v>0.19795052364993096</v>
      </c>
      <c r="D34" s="1"/>
      <c r="E34" s="1"/>
      <c r="F34" s="1"/>
      <c r="G34" s="1"/>
      <c r="H34" s="1"/>
      <c r="I34" s="1"/>
      <c r="J34" s="1"/>
      <c r="K34" s="1"/>
      <c r="L34" s="1"/>
      <c r="M34" s="1"/>
      <c r="N34" s="1"/>
      <c r="O34" s="1"/>
      <c r="P34" s="1"/>
      <c r="Q34" s="1"/>
      <c r="R34" s="1"/>
    </row>
    <row r="35" spans="1:18" ht="9.75" customHeight="1">
      <c r="A35" s="1">
        <f t="shared" si="0"/>
        <v>1947</v>
      </c>
      <c r="B35" s="5">
        <f>('Table A7'!Y38+'Table A7'!Z38+'Table A7'!AA38)/100</f>
        <v>0.30419921352621437</v>
      </c>
      <c r="C35" s="1">
        <f>('Table A7'!Y38)/100</f>
        <v>0.23115637022629074</v>
      </c>
      <c r="D35" s="1"/>
      <c r="E35" s="1"/>
      <c r="F35" s="1"/>
      <c r="G35" s="1"/>
      <c r="H35" s="1"/>
      <c r="I35" s="1"/>
      <c r="J35" s="1"/>
      <c r="K35" s="1"/>
      <c r="L35" s="1"/>
      <c r="M35" s="1"/>
      <c r="N35" s="1"/>
      <c r="O35" s="1"/>
      <c r="P35" s="1"/>
      <c r="Q35" s="1"/>
      <c r="R35" s="1"/>
    </row>
    <row r="36" spans="1:18" ht="9.75" customHeight="1">
      <c r="A36" s="1">
        <v>1948</v>
      </c>
      <c r="B36" s="5">
        <f>('Table A7'!Y39+'Table A7'!Z39+'Table A7'!AA39)/100</f>
        <v>0.3192340477616431</v>
      </c>
      <c r="C36" s="1">
        <f>('Table A7'!Y39)/100</f>
        <v>0.24459263224905911</v>
      </c>
      <c r="D36" s="1"/>
      <c r="E36" s="1"/>
      <c r="F36" s="1"/>
      <c r="G36" s="1"/>
      <c r="H36" s="1"/>
      <c r="I36" s="1"/>
      <c r="J36" s="1"/>
      <c r="K36" s="1"/>
      <c r="L36" s="1"/>
      <c r="M36" s="1"/>
      <c r="N36" s="1"/>
      <c r="O36" s="1"/>
      <c r="P36" s="1"/>
      <c r="Q36" s="1"/>
      <c r="R36" s="1"/>
    </row>
    <row r="37" spans="1:18" ht="9.75" customHeight="1">
      <c r="A37" s="1">
        <v>1949</v>
      </c>
      <c r="B37" s="5">
        <f>('Table A7'!Y40+'Table A7'!Z40+'Table A7'!AA40)/100</f>
        <v>0.33955142401890709</v>
      </c>
      <c r="C37" s="1">
        <f>('Table A7'!Y40)/100</f>
        <v>0.2567014764941935</v>
      </c>
      <c r="D37" s="1"/>
      <c r="E37" s="1"/>
      <c r="F37" s="1"/>
      <c r="G37" s="1"/>
      <c r="H37" s="1"/>
      <c r="I37" s="1"/>
      <c r="J37" s="1"/>
      <c r="K37" s="1"/>
      <c r="L37" s="1"/>
      <c r="M37" s="1"/>
      <c r="N37" s="1"/>
      <c r="O37" s="1"/>
      <c r="P37" s="1"/>
      <c r="Q37" s="1"/>
      <c r="R37" s="1"/>
    </row>
    <row r="38" spans="1:18" ht="9.75" customHeight="1">
      <c r="A38" s="1">
        <v>1950</v>
      </c>
      <c r="B38" s="5">
        <f>('Table A7'!Y41+'Table A7'!Z41+'Table A7'!AA41)/100</f>
        <v>0.3419028149652874</v>
      </c>
      <c r="C38" s="1">
        <f>('Table A7'!Y41)/100</f>
        <v>0.25883366407954111</v>
      </c>
      <c r="D38" s="1"/>
      <c r="E38" s="1"/>
      <c r="F38" s="1"/>
      <c r="G38" s="1"/>
      <c r="H38" s="1"/>
      <c r="I38" s="1"/>
      <c r="J38" s="1"/>
      <c r="K38" s="1"/>
      <c r="L38" s="1"/>
      <c r="M38" s="1"/>
      <c r="N38" s="1"/>
      <c r="O38" s="1"/>
      <c r="P38" s="1"/>
      <c r="Q38" s="1"/>
      <c r="R38" s="1"/>
    </row>
    <row r="39" spans="1:18" ht="9.75" customHeight="1">
      <c r="A39" s="1">
        <v>1951</v>
      </c>
      <c r="B39" s="5">
        <f>('Table A7'!Y42+'Table A7'!Z42+'Table A7'!AA42)/100</f>
        <v>0.32941185607534834</v>
      </c>
      <c r="C39" s="1">
        <f>('Table A7'!Y42)/100</f>
        <v>0.24974223257605097</v>
      </c>
      <c r="D39" s="1"/>
      <c r="E39" s="1"/>
      <c r="F39" s="1"/>
      <c r="G39" s="1"/>
      <c r="H39" s="1"/>
      <c r="I39" s="1"/>
      <c r="J39" s="1"/>
      <c r="K39" s="1"/>
      <c r="L39" s="1"/>
      <c r="M39" s="1"/>
      <c r="N39" s="1"/>
      <c r="O39" s="1"/>
      <c r="P39" s="1"/>
      <c r="Q39" s="1"/>
      <c r="R39" s="1"/>
    </row>
    <row r="40" spans="1:18" ht="9.75" customHeight="1">
      <c r="A40" s="1">
        <v>1952</v>
      </c>
      <c r="B40" s="5">
        <f>('Table A7'!Y43+'Table A7'!Z43+'Table A7'!AA43)/100</f>
        <v>0.32564313292950986</v>
      </c>
      <c r="C40" s="1">
        <f>('Table A7'!Y43)/100</f>
        <v>0.24379531330908258</v>
      </c>
      <c r="D40" s="1"/>
      <c r="E40" s="1"/>
      <c r="F40" s="1"/>
      <c r="G40" s="1"/>
      <c r="H40" s="1"/>
      <c r="I40" s="1"/>
      <c r="J40" s="1"/>
      <c r="K40" s="1"/>
      <c r="L40" s="1"/>
      <c r="M40" s="1"/>
      <c r="N40" s="1"/>
      <c r="O40" s="1"/>
      <c r="P40" s="1"/>
      <c r="Q40" s="1"/>
      <c r="R40" s="1"/>
    </row>
    <row r="41" spans="1:18" ht="9.75" customHeight="1">
      <c r="A41" s="1">
        <v>1953</v>
      </c>
      <c r="B41" s="5">
        <f>('Table A7'!Y44+'Table A7'!Z44+'Table A7'!AA44)/100</f>
        <v>0.31564590177205054</v>
      </c>
      <c r="C41" s="1">
        <f>('Table A7'!Y44)/100</f>
        <v>0.23439844142434754</v>
      </c>
      <c r="D41" s="1"/>
      <c r="E41" s="1"/>
      <c r="F41" s="1"/>
      <c r="G41" s="1"/>
      <c r="H41" s="1"/>
      <c r="I41" s="1"/>
      <c r="J41" s="1"/>
      <c r="K41" s="1"/>
      <c r="L41" s="1"/>
      <c r="M41" s="1"/>
      <c r="N41" s="1"/>
      <c r="O41" s="1"/>
      <c r="P41" s="1"/>
      <c r="Q41" s="1"/>
      <c r="R41" s="1"/>
    </row>
    <row r="42" spans="1:18" ht="9.75" customHeight="1">
      <c r="A42" s="1">
        <v>1954</v>
      </c>
      <c r="B42" s="5">
        <f>('Table A7'!Y45+'Table A7'!Z45+'Table A7'!AA45)/100</f>
        <v>0.32493091815925923</v>
      </c>
      <c r="C42" s="1">
        <f>('Table A7'!Y45)/100</f>
        <v>0.24147620721295482</v>
      </c>
      <c r="D42" s="1"/>
      <c r="E42" s="1"/>
      <c r="F42" s="1"/>
      <c r="G42" s="1"/>
      <c r="H42" s="1"/>
      <c r="I42" s="1"/>
      <c r="J42" s="1"/>
      <c r="K42" s="1"/>
      <c r="L42" s="1"/>
      <c r="M42" s="1"/>
      <c r="N42" s="1"/>
      <c r="O42" s="1"/>
      <c r="P42" s="1"/>
      <c r="Q42" s="1"/>
      <c r="R42" s="1"/>
    </row>
    <row r="43" spans="1:18" ht="9.75" customHeight="1">
      <c r="A43" s="1">
        <v>1955</v>
      </c>
      <c r="B43" s="5">
        <f>('Table A7'!Y46+'Table A7'!Z46+'Table A7'!AA46)/100</f>
        <v>0.32580741190177948</v>
      </c>
      <c r="C43" s="1">
        <f>('Table A7'!Y46)/100</f>
        <v>0.2649466022590275</v>
      </c>
      <c r="D43" s="1"/>
      <c r="E43" s="1"/>
      <c r="F43" s="1"/>
      <c r="G43" s="1"/>
      <c r="H43" s="1"/>
      <c r="I43" s="1"/>
      <c r="J43" s="1"/>
      <c r="K43" s="1"/>
      <c r="L43" s="1"/>
      <c r="M43" s="1"/>
      <c r="N43" s="1"/>
      <c r="O43" s="1"/>
      <c r="P43" s="1"/>
      <c r="Q43" s="1"/>
      <c r="R43" s="1"/>
    </row>
    <row r="44" spans="1:18" ht="9.75" customHeight="1">
      <c r="A44" s="1">
        <v>1956</v>
      </c>
      <c r="B44" s="5">
        <f>('Table A7'!Y47+'Table A7'!Z47+'Table A7'!AA47)/100</f>
        <v>0.35545165893987346</v>
      </c>
      <c r="C44" s="1">
        <f>('Table A7'!Y47)/100</f>
        <v>0.28149235005814949</v>
      </c>
      <c r="D44" s="1"/>
      <c r="E44" s="1"/>
      <c r="F44" s="1"/>
      <c r="G44" s="1"/>
      <c r="H44" s="1"/>
      <c r="I44" s="1"/>
      <c r="J44" s="1"/>
      <c r="K44" s="1"/>
      <c r="L44" s="1"/>
      <c r="M44" s="1"/>
      <c r="N44" s="1"/>
      <c r="O44" s="1"/>
      <c r="P44" s="1"/>
      <c r="Q44" s="1"/>
      <c r="R44" s="1"/>
    </row>
    <row r="45" spans="1:18" ht="9.75" customHeight="1">
      <c r="A45" s="1">
        <v>1957</v>
      </c>
      <c r="B45" s="5">
        <f>('Table A7'!Y48+'Table A7'!Z48+'Table A7'!AA48)/100</f>
        <v>0.34818143876647006</v>
      </c>
      <c r="C45" s="1">
        <f>('Table A7'!Y48)/100</f>
        <v>0.27630152502818017</v>
      </c>
      <c r="D45" s="1"/>
      <c r="E45" s="1"/>
      <c r="F45" s="1"/>
      <c r="G45" s="1"/>
      <c r="H45" s="1"/>
      <c r="I45" s="1"/>
      <c r="J45" s="1"/>
      <c r="K45" s="1"/>
      <c r="L45" s="1"/>
      <c r="M45" s="1"/>
      <c r="N45" s="1"/>
      <c r="O45" s="1"/>
      <c r="P45" s="1"/>
      <c r="Q45" s="1"/>
      <c r="R45" s="1"/>
    </row>
    <row r="46" spans="1:18" ht="9.75" customHeight="1">
      <c r="A46" s="1">
        <v>1958</v>
      </c>
      <c r="B46" s="5">
        <f>('Table A7'!Y49+'Table A7'!Z49+'Table A7'!AA49)/100</f>
        <v>0.34501415578741601</v>
      </c>
      <c r="C46" s="1">
        <f>('Table A7'!Y49)/100</f>
        <v>0.26918013381049788</v>
      </c>
      <c r="D46" s="1"/>
      <c r="E46" s="1"/>
      <c r="F46" s="1"/>
      <c r="G46" s="1"/>
      <c r="H46" s="1"/>
      <c r="I46" s="1"/>
      <c r="J46" s="1"/>
      <c r="K46" s="1"/>
      <c r="L46" s="1"/>
      <c r="M46" s="1"/>
      <c r="N46" s="1"/>
      <c r="O46" s="1"/>
      <c r="P46" s="1"/>
      <c r="Q46" s="1"/>
      <c r="R46" s="1"/>
    </row>
    <row r="47" spans="1:18" ht="9.75" customHeight="1">
      <c r="A47" s="1">
        <v>1959</v>
      </c>
      <c r="B47" s="5">
        <f>('Table A7'!Y50+'Table A7'!Z50+'Table A7'!AA50)/100</f>
        <v>0.33993144723887569</v>
      </c>
      <c r="C47" s="1">
        <f>('Table A7'!Y50)/100</f>
        <v>0.26437456913180274</v>
      </c>
      <c r="D47" s="1"/>
      <c r="E47" s="1"/>
      <c r="F47" s="1"/>
      <c r="G47" s="1"/>
      <c r="H47" s="1"/>
      <c r="I47" s="1"/>
      <c r="J47" s="1"/>
      <c r="K47" s="1"/>
      <c r="L47" s="1"/>
      <c r="M47" s="1"/>
      <c r="N47" s="1"/>
      <c r="O47" s="1"/>
      <c r="P47" s="1"/>
      <c r="Q47" s="1"/>
      <c r="R47" s="1"/>
    </row>
    <row r="48" spans="1:18" ht="9.75" customHeight="1">
      <c r="A48" s="1">
        <v>1960</v>
      </c>
      <c r="B48" s="5">
        <f>('Table A7'!Y51+'Table A7'!Z51+'Table A7'!AA51)/100</f>
        <v>0.35073042576876223</v>
      </c>
      <c r="C48" s="1">
        <f>('Table A7'!Y51)/100</f>
        <v>0.2678627428184347</v>
      </c>
      <c r="D48" s="1"/>
      <c r="E48" s="1"/>
      <c r="F48" s="1"/>
      <c r="G48" s="1"/>
      <c r="H48" s="1"/>
      <c r="I48" s="1"/>
      <c r="J48" s="1"/>
      <c r="K48" s="1"/>
      <c r="L48" s="1"/>
      <c r="M48" s="1"/>
      <c r="N48" s="1"/>
      <c r="O48" s="1"/>
      <c r="P48" s="1"/>
      <c r="Q48" s="1"/>
      <c r="R48" s="1"/>
    </row>
    <row r="49" spans="1:18" ht="9.75" customHeight="1">
      <c r="A49" s="1">
        <v>1961</v>
      </c>
      <c r="B49" s="5">
        <f>('Table A7'!Y52+'Table A7'!Z52+'Table A7'!AA52)/100</f>
        <v>0.34646403345976695</v>
      </c>
      <c r="C49" s="1">
        <f>('Table A7'!Y52)/100</f>
        <v>0.2689140925417825</v>
      </c>
      <c r="D49" s="1"/>
      <c r="E49" s="1"/>
      <c r="F49" s="1"/>
      <c r="G49" s="1"/>
      <c r="H49" s="1"/>
      <c r="I49" s="1"/>
      <c r="J49" s="1"/>
      <c r="K49" s="1"/>
      <c r="L49" s="1"/>
      <c r="M49" s="1"/>
      <c r="N49" s="1"/>
      <c r="O49" s="1"/>
      <c r="P49" s="1"/>
      <c r="Q49" s="1"/>
      <c r="R49" s="1"/>
    </row>
    <row r="50" spans="1:18" ht="9.75" customHeight="1">
      <c r="A50" s="1">
        <v>1962</v>
      </c>
      <c r="B50" s="5">
        <f>('Table A7'!Y53+'Table A7'!Z53+'Table A7'!AA53)/100</f>
        <v>0.34815824958059155</v>
      </c>
      <c r="C50" s="1">
        <f>('Table A7'!Y53)/100</f>
        <v>0.26801092255282422</v>
      </c>
      <c r="D50" s="1"/>
      <c r="E50" s="1"/>
      <c r="F50" s="1"/>
      <c r="G50" s="1"/>
      <c r="H50" s="1"/>
      <c r="I50" s="1"/>
      <c r="J50" s="1"/>
      <c r="K50" s="1"/>
      <c r="L50" s="1"/>
      <c r="M50" s="1"/>
      <c r="N50" s="1"/>
      <c r="O50" s="1"/>
      <c r="P50" s="1"/>
      <c r="Q50" s="1"/>
      <c r="R50" s="1"/>
    </row>
    <row r="51" spans="1:18" ht="9.75" customHeight="1">
      <c r="A51" s="1">
        <v>1963</v>
      </c>
      <c r="B51" s="5">
        <f>('Table A7'!Y54+'Table A7'!Z54+'Table A7'!AA54)/100</f>
        <v>0.3554883984207225</v>
      </c>
      <c r="C51" s="1">
        <f>('Table A7'!Y54)/100</f>
        <v>0.27335954841714288</v>
      </c>
      <c r="D51" s="1"/>
      <c r="E51" s="1"/>
      <c r="F51" s="1"/>
      <c r="G51" s="1"/>
      <c r="H51" s="1"/>
      <c r="I51" s="1"/>
      <c r="J51" s="1"/>
      <c r="K51" s="1"/>
      <c r="L51" s="1"/>
      <c r="M51" s="1"/>
      <c r="N51" s="1"/>
      <c r="O51" s="1"/>
      <c r="P51" s="1"/>
      <c r="Q51" s="1"/>
      <c r="R51" s="1"/>
    </row>
    <row r="52" spans="1:18" ht="9.75" customHeight="1">
      <c r="A52" s="1">
        <v>1964</v>
      </c>
      <c r="B52" s="5">
        <f>('Table A7'!Y55+'Table A7'!Z55+'Table A7'!AA55)/100</f>
        <v>0.35433496466533709</v>
      </c>
      <c r="C52" s="1">
        <f>('Table A7'!Y55)/100</f>
        <v>0.28135365765607206</v>
      </c>
      <c r="D52" s="1"/>
      <c r="E52" s="1"/>
      <c r="F52" s="1"/>
      <c r="G52" s="1"/>
      <c r="H52" s="1"/>
      <c r="I52" s="1"/>
      <c r="J52" s="1"/>
      <c r="K52" s="1"/>
      <c r="L52" s="1"/>
      <c r="M52" s="1"/>
      <c r="N52" s="1"/>
      <c r="O52" s="1"/>
      <c r="P52" s="1"/>
      <c r="Q52" s="1"/>
      <c r="R52" s="1"/>
    </row>
    <row r="53" spans="1:18" ht="9.75" customHeight="1">
      <c r="A53" s="1">
        <v>1965</v>
      </c>
      <c r="B53" s="5">
        <f>('Table A7'!Y56+'Table A7'!Z56+'Table A7'!AA56)/100</f>
        <v>0.34837621040784156</v>
      </c>
      <c r="C53" s="1">
        <f>('Table A7'!Y56)/100</f>
        <v>0.27619722386057566</v>
      </c>
      <c r="D53" s="1"/>
      <c r="E53" s="1"/>
      <c r="F53" s="1"/>
      <c r="G53" s="1"/>
      <c r="H53" s="1"/>
      <c r="I53" s="1"/>
      <c r="J53" s="1"/>
      <c r="K53" s="1"/>
      <c r="L53" s="1"/>
      <c r="M53" s="1"/>
      <c r="N53" s="1"/>
      <c r="O53" s="1"/>
      <c r="P53" s="1"/>
      <c r="Q53" s="1"/>
      <c r="R53" s="1"/>
    </row>
    <row r="54" spans="1:18" ht="9.75" customHeight="1">
      <c r="A54" s="1">
        <v>1966</v>
      </c>
      <c r="B54" s="5">
        <f>('Table A7'!Y57+'Table A7'!Z57+'Table A7'!AA57)/100</f>
        <v>0.31289856340894712</v>
      </c>
      <c r="C54" s="1">
        <f>('Table A7'!Y57)/100</f>
        <v>0.22927229884487527</v>
      </c>
      <c r="D54" s="1"/>
      <c r="E54" s="1"/>
      <c r="F54" s="1"/>
      <c r="G54" s="1"/>
      <c r="H54" s="1"/>
      <c r="I54" s="1"/>
      <c r="J54" s="1"/>
      <c r="K54" s="1"/>
      <c r="L54" s="1"/>
      <c r="M54" s="1"/>
      <c r="N54" s="1"/>
      <c r="O54" s="1"/>
      <c r="P54" s="1"/>
      <c r="Q54" s="1"/>
      <c r="R54" s="1"/>
    </row>
    <row r="55" spans="1:18" ht="9.75" customHeight="1">
      <c r="A55" s="1">
        <v>1967</v>
      </c>
      <c r="B55" s="5">
        <f>('Table A7'!Y58+'Table A7'!Z58+'Table A7'!AA58)/100</f>
        <v>0.29551055091346834</v>
      </c>
      <c r="C55" s="1">
        <f>('Table A7'!Y58)/100</f>
        <v>0.21669735164990794</v>
      </c>
      <c r="D55" s="1"/>
      <c r="E55" s="1"/>
      <c r="F55" s="1"/>
      <c r="G55" s="1"/>
      <c r="H55" s="1"/>
      <c r="I55" s="1"/>
      <c r="J55" s="1"/>
      <c r="K55" s="1"/>
      <c r="L55" s="1"/>
      <c r="M55" s="1"/>
      <c r="N55" s="1"/>
      <c r="O55" s="1"/>
      <c r="P55" s="1"/>
      <c r="Q55" s="1"/>
      <c r="R55" s="1"/>
    </row>
    <row r="56" spans="1:18" ht="9.75" customHeight="1">
      <c r="A56" s="1">
        <v>1968</v>
      </c>
      <c r="B56" s="5">
        <f>('Table A7'!Y59+'Table A7'!Z59+'Table A7'!AA59)/100</f>
        <v>0.31575987251764259</v>
      </c>
      <c r="C56" s="1">
        <f>('Table A7'!Y59)/100</f>
        <v>0.23171793189335405</v>
      </c>
      <c r="D56" s="1"/>
      <c r="E56" s="1"/>
      <c r="F56" s="1"/>
      <c r="G56" s="1"/>
      <c r="H56" s="1"/>
      <c r="I56" s="1"/>
      <c r="J56" s="1"/>
      <c r="K56" s="1"/>
      <c r="L56" s="1"/>
      <c r="M56" s="1"/>
      <c r="N56" s="1"/>
      <c r="O56" s="1"/>
      <c r="P56" s="1"/>
      <c r="Q56" s="1"/>
      <c r="R56" s="1"/>
    </row>
    <row r="57" spans="1:18" ht="9.75" customHeight="1">
      <c r="A57" s="1">
        <v>1969</v>
      </c>
      <c r="B57" s="5">
        <f>('Table A7'!Y60+'Table A7'!Z60+'Table A7'!AA60)/100</f>
        <v>0.30329428125368985</v>
      </c>
      <c r="C57" s="1">
        <f>('Table A7'!Y60)/100</f>
        <v>0.21018590189312938</v>
      </c>
      <c r="D57" s="1"/>
      <c r="E57" s="1"/>
      <c r="F57" s="1"/>
      <c r="G57" s="1"/>
      <c r="H57" s="1"/>
      <c r="I57" s="1"/>
      <c r="J57" s="1"/>
      <c r="K57" s="1"/>
      <c r="L57" s="1"/>
      <c r="M57" s="1"/>
      <c r="N57" s="1"/>
      <c r="O57" s="1"/>
      <c r="P57" s="1"/>
      <c r="Q57" s="1"/>
      <c r="R57" s="1"/>
    </row>
    <row r="58" spans="1:18" ht="9.75" customHeight="1">
      <c r="A58" s="1">
        <v>1970</v>
      </c>
      <c r="B58" s="5">
        <f>('Table A7'!Y61+'Table A7'!Z61+'Table A7'!AA61)/100</f>
        <v>0.29048353329070919</v>
      </c>
      <c r="C58" s="1">
        <f>('Table A7'!Y61)/100</f>
        <v>0.18788471423019545</v>
      </c>
      <c r="D58" s="1"/>
      <c r="E58" s="1"/>
      <c r="F58" s="1"/>
      <c r="G58" s="1"/>
      <c r="H58" s="1"/>
      <c r="I58" s="1"/>
      <c r="J58" s="1"/>
      <c r="K58" s="1"/>
      <c r="L58" s="1"/>
      <c r="M58" s="1"/>
      <c r="N58" s="1"/>
      <c r="O58" s="1"/>
      <c r="P58" s="1"/>
      <c r="Q58" s="1"/>
      <c r="R58" s="1"/>
    </row>
    <row r="59" spans="1:18" ht="9.75" customHeight="1">
      <c r="A59" s="1">
        <v>1971</v>
      </c>
      <c r="B59" s="5">
        <f>('Table A7'!Y62+'Table A7'!Z62+'Table A7'!AA62)/100</f>
        <v>0.28424983524932268</v>
      </c>
      <c r="C59" s="1">
        <f>('Table A7'!Y62)/100</f>
        <v>0.17782089770813503</v>
      </c>
      <c r="D59" s="1"/>
      <c r="E59" s="1"/>
      <c r="F59" s="1"/>
      <c r="G59" s="1"/>
      <c r="H59" s="1"/>
      <c r="I59" s="1"/>
      <c r="J59" s="1"/>
      <c r="K59" s="1"/>
      <c r="L59" s="1"/>
      <c r="M59" s="1"/>
      <c r="N59" s="1"/>
      <c r="O59" s="1"/>
      <c r="P59" s="1"/>
      <c r="Q59" s="1"/>
      <c r="R59" s="1"/>
    </row>
    <row r="60" spans="1:18" ht="9.75" customHeight="1">
      <c r="A60" s="1">
        <v>1972</v>
      </c>
      <c r="B60" s="5">
        <f>('Table A7'!Y63+'Table A7'!Z63+'Table A7'!AA63)/100</f>
        <v>0.27347357028542474</v>
      </c>
      <c r="C60" s="1">
        <f>('Table A7'!Y63)/100</f>
        <v>0.16856067147939618</v>
      </c>
      <c r="D60" s="1"/>
      <c r="E60" s="1"/>
      <c r="F60" s="1"/>
      <c r="G60" s="1"/>
      <c r="H60" s="1"/>
      <c r="I60" s="1"/>
      <c r="J60" s="1"/>
      <c r="K60" s="1"/>
      <c r="L60" s="1"/>
      <c r="M60" s="1"/>
      <c r="N60" s="1"/>
      <c r="O60" s="1"/>
      <c r="P60" s="1"/>
      <c r="Q60" s="1"/>
      <c r="R60" s="1"/>
    </row>
    <row r="61" spans="1:18" ht="9.75" customHeight="1">
      <c r="A61" s="1">
        <v>1973</v>
      </c>
      <c r="B61" s="5">
        <f>('Table A7'!Y64+'Table A7'!Z64+'Table A7'!AA64)/100</f>
        <v>0.27635218110950932</v>
      </c>
      <c r="C61" s="1">
        <f>('Table A7'!Y64)/100</f>
        <v>0.16640504031181588</v>
      </c>
      <c r="D61" s="1"/>
      <c r="E61" s="1"/>
      <c r="F61" s="1"/>
      <c r="G61" s="1"/>
      <c r="H61" s="1"/>
      <c r="I61" s="1"/>
      <c r="J61" s="1"/>
      <c r="K61" s="1"/>
      <c r="L61" s="1"/>
      <c r="M61" s="1"/>
      <c r="N61" s="1"/>
      <c r="O61" s="1"/>
      <c r="P61" s="1"/>
      <c r="Q61" s="1"/>
      <c r="R61" s="1"/>
    </row>
    <row r="62" spans="1:18" ht="9.75" customHeight="1">
      <c r="A62" s="1">
        <v>1974</v>
      </c>
      <c r="B62" s="5">
        <f>('Table A7'!Y65+'Table A7'!Z65+'Table A7'!AA65)/100</f>
        <v>0.28853805909660307</v>
      </c>
      <c r="C62" s="1">
        <f>('Table A7'!Y65)/100</f>
        <v>0.16072875985557439</v>
      </c>
      <c r="D62" s="1"/>
      <c r="E62" s="1"/>
      <c r="F62" s="1"/>
      <c r="G62" s="1"/>
      <c r="H62" s="1"/>
      <c r="I62" s="1"/>
      <c r="J62" s="1"/>
      <c r="K62" s="1"/>
      <c r="L62" s="1"/>
      <c r="M62" s="1"/>
      <c r="N62" s="1"/>
      <c r="O62" s="1"/>
      <c r="P62" s="1"/>
      <c r="Q62" s="1"/>
      <c r="R62" s="1"/>
    </row>
    <row r="63" spans="1:18" ht="9.75" customHeight="1">
      <c r="A63" s="1">
        <v>1975</v>
      </c>
      <c r="B63" s="5">
        <f>('Table A7'!Y66+'Table A7'!Z66+'Table A7'!AA66)/100</f>
        <v>0.27737669278499927</v>
      </c>
      <c r="C63" s="1">
        <f>('Table A7'!Y66)/100</f>
        <v>0.15719009013089361</v>
      </c>
      <c r="D63" s="1"/>
      <c r="E63" s="1"/>
      <c r="F63" s="1"/>
      <c r="G63" s="1"/>
      <c r="H63" s="1"/>
      <c r="I63" s="1"/>
      <c r="J63" s="1"/>
      <c r="K63" s="1"/>
      <c r="L63" s="1"/>
      <c r="M63" s="1"/>
      <c r="N63" s="1"/>
      <c r="O63" s="1"/>
      <c r="P63" s="1"/>
      <c r="Q63" s="1"/>
      <c r="R63" s="1"/>
    </row>
    <row r="64" spans="1:18" ht="9.75" customHeight="1">
      <c r="A64" s="1">
        <v>1976</v>
      </c>
      <c r="B64" s="5">
        <f>('Table A7'!Y67+'Table A7'!Z67+'Table A7'!AA67)/100</f>
        <v>0.27077567569841093</v>
      </c>
      <c r="C64" s="1">
        <f>('Table A7'!Y67)/100</f>
        <v>0.15902150962759828</v>
      </c>
      <c r="D64" s="1"/>
      <c r="E64" s="1"/>
      <c r="F64" s="1"/>
      <c r="G64" s="1"/>
      <c r="H64" s="1"/>
      <c r="I64" s="1"/>
      <c r="J64" s="1"/>
      <c r="K64" s="1"/>
      <c r="L64" s="1"/>
      <c r="M64" s="1"/>
      <c r="N64" s="1"/>
      <c r="O64" s="1"/>
      <c r="P64" s="1"/>
      <c r="Q64" s="1"/>
      <c r="R64" s="1"/>
    </row>
    <row r="65" spans="1:18" ht="9.75" customHeight="1">
      <c r="A65" s="1">
        <v>1977</v>
      </c>
      <c r="B65" s="5">
        <f>('Table A7'!Y68+'Table A7'!Z68+'Table A7'!AA68)/100</f>
        <v>0.26623600075079767</v>
      </c>
      <c r="C65" s="1">
        <f>('Table A7'!Y68)/100</f>
        <v>0.15708878183069511</v>
      </c>
      <c r="D65" s="1"/>
      <c r="E65" s="1"/>
      <c r="F65" s="1"/>
      <c r="G65" s="1"/>
      <c r="H65" s="1"/>
      <c r="I65" s="1"/>
      <c r="J65" s="1"/>
      <c r="K65" s="1"/>
      <c r="L65" s="1"/>
      <c r="M65" s="1"/>
      <c r="N65" s="1"/>
      <c r="O65" s="1"/>
      <c r="P65" s="1"/>
      <c r="Q65" s="1"/>
      <c r="R65" s="1"/>
    </row>
    <row r="66" spans="1:18" ht="9.75" customHeight="1">
      <c r="A66" s="1">
        <v>1978</v>
      </c>
      <c r="B66" s="5">
        <f>('Table A7'!Y69+'Table A7'!Z69+'Table A7'!AA69)/100</f>
        <v>0.26161988523395435</v>
      </c>
      <c r="C66" s="1">
        <f>('Table A7'!Y69)/100</f>
        <v>0.15431858544834468</v>
      </c>
      <c r="D66" s="1"/>
      <c r="E66" s="1"/>
      <c r="F66" s="1"/>
      <c r="G66" s="1"/>
      <c r="H66" s="1"/>
      <c r="I66" s="1"/>
      <c r="J66" s="1"/>
      <c r="K66" s="1"/>
      <c r="L66" s="1"/>
      <c r="M66" s="1"/>
      <c r="N66" s="1"/>
      <c r="O66" s="1"/>
      <c r="P66" s="1"/>
      <c r="Q66" s="1"/>
      <c r="R66" s="1"/>
    </row>
    <row r="67" spans="1:18" ht="9.75" customHeight="1">
      <c r="A67" s="1">
        <v>1979</v>
      </c>
      <c r="B67" s="5">
        <f>('Table A7'!Y70+'Table A7'!Z70+'Table A7'!AA70)/100</f>
        <v>0.27968689244577033</v>
      </c>
      <c r="C67" s="1">
        <f>('Table A7'!Y70)/100</f>
        <v>0.15555300581977194</v>
      </c>
      <c r="D67" s="1"/>
      <c r="E67" s="1"/>
      <c r="F67" s="1"/>
      <c r="G67" s="1"/>
      <c r="H67" s="1"/>
      <c r="I67" s="1"/>
      <c r="J67" s="1"/>
      <c r="K67" s="1"/>
      <c r="L67" s="1"/>
      <c r="M67" s="1"/>
      <c r="N67" s="1"/>
      <c r="O67" s="1"/>
      <c r="P67" s="1"/>
      <c r="Q67" s="1"/>
      <c r="R67" s="1"/>
    </row>
    <row r="68" spans="1:18" ht="9.75" customHeight="1">
      <c r="A68" s="1">
        <v>1980</v>
      </c>
      <c r="B68" s="5">
        <f>('Table A7'!Y71+'Table A7'!Z71+'Table A7'!AA71)/100</f>
        <v>0.29845445501029594</v>
      </c>
      <c r="C68" s="1">
        <f>('Table A7'!Y71)/100</f>
        <v>0.1526804099858865</v>
      </c>
      <c r="D68" s="1"/>
      <c r="E68" s="1"/>
      <c r="F68" s="1"/>
      <c r="G68" s="1"/>
      <c r="H68" s="1"/>
      <c r="I68" s="1"/>
      <c r="J68" s="1"/>
      <c r="K68" s="1"/>
      <c r="L68" s="1"/>
      <c r="M68" s="1"/>
      <c r="N68" s="1"/>
      <c r="O68" s="1"/>
      <c r="P68" s="1"/>
      <c r="Q68" s="1"/>
      <c r="R68" s="1"/>
    </row>
    <row r="69" spans="1:18" ht="9.75" customHeight="1">
      <c r="A69" s="1">
        <v>1981</v>
      </c>
      <c r="B69" s="5">
        <f>('Table A7'!Y72+'Table A7'!Z72+'Table A7'!AA72)/100</f>
        <v>0.33662690545064516</v>
      </c>
      <c r="C69" s="1">
        <f>('Table A7'!Y72)/100</f>
        <v>0.15078926555508607</v>
      </c>
      <c r="D69" s="1"/>
      <c r="E69" s="1"/>
      <c r="F69" s="1"/>
      <c r="G69" s="1"/>
      <c r="H69" s="1"/>
      <c r="I69" s="1"/>
      <c r="J69" s="1"/>
      <c r="K69" s="1"/>
      <c r="L69" s="1"/>
      <c r="M69" s="1"/>
      <c r="N69" s="1"/>
      <c r="O69" s="1"/>
      <c r="P69" s="1"/>
      <c r="Q69" s="1"/>
      <c r="R69" s="1"/>
    </row>
    <row r="70" spans="1:18" ht="9.75" customHeight="1">
      <c r="A70" s="1">
        <v>1982</v>
      </c>
      <c r="B70" s="5">
        <f>('Table A7'!Y73+'Table A7'!Z73+'Table A7'!AA73)/100</f>
        <v>0.330605747344001</v>
      </c>
      <c r="C70" s="1">
        <f>('Table A7'!Y73)/100</f>
        <v>0.14948821362531123</v>
      </c>
      <c r="D70" s="1"/>
      <c r="E70" s="1"/>
      <c r="F70" s="1"/>
      <c r="G70" s="1"/>
      <c r="H70" s="1"/>
      <c r="I70" s="1"/>
      <c r="J70" s="1"/>
      <c r="K70" s="1"/>
      <c r="L70" s="1"/>
      <c r="M70" s="1"/>
      <c r="N70" s="1"/>
      <c r="O70" s="1"/>
      <c r="P70" s="1"/>
      <c r="Q70" s="1"/>
      <c r="R70" s="1"/>
    </row>
    <row r="71" spans="1:18" ht="9.75" customHeight="1">
      <c r="A71" s="1">
        <v>1983</v>
      </c>
      <c r="B71" s="5">
        <f>('Table A7'!Y74+'Table A7'!Z74+'Table A7'!AA74)/100</f>
        <v>0.28237913778063445</v>
      </c>
      <c r="C71" s="1">
        <f>('Table A7'!Y74)/100</f>
        <v>0.13021899820944857</v>
      </c>
      <c r="D71" s="1"/>
      <c r="E71" s="1"/>
      <c r="F71" s="1"/>
      <c r="G71" s="1"/>
      <c r="H71" s="1"/>
      <c r="I71" s="1"/>
      <c r="J71" s="1"/>
      <c r="K71" s="1"/>
      <c r="L71" s="1"/>
      <c r="M71" s="1"/>
      <c r="N71" s="1"/>
      <c r="O71" s="1"/>
      <c r="P71" s="1"/>
      <c r="Q71" s="1"/>
      <c r="R71" s="1"/>
    </row>
    <row r="72" spans="1:18" ht="9.75" customHeight="1">
      <c r="A72" s="1">
        <v>1984</v>
      </c>
      <c r="B72" s="5">
        <f>('Table A7'!Y75+'Table A7'!Z75+'Table A7'!AA75)/100</f>
        <v>0.26411695505122301</v>
      </c>
      <c r="C72" s="1">
        <f>('Table A7'!Y75)/100</f>
        <v>0.10271555315915887</v>
      </c>
      <c r="D72" s="1"/>
      <c r="E72" s="1"/>
      <c r="F72" s="1"/>
      <c r="G72" s="1"/>
      <c r="H72" s="1"/>
      <c r="I72" s="1"/>
      <c r="J72" s="1"/>
      <c r="K72" s="1"/>
      <c r="L72" s="1"/>
      <c r="M72" s="1"/>
      <c r="N72" s="1"/>
      <c r="O72" s="1"/>
      <c r="P72" s="1"/>
      <c r="Q72" s="1"/>
      <c r="R72" s="1"/>
    </row>
    <row r="73" spans="1:18" ht="9.75" customHeight="1">
      <c r="A73" s="1">
        <v>1985</v>
      </c>
      <c r="B73" s="5">
        <f>('Table A7'!Y76+'Table A7'!Z76+'Table A7'!AA76)/100</f>
        <v>0.29028246110111444</v>
      </c>
      <c r="C73" s="1">
        <f>('Table A7'!Y76)/100</f>
        <v>0.11169537144844481</v>
      </c>
      <c r="D73" s="1"/>
      <c r="E73" s="1"/>
      <c r="F73" s="1"/>
      <c r="G73" s="1"/>
      <c r="H73" s="1"/>
      <c r="I73" s="1"/>
      <c r="J73" s="1"/>
      <c r="K73" s="1"/>
      <c r="L73" s="1"/>
      <c r="M73" s="1"/>
      <c r="N73" s="1"/>
      <c r="O73" s="1"/>
      <c r="P73" s="1"/>
      <c r="Q73" s="1"/>
      <c r="R73" s="1"/>
    </row>
    <row r="74" spans="1:18" ht="9.75" customHeight="1">
      <c r="A74" s="1">
        <v>1986</v>
      </c>
      <c r="B74" s="5">
        <f>('Table A7'!Y77+'Table A7'!Z77+'Table A7'!AA77)/100</f>
        <v>0.27258438340837043</v>
      </c>
      <c r="C74" s="1">
        <f>('Table A7'!Y77)/100</f>
        <v>0.13051503468958248</v>
      </c>
      <c r="D74" s="1"/>
      <c r="E74" s="1"/>
      <c r="F74" s="1"/>
      <c r="G74" s="1"/>
      <c r="H74" s="1"/>
      <c r="I74" s="1"/>
      <c r="J74" s="1"/>
      <c r="K74" s="1"/>
      <c r="L74" s="1"/>
      <c r="M74" s="1"/>
      <c r="N74" s="1"/>
      <c r="O74" s="1"/>
      <c r="P74" s="1"/>
      <c r="Q74" s="1"/>
      <c r="R74" s="1"/>
    </row>
    <row r="75" spans="1:18" ht="9.75" customHeight="1">
      <c r="A75" s="1">
        <v>1987</v>
      </c>
      <c r="B75" s="5">
        <f>('Table A7'!Y78+'Table A7'!Z78+'Table A7'!AA78)/100</f>
        <v>0.20985179393419207</v>
      </c>
      <c r="C75" s="1">
        <f>('Table A7'!Y78)/100</f>
        <v>7.9543918025173271E-2</v>
      </c>
      <c r="D75" s="1"/>
      <c r="E75" s="1"/>
      <c r="F75" s="1"/>
      <c r="G75" s="1"/>
      <c r="H75" s="1"/>
      <c r="I75" s="1"/>
      <c r="J75" s="1"/>
      <c r="K75" s="1"/>
      <c r="L75" s="1"/>
      <c r="M75" s="1"/>
      <c r="N75" s="1"/>
      <c r="O75" s="1"/>
      <c r="P75" s="1"/>
      <c r="Q75" s="1"/>
      <c r="R75" s="1"/>
    </row>
    <row r="76" spans="1:18" ht="9.75" customHeight="1">
      <c r="A76" s="1">
        <v>1988</v>
      </c>
      <c r="B76" s="5">
        <f>('Table A7'!Y79+'Table A7'!Z79+'Table A7'!AA79)/100</f>
        <v>0.20564409127664862</v>
      </c>
      <c r="C76" s="1">
        <f>('Table A7'!Y79)/100</f>
        <v>8.4508837436715001E-2</v>
      </c>
      <c r="D76" s="1"/>
      <c r="E76" s="1"/>
      <c r="F76" s="1"/>
      <c r="G76" s="1"/>
      <c r="H76" s="1"/>
      <c r="I76" s="1"/>
      <c r="J76" s="1"/>
      <c r="K76" s="1"/>
      <c r="L76" s="1"/>
      <c r="M76" s="1"/>
      <c r="N76" s="1"/>
      <c r="O76" s="1"/>
      <c r="P76" s="1"/>
      <c r="Q76" s="1"/>
      <c r="R76" s="1"/>
    </row>
    <row r="77" spans="1:18" ht="9.75" customHeight="1">
      <c r="A77" s="1">
        <v>1989</v>
      </c>
      <c r="B77" s="5">
        <f>('Table A7'!Y80+'Table A7'!Z80+'Table A7'!AA80)/100</f>
        <v>0.23292978823409849</v>
      </c>
      <c r="C77" s="1">
        <f>('Table A7'!Y80)/100</f>
        <v>8.2292712051728306E-2</v>
      </c>
      <c r="D77" s="1"/>
      <c r="E77" s="1"/>
      <c r="F77" s="1"/>
      <c r="G77" s="1"/>
      <c r="H77" s="1"/>
      <c r="I77" s="1"/>
      <c r="J77" s="1"/>
      <c r="K77" s="1"/>
      <c r="L77" s="1"/>
      <c r="M77" s="1"/>
      <c r="N77" s="1"/>
      <c r="O77" s="1"/>
      <c r="P77" s="1"/>
      <c r="Q77" s="1"/>
      <c r="R77" s="1"/>
    </row>
    <row r="78" spans="1:18" ht="9.75" customHeight="1">
      <c r="A78" s="1">
        <v>1990</v>
      </c>
      <c r="B78" s="5">
        <f>('Table A7'!Y81+'Table A7'!Z81+'Table A7'!AA81)/100</f>
        <v>0.21940321733548601</v>
      </c>
      <c r="C78" s="1">
        <f>('Table A7'!Y81)/100</f>
        <v>7.5405084712793474E-2</v>
      </c>
      <c r="D78" s="1"/>
      <c r="E78" s="1"/>
      <c r="F78" s="1"/>
      <c r="G78" s="1"/>
      <c r="H78" s="1"/>
      <c r="I78" s="1"/>
      <c r="J78" s="1"/>
      <c r="K78" s="1"/>
      <c r="L78" s="1"/>
      <c r="M78" s="1"/>
      <c r="N78" s="1"/>
      <c r="O78" s="1"/>
      <c r="P78" s="1"/>
      <c r="Q78" s="1"/>
      <c r="R78" s="1"/>
    </row>
    <row r="79" spans="1:18" ht="9.75" customHeight="1">
      <c r="A79" s="1">
        <v>1991</v>
      </c>
      <c r="B79" s="5">
        <f>('Table A7'!Y82+'Table A7'!Z82+'Table A7'!AA82)/100</f>
        <v>0.22105544818239919</v>
      </c>
      <c r="C79" s="1">
        <f>('Table A7'!Y82)/100</f>
        <v>7.2756007977269402E-2</v>
      </c>
      <c r="D79" s="1"/>
      <c r="E79" s="1"/>
      <c r="F79" s="1"/>
      <c r="G79" s="1"/>
      <c r="H79" s="1"/>
      <c r="I79" s="1"/>
      <c r="J79" s="1"/>
      <c r="K79" s="1"/>
      <c r="L79" s="1"/>
      <c r="M79" s="1"/>
      <c r="N79" s="1"/>
      <c r="O79" s="1"/>
      <c r="P79" s="1"/>
      <c r="Q79" s="1"/>
      <c r="R79" s="1"/>
    </row>
    <row r="80" spans="1:18" ht="9.75" customHeight="1">
      <c r="A80" s="1">
        <v>1992</v>
      </c>
      <c r="B80" s="5">
        <f>('Table A7'!Y83+'Table A7'!Z83+'Table A7'!AA83)/100</f>
        <v>0.16276837915603284</v>
      </c>
      <c r="C80" s="1">
        <f>('Table A7'!Y83)/100</f>
        <v>5.9449915518448082E-2</v>
      </c>
      <c r="D80" s="1"/>
      <c r="E80" s="1"/>
      <c r="F80" s="1"/>
      <c r="G80" s="1"/>
      <c r="H80" s="1"/>
      <c r="I80" s="1"/>
      <c r="J80" s="1"/>
      <c r="K80" s="1"/>
      <c r="L80" s="1"/>
      <c r="M80" s="1"/>
      <c r="N80" s="1"/>
      <c r="O80" s="1"/>
      <c r="P80" s="1"/>
      <c r="Q80" s="1"/>
      <c r="R80" s="1"/>
    </row>
    <row r="81" spans="1:18" ht="9.75" customHeight="1">
      <c r="A81" s="1">
        <v>1993</v>
      </c>
      <c r="B81" s="5">
        <f>('Table A7'!Y84+'Table A7'!Z84+'Table A7'!AA84)/100</f>
        <v>0.1560778043031095</v>
      </c>
      <c r="C81" s="1">
        <f>('Table A7'!Y84)/100</f>
        <v>5.8188069606474185E-2</v>
      </c>
      <c r="D81" s="1"/>
      <c r="E81" s="1"/>
      <c r="F81" s="1"/>
      <c r="G81" s="1"/>
      <c r="H81" s="1"/>
      <c r="I81" s="1"/>
      <c r="J81" s="1"/>
      <c r="K81" s="1"/>
      <c r="L81" s="1"/>
      <c r="M81" s="1"/>
      <c r="N81" s="1"/>
      <c r="O81" s="1"/>
      <c r="P81" s="1"/>
      <c r="Q81" s="1"/>
      <c r="R81" s="1"/>
    </row>
    <row r="82" spans="1:18" ht="9.75" customHeight="1">
      <c r="A82" s="1">
        <v>1994</v>
      </c>
      <c r="B82" s="5">
        <f>('Table A7'!Y85+'Table A7'!Z85+'Table A7'!AA85)/100</f>
        <v>0.16023586140884752</v>
      </c>
      <c r="C82" s="1">
        <f>('Table A7'!Y85)/100</f>
        <v>5.9830418175415151E-2</v>
      </c>
      <c r="D82" s="1"/>
      <c r="E82" s="1"/>
      <c r="F82" s="1"/>
      <c r="G82" s="1"/>
      <c r="H82" s="1"/>
      <c r="I82" s="1"/>
      <c r="J82" s="1"/>
      <c r="K82" s="1"/>
      <c r="L82" s="1"/>
      <c r="M82" s="1"/>
      <c r="N82" s="1"/>
      <c r="O82" s="1"/>
      <c r="P82" s="1"/>
      <c r="Q82" s="1"/>
      <c r="R82" s="1"/>
    </row>
    <row r="83" spans="1:18" ht="9.75" customHeight="1">
      <c r="A83" s="1">
        <v>1995</v>
      </c>
      <c r="B83" s="5">
        <f>('Table A7'!Y86+'Table A7'!Z86+'Table A7'!AA86)/100</f>
        <v>0.14869131276097361</v>
      </c>
      <c r="C83" s="1">
        <f>('Table A7'!Y86)/100</f>
        <v>5.6421224157246153E-2</v>
      </c>
      <c r="D83" s="1"/>
      <c r="E83" s="1"/>
      <c r="F83" s="1"/>
      <c r="G83" s="1"/>
      <c r="H83" s="1"/>
      <c r="I83" s="1"/>
      <c r="J83" s="1"/>
      <c r="K83" s="1"/>
      <c r="L83" s="1"/>
      <c r="M83" s="1"/>
      <c r="N83" s="1"/>
      <c r="O83" s="1"/>
      <c r="P83" s="1"/>
      <c r="Q83" s="1"/>
      <c r="R83" s="1"/>
    </row>
    <row r="84" spans="1:18" ht="9.75" customHeight="1">
      <c r="A84" s="1">
        <v>1996</v>
      </c>
      <c r="B84" s="5">
        <f>('Table A7'!Y87+'Table A7'!Z87+'Table A7'!AA87)/100</f>
        <v>0.14557670772676368</v>
      </c>
      <c r="C84" s="1">
        <f>('Table A7'!Y87)/100</f>
        <v>5.5787437646340213E-2</v>
      </c>
      <c r="D84" s="1"/>
      <c r="E84" s="1"/>
      <c r="F84" s="1"/>
      <c r="G84" s="1"/>
      <c r="H84" s="1"/>
      <c r="I84" s="1"/>
      <c r="J84" s="1"/>
      <c r="K84" s="1"/>
      <c r="L84" s="1"/>
      <c r="M84" s="1"/>
      <c r="N84" s="1"/>
      <c r="O84" s="1"/>
      <c r="P84" s="1"/>
      <c r="Q84" s="1"/>
      <c r="R84" s="1"/>
    </row>
    <row r="85" spans="1:18" ht="9.75" customHeight="1">
      <c r="A85" s="1">
        <v>1997</v>
      </c>
      <c r="B85" s="5">
        <f>('Table A7'!Y88+'Table A7'!Z88+'Table A7'!AA88)/100</f>
        <v>0.1420124375573453</v>
      </c>
      <c r="C85" s="1">
        <f>('Table A7'!Y88)/100</f>
        <v>5.5153430522989086E-2</v>
      </c>
      <c r="D85" s="1"/>
      <c r="E85" s="1"/>
      <c r="F85" s="1"/>
      <c r="G85" s="1"/>
      <c r="H85" s="1"/>
      <c r="I85" s="1"/>
      <c r="J85" s="1"/>
      <c r="K85" s="1"/>
      <c r="L85" s="1"/>
      <c r="M85" s="1"/>
      <c r="N85" s="1"/>
      <c r="O85" s="1"/>
      <c r="P85" s="1"/>
      <c r="Q85" s="1"/>
      <c r="R85" s="1"/>
    </row>
    <row r="86" spans="1:18" ht="9.75" customHeight="1">
      <c r="A86" s="1">
        <v>1998</v>
      </c>
      <c r="B86" s="5">
        <f>('Table A7'!Y89+'Table A7'!Z89+'Table A7'!AA89)/100</f>
        <v>0.13289782586506071</v>
      </c>
      <c r="C86" s="1">
        <f>('Table A7'!Y89)/100</f>
        <v>5.0831887312442585E-2</v>
      </c>
      <c r="D86" s="1"/>
      <c r="E86" s="1"/>
      <c r="F86" s="1"/>
      <c r="G86" s="1"/>
      <c r="H86" s="1"/>
      <c r="I86" s="1"/>
      <c r="J86" s="1"/>
      <c r="K86" s="1"/>
      <c r="L86" s="1"/>
      <c r="M86" s="1"/>
      <c r="N86" s="1"/>
      <c r="O86" s="1"/>
      <c r="P86" s="1"/>
      <c r="Q86" s="1"/>
      <c r="R86" s="1"/>
    </row>
    <row r="87" spans="1:18" ht="9.75" customHeight="1">
      <c r="A87" s="1">
        <v>1999</v>
      </c>
      <c r="B87" s="5">
        <f>('Table A7'!Y90+'Table A7'!Z90+'Table A7'!AA90)/100</f>
        <v>0.12628892291985708</v>
      </c>
      <c r="C87" s="1">
        <f>('Table A7'!Y90)/100</f>
        <v>4.9821337417049506E-2</v>
      </c>
      <c r="D87" s="1"/>
      <c r="E87" s="1"/>
      <c r="F87" s="1"/>
      <c r="G87" s="1"/>
      <c r="H87" s="1"/>
      <c r="I87" s="1"/>
      <c r="J87" s="1"/>
      <c r="K87" s="1"/>
      <c r="L87" s="1"/>
      <c r="M87" s="1"/>
      <c r="N87" s="1"/>
      <c r="O87" s="1"/>
      <c r="P87" s="1"/>
      <c r="Q87" s="1"/>
      <c r="R87" s="1"/>
    </row>
    <row r="88" spans="1:18" ht="9.75" customHeight="1">
      <c r="A88" s="1">
        <f t="shared" ref="A88:A93" si="1">A87+1</f>
        <v>2000</v>
      </c>
      <c r="B88" s="5">
        <f>('Table A7'!Y91+'Table A7'!Z91+'Table A7'!AA91)/100</f>
        <v>0.13037809647979137</v>
      </c>
      <c r="C88" s="1">
        <f>('Table A7'!Y91)/100</f>
        <v>5.2351820278808539E-2</v>
      </c>
      <c r="D88" s="1"/>
      <c r="E88" s="1"/>
      <c r="F88" s="1"/>
      <c r="G88" s="1"/>
      <c r="H88" s="1"/>
      <c r="I88" s="1"/>
      <c r="J88" s="1"/>
      <c r="K88" s="1"/>
      <c r="L88" s="1"/>
      <c r="M88" s="1"/>
      <c r="N88" s="1"/>
      <c r="O88" s="1"/>
      <c r="P88" s="1"/>
      <c r="Q88" s="1"/>
      <c r="R88" s="1"/>
    </row>
    <row r="89" spans="1:18" ht="9.75" customHeight="1">
      <c r="A89" s="1">
        <f t="shared" si="1"/>
        <v>2001</v>
      </c>
      <c r="B89" s="5">
        <f>('Table A7'!Y92+'Table A7'!Z92+'Table A7'!AA92)/100</f>
        <v>0.12910986367281474</v>
      </c>
      <c r="C89" s="1">
        <f>('Table A7'!Y92)/100</f>
        <v>4.6010425020048117E-2</v>
      </c>
      <c r="D89" s="1"/>
      <c r="E89" s="1"/>
      <c r="F89" s="1"/>
      <c r="G89" s="1"/>
      <c r="H89" s="1"/>
      <c r="I89" s="1"/>
      <c r="J89" s="1"/>
      <c r="K89" s="1"/>
      <c r="L89" s="1"/>
      <c r="M89" s="1"/>
      <c r="N89" s="1"/>
      <c r="O89" s="1"/>
      <c r="P89" s="1"/>
      <c r="Q89" s="1"/>
      <c r="R89" s="1"/>
    </row>
    <row r="90" spans="1:18" ht="9.75" customHeight="1">
      <c r="A90" s="1">
        <f t="shared" si="1"/>
        <v>2002</v>
      </c>
      <c r="B90" s="5">
        <f>('Table A7'!Y93+'Table A7'!Z93+'Table A7'!AA93)/100</f>
        <v>0.12820000000000001</v>
      </c>
      <c r="C90" s="1">
        <f>('Table A7'!Y93)/100</f>
        <v>4.7300000000000002E-2</v>
      </c>
      <c r="D90" s="1"/>
      <c r="E90" s="1"/>
      <c r="F90" s="1"/>
      <c r="G90" s="1"/>
      <c r="H90" s="1"/>
      <c r="I90" s="1"/>
      <c r="J90" s="1"/>
      <c r="K90" s="1"/>
      <c r="L90" s="1"/>
      <c r="M90" s="1"/>
      <c r="N90" s="1"/>
      <c r="O90" s="1"/>
      <c r="P90" s="1"/>
      <c r="Q90" s="1"/>
      <c r="R90" s="1"/>
    </row>
    <row r="91" spans="1:18" ht="9.75" customHeight="1">
      <c r="A91" s="1">
        <f t="shared" si="1"/>
        <v>2003</v>
      </c>
      <c r="B91" s="5">
        <f>('Table A7'!Y94+'Table A7'!Z94+'Table A7'!AA94)/100</f>
        <v>0.13750000000000001</v>
      </c>
      <c r="C91" s="1">
        <f>('Table A7'!Y94)/100</f>
        <v>5.9299999999999999E-2</v>
      </c>
      <c r="D91" s="1"/>
      <c r="E91" s="1"/>
      <c r="F91" s="1"/>
      <c r="G91" s="1"/>
      <c r="H91" s="1"/>
      <c r="I91" s="1"/>
      <c r="J91" s="1"/>
      <c r="K91" s="1"/>
      <c r="L91" s="1"/>
      <c r="M91" s="1"/>
      <c r="N91" s="1"/>
      <c r="O91" s="1"/>
      <c r="P91" s="1"/>
      <c r="Q91" s="1"/>
      <c r="R91" s="1"/>
    </row>
    <row r="92" spans="1:18" ht="9.75" customHeight="1">
      <c r="A92" s="1">
        <f t="shared" si="1"/>
        <v>2004</v>
      </c>
      <c r="B92" s="5">
        <f>('Table A7'!Y95+'Table A7'!Z95+'Table A7'!AA95)/100</f>
        <v>0.15039999999999998</v>
      </c>
      <c r="C92" s="1">
        <f>('Table A7'!Y95)/100</f>
        <v>7.5300000000000006E-2</v>
      </c>
      <c r="D92" s="1"/>
      <c r="E92" s="1"/>
      <c r="F92" s="1"/>
      <c r="G92" s="1"/>
      <c r="H92" s="1"/>
      <c r="I92" s="1"/>
      <c r="J92" s="1"/>
      <c r="K92" s="1"/>
      <c r="L92" s="1"/>
      <c r="M92" s="1"/>
      <c r="N92" s="1"/>
      <c r="O92" s="1"/>
      <c r="P92" s="1"/>
      <c r="Q92" s="1"/>
      <c r="R92" s="1"/>
    </row>
    <row r="93" spans="1:18" ht="9.75" customHeight="1">
      <c r="A93" s="1">
        <f t="shared" si="1"/>
        <v>2005</v>
      </c>
      <c r="B93" s="5">
        <f>('Table A7'!Y96+'Table A7'!Z96+'Table A7'!AA96)/100</f>
        <v>0.16250000000000001</v>
      </c>
      <c r="C93" s="1">
        <f>('Table A7'!Y96)/100</f>
        <v>7.4299999999999991E-2</v>
      </c>
      <c r="D93" s="1"/>
      <c r="E93" s="1"/>
      <c r="F93" s="1"/>
      <c r="G93" s="1"/>
      <c r="H93" s="1"/>
      <c r="I93" s="1"/>
      <c r="J93" s="1"/>
      <c r="K93" s="1"/>
      <c r="L93" s="1"/>
      <c r="M93" s="1"/>
      <c r="N93" s="1"/>
      <c r="O93" s="1"/>
      <c r="P93" s="1"/>
      <c r="Q93" s="1"/>
      <c r="R93" s="1"/>
    </row>
    <row r="94" spans="1:18" ht="9.75" customHeight="1">
      <c r="A94" s="1">
        <f>A93+1</f>
        <v>2006</v>
      </c>
      <c r="B94" s="5">
        <f>('Table A7'!Y97+'Table A7'!Z97+'Table A7'!AA97)/100</f>
        <v>0.18510000000000001</v>
      </c>
      <c r="C94" s="1">
        <f>('Table A7'!Y97)/100</f>
        <v>8.3299999999999999E-2</v>
      </c>
      <c r="D94" s="1"/>
      <c r="E94" s="1"/>
      <c r="F94" s="1"/>
      <c r="G94" s="1"/>
      <c r="H94" s="1"/>
      <c r="I94" s="1"/>
      <c r="J94" s="1"/>
      <c r="K94" s="1"/>
      <c r="L94" s="1"/>
      <c r="M94" s="1"/>
      <c r="N94" s="1"/>
      <c r="O94" s="1"/>
      <c r="P94" s="1"/>
      <c r="Q94" s="1"/>
      <c r="R94" s="1"/>
    </row>
    <row r="95" spans="1:18" ht="9.75" customHeight="1">
      <c r="A95" s="1">
        <f>A94+1</f>
        <v>2007</v>
      </c>
      <c r="B95" s="5">
        <f>('Table A7'!Y98+'Table A7'!Z98+'Table A7'!AA98)/100</f>
        <v>0.20240000000000002</v>
      </c>
      <c r="C95" s="1">
        <f>('Table A7'!Y98)/100</f>
        <v>9.3800000000000008E-2</v>
      </c>
      <c r="D95" s="1"/>
      <c r="E95" s="1"/>
      <c r="F95" s="1"/>
      <c r="G95" s="1"/>
      <c r="H95" s="1"/>
      <c r="I95" s="1"/>
      <c r="J95" s="1"/>
      <c r="K95" s="1"/>
      <c r="L95" s="1"/>
      <c r="M95" s="1"/>
      <c r="N95" s="1"/>
      <c r="O95" s="1"/>
      <c r="P95" s="1"/>
      <c r="Q95" s="1"/>
      <c r="R95" s="1"/>
    </row>
    <row r="96" spans="1:18" ht="9.75" customHeight="1">
      <c r="A96" s="1">
        <f>A95+1</f>
        <v>2008</v>
      </c>
      <c r="B96" s="5">
        <f>('Table A7'!Y99+'Table A7'!Z99+'Table A7'!AA99)/100</f>
        <v>0.18119999999999997</v>
      </c>
      <c r="C96" s="1">
        <f>('Table A7'!Y99)/100</f>
        <v>8.6599999999999996E-2</v>
      </c>
      <c r="D96" s="1"/>
      <c r="E96" s="1"/>
      <c r="F96" s="1"/>
      <c r="G96" s="1"/>
      <c r="H96" s="1"/>
      <c r="I96" s="1"/>
      <c r="J96" s="1"/>
      <c r="K96" s="1"/>
      <c r="L96" s="1"/>
      <c r="M96" s="1"/>
      <c r="N96" s="1"/>
      <c r="O96" s="1"/>
      <c r="P96" s="1"/>
      <c r="Q96" s="1"/>
      <c r="R96" s="1"/>
    </row>
    <row r="97" spans="1:18" ht="9.75" customHeight="1">
      <c r="A97" s="1">
        <f>A96+1</f>
        <v>2009</v>
      </c>
      <c r="B97" s="5">
        <f>('Table A7'!Y100+'Table A7'!Z100+'Table A7'!AA100)/100</f>
        <v>0.1487</v>
      </c>
      <c r="C97" s="1">
        <f>('Table A7'!Y100)/100</f>
        <v>7.0000000000000007E-2</v>
      </c>
      <c r="D97" s="1"/>
      <c r="E97" s="1"/>
      <c r="F97" s="1"/>
      <c r="G97" s="1"/>
      <c r="H97" s="1"/>
      <c r="I97" s="1"/>
      <c r="J97" s="1"/>
      <c r="K97" s="1"/>
      <c r="L97" s="1"/>
      <c r="M97" s="1"/>
      <c r="N97" s="1"/>
      <c r="O97" s="1"/>
      <c r="P97" s="1"/>
      <c r="Q97" s="1"/>
      <c r="R97" s="1"/>
    </row>
    <row r="98" spans="1:18" ht="9.75" customHeight="1">
      <c r="A98" s="1">
        <f>A97+1</f>
        <v>2010</v>
      </c>
      <c r="B98" s="5">
        <f>('Table A7'!Y101+'Table A7'!Z101+'Table A7'!AA101)/100</f>
        <v>0.15789999999999998</v>
      </c>
      <c r="C98" s="1">
        <f>('Table A7'!Y101)/100</f>
        <v>8.1900000000000001E-2</v>
      </c>
      <c r="D98" s="1"/>
      <c r="E98" s="1"/>
      <c r="F98" s="1"/>
      <c r="G98" s="1"/>
      <c r="H98" s="1"/>
      <c r="I98" s="1"/>
      <c r="J98" s="1"/>
      <c r="K98" s="1"/>
      <c r="L98" s="1"/>
      <c r="M98" s="1"/>
      <c r="N98" s="1"/>
      <c r="O98" s="1"/>
      <c r="P98" s="1"/>
      <c r="Q98" s="1"/>
      <c r="R98" s="1"/>
    </row>
    <row r="99" spans="1:18" ht="9.75" customHeight="1">
      <c r="A99" s="1">
        <f t="shared" ref="A99:A106" si="2">A98+1</f>
        <v>2011</v>
      </c>
      <c r="B99" s="5">
        <f>('Table A7'!Y102+'Table A7'!Z102+'Table A7'!AA102)/100</f>
        <v>0.14419999999999999</v>
      </c>
      <c r="C99" s="1">
        <f>('Table A7'!Y102)/100</f>
        <v>7.46E-2</v>
      </c>
      <c r="D99" s="1"/>
      <c r="E99" s="1"/>
      <c r="F99" s="1"/>
      <c r="G99" s="1"/>
      <c r="H99" s="1"/>
      <c r="I99" s="1"/>
      <c r="J99" s="1"/>
      <c r="K99" s="1"/>
      <c r="L99" s="1"/>
      <c r="M99" s="1"/>
      <c r="N99" s="1"/>
      <c r="O99" s="1"/>
      <c r="P99" s="1"/>
      <c r="Q99" s="1"/>
      <c r="R99" s="1"/>
    </row>
    <row r="100" spans="1:18" ht="9.75" customHeight="1">
      <c r="A100" s="1">
        <f t="shared" si="2"/>
        <v>2012</v>
      </c>
      <c r="B100" s="5">
        <f>('Table A7'!Y103+'Table A7'!Z103+'Table A7'!AA103)/100</f>
        <v>0.17379999999999998</v>
      </c>
      <c r="C100" s="1">
        <f>('Table A7'!Y103)/100</f>
        <v>0.10679999999999999</v>
      </c>
      <c r="D100" s="1"/>
      <c r="E100" s="1"/>
      <c r="F100" s="1"/>
      <c r="G100" s="1"/>
      <c r="H100" s="1"/>
      <c r="I100" s="1"/>
      <c r="J100" s="1"/>
      <c r="K100" s="1"/>
      <c r="L100" s="1"/>
      <c r="M100" s="1"/>
      <c r="N100" s="1"/>
      <c r="O100" s="1"/>
      <c r="P100" s="1"/>
      <c r="Q100" s="1"/>
      <c r="R100" s="1"/>
    </row>
    <row r="101" spans="1:18" ht="9.75" customHeight="1">
      <c r="A101" s="1">
        <f t="shared" si="2"/>
        <v>2013</v>
      </c>
      <c r="B101" s="5">
        <f>('Table A7'!Y104+'Table A7'!Z104+'Table A7'!AA104)/100</f>
        <v>0.14659999999999998</v>
      </c>
      <c r="C101" s="1">
        <f>('Table A7'!Y104)/100</f>
        <v>7.6700000000000004E-2</v>
      </c>
      <c r="D101" s="1"/>
      <c r="E101" s="1"/>
      <c r="F101" s="1"/>
      <c r="G101" s="1"/>
      <c r="H101" s="1"/>
      <c r="I101" s="1"/>
      <c r="J101" s="1"/>
      <c r="K101" s="1"/>
      <c r="L101" s="1"/>
      <c r="M101" s="1"/>
      <c r="N101" s="1"/>
      <c r="O101" s="1"/>
      <c r="P101" s="1"/>
      <c r="Q101" s="1"/>
      <c r="R101" s="1"/>
    </row>
    <row r="102" spans="1:18" ht="9.75" customHeight="1">
      <c r="A102" s="1">
        <f t="shared" si="2"/>
        <v>2014</v>
      </c>
      <c r="B102" s="5">
        <f>('Table A7'!Y105+'Table A7'!Z105+'Table A7'!AA105)/100</f>
        <v>0.15659999999999999</v>
      </c>
      <c r="C102" s="1">
        <f>('Table A7'!Y105)/100</f>
        <v>8.7400000000000005E-2</v>
      </c>
      <c r="D102" s="1"/>
      <c r="E102" s="1"/>
      <c r="F102" s="1"/>
      <c r="G102" s="1"/>
      <c r="H102" s="1"/>
      <c r="I102" s="1"/>
      <c r="J102" s="1"/>
      <c r="K102" s="1"/>
      <c r="L102" s="1"/>
      <c r="M102" s="1"/>
      <c r="N102" s="1"/>
      <c r="O102" s="1"/>
      <c r="P102" s="1"/>
      <c r="Q102" s="1"/>
      <c r="R102" s="1"/>
    </row>
    <row r="103" spans="1:18" ht="9.75" customHeight="1">
      <c r="A103" s="1">
        <f t="shared" si="2"/>
        <v>2015</v>
      </c>
      <c r="B103" s="5">
        <f>('Table A7'!Y106+'Table A7'!Z106+'Table A7'!AA106)/100</f>
        <v>0.14560000000000001</v>
      </c>
      <c r="C103" s="1">
        <f>('Table A7'!Y106)/100</f>
        <v>8.6300000000000002E-2</v>
      </c>
      <c r="D103" s="1"/>
      <c r="E103" s="1"/>
      <c r="F103" s="1"/>
      <c r="G103" s="1"/>
      <c r="H103" s="1"/>
      <c r="I103" s="1"/>
      <c r="J103" s="1"/>
      <c r="K103" s="1"/>
      <c r="L103" s="1"/>
      <c r="M103" s="1"/>
      <c r="N103" s="1"/>
      <c r="O103" s="1"/>
      <c r="P103" s="1"/>
      <c r="Q103" s="1"/>
      <c r="R103" s="1"/>
    </row>
    <row r="104" spans="1:18" ht="9.75" customHeight="1">
      <c r="A104" s="1">
        <f t="shared" si="2"/>
        <v>2016</v>
      </c>
      <c r="B104" s="5">
        <f>('Table A7'!Y107+'Table A7'!Z107+'Table A7'!AA107)/100</f>
        <v>0.14269999999999999</v>
      </c>
      <c r="C104" s="1">
        <f>('Table A7'!Y107)/100</f>
        <v>8.5199999999999998E-2</v>
      </c>
      <c r="D104" s="153"/>
      <c r="E104" s="153"/>
      <c r="F104" s="153"/>
      <c r="G104" s="247"/>
      <c r="H104" s="246"/>
      <c r="I104" s="246"/>
      <c r="J104" s="247"/>
      <c r="K104" s="153"/>
      <c r="L104" s="153"/>
      <c r="M104" s="153"/>
      <c r="N104" s="153"/>
      <c r="O104" s="247"/>
      <c r="P104" s="1"/>
      <c r="Q104" s="1"/>
      <c r="R104" s="1"/>
    </row>
    <row r="105" spans="1:18" ht="9.75" customHeight="1">
      <c r="A105" s="1">
        <f t="shared" si="2"/>
        <v>2017</v>
      </c>
      <c r="B105" s="5">
        <f>('Table A7'!Y108+'Table A7'!Z108+'Table A7'!AA108)/100</f>
        <v>0.14700000000000002</v>
      </c>
      <c r="C105" s="1">
        <f>('Table A7'!Y108)/100</f>
        <v>8.4199999999999997E-2</v>
      </c>
      <c r="D105" s="1"/>
      <c r="E105" s="1"/>
      <c r="F105" s="1"/>
      <c r="G105" s="1"/>
      <c r="H105" s="1"/>
      <c r="I105" s="1"/>
      <c r="J105" s="1"/>
      <c r="K105" s="1"/>
      <c r="L105" s="1"/>
      <c r="M105" s="1"/>
      <c r="N105" s="1"/>
      <c r="O105" s="1"/>
      <c r="P105" s="1"/>
      <c r="Q105" s="1"/>
      <c r="R105" s="1"/>
    </row>
    <row r="106" spans="1:18" ht="9.75" customHeight="1">
      <c r="A106" s="1">
        <f t="shared" si="2"/>
        <v>2018</v>
      </c>
      <c r="B106" s="5">
        <f>('Table A7'!Y113+'Table A7'!Z113+'Table A7'!AA113)/100</f>
        <v>0</v>
      </c>
      <c r="C106" s="1">
        <f>('Table A7'!Y113)/100</f>
        <v>0</v>
      </c>
      <c r="D106" s="1"/>
      <c r="E106" s="1"/>
      <c r="F106" s="1"/>
      <c r="G106" s="1"/>
      <c r="H106" s="1"/>
      <c r="I106" s="1"/>
      <c r="J106" s="1"/>
      <c r="K106" s="1"/>
      <c r="L106" s="1"/>
      <c r="M106" s="1"/>
      <c r="N106" s="1"/>
      <c r="O106" s="1"/>
      <c r="P106" s="1"/>
      <c r="Q106" s="1"/>
      <c r="R106" s="1"/>
    </row>
    <row r="107" spans="1:18" ht="9.75" customHeight="1">
      <c r="A107" s="1"/>
      <c r="B107" s="1"/>
      <c r="C107" s="1"/>
      <c r="D107" s="1"/>
      <c r="E107" s="1"/>
      <c r="F107" s="1"/>
      <c r="G107" s="1"/>
      <c r="H107" s="1"/>
      <c r="I107" s="1"/>
      <c r="J107" s="1"/>
      <c r="K107" s="1"/>
      <c r="L107" s="1"/>
      <c r="M107" s="1"/>
      <c r="N107" s="1"/>
      <c r="O107" s="1"/>
      <c r="P107" s="1"/>
      <c r="Q107" s="1"/>
      <c r="R107" s="1"/>
    </row>
    <row r="108" spans="1:18" ht="9.75" customHeight="1">
      <c r="A108" s="1"/>
      <c r="B108" s="1"/>
      <c r="C108" s="1"/>
      <c r="D108" s="1"/>
      <c r="E108" s="1"/>
      <c r="F108" s="1"/>
      <c r="G108" s="1"/>
      <c r="H108" s="1"/>
      <c r="I108" s="1"/>
      <c r="J108" s="1"/>
      <c r="K108" s="1"/>
      <c r="L108" s="1"/>
      <c r="M108" s="1"/>
      <c r="N108" s="1"/>
      <c r="O108" s="1"/>
      <c r="P108" s="1"/>
      <c r="Q108" s="1"/>
      <c r="R108" s="1"/>
    </row>
    <row r="109" spans="1:18" ht="9.75" customHeight="1">
      <c r="A109" s="1"/>
      <c r="B109" s="1"/>
      <c r="C109" s="1"/>
      <c r="D109" s="1"/>
      <c r="E109" s="1"/>
      <c r="F109" s="1"/>
      <c r="G109" s="1"/>
      <c r="H109" s="1"/>
      <c r="I109" s="1"/>
      <c r="J109" s="1"/>
      <c r="K109" s="1"/>
      <c r="L109" s="1"/>
      <c r="M109" s="1"/>
      <c r="N109" s="1"/>
      <c r="O109" s="1"/>
      <c r="P109" s="1"/>
      <c r="Q109" s="1"/>
      <c r="R109" s="1"/>
    </row>
    <row r="110" spans="1:18" ht="9.75" customHeight="1">
      <c r="A110" s="1"/>
      <c r="B110" s="1"/>
      <c r="C110" s="1"/>
      <c r="D110" s="1"/>
      <c r="E110" s="1"/>
      <c r="F110" s="1"/>
      <c r="G110" s="1"/>
      <c r="H110" s="1"/>
      <c r="I110" s="1"/>
      <c r="J110" s="1"/>
      <c r="K110" s="1"/>
      <c r="L110" s="1"/>
      <c r="M110" s="1"/>
      <c r="N110" s="1"/>
      <c r="O110" s="1"/>
      <c r="P110" s="1"/>
      <c r="Q110" s="1"/>
      <c r="R110" s="1"/>
    </row>
    <row r="111" spans="1:18" ht="9.75" customHeight="1">
      <c r="A111" s="1"/>
      <c r="B111" s="1"/>
      <c r="C111" s="1"/>
      <c r="D111" s="1"/>
      <c r="E111" s="1"/>
      <c r="F111" s="1"/>
      <c r="G111" s="1"/>
      <c r="H111" s="1"/>
      <c r="I111" s="1"/>
      <c r="J111" s="1"/>
      <c r="K111" s="1"/>
      <c r="L111" s="1"/>
      <c r="M111" s="1"/>
      <c r="N111" s="1"/>
      <c r="O111" s="1"/>
      <c r="P111" s="1"/>
      <c r="Q111" s="1"/>
      <c r="R111" s="1"/>
    </row>
    <row r="112" spans="1:18" ht="9.75" customHeight="1">
      <c r="A112" s="1"/>
      <c r="B112" s="1"/>
      <c r="C112" s="1"/>
      <c r="D112" s="1"/>
      <c r="E112" s="1"/>
      <c r="F112" s="1"/>
      <c r="G112" s="1"/>
      <c r="H112" s="1"/>
      <c r="I112" s="1"/>
      <c r="J112" s="1"/>
      <c r="K112" s="1"/>
      <c r="L112" s="1"/>
      <c r="M112" s="1"/>
      <c r="N112" s="1"/>
      <c r="O112" s="1"/>
      <c r="P112" s="1"/>
      <c r="Q112" s="1"/>
      <c r="R112" s="1"/>
    </row>
    <row r="113" spans="1:18" ht="9.75" customHeight="1">
      <c r="A113" s="1"/>
      <c r="B113" s="1"/>
      <c r="C113" s="1"/>
      <c r="D113" s="1"/>
      <c r="E113" s="1"/>
      <c r="F113" s="1"/>
      <c r="G113" s="1"/>
      <c r="H113" s="1"/>
      <c r="I113" s="1"/>
      <c r="J113" s="1"/>
      <c r="K113" s="1"/>
      <c r="L113" s="1"/>
      <c r="M113" s="1"/>
      <c r="N113" s="1"/>
      <c r="O113" s="1"/>
      <c r="P113" s="1"/>
      <c r="Q113" s="1"/>
      <c r="R113" s="1"/>
    </row>
    <row r="114" spans="1:18" ht="9.75" customHeight="1">
      <c r="A114" s="1"/>
      <c r="B114" s="1"/>
      <c r="C114" s="1"/>
      <c r="D114" s="1"/>
      <c r="E114" s="1"/>
      <c r="F114" s="1"/>
      <c r="G114" s="1"/>
      <c r="H114" s="1"/>
      <c r="I114" s="1"/>
      <c r="J114" s="1"/>
      <c r="K114" s="1"/>
      <c r="L114" s="1"/>
      <c r="M114" s="1"/>
      <c r="N114" s="1"/>
      <c r="O114" s="1"/>
      <c r="P114" s="1"/>
      <c r="Q114" s="1"/>
      <c r="R114" s="1"/>
    </row>
    <row r="115" spans="1:18" ht="9.75" customHeight="1">
      <c r="A115" s="1"/>
      <c r="B115" s="1"/>
      <c r="C115" s="1"/>
      <c r="D115" s="1"/>
      <c r="E115" s="1"/>
      <c r="F115" s="1"/>
      <c r="G115" s="1"/>
      <c r="H115" s="1"/>
      <c r="I115" s="1"/>
      <c r="J115" s="1"/>
      <c r="K115" s="1"/>
      <c r="L115" s="1"/>
      <c r="M115" s="1"/>
      <c r="N115" s="1"/>
      <c r="O115" s="1"/>
      <c r="P115" s="1"/>
      <c r="Q115" s="1"/>
      <c r="R115" s="1"/>
    </row>
    <row r="116" spans="1:18" ht="9.75" customHeight="1">
      <c r="A116" s="1"/>
      <c r="B116" s="1"/>
      <c r="C116" s="1"/>
      <c r="D116" s="1"/>
      <c r="E116" s="1"/>
      <c r="F116" s="1"/>
      <c r="G116" s="1"/>
      <c r="H116" s="1"/>
      <c r="I116" s="1"/>
      <c r="J116" s="1"/>
      <c r="K116" s="1"/>
      <c r="L116" s="1"/>
      <c r="M116" s="1"/>
      <c r="N116" s="1"/>
      <c r="O116" s="1"/>
      <c r="P116" s="1"/>
      <c r="Q116" s="1"/>
      <c r="R116" s="1"/>
    </row>
    <row r="117" spans="1:18" ht="9.75" customHeight="1">
      <c r="A117" s="1"/>
      <c r="B117" s="1"/>
      <c r="C117" s="1"/>
      <c r="D117" s="1"/>
      <c r="E117" s="1"/>
      <c r="F117" s="1"/>
      <c r="G117" s="1"/>
      <c r="H117" s="1"/>
      <c r="I117" s="1"/>
      <c r="J117" s="1"/>
      <c r="K117" s="1"/>
      <c r="L117" s="1"/>
      <c r="M117" s="1"/>
      <c r="N117" s="1"/>
      <c r="O117" s="1"/>
      <c r="P117" s="1"/>
      <c r="Q117" s="1"/>
      <c r="R117" s="1"/>
    </row>
    <row r="118" spans="1:18" ht="9.75" customHeight="1">
      <c r="A118" s="1"/>
      <c r="B118" s="1"/>
      <c r="C118" s="1"/>
      <c r="D118" s="1"/>
      <c r="E118" s="1"/>
      <c r="F118" s="1"/>
      <c r="G118" s="1"/>
      <c r="H118" s="1"/>
      <c r="I118" s="1"/>
      <c r="J118" s="1"/>
      <c r="K118" s="1"/>
      <c r="L118" s="1"/>
      <c r="M118" s="1"/>
      <c r="N118" s="1"/>
      <c r="O118" s="1"/>
      <c r="P118" s="1"/>
      <c r="Q118" s="1"/>
      <c r="R118" s="1"/>
    </row>
    <row r="119" spans="1:18" ht="9.75" customHeight="1">
      <c r="A119" s="1"/>
      <c r="B119" s="1"/>
      <c r="C119" s="1"/>
      <c r="D119" s="1"/>
      <c r="E119" s="1"/>
      <c r="F119" s="1"/>
      <c r="G119" s="1"/>
      <c r="H119" s="1"/>
      <c r="I119" s="1"/>
      <c r="J119" s="1"/>
      <c r="K119" s="1"/>
      <c r="L119" s="1"/>
      <c r="M119" s="1"/>
      <c r="N119" s="1"/>
      <c r="O119" s="1"/>
      <c r="P119" s="1"/>
      <c r="Q119" s="1"/>
      <c r="R119" s="1"/>
    </row>
    <row r="120" spans="1:18" ht="9.75" customHeight="1">
      <c r="A120" s="1"/>
      <c r="B120" s="1"/>
      <c r="C120" s="1"/>
      <c r="D120" s="1"/>
      <c r="E120" s="1"/>
      <c r="F120" s="1"/>
      <c r="G120" s="1"/>
      <c r="H120" s="1"/>
      <c r="I120" s="1"/>
      <c r="J120" s="1"/>
      <c r="K120" s="1"/>
      <c r="L120" s="1"/>
      <c r="M120" s="1"/>
      <c r="N120" s="1"/>
      <c r="O120" s="1"/>
      <c r="P120" s="1"/>
      <c r="Q120" s="1"/>
      <c r="R120" s="1"/>
    </row>
    <row r="121" spans="1:18" ht="9.75" customHeight="1">
      <c r="A121" s="1"/>
      <c r="B121" s="1"/>
      <c r="C121" s="1"/>
      <c r="D121" s="1"/>
      <c r="E121" s="1"/>
      <c r="F121" s="1"/>
      <c r="G121" s="1"/>
      <c r="H121" s="1"/>
      <c r="I121" s="1"/>
      <c r="J121" s="1"/>
      <c r="K121" s="1"/>
      <c r="L121" s="1"/>
      <c r="M121" s="1"/>
      <c r="N121" s="1"/>
      <c r="O121" s="1"/>
      <c r="P121" s="1"/>
      <c r="Q121" s="1"/>
      <c r="R121" s="1"/>
    </row>
    <row r="122" spans="1:18" ht="9.75" customHeight="1">
      <c r="A122" s="1"/>
      <c r="B122" s="1"/>
      <c r="C122" s="1"/>
      <c r="D122" s="1"/>
      <c r="E122" s="1"/>
      <c r="F122" s="1"/>
      <c r="G122" s="1"/>
      <c r="H122" s="1"/>
      <c r="I122" s="1"/>
      <c r="J122" s="1"/>
      <c r="K122" s="1"/>
      <c r="L122" s="1"/>
      <c r="M122" s="1"/>
      <c r="N122" s="1"/>
      <c r="O122" s="1"/>
      <c r="P122" s="1"/>
      <c r="Q122" s="1"/>
      <c r="R122" s="1"/>
    </row>
    <row r="123" spans="1:18" ht="9.75" customHeight="1">
      <c r="A123" s="1"/>
      <c r="B123" s="1"/>
      <c r="C123" s="1"/>
      <c r="D123" s="1"/>
      <c r="E123" s="1"/>
      <c r="F123" s="1"/>
      <c r="G123" s="1"/>
      <c r="H123" s="1"/>
      <c r="I123" s="1"/>
      <c r="J123" s="1"/>
      <c r="K123" s="1"/>
      <c r="L123" s="1"/>
      <c r="M123" s="1"/>
      <c r="N123" s="1"/>
      <c r="O123" s="1"/>
      <c r="P123" s="1"/>
      <c r="Q123" s="1"/>
      <c r="R123" s="1"/>
    </row>
    <row r="124" spans="1:18" ht="9.75" customHeight="1">
      <c r="A124" s="1"/>
      <c r="B124" s="1"/>
      <c r="C124" s="1"/>
      <c r="D124" s="1"/>
      <c r="E124" s="1"/>
      <c r="F124" s="1"/>
      <c r="G124" s="1"/>
      <c r="H124" s="1"/>
      <c r="I124" s="1"/>
      <c r="J124" s="1"/>
      <c r="K124" s="1"/>
      <c r="L124" s="1"/>
      <c r="M124" s="1"/>
      <c r="N124" s="1"/>
      <c r="O124" s="1"/>
      <c r="P124" s="1"/>
      <c r="Q124" s="1"/>
      <c r="R124" s="1"/>
    </row>
    <row r="125" spans="1:18" ht="9.75" customHeight="1">
      <c r="A125" s="1"/>
      <c r="B125" s="1"/>
      <c r="C125" s="1"/>
      <c r="D125" s="1"/>
      <c r="E125" s="1"/>
      <c r="F125" s="1"/>
      <c r="G125" s="1"/>
      <c r="H125" s="1"/>
      <c r="I125" s="1"/>
      <c r="J125" s="1"/>
      <c r="K125" s="1"/>
      <c r="L125" s="1"/>
      <c r="M125" s="1"/>
      <c r="N125" s="1"/>
      <c r="O125" s="1"/>
      <c r="P125" s="1"/>
      <c r="Q125" s="1"/>
      <c r="R125" s="1"/>
    </row>
    <row r="126" spans="1:18" ht="9.75" customHeight="1">
      <c r="A126" s="1"/>
      <c r="B126" s="1"/>
      <c r="C126" s="1"/>
      <c r="D126" s="1"/>
      <c r="E126" s="1"/>
      <c r="F126" s="1"/>
      <c r="G126" s="1"/>
      <c r="H126" s="1"/>
      <c r="I126" s="1"/>
      <c r="J126" s="1"/>
      <c r="K126" s="1"/>
      <c r="L126" s="1"/>
      <c r="M126" s="1"/>
      <c r="N126" s="1"/>
      <c r="O126" s="1"/>
      <c r="P126" s="1"/>
      <c r="Q126" s="1"/>
      <c r="R126" s="1"/>
    </row>
    <row r="127" spans="1:18" ht="9.75" customHeight="1">
      <c r="A127" s="1"/>
      <c r="B127" s="1"/>
      <c r="C127" s="1"/>
      <c r="D127" s="1"/>
      <c r="E127" s="1"/>
      <c r="F127" s="1"/>
      <c r="G127" s="1"/>
      <c r="H127" s="1"/>
      <c r="I127" s="1"/>
      <c r="J127" s="1"/>
      <c r="K127" s="1"/>
      <c r="L127" s="1"/>
      <c r="M127" s="1"/>
      <c r="N127" s="1"/>
      <c r="O127" s="1"/>
      <c r="P127" s="1"/>
      <c r="Q127" s="1"/>
      <c r="R127" s="1"/>
    </row>
    <row r="128" spans="1:18" ht="9.75" customHeight="1">
      <c r="A128" s="1"/>
      <c r="B128" s="1"/>
      <c r="C128" s="1"/>
      <c r="D128" s="1"/>
      <c r="E128" s="1"/>
      <c r="F128" s="1"/>
      <c r="G128" s="1"/>
      <c r="H128" s="1"/>
      <c r="I128" s="1"/>
      <c r="J128" s="1"/>
      <c r="K128" s="1"/>
      <c r="L128" s="1"/>
      <c r="M128" s="1"/>
      <c r="N128" s="1"/>
      <c r="O128" s="1"/>
      <c r="P128" s="1"/>
      <c r="Q128" s="1"/>
      <c r="R128" s="1"/>
    </row>
    <row r="129" spans="1:18" ht="9.75" customHeight="1">
      <c r="A129" s="1"/>
      <c r="B129" s="1"/>
      <c r="C129" s="1"/>
      <c r="D129" s="1"/>
      <c r="E129" s="1"/>
      <c r="F129" s="1"/>
      <c r="G129" s="1"/>
      <c r="H129" s="1"/>
      <c r="I129" s="1"/>
      <c r="J129" s="1"/>
      <c r="K129" s="1"/>
      <c r="L129" s="1"/>
      <c r="M129" s="1"/>
      <c r="N129" s="1"/>
      <c r="O129" s="1"/>
      <c r="P129" s="1"/>
      <c r="Q129" s="1"/>
      <c r="R129" s="1"/>
    </row>
    <row r="130" spans="1:18" ht="9.75" customHeight="1">
      <c r="A130" s="1"/>
      <c r="B130" s="1"/>
      <c r="C130" s="1"/>
      <c r="D130" s="1"/>
      <c r="E130" s="1"/>
      <c r="F130" s="1"/>
      <c r="G130" s="1"/>
      <c r="H130" s="1"/>
      <c r="I130" s="1"/>
      <c r="J130" s="1"/>
      <c r="K130" s="1"/>
      <c r="L130" s="1"/>
      <c r="M130" s="1"/>
      <c r="N130" s="1"/>
      <c r="O130" s="1"/>
      <c r="P130" s="1"/>
      <c r="Q130" s="1"/>
      <c r="R130" s="1"/>
    </row>
    <row r="131" spans="1:18" ht="9.75" customHeight="1">
      <c r="A131" s="1"/>
      <c r="B131" s="1"/>
      <c r="C131" s="1"/>
      <c r="D131" s="1"/>
      <c r="E131" s="1"/>
      <c r="F131" s="1"/>
      <c r="G131" s="1"/>
      <c r="H131" s="1"/>
      <c r="I131" s="1"/>
      <c r="J131" s="1"/>
      <c r="K131" s="1"/>
      <c r="L131" s="1"/>
      <c r="M131" s="1"/>
      <c r="N131" s="1"/>
      <c r="O131" s="1"/>
      <c r="P131" s="1"/>
      <c r="Q131" s="1"/>
      <c r="R131" s="1"/>
    </row>
    <row r="132" spans="1:18" ht="9.75" customHeight="1">
      <c r="A132" s="1"/>
      <c r="B132" s="1"/>
      <c r="C132" s="1"/>
      <c r="D132" s="1"/>
      <c r="E132" s="1"/>
      <c r="F132" s="1"/>
      <c r="G132" s="1"/>
      <c r="H132" s="1"/>
      <c r="I132" s="1"/>
      <c r="J132" s="1"/>
      <c r="K132" s="1"/>
      <c r="L132" s="1"/>
      <c r="M132" s="1"/>
      <c r="N132" s="1"/>
      <c r="O132" s="1"/>
      <c r="P132" s="1"/>
      <c r="Q132" s="1"/>
      <c r="R132" s="1"/>
    </row>
    <row r="133" spans="1:18" ht="9.75" customHeight="1">
      <c r="A133" s="1"/>
      <c r="B133" s="1"/>
      <c r="C133" s="1"/>
      <c r="D133" s="1"/>
      <c r="E133" s="1"/>
      <c r="F133" s="1"/>
      <c r="G133" s="1"/>
      <c r="H133" s="1"/>
      <c r="I133" s="1"/>
      <c r="J133" s="1"/>
      <c r="K133" s="1"/>
      <c r="L133" s="1"/>
      <c r="M133" s="1"/>
      <c r="N133" s="1"/>
      <c r="O133" s="1"/>
      <c r="P133" s="1"/>
      <c r="Q133" s="1"/>
      <c r="R133" s="1"/>
    </row>
    <row r="134" spans="1:18" ht="9.75" customHeight="1">
      <c r="A134" s="1"/>
      <c r="B134" s="1"/>
      <c r="C134" s="1"/>
      <c r="D134" s="1"/>
      <c r="E134" s="1"/>
      <c r="F134" s="1"/>
      <c r="G134" s="1"/>
      <c r="H134" s="1"/>
      <c r="I134" s="1"/>
      <c r="J134" s="1"/>
      <c r="K134" s="1"/>
      <c r="L134" s="1"/>
      <c r="M134" s="1"/>
      <c r="N134" s="1"/>
      <c r="O134" s="1"/>
      <c r="P134" s="1"/>
      <c r="Q134" s="1"/>
      <c r="R134" s="1"/>
    </row>
    <row r="135" spans="1:18" ht="9.75" customHeight="1">
      <c r="A135" s="1"/>
      <c r="B135" s="1"/>
      <c r="C135" s="1"/>
      <c r="D135" s="1"/>
      <c r="E135" s="1"/>
      <c r="F135" s="1"/>
      <c r="G135" s="1"/>
      <c r="H135" s="1"/>
      <c r="I135" s="1"/>
      <c r="J135" s="1"/>
      <c r="K135" s="1"/>
      <c r="L135" s="1"/>
      <c r="M135" s="1"/>
      <c r="N135" s="1"/>
      <c r="O135" s="1"/>
      <c r="P135" s="1"/>
      <c r="Q135" s="1"/>
      <c r="R135" s="1"/>
    </row>
    <row r="136" spans="1:18" ht="9.75" customHeight="1">
      <c r="A136" s="1"/>
      <c r="B136" s="1"/>
      <c r="C136" s="1"/>
      <c r="D136" s="1"/>
      <c r="E136" s="1"/>
      <c r="F136" s="1"/>
      <c r="G136" s="1"/>
      <c r="H136" s="1"/>
      <c r="I136" s="1"/>
      <c r="J136" s="1"/>
      <c r="K136" s="1"/>
      <c r="L136" s="1"/>
      <c r="M136" s="1"/>
      <c r="N136" s="1"/>
      <c r="O136" s="1"/>
      <c r="P136" s="1"/>
      <c r="Q136" s="1"/>
      <c r="R136" s="1"/>
    </row>
    <row r="137" spans="1:18" ht="9.75" customHeight="1">
      <c r="A137" s="1"/>
      <c r="B137" s="1"/>
      <c r="C137" s="1"/>
      <c r="D137" s="1"/>
      <c r="E137" s="1"/>
      <c r="F137" s="1"/>
      <c r="G137" s="1"/>
      <c r="H137" s="1"/>
      <c r="I137" s="1"/>
      <c r="J137" s="1"/>
      <c r="K137" s="1"/>
      <c r="L137" s="1"/>
      <c r="M137" s="1"/>
      <c r="N137" s="1"/>
      <c r="O137" s="1"/>
      <c r="P137" s="1"/>
      <c r="Q137" s="1"/>
      <c r="R137" s="1"/>
    </row>
    <row r="138" spans="1:18" ht="9.75" customHeight="1">
      <c r="A138" s="1"/>
      <c r="B138" s="1"/>
      <c r="C138" s="1"/>
      <c r="D138" s="1"/>
      <c r="E138" s="1"/>
      <c r="F138" s="1"/>
      <c r="G138" s="1"/>
      <c r="H138" s="1"/>
      <c r="I138" s="1"/>
      <c r="J138" s="1"/>
      <c r="K138" s="1"/>
      <c r="L138" s="1"/>
      <c r="M138" s="1"/>
      <c r="N138" s="1"/>
      <c r="O138" s="1"/>
      <c r="P138" s="1"/>
      <c r="Q138" s="1"/>
      <c r="R138" s="1"/>
    </row>
    <row r="139" spans="1:18" ht="9.75" customHeight="1">
      <c r="A139" s="1"/>
      <c r="B139" s="1"/>
      <c r="C139" s="1"/>
      <c r="D139" s="1"/>
      <c r="E139" s="1"/>
      <c r="F139" s="1"/>
      <c r="G139" s="1"/>
      <c r="H139" s="1"/>
      <c r="I139" s="1"/>
      <c r="J139" s="1"/>
      <c r="K139" s="1"/>
      <c r="L139" s="1"/>
      <c r="M139" s="1"/>
      <c r="N139" s="1"/>
      <c r="O139" s="1"/>
      <c r="P139" s="1"/>
      <c r="Q139" s="1"/>
      <c r="R139" s="1"/>
    </row>
    <row r="140" spans="1:18" ht="9.75" customHeight="1">
      <c r="A140" s="1"/>
      <c r="B140" s="1"/>
      <c r="C140" s="1"/>
      <c r="D140" s="1"/>
      <c r="E140" s="1"/>
      <c r="F140" s="1"/>
      <c r="G140" s="1"/>
      <c r="H140" s="1"/>
      <c r="I140" s="1"/>
      <c r="J140" s="1"/>
      <c r="K140" s="1"/>
      <c r="L140" s="1"/>
      <c r="M140" s="1"/>
      <c r="N140" s="1"/>
      <c r="O140" s="1"/>
      <c r="P140" s="1"/>
      <c r="Q140" s="1"/>
      <c r="R140" s="1"/>
    </row>
    <row r="141" spans="1:18" ht="9.75" customHeight="1">
      <c r="A141" s="1"/>
      <c r="B141" s="1"/>
      <c r="C141" s="1"/>
      <c r="D141" s="1"/>
      <c r="E141" s="1"/>
      <c r="F141" s="1"/>
      <c r="G141" s="1"/>
      <c r="H141" s="1"/>
      <c r="I141" s="1"/>
      <c r="J141" s="1"/>
      <c r="K141" s="1"/>
      <c r="L141" s="1"/>
      <c r="M141" s="1"/>
      <c r="N141" s="1"/>
      <c r="O141" s="1"/>
      <c r="P141" s="1"/>
      <c r="Q141" s="1"/>
      <c r="R141" s="1"/>
    </row>
    <row r="142" spans="1:18" ht="9.75" customHeight="1">
      <c r="A142" s="1"/>
      <c r="B142" s="1"/>
      <c r="C142" s="1"/>
      <c r="D142" s="1"/>
      <c r="E142" s="1"/>
      <c r="F142" s="1"/>
      <c r="G142" s="1"/>
      <c r="H142" s="1"/>
      <c r="I142" s="1"/>
      <c r="J142" s="1"/>
      <c r="K142" s="1"/>
      <c r="L142" s="1"/>
      <c r="M142" s="1"/>
      <c r="N142" s="1"/>
      <c r="O142" s="1"/>
      <c r="P142" s="1"/>
      <c r="Q142" s="1"/>
      <c r="R142" s="1"/>
    </row>
    <row r="143" spans="1:18" ht="9.75" customHeight="1">
      <c r="A143" s="1"/>
      <c r="B143" s="1"/>
      <c r="C143" s="1"/>
      <c r="D143" s="1"/>
      <c r="E143" s="1"/>
      <c r="F143" s="1"/>
      <c r="G143" s="1"/>
      <c r="H143" s="1"/>
      <c r="I143" s="1"/>
      <c r="J143" s="1"/>
      <c r="K143" s="1"/>
      <c r="L143" s="1"/>
      <c r="M143" s="1"/>
      <c r="N143" s="1"/>
      <c r="O143" s="1"/>
      <c r="P143" s="1"/>
      <c r="Q143" s="1"/>
      <c r="R143" s="1"/>
    </row>
    <row r="144" spans="1:18" ht="9.75" customHeight="1">
      <c r="A144" s="1"/>
      <c r="B144" s="1"/>
      <c r="C144" s="1"/>
      <c r="D144" s="1"/>
      <c r="E144" s="1"/>
      <c r="F144" s="1"/>
      <c r="G144" s="1"/>
      <c r="H144" s="1"/>
      <c r="I144" s="1"/>
      <c r="J144" s="1"/>
      <c r="K144" s="1"/>
      <c r="L144" s="1"/>
      <c r="M144" s="1"/>
      <c r="N144" s="1"/>
      <c r="O144" s="1"/>
      <c r="P144" s="1"/>
      <c r="Q144" s="1"/>
      <c r="R144" s="1"/>
    </row>
    <row r="145" spans="1:18" ht="9.75" customHeight="1">
      <c r="A145" s="1"/>
      <c r="B145" s="1"/>
      <c r="C145" s="1"/>
      <c r="D145" s="1"/>
      <c r="E145" s="1"/>
      <c r="F145" s="1"/>
      <c r="G145" s="1"/>
      <c r="H145" s="1"/>
      <c r="I145" s="1"/>
      <c r="J145" s="1"/>
      <c r="K145" s="1"/>
      <c r="L145" s="1"/>
      <c r="M145" s="1"/>
      <c r="N145" s="1"/>
      <c r="O145" s="1"/>
      <c r="P145" s="1"/>
      <c r="Q145" s="1"/>
      <c r="R145" s="1"/>
    </row>
    <row r="146" spans="1:18" ht="9.75" customHeight="1">
      <c r="A146" s="1"/>
      <c r="B146" s="1"/>
      <c r="C146" s="1"/>
      <c r="D146" s="1"/>
      <c r="E146" s="1"/>
      <c r="F146" s="1"/>
      <c r="G146" s="1"/>
      <c r="H146" s="1"/>
      <c r="I146" s="1"/>
      <c r="J146" s="1"/>
      <c r="K146" s="1"/>
      <c r="L146" s="1"/>
      <c r="M146" s="1"/>
      <c r="N146" s="1"/>
      <c r="O146" s="1"/>
      <c r="P146" s="1"/>
      <c r="Q146" s="1"/>
      <c r="R146" s="1"/>
    </row>
    <row r="147" spans="1:18" ht="9.75" customHeight="1">
      <c r="A147" s="1"/>
      <c r="B147" s="1"/>
      <c r="C147" s="1"/>
      <c r="D147" s="1"/>
      <c r="E147" s="1"/>
      <c r="F147" s="1"/>
      <c r="G147" s="1"/>
      <c r="H147" s="1"/>
      <c r="I147" s="1"/>
      <c r="J147" s="1"/>
      <c r="K147" s="1"/>
      <c r="L147" s="1"/>
      <c r="M147" s="1"/>
      <c r="N147" s="1"/>
      <c r="O147" s="1"/>
      <c r="P147" s="1"/>
      <c r="Q147" s="1"/>
      <c r="R147" s="1"/>
    </row>
    <row r="148" spans="1:18" ht="9.75" customHeight="1">
      <c r="A148" s="1"/>
      <c r="B148" s="1"/>
      <c r="C148" s="1"/>
      <c r="D148" s="1"/>
      <c r="E148" s="1"/>
      <c r="F148" s="1"/>
      <c r="G148" s="1"/>
      <c r="H148" s="1"/>
      <c r="I148" s="1"/>
      <c r="J148" s="1"/>
      <c r="K148" s="1"/>
      <c r="L148" s="1"/>
      <c r="M148" s="1"/>
      <c r="N148" s="1"/>
      <c r="O148" s="1"/>
      <c r="P148" s="1"/>
      <c r="Q148" s="1"/>
      <c r="R148" s="1"/>
    </row>
    <row r="149" spans="1:18" ht="9.75" customHeight="1">
      <c r="A149" s="1"/>
      <c r="B149" s="1"/>
      <c r="C149" s="1"/>
      <c r="D149" s="1"/>
      <c r="E149" s="1"/>
      <c r="F149" s="1"/>
      <c r="G149" s="1"/>
      <c r="H149" s="1"/>
      <c r="I149" s="1"/>
      <c r="J149" s="1"/>
      <c r="K149" s="1"/>
      <c r="L149" s="1"/>
      <c r="M149" s="1"/>
      <c r="N149" s="1"/>
      <c r="O149" s="1"/>
      <c r="P149" s="1"/>
      <c r="Q149" s="1"/>
      <c r="R149" s="1"/>
    </row>
    <row r="150" spans="1:18" ht="9.75" customHeight="1">
      <c r="A150" s="1"/>
      <c r="B150" s="1"/>
      <c r="C150" s="1"/>
      <c r="D150" s="1"/>
      <c r="E150" s="1"/>
      <c r="F150" s="1"/>
      <c r="G150" s="1"/>
      <c r="H150" s="1"/>
      <c r="I150" s="1"/>
      <c r="J150" s="1"/>
      <c r="K150" s="1"/>
      <c r="L150" s="1"/>
      <c r="M150" s="1"/>
      <c r="N150" s="1"/>
      <c r="O150" s="1"/>
      <c r="P150" s="1"/>
      <c r="Q150" s="1"/>
      <c r="R150" s="1"/>
    </row>
    <row r="151" spans="1:18" ht="9.75" customHeight="1">
      <c r="A151" s="1"/>
      <c r="B151" s="1"/>
      <c r="C151" s="1"/>
      <c r="D151" s="1"/>
      <c r="E151" s="1"/>
      <c r="F151" s="1"/>
      <c r="G151" s="1"/>
      <c r="H151" s="1"/>
      <c r="I151" s="1"/>
      <c r="J151" s="1"/>
      <c r="K151" s="1"/>
      <c r="L151" s="1"/>
      <c r="M151" s="1"/>
      <c r="N151" s="1"/>
      <c r="O151" s="1"/>
      <c r="P151" s="1"/>
      <c r="Q151" s="1"/>
      <c r="R151" s="1"/>
    </row>
    <row r="152" spans="1:18" ht="9.75" customHeight="1">
      <c r="A152" s="1"/>
      <c r="B152" s="1"/>
      <c r="C152" s="1"/>
      <c r="D152" s="1"/>
      <c r="E152" s="1"/>
      <c r="F152" s="1"/>
      <c r="G152" s="1"/>
      <c r="H152" s="1"/>
      <c r="I152" s="1"/>
      <c r="J152" s="1"/>
      <c r="K152" s="1"/>
      <c r="L152" s="1"/>
      <c r="M152" s="1"/>
      <c r="N152" s="1"/>
      <c r="O152" s="1"/>
      <c r="P152" s="1"/>
      <c r="Q152" s="1"/>
      <c r="R152" s="1"/>
    </row>
    <row r="153" spans="1:18" ht="9.75" customHeight="1">
      <c r="A153" s="1"/>
      <c r="B153" s="1"/>
      <c r="C153" s="1"/>
      <c r="D153" s="1"/>
      <c r="E153" s="1"/>
      <c r="F153" s="1"/>
      <c r="G153" s="1"/>
      <c r="H153" s="1"/>
      <c r="I153" s="1"/>
      <c r="J153" s="1"/>
      <c r="K153" s="1"/>
      <c r="L153" s="1"/>
      <c r="M153" s="1"/>
      <c r="N153" s="1"/>
      <c r="O153" s="1"/>
      <c r="P153" s="1"/>
      <c r="Q153" s="1"/>
      <c r="R153" s="1"/>
    </row>
    <row r="154" spans="1:18" ht="9.75" customHeight="1">
      <c r="A154" s="1"/>
      <c r="B154" s="1"/>
      <c r="C154" s="1"/>
      <c r="D154" s="1"/>
      <c r="E154" s="1"/>
      <c r="F154" s="1"/>
      <c r="G154" s="1"/>
      <c r="H154" s="1"/>
      <c r="I154" s="1"/>
      <c r="J154" s="1"/>
      <c r="K154" s="1"/>
      <c r="L154" s="1"/>
      <c r="M154" s="1"/>
      <c r="N154" s="1"/>
      <c r="O154" s="1"/>
      <c r="P154" s="1"/>
      <c r="Q154" s="1"/>
      <c r="R154" s="1"/>
    </row>
    <row r="155" spans="1:18" ht="9.75" customHeight="1">
      <c r="A155" s="1"/>
      <c r="B155" s="1"/>
      <c r="C155" s="1"/>
      <c r="D155" s="1"/>
      <c r="E155" s="1"/>
      <c r="F155" s="1"/>
      <c r="G155" s="1"/>
      <c r="H155" s="1"/>
      <c r="I155" s="1"/>
      <c r="J155" s="1"/>
      <c r="K155" s="1"/>
      <c r="L155" s="1"/>
      <c r="M155" s="1"/>
      <c r="N155" s="1"/>
      <c r="O155" s="1"/>
      <c r="P155" s="1"/>
      <c r="Q155" s="1"/>
      <c r="R155" s="1"/>
    </row>
    <row r="156" spans="1:18" ht="9.75" customHeight="1">
      <c r="A156" s="1"/>
      <c r="B156" s="1"/>
      <c r="C156" s="1"/>
      <c r="D156" s="1"/>
      <c r="E156" s="1"/>
      <c r="F156" s="1"/>
      <c r="G156" s="1"/>
      <c r="H156" s="1"/>
      <c r="I156" s="1"/>
      <c r="J156" s="1"/>
      <c r="K156" s="1"/>
      <c r="L156" s="1"/>
      <c r="M156" s="1"/>
      <c r="N156" s="1"/>
      <c r="O156" s="1"/>
      <c r="P156" s="1"/>
      <c r="Q156" s="1"/>
      <c r="R156" s="1"/>
    </row>
    <row r="157" spans="1:18" ht="9.75" customHeight="1">
      <c r="A157" s="1"/>
      <c r="B157" s="1"/>
      <c r="C157" s="1"/>
      <c r="D157" s="1"/>
      <c r="E157" s="1"/>
      <c r="F157" s="1"/>
      <c r="G157" s="1"/>
      <c r="H157" s="1"/>
      <c r="I157" s="1"/>
      <c r="J157" s="1"/>
      <c r="K157" s="1"/>
      <c r="L157" s="1"/>
      <c r="M157" s="1"/>
      <c r="N157" s="1"/>
      <c r="O157" s="1"/>
      <c r="P157" s="1"/>
      <c r="Q157" s="1"/>
      <c r="R157" s="1"/>
    </row>
    <row r="158" spans="1:18" ht="9.75" customHeight="1">
      <c r="A158" s="1"/>
      <c r="B158" s="1"/>
      <c r="C158" s="1"/>
      <c r="D158" s="1"/>
      <c r="E158" s="1"/>
      <c r="F158" s="1"/>
      <c r="G158" s="1"/>
      <c r="H158" s="1"/>
      <c r="I158" s="1"/>
      <c r="J158" s="1"/>
      <c r="K158" s="1"/>
      <c r="L158" s="1"/>
      <c r="M158" s="1"/>
      <c r="N158" s="1"/>
      <c r="O158" s="1"/>
      <c r="P158" s="1"/>
      <c r="Q158" s="1"/>
      <c r="R158" s="1"/>
    </row>
    <row r="159" spans="1:18" ht="9.75" customHeight="1">
      <c r="A159" s="1"/>
      <c r="B159" s="1"/>
      <c r="C159" s="1"/>
      <c r="D159" s="1"/>
      <c r="E159" s="1"/>
      <c r="F159" s="1"/>
      <c r="G159" s="1"/>
      <c r="H159" s="1"/>
      <c r="I159" s="1"/>
      <c r="J159" s="1"/>
      <c r="K159" s="1"/>
      <c r="L159" s="1"/>
      <c r="M159" s="1"/>
      <c r="N159" s="1"/>
      <c r="O159" s="1"/>
      <c r="P159" s="1"/>
      <c r="Q159" s="1"/>
      <c r="R159" s="1"/>
    </row>
    <row r="160" spans="1:18" ht="9.75" customHeight="1">
      <c r="A160" s="1"/>
      <c r="B160" s="1"/>
      <c r="C160" s="1"/>
      <c r="D160" s="1"/>
      <c r="E160" s="1"/>
      <c r="F160" s="1"/>
      <c r="G160" s="1"/>
      <c r="H160" s="1"/>
      <c r="I160" s="1"/>
      <c r="J160" s="1"/>
      <c r="K160" s="1"/>
      <c r="L160" s="1"/>
      <c r="M160" s="1"/>
      <c r="N160" s="1"/>
      <c r="O160" s="1"/>
      <c r="P160" s="1"/>
      <c r="Q160" s="1"/>
      <c r="R160" s="1"/>
    </row>
    <row r="161" spans="1:18" ht="9.75" customHeight="1">
      <c r="A161" s="1"/>
      <c r="B161" s="1"/>
      <c r="C161" s="1"/>
      <c r="D161" s="1"/>
      <c r="E161" s="1"/>
      <c r="F161" s="1"/>
      <c r="G161" s="1"/>
      <c r="H161" s="1"/>
      <c r="I161" s="1"/>
      <c r="J161" s="1"/>
      <c r="K161" s="1"/>
      <c r="L161" s="1"/>
      <c r="M161" s="1"/>
      <c r="N161" s="1"/>
      <c r="O161" s="1"/>
      <c r="P161" s="1"/>
      <c r="Q161" s="1"/>
      <c r="R161" s="1"/>
    </row>
    <row r="162" spans="1:18" ht="9.75" customHeight="1">
      <c r="A162" s="1"/>
      <c r="B162" s="1"/>
      <c r="C162" s="1"/>
      <c r="D162" s="1"/>
      <c r="E162" s="1"/>
      <c r="F162" s="1"/>
      <c r="G162" s="1"/>
      <c r="H162" s="1"/>
      <c r="I162" s="1"/>
      <c r="J162" s="1"/>
      <c r="K162" s="1"/>
      <c r="L162" s="1"/>
      <c r="M162" s="1"/>
      <c r="N162" s="1"/>
      <c r="O162" s="1"/>
      <c r="P162" s="1"/>
      <c r="Q162" s="1"/>
      <c r="R162" s="1"/>
    </row>
    <row r="163" spans="1:18" ht="9.75" customHeight="1">
      <c r="A163" s="1"/>
      <c r="B163" s="1"/>
      <c r="C163" s="1"/>
      <c r="D163" s="1"/>
      <c r="E163" s="1"/>
      <c r="F163" s="1"/>
      <c r="G163" s="1"/>
      <c r="H163" s="1"/>
      <c r="I163" s="1"/>
      <c r="J163" s="1"/>
      <c r="K163" s="1"/>
      <c r="L163" s="1"/>
      <c r="M163" s="1"/>
      <c r="N163" s="1"/>
      <c r="O163" s="1"/>
      <c r="P163" s="1"/>
      <c r="Q163" s="1"/>
      <c r="R163" s="1"/>
    </row>
    <row r="164" spans="1:18" ht="9.75" customHeight="1">
      <c r="A164" s="1"/>
      <c r="B164" s="1"/>
      <c r="C164" s="1"/>
      <c r="D164" s="1"/>
      <c r="E164" s="1"/>
      <c r="F164" s="1"/>
      <c r="G164" s="1"/>
      <c r="H164" s="1"/>
      <c r="I164" s="1"/>
      <c r="J164" s="1"/>
      <c r="K164" s="1"/>
      <c r="L164" s="1"/>
      <c r="M164" s="1"/>
      <c r="N164" s="1"/>
      <c r="O164" s="1"/>
      <c r="P164" s="1"/>
      <c r="Q164" s="1"/>
      <c r="R164" s="1"/>
    </row>
    <row r="165" spans="1:18" ht="9.75" customHeight="1">
      <c r="A165" s="1"/>
      <c r="B165" s="1"/>
      <c r="C165" s="1"/>
      <c r="D165" s="1"/>
      <c r="E165" s="1"/>
      <c r="F165" s="1"/>
      <c r="G165" s="1"/>
      <c r="H165" s="1"/>
      <c r="I165" s="1"/>
      <c r="J165" s="1"/>
      <c r="K165" s="1"/>
      <c r="L165" s="1"/>
      <c r="M165" s="1"/>
      <c r="N165" s="1"/>
      <c r="O165" s="1"/>
      <c r="P165" s="1"/>
      <c r="Q165" s="1"/>
      <c r="R165" s="1"/>
    </row>
    <row r="166" spans="1:18" ht="9.75" customHeight="1">
      <c r="A166" s="1"/>
      <c r="B166" s="1"/>
      <c r="C166" s="1"/>
      <c r="D166" s="1"/>
      <c r="E166" s="1"/>
      <c r="F166" s="1"/>
      <c r="G166" s="1"/>
      <c r="H166" s="1"/>
      <c r="I166" s="1"/>
      <c r="J166" s="1"/>
      <c r="K166" s="1"/>
      <c r="L166" s="1"/>
      <c r="M166" s="1"/>
      <c r="N166" s="1"/>
      <c r="O166" s="1"/>
      <c r="P166" s="1"/>
      <c r="Q166" s="1"/>
      <c r="R166" s="1"/>
    </row>
    <row r="167" spans="1:18" ht="9.75" customHeight="1">
      <c r="A167" s="1"/>
      <c r="B167" s="1"/>
      <c r="C167" s="1"/>
      <c r="D167" s="1"/>
      <c r="E167" s="1"/>
      <c r="F167" s="1"/>
      <c r="G167" s="1"/>
      <c r="H167" s="1"/>
      <c r="I167" s="1"/>
      <c r="J167" s="1"/>
      <c r="K167" s="1"/>
      <c r="L167" s="1"/>
      <c r="M167" s="1"/>
      <c r="N167" s="1"/>
      <c r="O167" s="1"/>
      <c r="P167" s="1"/>
      <c r="Q167" s="1"/>
      <c r="R167" s="1"/>
    </row>
    <row r="168" spans="1:18" ht="9.75" customHeight="1">
      <c r="A168" s="1"/>
      <c r="B168" s="1"/>
      <c r="C168" s="1"/>
      <c r="D168" s="1"/>
      <c r="E168" s="1"/>
      <c r="F168" s="1"/>
      <c r="G168" s="1"/>
      <c r="H168" s="1"/>
      <c r="I168" s="1"/>
      <c r="J168" s="1"/>
      <c r="K168" s="1"/>
      <c r="L168" s="1"/>
      <c r="M168" s="1"/>
      <c r="N168" s="1"/>
      <c r="O168" s="1"/>
      <c r="P168" s="1"/>
      <c r="Q168" s="1"/>
      <c r="R168" s="1"/>
    </row>
    <row r="169" spans="1:18" ht="9.75" customHeight="1">
      <c r="A169" s="1"/>
      <c r="B169" s="1"/>
      <c r="C169" s="1"/>
      <c r="D169" s="1"/>
      <c r="E169" s="1"/>
      <c r="F169" s="1"/>
      <c r="G169" s="1"/>
      <c r="H169" s="1"/>
      <c r="I169" s="1"/>
      <c r="J169" s="1"/>
      <c r="K169" s="1"/>
      <c r="L169" s="1"/>
      <c r="M169" s="1"/>
      <c r="N169" s="1"/>
      <c r="O169" s="1"/>
      <c r="P169" s="1"/>
      <c r="Q169" s="1"/>
      <c r="R169" s="1"/>
    </row>
    <row r="170" spans="1:18" ht="9.75" customHeight="1">
      <c r="A170" s="1"/>
      <c r="B170" s="1"/>
      <c r="C170" s="1"/>
      <c r="D170" s="1"/>
      <c r="E170" s="1"/>
      <c r="F170" s="1"/>
      <c r="G170" s="1"/>
      <c r="H170" s="1"/>
      <c r="I170" s="1"/>
      <c r="J170" s="1"/>
      <c r="K170" s="1"/>
      <c r="L170" s="1"/>
      <c r="M170" s="1"/>
      <c r="N170" s="1"/>
      <c r="O170" s="1"/>
      <c r="P170" s="1"/>
      <c r="Q170" s="1"/>
      <c r="R170" s="1"/>
    </row>
    <row r="171" spans="1:18" ht="9.75" customHeight="1">
      <c r="A171" s="1"/>
      <c r="B171" s="1"/>
      <c r="C171" s="1"/>
      <c r="D171" s="1"/>
      <c r="E171" s="1"/>
      <c r="F171" s="1"/>
      <c r="G171" s="1"/>
      <c r="H171" s="1"/>
      <c r="I171" s="1"/>
      <c r="J171" s="1"/>
      <c r="K171" s="1"/>
      <c r="L171" s="1"/>
      <c r="M171" s="1"/>
      <c r="N171" s="1"/>
      <c r="O171" s="1"/>
      <c r="P171" s="1"/>
      <c r="Q171" s="1"/>
      <c r="R171" s="1"/>
    </row>
    <row r="172" spans="1:18" ht="9.75" customHeight="1">
      <c r="A172" s="1"/>
      <c r="B172" s="1"/>
      <c r="C172" s="1"/>
      <c r="D172" s="1"/>
      <c r="E172" s="1"/>
      <c r="F172" s="1"/>
      <c r="G172" s="1"/>
      <c r="H172" s="1"/>
      <c r="I172" s="1"/>
      <c r="J172" s="1"/>
      <c r="K172" s="1"/>
      <c r="L172" s="1"/>
      <c r="M172" s="1"/>
      <c r="N172" s="1"/>
      <c r="O172" s="1"/>
      <c r="P172" s="1"/>
      <c r="Q172" s="1"/>
      <c r="R172" s="1"/>
    </row>
    <row r="173" spans="1:18" ht="9.75" customHeight="1">
      <c r="A173" s="1"/>
      <c r="B173" s="1"/>
      <c r="C173" s="1"/>
      <c r="D173" s="1"/>
      <c r="E173" s="1"/>
      <c r="F173" s="1"/>
      <c r="G173" s="1"/>
      <c r="H173" s="1"/>
      <c r="I173" s="1"/>
      <c r="J173" s="1"/>
      <c r="K173" s="1"/>
      <c r="L173" s="1"/>
      <c r="M173" s="1"/>
      <c r="N173" s="1"/>
      <c r="O173" s="1"/>
      <c r="P173" s="1"/>
      <c r="Q173" s="1"/>
      <c r="R173" s="1"/>
    </row>
    <row r="174" spans="1:18" ht="9.75" customHeight="1">
      <c r="A174" s="1"/>
      <c r="B174" s="1"/>
      <c r="C174" s="1"/>
      <c r="D174" s="1"/>
      <c r="E174" s="1"/>
      <c r="F174" s="1"/>
      <c r="G174" s="1"/>
      <c r="H174" s="1"/>
      <c r="I174" s="1"/>
      <c r="J174" s="1"/>
      <c r="K174" s="1"/>
      <c r="L174" s="1"/>
      <c r="M174" s="1"/>
      <c r="N174" s="1"/>
      <c r="O174" s="1"/>
      <c r="P174" s="1"/>
      <c r="Q174" s="1"/>
      <c r="R174" s="1"/>
    </row>
    <row r="175" spans="1:18" ht="9.75" customHeight="1">
      <c r="A175" s="1"/>
      <c r="B175" s="1"/>
      <c r="C175" s="1"/>
      <c r="D175" s="1"/>
      <c r="E175" s="1"/>
      <c r="F175" s="1"/>
      <c r="G175" s="1"/>
      <c r="H175" s="1"/>
      <c r="I175" s="1"/>
      <c r="J175" s="1"/>
      <c r="K175" s="1"/>
      <c r="L175" s="1"/>
      <c r="M175" s="1"/>
      <c r="N175" s="1"/>
      <c r="O175" s="1"/>
      <c r="P175" s="1"/>
      <c r="Q175" s="1"/>
      <c r="R175" s="1"/>
    </row>
    <row r="176" spans="1:18" ht="9.75" customHeight="1">
      <c r="A176" s="1"/>
      <c r="B176" s="1"/>
      <c r="C176" s="1"/>
      <c r="D176" s="1"/>
      <c r="E176" s="1"/>
      <c r="F176" s="1"/>
      <c r="G176" s="1"/>
      <c r="H176" s="1"/>
      <c r="I176" s="1"/>
      <c r="J176" s="1"/>
      <c r="K176" s="1"/>
      <c r="L176" s="1"/>
      <c r="M176" s="1"/>
      <c r="N176" s="1"/>
      <c r="O176" s="1"/>
      <c r="P176" s="1"/>
      <c r="Q176" s="1"/>
      <c r="R176" s="1"/>
    </row>
    <row r="177" spans="1:18" ht="9.75" customHeight="1">
      <c r="A177" s="1"/>
      <c r="B177" s="1"/>
      <c r="C177" s="1"/>
      <c r="D177" s="1"/>
      <c r="E177" s="1"/>
      <c r="F177" s="1"/>
      <c r="G177" s="1"/>
      <c r="H177" s="1"/>
      <c r="I177" s="1"/>
      <c r="J177" s="1"/>
      <c r="K177" s="1"/>
      <c r="L177" s="1"/>
      <c r="M177" s="1"/>
      <c r="N177" s="1"/>
      <c r="O177" s="1"/>
      <c r="P177" s="1"/>
      <c r="Q177" s="1"/>
      <c r="R177" s="1"/>
    </row>
    <row r="178" spans="1:18" ht="9.75" customHeight="1">
      <c r="A178" s="1"/>
      <c r="B178" s="1"/>
      <c r="C178" s="1"/>
      <c r="D178" s="1"/>
      <c r="E178" s="1"/>
      <c r="F178" s="1"/>
      <c r="G178" s="1"/>
      <c r="H178" s="1"/>
      <c r="I178" s="1"/>
      <c r="J178" s="1"/>
      <c r="K178" s="1"/>
      <c r="L178" s="1"/>
      <c r="M178" s="1"/>
      <c r="N178" s="1"/>
      <c r="O178" s="1"/>
      <c r="P178" s="1"/>
      <c r="Q178" s="1"/>
      <c r="R178" s="1"/>
    </row>
    <row r="179" spans="1:18" ht="9.75" customHeight="1">
      <c r="A179" s="1"/>
      <c r="B179" s="1"/>
      <c r="C179" s="1"/>
      <c r="D179" s="1"/>
      <c r="E179" s="1"/>
      <c r="F179" s="1"/>
      <c r="G179" s="1"/>
      <c r="H179" s="1"/>
      <c r="I179" s="1"/>
      <c r="J179" s="1"/>
      <c r="K179" s="1"/>
      <c r="L179" s="1"/>
      <c r="M179" s="1"/>
      <c r="N179" s="1"/>
      <c r="O179" s="1"/>
      <c r="P179" s="1"/>
      <c r="Q179" s="1"/>
      <c r="R179" s="1"/>
    </row>
    <row r="180" spans="1:18" ht="9.75" customHeight="1">
      <c r="A180" s="1"/>
      <c r="B180" s="1"/>
      <c r="C180" s="1"/>
      <c r="D180" s="1"/>
      <c r="E180" s="1"/>
      <c r="F180" s="1"/>
      <c r="G180" s="1"/>
      <c r="H180" s="1"/>
      <c r="I180" s="1"/>
      <c r="J180" s="1"/>
      <c r="K180" s="1"/>
      <c r="L180" s="1"/>
      <c r="M180" s="1"/>
      <c r="N180" s="1"/>
      <c r="O180" s="1"/>
      <c r="P180" s="1"/>
      <c r="Q180" s="1"/>
      <c r="R180" s="1"/>
    </row>
    <row r="181" spans="1:18" ht="9.75" customHeight="1">
      <c r="A181" s="1"/>
      <c r="B181" s="1"/>
      <c r="C181" s="1"/>
      <c r="D181" s="1"/>
      <c r="E181" s="1"/>
      <c r="F181" s="1"/>
      <c r="G181" s="1"/>
      <c r="H181" s="1"/>
      <c r="I181" s="1"/>
      <c r="J181" s="1"/>
      <c r="K181" s="1"/>
      <c r="L181" s="1"/>
      <c r="M181" s="1"/>
      <c r="N181" s="1"/>
      <c r="O181" s="1"/>
      <c r="P181" s="1"/>
      <c r="Q181" s="1"/>
      <c r="R181" s="1"/>
    </row>
    <row r="182" spans="1:18" ht="9.75" customHeight="1">
      <c r="A182" s="1"/>
      <c r="B182" s="1"/>
      <c r="C182" s="1"/>
      <c r="D182" s="1"/>
      <c r="E182" s="1"/>
      <c r="F182" s="1"/>
      <c r="G182" s="1"/>
      <c r="H182" s="1"/>
      <c r="I182" s="1"/>
      <c r="J182" s="1"/>
      <c r="K182" s="1"/>
      <c r="L182" s="1"/>
      <c r="M182" s="1"/>
      <c r="N182" s="1"/>
      <c r="O182" s="1"/>
      <c r="P182" s="1"/>
      <c r="Q182" s="1"/>
      <c r="R182" s="1"/>
    </row>
    <row r="183" spans="1:18" ht="9.75" customHeight="1">
      <c r="A183" s="1"/>
      <c r="B183" s="1"/>
      <c r="C183" s="1"/>
      <c r="D183" s="1"/>
      <c r="E183" s="1"/>
      <c r="F183" s="1"/>
      <c r="G183" s="1"/>
      <c r="H183" s="1"/>
      <c r="I183" s="1"/>
      <c r="J183" s="1"/>
      <c r="K183" s="1"/>
      <c r="L183" s="1"/>
      <c r="M183" s="1"/>
      <c r="N183" s="1"/>
      <c r="O183" s="1"/>
      <c r="P183" s="1"/>
      <c r="Q183" s="1"/>
      <c r="R183" s="1"/>
    </row>
    <row r="184" spans="1:18" ht="9.75" customHeight="1">
      <c r="A184" s="1"/>
      <c r="B184" s="1"/>
      <c r="C184" s="1"/>
      <c r="D184" s="1"/>
      <c r="E184" s="1"/>
      <c r="F184" s="1"/>
      <c r="G184" s="1"/>
      <c r="H184" s="1"/>
      <c r="I184" s="1"/>
      <c r="J184" s="1"/>
      <c r="K184" s="1"/>
      <c r="L184" s="1"/>
      <c r="M184" s="1"/>
      <c r="N184" s="1"/>
      <c r="O184" s="1"/>
      <c r="P184" s="1"/>
      <c r="Q184" s="1"/>
      <c r="R184" s="1"/>
    </row>
    <row r="185" spans="1:18" ht="9.75" customHeight="1">
      <c r="A185" s="1"/>
      <c r="B185" s="1"/>
      <c r="C185" s="1"/>
      <c r="D185" s="1"/>
      <c r="E185" s="1"/>
      <c r="F185" s="1"/>
      <c r="G185" s="1"/>
      <c r="H185" s="1"/>
      <c r="I185" s="1"/>
      <c r="J185" s="1"/>
      <c r="K185" s="1"/>
      <c r="L185" s="1"/>
      <c r="M185" s="1"/>
      <c r="N185" s="1"/>
      <c r="O185" s="1"/>
      <c r="P185" s="1"/>
      <c r="Q185" s="1"/>
      <c r="R185" s="1"/>
    </row>
    <row r="186" spans="1:18" ht="9.75" customHeight="1">
      <c r="A186" s="1"/>
      <c r="B186" s="1"/>
      <c r="C186" s="1"/>
      <c r="D186" s="1"/>
      <c r="E186" s="1"/>
      <c r="F186" s="1"/>
      <c r="G186" s="1"/>
      <c r="H186" s="1"/>
      <c r="I186" s="1"/>
      <c r="J186" s="1"/>
      <c r="K186" s="1"/>
      <c r="L186" s="1"/>
      <c r="M186" s="1"/>
      <c r="N186" s="1"/>
      <c r="O186" s="1"/>
      <c r="P186" s="1"/>
      <c r="Q186" s="1"/>
      <c r="R186" s="1"/>
    </row>
    <row r="187" spans="1:18" ht="9.75" customHeight="1">
      <c r="A187" s="1"/>
      <c r="B187" s="1"/>
      <c r="C187" s="1"/>
      <c r="D187" s="1"/>
      <c r="E187" s="1"/>
      <c r="F187" s="1"/>
      <c r="G187" s="1"/>
      <c r="H187" s="1"/>
      <c r="I187" s="1"/>
      <c r="J187" s="1"/>
      <c r="K187" s="1"/>
      <c r="L187" s="1"/>
      <c r="M187" s="1"/>
      <c r="N187" s="1"/>
      <c r="O187" s="1"/>
      <c r="P187" s="1"/>
      <c r="Q187" s="1"/>
      <c r="R187" s="1"/>
    </row>
    <row r="188" spans="1:18" ht="9.75" customHeight="1">
      <c r="A188" s="1"/>
      <c r="B188" s="1"/>
      <c r="C188" s="1"/>
      <c r="D188" s="1"/>
      <c r="E188" s="1"/>
      <c r="F188" s="1"/>
      <c r="G188" s="1"/>
      <c r="H188" s="1"/>
      <c r="I188" s="1"/>
      <c r="J188" s="1"/>
      <c r="K188" s="1"/>
      <c r="L188" s="1"/>
      <c r="M188" s="1"/>
      <c r="N188" s="1"/>
      <c r="O188" s="1"/>
      <c r="P188" s="1"/>
      <c r="Q188" s="1"/>
      <c r="R188" s="1"/>
    </row>
    <row r="189" spans="1:18" ht="9.75" customHeight="1">
      <c r="A189" s="1"/>
      <c r="B189" s="1"/>
      <c r="C189" s="1"/>
      <c r="D189" s="1"/>
      <c r="E189" s="1"/>
      <c r="F189" s="1"/>
      <c r="G189" s="1"/>
      <c r="H189" s="1"/>
      <c r="I189" s="1"/>
      <c r="J189" s="1"/>
      <c r="K189" s="1"/>
      <c r="L189" s="1"/>
      <c r="M189" s="1"/>
      <c r="N189" s="1"/>
      <c r="O189" s="1"/>
      <c r="P189" s="1"/>
      <c r="Q189" s="1"/>
      <c r="R189" s="1"/>
    </row>
    <row r="190" spans="1:18" ht="9.75" customHeight="1">
      <c r="A190" s="1"/>
      <c r="B190" s="1"/>
      <c r="C190" s="1"/>
      <c r="D190" s="1"/>
      <c r="E190" s="1"/>
      <c r="F190" s="1"/>
      <c r="G190" s="1"/>
      <c r="H190" s="1"/>
      <c r="I190" s="1"/>
      <c r="J190" s="1"/>
      <c r="K190" s="1"/>
      <c r="L190" s="1"/>
      <c r="M190" s="1"/>
      <c r="N190" s="1"/>
      <c r="O190" s="1"/>
      <c r="P190" s="1"/>
      <c r="Q190" s="1"/>
      <c r="R190" s="1"/>
    </row>
    <row r="191" spans="1:18" ht="9.75" customHeight="1">
      <c r="A191" s="1"/>
      <c r="B191" s="1"/>
      <c r="C191" s="1"/>
      <c r="D191" s="1"/>
      <c r="E191" s="1"/>
      <c r="F191" s="1"/>
      <c r="G191" s="1"/>
      <c r="H191" s="1"/>
      <c r="I191" s="1"/>
      <c r="J191" s="1"/>
      <c r="K191" s="1"/>
      <c r="L191" s="1"/>
      <c r="M191" s="1"/>
      <c r="N191" s="1"/>
      <c r="O191" s="1"/>
      <c r="P191" s="1"/>
      <c r="Q191" s="1"/>
      <c r="R191" s="1"/>
    </row>
    <row r="192" spans="1:18" ht="9.75" customHeight="1">
      <c r="A192" s="1"/>
      <c r="B192" s="1"/>
      <c r="C192" s="1"/>
      <c r="D192" s="1"/>
      <c r="E192" s="1"/>
      <c r="F192" s="1"/>
      <c r="G192" s="1"/>
      <c r="H192" s="1"/>
      <c r="I192" s="1"/>
      <c r="J192" s="1"/>
      <c r="K192" s="1"/>
      <c r="L192" s="1"/>
      <c r="M192" s="1"/>
      <c r="N192" s="1"/>
      <c r="O192" s="1"/>
      <c r="P192" s="1"/>
      <c r="Q192" s="1"/>
      <c r="R192" s="1"/>
    </row>
    <row r="193" spans="1:18" ht="9.75" customHeight="1">
      <c r="A193" s="1"/>
      <c r="B193" s="1"/>
      <c r="C193" s="1"/>
      <c r="D193" s="1"/>
      <c r="E193" s="1"/>
      <c r="F193" s="1"/>
      <c r="G193" s="1"/>
      <c r="H193" s="1"/>
      <c r="I193" s="1"/>
      <c r="J193" s="1"/>
      <c r="K193" s="1"/>
      <c r="L193" s="1"/>
      <c r="M193" s="1"/>
      <c r="N193" s="1"/>
      <c r="O193" s="1"/>
      <c r="P193" s="1"/>
      <c r="Q193" s="1"/>
      <c r="R193" s="1"/>
    </row>
    <row r="194" spans="1:18" ht="9.75" customHeight="1">
      <c r="A194" s="1"/>
      <c r="B194" s="1"/>
      <c r="C194" s="1"/>
      <c r="D194" s="1"/>
      <c r="E194" s="1"/>
      <c r="F194" s="1"/>
      <c r="G194" s="1"/>
      <c r="H194" s="1"/>
      <c r="I194" s="1"/>
      <c r="J194" s="1"/>
      <c r="K194" s="1"/>
      <c r="L194" s="1"/>
      <c r="M194" s="1"/>
      <c r="N194" s="1"/>
      <c r="O194" s="1"/>
      <c r="P194" s="1"/>
      <c r="Q194" s="1"/>
      <c r="R194" s="1"/>
    </row>
    <row r="195" spans="1:18" ht="9.75" customHeight="1">
      <c r="A195" s="1"/>
      <c r="B195" s="1"/>
      <c r="C195" s="1"/>
      <c r="D195" s="1"/>
      <c r="E195" s="1"/>
      <c r="F195" s="1"/>
      <c r="G195" s="1"/>
      <c r="H195" s="1"/>
      <c r="I195" s="1"/>
      <c r="J195" s="1"/>
      <c r="K195" s="1"/>
      <c r="L195" s="1"/>
      <c r="M195" s="1"/>
      <c r="N195" s="1"/>
      <c r="O195" s="1"/>
      <c r="P195" s="1"/>
      <c r="Q195" s="1"/>
      <c r="R195" s="1"/>
    </row>
    <row r="196" spans="1:18" ht="9.75" customHeight="1">
      <c r="A196" s="1"/>
      <c r="B196" s="1"/>
      <c r="C196" s="1"/>
      <c r="D196" s="1"/>
      <c r="E196" s="1"/>
      <c r="F196" s="1"/>
      <c r="G196" s="1"/>
      <c r="H196" s="1"/>
      <c r="I196" s="1"/>
      <c r="J196" s="1"/>
      <c r="K196" s="1"/>
      <c r="L196" s="1"/>
      <c r="M196" s="1"/>
      <c r="N196" s="1"/>
      <c r="O196" s="1"/>
      <c r="P196" s="1"/>
      <c r="Q196" s="1"/>
      <c r="R196" s="1"/>
    </row>
    <row r="197" spans="1:18" ht="9.75" customHeight="1">
      <c r="A197" s="1"/>
      <c r="B197" s="1"/>
      <c r="C197" s="1"/>
      <c r="D197" s="1"/>
      <c r="E197" s="1"/>
      <c r="F197" s="1"/>
      <c r="G197" s="1"/>
      <c r="H197" s="1"/>
      <c r="I197" s="1"/>
      <c r="J197" s="1"/>
      <c r="K197" s="1"/>
      <c r="L197" s="1"/>
      <c r="M197" s="1"/>
      <c r="N197" s="1"/>
      <c r="O197" s="1"/>
      <c r="P197" s="1"/>
      <c r="Q197" s="1"/>
      <c r="R197" s="1"/>
    </row>
    <row r="198" spans="1:18" ht="9.75" customHeight="1">
      <c r="A198" s="1"/>
      <c r="B198" s="1"/>
      <c r="C198" s="1"/>
      <c r="D198" s="1"/>
      <c r="E198" s="1"/>
      <c r="F198" s="1"/>
      <c r="G198" s="1"/>
      <c r="H198" s="1"/>
      <c r="I198" s="1"/>
      <c r="J198" s="1"/>
      <c r="K198" s="1"/>
      <c r="L198" s="1"/>
      <c r="M198" s="1"/>
      <c r="N198" s="1"/>
      <c r="O198" s="1"/>
      <c r="P198" s="1"/>
      <c r="Q198" s="1"/>
      <c r="R198" s="1"/>
    </row>
    <row r="199" spans="1:18" ht="9.75" customHeight="1">
      <c r="A199" s="1"/>
      <c r="B199" s="1"/>
      <c r="C199" s="1"/>
      <c r="D199" s="1"/>
      <c r="E199" s="1"/>
      <c r="F199" s="1"/>
      <c r="G199" s="1"/>
      <c r="H199" s="1"/>
      <c r="I199" s="1"/>
      <c r="J199" s="1"/>
      <c r="K199" s="1"/>
      <c r="L199" s="1"/>
      <c r="M199" s="1"/>
      <c r="N199" s="1"/>
      <c r="O199" s="1"/>
      <c r="P199" s="1"/>
      <c r="Q199" s="1"/>
      <c r="R199" s="1"/>
    </row>
    <row r="200" spans="1:18" ht="9.75" customHeight="1">
      <c r="A200" s="1"/>
      <c r="B200" s="1"/>
      <c r="C200" s="1"/>
      <c r="D200" s="1"/>
      <c r="E200" s="1"/>
      <c r="F200" s="1"/>
      <c r="G200" s="1"/>
      <c r="H200" s="1"/>
      <c r="I200" s="1"/>
      <c r="J200" s="1"/>
      <c r="K200" s="1"/>
      <c r="L200" s="1"/>
      <c r="M200" s="1"/>
      <c r="N200" s="1"/>
      <c r="O200" s="1"/>
      <c r="P200" s="1"/>
      <c r="Q200" s="1"/>
      <c r="R200" s="1"/>
    </row>
    <row r="201" spans="1:18" ht="9.75" customHeight="1">
      <c r="A201" s="1"/>
      <c r="B201" s="1"/>
      <c r="C201" s="1"/>
      <c r="D201" s="1"/>
      <c r="E201" s="1"/>
      <c r="F201" s="1"/>
      <c r="G201" s="1"/>
      <c r="H201" s="1"/>
      <c r="I201" s="1"/>
      <c r="J201" s="1"/>
      <c r="K201" s="1"/>
      <c r="L201" s="1"/>
      <c r="M201" s="1"/>
      <c r="N201" s="1"/>
      <c r="O201" s="1"/>
      <c r="P201" s="1"/>
      <c r="Q201" s="1"/>
      <c r="R201" s="1"/>
    </row>
    <row r="202" spans="1:18" ht="9.75" customHeight="1">
      <c r="A202" s="1"/>
      <c r="B202" s="1"/>
      <c r="C202" s="1"/>
      <c r="D202" s="1"/>
      <c r="E202" s="1"/>
      <c r="F202" s="1"/>
      <c r="G202" s="1"/>
      <c r="H202" s="1"/>
      <c r="I202" s="1"/>
      <c r="J202" s="1"/>
      <c r="K202" s="1"/>
      <c r="L202" s="1"/>
      <c r="M202" s="1"/>
      <c r="N202" s="1"/>
      <c r="O202" s="1"/>
      <c r="P202" s="1"/>
      <c r="Q202" s="1"/>
      <c r="R202" s="1"/>
    </row>
    <row r="203" spans="1:18" ht="9.75" customHeight="1">
      <c r="A203" s="1"/>
      <c r="B203" s="1"/>
      <c r="C203" s="1"/>
      <c r="D203" s="1"/>
      <c r="E203" s="1"/>
      <c r="F203" s="1"/>
      <c r="G203" s="1"/>
      <c r="H203" s="1"/>
      <c r="I203" s="1"/>
      <c r="J203" s="1"/>
      <c r="K203" s="1"/>
      <c r="L203" s="1"/>
      <c r="M203" s="1"/>
      <c r="N203" s="1"/>
      <c r="O203" s="1"/>
      <c r="P203" s="1"/>
      <c r="Q203" s="1"/>
      <c r="R203" s="1"/>
    </row>
    <row r="204" spans="1:18" ht="9.75" customHeight="1">
      <c r="A204" s="1"/>
      <c r="B204" s="1"/>
      <c r="C204" s="1"/>
      <c r="D204" s="1"/>
      <c r="E204" s="1"/>
      <c r="F204" s="1"/>
      <c r="G204" s="1"/>
      <c r="H204" s="1"/>
      <c r="I204" s="1"/>
      <c r="J204" s="1"/>
      <c r="K204" s="1"/>
      <c r="L204" s="1"/>
      <c r="M204" s="1"/>
      <c r="N204" s="1"/>
      <c r="O204" s="1"/>
      <c r="P204" s="1"/>
      <c r="Q204" s="1"/>
      <c r="R204" s="1"/>
    </row>
    <row r="205" spans="1:18" ht="9.75" customHeight="1">
      <c r="A205" s="1"/>
      <c r="B205" s="1"/>
      <c r="C205" s="1"/>
      <c r="D205" s="1"/>
      <c r="E205" s="1"/>
      <c r="F205" s="1"/>
      <c r="G205" s="1"/>
      <c r="H205" s="1"/>
      <c r="I205" s="1"/>
      <c r="J205" s="1"/>
      <c r="K205" s="1"/>
      <c r="L205" s="1"/>
      <c r="M205" s="1"/>
      <c r="N205" s="1"/>
      <c r="O205" s="1"/>
      <c r="P205" s="1"/>
      <c r="Q205" s="1"/>
      <c r="R205" s="1"/>
    </row>
    <row r="206" spans="1:18" ht="9.75" customHeight="1">
      <c r="A206" s="1"/>
      <c r="B206" s="1"/>
      <c r="C206" s="1"/>
      <c r="D206" s="1"/>
      <c r="E206" s="1"/>
      <c r="F206" s="1"/>
      <c r="G206" s="1"/>
      <c r="H206" s="1"/>
      <c r="I206" s="1"/>
      <c r="J206" s="1"/>
      <c r="K206" s="1"/>
      <c r="L206" s="1"/>
      <c r="M206" s="1"/>
      <c r="N206" s="1"/>
      <c r="O206" s="1"/>
      <c r="P206" s="1"/>
      <c r="Q206" s="1"/>
      <c r="R206" s="1"/>
    </row>
    <row r="207" spans="1:18" ht="9.75" customHeight="1">
      <c r="A207" s="1"/>
      <c r="B207" s="1"/>
      <c r="C207" s="1"/>
      <c r="D207" s="1"/>
      <c r="E207" s="1"/>
      <c r="F207" s="1"/>
      <c r="G207" s="1"/>
      <c r="H207" s="1"/>
      <c r="I207" s="1"/>
      <c r="J207" s="1"/>
      <c r="K207" s="1"/>
      <c r="L207" s="1"/>
      <c r="M207" s="1"/>
      <c r="N207" s="1"/>
      <c r="O207" s="1"/>
      <c r="P207" s="1"/>
      <c r="Q207" s="1"/>
      <c r="R207" s="1"/>
    </row>
    <row r="208" spans="1:18" ht="9.75" customHeight="1">
      <c r="A208" s="1"/>
      <c r="B208" s="1"/>
      <c r="C208" s="1"/>
      <c r="D208" s="1"/>
      <c r="E208" s="1"/>
      <c r="F208" s="1"/>
      <c r="G208" s="1"/>
      <c r="H208" s="1"/>
      <c r="I208" s="1"/>
      <c r="J208" s="1"/>
      <c r="K208" s="1"/>
      <c r="L208" s="1"/>
      <c r="M208" s="1"/>
      <c r="N208" s="1"/>
      <c r="O208" s="1"/>
      <c r="P208" s="1"/>
      <c r="Q208" s="1"/>
      <c r="R208" s="1"/>
    </row>
    <row r="209" spans="1:18" ht="9.75" customHeight="1">
      <c r="A209" s="1"/>
      <c r="B209" s="1"/>
      <c r="C209" s="1"/>
      <c r="D209" s="1"/>
      <c r="E209" s="1"/>
      <c r="F209" s="1"/>
      <c r="G209" s="1"/>
      <c r="H209" s="1"/>
      <c r="I209" s="1"/>
      <c r="J209" s="1"/>
      <c r="K209" s="1"/>
      <c r="L209" s="1"/>
      <c r="M209" s="1"/>
      <c r="N209" s="1"/>
      <c r="O209" s="1"/>
      <c r="P209" s="1"/>
      <c r="Q209" s="1"/>
      <c r="R209" s="1"/>
    </row>
    <row r="210" spans="1:18" ht="9.75" customHeight="1">
      <c r="A210" s="1"/>
      <c r="B210" s="1"/>
      <c r="C210" s="1"/>
      <c r="D210" s="1"/>
      <c r="E210" s="1"/>
      <c r="F210" s="1"/>
      <c r="G210" s="1"/>
      <c r="H210" s="1"/>
      <c r="I210" s="1"/>
      <c r="J210" s="1"/>
      <c r="K210" s="1"/>
      <c r="L210" s="1"/>
      <c r="M210" s="1"/>
      <c r="N210" s="1"/>
      <c r="O210" s="1"/>
      <c r="P210" s="1"/>
      <c r="Q210" s="1"/>
      <c r="R210" s="1"/>
    </row>
    <row r="211" spans="1:18" ht="9.75" customHeight="1">
      <c r="A211" s="1"/>
      <c r="B211" s="1"/>
      <c r="C211" s="1"/>
      <c r="D211" s="1"/>
      <c r="E211" s="1"/>
      <c r="F211" s="1"/>
      <c r="G211" s="1"/>
      <c r="H211" s="1"/>
      <c r="I211" s="1"/>
      <c r="J211" s="1"/>
      <c r="K211" s="1"/>
      <c r="L211" s="1"/>
      <c r="M211" s="1"/>
      <c r="N211" s="1"/>
      <c r="O211" s="1"/>
      <c r="P211" s="1"/>
      <c r="Q211" s="1"/>
      <c r="R211" s="1"/>
    </row>
    <row r="212" spans="1:18" ht="9.75" customHeight="1">
      <c r="A212" s="1"/>
      <c r="B212" s="1"/>
      <c r="C212" s="1"/>
      <c r="D212" s="1"/>
      <c r="E212" s="1"/>
      <c r="F212" s="1"/>
      <c r="G212" s="1"/>
      <c r="H212" s="1"/>
      <c r="I212" s="1"/>
      <c r="J212" s="1"/>
      <c r="K212" s="1"/>
      <c r="L212" s="1"/>
      <c r="M212" s="1"/>
      <c r="N212" s="1"/>
      <c r="O212" s="1"/>
      <c r="P212" s="1"/>
      <c r="Q212" s="1"/>
      <c r="R212" s="1"/>
    </row>
    <row r="213" spans="1:18" ht="9.75" customHeight="1">
      <c r="A213" s="1"/>
      <c r="B213" s="1"/>
      <c r="C213" s="1"/>
      <c r="D213" s="1"/>
      <c r="E213" s="1"/>
      <c r="F213" s="1"/>
      <c r="G213" s="1"/>
      <c r="H213" s="1"/>
      <c r="I213" s="1"/>
      <c r="J213" s="1"/>
      <c r="K213" s="1"/>
      <c r="L213" s="1"/>
      <c r="M213" s="1"/>
      <c r="N213" s="1"/>
      <c r="O213" s="1"/>
      <c r="P213" s="1"/>
      <c r="Q213" s="1"/>
      <c r="R213" s="1"/>
    </row>
    <row r="214" spans="1:18" ht="9.75" customHeight="1">
      <c r="A214" s="1"/>
      <c r="B214" s="1"/>
      <c r="C214" s="1"/>
      <c r="D214" s="1"/>
      <c r="E214" s="1"/>
      <c r="F214" s="1"/>
      <c r="G214" s="1"/>
      <c r="H214" s="1"/>
      <c r="I214" s="1"/>
      <c r="J214" s="1"/>
      <c r="K214" s="1"/>
      <c r="L214" s="1"/>
      <c r="M214" s="1"/>
      <c r="N214" s="1"/>
      <c r="O214" s="1"/>
      <c r="P214" s="1"/>
      <c r="Q214" s="1"/>
      <c r="R214" s="1"/>
    </row>
    <row r="215" spans="1:18" ht="9.75" customHeight="1">
      <c r="A215" s="1"/>
      <c r="B215" s="1"/>
      <c r="C215" s="1"/>
      <c r="D215" s="1"/>
      <c r="E215" s="1"/>
      <c r="F215" s="1"/>
      <c r="G215" s="1"/>
      <c r="H215" s="1"/>
      <c r="I215" s="1"/>
      <c r="J215" s="1"/>
      <c r="K215" s="1"/>
      <c r="L215" s="1"/>
      <c r="M215" s="1"/>
      <c r="N215" s="1"/>
      <c r="O215" s="1"/>
      <c r="P215" s="1"/>
      <c r="Q215" s="1"/>
      <c r="R215" s="1"/>
    </row>
    <row r="216" spans="1:18" ht="9.75" customHeight="1">
      <c r="A216" s="1"/>
      <c r="B216" s="1"/>
      <c r="C216" s="1"/>
      <c r="D216" s="1"/>
      <c r="E216" s="1"/>
      <c r="F216" s="1"/>
      <c r="G216" s="1"/>
      <c r="H216" s="1"/>
      <c r="I216" s="1"/>
      <c r="J216" s="1"/>
      <c r="K216" s="1"/>
      <c r="L216" s="1"/>
      <c r="M216" s="1"/>
      <c r="N216" s="1"/>
      <c r="O216" s="1"/>
      <c r="P216" s="1"/>
      <c r="Q216" s="1"/>
      <c r="R216" s="1"/>
    </row>
    <row r="217" spans="1:18" ht="9.75" customHeight="1">
      <c r="A217" s="1"/>
      <c r="B217" s="1"/>
      <c r="C217" s="1"/>
      <c r="D217" s="1"/>
      <c r="E217" s="1"/>
      <c r="F217" s="1"/>
      <c r="G217" s="1"/>
      <c r="H217" s="1"/>
      <c r="I217" s="1"/>
      <c r="J217" s="1"/>
      <c r="K217" s="1"/>
      <c r="L217" s="1"/>
      <c r="M217" s="1"/>
      <c r="N217" s="1"/>
      <c r="O217" s="1"/>
      <c r="P217" s="1"/>
      <c r="Q217" s="1"/>
      <c r="R217" s="1"/>
    </row>
    <row r="218" spans="1:18" ht="9.75" customHeight="1">
      <c r="A218" s="1"/>
      <c r="B218" s="1"/>
      <c r="C218" s="1"/>
      <c r="D218" s="1"/>
      <c r="E218" s="1"/>
      <c r="F218" s="1"/>
      <c r="G218" s="1"/>
      <c r="H218" s="1"/>
      <c r="I218" s="1"/>
      <c r="J218" s="1"/>
      <c r="K218" s="1"/>
      <c r="L218" s="1"/>
      <c r="M218" s="1"/>
      <c r="N218" s="1"/>
      <c r="O218" s="1"/>
      <c r="P218" s="1"/>
      <c r="Q218" s="1"/>
      <c r="R218" s="1"/>
    </row>
    <row r="219" spans="1:18" ht="9.75" customHeight="1">
      <c r="A219" s="1"/>
      <c r="B219" s="1"/>
      <c r="C219" s="1"/>
      <c r="D219" s="1"/>
      <c r="E219" s="1"/>
      <c r="F219" s="1"/>
      <c r="G219" s="1"/>
      <c r="H219" s="1"/>
      <c r="I219" s="1"/>
      <c r="J219" s="1"/>
      <c r="K219" s="1"/>
      <c r="L219" s="1"/>
      <c r="M219" s="1"/>
      <c r="N219" s="1"/>
      <c r="O219" s="1"/>
      <c r="P219" s="1"/>
      <c r="Q219" s="1"/>
      <c r="R219" s="1"/>
    </row>
    <row r="220" spans="1:18" ht="9.75" customHeight="1">
      <c r="A220" s="1"/>
      <c r="B220" s="1"/>
      <c r="C220" s="1"/>
      <c r="D220" s="1"/>
      <c r="E220" s="1"/>
      <c r="F220" s="1"/>
      <c r="G220" s="1"/>
      <c r="H220" s="1"/>
      <c r="I220" s="1"/>
      <c r="J220" s="1"/>
      <c r="K220" s="1"/>
      <c r="L220" s="1"/>
      <c r="M220" s="1"/>
      <c r="N220" s="1"/>
      <c r="O220" s="1"/>
      <c r="P220" s="1"/>
      <c r="Q220" s="1"/>
      <c r="R220" s="1"/>
    </row>
    <row r="221" spans="1:18" ht="9.75" customHeight="1">
      <c r="A221" s="1"/>
      <c r="B221" s="1"/>
      <c r="C221" s="1"/>
      <c r="D221" s="1"/>
      <c r="E221" s="1"/>
      <c r="F221" s="1"/>
      <c r="G221" s="1"/>
      <c r="H221" s="1"/>
      <c r="I221" s="1"/>
      <c r="J221" s="1"/>
      <c r="K221" s="1"/>
      <c r="L221" s="1"/>
      <c r="M221" s="1"/>
      <c r="N221" s="1"/>
      <c r="O221" s="1"/>
      <c r="P221" s="1"/>
      <c r="Q221" s="1"/>
      <c r="R221" s="1"/>
    </row>
    <row r="222" spans="1:18" ht="9.75" customHeight="1">
      <c r="A222" s="1"/>
      <c r="B222" s="1"/>
      <c r="C222" s="1"/>
      <c r="D222" s="1"/>
      <c r="E222" s="1"/>
      <c r="F222" s="1"/>
      <c r="G222" s="1"/>
      <c r="H222" s="1"/>
      <c r="I222" s="1"/>
      <c r="J222" s="1"/>
      <c r="K222" s="1"/>
      <c r="L222" s="1"/>
      <c r="M222" s="1"/>
      <c r="N222" s="1"/>
      <c r="O222" s="1"/>
      <c r="P222" s="1"/>
      <c r="Q222" s="1"/>
      <c r="R222" s="1"/>
    </row>
    <row r="223" spans="1:18" ht="9.75" customHeight="1">
      <c r="A223" s="1"/>
      <c r="B223" s="1"/>
      <c r="C223" s="1"/>
      <c r="D223" s="1"/>
      <c r="E223" s="1"/>
      <c r="F223" s="1"/>
      <c r="G223" s="1"/>
      <c r="H223" s="1"/>
      <c r="I223" s="1"/>
      <c r="J223" s="1"/>
      <c r="K223" s="1"/>
      <c r="L223" s="1"/>
      <c r="M223" s="1"/>
      <c r="N223" s="1"/>
      <c r="O223" s="1"/>
      <c r="P223" s="1"/>
      <c r="Q223" s="1"/>
      <c r="R223" s="1"/>
    </row>
    <row r="224" spans="1:18" ht="9.75" customHeight="1">
      <c r="A224" s="1"/>
      <c r="B224" s="1"/>
      <c r="C224" s="1"/>
      <c r="D224" s="1"/>
      <c r="E224" s="1"/>
      <c r="F224" s="1"/>
      <c r="G224" s="1"/>
      <c r="H224" s="1"/>
      <c r="I224" s="1"/>
      <c r="J224" s="1"/>
      <c r="K224" s="1"/>
      <c r="L224" s="1"/>
      <c r="M224" s="1"/>
      <c r="N224" s="1"/>
      <c r="O224" s="1"/>
      <c r="P224" s="1"/>
      <c r="Q224" s="1"/>
      <c r="R224" s="1"/>
    </row>
    <row r="225" spans="1:18" ht="9.75" customHeight="1">
      <c r="A225" s="1"/>
      <c r="B225" s="1"/>
      <c r="C225" s="1"/>
      <c r="D225" s="1"/>
      <c r="E225" s="1"/>
      <c r="F225" s="1"/>
      <c r="G225" s="1"/>
      <c r="H225" s="1"/>
      <c r="I225" s="1"/>
      <c r="J225" s="1"/>
      <c r="K225" s="1"/>
      <c r="L225" s="1"/>
      <c r="M225" s="1"/>
      <c r="N225" s="1"/>
      <c r="O225" s="1"/>
      <c r="P225" s="1"/>
      <c r="Q225" s="1"/>
      <c r="R225" s="1"/>
    </row>
    <row r="226" spans="1:18" ht="9.75" customHeight="1">
      <c r="A226" s="1"/>
      <c r="B226" s="1"/>
      <c r="C226" s="1"/>
      <c r="D226" s="1"/>
      <c r="E226" s="1"/>
      <c r="F226" s="1"/>
      <c r="G226" s="1"/>
      <c r="H226" s="1"/>
      <c r="I226" s="1"/>
      <c r="J226" s="1"/>
      <c r="K226" s="1"/>
      <c r="L226" s="1"/>
      <c r="M226" s="1"/>
      <c r="N226" s="1"/>
      <c r="O226" s="1"/>
      <c r="P226" s="1"/>
      <c r="Q226" s="1"/>
      <c r="R226" s="1"/>
    </row>
    <row r="227" spans="1:18" ht="9.75" customHeight="1">
      <c r="A227" s="1"/>
      <c r="B227" s="1"/>
      <c r="C227" s="1"/>
      <c r="D227" s="1"/>
      <c r="E227" s="1"/>
      <c r="F227" s="1"/>
      <c r="G227" s="1"/>
      <c r="H227" s="1"/>
      <c r="I227" s="1"/>
      <c r="J227" s="1"/>
      <c r="K227" s="1"/>
      <c r="L227" s="1"/>
      <c r="M227" s="1"/>
      <c r="N227" s="1"/>
      <c r="O227" s="1"/>
      <c r="P227" s="1"/>
      <c r="Q227" s="1"/>
      <c r="R227" s="1"/>
    </row>
    <row r="228" spans="1:18" ht="9.75" customHeight="1">
      <c r="A228" s="1"/>
      <c r="B228" s="1"/>
      <c r="C228" s="1"/>
      <c r="D228" s="1"/>
      <c r="E228" s="1"/>
      <c r="F228" s="1"/>
      <c r="G228" s="1"/>
      <c r="H228" s="1"/>
      <c r="I228" s="1"/>
      <c r="J228" s="1"/>
      <c r="K228" s="1"/>
      <c r="L228" s="1"/>
      <c r="M228" s="1"/>
      <c r="N228" s="1"/>
      <c r="O228" s="1"/>
      <c r="P228" s="1"/>
      <c r="Q228" s="1"/>
      <c r="R228" s="1"/>
    </row>
    <row r="229" spans="1:18" ht="9.75" customHeight="1">
      <c r="A229" s="1"/>
      <c r="B229" s="1"/>
      <c r="C229" s="1"/>
      <c r="D229" s="1"/>
      <c r="E229" s="1"/>
      <c r="F229" s="1"/>
      <c r="G229" s="1"/>
      <c r="H229" s="1"/>
      <c r="I229" s="1"/>
      <c r="J229" s="1"/>
      <c r="K229" s="1"/>
      <c r="L229" s="1"/>
      <c r="M229" s="1"/>
      <c r="N229" s="1"/>
      <c r="O229" s="1"/>
      <c r="P229" s="1"/>
      <c r="Q229" s="1"/>
      <c r="R229" s="1"/>
    </row>
    <row r="230" spans="1:18" ht="9.75" customHeight="1">
      <c r="A230" s="1"/>
      <c r="B230" s="1"/>
      <c r="C230" s="1"/>
      <c r="D230" s="1"/>
      <c r="E230" s="1"/>
      <c r="F230" s="1"/>
      <c r="G230" s="1"/>
      <c r="H230" s="1"/>
      <c r="I230" s="1"/>
      <c r="J230" s="1"/>
      <c r="K230" s="1"/>
      <c r="L230" s="1"/>
      <c r="M230" s="1"/>
      <c r="N230" s="1"/>
      <c r="O230" s="1"/>
      <c r="P230" s="1"/>
      <c r="Q230" s="1"/>
      <c r="R230" s="1"/>
    </row>
    <row r="231" spans="1:18" ht="9.75" customHeight="1">
      <c r="A231" s="1"/>
      <c r="B231" s="1"/>
      <c r="C231" s="1"/>
      <c r="D231" s="1"/>
      <c r="E231" s="1"/>
      <c r="F231" s="1"/>
      <c r="G231" s="1"/>
      <c r="H231" s="1"/>
      <c r="I231" s="1"/>
      <c r="J231" s="1"/>
      <c r="K231" s="1"/>
      <c r="L231" s="1"/>
      <c r="M231" s="1"/>
      <c r="N231" s="1"/>
      <c r="O231" s="1"/>
      <c r="P231" s="1"/>
      <c r="Q231" s="1"/>
      <c r="R231" s="1"/>
    </row>
    <row r="232" spans="1:18" ht="9.75" customHeight="1">
      <c r="A232" s="1"/>
      <c r="B232" s="1"/>
      <c r="C232" s="1"/>
      <c r="D232" s="1"/>
      <c r="E232" s="1"/>
      <c r="F232" s="1"/>
      <c r="G232" s="1"/>
      <c r="H232" s="1"/>
      <c r="I232" s="1"/>
      <c r="J232" s="1"/>
      <c r="K232" s="1"/>
      <c r="L232" s="1"/>
      <c r="M232" s="1"/>
      <c r="N232" s="1"/>
      <c r="O232" s="1"/>
      <c r="P232" s="1"/>
      <c r="Q232" s="1"/>
      <c r="R232" s="1"/>
    </row>
    <row r="233" spans="1:18" ht="9.75" customHeight="1">
      <c r="A233" s="1"/>
      <c r="B233" s="1"/>
      <c r="C233" s="1"/>
      <c r="D233" s="1"/>
      <c r="E233" s="1"/>
      <c r="F233" s="1"/>
      <c r="G233" s="1"/>
      <c r="H233" s="1"/>
      <c r="I233" s="1"/>
      <c r="J233" s="1"/>
      <c r="K233" s="1"/>
      <c r="L233" s="1"/>
      <c r="M233" s="1"/>
      <c r="N233" s="1"/>
      <c r="O233" s="1"/>
      <c r="P233" s="1"/>
      <c r="Q233" s="1"/>
      <c r="R233" s="1"/>
    </row>
    <row r="234" spans="1:18" ht="9.75" customHeight="1">
      <c r="A234" s="1"/>
      <c r="B234" s="1"/>
      <c r="C234" s="1"/>
      <c r="D234" s="1"/>
      <c r="E234" s="1"/>
      <c r="F234" s="1"/>
      <c r="G234" s="1"/>
      <c r="H234" s="1"/>
      <c r="I234" s="1"/>
      <c r="J234" s="1"/>
      <c r="K234" s="1"/>
      <c r="L234" s="1"/>
      <c r="M234" s="1"/>
      <c r="N234" s="1"/>
      <c r="O234" s="1"/>
      <c r="P234" s="1"/>
      <c r="Q234" s="1"/>
      <c r="R234" s="1"/>
    </row>
    <row r="235" spans="1:18" ht="9.75" customHeight="1">
      <c r="A235" s="1"/>
      <c r="B235" s="1"/>
      <c r="C235" s="1"/>
      <c r="D235" s="1"/>
      <c r="E235" s="1"/>
      <c r="F235" s="1"/>
      <c r="G235" s="1"/>
      <c r="H235" s="1"/>
      <c r="I235" s="1"/>
      <c r="J235" s="1"/>
      <c r="K235" s="1"/>
      <c r="L235" s="1"/>
      <c r="M235" s="1"/>
      <c r="N235" s="1"/>
      <c r="O235" s="1"/>
      <c r="P235" s="1"/>
      <c r="Q235" s="1"/>
      <c r="R235" s="1"/>
    </row>
    <row r="236" spans="1:18" ht="9.75" customHeight="1">
      <c r="A236" s="1"/>
      <c r="B236" s="1"/>
      <c r="C236" s="1"/>
      <c r="D236" s="1"/>
      <c r="E236" s="1"/>
      <c r="F236" s="1"/>
      <c r="G236" s="1"/>
      <c r="H236" s="1"/>
      <c r="I236" s="1"/>
      <c r="J236" s="1"/>
      <c r="K236" s="1"/>
      <c r="L236" s="1"/>
      <c r="M236" s="1"/>
      <c r="N236" s="1"/>
      <c r="O236" s="1"/>
      <c r="P236" s="1"/>
      <c r="Q236" s="1"/>
      <c r="R236" s="1"/>
    </row>
    <row r="237" spans="1:18" ht="9.75" customHeight="1">
      <c r="A237" s="1"/>
      <c r="B237" s="1"/>
      <c r="C237" s="1"/>
      <c r="D237" s="1"/>
      <c r="E237" s="1"/>
      <c r="F237" s="1"/>
      <c r="G237" s="1"/>
      <c r="H237" s="1"/>
      <c r="I237" s="1"/>
      <c r="J237" s="1"/>
      <c r="K237" s="1"/>
      <c r="L237" s="1"/>
      <c r="M237" s="1"/>
      <c r="N237" s="1"/>
      <c r="O237" s="1"/>
      <c r="P237" s="1"/>
      <c r="Q237" s="1"/>
      <c r="R237" s="1"/>
    </row>
    <row r="238" spans="1:18" ht="9.75" customHeight="1">
      <c r="A238" s="1"/>
      <c r="B238" s="1"/>
      <c r="C238" s="1"/>
      <c r="D238" s="1"/>
      <c r="E238" s="1"/>
      <c r="F238" s="1"/>
      <c r="G238" s="1"/>
      <c r="H238" s="1"/>
      <c r="I238" s="1"/>
      <c r="J238" s="1"/>
      <c r="K238" s="1"/>
      <c r="L238" s="1"/>
      <c r="M238" s="1"/>
      <c r="N238" s="1"/>
      <c r="O238" s="1"/>
      <c r="P238" s="1"/>
      <c r="Q238" s="1"/>
      <c r="R238" s="1"/>
    </row>
    <row r="239" spans="1:18" ht="9.75" customHeight="1">
      <c r="A239" s="1"/>
      <c r="B239" s="1"/>
      <c r="C239" s="1"/>
      <c r="D239" s="1"/>
      <c r="E239" s="1"/>
      <c r="F239" s="1"/>
      <c r="G239" s="1"/>
      <c r="H239" s="1"/>
      <c r="I239" s="1"/>
      <c r="J239" s="1"/>
      <c r="K239" s="1"/>
      <c r="L239" s="1"/>
      <c r="M239" s="1"/>
      <c r="N239" s="1"/>
      <c r="O239" s="1"/>
      <c r="P239" s="1"/>
      <c r="Q239" s="1"/>
      <c r="R239" s="1"/>
    </row>
    <row r="240" spans="1:18" ht="9.75" customHeight="1">
      <c r="A240" s="1"/>
      <c r="B240" s="1"/>
      <c r="C240" s="1"/>
      <c r="D240" s="1"/>
      <c r="E240" s="1"/>
      <c r="F240" s="1"/>
      <c r="G240" s="1"/>
      <c r="H240" s="1"/>
      <c r="I240" s="1"/>
      <c r="J240" s="1"/>
      <c r="K240" s="1"/>
      <c r="L240" s="1"/>
      <c r="M240" s="1"/>
      <c r="N240" s="1"/>
      <c r="O240" s="1"/>
      <c r="P240" s="1"/>
      <c r="Q240" s="1"/>
      <c r="R240" s="1"/>
    </row>
    <row r="241" spans="1:18" ht="9.75" customHeight="1">
      <c r="A241" s="1"/>
      <c r="B241" s="1"/>
      <c r="C241" s="1"/>
      <c r="D241" s="1"/>
      <c r="E241" s="1"/>
      <c r="F241" s="1"/>
      <c r="G241" s="1"/>
      <c r="H241" s="1"/>
      <c r="I241" s="1"/>
      <c r="J241" s="1"/>
      <c r="K241" s="1"/>
      <c r="L241" s="1"/>
      <c r="M241" s="1"/>
      <c r="N241" s="1"/>
      <c r="O241" s="1"/>
      <c r="P241" s="1"/>
      <c r="Q241" s="1"/>
      <c r="R241" s="1"/>
    </row>
    <row r="242" spans="1:18" ht="9.75" customHeight="1">
      <c r="A242" s="1"/>
      <c r="B242" s="1"/>
      <c r="C242" s="1"/>
      <c r="D242" s="1"/>
      <c r="E242" s="1"/>
      <c r="F242" s="1"/>
      <c r="G242" s="1"/>
      <c r="H242" s="1"/>
      <c r="I242" s="1"/>
      <c r="J242" s="1"/>
      <c r="K242" s="1"/>
      <c r="L242" s="1"/>
      <c r="M242" s="1"/>
      <c r="N242" s="1"/>
      <c r="O242" s="1"/>
      <c r="P242" s="1"/>
      <c r="Q242" s="1"/>
      <c r="R242" s="1"/>
    </row>
    <row r="243" spans="1:18" ht="9.75" customHeight="1">
      <c r="A243" s="1"/>
      <c r="B243" s="1"/>
      <c r="C243" s="1"/>
      <c r="D243" s="1"/>
      <c r="E243" s="1"/>
      <c r="F243" s="1"/>
      <c r="G243" s="1"/>
      <c r="H243" s="1"/>
      <c r="I243" s="1"/>
      <c r="J243" s="1"/>
      <c r="K243" s="1"/>
      <c r="L243" s="1"/>
      <c r="M243" s="1"/>
      <c r="N243" s="1"/>
      <c r="O243" s="1"/>
      <c r="P243" s="1"/>
      <c r="Q243" s="1"/>
      <c r="R243" s="1"/>
    </row>
    <row r="244" spans="1:18" ht="9.75" customHeight="1">
      <c r="A244" s="1"/>
      <c r="B244" s="1"/>
      <c r="C244" s="1"/>
      <c r="D244" s="1"/>
      <c r="E244" s="1"/>
      <c r="F244" s="1"/>
      <c r="G244" s="1"/>
      <c r="H244" s="1"/>
      <c r="I244" s="1"/>
      <c r="J244" s="1"/>
      <c r="K244" s="1"/>
      <c r="L244" s="1"/>
      <c r="M244" s="1"/>
      <c r="N244" s="1"/>
      <c r="O244" s="1"/>
      <c r="P244" s="1"/>
      <c r="Q244" s="1"/>
      <c r="R244" s="1"/>
    </row>
    <row r="245" spans="1:18" ht="9.75" customHeight="1">
      <c r="A245" s="1"/>
      <c r="B245" s="1"/>
      <c r="C245" s="1"/>
      <c r="D245" s="1"/>
      <c r="E245" s="1"/>
      <c r="F245" s="1"/>
      <c r="G245" s="1"/>
      <c r="H245" s="1"/>
      <c r="I245" s="1"/>
      <c r="J245" s="1"/>
      <c r="K245" s="1"/>
      <c r="L245" s="1"/>
      <c r="M245" s="1"/>
      <c r="N245" s="1"/>
      <c r="O245" s="1"/>
      <c r="P245" s="1"/>
      <c r="Q245" s="1"/>
      <c r="R245" s="1"/>
    </row>
    <row r="246" spans="1:18" ht="9.75" customHeight="1">
      <c r="A246" s="1"/>
      <c r="B246" s="1"/>
      <c r="C246" s="1"/>
      <c r="D246" s="1"/>
      <c r="E246" s="1"/>
      <c r="F246" s="1"/>
      <c r="G246" s="1"/>
      <c r="H246" s="1"/>
      <c r="I246" s="1"/>
      <c r="J246" s="1"/>
      <c r="K246" s="1"/>
      <c r="L246" s="1"/>
      <c r="M246" s="1"/>
      <c r="N246" s="1"/>
      <c r="O246" s="1"/>
      <c r="P246" s="1"/>
      <c r="Q246" s="1"/>
      <c r="R246" s="1"/>
    </row>
    <row r="247" spans="1:18" ht="9.75" customHeight="1">
      <c r="A247" s="1"/>
      <c r="B247" s="1"/>
      <c r="C247" s="1"/>
      <c r="D247" s="1"/>
      <c r="E247" s="1"/>
      <c r="F247" s="1"/>
      <c r="G247" s="1"/>
      <c r="H247" s="1"/>
      <c r="I247" s="1"/>
      <c r="J247" s="1"/>
      <c r="K247" s="1"/>
      <c r="L247" s="1"/>
      <c r="M247" s="1"/>
      <c r="N247" s="1"/>
      <c r="O247" s="1"/>
      <c r="P247" s="1"/>
      <c r="Q247" s="1"/>
      <c r="R247" s="1"/>
    </row>
    <row r="248" spans="1:18" ht="9.75" customHeight="1">
      <c r="A248" s="1"/>
      <c r="B248" s="1"/>
      <c r="C248" s="1"/>
      <c r="D248" s="1"/>
      <c r="E248" s="1"/>
      <c r="F248" s="1"/>
      <c r="G248" s="1"/>
      <c r="H248" s="1"/>
      <c r="I248" s="1"/>
      <c r="J248" s="1"/>
      <c r="K248" s="1"/>
      <c r="L248" s="1"/>
      <c r="M248" s="1"/>
      <c r="N248" s="1"/>
      <c r="O248" s="1"/>
      <c r="P248" s="1"/>
      <c r="Q248" s="1"/>
      <c r="R248" s="1"/>
    </row>
    <row r="249" spans="1:18" ht="9.75" customHeight="1">
      <c r="A249" s="1"/>
      <c r="B249" s="1"/>
      <c r="C249" s="1"/>
      <c r="D249" s="1"/>
      <c r="E249" s="1"/>
      <c r="F249" s="1"/>
      <c r="G249" s="1"/>
      <c r="H249" s="1"/>
      <c r="I249" s="1"/>
      <c r="J249" s="1"/>
      <c r="K249" s="1"/>
      <c r="L249" s="1"/>
      <c r="M249" s="1"/>
      <c r="N249" s="1"/>
      <c r="O249" s="1"/>
      <c r="P249" s="1"/>
      <c r="Q249" s="1"/>
      <c r="R249" s="1"/>
    </row>
    <row r="250" spans="1:18" ht="9.75" customHeight="1">
      <c r="A250" s="1"/>
      <c r="B250" s="1"/>
      <c r="C250" s="1"/>
      <c r="D250" s="1"/>
      <c r="E250" s="1"/>
      <c r="F250" s="1"/>
      <c r="G250" s="1"/>
      <c r="H250" s="1"/>
      <c r="I250" s="1"/>
      <c r="J250" s="1"/>
      <c r="K250" s="1"/>
      <c r="L250" s="1"/>
      <c r="M250" s="1"/>
      <c r="N250" s="1"/>
      <c r="O250" s="1"/>
      <c r="P250" s="1"/>
      <c r="Q250" s="1"/>
      <c r="R250" s="1"/>
    </row>
    <row r="251" spans="1:18" ht="9.75" customHeight="1">
      <c r="A251" s="1"/>
      <c r="B251" s="1"/>
      <c r="C251" s="1"/>
      <c r="D251" s="1"/>
      <c r="E251" s="1"/>
      <c r="F251" s="1"/>
      <c r="G251" s="1"/>
      <c r="H251" s="1"/>
      <c r="I251" s="1"/>
      <c r="J251" s="1"/>
      <c r="K251" s="1"/>
      <c r="L251" s="1"/>
      <c r="M251" s="1"/>
      <c r="N251" s="1"/>
      <c r="O251" s="1"/>
      <c r="P251" s="1"/>
      <c r="Q251" s="1"/>
      <c r="R251" s="1"/>
    </row>
    <row r="252" spans="1:18" ht="9.75" customHeight="1">
      <c r="A252" s="1"/>
      <c r="B252" s="1"/>
      <c r="C252" s="1"/>
      <c r="D252" s="1"/>
      <c r="E252" s="1"/>
      <c r="F252" s="1"/>
      <c r="G252" s="1"/>
      <c r="H252" s="1"/>
      <c r="I252" s="1"/>
      <c r="J252" s="1"/>
      <c r="K252" s="1"/>
      <c r="L252" s="1"/>
      <c r="M252" s="1"/>
      <c r="N252" s="1"/>
      <c r="O252" s="1"/>
      <c r="P252" s="1"/>
      <c r="Q252" s="1"/>
      <c r="R252" s="1"/>
    </row>
    <row r="253" spans="1:18" ht="9.75" customHeight="1">
      <c r="A253" s="1"/>
      <c r="B253" s="1"/>
      <c r="C253" s="1"/>
      <c r="D253" s="1"/>
      <c r="E253" s="1"/>
      <c r="F253" s="1"/>
      <c r="G253" s="1"/>
      <c r="H253" s="1"/>
      <c r="I253" s="1"/>
      <c r="J253" s="1"/>
      <c r="K253" s="1"/>
      <c r="L253" s="1"/>
      <c r="M253" s="1"/>
      <c r="N253" s="1"/>
      <c r="O253" s="1"/>
      <c r="P253" s="1"/>
      <c r="Q253" s="1"/>
      <c r="R253" s="1"/>
    </row>
    <row r="254" spans="1:18" ht="9.75" customHeight="1">
      <c r="A254" s="1"/>
      <c r="B254" s="1"/>
      <c r="C254" s="1"/>
      <c r="D254" s="1"/>
      <c r="E254" s="1"/>
      <c r="F254" s="1"/>
      <c r="G254" s="1"/>
      <c r="H254" s="1"/>
      <c r="I254" s="1"/>
      <c r="J254" s="1"/>
      <c r="K254" s="1"/>
      <c r="L254" s="1"/>
      <c r="M254" s="1"/>
      <c r="N254" s="1"/>
      <c r="O254" s="1"/>
      <c r="P254" s="1"/>
      <c r="Q254" s="1"/>
      <c r="R254" s="1"/>
    </row>
    <row r="255" spans="1:18" ht="9.75" customHeight="1">
      <c r="A255" s="1"/>
      <c r="B255" s="1"/>
      <c r="C255" s="1"/>
      <c r="D255" s="1"/>
      <c r="E255" s="1"/>
      <c r="F255" s="1"/>
      <c r="G255" s="1"/>
      <c r="H255" s="1"/>
      <c r="I255" s="1"/>
      <c r="J255" s="1"/>
      <c r="K255" s="1"/>
      <c r="L255" s="1"/>
      <c r="M255" s="1"/>
      <c r="N255" s="1"/>
      <c r="O255" s="1"/>
      <c r="P255" s="1"/>
      <c r="Q255" s="1"/>
      <c r="R255" s="1"/>
    </row>
    <row r="256" spans="1:18" ht="9.75" customHeight="1">
      <c r="A256" s="1"/>
      <c r="B256" s="1"/>
      <c r="C256" s="1"/>
      <c r="D256" s="1"/>
      <c r="E256" s="1"/>
      <c r="F256" s="1"/>
      <c r="G256" s="1"/>
      <c r="H256" s="1"/>
      <c r="I256" s="1"/>
      <c r="J256" s="1"/>
      <c r="K256" s="1"/>
      <c r="L256" s="1"/>
      <c r="M256" s="1"/>
      <c r="N256" s="1"/>
      <c r="O256" s="1"/>
      <c r="P256" s="1"/>
      <c r="Q256" s="1"/>
      <c r="R256" s="1"/>
    </row>
    <row r="257" spans="1:18" ht="9.75" customHeight="1">
      <c r="A257" s="1"/>
      <c r="B257" s="1"/>
      <c r="C257" s="1"/>
      <c r="D257" s="1"/>
      <c r="E257" s="1"/>
      <c r="F257" s="1"/>
      <c r="G257" s="1"/>
      <c r="H257" s="1"/>
      <c r="I257" s="1"/>
      <c r="J257" s="1"/>
      <c r="K257" s="1"/>
      <c r="L257" s="1"/>
      <c r="M257" s="1"/>
      <c r="N257" s="1"/>
      <c r="O257" s="1"/>
      <c r="P257" s="1"/>
      <c r="Q257" s="1"/>
      <c r="R257" s="1"/>
    </row>
    <row r="258" spans="1:18" ht="9.75" customHeight="1">
      <c r="A258" s="1"/>
      <c r="B258" s="1"/>
      <c r="C258" s="1"/>
      <c r="D258" s="1"/>
      <c r="E258" s="1"/>
      <c r="F258" s="1"/>
      <c r="G258" s="1"/>
      <c r="H258" s="1"/>
      <c r="I258" s="1"/>
      <c r="J258" s="1"/>
      <c r="K258" s="1"/>
      <c r="L258" s="1"/>
      <c r="M258" s="1"/>
      <c r="N258" s="1"/>
      <c r="O258" s="1"/>
      <c r="P258" s="1"/>
      <c r="Q258" s="1"/>
      <c r="R258" s="1"/>
    </row>
    <row r="259" spans="1:18" ht="9.75" customHeight="1">
      <c r="A259" s="1"/>
      <c r="B259" s="1"/>
      <c r="C259" s="1"/>
      <c r="D259" s="1"/>
      <c r="E259" s="1"/>
      <c r="F259" s="1"/>
      <c r="G259" s="1"/>
      <c r="H259" s="1"/>
      <c r="I259" s="1"/>
      <c r="J259" s="1"/>
      <c r="K259" s="1"/>
      <c r="L259" s="1"/>
      <c r="M259" s="1"/>
      <c r="N259" s="1"/>
      <c r="O259" s="1"/>
      <c r="P259" s="1"/>
      <c r="Q259" s="1"/>
      <c r="R259" s="1"/>
    </row>
    <row r="260" spans="1:18" ht="9.75" customHeight="1">
      <c r="A260" s="1"/>
      <c r="B260" s="1"/>
      <c r="C260" s="1"/>
      <c r="D260" s="1"/>
      <c r="E260" s="1"/>
      <c r="F260" s="1"/>
      <c r="G260" s="1"/>
      <c r="H260" s="1"/>
      <c r="I260" s="1"/>
      <c r="J260" s="1"/>
      <c r="K260" s="1"/>
      <c r="L260" s="1"/>
      <c r="M260" s="1"/>
      <c r="N260" s="1"/>
      <c r="O260" s="1"/>
      <c r="P260" s="1"/>
      <c r="Q260" s="1"/>
      <c r="R260" s="1"/>
    </row>
    <row r="261" spans="1:18" ht="9.75" customHeight="1">
      <c r="A261" s="1"/>
      <c r="B261" s="1"/>
      <c r="C261" s="1"/>
      <c r="D261" s="1"/>
      <c r="E261" s="1"/>
      <c r="F261" s="1"/>
      <c r="G261" s="1"/>
      <c r="H261" s="1"/>
      <c r="I261" s="1"/>
      <c r="J261" s="1"/>
      <c r="K261" s="1"/>
      <c r="L261" s="1"/>
      <c r="M261" s="1"/>
      <c r="N261" s="1"/>
      <c r="O261" s="1"/>
      <c r="P261" s="1"/>
      <c r="Q261" s="1"/>
      <c r="R261" s="1"/>
    </row>
    <row r="262" spans="1:18" ht="9.75" customHeight="1">
      <c r="A262" s="1"/>
      <c r="B262" s="1"/>
      <c r="C262" s="1"/>
      <c r="D262" s="1"/>
      <c r="E262" s="1"/>
      <c r="F262" s="1"/>
      <c r="G262" s="1"/>
      <c r="H262" s="1"/>
      <c r="I262" s="1"/>
      <c r="J262" s="1"/>
      <c r="K262" s="1"/>
      <c r="L262" s="1"/>
      <c r="M262" s="1"/>
      <c r="N262" s="1"/>
      <c r="O262" s="1"/>
      <c r="P262" s="1"/>
      <c r="Q262" s="1"/>
      <c r="R262" s="1"/>
    </row>
    <row r="263" spans="1:18" ht="9.75" customHeight="1">
      <c r="A263" s="1"/>
      <c r="B263" s="1"/>
      <c r="C263" s="1"/>
      <c r="D263" s="1"/>
      <c r="E263" s="1"/>
      <c r="F263" s="1"/>
      <c r="G263" s="1"/>
      <c r="H263" s="1"/>
      <c r="I263" s="1"/>
      <c r="J263" s="1"/>
      <c r="K263" s="1"/>
      <c r="L263" s="1"/>
      <c r="M263" s="1"/>
      <c r="N263" s="1"/>
      <c r="O263" s="1"/>
      <c r="P263" s="1"/>
      <c r="Q263" s="1"/>
      <c r="R263" s="1"/>
    </row>
    <row r="264" spans="1:18" ht="9.75" customHeight="1">
      <c r="A264" s="1"/>
      <c r="B264" s="1"/>
      <c r="C264" s="1"/>
      <c r="D264" s="1"/>
      <c r="E264" s="1"/>
      <c r="F264" s="1"/>
      <c r="G264" s="1"/>
      <c r="H264" s="1"/>
      <c r="I264" s="1"/>
      <c r="J264" s="1"/>
      <c r="K264" s="1"/>
      <c r="L264" s="1"/>
      <c r="M264" s="1"/>
      <c r="N264" s="1"/>
      <c r="O264" s="1"/>
      <c r="P264" s="1"/>
      <c r="Q264" s="1"/>
      <c r="R264" s="1"/>
    </row>
    <row r="265" spans="1:18" ht="9.75" customHeight="1">
      <c r="A265" s="1"/>
      <c r="B265" s="1"/>
      <c r="C265" s="1"/>
      <c r="D265" s="1"/>
      <c r="E265" s="1"/>
      <c r="F265" s="1"/>
      <c r="G265" s="1"/>
      <c r="H265" s="1"/>
      <c r="I265" s="1"/>
      <c r="J265" s="1"/>
      <c r="K265" s="1"/>
      <c r="L265" s="1"/>
      <c r="M265" s="1"/>
      <c r="N265" s="1"/>
      <c r="O265" s="1"/>
      <c r="P265" s="1"/>
      <c r="Q265" s="1"/>
      <c r="R265" s="1"/>
    </row>
    <row r="266" spans="1:18" ht="9.75" customHeight="1">
      <c r="A266" s="1"/>
      <c r="B266" s="1"/>
      <c r="C266" s="1"/>
      <c r="D266" s="1"/>
      <c r="E266" s="1"/>
      <c r="F266" s="1"/>
      <c r="G266" s="1"/>
      <c r="H266" s="1"/>
      <c r="I266" s="1"/>
      <c r="J266" s="1"/>
      <c r="K266" s="1"/>
      <c r="L266" s="1"/>
      <c r="M266" s="1"/>
      <c r="N266" s="1"/>
      <c r="O266" s="1"/>
      <c r="P266" s="1"/>
      <c r="Q266" s="1"/>
      <c r="R266" s="1"/>
    </row>
    <row r="267" spans="1:18" ht="9.75" customHeight="1">
      <c r="A267" s="1"/>
      <c r="B267" s="1"/>
      <c r="C267" s="1"/>
      <c r="D267" s="1"/>
      <c r="E267" s="1"/>
      <c r="F267" s="1"/>
      <c r="G267" s="1"/>
      <c r="H267" s="1"/>
      <c r="I267" s="1"/>
      <c r="J267" s="1"/>
      <c r="K267" s="1"/>
      <c r="L267" s="1"/>
      <c r="M267" s="1"/>
      <c r="N267" s="1"/>
      <c r="O267" s="1"/>
      <c r="P267" s="1"/>
      <c r="Q267" s="1"/>
      <c r="R267" s="1"/>
    </row>
    <row r="268" spans="1:18" ht="9.75" customHeight="1">
      <c r="A268" s="1"/>
      <c r="B268" s="1"/>
      <c r="C268" s="1"/>
      <c r="D268" s="1"/>
      <c r="E268" s="1"/>
      <c r="F268" s="1"/>
      <c r="G268" s="1"/>
      <c r="H268" s="1"/>
      <c r="I268" s="1"/>
      <c r="J268" s="1"/>
      <c r="K268" s="1"/>
      <c r="L268" s="1"/>
      <c r="M268" s="1"/>
      <c r="N268" s="1"/>
      <c r="O268" s="1"/>
      <c r="P268" s="1"/>
      <c r="Q268" s="1"/>
      <c r="R268" s="1"/>
    </row>
    <row r="269" spans="1:18" ht="9.75" customHeight="1">
      <c r="A269" s="1"/>
      <c r="B269" s="1"/>
      <c r="C269" s="1"/>
      <c r="D269" s="1"/>
      <c r="E269" s="1"/>
      <c r="F269" s="1"/>
      <c r="G269" s="1"/>
      <c r="H269" s="1"/>
      <c r="I269" s="1"/>
      <c r="J269" s="1"/>
      <c r="K269" s="1"/>
      <c r="L269" s="1"/>
      <c r="M269" s="1"/>
      <c r="N269" s="1"/>
      <c r="O269" s="1"/>
      <c r="P269" s="1"/>
      <c r="Q269" s="1"/>
      <c r="R269" s="1"/>
    </row>
    <row r="270" spans="1:18" ht="9.75" customHeight="1">
      <c r="A270" s="1"/>
      <c r="B270" s="1"/>
      <c r="C270" s="1"/>
      <c r="D270" s="1"/>
      <c r="E270" s="1"/>
      <c r="F270" s="1"/>
      <c r="G270" s="1"/>
      <c r="H270" s="1"/>
      <c r="I270" s="1"/>
      <c r="J270" s="1"/>
      <c r="K270" s="1"/>
      <c r="L270" s="1"/>
      <c r="M270" s="1"/>
      <c r="N270" s="1"/>
      <c r="O270" s="1"/>
      <c r="P270" s="1"/>
      <c r="Q270" s="1"/>
      <c r="R270" s="1"/>
    </row>
    <row r="271" spans="1:18" ht="9.75" customHeight="1">
      <c r="A271" s="1"/>
      <c r="B271" s="1"/>
      <c r="C271" s="1"/>
      <c r="D271" s="1"/>
      <c r="E271" s="1"/>
      <c r="F271" s="1"/>
      <c r="G271" s="1"/>
      <c r="H271" s="1"/>
      <c r="I271" s="1"/>
      <c r="J271" s="1"/>
      <c r="K271" s="1"/>
      <c r="L271" s="1"/>
      <c r="M271" s="1"/>
      <c r="N271" s="1"/>
      <c r="O271" s="1"/>
      <c r="P271" s="1"/>
      <c r="Q271" s="1"/>
      <c r="R271" s="1"/>
    </row>
    <row r="272" spans="1:18" ht="9.75" customHeight="1">
      <c r="A272" s="1"/>
      <c r="B272" s="1"/>
      <c r="C272" s="1"/>
      <c r="D272" s="1"/>
      <c r="E272" s="1"/>
      <c r="F272" s="1"/>
      <c r="G272" s="1"/>
      <c r="H272" s="1"/>
      <c r="I272" s="1"/>
      <c r="J272" s="1"/>
      <c r="K272" s="1"/>
      <c r="L272" s="1"/>
      <c r="M272" s="1"/>
      <c r="N272" s="1"/>
      <c r="O272" s="1"/>
      <c r="P272" s="1"/>
      <c r="Q272" s="1"/>
      <c r="R272" s="1"/>
    </row>
    <row r="273" spans="1:18" ht="9.75" customHeight="1">
      <c r="A273" s="1"/>
      <c r="B273" s="1"/>
      <c r="C273" s="1"/>
      <c r="D273" s="1"/>
      <c r="E273" s="1"/>
      <c r="F273" s="1"/>
      <c r="G273" s="1"/>
      <c r="H273" s="1"/>
      <c r="I273" s="1"/>
      <c r="J273" s="1"/>
      <c r="K273" s="1"/>
      <c r="L273" s="1"/>
      <c r="M273" s="1"/>
      <c r="N273" s="1"/>
      <c r="O273" s="1"/>
      <c r="P273" s="1"/>
      <c r="Q273" s="1"/>
      <c r="R273" s="1"/>
    </row>
    <row r="274" spans="1:18" ht="9.75" customHeight="1">
      <c r="A274" s="1"/>
      <c r="B274" s="1"/>
      <c r="C274" s="1"/>
      <c r="D274" s="1"/>
      <c r="E274" s="1"/>
      <c r="F274" s="1"/>
      <c r="G274" s="1"/>
      <c r="H274" s="1"/>
      <c r="I274" s="1"/>
      <c r="J274" s="1"/>
      <c r="K274" s="1"/>
      <c r="L274" s="1"/>
      <c r="M274" s="1"/>
      <c r="N274" s="1"/>
      <c r="O274" s="1"/>
      <c r="P274" s="1"/>
      <c r="Q274" s="1"/>
      <c r="R274" s="1"/>
    </row>
    <row r="275" spans="1:18" ht="9.75" customHeight="1">
      <c r="A275" s="1"/>
      <c r="B275" s="1"/>
      <c r="C275" s="1"/>
      <c r="D275" s="1"/>
      <c r="E275" s="1"/>
      <c r="F275" s="1"/>
      <c r="G275" s="1"/>
      <c r="H275" s="1"/>
      <c r="I275" s="1"/>
      <c r="J275" s="1"/>
      <c r="K275" s="1"/>
      <c r="L275" s="1"/>
      <c r="M275" s="1"/>
      <c r="N275" s="1"/>
      <c r="O275" s="1"/>
      <c r="P275" s="1"/>
      <c r="Q275" s="1"/>
      <c r="R275" s="1"/>
    </row>
    <row r="276" spans="1:18" ht="9.75" customHeight="1">
      <c r="A276" s="1"/>
      <c r="B276" s="1"/>
      <c r="C276" s="1"/>
      <c r="D276" s="1"/>
      <c r="E276" s="1"/>
      <c r="F276" s="1"/>
      <c r="G276" s="1"/>
      <c r="H276" s="1"/>
      <c r="I276" s="1"/>
      <c r="J276" s="1"/>
      <c r="K276" s="1"/>
      <c r="L276" s="1"/>
      <c r="M276" s="1"/>
      <c r="N276" s="1"/>
      <c r="O276" s="1"/>
      <c r="P276" s="1"/>
      <c r="Q276" s="1"/>
      <c r="R276" s="1"/>
    </row>
    <row r="277" spans="1:18" ht="9.75" customHeight="1">
      <c r="A277" s="1"/>
      <c r="B277" s="1"/>
      <c r="C277" s="1"/>
      <c r="D277" s="1"/>
      <c r="E277" s="1"/>
      <c r="F277" s="1"/>
      <c r="G277" s="1"/>
      <c r="H277" s="1"/>
      <c r="I277" s="1"/>
      <c r="J277" s="1"/>
      <c r="K277" s="1"/>
      <c r="L277" s="1"/>
      <c r="M277" s="1"/>
      <c r="N277" s="1"/>
      <c r="O277" s="1"/>
      <c r="P277" s="1"/>
      <c r="Q277" s="1"/>
      <c r="R277" s="1"/>
    </row>
    <row r="278" spans="1:18" ht="9.75" customHeight="1">
      <c r="A278" s="1"/>
      <c r="B278" s="1"/>
      <c r="C278" s="1"/>
      <c r="D278" s="1"/>
      <c r="E278" s="1"/>
      <c r="F278" s="1"/>
      <c r="G278" s="1"/>
      <c r="H278" s="1"/>
      <c r="I278" s="1"/>
      <c r="J278" s="1"/>
      <c r="K278" s="1"/>
      <c r="L278" s="1"/>
      <c r="M278" s="1"/>
      <c r="N278" s="1"/>
      <c r="O278" s="1"/>
      <c r="P278" s="1"/>
      <c r="Q278" s="1"/>
      <c r="R278" s="1"/>
    </row>
    <row r="279" spans="1:18" ht="9.75" customHeight="1">
      <c r="A279" s="1"/>
      <c r="B279" s="1"/>
      <c r="C279" s="1"/>
      <c r="D279" s="1"/>
      <c r="E279" s="1"/>
      <c r="F279" s="1"/>
      <c r="G279" s="1"/>
      <c r="H279" s="1"/>
      <c r="I279" s="1"/>
      <c r="J279" s="1"/>
      <c r="K279" s="1"/>
      <c r="L279" s="1"/>
      <c r="M279" s="1"/>
      <c r="N279" s="1"/>
      <c r="O279" s="1"/>
      <c r="P279" s="1"/>
      <c r="Q279" s="1"/>
      <c r="R279" s="1"/>
    </row>
    <row r="280" spans="1:18" ht="9.75" customHeight="1">
      <c r="A280" s="1"/>
      <c r="B280" s="1"/>
      <c r="C280" s="1"/>
      <c r="D280" s="1"/>
      <c r="E280" s="1"/>
      <c r="F280" s="1"/>
      <c r="G280" s="1"/>
      <c r="H280" s="1"/>
      <c r="I280" s="1"/>
      <c r="J280" s="1"/>
      <c r="K280" s="1"/>
      <c r="L280" s="1"/>
      <c r="M280" s="1"/>
      <c r="N280" s="1"/>
      <c r="O280" s="1"/>
      <c r="P280" s="1"/>
      <c r="Q280" s="1"/>
      <c r="R280" s="1"/>
    </row>
    <row r="281" spans="1:18" ht="9.75" customHeight="1">
      <c r="A281" s="1"/>
      <c r="B281" s="1"/>
      <c r="C281" s="1"/>
      <c r="D281" s="1"/>
      <c r="E281" s="1"/>
      <c r="F281" s="1"/>
      <c r="G281" s="1"/>
      <c r="H281" s="1"/>
      <c r="I281" s="1"/>
      <c r="J281" s="1"/>
      <c r="K281" s="1"/>
      <c r="L281" s="1"/>
      <c r="M281" s="1"/>
      <c r="N281" s="1"/>
      <c r="O281" s="1"/>
      <c r="P281" s="1"/>
      <c r="Q281" s="1"/>
      <c r="R281" s="1"/>
    </row>
    <row r="282" spans="1:18" ht="9.75" customHeight="1">
      <c r="A282" s="1"/>
      <c r="B282" s="1"/>
      <c r="C282" s="1"/>
      <c r="D282" s="1"/>
      <c r="E282" s="1"/>
      <c r="F282" s="1"/>
      <c r="G282" s="1"/>
      <c r="H282" s="1"/>
      <c r="I282" s="1"/>
      <c r="J282" s="1"/>
      <c r="K282" s="1"/>
      <c r="L282" s="1"/>
      <c r="M282" s="1"/>
      <c r="N282" s="1"/>
      <c r="O282" s="1"/>
      <c r="P282" s="1"/>
      <c r="Q282" s="1"/>
      <c r="R282" s="1"/>
    </row>
    <row r="283" spans="1:18" ht="9.75" customHeight="1">
      <c r="A283" s="1"/>
      <c r="B283" s="1"/>
      <c r="C283" s="1"/>
      <c r="D283" s="1"/>
      <c r="E283" s="1"/>
      <c r="F283" s="1"/>
      <c r="G283" s="1"/>
      <c r="H283" s="1"/>
      <c r="I283" s="1"/>
      <c r="J283" s="1"/>
      <c r="K283" s="1"/>
      <c r="L283" s="1"/>
      <c r="M283" s="1"/>
      <c r="N283" s="1"/>
      <c r="O283" s="1"/>
      <c r="P283" s="1"/>
      <c r="Q283" s="1"/>
      <c r="R283" s="1"/>
    </row>
    <row r="284" spans="1:18" ht="9.75" customHeight="1">
      <c r="A284" s="1"/>
      <c r="B284" s="1"/>
      <c r="C284" s="1"/>
      <c r="D284" s="1"/>
      <c r="E284" s="1"/>
      <c r="F284" s="1"/>
      <c r="G284" s="1"/>
      <c r="H284" s="1"/>
      <c r="I284" s="1"/>
      <c r="J284" s="1"/>
      <c r="K284" s="1"/>
      <c r="L284" s="1"/>
      <c r="M284" s="1"/>
      <c r="N284" s="1"/>
      <c r="O284" s="1"/>
      <c r="P284" s="1"/>
      <c r="Q284" s="1"/>
      <c r="R284" s="1"/>
    </row>
    <row r="285" spans="1:18" ht="9.75" customHeight="1">
      <c r="A285" s="1"/>
      <c r="B285" s="1"/>
      <c r="C285" s="1"/>
      <c r="D285" s="1"/>
      <c r="E285" s="1"/>
      <c r="F285" s="1"/>
      <c r="G285" s="1"/>
      <c r="H285" s="1"/>
      <c r="I285" s="1"/>
      <c r="J285" s="1"/>
      <c r="K285" s="1"/>
      <c r="L285" s="1"/>
      <c r="M285" s="1"/>
      <c r="N285" s="1"/>
      <c r="O285" s="1"/>
      <c r="P285" s="1"/>
      <c r="Q285" s="1"/>
      <c r="R285" s="1"/>
    </row>
    <row r="286" spans="1:18" ht="9.75" customHeight="1">
      <c r="A286" s="1"/>
      <c r="B286" s="1"/>
      <c r="C286" s="1"/>
      <c r="D286" s="1"/>
      <c r="E286" s="1"/>
      <c r="F286" s="1"/>
      <c r="G286" s="1"/>
      <c r="H286" s="1"/>
      <c r="I286" s="1"/>
      <c r="J286" s="1"/>
      <c r="K286" s="1"/>
      <c r="L286" s="1"/>
      <c r="M286" s="1"/>
      <c r="N286" s="1"/>
      <c r="O286" s="1"/>
      <c r="P286" s="1"/>
      <c r="Q286" s="1"/>
      <c r="R286" s="1"/>
    </row>
    <row r="287" spans="1:18" ht="9.75" customHeight="1">
      <c r="A287" s="1"/>
      <c r="B287" s="1"/>
      <c r="C287" s="1"/>
      <c r="D287" s="1"/>
      <c r="E287" s="1"/>
      <c r="F287" s="1"/>
      <c r="G287" s="1"/>
      <c r="H287" s="1"/>
      <c r="I287" s="1"/>
      <c r="J287" s="1"/>
      <c r="K287" s="1"/>
      <c r="L287" s="1"/>
      <c r="M287" s="1"/>
      <c r="N287" s="1"/>
      <c r="O287" s="1"/>
      <c r="P287" s="1"/>
      <c r="Q287" s="1"/>
      <c r="R287" s="1"/>
    </row>
    <row r="288" spans="1:18" ht="9.75" customHeight="1">
      <c r="A288" s="1"/>
      <c r="B288" s="1"/>
      <c r="C288" s="1"/>
      <c r="D288" s="1"/>
      <c r="E288" s="1"/>
      <c r="F288" s="1"/>
      <c r="G288" s="1"/>
      <c r="H288" s="1"/>
      <c r="I288" s="1"/>
      <c r="J288" s="1"/>
      <c r="K288" s="1"/>
      <c r="L288" s="1"/>
      <c r="M288" s="1"/>
      <c r="N288" s="1"/>
      <c r="O288" s="1"/>
      <c r="P288" s="1"/>
      <c r="Q288" s="1"/>
      <c r="R288" s="1"/>
    </row>
    <row r="289" spans="1:18" ht="9.75" customHeight="1">
      <c r="A289" s="1"/>
      <c r="B289" s="1"/>
      <c r="C289" s="1"/>
      <c r="D289" s="1"/>
      <c r="E289" s="1"/>
      <c r="F289" s="1"/>
      <c r="G289" s="1"/>
      <c r="H289" s="1"/>
      <c r="I289" s="1"/>
      <c r="J289" s="1"/>
      <c r="K289" s="1"/>
      <c r="L289" s="1"/>
      <c r="M289" s="1"/>
      <c r="N289" s="1"/>
      <c r="O289" s="1"/>
      <c r="P289" s="1"/>
      <c r="Q289" s="1"/>
      <c r="R289" s="1"/>
    </row>
    <row r="290" spans="1:18" ht="9.75" customHeight="1">
      <c r="A290" s="1"/>
      <c r="B290" s="1"/>
      <c r="C290" s="1"/>
      <c r="D290" s="1"/>
      <c r="E290" s="1"/>
      <c r="F290" s="1"/>
      <c r="G290" s="1"/>
      <c r="H290" s="1"/>
      <c r="I290" s="1"/>
      <c r="J290" s="1"/>
      <c r="K290" s="1"/>
      <c r="L290" s="1"/>
      <c r="M290" s="1"/>
      <c r="N290" s="1"/>
      <c r="O290" s="1"/>
      <c r="P290" s="1"/>
      <c r="Q290" s="1"/>
      <c r="R290" s="1"/>
    </row>
    <row r="291" spans="1:18" ht="9.75" customHeight="1">
      <c r="A291" s="1"/>
      <c r="B291" s="1"/>
      <c r="C291" s="1"/>
      <c r="D291" s="1"/>
      <c r="E291" s="1"/>
      <c r="F291" s="1"/>
      <c r="G291" s="1"/>
      <c r="H291" s="1"/>
      <c r="I291" s="1"/>
      <c r="J291" s="1"/>
      <c r="K291" s="1"/>
      <c r="L291" s="1"/>
      <c r="M291" s="1"/>
      <c r="N291" s="1"/>
      <c r="O291" s="1"/>
      <c r="P291" s="1"/>
      <c r="Q291" s="1"/>
      <c r="R291" s="1"/>
    </row>
    <row r="292" spans="1:18" ht="9.75" customHeight="1">
      <c r="A292" s="1"/>
      <c r="B292" s="1"/>
      <c r="C292" s="1"/>
      <c r="D292" s="1"/>
      <c r="E292" s="1"/>
      <c r="F292" s="1"/>
      <c r="G292" s="1"/>
      <c r="H292" s="1"/>
      <c r="I292" s="1"/>
      <c r="J292" s="1"/>
      <c r="K292" s="1"/>
      <c r="L292" s="1"/>
      <c r="M292" s="1"/>
      <c r="N292" s="1"/>
      <c r="O292" s="1"/>
      <c r="P292" s="1"/>
      <c r="Q292" s="1"/>
      <c r="R292" s="1"/>
    </row>
    <row r="293" spans="1:18" ht="9.75" customHeight="1">
      <c r="A293" s="1"/>
      <c r="B293" s="1"/>
      <c r="C293" s="1"/>
      <c r="D293" s="1"/>
      <c r="E293" s="1"/>
      <c r="F293" s="1"/>
      <c r="G293" s="1"/>
      <c r="H293" s="1"/>
      <c r="I293" s="1"/>
      <c r="J293" s="1"/>
      <c r="K293" s="1"/>
      <c r="L293" s="1"/>
      <c r="M293" s="1"/>
      <c r="N293" s="1"/>
      <c r="O293" s="1"/>
      <c r="P293" s="1"/>
      <c r="Q293" s="1"/>
      <c r="R293" s="1"/>
    </row>
    <row r="294" spans="1:18" ht="9.75" customHeight="1">
      <c r="A294" s="1"/>
      <c r="B294" s="1"/>
      <c r="C294" s="1"/>
      <c r="D294" s="1"/>
      <c r="E294" s="1"/>
      <c r="F294" s="1"/>
      <c r="G294" s="1"/>
      <c r="H294" s="1"/>
      <c r="I294" s="1"/>
      <c r="J294" s="1"/>
      <c r="K294" s="1"/>
      <c r="L294" s="1"/>
      <c r="M294" s="1"/>
      <c r="N294" s="1"/>
      <c r="O294" s="1"/>
      <c r="P294" s="1"/>
      <c r="Q294" s="1"/>
      <c r="R294" s="1"/>
    </row>
    <row r="295" spans="1:18" ht="9.75" customHeight="1">
      <c r="A295" s="1"/>
      <c r="B295" s="1"/>
      <c r="C295" s="1"/>
      <c r="D295" s="1"/>
      <c r="E295" s="1"/>
      <c r="F295" s="1"/>
      <c r="G295" s="1"/>
      <c r="H295" s="1"/>
      <c r="I295" s="1"/>
      <c r="J295" s="1"/>
      <c r="K295" s="1"/>
      <c r="L295" s="1"/>
      <c r="M295" s="1"/>
      <c r="N295" s="1"/>
      <c r="O295" s="1"/>
      <c r="P295" s="1"/>
      <c r="Q295" s="1"/>
      <c r="R295" s="1"/>
    </row>
    <row r="296" spans="1:18" ht="9.75" customHeight="1">
      <c r="A296" s="1"/>
      <c r="B296" s="1"/>
      <c r="C296" s="1"/>
      <c r="D296" s="1"/>
      <c r="E296" s="1"/>
      <c r="F296" s="1"/>
      <c r="G296" s="1"/>
      <c r="H296" s="1"/>
      <c r="I296" s="1"/>
      <c r="J296" s="1"/>
      <c r="K296" s="1"/>
      <c r="L296" s="1"/>
      <c r="M296" s="1"/>
      <c r="N296" s="1"/>
      <c r="O296" s="1"/>
      <c r="P296" s="1"/>
      <c r="Q296" s="1"/>
      <c r="R296" s="1"/>
    </row>
    <row r="297" spans="1:18" ht="9.75" customHeight="1">
      <c r="A297" s="1"/>
      <c r="B297" s="1"/>
      <c r="C297" s="1"/>
      <c r="D297" s="1"/>
      <c r="E297" s="1"/>
      <c r="F297" s="1"/>
      <c r="G297" s="1"/>
      <c r="H297" s="1"/>
      <c r="I297" s="1"/>
      <c r="J297" s="1"/>
      <c r="K297" s="1"/>
      <c r="L297" s="1"/>
      <c r="M297" s="1"/>
      <c r="N297" s="1"/>
      <c r="O297" s="1"/>
      <c r="P297" s="1"/>
      <c r="Q297" s="1"/>
      <c r="R297" s="1"/>
    </row>
    <row r="298" spans="1:18" ht="9.75" customHeight="1">
      <c r="A298" s="1"/>
      <c r="B298" s="1"/>
      <c r="C298" s="1"/>
      <c r="D298" s="1"/>
      <c r="E298" s="1"/>
      <c r="F298" s="1"/>
      <c r="G298" s="1"/>
      <c r="H298" s="1"/>
      <c r="I298" s="1"/>
      <c r="J298" s="1"/>
      <c r="K298" s="1"/>
      <c r="L298" s="1"/>
      <c r="M298" s="1"/>
      <c r="N298" s="1"/>
      <c r="O298" s="1"/>
      <c r="P298" s="1"/>
      <c r="Q298" s="1"/>
      <c r="R298" s="1"/>
    </row>
    <row r="299" spans="1:18" ht="9.75" customHeight="1">
      <c r="A299" s="1"/>
      <c r="B299" s="1"/>
      <c r="C299" s="1"/>
      <c r="D299" s="1"/>
      <c r="E299" s="1"/>
      <c r="F299" s="1"/>
      <c r="G299" s="1"/>
      <c r="H299" s="1"/>
      <c r="I299" s="1"/>
      <c r="J299" s="1"/>
      <c r="K299" s="1"/>
      <c r="L299" s="1"/>
      <c r="M299" s="1"/>
      <c r="N299" s="1"/>
      <c r="O299" s="1"/>
      <c r="P299" s="1"/>
      <c r="Q299" s="1"/>
      <c r="R299" s="1"/>
    </row>
    <row r="300" spans="1:18" ht="9.75" customHeight="1">
      <c r="A300" s="1"/>
      <c r="B300" s="1"/>
      <c r="C300" s="1"/>
      <c r="D300" s="1"/>
      <c r="E300" s="1"/>
      <c r="F300" s="1"/>
      <c r="G300" s="1"/>
      <c r="H300" s="1"/>
      <c r="I300" s="1"/>
      <c r="J300" s="1"/>
      <c r="K300" s="1"/>
      <c r="L300" s="1"/>
      <c r="M300" s="1"/>
      <c r="N300" s="1"/>
      <c r="O300" s="1"/>
      <c r="P300" s="1"/>
      <c r="Q300" s="1"/>
      <c r="R300" s="1"/>
    </row>
    <row r="301" spans="1:18" ht="9.75" customHeight="1">
      <c r="A301" s="1"/>
      <c r="B301" s="1"/>
      <c r="C301" s="1"/>
      <c r="D301" s="1"/>
      <c r="E301" s="1"/>
      <c r="F301" s="1"/>
      <c r="G301" s="1"/>
      <c r="H301" s="1"/>
      <c r="I301" s="1"/>
      <c r="J301" s="1"/>
      <c r="K301" s="1"/>
      <c r="L301" s="1"/>
      <c r="M301" s="1"/>
      <c r="N301" s="1"/>
      <c r="O301" s="1"/>
      <c r="P301" s="1"/>
      <c r="Q301" s="1"/>
      <c r="R301" s="1"/>
    </row>
    <row r="302" spans="1:18" ht="9.75" customHeight="1">
      <c r="A302" s="1"/>
      <c r="B302" s="1"/>
      <c r="C302" s="1"/>
      <c r="D302" s="1"/>
      <c r="E302" s="1"/>
      <c r="F302" s="1"/>
      <c r="G302" s="1"/>
      <c r="H302" s="1"/>
      <c r="I302" s="1"/>
      <c r="J302" s="1"/>
      <c r="K302" s="1"/>
      <c r="L302" s="1"/>
      <c r="M302" s="1"/>
      <c r="N302" s="1"/>
      <c r="O302" s="1"/>
      <c r="P302" s="1"/>
      <c r="Q302" s="1"/>
      <c r="R302" s="1"/>
    </row>
    <row r="303" spans="1:18" ht="9.75" customHeight="1">
      <c r="A303" s="1"/>
      <c r="B303" s="1"/>
      <c r="C303" s="1"/>
      <c r="D303" s="1"/>
      <c r="E303" s="1"/>
      <c r="F303" s="1"/>
      <c r="G303" s="1"/>
      <c r="H303" s="1"/>
      <c r="I303" s="1"/>
      <c r="J303" s="1"/>
      <c r="K303" s="1"/>
      <c r="L303" s="1"/>
      <c r="M303" s="1"/>
      <c r="N303" s="1"/>
      <c r="O303" s="1"/>
      <c r="P303" s="1"/>
      <c r="Q303" s="1"/>
      <c r="R303" s="1"/>
    </row>
    <row r="304" spans="1:18" ht="9.75" customHeight="1">
      <c r="A304" s="1"/>
      <c r="B304" s="1"/>
      <c r="C304" s="1"/>
      <c r="D304" s="1"/>
      <c r="E304" s="1"/>
      <c r="F304" s="1"/>
      <c r="G304" s="1"/>
      <c r="H304" s="1"/>
      <c r="I304" s="1"/>
      <c r="J304" s="1"/>
      <c r="K304" s="1"/>
      <c r="L304" s="1"/>
      <c r="M304" s="1"/>
      <c r="N304" s="1"/>
      <c r="O304" s="1"/>
      <c r="P304" s="1"/>
      <c r="Q304" s="1"/>
      <c r="R304" s="1"/>
    </row>
    <row r="305" spans="1:18" ht="9.75" customHeight="1">
      <c r="A305" s="1"/>
      <c r="B305" s="1"/>
      <c r="C305" s="1"/>
      <c r="D305" s="1"/>
      <c r="E305" s="1"/>
      <c r="F305" s="1"/>
      <c r="G305" s="1"/>
      <c r="H305" s="1"/>
      <c r="I305" s="1"/>
      <c r="J305" s="1"/>
      <c r="K305" s="1"/>
      <c r="L305" s="1"/>
      <c r="M305" s="1"/>
      <c r="N305" s="1"/>
      <c r="O305" s="1"/>
      <c r="P305" s="1"/>
      <c r="Q305" s="1"/>
      <c r="R305" s="1"/>
    </row>
    <row r="306" spans="1:18" ht="9.75" customHeight="1">
      <c r="A306" s="1"/>
      <c r="B306" s="1"/>
      <c r="C306" s="1"/>
      <c r="D306" s="1"/>
      <c r="E306" s="1"/>
      <c r="F306" s="1"/>
      <c r="G306" s="1"/>
      <c r="H306" s="1"/>
      <c r="I306" s="1"/>
      <c r="J306" s="1"/>
      <c r="K306" s="1"/>
      <c r="L306" s="1"/>
      <c r="M306" s="1"/>
      <c r="N306" s="1"/>
      <c r="O306" s="1"/>
      <c r="P306" s="1"/>
      <c r="Q306" s="1"/>
      <c r="R306" s="1"/>
    </row>
    <row r="307" spans="1:18" ht="9.75" customHeight="1">
      <c r="A307" s="1"/>
      <c r="B307" s="1"/>
      <c r="C307" s="1"/>
      <c r="D307" s="1"/>
      <c r="E307" s="1"/>
      <c r="F307" s="1"/>
      <c r="G307" s="1"/>
      <c r="H307" s="1"/>
      <c r="I307" s="1"/>
      <c r="J307" s="1"/>
      <c r="K307" s="1"/>
      <c r="L307" s="1"/>
      <c r="M307" s="1"/>
      <c r="N307" s="1"/>
      <c r="O307" s="1"/>
      <c r="P307" s="1"/>
      <c r="Q307" s="1"/>
      <c r="R307" s="1"/>
    </row>
    <row r="308" spans="1:18" ht="9.75" customHeight="1">
      <c r="A308" s="1"/>
      <c r="B308" s="1"/>
      <c r="C308" s="1"/>
      <c r="D308" s="1"/>
      <c r="E308" s="1"/>
      <c r="F308" s="1"/>
      <c r="G308" s="1"/>
      <c r="H308" s="1"/>
      <c r="I308" s="1"/>
      <c r="J308" s="1"/>
      <c r="K308" s="1"/>
      <c r="L308" s="1"/>
      <c r="M308" s="1"/>
      <c r="N308" s="1"/>
      <c r="O308" s="1"/>
      <c r="P308" s="1"/>
      <c r="Q308" s="1"/>
      <c r="R308" s="1"/>
    </row>
    <row r="309" spans="1:18" ht="9.75" customHeight="1">
      <c r="A309" s="1"/>
      <c r="B309" s="1"/>
      <c r="C309" s="1"/>
      <c r="D309" s="1"/>
      <c r="E309" s="1"/>
      <c r="F309" s="1"/>
      <c r="G309" s="1"/>
      <c r="H309" s="1"/>
      <c r="I309" s="1"/>
      <c r="J309" s="1"/>
      <c r="K309" s="1"/>
      <c r="L309" s="1"/>
      <c r="M309" s="1"/>
      <c r="N309" s="1"/>
      <c r="O309" s="1"/>
      <c r="P309" s="1"/>
      <c r="Q309" s="1"/>
      <c r="R309" s="1"/>
    </row>
    <row r="310" spans="1:18" ht="9.75" customHeight="1">
      <c r="A310" s="1"/>
      <c r="B310" s="1"/>
      <c r="C310" s="1"/>
      <c r="D310" s="1"/>
      <c r="E310" s="1"/>
      <c r="F310" s="1"/>
      <c r="G310" s="1"/>
      <c r="H310" s="1"/>
      <c r="I310" s="1"/>
      <c r="J310" s="1"/>
      <c r="K310" s="1"/>
      <c r="L310" s="1"/>
      <c r="M310" s="1"/>
      <c r="N310" s="1"/>
      <c r="O310" s="1"/>
      <c r="P310" s="1"/>
      <c r="Q310" s="1"/>
      <c r="R310" s="1"/>
    </row>
    <row r="311" spans="1:18" ht="9.75" customHeight="1">
      <c r="A311" s="1"/>
      <c r="B311" s="1"/>
      <c r="C311" s="1"/>
      <c r="D311" s="1"/>
      <c r="E311" s="1"/>
      <c r="F311" s="1"/>
      <c r="G311" s="1"/>
      <c r="H311" s="1"/>
      <c r="I311" s="1"/>
      <c r="J311" s="1"/>
      <c r="K311" s="1"/>
      <c r="L311" s="1"/>
      <c r="M311" s="1"/>
      <c r="N311" s="1"/>
      <c r="O311" s="1"/>
      <c r="P311" s="1"/>
      <c r="Q311" s="1"/>
      <c r="R311" s="1"/>
    </row>
    <row r="312" spans="1:18" ht="9.75" customHeight="1">
      <c r="A312" s="1"/>
      <c r="B312" s="1"/>
      <c r="C312" s="1"/>
      <c r="D312" s="1"/>
      <c r="E312" s="1"/>
      <c r="F312" s="1"/>
      <c r="G312" s="1"/>
      <c r="H312" s="1"/>
      <c r="I312" s="1"/>
      <c r="J312" s="1"/>
      <c r="K312" s="1"/>
      <c r="L312" s="1"/>
      <c r="M312" s="1"/>
      <c r="N312" s="1"/>
      <c r="O312" s="1"/>
      <c r="P312" s="1"/>
      <c r="Q312" s="1"/>
      <c r="R312" s="1"/>
    </row>
    <row r="313" spans="1:18" ht="9.75" customHeight="1">
      <c r="A313" s="1"/>
      <c r="B313" s="1"/>
      <c r="C313" s="1"/>
      <c r="D313" s="1"/>
      <c r="E313" s="1"/>
      <c r="F313" s="1"/>
      <c r="G313" s="1"/>
      <c r="H313" s="1"/>
      <c r="I313" s="1"/>
      <c r="J313" s="1"/>
      <c r="K313" s="1"/>
      <c r="L313" s="1"/>
      <c r="M313" s="1"/>
      <c r="N313" s="1"/>
      <c r="O313" s="1"/>
      <c r="P313" s="1"/>
      <c r="Q313" s="1"/>
      <c r="R313" s="1"/>
    </row>
    <row r="314" spans="1:18" ht="9.75" customHeight="1">
      <c r="A314" s="1"/>
      <c r="B314" s="1"/>
      <c r="C314" s="1"/>
      <c r="D314" s="1"/>
      <c r="E314" s="1"/>
      <c r="F314" s="1"/>
      <c r="G314" s="1"/>
      <c r="H314" s="1"/>
      <c r="I314" s="1"/>
      <c r="J314" s="1"/>
      <c r="K314" s="1"/>
      <c r="L314" s="1"/>
      <c r="M314" s="1"/>
      <c r="N314" s="1"/>
      <c r="O314" s="1"/>
      <c r="P314" s="1"/>
      <c r="Q314" s="1"/>
      <c r="R314" s="1"/>
    </row>
    <row r="315" spans="1:18" ht="9.75" customHeight="1">
      <c r="A315" s="1"/>
      <c r="B315" s="1"/>
      <c r="C315" s="1"/>
      <c r="D315" s="1"/>
      <c r="E315" s="1"/>
      <c r="F315" s="1"/>
      <c r="G315" s="1"/>
      <c r="H315" s="1"/>
      <c r="I315" s="1"/>
      <c r="J315" s="1"/>
      <c r="K315" s="1"/>
      <c r="L315" s="1"/>
      <c r="M315" s="1"/>
      <c r="N315" s="1"/>
      <c r="O315" s="1"/>
      <c r="P315" s="1"/>
      <c r="Q315" s="1"/>
      <c r="R315" s="1"/>
    </row>
    <row r="316" spans="1:18" ht="9.75" customHeight="1">
      <c r="A316" s="1"/>
      <c r="B316" s="1"/>
      <c r="C316" s="1"/>
      <c r="D316" s="1"/>
      <c r="E316" s="1"/>
      <c r="F316" s="1"/>
      <c r="G316" s="1"/>
      <c r="H316" s="1"/>
      <c r="I316" s="1"/>
      <c r="J316" s="1"/>
      <c r="K316" s="1"/>
      <c r="L316" s="1"/>
      <c r="M316" s="1"/>
      <c r="N316" s="1"/>
      <c r="O316" s="1"/>
      <c r="P316" s="1"/>
      <c r="Q316" s="1"/>
      <c r="R316" s="1"/>
    </row>
    <row r="317" spans="1:18" ht="9.75" customHeight="1">
      <c r="A317" s="1"/>
      <c r="B317" s="1"/>
      <c r="C317" s="1"/>
      <c r="D317" s="1"/>
      <c r="E317" s="1"/>
      <c r="F317" s="1"/>
      <c r="G317" s="1"/>
      <c r="H317" s="1"/>
      <c r="I317" s="1"/>
      <c r="J317" s="1"/>
      <c r="K317" s="1"/>
      <c r="L317" s="1"/>
      <c r="M317" s="1"/>
      <c r="N317" s="1"/>
      <c r="O317" s="1"/>
      <c r="P317" s="1"/>
      <c r="Q317" s="1"/>
      <c r="R317" s="1"/>
    </row>
    <row r="318" spans="1:18" ht="9.75" customHeight="1">
      <c r="A318" s="1"/>
      <c r="B318" s="1"/>
      <c r="C318" s="1"/>
      <c r="D318" s="1"/>
      <c r="E318" s="1"/>
      <c r="F318" s="1"/>
      <c r="G318" s="1"/>
      <c r="H318" s="1"/>
      <c r="I318" s="1"/>
      <c r="J318" s="1"/>
      <c r="K318" s="1"/>
      <c r="L318" s="1"/>
      <c r="M318" s="1"/>
      <c r="N318" s="1"/>
      <c r="O318" s="1"/>
      <c r="P318" s="1"/>
      <c r="Q318" s="1"/>
      <c r="R318" s="1"/>
    </row>
    <row r="319" spans="1:18" ht="9.75" customHeight="1">
      <c r="A319" s="1"/>
      <c r="B319" s="1"/>
      <c r="C319" s="1"/>
      <c r="D319" s="1"/>
      <c r="E319" s="1"/>
      <c r="F319" s="1"/>
      <c r="G319" s="1"/>
      <c r="H319" s="1"/>
      <c r="I319" s="1"/>
      <c r="J319" s="1"/>
      <c r="K319" s="1"/>
      <c r="L319" s="1"/>
      <c r="M319" s="1"/>
      <c r="N319" s="1"/>
      <c r="O319" s="1"/>
      <c r="P319" s="1"/>
      <c r="Q319" s="1"/>
      <c r="R319" s="1"/>
    </row>
    <row r="320" spans="1:18" ht="9.75" customHeight="1">
      <c r="A320" s="1"/>
      <c r="B320" s="1"/>
      <c r="C320" s="1"/>
      <c r="D320" s="1"/>
      <c r="E320" s="1"/>
      <c r="F320" s="1"/>
      <c r="G320" s="1"/>
      <c r="H320" s="1"/>
      <c r="I320" s="1"/>
      <c r="J320" s="1"/>
      <c r="K320" s="1"/>
      <c r="L320" s="1"/>
      <c r="M320" s="1"/>
      <c r="N320" s="1"/>
      <c r="O320" s="1"/>
      <c r="P320" s="1"/>
      <c r="Q320" s="1"/>
      <c r="R320" s="1"/>
    </row>
    <row r="321" spans="1:18" ht="9.75" customHeight="1">
      <c r="A321" s="1"/>
      <c r="B321" s="1"/>
      <c r="C321" s="1"/>
      <c r="D321" s="1"/>
      <c r="E321" s="1"/>
      <c r="F321" s="1"/>
      <c r="G321" s="1"/>
      <c r="H321" s="1"/>
      <c r="I321" s="1"/>
      <c r="J321" s="1"/>
      <c r="K321" s="1"/>
      <c r="L321" s="1"/>
      <c r="M321" s="1"/>
      <c r="N321" s="1"/>
      <c r="O321" s="1"/>
      <c r="P321" s="1"/>
      <c r="Q321" s="1"/>
      <c r="R321" s="1"/>
    </row>
    <row r="322" spans="1:18" ht="9.75" customHeight="1">
      <c r="A322" s="1"/>
      <c r="B322" s="1"/>
      <c r="C322" s="1"/>
      <c r="D322" s="1"/>
      <c r="E322" s="1"/>
      <c r="F322" s="1"/>
      <c r="G322" s="1"/>
      <c r="H322" s="1"/>
      <c r="I322" s="1"/>
      <c r="J322" s="1"/>
      <c r="K322" s="1"/>
      <c r="L322" s="1"/>
      <c r="M322" s="1"/>
      <c r="N322" s="1"/>
      <c r="O322" s="1"/>
      <c r="P322" s="1"/>
      <c r="Q322" s="1"/>
      <c r="R322" s="1"/>
    </row>
    <row r="323" spans="1:18" ht="9.75" customHeight="1">
      <c r="A323" s="1"/>
      <c r="B323" s="1"/>
      <c r="C323" s="1"/>
      <c r="D323" s="1"/>
      <c r="E323" s="1"/>
      <c r="F323" s="1"/>
      <c r="G323" s="1"/>
      <c r="H323" s="1"/>
      <c r="I323" s="1"/>
      <c r="J323" s="1"/>
      <c r="K323" s="1"/>
      <c r="L323" s="1"/>
      <c r="M323" s="1"/>
      <c r="N323" s="1"/>
      <c r="O323" s="1"/>
      <c r="P323" s="1"/>
      <c r="Q323" s="1"/>
      <c r="R323" s="1"/>
    </row>
    <row r="324" spans="1:18" ht="9.75" customHeight="1">
      <c r="A324" s="1"/>
      <c r="B324" s="1"/>
      <c r="C324" s="1"/>
      <c r="D324" s="1"/>
      <c r="E324" s="1"/>
      <c r="F324" s="1"/>
      <c r="G324" s="1"/>
      <c r="H324" s="1"/>
      <c r="I324" s="1"/>
      <c r="J324" s="1"/>
      <c r="K324" s="1"/>
      <c r="L324" s="1"/>
      <c r="M324" s="1"/>
      <c r="N324" s="1"/>
      <c r="O324" s="1"/>
      <c r="P324" s="1"/>
      <c r="Q324" s="1"/>
      <c r="R324" s="1"/>
    </row>
    <row r="325" spans="1:18" ht="9.75" customHeight="1">
      <c r="A325" s="1"/>
      <c r="B325" s="1"/>
      <c r="C325" s="1"/>
      <c r="D325" s="1"/>
      <c r="E325" s="1"/>
      <c r="F325" s="1"/>
      <c r="G325" s="1"/>
      <c r="H325" s="1"/>
      <c r="I325" s="1"/>
      <c r="J325" s="1"/>
      <c r="K325" s="1"/>
      <c r="L325" s="1"/>
      <c r="M325" s="1"/>
      <c r="N325" s="1"/>
      <c r="O325" s="1"/>
      <c r="P325" s="1"/>
      <c r="Q325" s="1"/>
      <c r="R325" s="1"/>
    </row>
    <row r="326" spans="1:18" ht="9.75" customHeight="1">
      <c r="A326" s="1"/>
      <c r="B326" s="1"/>
      <c r="C326" s="1"/>
      <c r="D326" s="1"/>
      <c r="E326" s="1"/>
      <c r="F326" s="1"/>
      <c r="G326" s="1"/>
      <c r="H326" s="1"/>
      <c r="I326" s="1"/>
      <c r="J326" s="1"/>
      <c r="K326" s="1"/>
      <c r="L326" s="1"/>
      <c r="M326" s="1"/>
      <c r="N326" s="1"/>
      <c r="O326" s="1"/>
      <c r="P326" s="1"/>
      <c r="Q326" s="1"/>
      <c r="R326" s="1"/>
    </row>
    <row r="327" spans="1:18" ht="9.75" customHeight="1">
      <c r="A327" s="1"/>
      <c r="B327" s="1"/>
      <c r="C327" s="1"/>
      <c r="D327" s="1"/>
      <c r="E327" s="1"/>
      <c r="F327" s="1"/>
      <c r="G327" s="1"/>
      <c r="H327" s="1"/>
      <c r="I327" s="1"/>
      <c r="J327" s="1"/>
      <c r="K327" s="1"/>
      <c r="L327" s="1"/>
      <c r="M327" s="1"/>
      <c r="N327" s="1"/>
      <c r="O327" s="1"/>
      <c r="P327" s="1"/>
      <c r="Q327" s="1"/>
      <c r="R327" s="1"/>
    </row>
    <row r="328" spans="1:18" ht="9.75" customHeight="1">
      <c r="A328" s="1"/>
      <c r="B328" s="1"/>
      <c r="C328" s="1"/>
      <c r="D328" s="1"/>
      <c r="E328" s="1"/>
      <c r="F328" s="1"/>
      <c r="G328" s="1"/>
      <c r="H328" s="1"/>
      <c r="I328" s="1"/>
      <c r="J328" s="1"/>
      <c r="K328" s="1"/>
      <c r="L328" s="1"/>
      <c r="M328" s="1"/>
      <c r="N328" s="1"/>
      <c r="O328" s="1"/>
      <c r="P328" s="1"/>
      <c r="Q328" s="1"/>
      <c r="R328" s="1"/>
    </row>
    <row r="329" spans="1:18" ht="9.75" customHeight="1">
      <c r="A329" s="1"/>
      <c r="B329" s="1"/>
      <c r="C329" s="1"/>
      <c r="D329" s="1"/>
      <c r="E329" s="1"/>
      <c r="F329" s="1"/>
      <c r="G329" s="1"/>
      <c r="H329" s="1"/>
      <c r="I329" s="1"/>
      <c r="J329" s="1"/>
      <c r="K329" s="1"/>
      <c r="L329" s="1"/>
      <c r="M329" s="1"/>
      <c r="N329" s="1"/>
      <c r="O329" s="1"/>
      <c r="P329" s="1"/>
      <c r="Q329" s="1"/>
      <c r="R329" s="1"/>
    </row>
    <row r="330" spans="1:18" ht="9.75" customHeight="1">
      <c r="A330" s="1"/>
      <c r="B330" s="1"/>
      <c r="C330" s="1"/>
      <c r="D330" s="1"/>
      <c r="E330" s="1"/>
      <c r="F330" s="1"/>
      <c r="G330" s="1"/>
      <c r="H330" s="1"/>
      <c r="I330" s="1"/>
      <c r="J330" s="1"/>
      <c r="K330" s="1"/>
      <c r="L330" s="1"/>
      <c r="M330" s="1"/>
      <c r="N330" s="1"/>
      <c r="O330" s="1"/>
      <c r="P330" s="1"/>
      <c r="Q330" s="1"/>
      <c r="R330" s="1"/>
    </row>
    <row r="331" spans="1:18" ht="9.75" customHeight="1">
      <c r="A331" s="1"/>
      <c r="B331" s="1"/>
      <c r="C331" s="1"/>
      <c r="D331" s="1"/>
      <c r="E331" s="1"/>
      <c r="F331" s="1"/>
      <c r="G331" s="1"/>
      <c r="H331" s="1"/>
      <c r="I331" s="1"/>
      <c r="J331" s="1"/>
      <c r="K331" s="1"/>
      <c r="L331" s="1"/>
      <c r="M331" s="1"/>
      <c r="N331" s="1"/>
      <c r="O331" s="1"/>
      <c r="P331" s="1"/>
      <c r="Q331" s="1"/>
      <c r="R331" s="1"/>
    </row>
    <row r="332" spans="1:18" ht="9.75" customHeight="1">
      <c r="A332" s="1"/>
      <c r="B332" s="1"/>
      <c r="C332" s="1"/>
      <c r="D332" s="1"/>
      <c r="E332" s="1"/>
      <c r="F332" s="1"/>
      <c r="G332" s="1"/>
      <c r="H332" s="1"/>
      <c r="I332" s="1"/>
      <c r="J332" s="1"/>
      <c r="K332" s="1"/>
      <c r="L332" s="1"/>
      <c r="M332" s="1"/>
      <c r="N332" s="1"/>
      <c r="O332" s="1"/>
      <c r="P332" s="1"/>
      <c r="Q332" s="1"/>
      <c r="R332" s="1"/>
    </row>
    <row r="333" spans="1:18" ht="9.75" customHeight="1">
      <c r="A333" s="1"/>
      <c r="B333" s="1"/>
      <c r="C333" s="1"/>
      <c r="D333" s="1"/>
      <c r="E333" s="1"/>
      <c r="F333" s="1"/>
      <c r="G333" s="1"/>
      <c r="H333" s="1"/>
      <c r="I333" s="1"/>
      <c r="J333" s="1"/>
      <c r="K333" s="1"/>
      <c r="L333" s="1"/>
      <c r="M333" s="1"/>
      <c r="N333" s="1"/>
      <c r="O333" s="1"/>
      <c r="P333" s="1"/>
      <c r="Q333" s="1"/>
      <c r="R333" s="1"/>
    </row>
    <row r="334" spans="1:18" ht="9.75" customHeight="1">
      <c r="A334" s="1"/>
      <c r="B334" s="1"/>
      <c r="C334" s="1"/>
      <c r="D334" s="1"/>
      <c r="E334" s="1"/>
      <c r="F334" s="1"/>
      <c r="G334" s="1"/>
      <c r="H334" s="1"/>
      <c r="I334" s="1"/>
      <c r="J334" s="1"/>
      <c r="K334" s="1"/>
      <c r="L334" s="1"/>
      <c r="M334" s="1"/>
      <c r="N334" s="1"/>
      <c r="O334" s="1"/>
      <c r="P334" s="1"/>
      <c r="Q334" s="1"/>
      <c r="R334" s="1"/>
    </row>
    <row r="335" spans="1:18" ht="9.75" customHeight="1">
      <c r="A335" s="1"/>
      <c r="B335" s="1"/>
      <c r="C335" s="1"/>
      <c r="D335" s="1"/>
      <c r="E335" s="1"/>
      <c r="F335" s="1"/>
      <c r="G335" s="1"/>
      <c r="H335" s="1"/>
      <c r="I335" s="1"/>
      <c r="J335" s="1"/>
      <c r="K335" s="1"/>
      <c r="L335" s="1"/>
      <c r="M335" s="1"/>
      <c r="N335" s="1"/>
      <c r="O335" s="1"/>
      <c r="P335" s="1"/>
      <c r="Q335" s="1"/>
      <c r="R335" s="1"/>
    </row>
    <row r="336" spans="1:18" ht="9.75" customHeight="1">
      <c r="A336" s="1"/>
      <c r="B336" s="1"/>
      <c r="C336" s="1"/>
      <c r="D336" s="1"/>
      <c r="E336" s="1"/>
      <c r="F336" s="1"/>
      <c r="G336" s="1"/>
      <c r="H336" s="1"/>
      <c r="I336" s="1"/>
      <c r="J336" s="1"/>
      <c r="K336" s="1"/>
      <c r="L336" s="1"/>
      <c r="M336" s="1"/>
      <c r="N336" s="1"/>
      <c r="O336" s="1"/>
      <c r="P336" s="1"/>
      <c r="Q336" s="1"/>
      <c r="R336" s="1"/>
    </row>
    <row r="337" spans="1:18" ht="9.75" customHeight="1">
      <c r="A337" s="1"/>
      <c r="B337" s="1"/>
      <c r="C337" s="1"/>
      <c r="D337" s="1"/>
      <c r="E337" s="1"/>
      <c r="F337" s="1"/>
      <c r="G337" s="1"/>
      <c r="H337" s="1"/>
      <c r="I337" s="1"/>
      <c r="J337" s="1"/>
      <c r="K337" s="1"/>
      <c r="L337" s="1"/>
      <c r="M337" s="1"/>
      <c r="N337" s="1"/>
      <c r="O337" s="1"/>
      <c r="P337" s="1"/>
      <c r="Q337" s="1"/>
      <c r="R337" s="1"/>
    </row>
    <row r="338" spans="1:18" ht="9.75" customHeight="1">
      <c r="A338" s="1"/>
      <c r="B338" s="1"/>
      <c r="C338" s="1"/>
      <c r="D338" s="1"/>
      <c r="E338" s="1"/>
      <c r="F338" s="1"/>
      <c r="G338" s="1"/>
      <c r="H338" s="1"/>
      <c r="I338" s="1"/>
      <c r="J338" s="1"/>
      <c r="K338" s="1"/>
      <c r="L338" s="1"/>
      <c r="M338" s="1"/>
      <c r="N338" s="1"/>
      <c r="O338" s="1"/>
      <c r="P338" s="1"/>
      <c r="Q338" s="1"/>
      <c r="R338" s="1"/>
    </row>
    <row r="339" spans="1:18" ht="9.75" customHeight="1">
      <c r="A339" s="1"/>
      <c r="B339" s="1"/>
      <c r="C339" s="1"/>
      <c r="D339" s="1"/>
      <c r="E339" s="1"/>
      <c r="F339" s="1"/>
      <c r="G339" s="1"/>
      <c r="H339" s="1"/>
      <c r="I339" s="1"/>
      <c r="J339" s="1"/>
      <c r="K339" s="1"/>
      <c r="L339" s="1"/>
      <c r="M339" s="1"/>
      <c r="N339" s="1"/>
      <c r="O339" s="1"/>
      <c r="P339" s="1"/>
      <c r="Q339" s="1"/>
      <c r="R339" s="1"/>
    </row>
    <row r="340" spans="1:18" ht="9.75" customHeight="1">
      <c r="A340" s="1"/>
      <c r="B340" s="1"/>
      <c r="C340" s="1"/>
      <c r="D340" s="1"/>
      <c r="E340" s="1"/>
      <c r="F340" s="1"/>
      <c r="G340" s="1"/>
      <c r="H340" s="1"/>
      <c r="I340" s="1"/>
      <c r="J340" s="1"/>
      <c r="K340" s="1"/>
      <c r="L340" s="1"/>
      <c r="M340" s="1"/>
      <c r="N340" s="1"/>
      <c r="O340" s="1"/>
      <c r="P340" s="1"/>
      <c r="Q340" s="1"/>
      <c r="R340" s="1"/>
    </row>
    <row r="341" spans="1:18" ht="9.75" customHeight="1">
      <c r="A341" s="1"/>
      <c r="B341" s="1"/>
      <c r="C341" s="1"/>
      <c r="D341" s="1"/>
      <c r="E341" s="1"/>
      <c r="F341" s="1"/>
      <c r="G341" s="1"/>
      <c r="H341" s="1"/>
      <c r="I341" s="1"/>
      <c r="J341" s="1"/>
      <c r="K341" s="1"/>
      <c r="L341" s="1"/>
      <c r="M341" s="1"/>
      <c r="N341" s="1"/>
      <c r="O341" s="1"/>
      <c r="P341" s="1"/>
      <c r="Q341" s="1"/>
      <c r="R341" s="1"/>
    </row>
    <row r="342" spans="1:18" ht="9.75" customHeight="1">
      <c r="A342" s="1"/>
      <c r="B342" s="1"/>
      <c r="C342" s="1"/>
      <c r="D342" s="1"/>
      <c r="E342" s="1"/>
      <c r="F342" s="1"/>
      <c r="G342" s="1"/>
      <c r="H342" s="1"/>
      <c r="I342" s="1"/>
      <c r="J342" s="1"/>
      <c r="K342" s="1"/>
      <c r="L342" s="1"/>
      <c r="M342" s="1"/>
      <c r="N342" s="1"/>
      <c r="O342" s="1"/>
      <c r="P342" s="1"/>
      <c r="Q342" s="1"/>
      <c r="R342" s="1"/>
    </row>
    <row r="343" spans="1:18" ht="9.75" customHeight="1">
      <c r="A343" s="1"/>
      <c r="B343" s="1"/>
      <c r="C343" s="1"/>
      <c r="D343" s="1"/>
      <c r="E343" s="1"/>
      <c r="F343" s="1"/>
      <c r="G343" s="1"/>
      <c r="H343" s="1"/>
      <c r="I343" s="1"/>
      <c r="J343" s="1"/>
      <c r="K343" s="1"/>
      <c r="L343" s="1"/>
      <c r="M343" s="1"/>
      <c r="N343" s="1"/>
      <c r="O343" s="1"/>
      <c r="P343" s="1"/>
      <c r="Q343" s="1"/>
      <c r="R343" s="1"/>
    </row>
    <row r="344" spans="1:18" ht="9.75" customHeight="1">
      <c r="A344" s="1"/>
      <c r="B344" s="1"/>
      <c r="C344" s="1"/>
      <c r="D344" s="1"/>
      <c r="E344" s="1"/>
      <c r="F344" s="1"/>
      <c r="G344" s="1"/>
      <c r="H344" s="1"/>
      <c r="I344" s="1"/>
      <c r="J344" s="1"/>
      <c r="K344" s="1"/>
      <c r="L344" s="1"/>
      <c r="M344" s="1"/>
      <c r="N344" s="1"/>
      <c r="O344" s="1"/>
      <c r="P344" s="1"/>
      <c r="Q344" s="1"/>
      <c r="R344" s="1"/>
    </row>
    <row r="345" spans="1:18" ht="9.75" customHeight="1">
      <c r="A345" s="1"/>
      <c r="B345" s="1"/>
      <c r="C345" s="1"/>
      <c r="D345" s="1"/>
      <c r="E345" s="1"/>
      <c r="F345" s="1"/>
      <c r="G345" s="1"/>
      <c r="H345" s="1"/>
      <c r="I345" s="1"/>
      <c r="J345" s="1"/>
      <c r="K345" s="1"/>
      <c r="L345" s="1"/>
      <c r="M345" s="1"/>
      <c r="N345" s="1"/>
      <c r="O345" s="1"/>
      <c r="P345" s="1"/>
      <c r="Q345" s="1"/>
      <c r="R345" s="1"/>
    </row>
    <row r="346" spans="1:18" ht="9.75" customHeight="1">
      <c r="A346" s="1"/>
      <c r="B346" s="1"/>
      <c r="C346" s="1"/>
      <c r="D346" s="1"/>
      <c r="E346" s="1"/>
      <c r="F346" s="1"/>
      <c r="G346" s="1"/>
      <c r="H346" s="1"/>
      <c r="I346" s="1"/>
      <c r="J346" s="1"/>
      <c r="K346" s="1"/>
      <c r="L346" s="1"/>
      <c r="M346" s="1"/>
      <c r="N346" s="1"/>
      <c r="O346" s="1"/>
      <c r="P346" s="1"/>
      <c r="Q346" s="1"/>
      <c r="R346" s="1"/>
    </row>
    <row r="347" spans="1:18" ht="9.75" customHeight="1">
      <c r="A347" s="1"/>
      <c r="B347" s="1"/>
      <c r="C347" s="1"/>
      <c r="D347" s="1"/>
      <c r="E347" s="1"/>
      <c r="F347" s="1"/>
      <c r="G347" s="1"/>
      <c r="H347" s="1"/>
      <c r="I347" s="1"/>
      <c r="J347" s="1"/>
      <c r="K347" s="1"/>
      <c r="L347" s="1"/>
      <c r="M347" s="1"/>
      <c r="N347" s="1"/>
      <c r="O347" s="1"/>
      <c r="P347" s="1"/>
      <c r="Q347" s="1"/>
      <c r="R347" s="1"/>
    </row>
    <row r="348" spans="1:18" ht="9.75" customHeight="1">
      <c r="A348" s="1"/>
      <c r="B348" s="1"/>
      <c r="C348" s="1"/>
      <c r="D348" s="1"/>
      <c r="E348" s="1"/>
      <c r="F348" s="1"/>
      <c r="G348" s="1"/>
      <c r="H348" s="1"/>
      <c r="I348" s="1"/>
      <c r="J348" s="1"/>
      <c r="K348" s="1"/>
      <c r="L348" s="1"/>
      <c r="M348" s="1"/>
      <c r="N348" s="1"/>
      <c r="O348" s="1"/>
      <c r="P348" s="1"/>
      <c r="Q348" s="1"/>
      <c r="R348" s="1"/>
    </row>
    <row r="349" spans="1:18" ht="9.75" customHeight="1">
      <c r="A349" s="1"/>
      <c r="B349" s="1"/>
      <c r="C349" s="1"/>
      <c r="D349" s="1"/>
      <c r="E349" s="1"/>
      <c r="F349" s="1"/>
      <c r="G349" s="1"/>
      <c r="H349" s="1"/>
      <c r="I349" s="1"/>
      <c r="J349" s="1"/>
      <c r="K349" s="1"/>
      <c r="L349" s="1"/>
      <c r="M349" s="1"/>
      <c r="N349" s="1"/>
      <c r="O349" s="1"/>
      <c r="P349" s="1"/>
      <c r="Q349" s="1"/>
      <c r="R349" s="1"/>
    </row>
    <row r="350" spans="1:18" ht="9.75" customHeight="1">
      <c r="A350" s="1"/>
      <c r="B350" s="1"/>
      <c r="C350" s="1"/>
      <c r="D350" s="1"/>
      <c r="E350" s="1"/>
      <c r="F350" s="1"/>
      <c r="G350" s="1"/>
      <c r="H350" s="1"/>
      <c r="I350" s="1"/>
      <c r="J350" s="1"/>
      <c r="K350" s="1"/>
      <c r="L350" s="1"/>
      <c r="M350" s="1"/>
      <c r="N350" s="1"/>
      <c r="O350" s="1"/>
      <c r="P350" s="1"/>
      <c r="Q350" s="1"/>
      <c r="R350" s="1"/>
    </row>
    <row r="351" spans="1:18" ht="9.75" customHeight="1">
      <c r="A351" s="1"/>
      <c r="B351" s="1"/>
      <c r="C351" s="1"/>
      <c r="D351" s="1"/>
      <c r="E351" s="1"/>
      <c r="F351" s="1"/>
      <c r="G351" s="1"/>
      <c r="H351" s="1"/>
      <c r="I351" s="1"/>
      <c r="J351" s="1"/>
      <c r="K351" s="1"/>
      <c r="L351" s="1"/>
      <c r="M351" s="1"/>
      <c r="N351" s="1"/>
      <c r="O351" s="1"/>
      <c r="P351" s="1"/>
      <c r="Q351" s="1"/>
      <c r="R351" s="1"/>
    </row>
    <row r="352" spans="1:18" ht="9.75" customHeight="1">
      <c r="A352" s="1"/>
      <c r="B352" s="1"/>
      <c r="C352" s="1"/>
      <c r="D352" s="1"/>
      <c r="E352" s="1"/>
      <c r="F352" s="1"/>
      <c r="G352" s="1"/>
      <c r="H352" s="1"/>
      <c r="I352" s="1"/>
      <c r="J352" s="1"/>
      <c r="K352" s="1"/>
      <c r="L352" s="1"/>
      <c r="M352" s="1"/>
      <c r="N352" s="1"/>
      <c r="O352" s="1"/>
      <c r="P352" s="1"/>
      <c r="Q352" s="1"/>
      <c r="R352" s="1"/>
    </row>
    <row r="353" spans="1:18" ht="9.75" customHeight="1">
      <c r="A353" s="1"/>
      <c r="B353" s="1"/>
      <c r="C353" s="1"/>
      <c r="D353" s="1"/>
      <c r="E353" s="1"/>
      <c r="F353" s="1"/>
      <c r="G353" s="1"/>
      <c r="H353" s="1"/>
      <c r="I353" s="1"/>
      <c r="J353" s="1"/>
      <c r="K353" s="1"/>
      <c r="L353" s="1"/>
      <c r="M353" s="1"/>
      <c r="N353" s="1"/>
      <c r="O353" s="1"/>
      <c r="P353" s="1"/>
      <c r="Q353" s="1"/>
      <c r="R353" s="1"/>
    </row>
    <row r="354" spans="1:18" ht="9.75" customHeight="1">
      <c r="A354" s="1"/>
      <c r="B354" s="1"/>
      <c r="C354" s="1"/>
      <c r="D354" s="1"/>
      <c r="E354" s="1"/>
      <c r="F354" s="1"/>
      <c r="G354" s="1"/>
      <c r="H354" s="1"/>
      <c r="I354" s="1"/>
      <c r="J354" s="1"/>
      <c r="K354" s="1"/>
      <c r="L354" s="1"/>
      <c r="M354" s="1"/>
      <c r="N354" s="1"/>
      <c r="O354" s="1"/>
      <c r="P354" s="1"/>
      <c r="Q354" s="1"/>
      <c r="R354" s="1"/>
    </row>
    <row r="355" spans="1:18" ht="9.75" customHeight="1">
      <c r="A355" s="1"/>
      <c r="B355" s="1"/>
      <c r="C355" s="1"/>
      <c r="D355" s="1"/>
      <c r="E355" s="1"/>
      <c r="F355" s="1"/>
      <c r="G355" s="1"/>
      <c r="H355" s="1"/>
      <c r="I355" s="1"/>
      <c r="J355" s="1"/>
      <c r="K355" s="1"/>
      <c r="L355" s="1"/>
      <c r="M355" s="1"/>
      <c r="N355" s="1"/>
      <c r="O355" s="1"/>
      <c r="P355" s="1"/>
      <c r="Q355" s="1"/>
      <c r="R355" s="1"/>
    </row>
    <row r="356" spans="1:18" ht="9.75" customHeight="1">
      <c r="A356" s="1"/>
      <c r="B356" s="1"/>
      <c r="C356" s="1"/>
      <c r="D356" s="1"/>
      <c r="E356" s="1"/>
      <c r="F356" s="1"/>
      <c r="G356" s="1"/>
      <c r="H356" s="1"/>
      <c r="I356" s="1"/>
      <c r="J356" s="1"/>
      <c r="K356" s="1"/>
      <c r="L356" s="1"/>
      <c r="M356" s="1"/>
      <c r="N356" s="1"/>
      <c r="O356" s="1"/>
      <c r="P356" s="1"/>
      <c r="Q356" s="1"/>
      <c r="R356" s="1"/>
    </row>
    <row r="357" spans="1:18" ht="9.75" customHeight="1">
      <c r="A357" s="1"/>
      <c r="B357" s="1"/>
      <c r="C357" s="1"/>
      <c r="D357" s="1"/>
      <c r="E357" s="1"/>
      <c r="F357" s="1"/>
      <c r="G357" s="1"/>
      <c r="H357" s="1"/>
      <c r="I357" s="1"/>
      <c r="J357" s="1"/>
      <c r="K357" s="1"/>
      <c r="L357" s="1"/>
      <c r="M357" s="1"/>
      <c r="N357" s="1"/>
      <c r="O357" s="1"/>
      <c r="P357" s="1"/>
      <c r="Q357" s="1"/>
      <c r="R357" s="1"/>
    </row>
    <row r="358" spans="1:18" ht="9.75" customHeight="1">
      <c r="A358" s="1"/>
      <c r="B358" s="1"/>
      <c r="C358" s="1"/>
      <c r="D358" s="1"/>
      <c r="E358" s="1"/>
      <c r="F358" s="1"/>
      <c r="G358" s="1"/>
      <c r="H358" s="1"/>
      <c r="I358" s="1"/>
      <c r="J358" s="1"/>
      <c r="K358" s="1"/>
      <c r="L358" s="1"/>
      <c r="M358" s="1"/>
      <c r="N358" s="1"/>
      <c r="O358" s="1"/>
      <c r="P358" s="1"/>
      <c r="Q358" s="1"/>
      <c r="R358" s="1"/>
    </row>
    <row r="359" spans="1:18" ht="9.75" customHeight="1">
      <c r="A359" s="1"/>
      <c r="B359" s="1"/>
      <c r="C359" s="1"/>
      <c r="D359" s="1"/>
      <c r="E359" s="1"/>
      <c r="F359" s="1"/>
      <c r="G359" s="1"/>
      <c r="H359" s="1"/>
      <c r="I359" s="1"/>
      <c r="J359" s="1"/>
      <c r="K359" s="1"/>
      <c r="L359" s="1"/>
      <c r="M359" s="1"/>
      <c r="N359" s="1"/>
      <c r="O359" s="1"/>
      <c r="P359" s="1"/>
      <c r="Q359" s="1"/>
      <c r="R359" s="1"/>
    </row>
    <row r="360" spans="1:18" ht="9.75" customHeight="1">
      <c r="A360" s="1"/>
      <c r="B360" s="1"/>
      <c r="C360" s="1"/>
      <c r="D360" s="1"/>
      <c r="E360" s="1"/>
      <c r="F360" s="1"/>
      <c r="G360" s="1"/>
      <c r="H360" s="1"/>
      <c r="I360" s="1"/>
      <c r="J360" s="1"/>
      <c r="K360" s="1"/>
      <c r="L360" s="1"/>
      <c r="M360" s="1"/>
      <c r="N360" s="1"/>
      <c r="O360" s="1"/>
      <c r="P360" s="1"/>
      <c r="Q360" s="1"/>
      <c r="R360" s="1"/>
    </row>
    <row r="361" spans="1:18" ht="9.75" customHeight="1">
      <c r="A361" s="1"/>
      <c r="B361" s="1"/>
      <c r="C361" s="1"/>
      <c r="D361" s="1"/>
      <c r="E361" s="1"/>
      <c r="F361" s="1"/>
      <c r="G361" s="1"/>
      <c r="H361" s="1"/>
      <c r="I361" s="1"/>
      <c r="J361" s="1"/>
      <c r="K361" s="1"/>
      <c r="L361" s="1"/>
      <c r="M361" s="1"/>
      <c r="N361" s="1"/>
      <c r="O361" s="1"/>
      <c r="P361" s="1"/>
      <c r="Q361" s="1"/>
      <c r="R361" s="1"/>
    </row>
    <row r="362" spans="1:18" ht="9.75" customHeight="1">
      <c r="A362" s="1"/>
      <c r="B362" s="1"/>
      <c r="C362" s="1"/>
      <c r="D362" s="1"/>
      <c r="E362" s="1"/>
      <c r="F362" s="1"/>
      <c r="G362" s="1"/>
      <c r="H362" s="1"/>
      <c r="I362" s="1"/>
      <c r="J362" s="1"/>
      <c r="K362" s="1"/>
      <c r="L362" s="1"/>
      <c r="M362" s="1"/>
      <c r="N362" s="1"/>
      <c r="O362" s="1"/>
      <c r="P362" s="1"/>
      <c r="Q362" s="1"/>
      <c r="R362" s="1"/>
    </row>
    <row r="363" spans="1:18" ht="9.75" customHeight="1">
      <c r="A363" s="1"/>
      <c r="B363" s="1"/>
      <c r="C363" s="1"/>
      <c r="D363" s="1"/>
      <c r="E363" s="1"/>
      <c r="F363" s="1"/>
      <c r="G363" s="1"/>
      <c r="H363" s="1"/>
      <c r="I363" s="1"/>
      <c r="J363" s="1"/>
      <c r="K363" s="1"/>
      <c r="L363" s="1"/>
      <c r="M363" s="1"/>
      <c r="N363" s="1"/>
      <c r="O363" s="1"/>
      <c r="P363" s="1"/>
      <c r="Q363" s="1"/>
      <c r="R363" s="1"/>
    </row>
    <row r="364" spans="1:18" ht="9.75" customHeight="1">
      <c r="A364" s="1"/>
      <c r="B364" s="1"/>
      <c r="C364" s="1"/>
      <c r="D364" s="1"/>
      <c r="E364" s="1"/>
      <c r="F364" s="1"/>
      <c r="G364" s="1"/>
      <c r="H364" s="1"/>
      <c r="I364" s="1"/>
      <c r="J364" s="1"/>
      <c r="K364" s="1"/>
      <c r="L364" s="1"/>
      <c r="M364" s="1"/>
      <c r="N364" s="1"/>
      <c r="O364" s="1"/>
      <c r="P364" s="1"/>
      <c r="Q364" s="1"/>
      <c r="R364" s="1"/>
    </row>
    <row r="365" spans="1:18" ht="9.75" customHeight="1">
      <c r="A365" s="1"/>
      <c r="B365" s="1"/>
      <c r="C365" s="1"/>
      <c r="D365" s="1"/>
      <c r="E365" s="1"/>
      <c r="F365" s="1"/>
      <c r="G365" s="1"/>
      <c r="H365" s="1"/>
      <c r="I365" s="1"/>
      <c r="J365" s="1"/>
      <c r="K365" s="1"/>
      <c r="L365" s="1"/>
      <c r="M365" s="1"/>
      <c r="N365" s="1"/>
      <c r="O365" s="1"/>
      <c r="P365" s="1"/>
      <c r="Q365" s="1"/>
      <c r="R365" s="1"/>
    </row>
    <row r="366" spans="1:18" ht="9.75" customHeight="1">
      <c r="A366" s="1"/>
      <c r="B366" s="1"/>
      <c r="C366" s="1"/>
      <c r="D366" s="1"/>
      <c r="E366" s="1"/>
      <c r="F366" s="1"/>
      <c r="G366" s="1"/>
      <c r="H366" s="1"/>
      <c r="I366" s="1"/>
      <c r="J366" s="1"/>
      <c r="K366" s="1"/>
      <c r="L366" s="1"/>
      <c r="M366" s="1"/>
      <c r="N366" s="1"/>
      <c r="O366" s="1"/>
      <c r="P366" s="1"/>
      <c r="Q366" s="1"/>
      <c r="R366" s="1"/>
    </row>
    <row r="367" spans="1:18" ht="9.75" customHeight="1">
      <c r="A367" s="1"/>
      <c r="B367" s="1"/>
      <c r="C367" s="1"/>
      <c r="D367" s="1"/>
      <c r="E367" s="1"/>
      <c r="F367" s="1"/>
      <c r="G367" s="1"/>
      <c r="H367" s="1"/>
      <c r="I367" s="1"/>
      <c r="J367" s="1"/>
      <c r="K367" s="1"/>
      <c r="L367" s="1"/>
      <c r="M367" s="1"/>
      <c r="N367" s="1"/>
      <c r="O367" s="1"/>
      <c r="P367" s="1"/>
      <c r="Q367" s="1"/>
      <c r="R367" s="1"/>
    </row>
    <row r="368" spans="1:18" ht="9.75" customHeight="1">
      <c r="A368" s="1"/>
      <c r="B368" s="1"/>
      <c r="C368" s="1"/>
      <c r="D368" s="1"/>
      <c r="E368" s="1"/>
      <c r="F368" s="1"/>
      <c r="G368" s="1"/>
      <c r="H368" s="1"/>
      <c r="I368" s="1"/>
      <c r="J368" s="1"/>
      <c r="K368" s="1"/>
      <c r="L368" s="1"/>
      <c r="M368" s="1"/>
      <c r="N368" s="1"/>
      <c r="O368" s="1"/>
      <c r="P368" s="1"/>
      <c r="Q368" s="1"/>
      <c r="R368" s="1"/>
    </row>
    <row r="369" spans="1:18" ht="9.75" customHeight="1">
      <c r="A369" s="1"/>
      <c r="B369" s="1"/>
      <c r="C369" s="1"/>
      <c r="D369" s="1"/>
      <c r="E369" s="1"/>
      <c r="F369" s="1"/>
      <c r="G369" s="1"/>
      <c r="H369" s="1"/>
      <c r="I369" s="1"/>
      <c r="J369" s="1"/>
      <c r="K369" s="1"/>
      <c r="L369" s="1"/>
      <c r="M369" s="1"/>
      <c r="N369" s="1"/>
      <c r="O369" s="1"/>
      <c r="P369" s="1"/>
      <c r="Q369" s="1"/>
      <c r="R369" s="1"/>
    </row>
    <row r="370" spans="1:18" ht="9.75" customHeight="1">
      <c r="A370" s="1"/>
      <c r="B370" s="1"/>
      <c r="C370" s="1"/>
      <c r="D370" s="1"/>
      <c r="E370" s="1"/>
      <c r="F370" s="1"/>
      <c r="G370" s="1"/>
      <c r="H370" s="1"/>
      <c r="I370" s="1"/>
      <c r="J370" s="1"/>
      <c r="K370" s="1"/>
      <c r="L370" s="1"/>
      <c r="M370" s="1"/>
      <c r="N370" s="1"/>
      <c r="O370" s="1"/>
      <c r="P370" s="1"/>
      <c r="Q370" s="1"/>
      <c r="R370" s="1"/>
    </row>
    <row r="371" spans="1:18" ht="9.75" customHeight="1">
      <c r="A371" s="1"/>
      <c r="B371" s="1"/>
      <c r="C371" s="1"/>
      <c r="D371" s="1"/>
      <c r="E371" s="1"/>
      <c r="F371" s="1"/>
      <c r="G371" s="1"/>
      <c r="H371" s="1"/>
      <c r="I371" s="1"/>
      <c r="J371" s="1"/>
      <c r="K371" s="1"/>
      <c r="L371" s="1"/>
      <c r="M371" s="1"/>
      <c r="N371" s="1"/>
      <c r="O371" s="1"/>
      <c r="P371" s="1"/>
      <c r="Q371" s="1"/>
      <c r="R371" s="1"/>
    </row>
    <row r="372" spans="1:18" ht="9.75" customHeight="1">
      <c r="A372" s="1"/>
      <c r="B372" s="1"/>
      <c r="C372" s="1"/>
      <c r="D372" s="1"/>
      <c r="E372" s="1"/>
      <c r="F372" s="1"/>
      <c r="G372" s="1"/>
      <c r="H372" s="1"/>
      <c r="I372" s="1"/>
      <c r="J372" s="1"/>
      <c r="K372" s="1"/>
      <c r="L372" s="1"/>
      <c r="M372" s="1"/>
      <c r="N372" s="1"/>
      <c r="O372" s="1"/>
      <c r="P372" s="1"/>
      <c r="Q372" s="1"/>
      <c r="R372" s="1"/>
    </row>
    <row r="373" spans="1:18" ht="9.75" customHeight="1">
      <c r="A373" s="1"/>
      <c r="B373" s="1"/>
      <c r="C373" s="1"/>
      <c r="D373" s="1"/>
      <c r="E373" s="1"/>
      <c r="F373" s="1"/>
      <c r="G373" s="1"/>
      <c r="H373" s="1"/>
      <c r="I373" s="1"/>
      <c r="J373" s="1"/>
      <c r="K373" s="1"/>
      <c r="L373" s="1"/>
      <c r="M373" s="1"/>
      <c r="N373" s="1"/>
      <c r="O373" s="1"/>
      <c r="P373" s="1"/>
      <c r="Q373" s="1"/>
      <c r="R373" s="1"/>
    </row>
    <row r="374" spans="1:18" ht="9.75" customHeight="1">
      <c r="A374" s="1"/>
      <c r="B374" s="1"/>
      <c r="C374" s="1"/>
      <c r="D374" s="1"/>
      <c r="E374" s="1"/>
      <c r="F374" s="1"/>
      <c r="G374" s="1"/>
      <c r="H374" s="1"/>
      <c r="I374" s="1"/>
      <c r="J374" s="1"/>
      <c r="K374" s="1"/>
      <c r="L374" s="1"/>
      <c r="M374" s="1"/>
      <c r="N374" s="1"/>
      <c r="O374" s="1"/>
      <c r="P374" s="1"/>
      <c r="Q374" s="1"/>
      <c r="R374" s="1"/>
    </row>
    <row r="375" spans="1:18" ht="9.75" customHeight="1">
      <c r="A375" s="1"/>
      <c r="B375" s="1"/>
      <c r="C375" s="1"/>
      <c r="D375" s="1"/>
      <c r="E375" s="1"/>
      <c r="F375" s="1"/>
      <c r="G375" s="1"/>
      <c r="H375" s="1"/>
      <c r="I375" s="1"/>
      <c r="J375" s="1"/>
      <c r="K375" s="1"/>
      <c r="L375" s="1"/>
      <c r="M375" s="1"/>
      <c r="N375" s="1"/>
      <c r="O375" s="1"/>
      <c r="P375" s="1"/>
      <c r="Q375" s="1"/>
      <c r="R375" s="1"/>
    </row>
    <row r="376" spans="1:18" ht="9.75" customHeight="1">
      <c r="A376" s="1"/>
      <c r="B376" s="1"/>
      <c r="C376" s="1"/>
      <c r="D376" s="1"/>
      <c r="E376" s="1"/>
      <c r="F376" s="1"/>
      <c r="G376" s="1"/>
      <c r="H376" s="1"/>
      <c r="I376" s="1"/>
      <c r="J376" s="1"/>
      <c r="K376" s="1"/>
      <c r="L376" s="1"/>
      <c r="M376" s="1"/>
      <c r="N376" s="1"/>
      <c r="O376" s="1"/>
      <c r="P376" s="1"/>
      <c r="Q376" s="1"/>
      <c r="R376" s="1"/>
    </row>
    <row r="377" spans="1:18" ht="9.75" customHeight="1">
      <c r="A377" s="1"/>
      <c r="B377" s="1"/>
      <c r="C377" s="1"/>
      <c r="D377" s="1"/>
      <c r="E377" s="1"/>
      <c r="F377" s="1"/>
      <c r="G377" s="1"/>
      <c r="H377" s="1"/>
      <c r="I377" s="1"/>
      <c r="J377" s="1"/>
      <c r="K377" s="1"/>
      <c r="L377" s="1"/>
      <c r="M377" s="1"/>
      <c r="N377" s="1"/>
      <c r="O377" s="1"/>
      <c r="P377" s="1"/>
      <c r="Q377" s="1"/>
      <c r="R377" s="1"/>
    </row>
    <row r="378" spans="1:18" ht="9.75" customHeight="1">
      <c r="A378" s="1"/>
      <c r="B378" s="1"/>
      <c r="C378" s="1"/>
      <c r="D378" s="1"/>
      <c r="E378" s="1"/>
      <c r="F378" s="1"/>
      <c r="G378" s="1"/>
      <c r="H378" s="1"/>
      <c r="I378" s="1"/>
      <c r="J378" s="1"/>
      <c r="K378" s="1"/>
      <c r="L378" s="1"/>
      <c r="M378" s="1"/>
      <c r="N378" s="1"/>
      <c r="O378" s="1"/>
      <c r="P378" s="1"/>
      <c r="Q378" s="1"/>
      <c r="R378" s="1"/>
    </row>
    <row r="379" spans="1:18" ht="9.75" customHeight="1">
      <c r="A379" s="1"/>
      <c r="B379" s="1"/>
      <c r="C379" s="1"/>
      <c r="D379" s="1"/>
      <c r="E379" s="1"/>
      <c r="F379" s="1"/>
      <c r="G379" s="1"/>
      <c r="H379" s="1"/>
      <c r="I379" s="1"/>
      <c r="J379" s="1"/>
      <c r="K379" s="1"/>
      <c r="L379" s="1"/>
      <c r="M379" s="1"/>
      <c r="N379" s="1"/>
      <c r="O379" s="1"/>
      <c r="P379" s="1"/>
      <c r="Q379" s="1"/>
      <c r="R379" s="1"/>
    </row>
    <row r="380" spans="1:18" ht="9.75" customHeight="1">
      <c r="A380" s="1"/>
      <c r="B380" s="1"/>
      <c r="C380" s="1"/>
      <c r="D380" s="1"/>
      <c r="E380" s="1"/>
      <c r="F380" s="1"/>
      <c r="G380" s="1"/>
      <c r="H380" s="1"/>
      <c r="I380" s="1"/>
      <c r="J380" s="1"/>
      <c r="K380" s="1"/>
      <c r="L380" s="1"/>
      <c r="M380" s="1"/>
      <c r="N380" s="1"/>
      <c r="O380" s="1"/>
      <c r="P380" s="1"/>
      <c r="Q380" s="1"/>
      <c r="R380" s="1"/>
    </row>
    <row r="381" spans="1:18" ht="9.75" customHeight="1">
      <c r="A381" s="1"/>
      <c r="B381" s="1"/>
      <c r="C381" s="1"/>
      <c r="D381" s="1"/>
      <c r="E381" s="1"/>
      <c r="F381" s="1"/>
      <c r="G381" s="1"/>
      <c r="H381" s="1"/>
      <c r="I381" s="1"/>
      <c r="J381" s="1"/>
      <c r="K381" s="1"/>
      <c r="L381" s="1"/>
      <c r="M381" s="1"/>
      <c r="N381" s="1"/>
      <c r="O381" s="1"/>
      <c r="P381" s="1"/>
      <c r="Q381" s="1"/>
      <c r="R381" s="1"/>
    </row>
    <row r="382" spans="1:18" ht="9.75" customHeight="1">
      <c r="A382" s="1"/>
      <c r="B382" s="1"/>
      <c r="C382" s="1"/>
      <c r="D382" s="1"/>
      <c r="E382" s="1"/>
      <c r="F382" s="1"/>
      <c r="G382" s="1"/>
      <c r="H382" s="1"/>
      <c r="I382" s="1"/>
      <c r="J382" s="1"/>
      <c r="K382" s="1"/>
      <c r="L382" s="1"/>
      <c r="M382" s="1"/>
      <c r="N382" s="1"/>
      <c r="O382" s="1"/>
      <c r="P382" s="1"/>
      <c r="Q382" s="1"/>
      <c r="R382" s="1"/>
    </row>
    <row r="383" spans="1:18" ht="9.75" customHeight="1">
      <c r="A383" s="1"/>
      <c r="B383" s="1"/>
      <c r="C383" s="1"/>
      <c r="D383" s="1"/>
      <c r="E383" s="1"/>
      <c r="F383" s="1"/>
      <c r="G383" s="1"/>
      <c r="H383" s="1"/>
      <c r="I383" s="1"/>
      <c r="J383" s="1"/>
      <c r="K383" s="1"/>
      <c r="L383" s="1"/>
      <c r="M383" s="1"/>
      <c r="N383" s="1"/>
      <c r="O383" s="1"/>
      <c r="P383" s="1"/>
      <c r="Q383" s="1"/>
      <c r="R383" s="1"/>
    </row>
    <row r="384" spans="1:18" ht="9.75" customHeight="1">
      <c r="A384" s="1"/>
      <c r="B384" s="1"/>
      <c r="C384" s="1"/>
      <c r="D384" s="1"/>
      <c r="E384" s="1"/>
      <c r="F384" s="1"/>
      <c r="G384" s="1"/>
      <c r="H384" s="1"/>
      <c r="I384" s="1"/>
      <c r="J384" s="1"/>
      <c r="K384" s="1"/>
      <c r="L384" s="1"/>
      <c r="M384" s="1"/>
      <c r="N384" s="1"/>
      <c r="O384" s="1"/>
      <c r="P384" s="1"/>
      <c r="Q384" s="1"/>
      <c r="R384" s="1"/>
    </row>
    <row r="385" spans="1:18" ht="9.75" customHeight="1">
      <c r="A385" s="1"/>
      <c r="B385" s="1"/>
      <c r="C385" s="1"/>
      <c r="D385" s="1"/>
      <c r="E385" s="1"/>
      <c r="F385" s="1"/>
      <c r="G385" s="1"/>
      <c r="H385" s="1"/>
      <c r="I385" s="1"/>
      <c r="J385" s="1"/>
      <c r="K385" s="1"/>
      <c r="L385" s="1"/>
      <c r="M385" s="1"/>
      <c r="N385" s="1"/>
      <c r="O385" s="1"/>
      <c r="P385" s="1"/>
      <c r="Q385" s="1"/>
      <c r="R385" s="1"/>
    </row>
    <row r="386" spans="1:18" ht="9.75" customHeight="1">
      <c r="A386" s="1"/>
      <c r="B386" s="1"/>
      <c r="C386" s="1"/>
      <c r="D386" s="1"/>
      <c r="E386" s="1"/>
      <c r="F386" s="1"/>
      <c r="G386" s="1"/>
      <c r="H386" s="1"/>
      <c r="I386" s="1"/>
      <c r="J386" s="1"/>
      <c r="K386" s="1"/>
      <c r="L386" s="1"/>
      <c r="M386" s="1"/>
      <c r="N386" s="1"/>
      <c r="O386" s="1"/>
      <c r="P386" s="1"/>
      <c r="Q386" s="1"/>
      <c r="R386" s="1"/>
    </row>
    <row r="387" spans="1:18" ht="9.75" customHeight="1">
      <c r="A387" s="1"/>
      <c r="B387" s="1"/>
      <c r="C387" s="1"/>
      <c r="D387" s="1"/>
      <c r="E387" s="1"/>
      <c r="F387" s="1"/>
      <c r="G387" s="1"/>
      <c r="H387" s="1"/>
      <c r="I387" s="1"/>
      <c r="J387" s="1"/>
      <c r="K387" s="1"/>
      <c r="L387" s="1"/>
      <c r="M387" s="1"/>
      <c r="N387" s="1"/>
      <c r="O387" s="1"/>
      <c r="P387" s="1"/>
      <c r="Q387" s="1"/>
      <c r="R387" s="1"/>
    </row>
    <row r="388" spans="1:18" ht="9.75" customHeight="1">
      <c r="A388" s="1"/>
      <c r="B388" s="1"/>
      <c r="C388" s="1"/>
      <c r="D388" s="1"/>
      <c r="E388" s="1"/>
      <c r="F388" s="1"/>
      <c r="G388" s="1"/>
      <c r="H388" s="1"/>
      <c r="I388" s="1"/>
      <c r="J388" s="1"/>
      <c r="K388" s="1"/>
      <c r="L388" s="1"/>
      <c r="M388" s="1"/>
      <c r="N388" s="1"/>
      <c r="O388" s="1"/>
      <c r="P388" s="1"/>
      <c r="Q388" s="1"/>
      <c r="R388" s="1"/>
    </row>
    <row r="389" spans="1:18" ht="9.75" customHeight="1">
      <c r="A389" s="1"/>
      <c r="B389" s="1"/>
      <c r="C389" s="1"/>
      <c r="D389" s="1"/>
      <c r="E389" s="1"/>
      <c r="F389" s="1"/>
      <c r="G389" s="1"/>
      <c r="H389" s="1"/>
      <c r="I389" s="1"/>
      <c r="J389" s="1"/>
      <c r="K389" s="1"/>
      <c r="L389" s="1"/>
      <c r="M389" s="1"/>
      <c r="N389" s="1"/>
      <c r="O389" s="1"/>
      <c r="P389" s="1"/>
      <c r="Q389" s="1"/>
      <c r="R389" s="1"/>
    </row>
    <row r="390" spans="1:18" ht="9.75" customHeight="1">
      <c r="A390" s="1"/>
      <c r="B390" s="1"/>
      <c r="C390" s="1"/>
      <c r="D390" s="1"/>
      <c r="E390" s="1"/>
      <c r="F390" s="1"/>
      <c r="G390" s="1"/>
      <c r="H390" s="1"/>
      <c r="I390" s="1"/>
      <c r="J390" s="1"/>
      <c r="K390" s="1"/>
      <c r="L390" s="1"/>
      <c r="M390" s="1"/>
      <c r="N390" s="1"/>
      <c r="O390" s="1"/>
      <c r="P390" s="1"/>
      <c r="Q390" s="1"/>
      <c r="R390" s="1"/>
    </row>
    <row r="391" spans="1:18" ht="9.75" customHeight="1">
      <c r="A391" s="1"/>
      <c r="B391" s="1"/>
      <c r="C391" s="1"/>
      <c r="D391" s="1"/>
      <c r="E391" s="1"/>
      <c r="F391" s="1"/>
      <c r="G391" s="1"/>
      <c r="H391" s="1"/>
      <c r="I391" s="1"/>
      <c r="J391" s="1"/>
      <c r="K391" s="1"/>
      <c r="L391" s="1"/>
      <c r="M391" s="1"/>
      <c r="N391" s="1"/>
      <c r="O391" s="1"/>
      <c r="P391" s="1"/>
      <c r="Q391" s="1"/>
      <c r="R391" s="1"/>
    </row>
    <row r="392" spans="1:18" ht="9.75" customHeight="1">
      <c r="A392" s="1"/>
      <c r="B392" s="1"/>
      <c r="C392" s="1"/>
      <c r="D392" s="1"/>
      <c r="E392" s="1"/>
      <c r="F392" s="1"/>
      <c r="G392" s="1"/>
      <c r="H392" s="1"/>
      <c r="I392" s="1"/>
      <c r="J392" s="1"/>
      <c r="K392" s="1"/>
      <c r="L392" s="1"/>
      <c r="M392" s="1"/>
      <c r="N392" s="1"/>
      <c r="O392" s="1"/>
      <c r="P392" s="1"/>
      <c r="Q392" s="1"/>
      <c r="R392" s="1"/>
    </row>
    <row r="393" spans="1:18" ht="9.75" customHeight="1">
      <c r="A393" s="1"/>
      <c r="B393" s="1"/>
      <c r="C393" s="1"/>
      <c r="D393" s="1"/>
      <c r="E393" s="1"/>
      <c r="F393" s="1"/>
      <c r="G393" s="1"/>
      <c r="H393" s="1"/>
      <c r="I393" s="1"/>
      <c r="J393" s="1"/>
      <c r="K393" s="1"/>
      <c r="L393" s="1"/>
      <c r="M393" s="1"/>
      <c r="N393" s="1"/>
      <c r="O393" s="1"/>
      <c r="P393" s="1"/>
      <c r="Q393" s="1"/>
      <c r="R393" s="1"/>
    </row>
    <row r="394" spans="1:18" ht="9.75" customHeight="1">
      <c r="A394" s="1"/>
      <c r="B394" s="1"/>
      <c r="C394" s="1"/>
      <c r="D394" s="1"/>
      <c r="E394" s="1"/>
      <c r="F394" s="1"/>
      <c r="G394" s="1"/>
      <c r="H394" s="1"/>
      <c r="I394" s="1"/>
      <c r="J394" s="1"/>
      <c r="K394" s="1"/>
      <c r="L394" s="1"/>
      <c r="M394" s="1"/>
      <c r="N394" s="1"/>
      <c r="O394" s="1"/>
      <c r="P394" s="1"/>
      <c r="Q394" s="1"/>
      <c r="R394" s="1"/>
    </row>
    <row r="395" spans="1:18" ht="9.75" customHeight="1">
      <c r="A395" s="1"/>
      <c r="B395" s="1"/>
      <c r="C395" s="1"/>
      <c r="D395" s="1"/>
      <c r="E395" s="1"/>
      <c r="F395" s="1"/>
      <c r="G395" s="1"/>
      <c r="H395" s="1"/>
      <c r="I395" s="1"/>
      <c r="J395" s="1"/>
      <c r="K395" s="1"/>
      <c r="L395" s="1"/>
      <c r="M395" s="1"/>
      <c r="N395" s="1"/>
      <c r="O395" s="1"/>
      <c r="P395" s="1"/>
      <c r="Q395" s="1"/>
      <c r="R395" s="1"/>
    </row>
    <row r="396" spans="1:18" ht="9.75" customHeight="1">
      <c r="A396" s="1"/>
      <c r="B396" s="1"/>
      <c r="C396" s="1"/>
      <c r="D396" s="1"/>
      <c r="E396" s="1"/>
      <c r="F396" s="1"/>
      <c r="G396" s="1"/>
      <c r="H396" s="1"/>
      <c r="I396" s="1"/>
      <c r="J396" s="1"/>
      <c r="K396" s="1"/>
      <c r="L396" s="1"/>
      <c r="M396" s="1"/>
      <c r="N396" s="1"/>
      <c r="O396" s="1"/>
      <c r="P396" s="1"/>
      <c r="Q396" s="1"/>
      <c r="R396" s="1"/>
    </row>
    <row r="397" spans="1:18" ht="9.75" customHeight="1">
      <c r="A397" s="1"/>
      <c r="B397" s="1"/>
      <c r="C397" s="1"/>
      <c r="D397" s="1"/>
      <c r="E397" s="1"/>
      <c r="F397" s="1"/>
      <c r="G397" s="1"/>
      <c r="H397" s="1"/>
      <c r="I397" s="1"/>
      <c r="J397" s="1"/>
      <c r="K397" s="1"/>
      <c r="L397" s="1"/>
      <c r="M397" s="1"/>
      <c r="N397" s="1"/>
      <c r="O397" s="1"/>
      <c r="P397" s="1"/>
      <c r="Q397" s="1"/>
      <c r="R397" s="1"/>
    </row>
    <row r="398" spans="1:18" ht="9.75" customHeight="1">
      <c r="A398" s="1"/>
      <c r="B398" s="1"/>
      <c r="C398" s="1"/>
      <c r="D398" s="1"/>
      <c r="E398" s="1"/>
      <c r="F398" s="1"/>
      <c r="G398" s="1"/>
      <c r="H398" s="1"/>
      <c r="I398" s="1"/>
      <c r="J398" s="1"/>
      <c r="K398" s="1"/>
      <c r="L398" s="1"/>
      <c r="M398" s="1"/>
      <c r="N398" s="1"/>
      <c r="O398" s="1"/>
      <c r="P398" s="1"/>
      <c r="Q398" s="1"/>
      <c r="R398" s="1"/>
    </row>
    <row r="399" spans="1:18" ht="9.75" customHeight="1">
      <c r="A399" s="1"/>
      <c r="B399" s="1"/>
      <c r="C399" s="1"/>
      <c r="D399" s="1"/>
      <c r="E399" s="1"/>
      <c r="F399" s="1"/>
      <c r="G399" s="1"/>
      <c r="H399" s="1"/>
      <c r="I399" s="1"/>
      <c r="J399" s="1"/>
      <c r="K399" s="1"/>
      <c r="L399" s="1"/>
      <c r="M399" s="1"/>
      <c r="N399" s="1"/>
      <c r="O399" s="1"/>
      <c r="P399" s="1"/>
      <c r="Q399" s="1"/>
      <c r="R399" s="1"/>
    </row>
    <row r="400" spans="1:18" ht="9.75" customHeight="1">
      <c r="A400" s="1"/>
      <c r="B400" s="1"/>
      <c r="C400" s="1"/>
      <c r="D400" s="1"/>
      <c r="E400" s="1"/>
      <c r="F400" s="1"/>
      <c r="G400" s="1"/>
      <c r="H400" s="1"/>
      <c r="I400" s="1"/>
      <c r="J400" s="1"/>
      <c r="K400" s="1"/>
      <c r="L400" s="1"/>
      <c r="M400" s="1"/>
      <c r="N400" s="1"/>
      <c r="O400" s="1"/>
      <c r="P400" s="1"/>
      <c r="Q400" s="1"/>
      <c r="R400" s="1"/>
    </row>
    <row r="401" spans="1:18" ht="9.75" customHeight="1">
      <c r="A401" s="1"/>
      <c r="B401" s="1"/>
      <c r="C401" s="1"/>
      <c r="D401" s="1"/>
      <c r="E401" s="1"/>
      <c r="F401" s="1"/>
      <c r="G401" s="1"/>
      <c r="H401" s="1"/>
      <c r="I401" s="1"/>
      <c r="J401" s="1"/>
      <c r="K401" s="1"/>
      <c r="L401" s="1"/>
      <c r="M401" s="1"/>
      <c r="N401" s="1"/>
      <c r="O401" s="1"/>
      <c r="P401" s="1"/>
      <c r="Q401" s="1"/>
      <c r="R401" s="1"/>
    </row>
    <row r="402" spans="1:18" ht="9.75" customHeight="1">
      <c r="A402" s="1"/>
      <c r="B402" s="1"/>
      <c r="C402" s="1"/>
      <c r="D402" s="1"/>
      <c r="E402" s="1"/>
      <c r="F402" s="1"/>
      <c r="G402" s="1"/>
      <c r="H402" s="1"/>
      <c r="I402" s="1"/>
      <c r="J402" s="1"/>
      <c r="K402" s="1"/>
      <c r="L402" s="1"/>
      <c r="M402" s="1"/>
      <c r="N402" s="1"/>
      <c r="O402" s="1"/>
      <c r="P402" s="1"/>
      <c r="Q402" s="1"/>
      <c r="R402" s="1"/>
    </row>
    <row r="403" spans="1:18" ht="9.75" customHeight="1">
      <c r="A403" s="1"/>
      <c r="B403" s="1"/>
      <c r="C403" s="1"/>
      <c r="D403" s="1"/>
      <c r="E403" s="1"/>
      <c r="F403" s="1"/>
      <c r="G403" s="1"/>
      <c r="H403" s="1"/>
      <c r="I403" s="1"/>
      <c r="J403" s="1"/>
      <c r="K403" s="1"/>
      <c r="L403" s="1"/>
      <c r="M403" s="1"/>
      <c r="N403" s="1"/>
      <c r="O403" s="1"/>
      <c r="P403" s="1"/>
      <c r="Q403" s="1"/>
      <c r="R403" s="1"/>
    </row>
    <row r="404" spans="1:18" ht="9.75" customHeight="1">
      <c r="A404" s="1"/>
      <c r="B404" s="1"/>
      <c r="C404" s="1"/>
      <c r="D404" s="1"/>
      <c r="E404" s="1"/>
      <c r="F404" s="1"/>
      <c r="G404" s="1"/>
      <c r="H404" s="1"/>
      <c r="I404" s="1"/>
      <c r="J404" s="1"/>
      <c r="K404" s="1"/>
      <c r="L404" s="1"/>
      <c r="M404" s="1"/>
      <c r="N404" s="1"/>
      <c r="O404" s="1"/>
      <c r="P404" s="1"/>
      <c r="Q404" s="1"/>
      <c r="R404" s="1"/>
    </row>
    <row r="405" spans="1:18" ht="9.75" customHeight="1">
      <c r="A405" s="1"/>
      <c r="B405" s="1"/>
      <c r="C405" s="1"/>
      <c r="D405" s="1"/>
      <c r="E405" s="1"/>
      <c r="F405" s="1"/>
      <c r="G405" s="1"/>
      <c r="H405" s="1"/>
      <c r="I405" s="1"/>
      <c r="J405" s="1"/>
      <c r="K405" s="1"/>
      <c r="L405" s="1"/>
      <c r="M405" s="1"/>
      <c r="N405" s="1"/>
      <c r="O405" s="1"/>
      <c r="P405" s="1"/>
      <c r="Q405" s="1"/>
      <c r="R405" s="1"/>
    </row>
    <row r="406" spans="1:18" ht="9.75" customHeight="1">
      <c r="A406" s="1"/>
      <c r="B406" s="1"/>
      <c r="C406" s="1"/>
      <c r="D406" s="1"/>
      <c r="E406" s="1"/>
      <c r="F406" s="1"/>
      <c r="G406" s="1"/>
      <c r="H406" s="1"/>
      <c r="I406" s="1"/>
      <c r="J406" s="1"/>
      <c r="K406" s="1"/>
      <c r="L406" s="1"/>
      <c r="M406" s="1"/>
      <c r="N406" s="1"/>
      <c r="O406" s="1"/>
      <c r="P406" s="1"/>
      <c r="Q406" s="1"/>
      <c r="R406" s="1"/>
    </row>
    <row r="407" spans="1:18" ht="9.75" customHeight="1">
      <c r="A407" s="1"/>
      <c r="B407" s="1"/>
      <c r="C407" s="1"/>
      <c r="D407" s="1"/>
      <c r="E407" s="1"/>
      <c r="F407" s="1"/>
      <c r="G407" s="1"/>
      <c r="H407" s="1"/>
      <c r="I407" s="1"/>
      <c r="J407" s="1"/>
      <c r="K407" s="1"/>
      <c r="L407" s="1"/>
      <c r="M407" s="1"/>
      <c r="N407" s="1"/>
      <c r="O407" s="1"/>
      <c r="P407" s="1"/>
      <c r="Q407" s="1"/>
      <c r="R407" s="1"/>
    </row>
    <row r="408" spans="1:18" ht="9.75" customHeight="1">
      <c r="A408" s="1"/>
      <c r="B408" s="1"/>
      <c r="C408" s="1"/>
      <c r="D408" s="1"/>
      <c r="E408" s="1"/>
      <c r="F408" s="1"/>
      <c r="G408" s="1"/>
      <c r="H408" s="1"/>
      <c r="I408" s="1"/>
      <c r="J408" s="1"/>
      <c r="K408" s="1"/>
      <c r="L408" s="1"/>
      <c r="M408" s="1"/>
      <c r="N408" s="1"/>
      <c r="O408" s="1"/>
      <c r="P408" s="1"/>
      <c r="Q408" s="1"/>
      <c r="R408" s="1"/>
    </row>
    <row r="409" spans="1:18" ht="9.75" customHeight="1">
      <c r="A409" s="1"/>
      <c r="B409" s="1"/>
      <c r="C409" s="1"/>
      <c r="D409" s="1"/>
      <c r="E409" s="1"/>
      <c r="F409" s="1"/>
      <c r="G409" s="1"/>
      <c r="H409" s="1"/>
      <c r="I409" s="1"/>
      <c r="J409" s="1"/>
      <c r="K409" s="1"/>
      <c r="L409" s="1"/>
      <c r="M409" s="1"/>
      <c r="N409" s="1"/>
      <c r="O409" s="1"/>
      <c r="P409" s="1"/>
      <c r="Q409" s="1"/>
      <c r="R409" s="1"/>
    </row>
    <row r="410" spans="1:18" ht="9.75" customHeight="1">
      <c r="A410" s="1"/>
      <c r="B410" s="1"/>
      <c r="C410" s="1"/>
      <c r="D410" s="1"/>
      <c r="E410" s="1"/>
      <c r="F410" s="1"/>
      <c r="G410" s="1"/>
      <c r="H410" s="1"/>
      <c r="I410" s="1"/>
      <c r="J410" s="1"/>
      <c r="K410" s="1"/>
      <c r="L410" s="1"/>
      <c r="M410" s="1"/>
      <c r="N410" s="1"/>
      <c r="O410" s="1"/>
      <c r="P410" s="1"/>
      <c r="Q410" s="1"/>
      <c r="R410" s="1"/>
    </row>
    <row r="411" spans="1:18" ht="9.75" customHeight="1">
      <c r="A411" s="1"/>
      <c r="B411" s="1"/>
      <c r="C411" s="1"/>
      <c r="D411" s="1"/>
      <c r="E411" s="1"/>
      <c r="F411" s="1"/>
      <c r="G411" s="1"/>
      <c r="H411" s="1"/>
      <c r="I411" s="1"/>
      <c r="J411" s="1"/>
      <c r="K411" s="1"/>
      <c r="L411" s="1"/>
      <c r="M411" s="1"/>
      <c r="N411" s="1"/>
      <c r="O411" s="1"/>
      <c r="P411" s="1"/>
      <c r="Q411" s="1"/>
      <c r="R411" s="1"/>
    </row>
    <row r="412" spans="1:18" ht="9.75" customHeight="1">
      <c r="A412" s="1"/>
      <c r="B412" s="1"/>
      <c r="C412" s="1"/>
      <c r="D412" s="1"/>
      <c r="E412" s="1"/>
      <c r="F412" s="1"/>
      <c r="G412" s="1"/>
      <c r="H412" s="1"/>
      <c r="I412" s="1"/>
      <c r="J412" s="1"/>
      <c r="K412" s="1"/>
      <c r="L412" s="1"/>
      <c r="M412" s="1"/>
      <c r="N412" s="1"/>
      <c r="O412" s="1"/>
      <c r="P412" s="1"/>
      <c r="Q412" s="1"/>
      <c r="R412" s="1"/>
    </row>
    <row r="413" spans="1:18" ht="9.75" customHeight="1">
      <c r="A413" s="1"/>
      <c r="B413" s="1"/>
      <c r="C413" s="1"/>
      <c r="D413" s="1"/>
      <c r="E413" s="1"/>
      <c r="F413" s="1"/>
      <c r="G413" s="1"/>
      <c r="H413" s="1"/>
      <c r="I413" s="1"/>
      <c r="J413" s="1"/>
      <c r="K413" s="1"/>
      <c r="L413" s="1"/>
      <c r="M413" s="1"/>
      <c r="N413" s="1"/>
      <c r="O413" s="1"/>
      <c r="P413" s="1"/>
      <c r="Q413" s="1"/>
      <c r="R413" s="1"/>
    </row>
    <row r="414" spans="1:18" ht="9.75" customHeight="1">
      <c r="A414" s="1"/>
      <c r="B414" s="1"/>
      <c r="C414" s="1"/>
      <c r="D414" s="1"/>
      <c r="E414" s="1"/>
      <c r="F414" s="1"/>
      <c r="G414" s="1"/>
      <c r="H414" s="1"/>
      <c r="I414" s="1"/>
      <c r="J414" s="1"/>
      <c r="K414" s="1"/>
      <c r="L414" s="1"/>
      <c r="M414" s="1"/>
      <c r="N414" s="1"/>
      <c r="O414" s="1"/>
      <c r="P414" s="1"/>
      <c r="Q414" s="1"/>
      <c r="R414" s="1"/>
    </row>
    <row r="415" spans="1:18" ht="9.75" customHeight="1">
      <c r="A415" s="1"/>
      <c r="B415" s="1"/>
      <c r="C415" s="1"/>
      <c r="D415" s="1"/>
      <c r="E415" s="1"/>
      <c r="F415" s="1"/>
      <c r="G415" s="1"/>
      <c r="H415" s="1"/>
      <c r="I415" s="1"/>
      <c r="J415" s="1"/>
      <c r="K415" s="1"/>
      <c r="L415" s="1"/>
      <c r="M415" s="1"/>
      <c r="N415" s="1"/>
      <c r="O415" s="1"/>
      <c r="P415" s="1"/>
      <c r="Q415" s="1"/>
      <c r="R415" s="1"/>
    </row>
    <row r="416" spans="1:18" ht="9.75" customHeight="1">
      <c r="A416" s="1"/>
      <c r="B416" s="1"/>
      <c r="C416" s="1"/>
      <c r="D416" s="1"/>
      <c r="E416" s="1"/>
      <c r="F416" s="1"/>
      <c r="G416" s="1"/>
      <c r="H416" s="1"/>
      <c r="I416" s="1"/>
      <c r="J416" s="1"/>
      <c r="K416" s="1"/>
      <c r="L416" s="1"/>
      <c r="M416" s="1"/>
      <c r="N416" s="1"/>
      <c r="O416" s="1"/>
      <c r="P416" s="1"/>
      <c r="Q416" s="1"/>
      <c r="R416" s="1"/>
    </row>
    <row r="417" spans="1:18" ht="9.75" customHeight="1">
      <c r="A417" s="1"/>
      <c r="B417" s="1"/>
      <c r="C417" s="1"/>
      <c r="D417" s="1"/>
      <c r="E417" s="1"/>
      <c r="F417" s="1"/>
      <c r="G417" s="1"/>
      <c r="H417" s="1"/>
      <c r="I417" s="1"/>
      <c r="J417" s="1"/>
      <c r="K417" s="1"/>
      <c r="L417" s="1"/>
      <c r="M417" s="1"/>
      <c r="N417" s="1"/>
      <c r="O417" s="1"/>
      <c r="P417" s="1"/>
      <c r="Q417" s="1"/>
      <c r="R417" s="1"/>
    </row>
    <row r="418" spans="1:18" ht="9.75" customHeight="1">
      <c r="A418" s="1"/>
      <c r="B418" s="1"/>
      <c r="C418" s="1"/>
      <c r="D418" s="1"/>
      <c r="E418" s="1"/>
      <c r="F418" s="1"/>
      <c r="G418" s="1"/>
      <c r="H418" s="1"/>
      <c r="I418" s="1"/>
      <c r="J418" s="1"/>
      <c r="K418" s="1"/>
      <c r="L418" s="1"/>
      <c r="M418" s="1"/>
      <c r="N418" s="1"/>
      <c r="O418" s="1"/>
      <c r="P418" s="1"/>
      <c r="Q418" s="1"/>
      <c r="R418" s="1"/>
    </row>
    <row r="419" spans="1:18" ht="9.75" customHeight="1">
      <c r="A419" s="1"/>
      <c r="B419" s="1"/>
      <c r="C419" s="1"/>
      <c r="D419" s="1"/>
      <c r="E419" s="1"/>
      <c r="F419" s="1"/>
      <c r="G419" s="1"/>
      <c r="H419" s="1"/>
      <c r="I419" s="1"/>
      <c r="J419" s="1"/>
      <c r="K419" s="1"/>
      <c r="L419" s="1"/>
      <c r="M419" s="1"/>
      <c r="N419" s="1"/>
      <c r="O419" s="1"/>
      <c r="P419" s="1"/>
      <c r="Q419" s="1"/>
      <c r="R419" s="1"/>
    </row>
    <row r="420" spans="1:18" ht="9.75" customHeight="1">
      <c r="A420" s="1"/>
      <c r="B420" s="1"/>
      <c r="C420" s="1"/>
      <c r="D420" s="1"/>
      <c r="E420" s="1"/>
      <c r="F420" s="1"/>
      <c r="G420" s="1"/>
      <c r="H420" s="1"/>
      <c r="I420" s="1"/>
      <c r="J420" s="1"/>
      <c r="K420" s="1"/>
      <c r="L420" s="1"/>
      <c r="M420" s="1"/>
      <c r="N420" s="1"/>
      <c r="O420" s="1"/>
      <c r="P420" s="1"/>
      <c r="Q420" s="1"/>
      <c r="R420" s="1"/>
    </row>
    <row r="421" spans="1:18" ht="9.75" customHeight="1">
      <c r="A421" s="1"/>
      <c r="B421" s="1"/>
      <c r="C421" s="1"/>
      <c r="D421" s="1"/>
      <c r="E421" s="1"/>
      <c r="F421" s="1"/>
      <c r="G421" s="1"/>
      <c r="H421" s="1"/>
      <c r="I421" s="1"/>
      <c r="J421" s="1"/>
      <c r="K421" s="1"/>
      <c r="L421" s="1"/>
      <c r="M421" s="1"/>
      <c r="N421" s="1"/>
      <c r="O421" s="1"/>
      <c r="P421" s="1"/>
      <c r="Q421" s="1"/>
      <c r="R421" s="1"/>
    </row>
    <row r="422" spans="1:18" ht="9.75" customHeight="1">
      <c r="A422" s="1"/>
      <c r="B422" s="1"/>
      <c r="C422" s="1"/>
      <c r="D422" s="1"/>
      <c r="E422" s="1"/>
      <c r="F422" s="1"/>
      <c r="G422" s="1"/>
      <c r="H422" s="1"/>
      <c r="I422" s="1"/>
      <c r="J422" s="1"/>
      <c r="K422" s="1"/>
      <c r="L422" s="1"/>
      <c r="M422" s="1"/>
      <c r="N422" s="1"/>
      <c r="O422" s="1"/>
      <c r="P422" s="1"/>
      <c r="Q422" s="1"/>
      <c r="R422" s="1"/>
    </row>
    <row r="423" spans="1:18" ht="9.75" customHeight="1">
      <c r="A423" s="1"/>
      <c r="B423" s="1"/>
      <c r="C423" s="1"/>
      <c r="D423" s="1"/>
      <c r="E423" s="1"/>
      <c r="F423" s="1"/>
      <c r="G423" s="1"/>
      <c r="H423" s="1"/>
      <c r="I423" s="1"/>
      <c r="J423" s="1"/>
      <c r="K423" s="1"/>
      <c r="L423" s="1"/>
      <c r="M423" s="1"/>
      <c r="N423" s="1"/>
      <c r="O423" s="1"/>
      <c r="P423" s="1"/>
      <c r="Q423" s="1"/>
      <c r="R423" s="1"/>
    </row>
    <row r="424" spans="1:18" ht="9.75" customHeight="1">
      <c r="A424" s="1"/>
      <c r="B424" s="1"/>
      <c r="C424" s="1"/>
      <c r="D424" s="1"/>
      <c r="E424" s="1"/>
      <c r="F424" s="1"/>
      <c r="G424" s="1"/>
      <c r="H424" s="1"/>
      <c r="I424" s="1"/>
      <c r="J424" s="1"/>
      <c r="K424" s="1"/>
      <c r="L424" s="1"/>
      <c r="M424" s="1"/>
      <c r="N424" s="1"/>
      <c r="O424" s="1"/>
      <c r="P424" s="1"/>
      <c r="Q424" s="1"/>
      <c r="R424" s="1"/>
    </row>
    <row r="425" spans="1:18" ht="9.75" customHeight="1">
      <c r="A425" s="1"/>
      <c r="B425" s="1"/>
      <c r="C425" s="1"/>
      <c r="D425" s="1"/>
      <c r="E425" s="1"/>
      <c r="F425" s="1"/>
      <c r="G425" s="1"/>
      <c r="H425" s="1"/>
      <c r="I425" s="1"/>
      <c r="J425" s="1"/>
      <c r="K425" s="1"/>
      <c r="L425" s="1"/>
      <c r="M425" s="1"/>
      <c r="N425" s="1"/>
      <c r="O425" s="1"/>
      <c r="P425" s="1"/>
      <c r="Q425" s="1"/>
      <c r="R425" s="1"/>
    </row>
    <row r="426" spans="1:18" ht="9.75" customHeight="1">
      <c r="A426" s="1"/>
      <c r="B426" s="1"/>
      <c r="C426" s="1"/>
      <c r="D426" s="1"/>
      <c r="E426" s="1"/>
      <c r="F426" s="1"/>
      <c r="G426" s="1"/>
      <c r="H426" s="1"/>
      <c r="I426" s="1"/>
      <c r="J426" s="1"/>
      <c r="K426" s="1"/>
      <c r="L426" s="1"/>
      <c r="M426" s="1"/>
      <c r="N426" s="1"/>
      <c r="O426" s="1"/>
      <c r="P426" s="1"/>
      <c r="Q426" s="1"/>
      <c r="R426" s="1"/>
    </row>
    <row r="427" spans="1:18" ht="9.75" customHeight="1">
      <c r="A427" s="1"/>
      <c r="B427" s="1"/>
      <c r="C427" s="1"/>
      <c r="D427" s="1"/>
      <c r="E427" s="1"/>
      <c r="F427" s="1"/>
      <c r="G427" s="1"/>
      <c r="H427" s="1"/>
      <c r="I427" s="1"/>
      <c r="J427" s="1"/>
      <c r="K427" s="1"/>
      <c r="L427" s="1"/>
      <c r="M427" s="1"/>
      <c r="N427" s="1"/>
      <c r="O427" s="1"/>
      <c r="P427" s="1"/>
      <c r="Q427" s="1"/>
      <c r="R427" s="1"/>
    </row>
    <row r="428" spans="1:18" ht="9.75" customHeight="1">
      <c r="A428" s="1"/>
      <c r="B428" s="1"/>
      <c r="C428" s="1"/>
      <c r="D428" s="1"/>
      <c r="E428" s="1"/>
      <c r="F428" s="1"/>
      <c r="G428" s="1"/>
      <c r="H428" s="1"/>
      <c r="I428" s="1"/>
      <c r="J428" s="1"/>
      <c r="K428" s="1"/>
      <c r="L428" s="1"/>
      <c r="M428" s="1"/>
      <c r="N428" s="1"/>
      <c r="O428" s="1"/>
      <c r="P428" s="1"/>
      <c r="Q428" s="1"/>
      <c r="R428" s="1"/>
    </row>
    <row r="429" spans="1:18" ht="9.75" customHeight="1">
      <c r="A429" s="1"/>
      <c r="B429" s="1"/>
      <c r="C429" s="1"/>
      <c r="D429" s="1"/>
      <c r="E429" s="1"/>
      <c r="F429" s="1"/>
      <c r="G429" s="1"/>
      <c r="H429" s="1"/>
      <c r="I429" s="1"/>
      <c r="J429" s="1"/>
      <c r="K429" s="1"/>
      <c r="L429" s="1"/>
      <c r="M429" s="1"/>
      <c r="N429" s="1"/>
      <c r="O429" s="1"/>
      <c r="P429" s="1"/>
      <c r="Q429" s="1"/>
      <c r="R429" s="1"/>
    </row>
    <row r="430" spans="1:18" ht="9.75" customHeight="1">
      <c r="A430" s="1"/>
      <c r="B430" s="1"/>
      <c r="C430" s="1"/>
      <c r="D430" s="1"/>
      <c r="E430" s="1"/>
      <c r="F430" s="1"/>
      <c r="G430" s="1"/>
      <c r="H430" s="1"/>
      <c r="I430" s="1"/>
      <c r="J430" s="1"/>
      <c r="K430" s="1"/>
      <c r="L430" s="1"/>
      <c r="M430" s="1"/>
      <c r="N430" s="1"/>
      <c r="O430" s="1"/>
      <c r="P430" s="1"/>
      <c r="Q430" s="1"/>
      <c r="R430" s="1"/>
    </row>
    <row r="431" spans="1:18" ht="9.75" customHeight="1">
      <c r="A431" s="1"/>
      <c r="B431" s="1"/>
      <c r="C431" s="1"/>
      <c r="D431" s="1"/>
      <c r="E431" s="1"/>
      <c r="F431" s="1"/>
      <c r="G431" s="1"/>
      <c r="H431" s="1"/>
      <c r="I431" s="1"/>
      <c r="J431" s="1"/>
      <c r="K431" s="1"/>
      <c r="L431" s="1"/>
      <c r="M431" s="1"/>
      <c r="N431" s="1"/>
      <c r="O431" s="1"/>
      <c r="P431" s="1"/>
      <c r="Q431" s="1"/>
      <c r="R431" s="1"/>
    </row>
    <row r="432" spans="1:18" ht="9.75" customHeight="1">
      <c r="A432" s="1"/>
      <c r="B432" s="1"/>
      <c r="C432" s="1"/>
      <c r="D432" s="1"/>
      <c r="E432" s="1"/>
      <c r="F432" s="1"/>
      <c r="G432" s="1"/>
      <c r="H432" s="1"/>
      <c r="I432" s="1"/>
      <c r="J432" s="1"/>
      <c r="K432" s="1"/>
      <c r="L432" s="1"/>
      <c r="M432" s="1"/>
      <c r="N432" s="1"/>
      <c r="O432" s="1"/>
      <c r="P432" s="1"/>
      <c r="Q432" s="1"/>
      <c r="R432" s="1"/>
    </row>
    <row r="433" spans="1:18" ht="9.75" customHeight="1">
      <c r="A433" s="1"/>
      <c r="B433" s="1"/>
      <c r="C433" s="1"/>
      <c r="D433" s="1"/>
      <c r="E433" s="1"/>
      <c r="F433" s="1"/>
      <c r="G433" s="1"/>
      <c r="H433" s="1"/>
      <c r="I433" s="1"/>
      <c r="J433" s="1"/>
      <c r="K433" s="1"/>
      <c r="L433" s="1"/>
      <c r="M433" s="1"/>
      <c r="N433" s="1"/>
      <c r="O433" s="1"/>
      <c r="P433" s="1"/>
      <c r="Q433" s="1"/>
      <c r="R433" s="1"/>
    </row>
    <row r="434" spans="1:18" ht="9.75" customHeight="1">
      <c r="A434" s="1"/>
      <c r="B434" s="1"/>
      <c r="C434" s="1"/>
      <c r="D434" s="1"/>
      <c r="E434" s="1"/>
      <c r="F434" s="1"/>
      <c r="G434" s="1"/>
      <c r="H434" s="1"/>
      <c r="I434" s="1"/>
      <c r="J434" s="1"/>
      <c r="K434" s="1"/>
      <c r="L434" s="1"/>
      <c r="M434" s="1"/>
      <c r="N434" s="1"/>
      <c r="O434" s="1"/>
      <c r="P434" s="1"/>
      <c r="Q434" s="1"/>
      <c r="R434" s="1"/>
    </row>
    <row r="435" spans="1:18" ht="9.75" customHeight="1">
      <c r="A435" s="1"/>
      <c r="B435" s="1"/>
      <c r="C435" s="1"/>
      <c r="D435" s="1"/>
      <c r="E435" s="1"/>
      <c r="F435" s="1"/>
      <c r="G435" s="1"/>
      <c r="H435" s="1"/>
      <c r="I435" s="1"/>
      <c r="J435" s="1"/>
      <c r="K435" s="1"/>
      <c r="L435" s="1"/>
      <c r="M435" s="1"/>
      <c r="N435" s="1"/>
      <c r="O435" s="1"/>
      <c r="P435" s="1"/>
      <c r="Q435" s="1"/>
      <c r="R435" s="1"/>
    </row>
    <row r="436" spans="1:18" ht="9.75" customHeight="1">
      <c r="A436" s="1"/>
      <c r="B436" s="1"/>
      <c r="C436" s="1"/>
      <c r="D436" s="1"/>
      <c r="E436" s="1"/>
      <c r="F436" s="1"/>
      <c r="G436" s="1"/>
      <c r="H436" s="1"/>
      <c r="I436" s="1"/>
      <c r="J436" s="1"/>
      <c r="K436" s="1"/>
      <c r="L436" s="1"/>
      <c r="M436" s="1"/>
      <c r="N436" s="1"/>
      <c r="O436" s="1"/>
      <c r="P436" s="1"/>
      <c r="Q436" s="1"/>
      <c r="R436" s="1"/>
    </row>
    <row r="437" spans="1:18" ht="9.75" customHeight="1">
      <c r="A437" s="1"/>
      <c r="B437" s="1"/>
      <c r="C437" s="1"/>
      <c r="D437" s="1"/>
      <c r="E437" s="1"/>
      <c r="F437" s="1"/>
      <c r="G437" s="1"/>
      <c r="H437" s="1"/>
      <c r="I437" s="1"/>
      <c r="J437" s="1"/>
      <c r="K437" s="1"/>
      <c r="L437" s="1"/>
      <c r="M437" s="1"/>
      <c r="N437" s="1"/>
      <c r="O437" s="1"/>
      <c r="P437" s="1"/>
      <c r="Q437" s="1"/>
      <c r="R437" s="1"/>
    </row>
    <row r="438" spans="1:18" ht="9.75" customHeight="1">
      <c r="A438" s="1"/>
      <c r="B438" s="1"/>
      <c r="C438" s="1"/>
      <c r="D438" s="1"/>
      <c r="E438" s="1"/>
      <c r="F438" s="1"/>
      <c r="G438" s="1"/>
      <c r="H438" s="1"/>
      <c r="I438" s="1"/>
      <c r="J438" s="1"/>
      <c r="K438" s="1"/>
      <c r="L438" s="1"/>
      <c r="M438" s="1"/>
      <c r="N438" s="1"/>
      <c r="O438" s="1"/>
      <c r="P438" s="1"/>
      <c r="Q438" s="1"/>
      <c r="R438" s="1"/>
    </row>
    <row r="439" spans="1:18" ht="9.75" customHeight="1">
      <c r="A439" s="1"/>
      <c r="B439" s="1"/>
      <c r="C439" s="1"/>
      <c r="D439" s="1"/>
      <c r="E439" s="1"/>
      <c r="F439" s="1"/>
      <c r="G439" s="1"/>
      <c r="H439" s="1"/>
      <c r="I439" s="1"/>
      <c r="J439" s="1"/>
      <c r="K439" s="1"/>
      <c r="L439" s="1"/>
      <c r="M439" s="1"/>
      <c r="N439" s="1"/>
      <c r="O439" s="1"/>
      <c r="P439" s="1"/>
      <c r="Q439" s="1"/>
      <c r="R439" s="1"/>
    </row>
    <row r="440" spans="1:18" ht="9.75" customHeight="1">
      <c r="A440" s="1"/>
      <c r="B440" s="1"/>
      <c r="C440" s="1"/>
      <c r="D440" s="1"/>
      <c r="E440" s="1"/>
      <c r="F440" s="1"/>
      <c r="G440" s="1"/>
      <c r="H440" s="1"/>
      <c r="I440" s="1"/>
      <c r="J440" s="1"/>
      <c r="K440" s="1"/>
      <c r="L440" s="1"/>
      <c r="M440" s="1"/>
      <c r="N440" s="1"/>
      <c r="O440" s="1"/>
      <c r="P440" s="1"/>
      <c r="Q440" s="1"/>
      <c r="R440" s="1"/>
    </row>
    <row r="441" spans="1:18" ht="9.75" customHeight="1">
      <c r="A441" s="1"/>
      <c r="B441" s="1"/>
      <c r="C441" s="1"/>
      <c r="D441" s="1"/>
      <c r="E441" s="1"/>
      <c r="F441" s="1"/>
      <c r="G441" s="1"/>
      <c r="H441" s="1"/>
      <c r="I441" s="1"/>
      <c r="J441" s="1"/>
      <c r="K441" s="1"/>
      <c r="L441" s="1"/>
      <c r="M441" s="1"/>
      <c r="N441" s="1"/>
      <c r="O441" s="1"/>
      <c r="P441" s="1"/>
      <c r="Q441" s="1"/>
      <c r="R441" s="1"/>
    </row>
    <row r="442" spans="1:18" ht="9.75" customHeight="1">
      <c r="A442" s="1"/>
      <c r="B442" s="1"/>
      <c r="C442" s="1"/>
      <c r="D442" s="1"/>
      <c r="E442" s="1"/>
      <c r="F442" s="1"/>
      <c r="G442" s="1"/>
      <c r="H442" s="1"/>
      <c r="I442" s="1"/>
      <c r="J442" s="1"/>
      <c r="K442" s="1"/>
      <c r="L442" s="1"/>
      <c r="M442" s="1"/>
      <c r="N442" s="1"/>
      <c r="O442" s="1"/>
      <c r="P442" s="1"/>
      <c r="Q442" s="1"/>
      <c r="R442" s="1"/>
    </row>
    <row r="443" spans="1:18" ht="9.75" customHeight="1">
      <c r="A443" s="1"/>
      <c r="B443" s="1"/>
      <c r="C443" s="1"/>
      <c r="D443" s="1"/>
      <c r="E443" s="1"/>
      <c r="F443" s="1"/>
      <c r="G443" s="1"/>
      <c r="H443" s="1"/>
      <c r="I443" s="1"/>
      <c r="J443" s="1"/>
      <c r="K443" s="1"/>
      <c r="L443" s="1"/>
      <c r="M443" s="1"/>
      <c r="N443" s="1"/>
      <c r="O443" s="1"/>
      <c r="P443" s="1"/>
      <c r="Q443" s="1"/>
      <c r="R443" s="1"/>
    </row>
    <row r="444" spans="1:18" ht="9.75" customHeight="1">
      <c r="A444" s="1"/>
      <c r="B444" s="1"/>
      <c r="C444" s="1"/>
      <c r="D444" s="1"/>
      <c r="E444" s="1"/>
      <c r="F444" s="1"/>
      <c r="G444" s="1"/>
      <c r="H444" s="1"/>
      <c r="I444" s="1"/>
      <c r="J444" s="1"/>
      <c r="K444" s="1"/>
      <c r="L444" s="1"/>
      <c r="M444" s="1"/>
      <c r="N444" s="1"/>
      <c r="O444" s="1"/>
      <c r="P444" s="1"/>
      <c r="Q444" s="1"/>
      <c r="R444" s="1"/>
    </row>
    <row r="445" spans="1:18" ht="9.75" customHeight="1">
      <c r="A445" s="1"/>
      <c r="B445" s="1"/>
      <c r="C445" s="1"/>
      <c r="D445" s="1"/>
      <c r="E445" s="1"/>
      <c r="F445" s="1"/>
      <c r="G445" s="1"/>
      <c r="H445" s="1"/>
      <c r="I445" s="1"/>
      <c r="J445" s="1"/>
      <c r="K445" s="1"/>
      <c r="L445" s="1"/>
      <c r="M445" s="1"/>
      <c r="N445" s="1"/>
      <c r="O445" s="1"/>
      <c r="P445" s="1"/>
      <c r="Q445" s="1"/>
      <c r="R445" s="1"/>
    </row>
    <row r="446" spans="1:18" ht="9.75" customHeight="1">
      <c r="A446" s="1"/>
      <c r="B446" s="1"/>
      <c r="C446" s="1"/>
      <c r="D446" s="1"/>
      <c r="E446" s="1"/>
      <c r="F446" s="1"/>
      <c r="G446" s="1"/>
      <c r="H446" s="1"/>
      <c r="I446" s="1"/>
      <c r="J446" s="1"/>
      <c r="K446" s="1"/>
      <c r="L446" s="1"/>
      <c r="M446" s="1"/>
      <c r="N446" s="1"/>
      <c r="O446" s="1"/>
      <c r="P446" s="1"/>
      <c r="Q446" s="1"/>
      <c r="R446" s="1"/>
    </row>
    <row r="447" spans="1:18" ht="9.75" customHeight="1">
      <c r="A447" s="1"/>
      <c r="B447" s="1"/>
      <c r="C447" s="1"/>
      <c r="D447" s="1"/>
      <c r="E447" s="1"/>
      <c r="F447" s="1"/>
      <c r="G447" s="1"/>
      <c r="H447" s="1"/>
      <c r="I447" s="1"/>
      <c r="J447" s="1"/>
      <c r="K447" s="1"/>
      <c r="L447" s="1"/>
      <c r="M447" s="1"/>
      <c r="N447" s="1"/>
      <c r="O447" s="1"/>
      <c r="P447" s="1"/>
      <c r="Q447" s="1"/>
      <c r="R447" s="1"/>
    </row>
    <row r="448" spans="1:18" ht="9.75" customHeight="1">
      <c r="A448" s="1"/>
      <c r="B448" s="1"/>
      <c r="C448" s="1"/>
      <c r="D448" s="1"/>
      <c r="E448" s="1"/>
      <c r="F448" s="1"/>
      <c r="G448" s="1"/>
      <c r="H448" s="1"/>
      <c r="I448" s="1"/>
      <c r="J448" s="1"/>
      <c r="K448" s="1"/>
      <c r="L448" s="1"/>
      <c r="M448" s="1"/>
      <c r="N448" s="1"/>
      <c r="O448" s="1"/>
      <c r="P448" s="1"/>
      <c r="Q448" s="1"/>
      <c r="R448" s="1"/>
    </row>
    <row r="449" spans="1:18" ht="9.75" customHeight="1">
      <c r="A449" s="1"/>
      <c r="B449" s="1"/>
      <c r="C449" s="1"/>
      <c r="D449" s="1"/>
      <c r="E449" s="1"/>
      <c r="F449" s="1"/>
      <c r="G449" s="1"/>
      <c r="H449" s="1"/>
      <c r="I449" s="1"/>
      <c r="J449" s="1"/>
      <c r="K449" s="1"/>
      <c r="L449" s="1"/>
      <c r="M449" s="1"/>
      <c r="N449" s="1"/>
      <c r="O449" s="1"/>
      <c r="P449" s="1"/>
      <c r="Q449" s="1"/>
      <c r="R449" s="1"/>
    </row>
    <row r="450" spans="1:18" ht="9.75" customHeight="1">
      <c r="A450" s="1"/>
      <c r="B450" s="1"/>
      <c r="C450" s="1"/>
      <c r="D450" s="1"/>
      <c r="E450" s="1"/>
      <c r="F450" s="1"/>
      <c r="G450" s="1"/>
      <c r="H450" s="1"/>
      <c r="I450" s="1"/>
      <c r="J450" s="1"/>
      <c r="K450" s="1"/>
      <c r="L450" s="1"/>
      <c r="M450" s="1"/>
      <c r="N450" s="1"/>
      <c r="O450" s="1"/>
      <c r="P450" s="1"/>
      <c r="Q450" s="1"/>
      <c r="R450" s="1"/>
    </row>
    <row r="451" spans="1:18" ht="9.75" customHeight="1">
      <c r="A451" s="1"/>
      <c r="B451" s="1"/>
      <c r="C451" s="1"/>
      <c r="D451" s="1"/>
      <c r="E451" s="1"/>
      <c r="F451" s="1"/>
      <c r="G451" s="1"/>
      <c r="H451" s="1"/>
      <c r="I451" s="1"/>
      <c r="J451" s="1"/>
      <c r="K451" s="1"/>
      <c r="L451" s="1"/>
      <c r="M451" s="1"/>
      <c r="N451" s="1"/>
      <c r="O451" s="1"/>
      <c r="P451" s="1"/>
      <c r="Q451" s="1"/>
      <c r="R451" s="1"/>
    </row>
    <row r="452" spans="1:18" ht="9.75" customHeight="1">
      <c r="A452" s="1"/>
      <c r="B452" s="1"/>
      <c r="C452" s="1"/>
      <c r="D452" s="1"/>
      <c r="E452" s="1"/>
      <c r="F452" s="1"/>
      <c r="G452" s="1"/>
      <c r="H452" s="1"/>
      <c r="I452" s="1"/>
      <c r="J452" s="1"/>
      <c r="K452" s="1"/>
      <c r="L452" s="1"/>
      <c r="M452" s="1"/>
      <c r="N452" s="1"/>
      <c r="O452" s="1"/>
      <c r="P452" s="1"/>
      <c r="Q452" s="1"/>
      <c r="R452" s="1"/>
    </row>
    <row r="453" spans="1:18" ht="9.75" customHeight="1">
      <c r="A453" s="1"/>
      <c r="B453" s="1"/>
      <c r="C453" s="1"/>
      <c r="D453" s="1"/>
      <c r="E453" s="1"/>
      <c r="F453" s="1"/>
      <c r="G453" s="1"/>
      <c r="H453" s="1"/>
      <c r="I453" s="1"/>
      <c r="J453" s="1"/>
      <c r="K453" s="1"/>
      <c r="L453" s="1"/>
      <c r="M453" s="1"/>
      <c r="N453" s="1"/>
      <c r="O453" s="1"/>
      <c r="P453" s="1"/>
      <c r="Q453" s="1"/>
      <c r="R453" s="1"/>
    </row>
    <row r="454" spans="1:18" ht="9.75" customHeight="1">
      <c r="A454" s="1"/>
      <c r="B454" s="1"/>
      <c r="C454" s="1"/>
      <c r="D454" s="1"/>
      <c r="E454" s="1"/>
      <c r="F454" s="1"/>
      <c r="G454" s="1"/>
      <c r="H454" s="1"/>
      <c r="I454" s="1"/>
      <c r="J454" s="1"/>
      <c r="K454" s="1"/>
      <c r="L454" s="1"/>
      <c r="M454" s="1"/>
      <c r="N454" s="1"/>
      <c r="O454" s="1"/>
      <c r="P454" s="1"/>
      <c r="Q454" s="1"/>
      <c r="R454" s="1"/>
    </row>
    <row r="455" spans="1:18" ht="9.75" customHeight="1">
      <c r="A455" s="1"/>
      <c r="B455" s="1"/>
      <c r="C455" s="1"/>
      <c r="D455" s="1"/>
      <c r="E455" s="1"/>
      <c r="F455" s="1"/>
      <c r="G455" s="1"/>
      <c r="H455" s="1"/>
      <c r="I455" s="1"/>
      <c r="J455" s="1"/>
      <c r="K455" s="1"/>
      <c r="L455" s="1"/>
      <c r="M455" s="1"/>
      <c r="N455" s="1"/>
      <c r="O455" s="1"/>
      <c r="P455" s="1"/>
      <c r="Q455" s="1"/>
      <c r="R455" s="1"/>
    </row>
    <row r="456" spans="1:18" ht="9.75" customHeight="1">
      <c r="A456" s="1"/>
      <c r="B456" s="1"/>
      <c r="C456" s="1"/>
      <c r="D456" s="1"/>
      <c r="E456" s="1"/>
      <c r="F456" s="1"/>
      <c r="G456" s="1"/>
      <c r="H456" s="1"/>
      <c r="I456" s="1"/>
      <c r="J456" s="1"/>
      <c r="K456" s="1"/>
      <c r="L456" s="1"/>
      <c r="M456" s="1"/>
      <c r="N456" s="1"/>
      <c r="O456" s="1"/>
      <c r="P456" s="1"/>
      <c r="Q456" s="1"/>
      <c r="R456" s="1"/>
    </row>
    <row r="457" spans="1:18" ht="9.75" customHeight="1">
      <c r="A457" s="1"/>
      <c r="B457" s="1"/>
      <c r="C457" s="1"/>
      <c r="D457" s="1"/>
      <c r="E457" s="1"/>
      <c r="F457" s="1"/>
      <c r="G457" s="1"/>
      <c r="H457" s="1"/>
      <c r="I457" s="1"/>
      <c r="J457" s="1"/>
      <c r="K457" s="1"/>
      <c r="L457" s="1"/>
      <c r="M457" s="1"/>
      <c r="N457" s="1"/>
      <c r="O457" s="1"/>
      <c r="P457" s="1"/>
      <c r="Q457" s="1"/>
      <c r="R457" s="1"/>
    </row>
    <row r="458" spans="1:18" ht="9.75" customHeight="1">
      <c r="A458" s="1"/>
      <c r="B458" s="1"/>
      <c r="C458" s="1"/>
      <c r="D458" s="1"/>
      <c r="E458" s="1"/>
      <c r="F458" s="1"/>
      <c r="G458" s="1"/>
      <c r="H458" s="1"/>
      <c r="I458" s="1"/>
      <c r="J458" s="1"/>
      <c r="K458" s="1"/>
      <c r="L458" s="1"/>
      <c r="M458" s="1"/>
      <c r="N458" s="1"/>
      <c r="O458" s="1"/>
      <c r="P458" s="1"/>
      <c r="Q458" s="1"/>
      <c r="R458" s="1"/>
    </row>
    <row r="459" spans="1:18" ht="9.75" customHeight="1">
      <c r="A459" s="1"/>
      <c r="B459" s="1"/>
      <c r="C459" s="1"/>
      <c r="D459" s="1"/>
      <c r="E459" s="1"/>
      <c r="F459" s="1"/>
      <c r="G459" s="1"/>
      <c r="H459" s="1"/>
      <c r="I459" s="1"/>
      <c r="J459" s="1"/>
      <c r="K459" s="1"/>
      <c r="L459" s="1"/>
      <c r="M459" s="1"/>
      <c r="N459" s="1"/>
      <c r="O459" s="1"/>
      <c r="P459" s="1"/>
      <c r="Q459" s="1"/>
      <c r="R459" s="1"/>
    </row>
    <row r="460" spans="1:18" ht="9.75" customHeight="1">
      <c r="A460" s="1"/>
      <c r="B460" s="1"/>
      <c r="C460" s="1"/>
      <c r="D460" s="1"/>
      <c r="E460" s="1"/>
      <c r="F460" s="1"/>
      <c r="G460" s="1"/>
      <c r="H460" s="1"/>
      <c r="I460" s="1"/>
      <c r="J460" s="1"/>
      <c r="K460" s="1"/>
      <c r="L460" s="1"/>
      <c r="M460" s="1"/>
      <c r="N460" s="1"/>
      <c r="O460" s="1"/>
      <c r="P460" s="1"/>
      <c r="Q460" s="1"/>
      <c r="R460" s="1"/>
    </row>
    <row r="461" spans="1:18" ht="9.75" customHeight="1">
      <c r="A461" s="1"/>
      <c r="B461" s="1"/>
      <c r="C461" s="1"/>
      <c r="D461" s="1"/>
      <c r="E461" s="1"/>
      <c r="F461" s="1"/>
      <c r="G461" s="1"/>
      <c r="H461" s="1"/>
      <c r="I461" s="1"/>
      <c r="J461" s="1"/>
      <c r="K461" s="1"/>
      <c r="L461" s="1"/>
      <c r="M461" s="1"/>
      <c r="N461" s="1"/>
      <c r="O461" s="1"/>
      <c r="P461" s="1"/>
      <c r="Q461" s="1"/>
      <c r="R461" s="1"/>
    </row>
    <row r="462" spans="1:18" ht="9.75" customHeight="1">
      <c r="A462" s="1"/>
      <c r="B462" s="1"/>
      <c r="C462" s="1"/>
      <c r="D462" s="1"/>
      <c r="E462" s="1"/>
      <c r="F462" s="1"/>
      <c r="G462" s="1"/>
      <c r="H462" s="1"/>
      <c r="I462" s="1"/>
      <c r="J462" s="1"/>
      <c r="K462" s="1"/>
      <c r="L462" s="1"/>
      <c r="M462" s="1"/>
      <c r="N462" s="1"/>
      <c r="O462" s="1"/>
      <c r="P462" s="1"/>
      <c r="Q462" s="1"/>
      <c r="R462" s="1"/>
    </row>
    <row r="463" spans="1:18" ht="9.75" customHeight="1">
      <c r="A463" s="1"/>
      <c r="B463" s="1"/>
      <c r="C463" s="1"/>
      <c r="D463" s="1"/>
      <c r="E463" s="1"/>
      <c r="F463" s="1"/>
      <c r="G463" s="1"/>
      <c r="H463" s="1"/>
      <c r="I463" s="1"/>
      <c r="J463" s="1"/>
      <c r="K463" s="1"/>
      <c r="L463" s="1"/>
      <c r="M463" s="1"/>
      <c r="N463" s="1"/>
      <c r="O463" s="1"/>
      <c r="P463" s="1"/>
      <c r="Q463" s="1"/>
      <c r="R463" s="1"/>
    </row>
    <row r="464" spans="1:18" ht="9.75" customHeight="1">
      <c r="A464" s="1"/>
      <c r="B464" s="1"/>
      <c r="C464" s="1"/>
      <c r="D464" s="1"/>
      <c r="E464" s="1"/>
      <c r="F464" s="1"/>
      <c r="G464" s="1"/>
      <c r="H464" s="1"/>
      <c r="I464" s="1"/>
      <c r="J464" s="1"/>
      <c r="K464" s="1"/>
      <c r="L464" s="1"/>
      <c r="M464" s="1"/>
      <c r="N464" s="1"/>
      <c r="O464" s="1"/>
      <c r="P464" s="1"/>
      <c r="Q464" s="1"/>
      <c r="R464" s="1"/>
    </row>
    <row r="465" spans="1:18" ht="9.75" customHeight="1">
      <c r="A465" s="1"/>
      <c r="B465" s="1"/>
      <c r="C465" s="1"/>
      <c r="D465" s="1"/>
      <c r="E465" s="1"/>
      <c r="F465" s="1"/>
      <c r="G465" s="1"/>
      <c r="H465" s="1"/>
      <c r="I465" s="1"/>
      <c r="J465" s="1"/>
      <c r="K465" s="1"/>
      <c r="L465" s="1"/>
      <c r="M465" s="1"/>
      <c r="N465" s="1"/>
      <c r="O465" s="1"/>
      <c r="P465" s="1"/>
      <c r="Q465" s="1"/>
      <c r="R465" s="1"/>
    </row>
    <row r="466" spans="1:18" ht="9.75" customHeight="1">
      <c r="A466" s="1"/>
      <c r="B466" s="1"/>
      <c r="C466" s="1"/>
      <c r="D466" s="1"/>
      <c r="E466" s="1"/>
      <c r="F466" s="1"/>
      <c r="G466" s="1"/>
      <c r="H466" s="1"/>
      <c r="I466" s="1"/>
      <c r="J466" s="1"/>
      <c r="K466" s="1"/>
      <c r="L466" s="1"/>
      <c r="M466" s="1"/>
      <c r="N466" s="1"/>
      <c r="O466" s="1"/>
      <c r="P466" s="1"/>
      <c r="Q466" s="1"/>
      <c r="R466" s="1"/>
    </row>
    <row r="467" spans="1:18" ht="9.75" customHeight="1">
      <c r="A467" s="1"/>
      <c r="B467" s="1"/>
      <c r="C467" s="1"/>
      <c r="D467" s="1"/>
      <c r="E467" s="1"/>
      <c r="F467" s="1"/>
      <c r="G467" s="1"/>
      <c r="H467" s="1"/>
      <c r="I467" s="1"/>
      <c r="J467" s="1"/>
      <c r="K467" s="1"/>
      <c r="L467" s="1"/>
      <c r="M467" s="1"/>
      <c r="N467" s="1"/>
      <c r="O467" s="1"/>
      <c r="P467" s="1"/>
      <c r="Q467" s="1"/>
      <c r="R467" s="1"/>
    </row>
    <row r="468" spans="1:18" ht="9.75" customHeight="1">
      <c r="A468" s="1"/>
      <c r="B468" s="1"/>
      <c r="C468" s="1"/>
      <c r="D468" s="1"/>
      <c r="E468" s="1"/>
      <c r="F468" s="1"/>
      <c r="G468" s="1"/>
      <c r="H468" s="1"/>
      <c r="I468" s="1"/>
      <c r="J468" s="1"/>
      <c r="K468" s="1"/>
      <c r="L468" s="1"/>
      <c r="M468" s="1"/>
      <c r="N468" s="1"/>
      <c r="O468" s="1"/>
      <c r="P468" s="1"/>
      <c r="Q468" s="1"/>
      <c r="R468" s="1"/>
    </row>
    <row r="469" spans="1:18" ht="9.75" customHeight="1">
      <c r="A469" s="1"/>
      <c r="B469" s="1"/>
      <c r="C469" s="1"/>
      <c r="D469" s="1"/>
      <c r="E469" s="1"/>
      <c r="F469" s="1"/>
      <c r="G469" s="1"/>
      <c r="H469" s="1"/>
      <c r="I469" s="1"/>
      <c r="J469" s="1"/>
      <c r="K469" s="1"/>
      <c r="L469" s="1"/>
      <c r="M469" s="1"/>
      <c r="N469" s="1"/>
      <c r="O469" s="1"/>
      <c r="P469" s="1"/>
      <c r="Q469" s="1"/>
      <c r="R469" s="1"/>
    </row>
    <row r="470" spans="1:18" ht="9.75" customHeight="1">
      <c r="A470" s="1"/>
      <c r="B470" s="1"/>
      <c r="C470" s="1"/>
      <c r="D470" s="1"/>
      <c r="E470" s="1"/>
      <c r="F470" s="1"/>
      <c r="G470" s="1"/>
      <c r="H470" s="1"/>
      <c r="I470" s="1"/>
      <c r="J470" s="1"/>
      <c r="K470" s="1"/>
      <c r="L470" s="1"/>
      <c r="M470" s="1"/>
      <c r="N470" s="1"/>
      <c r="O470" s="1"/>
      <c r="P470" s="1"/>
      <c r="Q470" s="1"/>
      <c r="R470" s="1"/>
    </row>
    <row r="471" spans="1:18" ht="9.75" customHeight="1">
      <c r="A471" s="1"/>
      <c r="B471" s="1"/>
      <c r="C471" s="1"/>
      <c r="D471" s="1"/>
      <c r="E471" s="1"/>
      <c r="F471" s="1"/>
      <c r="G471" s="1"/>
      <c r="H471" s="1"/>
      <c r="I471" s="1"/>
      <c r="J471" s="1"/>
      <c r="K471" s="1"/>
      <c r="L471" s="1"/>
      <c r="M471" s="1"/>
      <c r="N471" s="1"/>
      <c r="O471" s="1"/>
      <c r="P471" s="1"/>
      <c r="Q471" s="1"/>
      <c r="R471" s="1"/>
    </row>
    <row r="472" spans="1:18" ht="9.75" customHeight="1">
      <c r="A472" s="1"/>
      <c r="B472" s="1"/>
      <c r="C472" s="1"/>
      <c r="D472" s="1"/>
      <c r="E472" s="1"/>
      <c r="F472" s="1"/>
      <c r="G472" s="1"/>
      <c r="H472" s="1"/>
      <c r="I472" s="1"/>
      <c r="J472" s="1"/>
      <c r="K472" s="1"/>
      <c r="L472" s="1"/>
      <c r="M472" s="1"/>
      <c r="N472" s="1"/>
      <c r="O472" s="1"/>
      <c r="P472" s="1"/>
      <c r="Q472" s="1"/>
      <c r="R472" s="1"/>
    </row>
    <row r="473" spans="1:18" ht="9.75" customHeight="1">
      <c r="A473" s="1"/>
      <c r="B473" s="1"/>
      <c r="C473" s="1"/>
      <c r="D473" s="1"/>
      <c r="E473" s="1"/>
      <c r="F473" s="1"/>
      <c r="G473" s="1"/>
      <c r="H473" s="1"/>
      <c r="I473" s="1"/>
      <c r="J473" s="1"/>
      <c r="K473" s="1"/>
      <c r="L473" s="1"/>
      <c r="M473" s="1"/>
      <c r="N473" s="1"/>
      <c r="O473" s="1"/>
      <c r="P473" s="1"/>
      <c r="Q473" s="1"/>
      <c r="R473" s="1"/>
    </row>
    <row r="474" spans="1:18" ht="9.75" customHeight="1">
      <c r="A474" s="1"/>
      <c r="B474" s="1"/>
      <c r="C474" s="1"/>
      <c r="D474" s="1"/>
      <c r="E474" s="1"/>
      <c r="F474" s="1"/>
      <c r="G474" s="1"/>
      <c r="H474" s="1"/>
      <c r="I474" s="1"/>
      <c r="J474" s="1"/>
      <c r="K474" s="1"/>
      <c r="L474" s="1"/>
      <c r="M474" s="1"/>
      <c r="N474" s="1"/>
      <c r="O474" s="1"/>
      <c r="P474" s="1"/>
      <c r="Q474" s="1"/>
      <c r="R474" s="1"/>
    </row>
    <row r="475" spans="1:18" ht="9.75" customHeight="1">
      <c r="A475" s="1"/>
      <c r="B475" s="1"/>
      <c r="C475" s="1"/>
      <c r="D475" s="1"/>
      <c r="E475" s="1"/>
      <c r="F475" s="1"/>
      <c r="G475" s="1"/>
      <c r="H475" s="1"/>
      <c r="I475" s="1"/>
      <c r="J475" s="1"/>
      <c r="K475" s="1"/>
      <c r="L475" s="1"/>
      <c r="M475" s="1"/>
      <c r="N475" s="1"/>
      <c r="O475" s="1"/>
      <c r="P475" s="1"/>
      <c r="Q475" s="1"/>
      <c r="R475" s="1"/>
    </row>
    <row r="476" spans="1:18" ht="9.75" customHeight="1">
      <c r="A476" s="1"/>
      <c r="B476" s="1"/>
      <c r="C476" s="1"/>
      <c r="D476" s="1"/>
      <c r="E476" s="1"/>
      <c r="F476" s="1"/>
      <c r="G476" s="1"/>
      <c r="H476" s="1"/>
      <c r="I476" s="1"/>
      <c r="J476" s="1"/>
      <c r="K476" s="1"/>
      <c r="L476" s="1"/>
      <c r="M476" s="1"/>
      <c r="N476" s="1"/>
      <c r="O476" s="1"/>
      <c r="P476" s="1"/>
      <c r="Q476" s="1"/>
      <c r="R476" s="1"/>
    </row>
    <row r="477" spans="1:18" ht="9.75" customHeight="1">
      <c r="A477" s="1"/>
      <c r="B477" s="1"/>
      <c r="C477" s="1"/>
      <c r="D477" s="1"/>
      <c r="E477" s="1"/>
      <c r="F477" s="1"/>
      <c r="G477" s="1"/>
      <c r="H477" s="1"/>
      <c r="I477" s="1"/>
      <c r="J477" s="1"/>
      <c r="K477" s="1"/>
      <c r="L477" s="1"/>
      <c r="M477" s="1"/>
      <c r="N477" s="1"/>
      <c r="O477" s="1"/>
      <c r="P477" s="1"/>
      <c r="Q477" s="1"/>
      <c r="R477" s="1"/>
    </row>
    <row r="478" spans="1:18" ht="9.75" customHeight="1">
      <c r="A478" s="1"/>
      <c r="B478" s="1"/>
      <c r="C478" s="1"/>
      <c r="D478" s="1"/>
      <c r="E478" s="1"/>
      <c r="F478" s="1"/>
      <c r="G478" s="1"/>
      <c r="H478" s="1"/>
      <c r="I478" s="1"/>
      <c r="J478" s="1"/>
      <c r="K478" s="1"/>
      <c r="L478" s="1"/>
      <c r="M478" s="1"/>
      <c r="N478" s="1"/>
      <c r="O478" s="1"/>
      <c r="P478" s="1"/>
      <c r="Q478" s="1"/>
      <c r="R478" s="1"/>
    </row>
    <row r="479" spans="1:18" ht="9.75" customHeight="1">
      <c r="A479" s="1"/>
      <c r="B479" s="1"/>
      <c r="C479" s="1"/>
      <c r="D479" s="1"/>
      <c r="E479" s="1"/>
      <c r="F479" s="1"/>
      <c r="G479" s="1"/>
      <c r="H479" s="1"/>
      <c r="I479" s="1"/>
      <c r="J479" s="1"/>
      <c r="K479" s="1"/>
      <c r="L479" s="1"/>
      <c r="M479" s="1"/>
      <c r="N479" s="1"/>
      <c r="O479" s="1"/>
      <c r="P479" s="1"/>
      <c r="Q479" s="1"/>
      <c r="R479" s="1"/>
    </row>
    <row r="480" spans="1:18" ht="9.75" customHeight="1">
      <c r="A480" s="1"/>
      <c r="B480" s="1"/>
      <c r="C480" s="1"/>
      <c r="D480" s="1"/>
      <c r="E480" s="1"/>
      <c r="F480" s="1"/>
      <c r="G480" s="1"/>
      <c r="H480" s="1"/>
      <c r="I480" s="1"/>
      <c r="J480" s="1"/>
      <c r="K480" s="1"/>
      <c r="L480" s="1"/>
      <c r="M480" s="1"/>
      <c r="N480" s="1"/>
      <c r="O480" s="1"/>
      <c r="P480" s="1"/>
      <c r="Q480" s="1"/>
      <c r="R480" s="1"/>
    </row>
    <row r="481" spans="1:18" ht="9.75" customHeight="1">
      <c r="A481" s="1"/>
      <c r="B481" s="1"/>
      <c r="C481" s="1"/>
      <c r="D481" s="1"/>
      <c r="E481" s="1"/>
      <c r="F481" s="1"/>
      <c r="G481" s="1"/>
      <c r="H481" s="1"/>
      <c r="I481" s="1"/>
      <c r="J481" s="1"/>
      <c r="K481" s="1"/>
      <c r="L481" s="1"/>
      <c r="M481" s="1"/>
      <c r="N481" s="1"/>
      <c r="O481" s="1"/>
      <c r="P481" s="1"/>
      <c r="Q481" s="1"/>
      <c r="R481" s="1"/>
    </row>
    <row r="482" spans="1:18" ht="9.75" customHeight="1">
      <c r="A482" s="1"/>
      <c r="B482" s="1"/>
      <c r="C482" s="1"/>
      <c r="D482" s="1"/>
      <c r="E482" s="1"/>
      <c r="F482" s="1"/>
      <c r="G482" s="1"/>
      <c r="H482" s="1"/>
      <c r="I482" s="1"/>
      <c r="J482" s="1"/>
      <c r="K482" s="1"/>
      <c r="L482" s="1"/>
      <c r="M482" s="1"/>
      <c r="N482" s="1"/>
      <c r="O482" s="1"/>
      <c r="P482" s="1"/>
      <c r="Q482" s="1"/>
      <c r="R482" s="1"/>
    </row>
    <row r="483" spans="1:18" ht="9.75" customHeight="1">
      <c r="A483" s="1"/>
      <c r="B483" s="1"/>
      <c r="C483" s="1"/>
      <c r="D483" s="1"/>
      <c r="E483" s="1"/>
      <c r="F483" s="1"/>
      <c r="G483" s="1"/>
      <c r="H483" s="1"/>
      <c r="I483" s="1"/>
      <c r="J483" s="1"/>
      <c r="K483" s="1"/>
      <c r="L483" s="1"/>
      <c r="M483" s="1"/>
      <c r="N483" s="1"/>
      <c r="O483" s="1"/>
      <c r="P483" s="1"/>
      <c r="Q483" s="1"/>
      <c r="R483" s="1"/>
    </row>
    <row r="484" spans="1:18" ht="9.75" customHeight="1">
      <c r="A484" s="1"/>
      <c r="B484" s="1"/>
      <c r="C484" s="1"/>
      <c r="D484" s="1"/>
      <c r="E484" s="1"/>
      <c r="F484" s="1"/>
      <c r="G484" s="1"/>
      <c r="H484" s="1"/>
      <c r="I484" s="1"/>
      <c r="J484" s="1"/>
      <c r="K484" s="1"/>
      <c r="L484" s="1"/>
      <c r="M484" s="1"/>
      <c r="N484" s="1"/>
      <c r="O484" s="1"/>
      <c r="P484" s="1"/>
      <c r="Q484" s="1"/>
      <c r="R484" s="1"/>
    </row>
    <row r="485" spans="1:18" ht="9.75" customHeight="1">
      <c r="A485" s="1"/>
      <c r="B485" s="1"/>
      <c r="C485" s="1"/>
      <c r="D485" s="1"/>
      <c r="E485" s="1"/>
      <c r="F485" s="1"/>
      <c r="G485" s="1"/>
      <c r="H485" s="1"/>
      <c r="I485" s="1"/>
      <c r="J485" s="1"/>
      <c r="K485" s="1"/>
      <c r="L485" s="1"/>
      <c r="M485" s="1"/>
      <c r="N485" s="1"/>
      <c r="O485" s="1"/>
      <c r="P485" s="1"/>
      <c r="Q485" s="1"/>
      <c r="R485" s="1"/>
    </row>
    <row r="486" spans="1:18" ht="9.75" customHeight="1">
      <c r="A486" s="1"/>
      <c r="B486" s="1"/>
      <c r="C486" s="1"/>
      <c r="D486" s="1"/>
      <c r="E486" s="1"/>
      <c r="F486" s="1"/>
      <c r="G486" s="1"/>
      <c r="H486" s="1"/>
      <c r="I486" s="1"/>
      <c r="J486" s="1"/>
      <c r="K486" s="1"/>
      <c r="L486" s="1"/>
      <c r="M486" s="1"/>
      <c r="N486" s="1"/>
      <c r="O486" s="1"/>
      <c r="P486" s="1"/>
      <c r="Q486" s="1"/>
      <c r="R486" s="1"/>
    </row>
    <row r="487" spans="1:18" ht="9.75" customHeight="1">
      <c r="A487" s="1"/>
      <c r="B487" s="1"/>
      <c r="C487" s="1"/>
      <c r="D487" s="1"/>
      <c r="E487" s="1"/>
      <c r="F487" s="1"/>
      <c r="G487" s="1"/>
      <c r="H487" s="1"/>
      <c r="I487" s="1"/>
      <c r="J487" s="1"/>
      <c r="K487" s="1"/>
      <c r="L487" s="1"/>
      <c r="M487" s="1"/>
      <c r="N487" s="1"/>
      <c r="O487" s="1"/>
      <c r="P487" s="1"/>
      <c r="Q487" s="1"/>
      <c r="R487" s="1"/>
    </row>
    <row r="488" spans="1:18" ht="9.75" customHeight="1">
      <c r="A488" s="1"/>
      <c r="B488" s="1"/>
      <c r="C488" s="1"/>
      <c r="D488" s="1"/>
      <c r="E488" s="1"/>
      <c r="F488" s="1"/>
      <c r="G488" s="1"/>
      <c r="H488" s="1"/>
      <c r="I488" s="1"/>
      <c r="J488" s="1"/>
      <c r="K488" s="1"/>
      <c r="L488" s="1"/>
      <c r="M488" s="1"/>
      <c r="N488" s="1"/>
      <c r="O488" s="1"/>
      <c r="P488" s="1"/>
      <c r="Q488" s="1"/>
      <c r="R488" s="1"/>
    </row>
    <row r="489" spans="1:18" ht="9.75" customHeight="1">
      <c r="A489" s="1"/>
      <c r="B489" s="1"/>
      <c r="C489" s="1"/>
      <c r="D489" s="1"/>
      <c r="E489" s="1"/>
      <c r="F489" s="1"/>
      <c r="G489" s="1"/>
      <c r="H489" s="1"/>
      <c r="I489" s="1"/>
      <c r="J489" s="1"/>
      <c r="K489" s="1"/>
      <c r="L489" s="1"/>
      <c r="M489" s="1"/>
      <c r="N489" s="1"/>
      <c r="O489" s="1"/>
      <c r="P489" s="1"/>
      <c r="Q489" s="1"/>
      <c r="R489" s="1"/>
    </row>
    <row r="490" spans="1:18" ht="9.75" customHeight="1">
      <c r="A490" s="1"/>
      <c r="B490" s="1"/>
      <c r="C490" s="1"/>
      <c r="D490" s="1"/>
      <c r="E490" s="1"/>
      <c r="F490" s="1"/>
      <c r="G490" s="1"/>
      <c r="H490" s="1"/>
      <c r="I490" s="1"/>
      <c r="J490" s="1"/>
      <c r="K490" s="1"/>
      <c r="L490" s="1"/>
      <c r="M490" s="1"/>
      <c r="N490" s="1"/>
      <c r="O490" s="1"/>
      <c r="P490" s="1"/>
      <c r="Q490" s="1"/>
      <c r="R490" s="1"/>
    </row>
    <row r="491" spans="1:18" ht="9.75" customHeight="1">
      <c r="A491" s="1"/>
      <c r="B491" s="1"/>
      <c r="C491" s="1"/>
      <c r="D491" s="1"/>
      <c r="E491" s="1"/>
      <c r="F491" s="1"/>
      <c r="G491" s="1"/>
      <c r="H491" s="1"/>
      <c r="I491" s="1"/>
      <c r="J491" s="1"/>
      <c r="K491" s="1"/>
      <c r="L491" s="1"/>
      <c r="M491" s="1"/>
      <c r="N491" s="1"/>
      <c r="O491" s="1"/>
      <c r="P491" s="1"/>
      <c r="Q491" s="1"/>
      <c r="R491" s="1"/>
    </row>
    <row r="492" spans="1:18" ht="9.75" customHeight="1">
      <c r="A492" s="1"/>
      <c r="B492" s="1"/>
      <c r="C492" s="1"/>
      <c r="D492" s="1"/>
      <c r="E492" s="1"/>
      <c r="F492" s="1"/>
      <c r="G492" s="1"/>
      <c r="H492" s="1"/>
      <c r="I492" s="1"/>
      <c r="J492" s="1"/>
      <c r="K492" s="1"/>
      <c r="L492" s="1"/>
      <c r="M492" s="1"/>
      <c r="N492" s="1"/>
      <c r="O492" s="1"/>
      <c r="P492" s="1"/>
      <c r="Q492" s="1"/>
      <c r="R492" s="1"/>
    </row>
    <row r="493" spans="1:18" ht="9.75" customHeight="1">
      <c r="A493" s="1"/>
      <c r="B493" s="1"/>
      <c r="C493" s="1"/>
      <c r="D493" s="1"/>
      <c r="E493" s="1"/>
      <c r="F493" s="1"/>
      <c r="G493" s="1"/>
      <c r="H493" s="1"/>
      <c r="I493" s="1"/>
      <c r="J493" s="1"/>
      <c r="K493" s="1"/>
      <c r="L493" s="1"/>
      <c r="M493" s="1"/>
      <c r="N493" s="1"/>
      <c r="O493" s="1"/>
      <c r="P493" s="1"/>
      <c r="Q493" s="1"/>
      <c r="R493" s="1"/>
    </row>
    <row r="494" spans="1:18" ht="9.75" customHeight="1">
      <c r="A494" s="1"/>
      <c r="B494" s="1"/>
      <c r="C494" s="1"/>
      <c r="D494" s="1"/>
      <c r="E494" s="1"/>
      <c r="F494" s="1"/>
      <c r="G494" s="1"/>
      <c r="H494" s="1"/>
      <c r="I494" s="1"/>
      <c r="J494" s="1"/>
      <c r="K494" s="1"/>
      <c r="L494" s="1"/>
      <c r="M494" s="1"/>
      <c r="N494" s="1"/>
      <c r="O494" s="1"/>
      <c r="P494" s="1"/>
      <c r="Q494" s="1"/>
      <c r="R494" s="1"/>
    </row>
    <row r="495" spans="1:18" ht="9.75" customHeight="1">
      <c r="A495" s="1"/>
      <c r="B495" s="1"/>
      <c r="C495" s="1"/>
      <c r="D495" s="1"/>
      <c r="E495" s="1"/>
      <c r="F495" s="1"/>
      <c r="G495" s="1"/>
      <c r="H495" s="1"/>
      <c r="I495" s="1"/>
      <c r="J495" s="1"/>
      <c r="K495" s="1"/>
      <c r="L495" s="1"/>
      <c r="M495" s="1"/>
      <c r="N495" s="1"/>
      <c r="O495" s="1"/>
      <c r="P495" s="1"/>
      <c r="Q495" s="1"/>
      <c r="R495" s="1"/>
    </row>
    <row r="496" spans="1:18" ht="9.75" customHeight="1">
      <c r="A496" s="1"/>
      <c r="B496" s="1"/>
      <c r="C496" s="1"/>
      <c r="D496" s="1"/>
      <c r="E496" s="1"/>
      <c r="F496" s="1"/>
      <c r="G496" s="1"/>
      <c r="H496" s="1"/>
      <c r="I496" s="1"/>
      <c r="J496" s="1"/>
      <c r="K496" s="1"/>
      <c r="L496" s="1"/>
      <c r="M496" s="1"/>
      <c r="N496" s="1"/>
      <c r="O496" s="1"/>
      <c r="P496" s="1"/>
      <c r="Q496" s="1"/>
      <c r="R496" s="1"/>
    </row>
    <row r="497" spans="1:18" ht="9.75" customHeight="1">
      <c r="A497" s="1"/>
      <c r="B497" s="1"/>
      <c r="C497" s="1"/>
      <c r="D497" s="1"/>
      <c r="E497" s="1"/>
      <c r="F497" s="1"/>
      <c r="G497" s="1"/>
      <c r="H497" s="1"/>
      <c r="I497" s="1"/>
      <c r="J497" s="1"/>
      <c r="K497" s="1"/>
      <c r="L497" s="1"/>
      <c r="M497" s="1"/>
      <c r="N497" s="1"/>
      <c r="O497" s="1"/>
      <c r="P497" s="1"/>
      <c r="Q497" s="1"/>
      <c r="R497" s="1"/>
    </row>
    <row r="498" spans="1:18" ht="9.75" customHeight="1">
      <c r="A498" s="1"/>
      <c r="B498" s="1"/>
      <c r="C498" s="1"/>
      <c r="D498" s="1"/>
      <c r="E498" s="1"/>
      <c r="F498" s="1"/>
      <c r="G498" s="1"/>
      <c r="H498" s="1"/>
      <c r="I498" s="1"/>
      <c r="J498" s="1"/>
      <c r="K498" s="1"/>
      <c r="L498" s="1"/>
      <c r="M498" s="1"/>
      <c r="N498" s="1"/>
      <c r="O498" s="1"/>
      <c r="P498" s="1"/>
      <c r="Q498" s="1"/>
      <c r="R498" s="1"/>
    </row>
    <row r="499" spans="1:18" ht="9.75" customHeight="1">
      <c r="A499" s="1"/>
      <c r="B499" s="1"/>
      <c r="C499" s="1"/>
      <c r="D499" s="1"/>
      <c r="E499" s="1"/>
      <c r="F499" s="1"/>
      <c r="G499" s="1"/>
      <c r="H499" s="1"/>
      <c r="I499" s="1"/>
      <c r="J499" s="1"/>
      <c r="K499" s="1"/>
      <c r="L499" s="1"/>
      <c r="M499" s="1"/>
      <c r="N499" s="1"/>
      <c r="O499" s="1"/>
      <c r="P499" s="1"/>
      <c r="Q499" s="1"/>
      <c r="R499" s="1"/>
    </row>
    <row r="500" spans="1:18" ht="9.75" customHeight="1">
      <c r="A500" s="1"/>
      <c r="B500" s="1"/>
      <c r="C500" s="1"/>
      <c r="D500" s="1"/>
      <c r="E500" s="1"/>
      <c r="F500" s="1"/>
      <c r="G500" s="1"/>
      <c r="H500" s="1"/>
      <c r="I500" s="1"/>
      <c r="J500" s="1"/>
      <c r="K500" s="1"/>
      <c r="L500" s="1"/>
      <c r="M500" s="1"/>
      <c r="N500" s="1"/>
      <c r="O500" s="1"/>
      <c r="P500" s="1"/>
      <c r="Q500" s="1"/>
      <c r="R500" s="1"/>
    </row>
    <row r="501" spans="1:18" ht="9.75" customHeight="1">
      <c r="A501" s="1"/>
      <c r="B501" s="1"/>
      <c r="C501" s="1"/>
      <c r="D501" s="1"/>
      <c r="E501" s="1"/>
      <c r="F501" s="1"/>
      <c r="G501" s="1"/>
      <c r="H501" s="1"/>
      <c r="I501" s="1"/>
      <c r="J501" s="1"/>
      <c r="K501" s="1"/>
      <c r="L501" s="1"/>
      <c r="M501" s="1"/>
      <c r="N501" s="1"/>
      <c r="O501" s="1"/>
      <c r="P501" s="1"/>
      <c r="Q501" s="1"/>
      <c r="R501" s="1"/>
    </row>
    <row r="502" spans="1:18" ht="9.75" customHeight="1">
      <c r="A502" s="1"/>
      <c r="B502" s="1"/>
      <c r="C502" s="1"/>
      <c r="D502" s="1"/>
      <c r="E502" s="1"/>
      <c r="F502" s="1"/>
      <c r="G502" s="1"/>
      <c r="H502" s="1"/>
      <c r="I502" s="1"/>
      <c r="J502" s="1"/>
      <c r="K502" s="1"/>
      <c r="L502" s="1"/>
      <c r="M502" s="1"/>
      <c r="N502" s="1"/>
      <c r="O502" s="1"/>
      <c r="P502" s="1"/>
      <c r="Q502" s="1"/>
      <c r="R502" s="1"/>
    </row>
    <row r="503" spans="1:18" ht="9.75" customHeight="1">
      <c r="A503" s="1"/>
      <c r="B503" s="1"/>
      <c r="C503" s="1"/>
      <c r="D503" s="1"/>
      <c r="E503" s="1"/>
      <c r="F503" s="1"/>
      <c r="G503" s="1"/>
      <c r="H503" s="1"/>
      <c r="I503" s="1"/>
      <c r="J503" s="1"/>
      <c r="K503" s="1"/>
      <c r="L503" s="1"/>
      <c r="M503" s="1"/>
      <c r="N503" s="1"/>
      <c r="O503" s="1"/>
      <c r="P503" s="1"/>
      <c r="Q503" s="1"/>
      <c r="R503" s="1"/>
    </row>
    <row r="504" spans="1:18" ht="9.75" customHeight="1">
      <c r="A504" s="1"/>
      <c r="B504" s="1"/>
      <c r="C504" s="1"/>
      <c r="D504" s="1"/>
      <c r="E504" s="1"/>
      <c r="F504" s="1"/>
      <c r="G504" s="1"/>
      <c r="H504" s="1"/>
      <c r="I504" s="1"/>
      <c r="J504" s="1"/>
      <c r="K504" s="1"/>
      <c r="L504" s="1"/>
      <c r="M504" s="1"/>
      <c r="N504" s="1"/>
      <c r="O504" s="1"/>
      <c r="P504" s="1"/>
      <c r="Q504" s="1"/>
      <c r="R504" s="1"/>
    </row>
    <row r="505" spans="1:18" ht="9.75" customHeight="1">
      <c r="A505" s="1"/>
      <c r="B505" s="1"/>
      <c r="C505" s="1"/>
      <c r="D505" s="1"/>
      <c r="E505" s="1"/>
      <c r="F505" s="1"/>
      <c r="G505" s="1"/>
      <c r="H505" s="1"/>
      <c r="I505" s="1"/>
      <c r="J505" s="1"/>
      <c r="K505" s="1"/>
      <c r="L505" s="1"/>
      <c r="M505" s="1"/>
      <c r="N505" s="1"/>
      <c r="O505" s="1"/>
      <c r="P505" s="1"/>
      <c r="Q505" s="1"/>
      <c r="R505" s="1"/>
    </row>
    <row r="506" spans="1:18" ht="9.75" customHeight="1">
      <c r="A506" s="1"/>
      <c r="B506" s="1"/>
      <c r="C506" s="1"/>
      <c r="D506" s="1"/>
      <c r="E506" s="1"/>
      <c r="F506" s="1"/>
      <c r="G506" s="1"/>
      <c r="H506" s="1"/>
      <c r="I506" s="1"/>
      <c r="J506" s="1"/>
      <c r="K506" s="1"/>
      <c r="L506" s="1"/>
      <c r="M506" s="1"/>
      <c r="N506" s="1"/>
      <c r="O506" s="1"/>
      <c r="P506" s="1"/>
      <c r="Q506" s="1"/>
      <c r="R506" s="1"/>
    </row>
    <row r="507" spans="1:18" ht="9.75" customHeight="1">
      <c r="A507" s="1"/>
      <c r="B507" s="1"/>
      <c r="C507" s="1"/>
      <c r="D507" s="1"/>
      <c r="E507" s="1"/>
      <c r="F507" s="1"/>
      <c r="G507" s="1"/>
      <c r="H507" s="1"/>
      <c r="I507" s="1"/>
      <c r="J507" s="1"/>
      <c r="K507" s="1"/>
      <c r="L507" s="1"/>
      <c r="M507" s="1"/>
      <c r="N507" s="1"/>
      <c r="O507" s="1"/>
      <c r="P507" s="1"/>
      <c r="Q507" s="1"/>
      <c r="R507" s="1"/>
    </row>
    <row r="508" spans="1:18" ht="9.75" customHeight="1">
      <c r="A508" s="1"/>
      <c r="B508" s="1"/>
      <c r="C508" s="1"/>
      <c r="D508" s="1"/>
      <c r="E508" s="1"/>
      <c r="F508" s="1"/>
      <c r="G508" s="1"/>
      <c r="H508" s="1"/>
      <c r="I508" s="1"/>
      <c r="J508" s="1"/>
      <c r="K508" s="1"/>
      <c r="L508" s="1"/>
      <c r="M508" s="1"/>
      <c r="N508" s="1"/>
      <c r="O508" s="1"/>
      <c r="P508" s="1"/>
      <c r="Q508" s="1"/>
      <c r="R508" s="1"/>
    </row>
    <row r="509" spans="1:18" ht="9.75" customHeight="1">
      <c r="A509" s="1"/>
      <c r="B509" s="1"/>
      <c r="C509" s="1"/>
      <c r="D509" s="1"/>
      <c r="E509" s="1"/>
      <c r="F509" s="1"/>
      <c r="G509" s="1"/>
      <c r="H509" s="1"/>
      <c r="I509" s="1"/>
      <c r="J509" s="1"/>
      <c r="K509" s="1"/>
      <c r="L509" s="1"/>
      <c r="M509" s="1"/>
      <c r="N509" s="1"/>
      <c r="O509" s="1"/>
      <c r="P509" s="1"/>
      <c r="Q509" s="1"/>
      <c r="R509" s="1"/>
    </row>
    <row r="510" spans="1:18" ht="9.75" customHeight="1">
      <c r="A510" s="1"/>
      <c r="B510" s="1"/>
      <c r="C510" s="1"/>
      <c r="D510" s="1"/>
      <c r="E510" s="1"/>
      <c r="F510" s="1"/>
      <c r="G510" s="1"/>
      <c r="H510" s="1"/>
      <c r="I510" s="1"/>
      <c r="J510" s="1"/>
      <c r="K510" s="1"/>
      <c r="L510" s="1"/>
      <c r="M510" s="1"/>
      <c r="N510" s="1"/>
      <c r="O510" s="1"/>
      <c r="P510" s="1"/>
      <c r="Q510" s="1"/>
      <c r="R510" s="1"/>
    </row>
    <row r="511" spans="1:18" ht="9.75" customHeight="1">
      <c r="A511" s="1"/>
      <c r="B511" s="1"/>
      <c r="C511" s="1"/>
      <c r="D511" s="1"/>
      <c r="E511" s="1"/>
      <c r="F511" s="1"/>
      <c r="G511" s="1"/>
      <c r="H511" s="1"/>
      <c r="I511" s="1"/>
      <c r="J511" s="1"/>
      <c r="K511" s="1"/>
      <c r="L511" s="1"/>
      <c r="M511" s="1"/>
      <c r="N511" s="1"/>
      <c r="O511" s="1"/>
      <c r="P511" s="1"/>
      <c r="Q511" s="1"/>
      <c r="R511" s="1"/>
    </row>
    <row r="512" spans="1:18" ht="9.75" customHeight="1">
      <c r="A512" s="1"/>
      <c r="B512" s="1"/>
      <c r="C512" s="1"/>
      <c r="D512" s="1"/>
      <c r="E512" s="1"/>
      <c r="F512" s="1"/>
      <c r="G512" s="1"/>
      <c r="H512" s="1"/>
      <c r="I512" s="1"/>
      <c r="J512" s="1"/>
      <c r="K512" s="1"/>
      <c r="L512" s="1"/>
      <c r="M512" s="1"/>
      <c r="N512" s="1"/>
      <c r="O512" s="1"/>
      <c r="P512" s="1"/>
      <c r="Q512" s="1"/>
      <c r="R512" s="1"/>
    </row>
    <row r="513" spans="1:18" ht="9.75" customHeight="1">
      <c r="A513" s="1"/>
      <c r="B513" s="1"/>
      <c r="C513" s="1"/>
      <c r="D513" s="1"/>
      <c r="E513" s="1"/>
      <c r="F513" s="1"/>
      <c r="G513" s="1"/>
      <c r="H513" s="1"/>
      <c r="I513" s="1"/>
      <c r="J513" s="1"/>
      <c r="K513" s="1"/>
      <c r="L513" s="1"/>
      <c r="M513" s="1"/>
      <c r="N513" s="1"/>
      <c r="O513" s="1"/>
      <c r="P513" s="1"/>
      <c r="Q513" s="1"/>
      <c r="R513" s="1"/>
    </row>
    <row r="514" spans="1:18" ht="9.75" customHeight="1">
      <c r="A514" s="1"/>
      <c r="B514" s="1"/>
      <c r="C514" s="1"/>
      <c r="D514" s="1"/>
      <c r="E514" s="1"/>
      <c r="F514" s="1"/>
      <c r="G514" s="1"/>
      <c r="H514" s="1"/>
      <c r="I514" s="1"/>
      <c r="J514" s="1"/>
      <c r="K514" s="1"/>
      <c r="L514" s="1"/>
      <c r="M514" s="1"/>
      <c r="N514" s="1"/>
      <c r="O514" s="1"/>
      <c r="P514" s="1"/>
      <c r="Q514" s="1"/>
      <c r="R514" s="1"/>
    </row>
    <row r="515" spans="1:18" ht="9.75" customHeight="1">
      <c r="A515" s="1"/>
      <c r="B515" s="1"/>
      <c r="C515" s="1"/>
      <c r="D515" s="1"/>
      <c r="E515" s="1"/>
      <c r="F515" s="1"/>
      <c r="G515" s="1"/>
      <c r="H515" s="1"/>
      <c r="I515" s="1"/>
      <c r="J515" s="1"/>
      <c r="K515" s="1"/>
      <c r="L515" s="1"/>
      <c r="M515" s="1"/>
      <c r="N515" s="1"/>
      <c r="O515" s="1"/>
      <c r="P515" s="1"/>
      <c r="Q515" s="1"/>
      <c r="R515" s="1"/>
    </row>
    <row r="516" spans="1:18" ht="9.75" customHeight="1">
      <c r="A516" s="1"/>
      <c r="B516" s="1"/>
      <c r="C516" s="1"/>
      <c r="D516" s="1"/>
      <c r="E516" s="1"/>
      <c r="F516" s="1"/>
      <c r="G516" s="1"/>
      <c r="H516" s="1"/>
      <c r="I516" s="1"/>
      <c r="J516" s="1"/>
      <c r="K516" s="1"/>
      <c r="L516" s="1"/>
      <c r="M516" s="1"/>
      <c r="N516" s="1"/>
      <c r="O516" s="1"/>
      <c r="P516" s="1"/>
      <c r="Q516" s="1"/>
      <c r="R516" s="1"/>
    </row>
    <row r="517" spans="1:18" ht="9.75" customHeight="1">
      <c r="A517" s="1"/>
      <c r="B517" s="1"/>
      <c r="C517" s="1"/>
      <c r="D517" s="1"/>
      <c r="E517" s="1"/>
      <c r="F517" s="1"/>
      <c r="G517" s="1"/>
      <c r="H517" s="1"/>
      <c r="I517" s="1"/>
      <c r="J517" s="1"/>
      <c r="K517" s="1"/>
      <c r="L517" s="1"/>
      <c r="M517" s="1"/>
      <c r="N517" s="1"/>
      <c r="O517" s="1"/>
      <c r="P517" s="1"/>
      <c r="Q517" s="1"/>
      <c r="R517" s="1"/>
    </row>
    <row r="518" spans="1:18" ht="9.75" customHeight="1">
      <c r="A518" s="1"/>
      <c r="B518" s="1"/>
      <c r="C518" s="1"/>
      <c r="D518" s="1"/>
      <c r="E518" s="1"/>
      <c r="F518" s="1"/>
      <c r="G518" s="1"/>
      <c r="H518" s="1"/>
      <c r="I518" s="1"/>
      <c r="J518" s="1"/>
      <c r="K518" s="1"/>
      <c r="L518" s="1"/>
      <c r="M518" s="1"/>
      <c r="N518" s="1"/>
      <c r="O518" s="1"/>
      <c r="P518" s="1"/>
      <c r="Q518" s="1"/>
      <c r="R518" s="1"/>
    </row>
    <row r="519" spans="1:18" ht="9.75" customHeight="1">
      <c r="A519" s="1"/>
      <c r="B519" s="1"/>
      <c r="C519" s="1"/>
      <c r="D519" s="1"/>
      <c r="E519" s="1"/>
      <c r="F519" s="1"/>
      <c r="G519" s="1"/>
      <c r="H519" s="1"/>
      <c r="I519" s="1"/>
      <c r="J519" s="1"/>
      <c r="K519" s="1"/>
      <c r="L519" s="1"/>
      <c r="M519" s="1"/>
      <c r="N519" s="1"/>
      <c r="O519" s="1"/>
      <c r="P519" s="1"/>
      <c r="Q519" s="1"/>
      <c r="R519" s="1"/>
    </row>
    <row r="520" spans="1:18" ht="9.75" customHeight="1">
      <c r="A520" s="1"/>
      <c r="B520" s="1"/>
      <c r="C520" s="1"/>
      <c r="D520" s="1"/>
      <c r="E520" s="1"/>
      <c r="F520" s="1"/>
      <c r="G520" s="1"/>
      <c r="H520" s="1"/>
      <c r="I520" s="1"/>
      <c r="J520" s="1"/>
      <c r="K520" s="1"/>
      <c r="L520" s="1"/>
      <c r="M520" s="1"/>
      <c r="N520" s="1"/>
      <c r="O520" s="1"/>
      <c r="P520" s="1"/>
      <c r="Q520" s="1"/>
      <c r="R520" s="1"/>
    </row>
    <row r="521" spans="1:18" ht="9.75" customHeight="1">
      <c r="A521" s="1"/>
      <c r="B521" s="1"/>
      <c r="C521" s="1"/>
      <c r="D521" s="1"/>
      <c r="E521" s="1"/>
      <c r="F521" s="1"/>
      <c r="G521" s="1"/>
      <c r="H521" s="1"/>
      <c r="I521" s="1"/>
      <c r="J521" s="1"/>
      <c r="K521" s="1"/>
      <c r="L521" s="1"/>
      <c r="M521" s="1"/>
      <c r="N521" s="1"/>
      <c r="O521" s="1"/>
      <c r="P521" s="1"/>
      <c r="Q521" s="1"/>
      <c r="R521" s="1"/>
    </row>
    <row r="522" spans="1:18" ht="9.75" customHeight="1">
      <c r="A522" s="1"/>
      <c r="B522" s="1"/>
      <c r="C522" s="1"/>
      <c r="D522" s="1"/>
      <c r="E522" s="1"/>
      <c r="F522" s="1"/>
      <c r="G522" s="1"/>
      <c r="H522" s="1"/>
      <c r="I522" s="1"/>
      <c r="J522" s="1"/>
      <c r="K522" s="1"/>
      <c r="L522" s="1"/>
      <c r="M522" s="1"/>
      <c r="N522" s="1"/>
      <c r="O522" s="1"/>
      <c r="P522" s="1"/>
      <c r="Q522" s="1"/>
      <c r="R522" s="1"/>
    </row>
    <row r="523" spans="1:18" ht="9.75" customHeight="1">
      <c r="A523" s="1"/>
      <c r="B523" s="1"/>
      <c r="C523" s="1"/>
      <c r="D523" s="1"/>
      <c r="E523" s="1"/>
      <c r="F523" s="1"/>
      <c r="G523" s="1"/>
      <c r="H523" s="1"/>
      <c r="I523" s="1"/>
      <c r="J523" s="1"/>
      <c r="K523" s="1"/>
      <c r="L523" s="1"/>
      <c r="M523" s="1"/>
      <c r="N523" s="1"/>
      <c r="O523" s="1"/>
      <c r="P523" s="1"/>
      <c r="Q523" s="1"/>
      <c r="R523" s="1"/>
    </row>
    <row r="524" spans="1:18" ht="9.75" customHeight="1">
      <c r="A524" s="1"/>
      <c r="B524" s="1"/>
      <c r="C524" s="1"/>
      <c r="D524" s="1"/>
      <c r="E524" s="1"/>
      <c r="F524" s="1"/>
      <c r="G524" s="1"/>
      <c r="H524" s="1"/>
      <c r="I524" s="1"/>
      <c r="J524" s="1"/>
      <c r="K524" s="1"/>
      <c r="L524" s="1"/>
      <c r="M524" s="1"/>
      <c r="N524" s="1"/>
      <c r="O524" s="1"/>
      <c r="P524" s="1"/>
      <c r="Q524" s="1"/>
      <c r="R524" s="1"/>
    </row>
    <row r="525" spans="1:18" ht="9.75" customHeight="1">
      <c r="A525" s="1"/>
      <c r="B525" s="1"/>
      <c r="C525" s="1"/>
      <c r="D525" s="1"/>
      <c r="E525" s="1"/>
      <c r="F525" s="1"/>
      <c r="G525" s="1"/>
      <c r="H525" s="1"/>
      <c r="I525" s="1"/>
      <c r="J525" s="1"/>
      <c r="K525" s="1"/>
      <c r="L525" s="1"/>
      <c r="M525" s="1"/>
      <c r="N525" s="1"/>
      <c r="O525" s="1"/>
      <c r="P525" s="1"/>
      <c r="Q525" s="1"/>
      <c r="R525" s="1"/>
    </row>
    <row r="526" spans="1:18" ht="9.75" customHeight="1">
      <c r="A526" s="1"/>
      <c r="B526" s="1"/>
      <c r="C526" s="1"/>
      <c r="D526" s="1"/>
      <c r="E526" s="1"/>
      <c r="F526" s="1"/>
      <c r="G526" s="1"/>
      <c r="H526" s="1"/>
      <c r="I526" s="1"/>
      <c r="J526" s="1"/>
      <c r="K526" s="1"/>
      <c r="L526" s="1"/>
      <c r="M526" s="1"/>
      <c r="N526" s="1"/>
      <c r="O526" s="1"/>
      <c r="P526" s="1"/>
      <c r="Q526" s="1"/>
      <c r="R526" s="1"/>
    </row>
    <row r="527" spans="1:18" ht="9.75" customHeight="1">
      <c r="A527" s="1"/>
      <c r="B527" s="1"/>
      <c r="C527" s="1"/>
      <c r="D527" s="1"/>
      <c r="E527" s="1"/>
      <c r="F527" s="1"/>
      <c r="G527" s="1"/>
      <c r="H527" s="1"/>
      <c r="I527" s="1"/>
      <c r="J527" s="1"/>
      <c r="K527" s="1"/>
      <c r="L527" s="1"/>
      <c r="M527" s="1"/>
      <c r="N527" s="1"/>
      <c r="O527" s="1"/>
      <c r="P527" s="1"/>
      <c r="Q527" s="1"/>
      <c r="R527" s="1"/>
    </row>
    <row r="528" spans="1:18" ht="9.75" customHeight="1">
      <c r="A528" s="1"/>
      <c r="B528" s="1"/>
      <c r="C528" s="1"/>
      <c r="D528" s="1"/>
      <c r="E528" s="1"/>
      <c r="F528" s="1"/>
      <c r="G528" s="1"/>
      <c r="H528" s="1"/>
      <c r="I528" s="1"/>
      <c r="J528" s="1"/>
      <c r="K528" s="1"/>
      <c r="L528" s="1"/>
      <c r="M528" s="1"/>
      <c r="N528" s="1"/>
      <c r="O528" s="1"/>
      <c r="P528" s="1"/>
      <c r="Q528" s="1"/>
      <c r="R528" s="1"/>
    </row>
    <row r="529" spans="1:18" ht="9.75" customHeight="1">
      <c r="A529" s="1"/>
      <c r="B529" s="1"/>
      <c r="C529" s="1"/>
      <c r="D529" s="1"/>
      <c r="E529" s="1"/>
      <c r="F529" s="1"/>
      <c r="G529" s="1"/>
      <c r="H529" s="1"/>
      <c r="I529" s="1"/>
      <c r="J529" s="1"/>
      <c r="K529" s="1"/>
      <c r="L529" s="1"/>
      <c r="M529" s="1"/>
      <c r="N529" s="1"/>
      <c r="O529" s="1"/>
      <c r="P529" s="1"/>
      <c r="Q529" s="1"/>
      <c r="R529" s="1"/>
    </row>
    <row r="530" spans="1:18" ht="9.75" customHeight="1">
      <c r="A530" s="1"/>
      <c r="B530" s="1"/>
      <c r="C530" s="1"/>
      <c r="D530" s="1"/>
      <c r="E530" s="1"/>
      <c r="F530" s="1"/>
      <c r="G530" s="1"/>
      <c r="H530" s="1"/>
      <c r="I530" s="1"/>
      <c r="J530" s="1"/>
      <c r="K530" s="1"/>
      <c r="L530" s="1"/>
      <c r="M530" s="1"/>
      <c r="N530" s="1"/>
      <c r="O530" s="1"/>
      <c r="P530" s="1"/>
      <c r="Q530" s="1"/>
      <c r="R530" s="1"/>
    </row>
    <row r="531" spans="1:18" ht="9.75" customHeight="1">
      <c r="A531" s="1"/>
      <c r="B531" s="1"/>
      <c r="C531" s="1"/>
      <c r="D531" s="1"/>
      <c r="E531" s="1"/>
      <c r="F531" s="1"/>
      <c r="G531" s="1"/>
      <c r="H531" s="1"/>
      <c r="I531" s="1"/>
      <c r="J531" s="1"/>
      <c r="K531" s="1"/>
      <c r="L531" s="1"/>
      <c r="M531" s="1"/>
      <c r="N531" s="1"/>
      <c r="O531" s="1"/>
      <c r="P531" s="1"/>
      <c r="Q531" s="1"/>
      <c r="R531" s="1"/>
    </row>
    <row r="532" spans="1:18" ht="9.75" customHeight="1">
      <c r="A532" s="1"/>
      <c r="B532" s="1"/>
      <c r="C532" s="1"/>
      <c r="D532" s="1"/>
      <c r="E532" s="1"/>
      <c r="F532" s="1"/>
      <c r="G532" s="1"/>
      <c r="H532" s="1"/>
      <c r="I532" s="1"/>
      <c r="J532" s="1"/>
      <c r="K532" s="1"/>
      <c r="L532" s="1"/>
      <c r="M532" s="1"/>
      <c r="N532" s="1"/>
      <c r="O532" s="1"/>
      <c r="P532" s="1"/>
      <c r="Q532" s="1"/>
      <c r="R532" s="1"/>
    </row>
    <row r="533" spans="1:18" ht="9.75" customHeight="1">
      <c r="A533" s="1"/>
      <c r="B533" s="1"/>
      <c r="C533" s="1"/>
      <c r="D533" s="1"/>
      <c r="E533" s="1"/>
      <c r="F533" s="1"/>
      <c r="G533" s="1"/>
      <c r="H533" s="1"/>
      <c r="I533" s="1"/>
      <c r="J533" s="1"/>
      <c r="K533" s="1"/>
      <c r="L533" s="1"/>
      <c r="M533" s="1"/>
      <c r="N533" s="1"/>
      <c r="O533" s="1"/>
      <c r="P533" s="1"/>
      <c r="Q533" s="1"/>
      <c r="R533" s="1"/>
    </row>
    <row r="534" spans="1:18" ht="9.75" customHeight="1">
      <c r="A534" s="1"/>
      <c r="B534" s="1"/>
      <c r="C534" s="1"/>
      <c r="D534" s="1"/>
      <c r="E534" s="1"/>
      <c r="F534" s="1"/>
      <c r="G534" s="1"/>
      <c r="H534" s="1"/>
      <c r="I534" s="1"/>
      <c r="J534" s="1"/>
      <c r="K534" s="1"/>
      <c r="L534" s="1"/>
      <c r="M534" s="1"/>
      <c r="N534" s="1"/>
      <c r="O534" s="1"/>
      <c r="P534" s="1"/>
      <c r="Q534" s="1"/>
      <c r="R534" s="1"/>
    </row>
    <row r="535" spans="1:18" ht="9.75" customHeight="1">
      <c r="A535" s="1"/>
      <c r="B535" s="1"/>
      <c r="C535" s="1"/>
      <c r="D535" s="1"/>
      <c r="E535" s="1"/>
      <c r="F535" s="1"/>
      <c r="G535" s="1"/>
      <c r="H535" s="1"/>
      <c r="I535" s="1"/>
      <c r="J535" s="1"/>
      <c r="K535" s="1"/>
      <c r="L535" s="1"/>
      <c r="M535" s="1"/>
      <c r="N535" s="1"/>
      <c r="O535" s="1"/>
      <c r="P535" s="1"/>
      <c r="Q535" s="1"/>
      <c r="R535" s="1"/>
    </row>
    <row r="536" spans="1:18" ht="9.75" customHeight="1">
      <c r="A536" s="1"/>
      <c r="B536" s="1"/>
      <c r="C536" s="1"/>
      <c r="D536" s="1"/>
      <c r="E536" s="1"/>
      <c r="F536" s="1"/>
      <c r="G536" s="1"/>
      <c r="H536" s="1"/>
      <c r="I536" s="1"/>
      <c r="J536" s="1"/>
      <c r="K536" s="1"/>
      <c r="L536" s="1"/>
      <c r="M536" s="1"/>
      <c r="N536" s="1"/>
      <c r="O536" s="1"/>
      <c r="P536" s="1"/>
      <c r="Q536" s="1"/>
      <c r="R536" s="1"/>
    </row>
    <row r="537" spans="1:18" ht="9.75" customHeight="1">
      <c r="A537" s="1"/>
      <c r="B537" s="1"/>
      <c r="C537" s="1"/>
      <c r="D537" s="1"/>
      <c r="E537" s="1"/>
      <c r="F537" s="1"/>
      <c r="G537" s="1"/>
      <c r="H537" s="1"/>
      <c r="I537" s="1"/>
      <c r="J537" s="1"/>
      <c r="K537" s="1"/>
      <c r="L537" s="1"/>
      <c r="M537" s="1"/>
      <c r="N537" s="1"/>
      <c r="O537" s="1"/>
      <c r="P537" s="1"/>
      <c r="Q537" s="1"/>
      <c r="R537" s="1"/>
    </row>
    <row r="538" spans="1:18" ht="9.75" customHeight="1">
      <c r="A538" s="1"/>
      <c r="B538" s="1"/>
      <c r="C538" s="1"/>
      <c r="D538" s="1"/>
      <c r="E538" s="1"/>
      <c r="F538" s="1"/>
      <c r="G538" s="1"/>
      <c r="H538" s="1"/>
      <c r="I538" s="1"/>
      <c r="J538" s="1"/>
      <c r="K538" s="1"/>
      <c r="L538" s="1"/>
      <c r="M538" s="1"/>
      <c r="N538" s="1"/>
      <c r="O538" s="1"/>
      <c r="P538" s="1"/>
      <c r="Q538" s="1"/>
      <c r="R538" s="1"/>
    </row>
    <row r="539" spans="1:18" ht="9.75" customHeight="1">
      <c r="A539" s="1"/>
      <c r="B539" s="1"/>
      <c r="C539" s="1"/>
      <c r="D539" s="1"/>
      <c r="E539" s="1"/>
      <c r="F539" s="1"/>
      <c r="G539" s="1"/>
      <c r="H539" s="1"/>
      <c r="I539" s="1"/>
      <c r="J539" s="1"/>
      <c r="K539" s="1"/>
      <c r="L539" s="1"/>
      <c r="M539" s="1"/>
      <c r="N539" s="1"/>
      <c r="O539" s="1"/>
      <c r="P539" s="1"/>
      <c r="Q539" s="1"/>
      <c r="R539" s="1"/>
    </row>
    <row r="540" spans="1:18" ht="9.75" customHeight="1">
      <c r="A540" s="1"/>
      <c r="B540" s="1"/>
      <c r="C540" s="1"/>
      <c r="D540" s="1"/>
      <c r="E540" s="1"/>
      <c r="F540" s="1"/>
      <c r="G540" s="1"/>
      <c r="H540" s="1"/>
      <c r="I540" s="1"/>
      <c r="J540" s="1"/>
      <c r="K540" s="1"/>
      <c r="L540" s="1"/>
      <c r="M540" s="1"/>
      <c r="N540" s="1"/>
      <c r="O540" s="1"/>
      <c r="P540" s="1"/>
      <c r="Q540" s="1"/>
      <c r="R540" s="1"/>
    </row>
    <row r="541" spans="1:18" ht="9.75" customHeight="1">
      <c r="A541" s="1"/>
      <c r="B541" s="1"/>
      <c r="C541" s="1"/>
      <c r="D541" s="1"/>
      <c r="E541" s="1"/>
      <c r="F541" s="1"/>
      <c r="G541" s="1"/>
      <c r="H541" s="1"/>
      <c r="I541" s="1"/>
      <c r="J541" s="1"/>
      <c r="K541" s="1"/>
      <c r="L541" s="1"/>
      <c r="M541" s="1"/>
      <c r="N541" s="1"/>
      <c r="O541" s="1"/>
      <c r="P541" s="1"/>
      <c r="Q541" s="1"/>
      <c r="R541" s="1"/>
    </row>
    <row r="542" spans="1:18" ht="9.75" customHeight="1">
      <c r="A542" s="1"/>
      <c r="B542" s="1"/>
      <c r="C542" s="1"/>
      <c r="D542" s="1"/>
      <c r="E542" s="1"/>
      <c r="F542" s="1"/>
      <c r="G542" s="1"/>
      <c r="H542" s="1"/>
      <c r="I542" s="1"/>
      <c r="J542" s="1"/>
      <c r="K542" s="1"/>
      <c r="L542" s="1"/>
      <c r="M542" s="1"/>
      <c r="N542" s="1"/>
      <c r="O542" s="1"/>
      <c r="P542" s="1"/>
      <c r="Q542" s="1"/>
      <c r="R542" s="1"/>
    </row>
    <row r="543" spans="1:18" ht="9.75" customHeight="1">
      <c r="A543" s="1"/>
      <c r="B543" s="1"/>
      <c r="C543" s="1"/>
      <c r="D543" s="1"/>
      <c r="E543" s="1"/>
      <c r="F543" s="1"/>
      <c r="G543" s="1"/>
      <c r="H543" s="1"/>
      <c r="I543" s="1"/>
      <c r="J543" s="1"/>
      <c r="K543" s="1"/>
      <c r="L543" s="1"/>
      <c r="M543" s="1"/>
      <c r="N543" s="1"/>
      <c r="O543" s="1"/>
      <c r="P543" s="1"/>
      <c r="Q543" s="1"/>
      <c r="R543" s="1"/>
    </row>
    <row r="544" spans="1:18" ht="9.75" customHeight="1">
      <c r="A544" s="1"/>
      <c r="B544" s="1"/>
      <c r="C544" s="1"/>
      <c r="D544" s="1"/>
      <c r="E544" s="1"/>
      <c r="F544" s="1"/>
      <c r="G544" s="1"/>
      <c r="H544" s="1"/>
      <c r="I544" s="1"/>
      <c r="J544" s="1"/>
      <c r="K544" s="1"/>
      <c r="L544" s="1"/>
      <c r="M544" s="1"/>
      <c r="N544" s="1"/>
      <c r="O544" s="1"/>
      <c r="P544" s="1"/>
      <c r="Q544" s="1"/>
      <c r="R544" s="1"/>
    </row>
    <row r="545" spans="1:18" ht="9.75" customHeight="1">
      <c r="A545" s="1"/>
      <c r="B545" s="1"/>
      <c r="C545" s="1"/>
      <c r="D545" s="1"/>
      <c r="E545" s="1"/>
      <c r="F545" s="1"/>
      <c r="G545" s="1"/>
      <c r="H545" s="1"/>
      <c r="I545" s="1"/>
      <c r="J545" s="1"/>
      <c r="K545" s="1"/>
      <c r="L545" s="1"/>
      <c r="M545" s="1"/>
      <c r="N545" s="1"/>
      <c r="O545" s="1"/>
      <c r="P545" s="1"/>
      <c r="Q545" s="1"/>
      <c r="R545" s="1"/>
    </row>
    <row r="546" spans="1:18" ht="9.75" customHeight="1">
      <c r="A546" s="1"/>
      <c r="B546" s="1"/>
      <c r="C546" s="1"/>
      <c r="D546" s="1"/>
      <c r="E546" s="1"/>
      <c r="F546" s="1"/>
      <c r="G546" s="1"/>
      <c r="H546" s="1"/>
      <c r="I546" s="1"/>
      <c r="J546" s="1"/>
      <c r="K546" s="1"/>
      <c r="L546" s="1"/>
      <c r="M546" s="1"/>
      <c r="N546" s="1"/>
      <c r="O546" s="1"/>
      <c r="P546" s="1"/>
      <c r="Q546" s="1"/>
      <c r="R546" s="1"/>
    </row>
    <row r="547" spans="1:18" ht="9.75" customHeight="1">
      <c r="A547" s="1"/>
      <c r="B547" s="1"/>
      <c r="C547" s="1"/>
      <c r="D547" s="1"/>
      <c r="E547" s="1"/>
      <c r="F547" s="1"/>
      <c r="G547" s="1"/>
      <c r="H547" s="1"/>
      <c r="I547" s="1"/>
      <c r="J547" s="1"/>
      <c r="K547" s="1"/>
      <c r="L547" s="1"/>
      <c r="M547" s="1"/>
      <c r="N547" s="1"/>
      <c r="O547" s="1"/>
      <c r="P547" s="1"/>
      <c r="Q547" s="1"/>
      <c r="R547" s="1"/>
    </row>
    <row r="548" spans="1:18" ht="9.75" customHeight="1">
      <c r="A548" s="1"/>
      <c r="B548" s="1"/>
      <c r="C548" s="1"/>
      <c r="D548" s="1"/>
      <c r="E548" s="1"/>
      <c r="F548" s="1"/>
      <c r="G548" s="1"/>
      <c r="H548" s="1"/>
      <c r="I548" s="1"/>
      <c r="J548" s="1"/>
      <c r="K548" s="1"/>
      <c r="L548" s="1"/>
      <c r="M548" s="1"/>
      <c r="N548" s="1"/>
      <c r="O548" s="1"/>
      <c r="P548" s="1"/>
      <c r="Q548" s="1"/>
      <c r="R548" s="1"/>
    </row>
    <row r="549" spans="1:18" ht="9.75" customHeight="1">
      <c r="A549" s="1"/>
      <c r="B549" s="1"/>
      <c r="C549" s="1"/>
      <c r="D549" s="1"/>
      <c r="E549" s="1"/>
      <c r="F549" s="1"/>
      <c r="G549" s="1"/>
      <c r="H549" s="1"/>
      <c r="I549" s="1"/>
      <c r="J549" s="1"/>
      <c r="K549" s="1"/>
      <c r="L549" s="1"/>
      <c r="M549" s="1"/>
      <c r="N549" s="1"/>
      <c r="O549" s="1"/>
      <c r="P549" s="1"/>
      <c r="Q549" s="1"/>
      <c r="R549" s="1"/>
    </row>
    <row r="550" spans="1:18" ht="9.75" customHeight="1">
      <c r="A550" s="1"/>
      <c r="B550" s="1"/>
      <c r="C550" s="1"/>
      <c r="D550" s="1"/>
      <c r="E550" s="1"/>
      <c r="F550" s="1"/>
      <c r="G550" s="1"/>
      <c r="H550" s="1"/>
      <c r="I550" s="1"/>
      <c r="J550" s="1"/>
      <c r="K550" s="1"/>
      <c r="L550" s="1"/>
      <c r="M550" s="1"/>
      <c r="N550" s="1"/>
      <c r="O550" s="1"/>
      <c r="P550" s="1"/>
      <c r="Q550" s="1"/>
      <c r="R550" s="1"/>
    </row>
    <row r="551" spans="1:18" ht="9.75" customHeight="1">
      <c r="A551" s="1"/>
      <c r="B551" s="1"/>
      <c r="C551" s="1"/>
      <c r="D551" s="1"/>
      <c r="E551" s="1"/>
      <c r="F551" s="1"/>
      <c r="G551" s="1"/>
      <c r="H551" s="1"/>
      <c r="I551" s="1"/>
      <c r="J551" s="1"/>
      <c r="K551" s="1"/>
      <c r="L551" s="1"/>
      <c r="M551" s="1"/>
      <c r="N551" s="1"/>
      <c r="O551" s="1"/>
      <c r="P551" s="1"/>
      <c r="Q551" s="1"/>
      <c r="R551" s="1"/>
    </row>
    <row r="552" spans="1:18" ht="9.75" customHeight="1">
      <c r="A552" s="1"/>
      <c r="B552" s="1"/>
      <c r="C552" s="1"/>
      <c r="D552" s="1"/>
      <c r="E552" s="1"/>
      <c r="F552" s="1"/>
      <c r="G552" s="1"/>
      <c r="H552" s="1"/>
      <c r="I552" s="1"/>
      <c r="J552" s="1"/>
      <c r="K552" s="1"/>
      <c r="L552" s="1"/>
      <c r="M552" s="1"/>
      <c r="N552" s="1"/>
      <c r="O552" s="1"/>
      <c r="P552" s="1"/>
      <c r="Q552" s="1"/>
      <c r="R552" s="1"/>
    </row>
    <row r="553" spans="1:18" ht="9.75" customHeight="1">
      <c r="A553" s="1"/>
      <c r="B553" s="1"/>
      <c r="C553" s="1"/>
      <c r="D553" s="1"/>
      <c r="E553" s="1"/>
      <c r="F553" s="1"/>
      <c r="G553" s="1"/>
      <c r="H553" s="1"/>
      <c r="I553" s="1"/>
      <c r="J553" s="1"/>
      <c r="K553" s="1"/>
      <c r="L553" s="1"/>
      <c r="M553" s="1"/>
      <c r="N553" s="1"/>
      <c r="O553" s="1"/>
      <c r="P553" s="1"/>
      <c r="Q553" s="1"/>
      <c r="R553" s="1"/>
    </row>
    <row r="554" spans="1:18" ht="9.75" customHeight="1">
      <c r="A554" s="1"/>
      <c r="B554" s="1"/>
      <c r="C554" s="1"/>
      <c r="D554" s="1"/>
      <c r="E554" s="1"/>
      <c r="F554" s="1"/>
      <c r="G554" s="1"/>
      <c r="H554" s="1"/>
      <c r="I554" s="1"/>
      <c r="J554" s="1"/>
      <c r="K554" s="1"/>
      <c r="L554" s="1"/>
      <c r="M554" s="1"/>
      <c r="N554" s="1"/>
      <c r="O554" s="1"/>
      <c r="P554" s="1"/>
      <c r="Q554" s="1"/>
      <c r="R554" s="1"/>
    </row>
    <row r="555" spans="1:18" ht="9.75" customHeight="1">
      <c r="A555" s="1"/>
      <c r="B555" s="1"/>
      <c r="C555" s="1"/>
      <c r="D555" s="1"/>
      <c r="E555" s="1"/>
      <c r="F555" s="1"/>
      <c r="G555" s="1"/>
      <c r="H555" s="1"/>
      <c r="I555" s="1"/>
      <c r="J555" s="1"/>
      <c r="K555" s="1"/>
      <c r="L555" s="1"/>
      <c r="M555" s="1"/>
      <c r="N555" s="1"/>
      <c r="O555" s="1"/>
      <c r="P555" s="1"/>
      <c r="Q555" s="1"/>
      <c r="R555" s="1"/>
    </row>
    <row r="556" spans="1:18" ht="9.75" customHeight="1">
      <c r="A556" s="1"/>
      <c r="B556" s="1"/>
      <c r="C556" s="1"/>
      <c r="D556" s="1"/>
      <c r="E556" s="1"/>
      <c r="F556" s="1"/>
      <c r="G556" s="1"/>
      <c r="H556" s="1"/>
      <c r="I556" s="1"/>
      <c r="J556" s="1"/>
      <c r="K556" s="1"/>
      <c r="L556" s="1"/>
      <c r="M556" s="1"/>
      <c r="N556" s="1"/>
      <c r="O556" s="1"/>
      <c r="P556" s="1"/>
      <c r="Q556" s="1"/>
      <c r="R556" s="1"/>
    </row>
    <row r="557" spans="1:18" ht="9.75" customHeight="1">
      <c r="A557" s="1"/>
      <c r="B557" s="1"/>
      <c r="C557" s="1"/>
      <c r="D557" s="1"/>
      <c r="E557" s="1"/>
      <c r="F557" s="1"/>
      <c r="G557" s="1"/>
      <c r="H557" s="1"/>
      <c r="I557" s="1"/>
      <c r="J557" s="1"/>
      <c r="K557" s="1"/>
      <c r="L557" s="1"/>
      <c r="M557" s="1"/>
      <c r="N557" s="1"/>
      <c r="O557" s="1"/>
      <c r="P557" s="1"/>
      <c r="Q557" s="1"/>
      <c r="R557" s="1"/>
    </row>
    <row r="558" spans="1:18" ht="9.75" customHeight="1">
      <c r="A558" s="1"/>
      <c r="B558" s="1"/>
      <c r="C558" s="1"/>
      <c r="D558" s="1"/>
      <c r="E558" s="1"/>
      <c r="F558" s="1"/>
      <c r="G558" s="1"/>
      <c r="H558" s="1"/>
      <c r="I558" s="1"/>
      <c r="J558" s="1"/>
      <c r="K558" s="1"/>
      <c r="L558" s="1"/>
      <c r="M558" s="1"/>
      <c r="N558" s="1"/>
      <c r="O558" s="1"/>
      <c r="P558" s="1"/>
      <c r="Q558" s="1"/>
      <c r="R558" s="1"/>
    </row>
    <row r="559" spans="1:18" ht="9.75" customHeight="1">
      <c r="A559" s="1"/>
      <c r="B559" s="1"/>
      <c r="C559" s="1"/>
      <c r="D559" s="1"/>
      <c r="E559" s="1"/>
      <c r="F559" s="1"/>
      <c r="G559" s="1"/>
      <c r="H559" s="1"/>
      <c r="I559" s="1"/>
      <c r="J559" s="1"/>
      <c r="K559" s="1"/>
      <c r="L559" s="1"/>
      <c r="M559" s="1"/>
      <c r="N559" s="1"/>
      <c r="O559" s="1"/>
      <c r="P559" s="1"/>
      <c r="Q559" s="1"/>
      <c r="R559" s="1"/>
    </row>
    <row r="560" spans="1:18" ht="9.75" customHeight="1">
      <c r="A560" s="1"/>
      <c r="B560" s="1"/>
      <c r="C560" s="1"/>
      <c r="D560" s="1"/>
      <c r="E560" s="1"/>
      <c r="F560" s="1"/>
      <c r="G560" s="1"/>
      <c r="H560" s="1"/>
      <c r="I560" s="1"/>
      <c r="J560" s="1"/>
      <c r="K560" s="1"/>
      <c r="L560" s="1"/>
      <c r="M560" s="1"/>
      <c r="N560" s="1"/>
      <c r="O560" s="1"/>
      <c r="P560" s="1"/>
      <c r="Q560" s="1"/>
      <c r="R560" s="1"/>
    </row>
    <row r="561" spans="1:18" ht="9.75" customHeight="1">
      <c r="A561" s="1"/>
      <c r="B561" s="1"/>
      <c r="C561" s="1"/>
      <c r="D561" s="1"/>
      <c r="E561" s="1"/>
      <c r="F561" s="1"/>
      <c r="G561" s="1"/>
      <c r="H561" s="1"/>
      <c r="I561" s="1"/>
      <c r="J561" s="1"/>
      <c r="K561" s="1"/>
      <c r="L561" s="1"/>
      <c r="M561" s="1"/>
      <c r="N561" s="1"/>
      <c r="O561" s="1"/>
      <c r="P561" s="1"/>
      <c r="Q561" s="1"/>
      <c r="R561" s="1"/>
    </row>
    <row r="562" spans="1:18" ht="9.75" customHeight="1">
      <c r="A562" s="1"/>
      <c r="B562" s="1"/>
      <c r="C562" s="1"/>
      <c r="D562" s="1"/>
      <c r="E562" s="1"/>
      <c r="F562" s="1"/>
      <c r="G562" s="1"/>
      <c r="H562" s="1"/>
      <c r="I562" s="1"/>
      <c r="J562" s="1"/>
      <c r="K562" s="1"/>
      <c r="L562" s="1"/>
      <c r="M562" s="1"/>
      <c r="N562" s="1"/>
      <c r="O562" s="1"/>
      <c r="P562" s="1"/>
      <c r="Q562" s="1"/>
      <c r="R562" s="1"/>
    </row>
    <row r="563" spans="1:18" ht="9.75" customHeight="1">
      <c r="A563" s="1"/>
      <c r="B563" s="1"/>
      <c r="C563" s="1"/>
      <c r="D563" s="1"/>
      <c r="E563" s="1"/>
      <c r="F563" s="1"/>
      <c r="G563" s="1"/>
      <c r="H563" s="1"/>
      <c r="I563" s="1"/>
      <c r="J563" s="1"/>
      <c r="K563" s="1"/>
      <c r="L563" s="1"/>
      <c r="M563" s="1"/>
      <c r="N563" s="1"/>
      <c r="O563" s="1"/>
      <c r="P563" s="1"/>
      <c r="Q563" s="1"/>
      <c r="R563" s="1"/>
    </row>
    <row r="564" spans="1:18" ht="9.75" customHeight="1">
      <c r="A564" s="1"/>
      <c r="B564" s="1"/>
      <c r="C564" s="1"/>
      <c r="D564" s="1"/>
      <c r="E564" s="1"/>
      <c r="F564" s="1"/>
      <c r="G564" s="1"/>
      <c r="H564" s="1"/>
      <c r="I564" s="1"/>
      <c r="J564" s="1"/>
      <c r="K564" s="1"/>
      <c r="L564" s="1"/>
      <c r="M564" s="1"/>
      <c r="N564" s="1"/>
      <c r="O564" s="1"/>
      <c r="P564" s="1"/>
      <c r="Q564" s="1"/>
      <c r="R564" s="1"/>
    </row>
    <row r="565" spans="1:18" ht="9.75" customHeight="1">
      <c r="A565" s="1"/>
      <c r="B565" s="1"/>
      <c r="C565" s="1"/>
      <c r="D565" s="1"/>
      <c r="E565" s="1"/>
      <c r="F565" s="1"/>
      <c r="G565" s="1"/>
      <c r="H565" s="1"/>
      <c r="I565" s="1"/>
      <c r="J565" s="1"/>
      <c r="K565" s="1"/>
      <c r="L565" s="1"/>
      <c r="M565" s="1"/>
      <c r="N565" s="1"/>
      <c r="O565" s="1"/>
      <c r="P565" s="1"/>
      <c r="Q565" s="1"/>
      <c r="R565" s="1"/>
    </row>
    <row r="566" spans="1:18" ht="9.75" customHeight="1">
      <c r="A566" s="1"/>
      <c r="B566" s="1"/>
      <c r="C566" s="1"/>
      <c r="D566" s="1"/>
      <c r="E566" s="1"/>
      <c r="F566" s="1"/>
      <c r="G566" s="1"/>
      <c r="H566" s="1"/>
      <c r="I566" s="1"/>
      <c r="J566" s="1"/>
      <c r="K566" s="1"/>
      <c r="L566" s="1"/>
      <c r="M566" s="1"/>
      <c r="N566" s="1"/>
      <c r="O566" s="1"/>
      <c r="P566" s="1"/>
      <c r="Q566" s="1"/>
      <c r="R566" s="1"/>
    </row>
    <row r="567" spans="1:18" ht="9.75" customHeight="1">
      <c r="A567" s="1"/>
      <c r="B567" s="1"/>
      <c r="C567" s="1"/>
      <c r="D567" s="1"/>
      <c r="E567" s="1"/>
      <c r="F567" s="1"/>
      <c r="G567" s="1"/>
      <c r="H567" s="1"/>
      <c r="I567" s="1"/>
      <c r="J567" s="1"/>
      <c r="K567" s="1"/>
      <c r="L567" s="1"/>
      <c r="M567" s="1"/>
      <c r="N567" s="1"/>
      <c r="O567" s="1"/>
      <c r="P567" s="1"/>
      <c r="Q567" s="1"/>
      <c r="R567" s="1"/>
    </row>
    <row r="568" spans="1:18" ht="9.75" customHeight="1">
      <c r="A568" s="1"/>
      <c r="B568" s="1"/>
      <c r="C568" s="1"/>
      <c r="D568" s="1"/>
      <c r="E568" s="1"/>
      <c r="F568" s="1"/>
      <c r="G568" s="1"/>
      <c r="H568" s="1"/>
      <c r="I568" s="1"/>
      <c r="J568" s="1"/>
      <c r="K568" s="1"/>
      <c r="L568" s="1"/>
      <c r="M568" s="1"/>
      <c r="N568" s="1"/>
      <c r="O568" s="1"/>
      <c r="P568" s="1"/>
      <c r="Q568" s="1"/>
      <c r="R568" s="1"/>
    </row>
    <row r="569" spans="1:18" ht="9.75" customHeight="1">
      <c r="A569" s="1"/>
      <c r="B569" s="1"/>
      <c r="C569" s="1"/>
      <c r="D569" s="1"/>
      <c r="E569" s="1"/>
      <c r="F569" s="1"/>
      <c r="G569" s="1"/>
      <c r="H569" s="1"/>
      <c r="I569" s="1"/>
      <c r="J569" s="1"/>
      <c r="K569" s="1"/>
      <c r="L569" s="1"/>
      <c r="M569" s="1"/>
      <c r="N569" s="1"/>
      <c r="O569" s="1"/>
      <c r="P569" s="1"/>
      <c r="Q569" s="1"/>
      <c r="R569" s="1"/>
    </row>
    <row r="570" spans="1:18" ht="9.75" customHeight="1">
      <c r="A570" s="1"/>
      <c r="B570" s="1"/>
      <c r="C570" s="1"/>
      <c r="D570" s="1"/>
      <c r="E570" s="1"/>
      <c r="F570" s="1"/>
      <c r="G570" s="1"/>
      <c r="H570" s="1"/>
      <c r="I570" s="1"/>
      <c r="J570" s="1"/>
      <c r="K570" s="1"/>
      <c r="L570" s="1"/>
      <c r="M570" s="1"/>
      <c r="N570" s="1"/>
      <c r="O570" s="1"/>
      <c r="P570" s="1"/>
      <c r="Q570" s="1"/>
      <c r="R570" s="1"/>
    </row>
    <row r="571" spans="1:18" ht="9.75" customHeight="1">
      <c r="A571" s="1"/>
      <c r="B571" s="1"/>
      <c r="C571" s="1"/>
      <c r="D571" s="1"/>
      <c r="E571" s="1"/>
      <c r="F571" s="1"/>
      <c r="G571" s="1"/>
      <c r="H571" s="1"/>
      <c r="I571" s="1"/>
      <c r="J571" s="1"/>
      <c r="K571" s="1"/>
      <c r="L571" s="1"/>
      <c r="M571" s="1"/>
      <c r="N571" s="1"/>
      <c r="O571" s="1"/>
      <c r="P571" s="1"/>
      <c r="Q571" s="1"/>
      <c r="R571" s="1"/>
    </row>
    <row r="572" spans="1:18" ht="9.75" customHeight="1">
      <c r="A572" s="1"/>
      <c r="B572" s="1"/>
      <c r="C572" s="1"/>
      <c r="D572" s="1"/>
      <c r="E572" s="1"/>
      <c r="F572" s="1"/>
      <c r="G572" s="1"/>
      <c r="H572" s="1"/>
      <c r="I572" s="1"/>
      <c r="J572" s="1"/>
      <c r="K572" s="1"/>
      <c r="L572" s="1"/>
      <c r="M572" s="1"/>
      <c r="N572" s="1"/>
      <c r="O572" s="1"/>
      <c r="P572" s="1"/>
      <c r="Q572" s="1"/>
      <c r="R572" s="1"/>
    </row>
    <row r="573" spans="1:18" ht="9.75" customHeight="1">
      <c r="A573" s="1"/>
      <c r="B573" s="1"/>
      <c r="C573" s="1"/>
      <c r="D573" s="1"/>
      <c r="E573" s="1"/>
      <c r="F573" s="1"/>
      <c r="G573" s="1"/>
      <c r="H573" s="1"/>
      <c r="I573" s="1"/>
      <c r="J573" s="1"/>
      <c r="K573" s="1"/>
      <c r="L573" s="1"/>
      <c r="M573" s="1"/>
      <c r="N573" s="1"/>
      <c r="O573" s="1"/>
      <c r="P573" s="1"/>
      <c r="Q573" s="1"/>
      <c r="R573" s="1"/>
    </row>
    <row r="574" spans="1:18" ht="9.75" customHeight="1">
      <c r="A574" s="1"/>
      <c r="B574" s="1"/>
      <c r="C574" s="1"/>
      <c r="D574" s="1"/>
      <c r="E574" s="1"/>
      <c r="F574" s="1"/>
      <c r="G574" s="1"/>
      <c r="H574" s="1"/>
      <c r="I574" s="1"/>
      <c r="J574" s="1"/>
      <c r="K574" s="1"/>
      <c r="L574" s="1"/>
      <c r="M574" s="1"/>
      <c r="N574" s="1"/>
      <c r="O574" s="1"/>
      <c r="P574" s="1"/>
      <c r="Q574" s="1"/>
      <c r="R574" s="1"/>
    </row>
    <row r="575" spans="1:18" ht="9.75" customHeight="1">
      <c r="A575" s="1"/>
      <c r="B575" s="1"/>
      <c r="C575" s="1"/>
      <c r="D575" s="1"/>
      <c r="E575" s="1"/>
      <c r="F575" s="1"/>
      <c r="G575" s="1"/>
      <c r="H575" s="1"/>
      <c r="I575" s="1"/>
      <c r="J575" s="1"/>
      <c r="K575" s="1"/>
      <c r="L575" s="1"/>
      <c r="M575" s="1"/>
      <c r="N575" s="1"/>
      <c r="O575" s="1"/>
      <c r="P575" s="1"/>
      <c r="Q575" s="1"/>
      <c r="R575" s="1"/>
    </row>
    <row r="576" spans="1:18" ht="9.75" customHeight="1">
      <c r="A576" s="1"/>
      <c r="B576" s="1"/>
      <c r="C576" s="1"/>
      <c r="D576" s="1"/>
      <c r="E576" s="1"/>
      <c r="F576" s="1"/>
      <c r="G576" s="1"/>
      <c r="H576" s="1"/>
      <c r="I576" s="1"/>
      <c r="J576" s="1"/>
      <c r="K576" s="1"/>
      <c r="L576" s="1"/>
      <c r="M576" s="1"/>
      <c r="N576" s="1"/>
      <c r="O576" s="1"/>
      <c r="P576" s="1"/>
      <c r="Q576" s="1"/>
      <c r="R576" s="1"/>
    </row>
    <row r="577" spans="1:18" ht="9.75" customHeight="1">
      <c r="A577" s="1"/>
      <c r="B577" s="1"/>
      <c r="C577" s="1"/>
      <c r="D577" s="1"/>
      <c r="E577" s="1"/>
      <c r="F577" s="1"/>
      <c r="G577" s="1"/>
      <c r="H577" s="1"/>
      <c r="I577" s="1"/>
      <c r="J577" s="1"/>
      <c r="K577" s="1"/>
      <c r="L577" s="1"/>
      <c r="M577" s="1"/>
      <c r="N577" s="1"/>
      <c r="O577" s="1"/>
      <c r="P577" s="1"/>
      <c r="Q577" s="1"/>
      <c r="R577" s="1"/>
    </row>
    <row r="578" spans="1:18" ht="9.75" customHeight="1">
      <c r="A578" s="1"/>
      <c r="B578" s="1"/>
      <c r="C578" s="1"/>
      <c r="D578" s="1"/>
      <c r="E578" s="1"/>
      <c r="F578" s="1"/>
      <c r="G578" s="1"/>
      <c r="H578" s="1"/>
      <c r="I578" s="1"/>
      <c r="J578" s="1"/>
      <c r="K578" s="1"/>
      <c r="L578" s="1"/>
      <c r="M578" s="1"/>
      <c r="N578" s="1"/>
      <c r="O578" s="1"/>
      <c r="P578" s="1"/>
      <c r="Q578" s="1"/>
      <c r="R578" s="1"/>
    </row>
    <row r="579" spans="1:18" ht="9.75" customHeight="1">
      <c r="A579" s="1"/>
      <c r="B579" s="1"/>
      <c r="C579" s="1"/>
      <c r="D579" s="1"/>
      <c r="E579" s="1"/>
      <c r="F579" s="1"/>
      <c r="G579" s="1"/>
      <c r="H579" s="1"/>
      <c r="I579" s="1"/>
      <c r="J579" s="1"/>
      <c r="K579" s="1"/>
      <c r="L579" s="1"/>
      <c r="M579" s="1"/>
      <c r="N579" s="1"/>
      <c r="O579" s="1"/>
      <c r="P579" s="1"/>
      <c r="Q579" s="1"/>
      <c r="R579" s="1"/>
    </row>
    <row r="580" spans="1:18" ht="9.75" customHeight="1">
      <c r="A580" s="1"/>
      <c r="B580" s="1"/>
      <c r="C580" s="1"/>
      <c r="D580" s="1"/>
      <c r="E580" s="1"/>
      <c r="F580" s="1"/>
      <c r="G580" s="1"/>
      <c r="H580" s="1"/>
      <c r="I580" s="1"/>
      <c r="J580" s="1"/>
      <c r="K580" s="1"/>
      <c r="L580" s="1"/>
      <c r="M580" s="1"/>
      <c r="N580" s="1"/>
      <c r="O580" s="1"/>
      <c r="P580" s="1"/>
      <c r="Q580" s="1"/>
      <c r="R580" s="1"/>
    </row>
    <row r="581" spans="1:18" ht="9.75" customHeight="1">
      <c r="A581" s="1"/>
      <c r="B581" s="1"/>
      <c r="C581" s="1"/>
      <c r="D581" s="1"/>
      <c r="E581" s="1"/>
      <c r="F581" s="1"/>
      <c r="G581" s="1"/>
      <c r="H581" s="1"/>
      <c r="I581" s="1"/>
      <c r="J581" s="1"/>
      <c r="K581" s="1"/>
      <c r="L581" s="1"/>
      <c r="M581" s="1"/>
      <c r="N581" s="1"/>
      <c r="O581" s="1"/>
      <c r="P581" s="1"/>
      <c r="Q581" s="1"/>
      <c r="R581" s="1"/>
    </row>
    <row r="582" spans="1:18" ht="9.75" customHeight="1">
      <c r="A582" s="1"/>
      <c r="B582" s="1"/>
      <c r="C582" s="1"/>
      <c r="D582" s="1"/>
      <c r="E582" s="1"/>
      <c r="F582" s="1"/>
      <c r="G582" s="1"/>
      <c r="H582" s="1"/>
      <c r="I582" s="1"/>
      <c r="J582" s="1"/>
      <c r="K582" s="1"/>
      <c r="L582" s="1"/>
      <c r="M582" s="1"/>
      <c r="N582" s="1"/>
      <c r="O582" s="1"/>
      <c r="P582" s="1"/>
      <c r="Q582" s="1"/>
      <c r="R582" s="1"/>
    </row>
    <row r="583" spans="1:18" ht="9.75" customHeight="1">
      <c r="A583" s="1"/>
      <c r="B583" s="1"/>
      <c r="C583" s="1"/>
      <c r="D583" s="1"/>
      <c r="E583" s="1"/>
      <c r="F583" s="1"/>
      <c r="G583" s="1"/>
      <c r="H583" s="1"/>
      <c r="I583" s="1"/>
      <c r="J583" s="1"/>
      <c r="K583" s="1"/>
      <c r="L583" s="1"/>
      <c r="M583" s="1"/>
      <c r="N583" s="1"/>
      <c r="O583" s="1"/>
      <c r="P583" s="1"/>
      <c r="Q583" s="1"/>
      <c r="R583" s="1"/>
    </row>
    <row r="584" spans="1:18" ht="9.75" customHeight="1">
      <c r="A584" s="1"/>
      <c r="B584" s="1"/>
      <c r="C584" s="1"/>
      <c r="D584" s="1"/>
      <c r="E584" s="1"/>
      <c r="F584" s="1"/>
      <c r="G584" s="1"/>
      <c r="H584" s="1"/>
      <c r="I584" s="1"/>
      <c r="J584" s="1"/>
      <c r="K584" s="1"/>
      <c r="L584" s="1"/>
      <c r="M584" s="1"/>
      <c r="N584" s="1"/>
      <c r="O584" s="1"/>
      <c r="P584" s="1"/>
      <c r="Q584" s="1"/>
      <c r="R584" s="1"/>
    </row>
    <row r="585" spans="1:18" ht="9.75" customHeight="1">
      <c r="A585" s="1"/>
      <c r="B585" s="1"/>
      <c r="C585" s="1"/>
      <c r="D585" s="1"/>
      <c r="E585" s="1"/>
      <c r="F585" s="1"/>
      <c r="G585" s="1"/>
      <c r="H585" s="1"/>
      <c r="I585" s="1"/>
      <c r="J585" s="1"/>
      <c r="K585" s="1"/>
      <c r="L585" s="1"/>
      <c r="M585" s="1"/>
      <c r="N585" s="1"/>
      <c r="O585" s="1"/>
      <c r="P585" s="1"/>
      <c r="Q585" s="1"/>
      <c r="R585" s="1"/>
    </row>
    <row r="586" spans="1:18" ht="9.75" customHeight="1">
      <c r="A586" s="1"/>
      <c r="B586" s="1"/>
      <c r="C586" s="1"/>
      <c r="D586" s="1"/>
      <c r="E586" s="1"/>
      <c r="F586" s="1"/>
      <c r="G586" s="1"/>
      <c r="H586" s="1"/>
      <c r="I586" s="1"/>
      <c r="J586" s="1"/>
      <c r="K586" s="1"/>
      <c r="L586" s="1"/>
      <c r="M586" s="1"/>
      <c r="N586" s="1"/>
      <c r="O586" s="1"/>
      <c r="P586" s="1"/>
      <c r="Q586" s="1"/>
      <c r="R586" s="1"/>
    </row>
    <row r="587" spans="1:18" ht="9.75" customHeight="1">
      <c r="A587" s="1"/>
      <c r="B587" s="1"/>
      <c r="C587" s="1"/>
      <c r="D587" s="1"/>
      <c r="E587" s="1"/>
      <c r="F587" s="1"/>
      <c r="G587" s="1"/>
      <c r="H587" s="1"/>
      <c r="I587" s="1"/>
      <c r="J587" s="1"/>
      <c r="K587" s="1"/>
      <c r="L587" s="1"/>
      <c r="M587" s="1"/>
      <c r="N587" s="1"/>
      <c r="O587" s="1"/>
      <c r="P587" s="1"/>
      <c r="Q587" s="1"/>
      <c r="R587" s="1"/>
    </row>
    <row r="588" spans="1:18" ht="9.75" customHeight="1">
      <c r="A588" s="1"/>
      <c r="B588" s="1"/>
      <c r="C588" s="1"/>
      <c r="D588" s="1"/>
      <c r="E588" s="1"/>
      <c r="F588" s="1"/>
      <c r="G588" s="1"/>
      <c r="H588" s="1"/>
      <c r="I588" s="1"/>
      <c r="J588" s="1"/>
      <c r="K588" s="1"/>
      <c r="L588" s="1"/>
      <c r="M588" s="1"/>
      <c r="N588" s="1"/>
      <c r="O588" s="1"/>
      <c r="P588" s="1"/>
      <c r="Q588" s="1"/>
      <c r="R588" s="1"/>
    </row>
    <row r="589" spans="1:18" ht="9.75" customHeight="1">
      <c r="A589" s="1"/>
      <c r="B589" s="1"/>
      <c r="C589" s="1"/>
      <c r="D589" s="1"/>
      <c r="E589" s="1"/>
      <c r="F589" s="1"/>
      <c r="G589" s="1"/>
      <c r="H589" s="1"/>
      <c r="I589" s="1"/>
      <c r="J589" s="1"/>
      <c r="K589" s="1"/>
      <c r="L589" s="1"/>
      <c r="M589" s="1"/>
      <c r="N589" s="1"/>
      <c r="O589" s="1"/>
      <c r="P589" s="1"/>
      <c r="Q589" s="1"/>
      <c r="R589" s="1"/>
    </row>
    <row r="590" spans="1:18" ht="9.75" customHeight="1">
      <c r="A590" s="1"/>
      <c r="B590" s="1"/>
      <c r="C590" s="1"/>
      <c r="D590" s="1"/>
      <c r="E590" s="1"/>
      <c r="F590" s="1"/>
      <c r="G590" s="1"/>
      <c r="H590" s="1"/>
      <c r="I590" s="1"/>
      <c r="J590" s="1"/>
      <c r="K590" s="1"/>
      <c r="L590" s="1"/>
      <c r="M590" s="1"/>
      <c r="N590" s="1"/>
      <c r="O590" s="1"/>
      <c r="P590" s="1"/>
      <c r="Q590" s="1"/>
      <c r="R590" s="1"/>
    </row>
    <row r="591" spans="1:18" ht="9.75" customHeight="1">
      <c r="A591" s="1"/>
      <c r="B591" s="1"/>
      <c r="C591" s="1"/>
      <c r="D591" s="1"/>
      <c r="E591" s="1"/>
      <c r="F591" s="1"/>
      <c r="G591" s="1"/>
      <c r="H591" s="1"/>
      <c r="I591" s="1"/>
      <c r="J591" s="1"/>
      <c r="K591" s="1"/>
      <c r="L591" s="1"/>
      <c r="M591" s="1"/>
      <c r="N591" s="1"/>
      <c r="O591" s="1"/>
      <c r="P591" s="1"/>
      <c r="Q591" s="1"/>
      <c r="R591" s="1"/>
    </row>
    <row r="592" spans="1:18" ht="9.75" customHeight="1">
      <c r="A592" s="1"/>
      <c r="B592" s="1"/>
      <c r="C592" s="1"/>
      <c r="D592" s="1"/>
      <c r="E592" s="1"/>
      <c r="F592" s="1"/>
      <c r="G592" s="1"/>
      <c r="H592" s="1"/>
      <c r="I592" s="1"/>
      <c r="J592" s="1"/>
      <c r="K592" s="1"/>
      <c r="L592" s="1"/>
      <c r="M592" s="1"/>
      <c r="N592" s="1"/>
      <c r="O592" s="1"/>
      <c r="P592" s="1"/>
      <c r="Q592" s="1"/>
      <c r="R592" s="1"/>
    </row>
    <row r="593" spans="1:18" ht="9.75" customHeight="1">
      <c r="A593" s="1"/>
      <c r="B593" s="1"/>
      <c r="C593" s="1"/>
      <c r="D593" s="1"/>
      <c r="E593" s="1"/>
      <c r="F593" s="1"/>
      <c r="G593" s="1"/>
      <c r="H593" s="1"/>
      <c r="I593" s="1"/>
      <c r="J593" s="1"/>
      <c r="K593" s="1"/>
      <c r="L593" s="1"/>
      <c r="M593" s="1"/>
      <c r="N593" s="1"/>
      <c r="O593" s="1"/>
      <c r="P593" s="1"/>
      <c r="Q593" s="1"/>
      <c r="R593" s="1"/>
    </row>
    <row r="594" spans="1:18" ht="9.75" customHeight="1">
      <c r="A594" s="1"/>
      <c r="B594" s="1"/>
      <c r="C594" s="1"/>
      <c r="D594" s="1"/>
      <c r="E594" s="1"/>
      <c r="F594" s="1"/>
      <c r="G594" s="1"/>
      <c r="H594" s="1"/>
      <c r="I594" s="1"/>
      <c r="J594" s="1"/>
      <c r="K594" s="1"/>
      <c r="L594" s="1"/>
      <c r="M594" s="1"/>
      <c r="N594" s="1"/>
      <c r="O594" s="1"/>
      <c r="P594" s="1"/>
      <c r="Q594" s="1"/>
      <c r="R594" s="1"/>
    </row>
    <row r="595" spans="1:18" ht="9.75" customHeight="1">
      <c r="A595" s="1"/>
      <c r="B595" s="1"/>
      <c r="C595" s="1"/>
      <c r="D595" s="1"/>
      <c r="E595" s="1"/>
      <c r="F595" s="1"/>
      <c r="G595" s="1"/>
      <c r="H595" s="1"/>
      <c r="I595" s="1"/>
      <c r="J595" s="1"/>
      <c r="K595" s="1"/>
      <c r="L595" s="1"/>
      <c r="M595" s="1"/>
      <c r="N595" s="1"/>
      <c r="O595" s="1"/>
      <c r="P595" s="1"/>
      <c r="Q595" s="1"/>
      <c r="R595" s="1"/>
    </row>
    <row r="596" spans="1:18" ht="9.75" customHeight="1">
      <c r="A596" s="1"/>
      <c r="B596" s="1"/>
      <c r="C596" s="1"/>
      <c r="D596" s="1"/>
      <c r="E596" s="1"/>
      <c r="F596" s="1"/>
      <c r="G596" s="1"/>
      <c r="H596" s="1"/>
      <c r="I596" s="1"/>
      <c r="J596" s="1"/>
      <c r="K596" s="1"/>
      <c r="L596" s="1"/>
      <c r="M596" s="1"/>
      <c r="N596" s="1"/>
      <c r="O596" s="1"/>
      <c r="P596" s="1"/>
      <c r="Q596" s="1"/>
      <c r="R596" s="1"/>
    </row>
    <row r="597" spans="1:18" ht="9.75" customHeight="1">
      <c r="A597" s="1"/>
      <c r="B597" s="1"/>
      <c r="C597" s="1"/>
      <c r="D597" s="1"/>
      <c r="E597" s="1"/>
      <c r="F597" s="1"/>
      <c r="G597" s="1"/>
      <c r="H597" s="1"/>
      <c r="I597" s="1"/>
      <c r="J597" s="1"/>
      <c r="K597" s="1"/>
      <c r="L597" s="1"/>
      <c r="M597" s="1"/>
      <c r="N597" s="1"/>
      <c r="O597" s="1"/>
      <c r="P597" s="1"/>
      <c r="Q597" s="1"/>
      <c r="R597" s="1"/>
    </row>
    <row r="598" spans="1:18" ht="9.75" customHeight="1">
      <c r="A598" s="1"/>
      <c r="B598" s="1"/>
      <c r="C598" s="1"/>
      <c r="D598" s="1"/>
      <c r="E598" s="1"/>
      <c r="F598" s="1"/>
      <c r="G598" s="1"/>
      <c r="H598" s="1"/>
      <c r="I598" s="1"/>
      <c r="J598" s="1"/>
      <c r="K598" s="1"/>
      <c r="L598" s="1"/>
      <c r="M598" s="1"/>
      <c r="N598" s="1"/>
      <c r="O598" s="1"/>
      <c r="P598" s="1"/>
      <c r="Q598" s="1"/>
      <c r="R598" s="1"/>
    </row>
    <row r="599" spans="1:18" ht="9.75" customHeight="1">
      <c r="A599" s="1"/>
      <c r="B599" s="1"/>
      <c r="C599" s="1"/>
      <c r="D599" s="1"/>
      <c r="E599" s="1"/>
      <c r="F599" s="1"/>
      <c r="G599" s="1"/>
      <c r="H599" s="1"/>
      <c r="I599" s="1"/>
      <c r="J599" s="1"/>
      <c r="K599" s="1"/>
      <c r="L599" s="1"/>
      <c r="M599" s="1"/>
      <c r="N599" s="1"/>
      <c r="O599" s="1"/>
      <c r="P599" s="1"/>
      <c r="Q599" s="1"/>
      <c r="R599" s="1"/>
    </row>
    <row r="600" spans="1:18" ht="9.75" customHeight="1">
      <c r="A600" s="1"/>
      <c r="B600" s="1"/>
      <c r="C600" s="1"/>
      <c r="D600" s="1"/>
      <c r="E600" s="1"/>
      <c r="F600" s="1"/>
      <c r="G600" s="1"/>
      <c r="H600" s="1"/>
      <c r="I600" s="1"/>
      <c r="J600" s="1"/>
      <c r="K600" s="1"/>
      <c r="L600" s="1"/>
      <c r="M600" s="1"/>
      <c r="N600" s="1"/>
      <c r="O600" s="1"/>
      <c r="P600" s="1"/>
      <c r="Q600" s="1"/>
      <c r="R600" s="1"/>
    </row>
    <row r="601" spans="1:18" ht="9.75" customHeight="1">
      <c r="A601" s="1"/>
      <c r="B601" s="1"/>
      <c r="C601" s="1"/>
      <c r="D601" s="1"/>
      <c r="E601" s="1"/>
      <c r="F601" s="1"/>
      <c r="G601" s="1"/>
      <c r="H601" s="1"/>
      <c r="I601" s="1"/>
      <c r="J601" s="1"/>
      <c r="K601" s="1"/>
      <c r="L601" s="1"/>
      <c r="M601" s="1"/>
      <c r="N601" s="1"/>
      <c r="O601" s="1"/>
      <c r="P601" s="1"/>
      <c r="Q601" s="1"/>
      <c r="R601" s="1"/>
    </row>
    <row r="602" spans="1:18" ht="9.75" customHeight="1">
      <c r="A602" s="1"/>
      <c r="B602" s="1"/>
      <c r="C602" s="1"/>
      <c r="D602" s="1"/>
      <c r="E602" s="1"/>
      <c r="F602" s="1"/>
      <c r="G602" s="1"/>
      <c r="H602" s="1"/>
      <c r="I602" s="1"/>
      <c r="J602" s="1"/>
      <c r="K602" s="1"/>
      <c r="L602" s="1"/>
      <c r="M602" s="1"/>
      <c r="N602" s="1"/>
      <c r="O602" s="1"/>
      <c r="P602" s="1"/>
      <c r="Q602" s="1"/>
      <c r="R602" s="1"/>
    </row>
    <row r="603" spans="1:18" ht="9.75" customHeight="1">
      <c r="A603" s="1"/>
      <c r="B603" s="1"/>
      <c r="C603" s="1"/>
      <c r="D603" s="1"/>
      <c r="E603" s="1"/>
      <c r="F603" s="1"/>
      <c r="G603" s="1"/>
      <c r="H603" s="1"/>
      <c r="I603" s="1"/>
      <c r="J603" s="1"/>
      <c r="K603" s="1"/>
      <c r="L603" s="1"/>
      <c r="M603" s="1"/>
      <c r="N603" s="1"/>
      <c r="O603" s="1"/>
      <c r="P603" s="1"/>
      <c r="Q603" s="1"/>
      <c r="R603" s="1"/>
    </row>
    <row r="604" spans="1:18" ht="9.75" customHeight="1">
      <c r="A604" s="1"/>
      <c r="B604" s="1"/>
      <c r="C604" s="1"/>
      <c r="D604" s="1"/>
      <c r="E604" s="1"/>
      <c r="F604" s="1"/>
      <c r="G604" s="1"/>
      <c r="H604" s="1"/>
      <c r="I604" s="1"/>
      <c r="J604" s="1"/>
      <c r="K604" s="1"/>
      <c r="L604" s="1"/>
      <c r="M604" s="1"/>
      <c r="N604" s="1"/>
      <c r="O604" s="1"/>
      <c r="P604" s="1"/>
      <c r="Q604" s="1"/>
      <c r="R604" s="1"/>
    </row>
    <row r="605" spans="1:18" ht="9.75" customHeight="1">
      <c r="A605" s="1"/>
      <c r="B605" s="1"/>
      <c r="C605" s="1"/>
      <c r="D605" s="1"/>
      <c r="E605" s="1"/>
      <c r="F605" s="1"/>
      <c r="G605" s="1"/>
      <c r="H605" s="1"/>
      <c r="I605" s="1"/>
      <c r="J605" s="1"/>
      <c r="K605" s="1"/>
      <c r="L605" s="1"/>
      <c r="M605" s="1"/>
      <c r="N605" s="1"/>
      <c r="O605" s="1"/>
      <c r="P605" s="1"/>
      <c r="Q605" s="1"/>
      <c r="R605" s="1"/>
    </row>
    <row r="606" spans="1:18" ht="9.75" customHeight="1">
      <c r="A606" s="1"/>
      <c r="B606" s="1"/>
      <c r="C606" s="1"/>
      <c r="D606" s="1"/>
      <c r="E606" s="1"/>
      <c r="F606" s="1"/>
      <c r="G606" s="1"/>
      <c r="H606" s="1"/>
      <c r="I606" s="1"/>
      <c r="J606" s="1"/>
      <c r="K606" s="1"/>
      <c r="L606" s="1"/>
      <c r="M606" s="1"/>
      <c r="N606" s="1"/>
      <c r="O606" s="1"/>
      <c r="P606" s="1"/>
      <c r="Q606" s="1"/>
      <c r="R606" s="1"/>
    </row>
    <row r="607" spans="1:18" ht="9.75" customHeight="1">
      <c r="A607" s="1"/>
      <c r="B607" s="1"/>
      <c r="C607" s="1"/>
      <c r="D607" s="1"/>
      <c r="E607" s="1"/>
      <c r="F607" s="1"/>
      <c r="G607" s="1"/>
      <c r="H607" s="1"/>
      <c r="I607" s="1"/>
      <c r="J607" s="1"/>
      <c r="K607" s="1"/>
      <c r="L607" s="1"/>
      <c r="M607" s="1"/>
      <c r="N607" s="1"/>
      <c r="O607" s="1"/>
      <c r="P607" s="1"/>
      <c r="Q607" s="1"/>
      <c r="R607" s="1"/>
    </row>
    <row r="608" spans="1:18" ht="9.75" customHeight="1">
      <c r="A608" s="1"/>
      <c r="B608" s="1"/>
      <c r="C608" s="1"/>
      <c r="D608" s="1"/>
      <c r="E608" s="1"/>
      <c r="F608" s="1"/>
      <c r="G608" s="1"/>
      <c r="H608" s="1"/>
      <c r="I608" s="1"/>
      <c r="J608" s="1"/>
      <c r="K608" s="1"/>
      <c r="L608" s="1"/>
      <c r="M608" s="1"/>
      <c r="N608" s="1"/>
      <c r="O608" s="1"/>
      <c r="P608" s="1"/>
      <c r="Q608" s="1"/>
      <c r="R608" s="1"/>
    </row>
    <row r="609" spans="1:18" ht="9.75" customHeight="1">
      <c r="A609" s="1"/>
      <c r="B609" s="1"/>
      <c r="C609" s="1"/>
      <c r="D609" s="1"/>
      <c r="E609" s="1"/>
      <c r="F609" s="1"/>
      <c r="G609" s="1"/>
      <c r="H609" s="1"/>
      <c r="I609" s="1"/>
      <c r="J609" s="1"/>
      <c r="K609" s="1"/>
      <c r="L609" s="1"/>
      <c r="M609" s="1"/>
      <c r="N609" s="1"/>
      <c r="O609" s="1"/>
      <c r="P609" s="1"/>
      <c r="Q609" s="1"/>
      <c r="R609" s="1"/>
    </row>
    <row r="610" spans="1:18" ht="9.75" customHeight="1">
      <c r="A610" s="1"/>
      <c r="B610" s="1"/>
      <c r="C610" s="1"/>
      <c r="D610" s="1"/>
      <c r="E610" s="1"/>
      <c r="F610" s="1"/>
      <c r="G610" s="1"/>
      <c r="H610" s="1"/>
      <c r="I610" s="1"/>
      <c r="J610" s="1"/>
      <c r="K610" s="1"/>
      <c r="L610" s="1"/>
      <c r="M610" s="1"/>
      <c r="N610" s="1"/>
      <c r="O610" s="1"/>
      <c r="P610" s="1"/>
      <c r="Q610" s="1"/>
      <c r="R610" s="1"/>
    </row>
    <row r="611" spans="1:18" ht="9.75" customHeight="1">
      <c r="A611" s="1"/>
      <c r="B611" s="1"/>
      <c r="C611" s="1"/>
      <c r="D611" s="1"/>
      <c r="E611" s="1"/>
      <c r="F611" s="1"/>
      <c r="G611" s="1"/>
      <c r="H611" s="1"/>
      <c r="I611" s="1"/>
      <c r="J611" s="1"/>
      <c r="K611" s="1"/>
      <c r="L611" s="1"/>
      <c r="M611" s="1"/>
      <c r="N611" s="1"/>
      <c r="O611" s="1"/>
      <c r="P611" s="1"/>
      <c r="Q611" s="1"/>
      <c r="R611" s="1"/>
    </row>
    <row r="612" spans="1:18" ht="9.75" customHeight="1">
      <c r="A612" s="1"/>
      <c r="B612" s="1"/>
      <c r="C612" s="1"/>
      <c r="D612" s="1"/>
      <c r="E612" s="1"/>
      <c r="F612" s="1"/>
      <c r="G612" s="1"/>
      <c r="H612" s="1"/>
      <c r="I612" s="1"/>
      <c r="J612" s="1"/>
      <c r="K612" s="1"/>
      <c r="L612" s="1"/>
      <c r="M612" s="1"/>
      <c r="N612" s="1"/>
      <c r="O612" s="1"/>
      <c r="P612" s="1"/>
      <c r="Q612" s="1"/>
      <c r="R612" s="1"/>
    </row>
    <row r="613" spans="1:18" ht="9.75" customHeight="1">
      <c r="A613" s="1"/>
      <c r="B613" s="1"/>
      <c r="C613" s="1"/>
      <c r="D613" s="1"/>
      <c r="E613" s="1"/>
      <c r="F613" s="1"/>
      <c r="G613" s="1"/>
      <c r="H613" s="1"/>
      <c r="I613" s="1"/>
      <c r="J613" s="1"/>
      <c r="K613" s="1"/>
      <c r="L613" s="1"/>
      <c r="M613" s="1"/>
      <c r="N613" s="1"/>
      <c r="O613" s="1"/>
      <c r="P613" s="1"/>
      <c r="Q613" s="1"/>
      <c r="R613" s="1"/>
    </row>
    <row r="614" spans="1:18" ht="9.75" customHeight="1">
      <c r="A614" s="1"/>
      <c r="B614" s="1"/>
      <c r="C614" s="1"/>
      <c r="D614" s="1"/>
      <c r="E614" s="1"/>
      <c r="F614" s="1"/>
      <c r="G614" s="1"/>
      <c r="H614" s="1"/>
      <c r="I614" s="1"/>
      <c r="J614" s="1"/>
      <c r="K614" s="1"/>
      <c r="L614" s="1"/>
      <c r="M614" s="1"/>
      <c r="N614" s="1"/>
      <c r="O614" s="1"/>
      <c r="P614" s="1"/>
      <c r="Q614" s="1"/>
      <c r="R614" s="1"/>
    </row>
    <row r="615" spans="1:18" ht="9.75" customHeight="1">
      <c r="A615" s="1"/>
      <c r="B615" s="1"/>
      <c r="C615" s="1"/>
      <c r="D615" s="1"/>
      <c r="E615" s="1"/>
      <c r="F615" s="1"/>
      <c r="G615" s="1"/>
      <c r="H615" s="1"/>
      <c r="I615" s="1"/>
      <c r="J615" s="1"/>
      <c r="K615" s="1"/>
      <c r="L615" s="1"/>
      <c r="M615" s="1"/>
      <c r="N615" s="1"/>
      <c r="O615" s="1"/>
      <c r="P615" s="1"/>
      <c r="Q615" s="1"/>
      <c r="R615" s="1"/>
    </row>
    <row r="616" spans="1:18" ht="9.75" customHeight="1">
      <c r="A616" s="1"/>
      <c r="B616" s="1"/>
      <c r="C616" s="1"/>
      <c r="D616" s="1"/>
      <c r="E616" s="1"/>
      <c r="F616" s="1"/>
      <c r="G616" s="1"/>
      <c r="H616" s="1"/>
      <c r="I616" s="1"/>
      <c r="J616" s="1"/>
      <c r="K616" s="1"/>
      <c r="L616" s="1"/>
      <c r="M616" s="1"/>
      <c r="N616" s="1"/>
      <c r="O616" s="1"/>
      <c r="P616" s="1"/>
      <c r="Q616" s="1"/>
      <c r="R616" s="1"/>
    </row>
    <row r="617" spans="1:18" ht="9.75" customHeight="1">
      <c r="A617" s="1"/>
      <c r="B617" s="1"/>
      <c r="C617" s="1"/>
      <c r="D617" s="1"/>
      <c r="E617" s="1"/>
      <c r="F617" s="1"/>
      <c r="G617" s="1"/>
      <c r="H617" s="1"/>
      <c r="I617" s="1"/>
      <c r="J617" s="1"/>
      <c r="K617" s="1"/>
      <c r="L617" s="1"/>
      <c r="M617" s="1"/>
      <c r="N617" s="1"/>
      <c r="O617" s="1"/>
      <c r="P617" s="1"/>
      <c r="Q617" s="1"/>
      <c r="R617" s="1"/>
    </row>
    <row r="618" spans="1:18" ht="9.75" customHeight="1">
      <c r="A618" s="1"/>
      <c r="B618" s="1"/>
      <c r="C618" s="1"/>
      <c r="D618" s="1"/>
      <c r="E618" s="1"/>
      <c r="F618" s="1"/>
      <c r="G618" s="1"/>
      <c r="H618" s="1"/>
      <c r="I618" s="1"/>
      <c r="J618" s="1"/>
      <c r="K618" s="1"/>
      <c r="L618" s="1"/>
      <c r="M618" s="1"/>
      <c r="N618" s="1"/>
      <c r="O618" s="1"/>
      <c r="P618" s="1"/>
      <c r="Q618" s="1"/>
      <c r="R618" s="1"/>
    </row>
    <row r="619" spans="1:18" ht="9.75" customHeight="1">
      <c r="A619" s="1"/>
      <c r="B619" s="1"/>
      <c r="C619" s="1"/>
      <c r="D619" s="1"/>
      <c r="E619" s="1"/>
      <c r="F619" s="1"/>
      <c r="G619" s="1"/>
      <c r="H619" s="1"/>
      <c r="I619" s="1"/>
      <c r="J619" s="1"/>
      <c r="K619" s="1"/>
      <c r="L619" s="1"/>
      <c r="M619" s="1"/>
      <c r="N619" s="1"/>
      <c r="O619" s="1"/>
      <c r="P619" s="1"/>
      <c r="Q619" s="1"/>
      <c r="R619" s="1"/>
    </row>
    <row r="620" spans="1:18" ht="9.75" customHeight="1">
      <c r="A620" s="1"/>
      <c r="B620" s="1"/>
      <c r="C620" s="1"/>
      <c r="D620" s="1"/>
      <c r="E620" s="1"/>
      <c r="F620" s="1"/>
      <c r="G620" s="1"/>
      <c r="H620" s="1"/>
      <c r="I620" s="1"/>
      <c r="J620" s="1"/>
      <c r="K620" s="1"/>
      <c r="L620" s="1"/>
      <c r="M620" s="1"/>
      <c r="N620" s="1"/>
      <c r="O620" s="1"/>
      <c r="P620" s="1"/>
      <c r="Q620" s="1"/>
      <c r="R620" s="1"/>
    </row>
    <row r="621" spans="1:18" ht="9.75" customHeight="1">
      <c r="A621" s="1"/>
      <c r="B621" s="1"/>
      <c r="C621" s="1"/>
      <c r="D621" s="1"/>
      <c r="E621" s="1"/>
      <c r="F621" s="1"/>
      <c r="G621" s="1"/>
      <c r="H621" s="1"/>
      <c r="I621" s="1"/>
      <c r="J621" s="1"/>
      <c r="K621" s="1"/>
      <c r="L621" s="1"/>
      <c r="M621" s="1"/>
      <c r="N621" s="1"/>
      <c r="O621" s="1"/>
      <c r="P621" s="1"/>
      <c r="Q621" s="1"/>
      <c r="R621" s="1"/>
    </row>
    <row r="622" spans="1:18" ht="9.75" customHeight="1">
      <c r="A622" s="1"/>
      <c r="B622" s="1"/>
      <c r="C622" s="1"/>
      <c r="D622" s="1"/>
      <c r="E622" s="1"/>
      <c r="F622" s="1"/>
      <c r="G622" s="1"/>
      <c r="H622" s="1"/>
      <c r="I622" s="1"/>
      <c r="J622" s="1"/>
      <c r="K622" s="1"/>
      <c r="L622" s="1"/>
      <c r="M622" s="1"/>
      <c r="N622" s="1"/>
      <c r="O622" s="1"/>
      <c r="P622" s="1"/>
      <c r="Q622" s="1"/>
      <c r="R622" s="1"/>
    </row>
    <row r="623" spans="1:18" ht="9.75" customHeight="1">
      <c r="A623" s="1"/>
      <c r="B623" s="1"/>
      <c r="C623" s="1"/>
      <c r="D623" s="1"/>
      <c r="E623" s="1"/>
      <c r="F623" s="1"/>
      <c r="G623" s="1"/>
      <c r="H623" s="1"/>
      <c r="I623" s="1"/>
      <c r="J623" s="1"/>
      <c r="K623" s="1"/>
      <c r="L623" s="1"/>
      <c r="M623" s="1"/>
      <c r="N623" s="1"/>
      <c r="O623" s="1"/>
      <c r="P623" s="1"/>
      <c r="Q623" s="1"/>
      <c r="R623" s="1"/>
    </row>
    <row r="624" spans="1:18" ht="9.75" customHeight="1">
      <c r="A624" s="1"/>
      <c r="B624" s="1"/>
      <c r="C624" s="1"/>
      <c r="D624" s="1"/>
      <c r="E624" s="1"/>
      <c r="F624" s="1"/>
      <c r="G624" s="1"/>
      <c r="H624" s="1"/>
      <c r="I624" s="1"/>
      <c r="J624" s="1"/>
      <c r="K624" s="1"/>
      <c r="L624" s="1"/>
      <c r="M624" s="1"/>
      <c r="N624" s="1"/>
      <c r="O624" s="1"/>
      <c r="P624" s="1"/>
      <c r="Q624" s="1"/>
      <c r="R624" s="1"/>
    </row>
    <row r="625" spans="1:18" ht="9.75" customHeight="1">
      <c r="A625" s="1"/>
      <c r="B625" s="1"/>
      <c r="C625" s="1"/>
      <c r="D625" s="1"/>
      <c r="E625" s="1"/>
      <c r="F625" s="1"/>
      <c r="G625" s="1"/>
      <c r="H625" s="1"/>
      <c r="I625" s="1"/>
      <c r="J625" s="1"/>
      <c r="K625" s="1"/>
      <c r="L625" s="1"/>
      <c r="M625" s="1"/>
      <c r="N625" s="1"/>
      <c r="O625" s="1"/>
      <c r="P625" s="1"/>
      <c r="Q625" s="1"/>
      <c r="R625" s="1"/>
    </row>
    <row r="626" spans="1:18" ht="9.75" customHeight="1">
      <c r="A626" s="1"/>
      <c r="B626" s="1"/>
      <c r="C626" s="1"/>
      <c r="D626" s="1"/>
      <c r="E626" s="1"/>
      <c r="F626" s="1"/>
      <c r="G626" s="1"/>
      <c r="H626" s="1"/>
      <c r="I626" s="1"/>
      <c r="J626" s="1"/>
      <c r="K626" s="1"/>
      <c r="L626" s="1"/>
      <c r="M626" s="1"/>
      <c r="N626" s="1"/>
      <c r="O626" s="1"/>
      <c r="P626" s="1"/>
      <c r="Q626" s="1"/>
      <c r="R626" s="1"/>
    </row>
    <row r="627" spans="1:18" ht="9.75" customHeight="1">
      <c r="A627" s="1"/>
      <c r="B627" s="1"/>
      <c r="C627" s="1"/>
      <c r="D627" s="1"/>
      <c r="E627" s="1"/>
      <c r="F627" s="1"/>
      <c r="G627" s="1"/>
      <c r="H627" s="1"/>
      <c r="I627" s="1"/>
      <c r="J627" s="1"/>
      <c r="K627" s="1"/>
      <c r="L627" s="1"/>
      <c r="M627" s="1"/>
      <c r="N627" s="1"/>
      <c r="O627" s="1"/>
      <c r="P627" s="1"/>
      <c r="Q627" s="1"/>
      <c r="R627" s="1"/>
    </row>
    <row r="628" spans="1:18" ht="9.75" customHeight="1">
      <c r="A628" s="1"/>
      <c r="B628" s="1"/>
      <c r="C628" s="1"/>
      <c r="D628" s="1"/>
      <c r="E628" s="1"/>
      <c r="F628" s="1"/>
      <c r="G628" s="1"/>
      <c r="H628" s="1"/>
      <c r="I628" s="1"/>
      <c r="J628" s="1"/>
      <c r="K628" s="1"/>
      <c r="L628" s="1"/>
      <c r="M628" s="1"/>
      <c r="N628" s="1"/>
      <c r="O628" s="1"/>
      <c r="P628" s="1"/>
      <c r="Q628" s="1"/>
      <c r="R628" s="1"/>
    </row>
    <row r="629" spans="1:18" ht="9.75" customHeight="1">
      <c r="A629" s="1"/>
      <c r="B629" s="1"/>
      <c r="C629" s="1"/>
      <c r="D629" s="1"/>
      <c r="E629" s="1"/>
      <c r="F629" s="1"/>
      <c r="G629" s="1"/>
      <c r="H629" s="1"/>
      <c r="I629" s="1"/>
      <c r="J629" s="1"/>
      <c r="K629" s="1"/>
      <c r="L629" s="1"/>
      <c r="M629" s="1"/>
      <c r="N629" s="1"/>
      <c r="O629" s="1"/>
      <c r="P629" s="1"/>
      <c r="Q629" s="1"/>
      <c r="R629" s="1"/>
    </row>
    <row r="630" spans="1:18" ht="9.75" customHeight="1">
      <c r="A630" s="1"/>
      <c r="B630" s="1"/>
      <c r="C630" s="1"/>
      <c r="D630" s="1"/>
      <c r="E630" s="1"/>
      <c r="F630" s="1"/>
      <c r="G630" s="1"/>
      <c r="H630" s="1"/>
      <c r="I630" s="1"/>
      <c r="J630" s="1"/>
      <c r="K630" s="1"/>
      <c r="L630" s="1"/>
      <c r="M630" s="1"/>
      <c r="N630" s="1"/>
      <c r="O630" s="1"/>
      <c r="P630" s="1"/>
      <c r="Q630" s="1"/>
      <c r="R630" s="1"/>
    </row>
    <row r="631" spans="1:18" ht="9.75" customHeight="1">
      <c r="A631" s="1"/>
      <c r="B631" s="1"/>
      <c r="C631" s="1"/>
      <c r="D631" s="1"/>
      <c r="E631" s="1"/>
      <c r="F631" s="1"/>
      <c r="G631" s="1"/>
      <c r="H631" s="1"/>
      <c r="I631" s="1"/>
      <c r="J631" s="1"/>
      <c r="K631" s="1"/>
      <c r="L631" s="1"/>
      <c r="M631" s="1"/>
      <c r="N631" s="1"/>
      <c r="O631" s="1"/>
      <c r="P631" s="1"/>
      <c r="Q631" s="1"/>
      <c r="R631" s="1"/>
    </row>
    <row r="632" spans="1:18" ht="9.75" customHeight="1">
      <c r="A632" s="1"/>
      <c r="B632" s="1"/>
      <c r="C632" s="1"/>
      <c r="D632" s="1"/>
      <c r="E632" s="1"/>
      <c r="F632" s="1"/>
      <c r="G632" s="1"/>
      <c r="H632" s="1"/>
      <c r="I632" s="1"/>
      <c r="J632" s="1"/>
      <c r="K632" s="1"/>
      <c r="L632" s="1"/>
      <c r="M632" s="1"/>
      <c r="N632" s="1"/>
      <c r="O632" s="1"/>
      <c r="P632" s="1"/>
      <c r="Q632" s="1"/>
      <c r="R632" s="1"/>
    </row>
    <row r="633" spans="1:18" ht="9.75" customHeight="1">
      <c r="A633" s="1"/>
      <c r="B633" s="1"/>
      <c r="C633" s="1"/>
      <c r="D633" s="1"/>
      <c r="E633" s="1"/>
      <c r="F633" s="1"/>
      <c r="G633" s="1"/>
      <c r="H633" s="1"/>
      <c r="I633" s="1"/>
      <c r="J633" s="1"/>
      <c r="K633" s="1"/>
      <c r="L633" s="1"/>
      <c r="M633" s="1"/>
      <c r="N633" s="1"/>
      <c r="O633" s="1"/>
      <c r="P633" s="1"/>
      <c r="Q633" s="1"/>
      <c r="R633" s="1"/>
    </row>
    <row r="634" spans="1:18" ht="9.75" customHeight="1">
      <c r="A634" s="1"/>
      <c r="B634" s="1"/>
      <c r="C634" s="1"/>
      <c r="D634" s="1"/>
      <c r="E634" s="1"/>
      <c r="F634" s="1"/>
      <c r="G634" s="1"/>
      <c r="H634" s="1"/>
      <c r="I634" s="1"/>
      <c r="J634" s="1"/>
      <c r="K634" s="1"/>
      <c r="L634" s="1"/>
      <c r="M634" s="1"/>
      <c r="N634" s="1"/>
      <c r="O634" s="1"/>
      <c r="P634" s="1"/>
      <c r="Q634" s="1"/>
      <c r="R634" s="1"/>
    </row>
    <row r="635" spans="1:18" ht="9.75" customHeight="1">
      <c r="A635" s="1"/>
      <c r="B635" s="1"/>
      <c r="C635" s="1"/>
      <c r="D635" s="1"/>
      <c r="E635" s="1"/>
      <c r="F635" s="1"/>
      <c r="G635" s="1"/>
      <c r="H635" s="1"/>
      <c r="I635" s="1"/>
      <c r="J635" s="1"/>
      <c r="K635" s="1"/>
      <c r="L635" s="1"/>
      <c r="M635" s="1"/>
      <c r="N635" s="1"/>
      <c r="O635" s="1"/>
      <c r="P635" s="1"/>
      <c r="Q635" s="1"/>
      <c r="R635" s="1"/>
    </row>
    <row r="636" spans="1:18" ht="9.75" customHeight="1">
      <c r="A636" s="1"/>
      <c r="B636" s="1"/>
      <c r="C636" s="1"/>
      <c r="D636" s="1"/>
      <c r="E636" s="1"/>
      <c r="F636" s="1"/>
      <c r="G636" s="1"/>
      <c r="H636" s="1"/>
      <c r="I636" s="1"/>
      <c r="J636" s="1"/>
      <c r="K636" s="1"/>
      <c r="L636" s="1"/>
      <c r="M636" s="1"/>
      <c r="N636" s="1"/>
      <c r="O636" s="1"/>
      <c r="P636" s="1"/>
      <c r="Q636" s="1"/>
      <c r="R636" s="1"/>
    </row>
    <row r="637" spans="1:18" ht="9.75" customHeight="1">
      <c r="A637" s="1"/>
      <c r="B637" s="1"/>
      <c r="C637" s="1"/>
      <c r="D637" s="1"/>
      <c r="E637" s="1"/>
      <c r="F637" s="1"/>
      <c r="G637" s="1"/>
      <c r="H637" s="1"/>
      <c r="I637" s="1"/>
      <c r="J637" s="1"/>
      <c r="K637" s="1"/>
      <c r="L637" s="1"/>
      <c r="M637" s="1"/>
      <c r="N637" s="1"/>
      <c r="O637" s="1"/>
      <c r="P637" s="1"/>
      <c r="Q637" s="1"/>
      <c r="R637" s="1"/>
    </row>
    <row r="638" spans="1:18" ht="9.75" customHeight="1">
      <c r="A638" s="1"/>
      <c r="B638" s="1"/>
      <c r="C638" s="1"/>
      <c r="D638" s="1"/>
      <c r="E638" s="1"/>
      <c r="F638" s="1"/>
      <c r="G638" s="1"/>
      <c r="H638" s="1"/>
      <c r="I638" s="1"/>
      <c r="J638" s="1"/>
      <c r="K638" s="1"/>
      <c r="L638" s="1"/>
      <c r="M638" s="1"/>
      <c r="N638" s="1"/>
      <c r="O638" s="1"/>
      <c r="P638" s="1"/>
      <c r="Q638" s="1"/>
      <c r="R638" s="1"/>
    </row>
    <row r="639" spans="1:18" ht="9.75" customHeight="1">
      <c r="A639" s="1"/>
      <c r="B639" s="1"/>
      <c r="C639" s="1"/>
      <c r="D639" s="1"/>
      <c r="E639" s="1"/>
      <c r="F639" s="1"/>
      <c r="G639" s="1"/>
      <c r="H639" s="1"/>
      <c r="I639" s="1"/>
      <c r="J639" s="1"/>
      <c r="K639" s="1"/>
      <c r="L639" s="1"/>
      <c r="M639" s="1"/>
      <c r="N639" s="1"/>
      <c r="O639" s="1"/>
      <c r="P639" s="1"/>
      <c r="Q639" s="1"/>
      <c r="R639" s="1"/>
    </row>
    <row r="640" spans="1:18" ht="9.75" customHeight="1">
      <c r="A640" s="1"/>
      <c r="B640" s="1"/>
      <c r="C640" s="1"/>
      <c r="D640" s="1"/>
      <c r="E640" s="1"/>
      <c r="F640" s="1"/>
      <c r="G640" s="1"/>
      <c r="H640" s="1"/>
      <c r="I640" s="1"/>
      <c r="J640" s="1"/>
      <c r="K640" s="1"/>
      <c r="L640" s="1"/>
      <c r="M640" s="1"/>
      <c r="N640" s="1"/>
      <c r="O640" s="1"/>
      <c r="P640" s="1"/>
      <c r="Q640" s="1"/>
      <c r="R640" s="1"/>
    </row>
    <row r="641" spans="1:18" ht="9.75" customHeight="1">
      <c r="A641" s="1"/>
      <c r="B641" s="1"/>
      <c r="C641" s="1"/>
      <c r="D641" s="1"/>
      <c r="E641" s="1"/>
      <c r="F641" s="1"/>
      <c r="G641" s="1"/>
      <c r="H641" s="1"/>
      <c r="I641" s="1"/>
      <c r="J641" s="1"/>
      <c r="K641" s="1"/>
      <c r="L641" s="1"/>
      <c r="M641" s="1"/>
      <c r="N641" s="1"/>
      <c r="O641" s="1"/>
      <c r="P641" s="1"/>
      <c r="Q641" s="1"/>
      <c r="R641" s="1"/>
    </row>
    <row r="642" spans="1:18" ht="9.75" customHeight="1">
      <c r="A642" s="1"/>
      <c r="B642" s="1"/>
      <c r="C642" s="1"/>
      <c r="D642" s="1"/>
      <c r="E642" s="1"/>
      <c r="F642" s="1"/>
      <c r="G642" s="1"/>
      <c r="H642" s="1"/>
      <c r="I642" s="1"/>
      <c r="J642" s="1"/>
      <c r="K642" s="1"/>
      <c r="L642" s="1"/>
      <c r="M642" s="1"/>
      <c r="N642" s="1"/>
      <c r="O642" s="1"/>
      <c r="P642" s="1"/>
      <c r="Q642" s="1"/>
      <c r="R642" s="1"/>
    </row>
    <row r="643" spans="1:18" ht="9.75" customHeight="1">
      <c r="A643" s="1"/>
      <c r="B643" s="1"/>
      <c r="C643" s="1"/>
      <c r="D643" s="1"/>
      <c r="E643" s="1"/>
      <c r="F643" s="1"/>
      <c r="G643" s="1"/>
      <c r="H643" s="1"/>
      <c r="I643" s="1"/>
      <c r="J643" s="1"/>
      <c r="K643" s="1"/>
      <c r="L643" s="1"/>
      <c r="M643" s="1"/>
      <c r="N643" s="1"/>
      <c r="O643" s="1"/>
      <c r="P643" s="1"/>
      <c r="Q643" s="1"/>
      <c r="R643" s="1"/>
    </row>
    <row r="644" spans="1:18" ht="9.75" customHeight="1">
      <c r="A644" s="1"/>
      <c r="B644" s="1"/>
      <c r="C644" s="1"/>
      <c r="D644" s="1"/>
      <c r="E644" s="1"/>
      <c r="F644" s="1"/>
      <c r="G644" s="1"/>
      <c r="H644" s="1"/>
      <c r="I644" s="1"/>
      <c r="J644" s="1"/>
      <c r="K644" s="1"/>
      <c r="L644" s="1"/>
      <c r="M644" s="1"/>
      <c r="N644" s="1"/>
      <c r="O644" s="1"/>
      <c r="P644" s="1"/>
      <c r="Q644" s="1"/>
      <c r="R644" s="1"/>
    </row>
    <row r="645" spans="1:18" ht="9.75" customHeight="1">
      <c r="A645" s="1"/>
      <c r="B645" s="1"/>
      <c r="C645" s="1"/>
      <c r="D645" s="1"/>
      <c r="E645" s="1"/>
      <c r="F645" s="1"/>
      <c r="G645" s="1"/>
      <c r="H645" s="1"/>
      <c r="I645" s="1"/>
      <c r="J645" s="1"/>
      <c r="K645" s="1"/>
      <c r="L645" s="1"/>
      <c r="M645" s="1"/>
      <c r="N645" s="1"/>
      <c r="O645" s="1"/>
      <c r="P645" s="1"/>
      <c r="Q645" s="1"/>
      <c r="R645" s="1"/>
    </row>
    <row r="646" spans="1:18" ht="9.75" customHeight="1">
      <c r="A646" s="1"/>
      <c r="B646" s="1"/>
      <c r="C646" s="1"/>
      <c r="D646" s="1"/>
      <c r="E646" s="1"/>
      <c r="F646" s="1"/>
      <c r="G646" s="1"/>
      <c r="H646" s="1"/>
      <c r="I646" s="1"/>
      <c r="J646" s="1"/>
      <c r="K646" s="1"/>
      <c r="L646" s="1"/>
      <c r="M646" s="1"/>
      <c r="N646" s="1"/>
      <c r="O646" s="1"/>
      <c r="P646" s="1"/>
      <c r="Q646" s="1"/>
      <c r="R646" s="1"/>
    </row>
    <row r="647" spans="1:18" ht="9.75" customHeight="1">
      <c r="A647" s="1"/>
      <c r="B647" s="1"/>
      <c r="C647" s="1"/>
      <c r="D647" s="1"/>
      <c r="E647" s="1"/>
      <c r="F647" s="1"/>
      <c r="G647" s="1"/>
      <c r="H647" s="1"/>
      <c r="I647" s="1"/>
      <c r="J647" s="1"/>
      <c r="K647" s="1"/>
      <c r="L647" s="1"/>
      <c r="M647" s="1"/>
      <c r="N647" s="1"/>
      <c r="O647" s="1"/>
      <c r="P647" s="1"/>
      <c r="Q647" s="1"/>
      <c r="R647" s="1"/>
    </row>
    <row r="648" spans="1:18" ht="9.75" customHeight="1">
      <c r="A648" s="1"/>
      <c r="B648" s="1"/>
      <c r="C648" s="1"/>
      <c r="D648" s="1"/>
      <c r="E648" s="1"/>
      <c r="F648" s="1"/>
      <c r="G648" s="1"/>
      <c r="H648" s="1"/>
      <c r="I648" s="1"/>
      <c r="J648" s="1"/>
      <c r="K648" s="1"/>
      <c r="L648" s="1"/>
      <c r="M648" s="1"/>
      <c r="N648" s="1"/>
      <c r="O648" s="1"/>
      <c r="P648" s="1"/>
      <c r="Q648" s="1"/>
      <c r="R648" s="1"/>
    </row>
    <row r="649" spans="1:18" ht="9.75" customHeight="1">
      <c r="A649" s="1"/>
      <c r="B649" s="1"/>
      <c r="C649" s="1"/>
      <c r="D649" s="1"/>
      <c r="E649" s="1"/>
      <c r="F649" s="1"/>
      <c r="G649" s="1"/>
      <c r="H649" s="1"/>
      <c r="I649" s="1"/>
      <c r="J649" s="1"/>
      <c r="K649" s="1"/>
      <c r="L649" s="1"/>
      <c r="M649" s="1"/>
      <c r="N649" s="1"/>
      <c r="O649" s="1"/>
      <c r="P649" s="1"/>
      <c r="Q649" s="1"/>
      <c r="R649" s="1"/>
    </row>
    <row r="650" spans="1:18" ht="9.75" customHeight="1">
      <c r="A650" s="1"/>
      <c r="B650" s="1"/>
      <c r="C650" s="1"/>
      <c r="D650" s="1"/>
      <c r="E650" s="1"/>
      <c r="F650" s="1"/>
      <c r="G650" s="1"/>
      <c r="H650" s="1"/>
      <c r="I650" s="1"/>
      <c r="J650" s="1"/>
      <c r="K650" s="1"/>
      <c r="L650" s="1"/>
      <c r="M650" s="1"/>
      <c r="N650" s="1"/>
      <c r="O650" s="1"/>
      <c r="P650" s="1"/>
      <c r="Q650" s="1"/>
      <c r="R650" s="1"/>
    </row>
    <row r="651" spans="1:18" ht="9.75" customHeight="1">
      <c r="A651" s="1"/>
      <c r="B651" s="1"/>
      <c r="C651" s="1"/>
      <c r="D651" s="1"/>
      <c r="E651" s="1"/>
      <c r="F651" s="1"/>
      <c r="G651" s="1"/>
      <c r="H651" s="1"/>
      <c r="I651" s="1"/>
      <c r="J651" s="1"/>
      <c r="K651" s="1"/>
      <c r="L651" s="1"/>
      <c r="M651" s="1"/>
      <c r="N651" s="1"/>
      <c r="O651" s="1"/>
      <c r="P651" s="1"/>
      <c r="Q651" s="1"/>
      <c r="R651" s="1"/>
    </row>
    <row r="652" spans="1:18" ht="9.75" customHeight="1">
      <c r="A652" s="1"/>
      <c r="B652" s="1"/>
      <c r="C652" s="1"/>
      <c r="D652" s="1"/>
      <c r="E652" s="1"/>
      <c r="F652" s="1"/>
      <c r="G652" s="1"/>
      <c r="H652" s="1"/>
      <c r="I652" s="1"/>
      <c r="J652" s="1"/>
      <c r="K652" s="1"/>
      <c r="L652" s="1"/>
      <c r="M652" s="1"/>
      <c r="N652" s="1"/>
      <c r="O652" s="1"/>
      <c r="P652" s="1"/>
      <c r="Q652" s="1"/>
      <c r="R652" s="1"/>
    </row>
    <row r="653" spans="1:18" ht="9.75" customHeight="1">
      <c r="A653" s="1"/>
      <c r="B653" s="1"/>
      <c r="C653" s="1"/>
      <c r="D653" s="1"/>
      <c r="E653" s="1"/>
      <c r="F653" s="1"/>
      <c r="G653" s="1"/>
      <c r="H653" s="1"/>
      <c r="I653" s="1"/>
      <c r="J653" s="1"/>
      <c r="K653" s="1"/>
      <c r="L653" s="1"/>
      <c r="M653" s="1"/>
      <c r="N653" s="1"/>
      <c r="O653" s="1"/>
      <c r="P653" s="1"/>
      <c r="Q653" s="1"/>
      <c r="R653" s="1"/>
    </row>
    <row r="654" spans="1:18" ht="9.75" customHeight="1">
      <c r="A654" s="1"/>
      <c r="B654" s="1"/>
      <c r="C654" s="1"/>
      <c r="D654" s="1"/>
      <c r="E654" s="1"/>
      <c r="F654" s="1"/>
      <c r="G654" s="1"/>
      <c r="H654" s="1"/>
      <c r="I654" s="1"/>
      <c r="J654" s="1"/>
      <c r="K654" s="1"/>
      <c r="L654" s="1"/>
      <c r="M654" s="1"/>
      <c r="N654" s="1"/>
      <c r="O654" s="1"/>
      <c r="P654" s="1"/>
      <c r="Q654" s="1"/>
      <c r="R654" s="1"/>
    </row>
    <row r="655" spans="1:18" ht="9.75" customHeight="1">
      <c r="A655" s="1"/>
      <c r="B655" s="1"/>
      <c r="C655" s="1"/>
      <c r="D655" s="1"/>
      <c r="E655" s="1"/>
      <c r="F655" s="1"/>
      <c r="G655" s="1"/>
      <c r="H655" s="1"/>
      <c r="I655" s="1"/>
      <c r="J655" s="1"/>
      <c r="K655" s="1"/>
      <c r="L655" s="1"/>
      <c r="M655" s="1"/>
      <c r="N655" s="1"/>
      <c r="O655" s="1"/>
      <c r="P655" s="1"/>
      <c r="Q655" s="1"/>
      <c r="R655" s="1"/>
    </row>
    <row r="656" spans="1:18" ht="9.75" customHeight="1">
      <c r="A656" s="1"/>
      <c r="B656" s="1"/>
      <c r="C656" s="1"/>
      <c r="D656" s="1"/>
      <c r="E656" s="1"/>
      <c r="F656" s="1"/>
      <c r="G656" s="1"/>
      <c r="H656" s="1"/>
      <c r="I656" s="1"/>
      <c r="J656" s="1"/>
      <c r="K656" s="1"/>
      <c r="L656" s="1"/>
      <c r="M656" s="1"/>
      <c r="N656" s="1"/>
      <c r="O656" s="1"/>
      <c r="P656" s="1"/>
      <c r="Q656" s="1"/>
      <c r="R656" s="1"/>
    </row>
    <row r="657" spans="1:18" ht="9.75" customHeight="1">
      <c r="A657" s="1"/>
      <c r="B657" s="1"/>
      <c r="C657" s="1"/>
      <c r="D657" s="1"/>
      <c r="E657" s="1"/>
      <c r="F657" s="1"/>
      <c r="G657" s="1"/>
      <c r="H657" s="1"/>
      <c r="I657" s="1"/>
      <c r="J657" s="1"/>
      <c r="K657" s="1"/>
      <c r="L657" s="1"/>
      <c r="M657" s="1"/>
      <c r="N657" s="1"/>
      <c r="O657" s="1"/>
      <c r="P657" s="1"/>
      <c r="Q657" s="1"/>
      <c r="R657" s="1"/>
    </row>
    <row r="658" spans="1:18" ht="9.75" customHeight="1">
      <c r="A658" s="1"/>
      <c r="B658" s="1"/>
      <c r="C658" s="1"/>
      <c r="D658" s="1"/>
      <c r="E658" s="1"/>
      <c r="F658" s="1"/>
      <c r="G658" s="1"/>
      <c r="H658" s="1"/>
      <c r="I658" s="1"/>
      <c r="J658" s="1"/>
      <c r="K658" s="1"/>
      <c r="L658" s="1"/>
      <c r="M658" s="1"/>
      <c r="N658" s="1"/>
      <c r="O658" s="1"/>
      <c r="P658" s="1"/>
      <c r="Q658" s="1"/>
      <c r="R658" s="1"/>
    </row>
    <row r="659" spans="1:18" ht="9.75" customHeight="1">
      <c r="A659" s="1"/>
      <c r="B659" s="1"/>
      <c r="C659" s="1"/>
      <c r="D659" s="1"/>
      <c r="E659" s="1"/>
      <c r="F659" s="1"/>
      <c r="G659" s="1"/>
      <c r="H659" s="1"/>
      <c r="I659" s="1"/>
      <c r="J659" s="1"/>
      <c r="K659" s="1"/>
      <c r="L659" s="1"/>
      <c r="M659" s="1"/>
      <c r="N659" s="1"/>
      <c r="O659" s="1"/>
      <c r="P659" s="1"/>
      <c r="Q659" s="1"/>
      <c r="R659" s="1"/>
    </row>
    <row r="660" spans="1:18" ht="9.75" customHeight="1">
      <c r="A660" s="1"/>
      <c r="B660" s="1"/>
      <c r="C660" s="1"/>
      <c r="D660" s="1"/>
      <c r="E660" s="1"/>
      <c r="F660" s="1"/>
      <c r="G660" s="1"/>
      <c r="H660" s="1"/>
      <c r="I660" s="1"/>
      <c r="J660" s="1"/>
      <c r="K660" s="1"/>
      <c r="L660" s="1"/>
      <c r="M660" s="1"/>
      <c r="N660" s="1"/>
      <c r="O660" s="1"/>
      <c r="P660" s="1"/>
      <c r="Q660" s="1"/>
      <c r="R660" s="1"/>
    </row>
    <row r="661" spans="1:18" ht="9.75" customHeight="1">
      <c r="A661" s="1"/>
      <c r="B661" s="1"/>
      <c r="C661" s="1"/>
      <c r="D661" s="1"/>
      <c r="E661" s="1"/>
      <c r="F661" s="1"/>
      <c r="G661" s="1"/>
      <c r="H661" s="1"/>
      <c r="I661" s="1"/>
      <c r="J661" s="1"/>
      <c r="K661" s="1"/>
      <c r="L661" s="1"/>
      <c r="M661" s="1"/>
      <c r="N661" s="1"/>
      <c r="O661" s="1"/>
      <c r="P661" s="1"/>
      <c r="Q661" s="1"/>
      <c r="R661" s="1"/>
    </row>
    <row r="662" spans="1:18" ht="9.75" customHeight="1">
      <c r="A662" s="1"/>
      <c r="B662" s="1"/>
      <c r="C662" s="1"/>
      <c r="D662" s="1"/>
      <c r="E662" s="1"/>
      <c r="F662" s="1"/>
      <c r="G662" s="1"/>
      <c r="H662" s="1"/>
      <c r="I662" s="1"/>
      <c r="J662" s="1"/>
      <c r="K662" s="1"/>
      <c r="L662" s="1"/>
      <c r="M662" s="1"/>
      <c r="N662" s="1"/>
      <c r="O662" s="1"/>
      <c r="P662" s="1"/>
      <c r="Q662" s="1"/>
      <c r="R662" s="1"/>
    </row>
    <row r="663" spans="1:18" ht="9.75" customHeight="1">
      <c r="A663" s="1"/>
      <c r="B663" s="1"/>
      <c r="C663" s="1"/>
      <c r="D663" s="1"/>
      <c r="E663" s="1"/>
      <c r="F663" s="1"/>
      <c r="G663" s="1"/>
      <c r="H663" s="1"/>
      <c r="I663" s="1"/>
      <c r="J663" s="1"/>
      <c r="K663" s="1"/>
      <c r="L663" s="1"/>
      <c r="M663" s="1"/>
      <c r="N663" s="1"/>
      <c r="O663" s="1"/>
      <c r="P663" s="1"/>
      <c r="Q663" s="1"/>
      <c r="R663" s="1"/>
    </row>
    <row r="664" spans="1:18" ht="9.75" customHeight="1">
      <c r="A664" s="1"/>
      <c r="B664" s="1"/>
      <c r="C664" s="1"/>
      <c r="D664" s="1"/>
      <c r="E664" s="1"/>
      <c r="F664" s="1"/>
      <c r="G664" s="1"/>
      <c r="H664" s="1"/>
      <c r="I664" s="1"/>
      <c r="J664" s="1"/>
      <c r="K664" s="1"/>
      <c r="L664" s="1"/>
      <c r="M664" s="1"/>
      <c r="N664" s="1"/>
      <c r="O664" s="1"/>
      <c r="P664" s="1"/>
      <c r="Q664" s="1"/>
      <c r="R664" s="1"/>
    </row>
    <row r="665" spans="1:18" ht="9.75" customHeight="1">
      <c r="A665" s="1"/>
      <c r="B665" s="1"/>
      <c r="C665" s="1"/>
      <c r="D665" s="1"/>
      <c r="E665" s="1"/>
      <c r="F665" s="1"/>
      <c r="G665" s="1"/>
      <c r="H665" s="1"/>
      <c r="I665" s="1"/>
      <c r="J665" s="1"/>
      <c r="K665" s="1"/>
      <c r="L665" s="1"/>
      <c r="M665" s="1"/>
      <c r="N665" s="1"/>
      <c r="O665" s="1"/>
      <c r="P665" s="1"/>
      <c r="Q665" s="1"/>
      <c r="R665" s="1"/>
    </row>
    <row r="666" spans="1:18" ht="9.75" customHeight="1">
      <c r="A666" s="1"/>
      <c r="B666" s="1"/>
      <c r="C666" s="1"/>
      <c r="D666" s="1"/>
      <c r="E666" s="1"/>
      <c r="F666" s="1"/>
      <c r="G666" s="1"/>
      <c r="H666" s="1"/>
      <c r="I666" s="1"/>
      <c r="J666" s="1"/>
      <c r="K666" s="1"/>
      <c r="L666" s="1"/>
      <c r="M666" s="1"/>
      <c r="N666" s="1"/>
      <c r="O666" s="1"/>
      <c r="P666" s="1"/>
      <c r="Q666" s="1"/>
      <c r="R666" s="1"/>
    </row>
    <row r="667" spans="1:18" ht="9.75" customHeight="1">
      <c r="A667" s="1"/>
      <c r="B667" s="1"/>
      <c r="C667" s="1"/>
      <c r="D667" s="1"/>
      <c r="E667" s="1"/>
      <c r="F667" s="1"/>
      <c r="G667" s="1"/>
      <c r="H667" s="1"/>
      <c r="I667" s="1"/>
      <c r="J667" s="1"/>
      <c r="K667" s="1"/>
      <c r="L667" s="1"/>
      <c r="M667" s="1"/>
      <c r="N667" s="1"/>
      <c r="O667" s="1"/>
      <c r="P667" s="1"/>
      <c r="Q667" s="1"/>
      <c r="R667" s="1"/>
    </row>
    <row r="668" spans="1:18" ht="9.75" customHeight="1">
      <c r="A668" s="1"/>
      <c r="B668" s="1"/>
      <c r="C668" s="1"/>
      <c r="D668" s="1"/>
      <c r="E668" s="1"/>
      <c r="F668" s="1"/>
      <c r="G668" s="1"/>
      <c r="H668" s="1"/>
      <c r="I668" s="1"/>
      <c r="J668" s="1"/>
      <c r="K668" s="1"/>
      <c r="L668" s="1"/>
      <c r="M668" s="1"/>
      <c r="N668" s="1"/>
      <c r="O668" s="1"/>
      <c r="P668" s="1"/>
      <c r="Q668" s="1"/>
      <c r="R668" s="1"/>
    </row>
    <row r="669" spans="1:18" ht="9.75" customHeight="1">
      <c r="A669" s="1"/>
      <c r="B669" s="1"/>
      <c r="C669" s="1"/>
      <c r="D669" s="1"/>
      <c r="E669" s="1"/>
      <c r="F669" s="1"/>
      <c r="G669" s="1"/>
      <c r="H669" s="1"/>
      <c r="I669" s="1"/>
      <c r="J669" s="1"/>
      <c r="K669" s="1"/>
      <c r="L669" s="1"/>
      <c r="M669" s="1"/>
      <c r="N669" s="1"/>
      <c r="O669" s="1"/>
      <c r="P669" s="1"/>
      <c r="Q669" s="1"/>
      <c r="R669" s="1"/>
    </row>
    <row r="670" spans="1:18" ht="9.75" customHeight="1">
      <c r="A670" s="1"/>
      <c r="B670" s="1"/>
      <c r="C670" s="1"/>
      <c r="D670" s="1"/>
      <c r="E670" s="1"/>
      <c r="F670" s="1"/>
      <c r="G670" s="1"/>
      <c r="H670" s="1"/>
      <c r="I670" s="1"/>
      <c r="J670" s="1"/>
      <c r="K670" s="1"/>
      <c r="L670" s="1"/>
      <c r="M670" s="1"/>
      <c r="N670" s="1"/>
      <c r="O670" s="1"/>
      <c r="P670" s="1"/>
      <c r="Q670" s="1"/>
      <c r="R670" s="1"/>
    </row>
    <row r="671" spans="1:18" ht="9.75" customHeight="1">
      <c r="A671" s="1"/>
      <c r="B671" s="1"/>
      <c r="C671" s="1"/>
      <c r="D671" s="1"/>
      <c r="E671" s="1"/>
      <c r="F671" s="1"/>
      <c r="G671" s="1"/>
      <c r="H671" s="1"/>
      <c r="I671" s="1"/>
      <c r="J671" s="1"/>
      <c r="K671" s="1"/>
      <c r="L671" s="1"/>
      <c r="M671" s="1"/>
      <c r="N671" s="1"/>
      <c r="O671" s="1"/>
      <c r="P671" s="1"/>
      <c r="Q671" s="1"/>
      <c r="R671" s="1"/>
    </row>
    <row r="672" spans="1:18" ht="9.75" customHeight="1">
      <c r="A672" s="1"/>
      <c r="B672" s="1"/>
      <c r="C672" s="1"/>
      <c r="D672" s="1"/>
      <c r="E672" s="1"/>
      <c r="F672" s="1"/>
      <c r="G672" s="1"/>
      <c r="H672" s="1"/>
      <c r="I672" s="1"/>
      <c r="J672" s="1"/>
      <c r="K672" s="1"/>
      <c r="L672" s="1"/>
      <c r="M672" s="1"/>
      <c r="N672" s="1"/>
      <c r="O672" s="1"/>
      <c r="P672" s="1"/>
      <c r="Q672" s="1"/>
      <c r="R672" s="1"/>
    </row>
    <row r="673" spans="1:18" ht="9.75" customHeight="1">
      <c r="A673" s="1"/>
      <c r="B673" s="1"/>
      <c r="C673" s="1"/>
      <c r="D673" s="1"/>
      <c r="E673" s="1"/>
      <c r="F673" s="1"/>
      <c r="G673" s="1"/>
      <c r="H673" s="1"/>
      <c r="I673" s="1"/>
      <c r="J673" s="1"/>
      <c r="K673" s="1"/>
      <c r="L673" s="1"/>
      <c r="M673" s="1"/>
      <c r="N673" s="1"/>
      <c r="O673" s="1"/>
      <c r="P673" s="1"/>
      <c r="Q673" s="1"/>
      <c r="R673" s="1"/>
    </row>
    <row r="674" spans="1:18" ht="9.75" customHeight="1">
      <c r="A674" s="1"/>
      <c r="B674" s="1"/>
      <c r="C674" s="1"/>
      <c r="D674" s="1"/>
      <c r="E674" s="1"/>
      <c r="F674" s="1"/>
      <c r="G674" s="1"/>
      <c r="H674" s="1"/>
      <c r="I674" s="1"/>
      <c r="J674" s="1"/>
      <c r="K674" s="1"/>
      <c r="L674" s="1"/>
      <c r="M674" s="1"/>
      <c r="N674" s="1"/>
      <c r="O674" s="1"/>
      <c r="P674" s="1"/>
      <c r="Q674" s="1"/>
      <c r="R674" s="1"/>
    </row>
    <row r="675" spans="1:18" ht="9.75" customHeight="1">
      <c r="A675" s="1"/>
      <c r="B675" s="1"/>
      <c r="C675" s="1"/>
      <c r="D675" s="1"/>
      <c r="E675" s="1"/>
      <c r="F675" s="1"/>
      <c r="G675" s="1"/>
      <c r="H675" s="1"/>
      <c r="I675" s="1"/>
      <c r="J675" s="1"/>
      <c r="K675" s="1"/>
      <c r="L675" s="1"/>
      <c r="M675" s="1"/>
      <c r="N675" s="1"/>
      <c r="O675" s="1"/>
      <c r="P675" s="1"/>
      <c r="Q675" s="1"/>
      <c r="R675" s="1"/>
    </row>
    <row r="676" spans="1:18" ht="9.75" customHeight="1">
      <c r="A676" s="1"/>
      <c r="B676" s="1"/>
      <c r="C676" s="1"/>
      <c r="D676" s="1"/>
      <c r="E676" s="1"/>
      <c r="F676" s="1"/>
      <c r="G676" s="1"/>
      <c r="H676" s="1"/>
      <c r="I676" s="1"/>
      <c r="J676" s="1"/>
      <c r="K676" s="1"/>
      <c r="L676" s="1"/>
      <c r="M676" s="1"/>
      <c r="N676" s="1"/>
      <c r="O676" s="1"/>
      <c r="P676" s="1"/>
      <c r="Q676" s="1"/>
      <c r="R676" s="1"/>
    </row>
    <row r="677" spans="1:18" ht="9.75" customHeight="1">
      <c r="A677" s="1"/>
      <c r="B677" s="1"/>
      <c r="C677" s="1"/>
      <c r="D677" s="1"/>
      <c r="E677" s="1"/>
      <c r="F677" s="1"/>
      <c r="G677" s="1"/>
      <c r="H677" s="1"/>
      <c r="I677" s="1"/>
      <c r="J677" s="1"/>
      <c r="K677" s="1"/>
      <c r="L677" s="1"/>
      <c r="M677" s="1"/>
      <c r="N677" s="1"/>
      <c r="O677" s="1"/>
      <c r="P677" s="1"/>
      <c r="Q677" s="1"/>
      <c r="R677" s="1"/>
    </row>
    <row r="678" spans="1:18" ht="9.75" customHeight="1">
      <c r="A678" s="1"/>
      <c r="B678" s="1"/>
      <c r="C678" s="1"/>
      <c r="D678" s="1"/>
      <c r="E678" s="1"/>
      <c r="F678" s="1"/>
      <c r="G678" s="1"/>
      <c r="H678" s="1"/>
      <c r="I678" s="1"/>
      <c r="J678" s="1"/>
      <c r="K678" s="1"/>
      <c r="L678" s="1"/>
      <c r="M678" s="1"/>
      <c r="N678" s="1"/>
      <c r="O678" s="1"/>
      <c r="P678" s="1"/>
      <c r="Q678" s="1"/>
      <c r="R678" s="1"/>
    </row>
    <row r="679" spans="1:18" ht="9.75" customHeight="1">
      <c r="A679" s="1"/>
      <c r="B679" s="1"/>
      <c r="C679" s="1"/>
      <c r="D679" s="1"/>
      <c r="E679" s="1"/>
      <c r="F679" s="1"/>
      <c r="G679" s="1"/>
      <c r="H679" s="1"/>
      <c r="I679" s="1"/>
      <c r="J679" s="1"/>
      <c r="K679" s="1"/>
      <c r="L679" s="1"/>
      <c r="M679" s="1"/>
      <c r="N679" s="1"/>
      <c r="O679" s="1"/>
      <c r="P679" s="1"/>
      <c r="Q679" s="1"/>
      <c r="R679" s="1"/>
    </row>
    <row r="680" spans="1:18" ht="9.75" customHeight="1">
      <c r="A680" s="1"/>
      <c r="B680" s="1"/>
      <c r="C680" s="1"/>
      <c r="D680" s="1"/>
      <c r="E680" s="1"/>
      <c r="F680" s="1"/>
      <c r="G680" s="1"/>
      <c r="H680" s="1"/>
      <c r="I680" s="1"/>
      <c r="J680" s="1"/>
      <c r="K680" s="1"/>
      <c r="L680" s="1"/>
      <c r="M680" s="1"/>
      <c r="N680" s="1"/>
      <c r="O680" s="1"/>
      <c r="P680" s="1"/>
      <c r="Q680" s="1"/>
      <c r="R680" s="1"/>
    </row>
    <row r="681" spans="1:18" ht="9.75" customHeight="1">
      <c r="A681" s="1"/>
      <c r="B681" s="1"/>
      <c r="C681" s="1"/>
      <c r="D681" s="1"/>
      <c r="E681" s="1"/>
      <c r="F681" s="1"/>
      <c r="G681" s="1"/>
      <c r="H681" s="1"/>
      <c r="I681" s="1"/>
      <c r="J681" s="1"/>
      <c r="K681" s="1"/>
      <c r="L681" s="1"/>
      <c r="M681" s="1"/>
      <c r="N681" s="1"/>
      <c r="O681" s="1"/>
      <c r="P681" s="1"/>
      <c r="Q681" s="1"/>
      <c r="R681" s="1"/>
    </row>
    <row r="682" spans="1:18" ht="9.75" customHeight="1">
      <c r="A682" s="1"/>
      <c r="B682" s="1"/>
      <c r="C682" s="1"/>
      <c r="D682" s="1"/>
      <c r="E682" s="1"/>
      <c r="F682" s="1"/>
      <c r="G682" s="1"/>
      <c r="H682" s="1"/>
      <c r="I682" s="1"/>
      <c r="J682" s="1"/>
      <c r="K682" s="1"/>
      <c r="L682" s="1"/>
      <c r="M682" s="1"/>
      <c r="N682" s="1"/>
      <c r="O682" s="1"/>
      <c r="P682" s="1"/>
      <c r="Q682" s="1"/>
      <c r="R682" s="1"/>
    </row>
    <row r="683" spans="1:18" ht="9.75" customHeight="1">
      <c r="A683" s="1"/>
      <c r="B683" s="1"/>
      <c r="C683" s="1"/>
      <c r="D683" s="1"/>
      <c r="E683" s="1"/>
      <c r="F683" s="1"/>
      <c r="G683" s="1"/>
      <c r="H683" s="1"/>
      <c r="I683" s="1"/>
      <c r="J683" s="1"/>
      <c r="K683" s="1"/>
      <c r="L683" s="1"/>
      <c r="M683" s="1"/>
      <c r="N683" s="1"/>
      <c r="O683" s="1"/>
      <c r="P683" s="1"/>
      <c r="Q683" s="1"/>
      <c r="R683" s="1"/>
    </row>
    <row r="684" spans="1:18" ht="9.75" customHeight="1">
      <c r="A684" s="1"/>
      <c r="B684" s="1"/>
      <c r="C684" s="1"/>
      <c r="D684" s="1"/>
      <c r="E684" s="1"/>
      <c r="F684" s="1"/>
      <c r="G684" s="1"/>
      <c r="H684" s="1"/>
      <c r="I684" s="1"/>
      <c r="J684" s="1"/>
      <c r="K684" s="1"/>
      <c r="L684" s="1"/>
      <c r="M684" s="1"/>
      <c r="N684" s="1"/>
      <c r="O684" s="1"/>
      <c r="P684" s="1"/>
      <c r="Q684" s="1"/>
      <c r="R684" s="1"/>
    </row>
    <row r="685" spans="1:18" ht="9.75" customHeight="1">
      <c r="A685" s="1"/>
      <c r="B685" s="1"/>
      <c r="C685" s="1"/>
      <c r="D685" s="1"/>
      <c r="E685" s="1"/>
      <c r="F685" s="1"/>
      <c r="G685" s="1"/>
      <c r="H685" s="1"/>
      <c r="I685" s="1"/>
      <c r="J685" s="1"/>
      <c r="K685" s="1"/>
      <c r="L685" s="1"/>
      <c r="M685" s="1"/>
      <c r="N685" s="1"/>
      <c r="O685" s="1"/>
      <c r="P685" s="1"/>
      <c r="Q685" s="1"/>
      <c r="R685" s="1"/>
    </row>
    <row r="686" spans="1:18" ht="9.75" customHeight="1">
      <c r="A686" s="1"/>
      <c r="B686" s="1"/>
      <c r="C686" s="1"/>
      <c r="D686" s="1"/>
      <c r="E686" s="1"/>
      <c r="F686" s="1"/>
      <c r="G686" s="1"/>
      <c r="H686" s="1"/>
      <c r="I686" s="1"/>
      <c r="J686" s="1"/>
      <c r="K686" s="1"/>
      <c r="L686" s="1"/>
      <c r="M686" s="1"/>
      <c r="N686" s="1"/>
      <c r="O686" s="1"/>
      <c r="P686" s="1"/>
      <c r="Q686" s="1"/>
      <c r="R686" s="1"/>
    </row>
    <row r="687" spans="1:18" ht="9.75" customHeight="1">
      <c r="A687" s="1"/>
      <c r="B687" s="1"/>
      <c r="C687" s="1"/>
      <c r="D687" s="1"/>
      <c r="E687" s="1"/>
      <c r="F687" s="1"/>
      <c r="G687" s="1"/>
      <c r="H687" s="1"/>
      <c r="I687" s="1"/>
      <c r="J687" s="1"/>
      <c r="K687" s="1"/>
      <c r="L687" s="1"/>
      <c r="M687" s="1"/>
      <c r="N687" s="1"/>
      <c r="O687" s="1"/>
      <c r="P687" s="1"/>
      <c r="Q687" s="1"/>
      <c r="R687" s="1"/>
    </row>
    <row r="688" spans="1:18" ht="9.75" customHeight="1">
      <c r="A688" s="1"/>
      <c r="B688" s="1"/>
      <c r="C688" s="1"/>
      <c r="D688" s="1"/>
      <c r="E688" s="1"/>
      <c r="F688" s="1"/>
      <c r="G688" s="1"/>
      <c r="H688" s="1"/>
      <c r="I688" s="1"/>
      <c r="J688" s="1"/>
      <c r="K688" s="1"/>
      <c r="L688" s="1"/>
      <c r="M688" s="1"/>
      <c r="N688" s="1"/>
      <c r="O688" s="1"/>
      <c r="P688" s="1"/>
      <c r="Q688" s="1"/>
      <c r="R688" s="1"/>
    </row>
    <row r="689" spans="1:18" ht="9.75" customHeight="1">
      <c r="A689" s="1"/>
      <c r="B689" s="1"/>
      <c r="C689" s="1"/>
      <c r="D689" s="1"/>
      <c r="E689" s="1"/>
      <c r="F689" s="1"/>
      <c r="G689" s="1"/>
      <c r="H689" s="1"/>
      <c r="I689" s="1"/>
      <c r="J689" s="1"/>
      <c r="K689" s="1"/>
      <c r="L689" s="1"/>
      <c r="M689" s="1"/>
      <c r="N689" s="1"/>
      <c r="O689" s="1"/>
      <c r="P689" s="1"/>
      <c r="Q689" s="1"/>
      <c r="R689" s="1"/>
    </row>
    <row r="690" spans="1:18" ht="9.75" customHeight="1">
      <c r="A690" s="1"/>
      <c r="B690" s="1"/>
      <c r="C690" s="1"/>
      <c r="D690" s="1"/>
      <c r="E690" s="1"/>
      <c r="F690" s="1"/>
      <c r="G690" s="1"/>
      <c r="H690" s="1"/>
      <c r="I690" s="1"/>
      <c r="J690" s="1"/>
      <c r="K690" s="1"/>
      <c r="L690" s="1"/>
      <c r="M690" s="1"/>
      <c r="N690" s="1"/>
      <c r="O690" s="1"/>
      <c r="P690" s="1"/>
      <c r="Q690" s="1"/>
      <c r="R690" s="1"/>
    </row>
    <row r="691" spans="1:18" ht="9.75" customHeight="1">
      <c r="A691" s="1"/>
      <c r="B691" s="1"/>
      <c r="C691" s="1"/>
      <c r="D691" s="1"/>
      <c r="E691" s="1"/>
      <c r="F691" s="1"/>
      <c r="G691" s="1"/>
      <c r="H691" s="1"/>
      <c r="I691" s="1"/>
      <c r="J691" s="1"/>
      <c r="K691" s="1"/>
      <c r="L691" s="1"/>
      <c r="M691" s="1"/>
      <c r="N691" s="1"/>
      <c r="O691" s="1"/>
      <c r="P691" s="1"/>
      <c r="Q691" s="1"/>
      <c r="R691" s="1"/>
    </row>
    <row r="692" spans="1:18" ht="9.75" customHeight="1">
      <c r="A692" s="1"/>
      <c r="B692" s="1"/>
      <c r="C692" s="1"/>
      <c r="D692" s="1"/>
      <c r="E692" s="1"/>
      <c r="F692" s="1"/>
      <c r="G692" s="1"/>
      <c r="H692" s="1"/>
      <c r="I692" s="1"/>
      <c r="J692" s="1"/>
      <c r="K692" s="1"/>
      <c r="L692" s="1"/>
      <c r="M692" s="1"/>
      <c r="N692" s="1"/>
      <c r="O692" s="1"/>
      <c r="P692" s="1"/>
      <c r="Q692" s="1"/>
      <c r="R692" s="1"/>
    </row>
    <row r="693" spans="1:18" ht="9.75" customHeight="1">
      <c r="A693" s="1"/>
      <c r="B693" s="1"/>
      <c r="C693" s="1"/>
      <c r="D693" s="1"/>
      <c r="E693" s="1"/>
      <c r="F693" s="1"/>
      <c r="G693" s="1"/>
      <c r="H693" s="1"/>
      <c r="I693" s="1"/>
      <c r="J693" s="1"/>
      <c r="K693" s="1"/>
      <c r="L693" s="1"/>
      <c r="M693" s="1"/>
      <c r="N693" s="1"/>
      <c r="O693" s="1"/>
      <c r="P693" s="1"/>
      <c r="Q693" s="1"/>
      <c r="R693" s="1"/>
    </row>
    <row r="694" spans="1:18" ht="9.75" customHeight="1">
      <c r="A694" s="1"/>
      <c r="B694" s="1"/>
      <c r="C694" s="1"/>
      <c r="D694" s="1"/>
      <c r="E694" s="1"/>
      <c r="F694" s="1"/>
      <c r="G694" s="1"/>
      <c r="H694" s="1"/>
      <c r="I694" s="1"/>
      <c r="J694" s="1"/>
      <c r="K694" s="1"/>
      <c r="L694" s="1"/>
      <c r="M694" s="1"/>
      <c r="N694" s="1"/>
      <c r="O694" s="1"/>
      <c r="P694" s="1"/>
      <c r="Q694" s="1"/>
      <c r="R694" s="1"/>
    </row>
    <row r="695" spans="1:18" ht="9.75" customHeight="1">
      <c r="A695" s="1"/>
      <c r="B695" s="1"/>
      <c r="C695" s="1"/>
      <c r="D695" s="1"/>
      <c r="E695" s="1"/>
      <c r="F695" s="1"/>
      <c r="G695" s="1"/>
      <c r="H695" s="1"/>
      <c r="I695" s="1"/>
      <c r="J695" s="1"/>
      <c r="K695" s="1"/>
      <c r="L695" s="1"/>
      <c r="M695" s="1"/>
      <c r="N695" s="1"/>
      <c r="O695" s="1"/>
      <c r="P695" s="1"/>
      <c r="Q695" s="1"/>
      <c r="R695" s="1"/>
    </row>
    <row r="696" spans="1:18" ht="9.75" customHeight="1">
      <c r="A696" s="1"/>
      <c r="B696" s="1"/>
      <c r="C696" s="1"/>
      <c r="D696" s="1"/>
      <c r="E696" s="1"/>
      <c r="F696" s="1"/>
      <c r="G696" s="1"/>
      <c r="H696" s="1"/>
      <c r="I696" s="1"/>
      <c r="J696" s="1"/>
      <c r="K696" s="1"/>
      <c r="L696" s="1"/>
      <c r="M696" s="1"/>
      <c r="N696" s="1"/>
      <c r="O696" s="1"/>
      <c r="P696" s="1"/>
      <c r="Q696" s="1"/>
      <c r="R696" s="1"/>
    </row>
    <row r="697" spans="1:18" ht="9.75" customHeight="1">
      <c r="A697" s="1"/>
      <c r="B697" s="1"/>
      <c r="C697" s="1"/>
      <c r="D697" s="1"/>
      <c r="E697" s="1"/>
      <c r="F697" s="1"/>
      <c r="G697" s="1"/>
      <c r="H697" s="1"/>
      <c r="I697" s="1"/>
      <c r="J697" s="1"/>
      <c r="K697" s="1"/>
      <c r="L697" s="1"/>
      <c r="M697" s="1"/>
      <c r="N697" s="1"/>
      <c r="O697" s="1"/>
      <c r="P697" s="1"/>
      <c r="Q697" s="1"/>
      <c r="R697" s="1"/>
    </row>
    <row r="698" spans="1:18" ht="9.75" customHeight="1">
      <c r="A698" s="1"/>
      <c r="B698" s="1"/>
      <c r="C698" s="1"/>
      <c r="D698" s="1"/>
      <c r="E698" s="1"/>
      <c r="F698" s="1"/>
      <c r="G698" s="1"/>
      <c r="H698" s="1"/>
      <c r="I698" s="1"/>
      <c r="J698" s="1"/>
      <c r="K698" s="1"/>
      <c r="L698" s="1"/>
      <c r="M698" s="1"/>
      <c r="N698" s="1"/>
      <c r="O698" s="1"/>
      <c r="P698" s="1"/>
      <c r="Q698" s="1"/>
      <c r="R698" s="1"/>
    </row>
    <row r="699" spans="1:18" ht="9.75" customHeight="1">
      <c r="A699" s="1"/>
      <c r="B699" s="1"/>
      <c r="C699" s="1"/>
      <c r="D699" s="1"/>
      <c r="E699" s="1"/>
      <c r="F699" s="1"/>
      <c r="G699" s="1"/>
      <c r="H699" s="1"/>
      <c r="I699" s="1"/>
      <c r="J699" s="1"/>
      <c r="K699" s="1"/>
      <c r="L699" s="1"/>
      <c r="M699" s="1"/>
      <c r="N699" s="1"/>
      <c r="O699" s="1"/>
      <c r="P699" s="1"/>
      <c r="Q699" s="1"/>
      <c r="R699" s="1"/>
    </row>
    <row r="700" spans="1:18" ht="9.75" customHeight="1">
      <c r="A700" s="1"/>
      <c r="B700" s="1"/>
      <c r="C700" s="1"/>
      <c r="D700" s="1"/>
      <c r="E700" s="1"/>
      <c r="F700" s="1"/>
      <c r="G700" s="1"/>
      <c r="H700" s="1"/>
      <c r="I700" s="1"/>
      <c r="J700" s="1"/>
      <c r="K700" s="1"/>
      <c r="L700" s="1"/>
      <c r="M700" s="1"/>
      <c r="N700" s="1"/>
      <c r="O700" s="1"/>
      <c r="P700" s="1"/>
      <c r="Q700" s="1"/>
      <c r="R700" s="1"/>
    </row>
    <row r="701" spans="1:18" ht="9.75" customHeight="1">
      <c r="A701" s="1"/>
      <c r="B701" s="1"/>
      <c r="C701" s="1"/>
      <c r="D701" s="1"/>
      <c r="E701" s="1"/>
      <c r="F701" s="1"/>
      <c r="G701" s="1"/>
      <c r="H701" s="1"/>
      <c r="I701" s="1"/>
      <c r="J701" s="1"/>
      <c r="K701" s="1"/>
      <c r="L701" s="1"/>
      <c r="M701" s="1"/>
      <c r="N701" s="1"/>
      <c r="O701" s="1"/>
      <c r="P701" s="1"/>
      <c r="Q701" s="1"/>
      <c r="R701" s="1"/>
    </row>
    <row r="702" spans="1:18" ht="9.75" customHeight="1">
      <c r="A702" s="1"/>
      <c r="B702" s="1"/>
      <c r="C702" s="1"/>
      <c r="D702" s="1"/>
      <c r="E702" s="1"/>
      <c r="F702" s="1"/>
      <c r="G702" s="1"/>
      <c r="H702" s="1"/>
      <c r="I702" s="1"/>
      <c r="J702" s="1"/>
      <c r="K702" s="1"/>
      <c r="L702" s="1"/>
      <c r="M702" s="1"/>
      <c r="N702" s="1"/>
      <c r="O702" s="1"/>
      <c r="P702" s="1"/>
      <c r="Q702" s="1"/>
      <c r="R702" s="1"/>
    </row>
    <row r="703" spans="1:18" ht="9.75" customHeight="1">
      <c r="A703" s="1"/>
      <c r="B703" s="1"/>
      <c r="C703" s="1"/>
      <c r="D703" s="1"/>
      <c r="E703" s="1"/>
      <c r="F703" s="1"/>
      <c r="G703" s="1"/>
      <c r="H703" s="1"/>
      <c r="I703" s="1"/>
      <c r="J703" s="1"/>
      <c r="K703" s="1"/>
      <c r="L703" s="1"/>
      <c r="M703" s="1"/>
      <c r="N703" s="1"/>
      <c r="O703" s="1"/>
      <c r="P703" s="1"/>
      <c r="Q703" s="1"/>
      <c r="R703" s="1"/>
    </row>
    <row r="704" spans="1:18" ht="9.75" customHeight="1">
      <c r="A704" s="1"/>
      <c r="B704" s="1"/>
      <c r="C704" s="1"/>
      <c r="D704" s="1"/>
      <c r="E704" s="1"/>
      <c r="F704" s="1"/>
      <c r="G704" s="1"/>
      <c r="H704" s="1"/>
      <c r="I704" s="1"/>
      <c r="J704" s="1"/>
      <c r="K704" s="1"/>
      <c r="L704" s="1"/>
      <c r="M704" s="1"/>
      <c r="N704" s="1"/>
      <c r="O704" s="1"/>
      <c r="P704" s="1"/>
      <c r="Q704" s="1"/>
      <c r="R704" s="1"/>
    </row>
    <row r="705" spans="1:18" ht="9.75" customHeight="1">
      <c r="A705" s="1"/>
      <c r="B705" s="1"/>
      <c r="C705" s="1"/>
      <c r="D705" s="1"/>
      <c r="E705" s="1"/>
      <c r="F705" s="1"/>
      <c r="G705" s="1"/>
      <c r="H705" s="1"/>
      <c r="I705" s="1"/>
      <c r="J705" s="1"/>
      <c r="K705" s="1"/>
      <c r="L705" s="1"/>
      <c r="M705" s="1"/>
      <c r="N705" s="1"/>
      <c r="O705" s="1"/>
      <c r="P705" s="1"/>
      <c r="Q705" s="1"/>
      <c r="R705" s="1"/>
    </row>
    <row r="706" spans="1:18" ht="9.75" customHeight="1">
      <c r="A706" s="1"/>
      <c r="B706" s="1"/>
      <c r="C706" s="1"/>
      <c r="D706" s="1"/>
      <c r="E706" s="1"/>
      <c r="F706" s="1"/>
      <c r="G706" s="1"/>
      <c r="H706" s="1"/>
      <c r="I706" s="1"/>
      <c r="J706" s="1"/>
      <c r="K706" s="1"/>
      <c r="L706" s="1"/>
      <c r="M706" s="1"/>
      <c r="N706" s="1"/>
      <c r="O706" s="1"/>
      <c r="P706" s="1"/>
      <c r="Q706" s="1"/>
      <c r="R706" s="1"/>
    </row>
    <row r="707" spans="1:18" ht="9.75" customHeight="1">
      <c r="A707" s="1"/>
      <c r="B707" s="1"/>
      <c r="C707" s="1"/>
      <c r="D707" s="1"/>
      <c r="E707" s="1"/>
      <c r="F707" s="1"/>
      <c r="G707" s="1"/>
      <c r="H707" s="1"/>
      <c r="I707" s="1"/>
      <c r="J707" s="1"/>
      <c r="K707" s="1"/>
      <c r="L707" s="1"/>
      <c r="M707" s="1"/>
      <c r="N707" s="1"/>
      <c r="O707" s="1"/>
      <c r="P707" s="1"/>
      <c r="Q707" s="1"/>
      <c r="R707" s="1"/>
    </row>
    <row r="708" spans="1:18" ht="9.75" customHeight="1">
      <c r="A708" s="1"/>
      <c r="B708" s="1"/>
      <c r="C708" s="1"/>
      <c r="D708" s="1"/>
      <c r="E708" s="1"/>
      <c r="F708" s="1"/>
      <c r="G708" s="1"/>
      <c r="H708" s="1"/>
      <c r="I708" s="1"/>
      <c r="J708" s="1"/>
      <c r="K708" s="1"/>
      <c r="L708" s="1"/>
      <c r="M708" s="1"/>
      <c r="N708" s="1"/>
      <c r="O708" s="1"/>
      <c r="P708" s="1"/>
      <c r="Q708" s="1"/>
      <c r="R708" s="1"/>
    </row>
    <row r="709" spans="1:18" ht="9.75" customHeight="1">
      <c r="A709" s="1"/>
      <c r="B709" s="1"/>
      <c r="C709" s="1"/>
      <c r="D709" s="1"/>
      <c r="E709" s="1"/>
      <c r="F709" s="1"/>
      <c r="G709" s="1"/>
      <c r="H709" s="1"/>
      <c r="I709" s="1"/>
      <c r="J709" s="1"/>
      <c r="K709" s="1"/>
      <c r="L709" s="1"/>
      <c r="M709" s="1"/>
      <c r="N709" s="1"/>
      <c r="O709" s="1"/>
      <c r="P709" s="1"/>
      <c r="Q709" s="1"/>
      <c r="R709" s="1"/>
    </row>
    <row r="710" spans="1:18" ht="9.75" customHeight="1">
      <c r="A710" s="1"/>
      <c r="B710" s="1"/>
      <c r="C710" s="1"/>
      <c r="D710" s="1"/>
      <c r="E710" s="1"/>
      <c r="F710" s="1"/>
      <c r="G710" s="1"/>
      <c r="H710" s="1"/>
      <c r="I710" s="1"/>
      <c r="J710" s="1"/>
      <c r="K710" s="1"/>
      <c r="L710" s="1"/>
      <c r="M710" s="1"/>
      <c r="N710" s="1"/>
      <c r="O710" s="1"/>
      <c r="P710" s="1"/>
      <c r="Q710" s="1"/>
      <c r="R710" s="1"/>
    </row>
    <row r="711" spans="1:18" ht="9.75" customHeight="1">
      <c r="A711" s="1"/>
      <c r="B711" s="1"/>
      <c r="C711" s="1"/>
      <c r="D711" s="1"/>
      <c r="E711" s="1"/>
      <c r="F711" s="1"/>
      <c r="G711" s="1"/>
      <c r="H711" s="1"/>
      <c r="I711" s="1"/>
      <c r="J711" s="1"/>
      <c r="K711" s="1"/>
      <c r="L711" s="1"/>
      <c r="M711" s="1"/>
      <c r="N711" s="1"/>
      <c r="O711" s="1"/>
      <c r="P711" s="1"/>
      <c r="Q711" s="1"/>
      <c r="R711" s="1"/>
    </row>
    <row r="712" spans="1:18" ht="9.75" customHeight="1">
      <c r="A712" s="1"/>
      <c r="B712" s="1"/>
      <c r="C712" s="1"/>
      <c r="D712" s="1"/>
      <c r="E712" s="1"/>
      <c r="F712" s="1"/>
      <c r="G712" s="1"/>
      <c r="H712" s="1"/>
      <c r="I712" s="1"/>
      <c r="J712" s="1"/>
      <c r="K712" s="1"/>
      <c r="L712" s="1"/>
      <c r="M712" s="1"/>
      <c r="N712" s="1"/>
      <c r="O712" s="1"/>
      <c r="P712" s="1"/>
      <c r="Q712" s="1"/>
      <c r="R712" s="1"/>
    </row>
    <row r="713" spans="1:18" ht="9.75" customHeight="1">
      <c r="A713" s="1"/>
      <c r="B713" s="1"/>
      <c r="C713" s="1"/>
      <c r="D713" s="1"/>
      <c r="E713" s="1"/>
      <c r="F713" s="1"/>
      <c r="G713" s="1"/>
      <c r="H713" s="1"/>
      <c r="I713" s="1"/>
      <c r="J713" s="1"/>
      <c r="K713" s="1"/>
      <c r="L713" s="1"/>
      <c r="M713" s="1"/>
      <c r="N713" s="1"/>
      <c r="O713" s="1"/>
      <c r="P713" s="1"/>
      <c r="Q713" s="1"/>
      <c r="R713" s="1"/>
    </row>
    <row r="714" spans="1:18" ht="9.75" customHeight="1">
      <c r="A714" s="1"/>
      <c r="B714" s="1"/>
      <c r="C714" s="1"/>
      <c r="D714" s="1"/>
      <c r="E714" s="1"/>
      <c r="F714" s="1"/>
      <c r="G714" s="1"/>
      <c r="H714" s="1"/>
      <c r="I714" s="1"/>
      <c r="J714" s="1"/>
      <c r="K714" s="1"/>
      <c r="L714" s="1"/>
      <c r="M714" s="1"/>
      <c r="N714" s="1"/>
      <c r="O714" s="1"/>
      <c r="P714" s="1"/>
      <c r="Q714" s="1"/>
      <c r="R714" s="1"/>
    </row>
    <row r="715" spans="1:18" ht="9.75" customHeight="1">
      <c r="A715" s="1"/>
      <c r="B715" s="1"/>
      <c r="C715" s="1"/>
      <c r="D715" s="1"/>
      <c r="E715" s="1"/>
      <c r="F715" s="1"/>
      <c r="G715" s="1"/>
      <c r="H715" s="1"/>
      <c r="I715" s="1"/>
      <c r="J715" s="1"/>
      <c r="K715" s="1"/>
      <c r="L715" s="1"/>
      <c r="M715" s="1"/>
      <c r="N715" s="1"/>
      <c r="O715" s="1"/>
      <c r="P715" s="1"/>
      <c r="Q715" s="1"/>
      <c r="R715" s="1"/>
    </row>
    <row r="716" spans="1:18" ht="9.75" customHeight="1">
      <c r="A716" s="1"/>
      <c r="B716" s="1"/>
      <c r="C716" s="1"/>
      <c r="D716" s="1"/>
      <c r="E716" s="1"/>
      <c r="F716" s="1"/>
      <c r="G716" s="1"/>
      <c r="H716" s="1"/>
      <c r="I716" s="1"/>
      <c r="J716" s="1"/>
      <c r="K716" s="1"/>
      <c r="L716" s="1"/>
      <c r="M716" s="1"/>
      <c r="N716" s="1"/>
      <c r="O716" s="1"/>
      <c r="P716" s="1"/>
      <c r="Q716" s="1"/>
      <c r="R716" s="1"/>
    </row>
    <row r="717" spans="1:18" ht="9.75" customHeight="1">
      <c r="A717" s="1"/>
      <c r="B717" s="1"/>
      <c r="C717" s="1"/>
      <c r="D717" s="1"/>
      <c r="E717" s="1"/>
      <c r="F717" s="1"/>
      <c r="G717" s="1"/>
      <c r="H717" s="1"/>
      <c r="I717" s="1"/>
      <c r="J717" s="1"/>
      <c r="K717" s="1"/>
      <c r="L717" s="1"/>
      <c r="M717" s="1"/>
      <c r="N717" s="1"/>
      <c r="O717" s="1"/>
      <c r="P717" s="1"/>
      <c r="Q717" s="1"/>
      <c r="R717" s="1"/>
    </row>
    <row r="718" spans="1:18" ht="9.75" customHeight="1">
      <c r="A718" s="1"/>
      <c r="B718" s="1"/>
      <c r="C718" s="1"/>
      <c r="D718" s="1"/>
      <c r="E718" s="1"/>
      <c r="F718" s="1"/>
      <c r="G718" s="1"/>
      <c r="H718" s="1"/>
      <c r="I718" s="1"/>
      <c r="J718" s="1"/>
      <c r="K718" s="1"/>
      <c r="L718" s="1"/>
      <c r="M718" s="1"/>
      <c r="N718" s="1"/>
      <c r="O718" s="1"/>
      <c r="P718" s="1"/>
      <c r="Q718" s="1"/>
      <c r="R718" s="1"/>
    </row>
    <row r="719" spans="1:18" ht="9.75" customHeight="1">
      <c r="A719" s="1"/>
      <c r="B719" s="1"/>
      <c r="C719" s="1"/>
      <c r="D719" s="1"/>
      <c r="E719" s="1"/>
      <c r="F719" s="1"/>
      <c r="G719" s="1"/>
      <c r="H719" s="1"/>
      <c r="I719" s="1"/>
      <c r="J719" s="1"/>
      <c r="K719" s="1"/>
      <c r="L719" s="1"/>
      <c r="M719" s="1"/>
      <c r="N719" s="1"/>
      <c r="O719" s="1"/>
      <c r="P719" s="1"/>
      <c r="Q719" s="1"/>
      <c r="R719" s="1"/>
    </row>
    <row r="720" spans="1:18" ht="9.75" customHeight="1">
      <c r="A720" s="1"/>
      <c r="B720" s="1"/>
      <c r="C720" s="1"/>
      <c r="D720" s="1"/>
      <c r="E720" s="1"/>
      <c r="F720" s="1"/>
      <c r="G720" s="1"/>
      <c r="H720" s="1"/>
      <c r="I720" s="1"/>
      <c r="J720" s="1"/>
      <c r="K720" s="1"/>
      <c r="L720" s="1"/>
      <c r="M720" s="1"/>
      <c r="N720" s="1"/>
      <c r="O720" s="1"/>
      <c r="P720" s="1"/>
      <c r="Q720" s="1"/>
      <c r="R720" s="1"/>
    </row>
    <row r="721" spans="1:18" ht="9.75" customHeight="1">
      <c r="A721" s="1"/>
      <c r="B721" s="1"/>
      <c r="C721" s="1"/>
      <c r="D721" s="1"/>
      <c r="E721" s="1"/>
      <c r="F721" s="1"/>
      <c r="G721" s="1"/>
      <c r="H721" s="1"/>
      <c r="I721" s="1"/>
      <c r="J721" s="1"/>
      <c r="K721" s="1"/>
      <c r="L721" s="1"/>
      <c r="M721" s="1"/>
      <c r="N721" s="1"/>
      <c r="O721" s="1"/>
      <c r="P721" s="1"/>
      <c r="Q721" s="1"/>
      <c r="R721" s="1"/>
    </row>
    <row r="722" spans="1:18" ht="9.75" customHeight="1">
      <c r="A722" s="1"/>
      <c r="B722" s="1"/>
      <c r="C722" s="1"/>
      <c r="D722" s="1"/>
      <c r="E722" s="1"/>
      <c r="F722" s="1"/>
      <c r="G722" s="1"/>
      <c r="H722" s="1"/>
      <c r="I722" s="1"/>
      <c r="J722" s="1"/>
      <c r="K722" s="1"/>
      <c r="L722" s="1"/>
      <c r="M722" s="1"/>
      <c r="N722" s="1"/>
      <c r="O722" s="1"/>
      <c r="P722" s="1"/>
      <c r="Q722" s="1"/>
      <c r="R722" s="1"/>
    </row>
    <row r="723" spans="1:18" ht="9.75" customHeight="1">
      <c r="A723" s="1"/>
      <c r="B723" s="1"/>
      <c r="C723" s="1"/>
      <c r="D723" s="1"/>
      <c r="E723" s="1"/>
      <c r="F723" s="1"/>
      <c r="G723" s="1"/>
      <c r="H723" s="1"/>
      <c r="I723" s="1"/>
      <c r="J723" s="1"/>
      <c r="K723" s="1"/>
      <c r="L723" s="1"/>
      <c r="M723" s="1"/>
      <c r="N723" s="1"/>
      <c r="O723" s="1"/>
      <c r="P723" s="1"/>
      <c r="Q723" s="1"/>
      <c r="R723" s="1"/>
    </row>
    <row r="724" spans="1:18" ht="9.75" customHeight="1">
      <c r="A724" s="1"/>
      <c r="B724" s="1"/>
      <c r="C724" s="1"/>
      <c r="D724" s="1"/>
      <c r="E724" s="1"/>
      <c r="F724" s="1"/>
      <c r="G724" s="1"/>
      <c r="H724" s="1"/>
      <c r="I724" s="1"/>
      <c r="J724" s="1"/>
      <c r="K724" s="1"/>
      <c r="L724" s="1"/>
      <c r="M724" s="1"/>
      <c r="N724" s="1"/>
      <c r="O724" s="1"/>
      <c r="P724" s="1"/>
      <c r="Q724" s="1"/>
      <c r="R724" s="1"/>
    </row>
    <row r="725" spans="1:18" ht="9.75" customHeight="1">
      <c r="A725" s="1"/>
      <c r="B725" s="1"/>
      <c r="C725" s="1"/>
      <c r="D725" s="1"/>
      <c r="E725" s="1"/>
      <c r="F725" s="1"/>
      <c r="G725" s="1"/>
      <c r="H725" s="1"/>
      <c r="I725" s="1"/>
      <c r="J725" s="1"/>
      <c r="K725" s="1"/>
      <c r="L725" s="1"/>
      <c r="M725" s="1"/>
      <c r="N725" s="1"/>
      <c r="O725" s="1"/>
      <c r="P725" s="1"/>
      <c r="Q725" s="1"/>
      <c r="R725" s="1"/>
    </row>
    <row r="726" spans="1:18" ht="9.75" customHeight="1">
      <c r="A726" s="1"/>
      <c r="B726" s="1"/>
      <c r="C726" s="1"/>
      <c r="D726" s="1"/>
      <c r="E726" s="1"/>
      <c r="F726" s="1"/>
      <c r="G726" s="1"/>
      <c r="H726" s="1"/>
      <c r="I726" s="1"/>
      <c r="J726" s="1"/>
      <c r="K726" s="1"/>
      <c r="L726" s="1"/>
      <c r="M726" s="1"/>
      <c r="N726" s="1"/>
      <c r="O726" s="1"/>
      <c r="P726" s="1"/>
      <c r="Q726" s="1"/>
      <c r="R726" s="1"/>
    </row>
    <row r="727" spans="1:18" ht="9.75" customHeight="1">
      <c r="A727" s="1"/>
      <c r="B727" s="1"/>
      <c r="C727" s="1"/>
      <c r="D727" s="1"/>
      <c r="E727" s="1"/>
      <c r="F727" s="1"/>
      <c r="G727" s="1"/>
      <c r="H727" s="1"/>
      <c r="I727" s="1"/>
      <c r="J727" s="1"/>
      <c r="K727" s="1"/>
      <c r="L727" s="1"/>
      <c r="M727" s="1"/>
      <c r="N727" s="1"/>
      <c r="O727" s="1"/>
      <c r="P727" s="1"/>
      <c r="Q727" s="1"/>
      <c r="R727" s="1"/>
    </row>
    <row r="728" spans="1:18" ht="9.75" customHeight="1">
      <c r="A728" s="1"/>
      <c r="B728" s="1"/>
      <c r="C728" s="1"/>
      <c r="D728" s="1"/>
      <c r="E728" s="1"/>
      <c r="F728" s="1"/>
      <c r="G728" s="1"/>
      <c r="H728" s="1"/>
      <c r="I728" s="1"/>
      <c r="J728" s="1"/>
      <c r="K728" s="1"/>
      <c r="L728" s="1"/>
      <c r="M728" s="1"/>
      <c r="N728" s="1"/>
      <c r="O728" s="1"/>
      <c r="P728" s="1"/>
      <c r="Q728" s="1"/>
      <c r="R728" s="1"/>
    </row>
    <row r="729" spans="1:18" ht="9.75" customHeight="1">
      <c r="A729" s="1"/>
      <c r="B729" s="1"/>
      <c r="C729" s="1"/>
      <c r="D729" s="1"/>
      <c r="E729" s="1"/>
      <c r="F729" s="1"/>
      <c r="G729" s="1"/>
      <c r="H729" s="1"/>
      <c r="I729" s="1"/>
      <c r="J729" s="1"/>
      <c r="K729" s="1"/>
      <c r="L729" s="1"/>
      <c r="M729" s="1"/>
      <c r="N729" s="1"/>
      <c r="O729" s="1"/>
      <c r="P729" s="1"/>
      <c r="Q729" s="1"/>
      <c r="R729" s="1"/>
    </row>
    <row r="730" spans="1:18" ht="9.75" customHeight="1">
      <c r="A730" s="1"/>
      <c r="B730" s="1"/>
      <c r="C730" s="1"/>
      <c r="D730" s="1"/>
      <c r="E730" s="1"/>
      <c r="F730" s="1"/>
      <c r="G730" s="1"/>
      <c r="H730" s="1"/>
      <c r="I730" s="1"/>
      <c r="J730" s="1"/>
      <c r="K730" s="1"/>
      <c r="L730" s="1"/>
      <c r="M730" s="1"/>
      <c r="N730" s="1"/>
      <c r="O730" s="1"/>
      <c r="P730" s="1"/>
      <c r="Q730" s="1"/>
      <c r="R730" s="1"/>
    </row>
    <row r="731" spans="1:18" ht="9.75" customHeight="1">
      <c r="A731" s="1"/>
      <c r="B731" s="1"/>
      <c r="C731" s="1"/>
      <c r="D731" s="1"/>
      <c r="E731" s="1"/>
      <c r="F731" s="1"/>
      <c r="G731" s="1"/>
      <c r="H731" s="1"/>
      <c r="I731" s="1"/>
      <c r="J731" s="1"/>
      <c r="K731" s="1"/>
      <c r="L731" s="1"/>
      <c r="M731" s="1"/>
      <c r="N731" s="1"/>
      <c r="O731" s="1"/>
      <c r="P731" s="1"/>
      <c r="Q731" s="1"/>
      <c r="R731" s="1"/>
    </row>
    <row r="732" spans="1:18" ht="9.75" customHeight="1">
      <c r="A732" s="1"/>
      <c r="B732" s="1"/>
      <c r="C732" s="1"/>
      <c r="D732" s="1"/>
      <c r="E732" s="1"/>
      <c r="F732" s="1"/>
      <c r="G732" s="1"/>
      <c r="H732" s="1"/>
      <c r="I732" s="1"/>
      <c r="J732" s="1"/>
      <c r="K732" s="1"/>
      <c r="L732" s="1"/>
      <c r="M732" s="1"/>
      <c r="N732" s="1"/>
      <c r="O732" s="1"/>
      <c r="P732" s="1"/>
      <c r="Q732" s="1"/>
      <c r="R732" s="1"/>
    </row>
    <row r="733" spans="1:18" ht="9.75" customHeight="1">
      <c r="A733" s="1"/>
      <c r="B733" s="1"/>
      <c r="C733" s="1"/>
      <c r="D733" s="1"/>
      <c r="E733" s="1"/>
      <c r="F733" s="1"/>
      <c r="G733" s="1"/>
      <c r="H733" s="1"/>
      <c r="I733" s="1"/>
      <c r="J733" s="1"/>
      <c r="K733" s="1"/>
      <c r="L733" s="1"/>
      <c r="M733" s="1"/>
      <c r="N733" s="1"/>
      <c r="O733" s="1"/>
      <c r="P733" s="1"/>
      <c r="Q733" s="1"/>
      <c r="R733" s="1"/>
    </row>
    <row r="734" spans="1:18" ht="9.75" customHeight="1">
      <c r="A734" s="1"/>
      <c r="B734" s="1"/>
      <c r="C734" s="1"/>
      <c r="D734" s="1"/>
      <c r="E734" s="1"/>
      <c r="F734" s="1"/>
      <c r="G734" s="1"/>
      <c r="H734" s="1"/>
      <c r="I734" s="1"/>
      <c r="J734" s="1"/>
      <c r="K734" s="1"/>
      <c r="L734" s="1"/>
      <c r="M734" s="1"/>
      <c r="N734" s="1"/>
      <c r="O734" s="1"/>
      <c r="P734" s="1"/>
      <c r="Q734" s="1"/>
      <c r="R734" s="1"/>
    </row>
    <row r="735" spans="1:18" ht="9.75" customHeight="1">
      <c r="A735" s="1"/>
      <c r="B735" s="1"/>
      <c r="C735" s="1"/>
      <c r="D735" s="1"/>
      <c r="E735" s="1"/>
      <c r="F735" s="1"/>
      <c r="G735" s="1"/>
      <c r="H735" s="1"/>
      <c r="I735" s="1"/>
      <c r="J735" s="1"/>
      <c r="K735" s="1"/>
      <c r="L735" s="1"/>
      <c r="M735" s="1"/>
      <c r="N735" s="1"/>
      <c r="O735" s="1"/>
      <c r="P735" s="1"/>
      <c r="Q735" s="1"/>
      <c r="R735" s="1"/>
    </row>
    <row r="736" spans="1:18" ht="9.75" customHeight="1">
      <c r="A736" s="1"/>
      <c r="B736" s="1"/>
      <c r="C736" s="1"/>
      <c r="D736" s="1"/>
      <c r="E736" s="1"/>
      <c r="F736" s="1"/>
      <c r="G736" s="1"/>
      <c r="H736" s="1"/>
      <c r="I736" s="1"/>
      <c r="J736" s="1"/>
      <c r="K736" s="1"/>
      <c r="L736" s="1"/>
      <c r="M736" s="1"/>
      <c r="N736" s="1"/>
      <c r="O736" s="1"/>
      <c r="P736" s="1"/>
      <c r="Q736" s="1"/>
      <c r="R736" s="1"/>
    </row>
    <row r="737" spans="1:18" ht="9.75" customHeight="1">
      <c r="A737" s="1"/>
      <c r="B737" s="1"/>
      <c r="C737" s="1"/>
      <c r="D737" s="1"/>
      <c r="E737" s="1"/>
      <c r="F737" s="1"/>
      <c r="G737" s="1"/>
      <c r="H737" s="1"/>
      <c r="I737" s="1"/>
      <c r="J737" s="1"/>
      <c r="K737" s="1"/>
      <c r="L737" s="1"/>
      <c r="M737" s="1"/>
      <c r="N737" s="1"/>
      <c r="O737" s="1"/>
      <c r="P737" s="1"/>
      <c r="Q737" s="1"/>
      <c r="R737" s="1"/>
    </row>
    <row r="738" spans="1:18" ht="9.75" customHeight="1">
      <c r="A738" s="1"/>
      <c r="B738" s="1"/>
      <c r="C738" s="1"/>
      <c r="D738" s="1"/>
      <c r="E738" s="1"/>
      <c r="F738" s="1"/>
      <c r="G738" s="1"/>
      <c r="H738" s="1"/>
      <c r="I738" s="1"/>
      <c r="J738" s="1"/>
      <c r="K738" s="1"/>
      <c r="L738" s="1"/>
      <c r="M738" s="1"/>
      <c r="N738" s="1"/>
      <c r="O738" s="1"/>
      <c r="P738" s="1"/>
      <c r="Q738" s="1"/>
      <c r="R738" s="1"/>
    </row>
    <row r="739" spans="1:18" ht="9.75" customHeight="1">
      <c r="A739" s="1"/>
      <c r="B739" s="1"/>
      <c r="C739" s="1"/>
      <c r="D739" s="1"/>
      <c r="E739" s="1"/>
      <c r="F739" s="1"/>
      <c r="G739" s="1"/>
      <c r="H739" s="1"/>
      <c r="I739" s="1"/>
      <c r="J739" s="1"/>
      <c r="K739" s="1"/>
      <c r="L739" s="1"/>
      <c r="M739" s="1"/>
      <c r="N739" s="1"/>
      <c r="O739" s="1"/>
      <c r="P739" s="1"/>
      <c r="Q739" s="1"/>
      <c r="R739" s="1"/>
    </row>
    <row r="740" spans="1:18" ht="9.75" customHeight="1">
      <c r="A740" s="1"/>
      <c r="B740" s="1"/>
      <c r="C740" s="1"/>
      <c r="D740" s="1"/>
      <c r="E740" s="1"/>
      <c r="F740" s="1"/>
      <c r="G740" s="1"/>
      <c r="H740" s="1"/>
      <c r="I740" s="1"/>
      <c r="J740" s="1"/>
      <c r="K740" s="1"/>
      <c r="L740" s="1"/>
      <c r="M740" s="1"/>
      <c r="N740" s="1"/>
      <c r="O740" s="1"/>
      <c r="P740" s="1"/>
      <c r="Q740" s="1"/>
      <c r="R740" s="1"/>
    </row>
    <row r="741" spans="1:18" ht="9.75" customHeight="1">
      <c r="A741" s="1"/>
      <c r="B741" s="1"/>
      <c r="C741" s="1"/>
      <c r="D741" s="1"/>
      <c r="E741" s="1"/>
      <c r="F741" s="1"/>
      <c r="G741" s="1"/>
      <c r="H741" s="1"/>
      <c r="I741" s="1"/>
      <c r="J741" s="1"/>
      <c r="K741" s="1"/>
      <c r="L741" s="1"/>
      <c r="M741" s="1"/>
      <c r="N741" s="1"/>
      <c r="O741" s="1"/>
      <c r="P741" s="1"/>
      <c r="Q741" s="1"/>
      <c r="R741" s="1"/>
    </row>
    <row r="742" spans="1:18" ht="9.75" customHeight="1">
      <c r="A742" s="1"/>
      <c r="B742" s="1"/>
      <c r="C742" s="1"/>
      <c r="D742" s="1"/>
      <c r="E742" s="1"/>
      <c r="F742" s="1"/>
      <c r="G742" s="1"/>
      <c r="H742" s="1"/>
      <c r="I742" s="1"/>
      <c r="J742" s="1"/>
      <c r="K742" s="1"/>
      <c r="L742" s="1"/>
      <c r="M742" s="1"/>
      <c r="N742" s="1"/>
      <c r="O742" s="1"/>
      <c r="P742" s="1"/>
      <c r="Q742" s="1"/>
      <c r="R742" s="1"/>
    </row>
    <row r="743" spans="1:18" ht="9.75" customHeight="1">
      <c r="A743" s="1"/>
      <c r="B743" s="1"/>
      <c r="C743" s="1"/>
      <c r="D743" s="1"/>
      <c r="E743" s="1"/>
      <c r="F743" s="1"/>
      <c r="G743" s="1"/>
      <c r="H743" s="1"/>
      <c r="I743" s="1"/>
      <c r="J743" s="1"/>
      <c r="K743" s="1"/>
      <c r="L743" s="1"/>
      <c r="M743" s="1"/>
      <c r="N743" s="1"/>
      <c r="O743" s="1"/>
      <c r="P743" s="1"/>
      <c r="Q743" s="1"/>
      <c r="R743" s="1"/>
    </row>
    <row r="744" spans="1:18" ht="9.75" customHeight="1">
      <c r="A744" s="1"/>
      <c r="B744" s="1"/>
      <c r="C744" s="1"/>
      <c r="D744" s="1"/>
      <c r="E744" s="1"/>
      <c r="F744" s="1"/>
      <c r="G744" s="1"/>
      <c r="H744" s="1"/>
      <c r="I744" s="1"/>
      <c r="J744" s="1"/>
      <c r="K744" s="1"/>
      <c r="L744" s="1"/>
      <c r="M744" s="1"/>
      <c r="N744" s="1"/>
      <c r="O744" s="1"/>
      <c r="P744" s="1"/>
      <c r="Q744" s="1"/>
      <c r="R744" s="1"/>
    </row>
    <row r="745" spans="1:18" ht="9.75" customHeight="1">
      <c r="A745" s="1"/>
      <c r="B745" s="1"/>
      <c r="C745" s="1"/>
      <c r="D745" s="1"/>
      <c r="E745" s="1"/>
      <c r="F745" s="1"/>
      <c r="G745" s="1"/>
      <c r="H745" s="1"/>
      <c r="I745" s="1"/>
      <c r="J745" s="1"/>
      <c r="K745" s="1"/>
      <c r="L745" s="1"/>
      <c r="M745" s="1"/>
      <c r="N745" s="1"/>
      <c r="O745" s="1"/>
      <c r="P745" s="1"/>
      <c r="Q745" s="1"/>
      <c r="R745" s="1"/>
    </row>
    <row r="746" spans="1:18" ht="9.75" customHeight="1">
      <c r="A746" s="1"/>
      <c r="B746" s="1"/>
      <c r="C746" s="1"/>
      <c r="D746" s="1"/>
      <c r="E746" s="1"/>
      <c r="F746" s="1"/>
      <c r="G746" s="1"/>
      <c r="H746" s="1"/>
      <c r="I746" s="1"/>
      <c r="J746" s="1"/>
      <c r="K746" s="1"/>
      <c r="L746" s="1"/>
      <c r="M746" s="1"/>
      <c r="N746" s="1"/>
      <c r="O746" s="1"/>
      <c r="P746" s="1"/>
      <c r="Q746" s="1"/>
      <c r="R746" s="1"/>
    </row>
    <row r="747" spans="1:18" ht="9.75" customHeight="1">
      <c r="A747" s="1"/>
      <c r="B747" s="1"/>
      <c r="C747" s="1"/>
      <c r="D747" s="1"/>
      <c r="E747" s="1"/>
      <c r="F747" s="1"/>
      <c r="G747" s="1"/>
      <c r="H747" s="1"/>
      <c r="I747" s="1"/>
      <c r="J747" s="1"/>
      <c r="K747" s="1"/>
      <c r="L747" s="1"/>
      <c r="M747" s="1"/>
      <c r="N747" s="1"/>
      <c r="O747" s="1"/>
      <c r="P747" s="1"/>
      <c r="Q747" s="1"/>
      <c r="R747" s="1"/>
    </row>
    <row r="748" spans="1:18" ht="9.75" customHeight="1">
      <c r="A748" s="1"/>
      <c r="B748" s="1"/>
      <c r="C748" s="1"/>
      <c r="D748" s="1"/>
      <c r="E748" s="1"/>
      <c r="F748" s="1"/>
      <c r="G748" s="1"/>
      <c r="H748" s="1"/>
      <c r="I748" s="1"/>
      <c r="J748" s="1"/>
      <c r="K748" s="1"/>
      <c r="L748" s="1"/>
      <c r="M748" s="1"/>
      <c r="N748" s="1"/>
      <c r="O748" s="1"/>
      <c r="P748" s="1"/>
      <c r="Q748" s="1"/>
      <c r="R748" s="1"/>
    </row>
    <row r="749" spans="1:18" ht="9.75" customHeight="1">
      <c r="A749" s="1"/>
      <c r="B749" s="1"/>
      <c r="C749" s="1"/>
      <c r="D749" s="1"/>
      <c r="E749" s="1"/>
      <c r="F749" s="1"/>
      <c r="G749" s="1"/>
      <c r="H749" s="1"/>
      <c r="I749" s="1"/>
      <c r="J749" s="1"/>
      <c r="K749" s="1"/>
      <c r="L749" s="1"/>
      <c r="M749" s="1"/>
      <c r="N749" s="1"/>
      <c r="O749" s="1"/>
      <c r="P749" s="1"/>
      <c r="Q749" s="1"/>
      <c r="R749" s="1"/>
    </row>
    <row r="750" spans="1:18" ht="9.75" customHeight="1">
      <c r="A750" s="1"/>
      <c r="B750" s="1"/>
      <c r="C750" s="1"/>
      <c r="D750" s="1"/>
      <c r="E750" s="1"/>
      <c r="F750" s="1"/>
      <c r="G750" s="1"/>
      <c r="H750" s="1"/>
      <c r="I750" s="1"/>
      <c r="J750" s="1"/>
      <c r="K750" s="1"/>
      <c r="L750" s="1"/>
      <c r="M750" s="1"/>
      <c r="N750" s="1"/>
      <c r="O750" s="1"/>
      <c r="P750" s="1"/>
      <c r="Q750" s="1"/>
      <c r="R750" s="1"/>
    </row>
    <row r="751" spans="1:18" ht="9.75" customHeight="1">
      <c r="A751" s="1"/>
      <c r="B751" s="1"/>
      <c r="C751" s="1"/>
      <c r="D751" s="1"/>
      <c r="E751" s="1"/>
      <c r="F751" s="1"/>
      <c r="G751" s="1"/>
      <c r="H751" s="1"/>
      <c r="I751" s="1"/>
      <c r="J751" s="1"/>
      <c r="K751" s="1"/>
      <c r="L751" s="1"/>
      <c r="M751" s="1"/>
      <c r="N751" s="1"/>
      <c r="O751" s="1"/>
      <c r="P751" s="1"/>
      <c r="Q751" s="1"/>
      <c r="R751" s="1"/>
    </row>
    <row r="752" spans="1:18" ht="9.75" customHeight="1">
      <c r="A752" s="1"/>
      <c r="B752" s="1"/>
      <c r="C752" s="1"/>
      <c r="D752" s="1"/>
      <c r="E752" s="1"/>
      <c r="F752" s="1"/>
      <c r="G752" s="1"/>
      <c r="H752" s="1"/>
      <c r="I752" s="1"/>
      <c r="J752" s="1"/>
      <c r="K752" s="1"/>
      <c r="L752" s="1"/>
      <c r="M752" s="1"/>
      <c r="N752" s="1"/>
      <c r="O752" s="1"/>
      <c r="P752" s="1"/>
      <c r="Q752" s="1"/>
      <c r="R752" s="1"/>
    </row>
    <row r="753" spans="1:18" ht="9.75" customHeight="1">
      <c r="A753" s="1"/>
      <c r="B753" s="1"/>
      <c r="C753" s="1"/>
      <c r="D753" s="1"/>
      <c r="E753" s="1"/>
      <c r="F753" s="1"/>
      <c r="G753" s="1"/>
      <c r="H753" s="1"/>
      <c r="I753" s="1"/>
      <c r="J753" s="1"/>
      <c r="K753" s="1"/>
      <c r="L753" s="1"/>
      <c r="M753" s="1"/>
      <c r="N753" s="1"/>
      <c r="O753" s="1"/>
      <c r="P753" s="1"/>
      <c r="Q753" s="1"/>
      <c r="R753" s="1"/>
    </row>
    <row r="754" spans="1:18" ht="9.75" customHeight="1">
      <c r="A754" s="1"/>
      <c r="B754" s="1"/>
      <c r="C754" s="1"/>
      <c r="D754" s="1"/>
      <c r="E754" s="1"/>
      <c r="F754" s="1"/>
      <c r="G754" s="1"/>
      <c r="H754" s="1"/>
      <c r="I754" s="1"/>
      <c r="J754" s="1"/>
      <c r="K754" s="1"/>
      <c r="L754" s="1"/>
      <c r="M754" s="1"/>
      <c r="N754" s="1"/>
      <c r="O754" s="1"/>
      <c r="P754" s="1"/>
      <c r="Q754" s="1"/>
      <c r="R754" s="1"/>
    </row>
    <row r="755" spans="1:18" ht="9.75" customHeight="1">
      <c r="A755" s="1"/>
      <c r="B755" s="1"/>
      <c r="C755" s="1"/>
      <c r="D755" s="1"/>
      <c r="E755" s="1"/>
      <c r="F755" s="1"/>
      <c r="G755" s="1"/>
      <c r="H755" s="1"/>
      <c r="I755" s="1"/>
      <c r="J755" s="1"/>
      <c r="K755" s="1"/>
      <c r="L755" s="1"/>
      <c r="M755" s="1"/>
      <c r="N755" s="1"/>
      <c r="O755" s="1"/>
      <c r="P755" s="1"/>
      <c r="Q755" s="1"/>
      <c r="R755" s="1"/>
    </row>
    <row r="756" spans="1:18" ht="9.75" customHeight="1">
      <c r="A756" s="1"/>
      <c r="B756" s="1"/>
      <c r="C756" s="1"/>
      <c r="D756" s="1"/>
      <c r="E756" s="1"/>
      <c r="F756" s="1"/>
      <c r="G756" s="1"/>
      <c r="H756" s="1"/>
      <c r="I756" s="1"/>
      <c r="J756" s="1"/>
      <c r="K756" s="1"/>
      <c r="L756" s="1"/>
      <c r="M756" s="1"/>
      <c r="N756" s="1"/>
      <c r="O756" s="1"/>
      <c r="P756" s="1"/>
      <c r="Q756" s="1"/>
      <c r="R756" s="1"/>
    </row>
    <row r="757" spans="1:18" ht="9.75" customHeight="1">
      <c r="A757" s="1"/>
      <c r="B757" s="1"/>
      <c r="C757" s="1"/>
      <c r="D757" s="1"/>
      <c r="E757" s="1"/>
      <c r="F757" s="1"/>
      <c r="G757" s="1"/>
      <c r="H757" s="1"/>
      <c r="I757" s="1"/>
      <c r="J757" s="1"/>
      <c r="K757" s="1"/>
      <c r="L757" s="1"/>
      <c r="M757" s="1"/>
      <c r="N757" s="1"/>
      <c r="O757" s="1"/>
      <c r="P757" s="1"/>
      <c r="Q757" s="1"/>
      <c r="R757" s="1"/>
    </row>
    <row r="758" spans="1:18" ht="9.75" customHeight="1">
      <c r="A758" s="1"/>
      <c r="B758" s="1"/>
      <c r="C758" s="1"/>
      <c r="D758" s="1"/>
      <c r="E758" s="1"/>
      <c r="F758" s="1"/>
      <c r="G758" s="1"/>
      <c r="H758" s="1"/>
      <c r="I758" s="1"/>
      <c r="J758" s="1"/>
      <c r="K758" s="1"/>
      <c r="L758" s="1"/>
      <c r="M758" s="1"/>
      <c r="N758" s="1"/>
      <c r="O758" s="1"/>
      <c r="P758" s="1"/>
      <c r="Q758" s="1"/>
      <c r="R758" s="1"/>
    </row>
    <row r="759" spans="1:18" ht="9.75" customHeight="1">
      <c r="A759" s="1"/>
      <c r="B759" s="1"/>
      <c r="C759" s="1"/>
      <c r="D759" s="1"/>
      <c r="E759" s="1"/>
      <c r="F759" s="1"/>
      <c r="G759" s="1"/>
      <c r="H759" s="1"/>
      <c r="I759" s="1"/>
      <c r="J759" s="1"/>
      <c r="K759" s="1"/>
      <c r="L759" s="1"/>
      <c r="M759" s="1"/>
      <c r="N759" s="1"/>
      <c r="O759" s="1"/>
      <c r="P759" s="1"/>
      <c r="Q759" s="1"/>
      <c r="R759" s="1"/>
    </row>
    <row r="760" spans="1:18" ht="9.75" customHeight="1">
      <c r="A760" s="1"/>
      <c r="B760" s="1"/>
      <c r="C760" s="1"/>
      <c r="D760" s="1"/>
      <c r="E760" s="1"/>
      <c r="F760" s="1"/>
      <c r="G760" s="1"/>
      <c r="H760" s="1"/>
      <c r="I760" s="1"/>
      <c r="J760" s="1"/>
      <c r="K760" s="1"/>
      <c r="L760" s="1"/>
      <c r="M760" s="1"/>
      <c r="N760" s="1"/>
      <c r="O760" s="1"/>
      <c r="P760" s="1"/>
      <c r="Q760" s="1"/>
      <c r="R760" s="1"/>
    </row>
    <row r="761" spans="1:18" ht="9.75" customHeight="1">
      <c r="A761" s="1"/>
      <c r="B761" s="1"/>
      <c r="C761" s="1"/>
      <c r="D761" s="1"/>
      <c r="E761" s="1"/>
      <c r="F761" s="1"/>
      <c r="G761" s="1"/>
      <c r="H761" s="1"/>
      <c r="I761" s="1"/>
      <c r="J761" s="1"/>
      <c r="K761" s="1"/>
      <c r="L761" s="1"/>
      <c r="M761" s="1"/>
      <c r="N761" s="1"/>
      <c r="O761" s="1"/>
      <c r="P761" s="1"/>
      <c r="Q761" s="1"/>
      <c r="R761" s="1"/>
    </row>
    <row r="762" spans="1:18" ht="9.75" customHeight="1">
      <c r="A762" s="1"/>
      <c r="B762" s="1"/>
      <c r="C762" s="1"/>
      <c r="D762" s="1"/>
      <c r="E762" s="1"/>
      <c r="F762" s="1"/>
      <c r="G762" s="1"/>
      <c r="H762" s="1"/>
      <c r="I762" s="1"/>
      <c r="J762" s="1"/>
      <c r="K762" s="1"/>
      <c r="L762" s="1"/>
      <c r="M762" s="1"/>
      <c r="N762" s="1"/>
      <c r="O762" s="1"/>
      <c r="P762" s="1"/>
      <c r="Q762" s="1"/>
      <c r="R762" s="1"/>
    </row>
    <row r="763" spans="1:18" ht="9.75" customHeight="1">
      <c r="A763" s="1"/>
      <c r="B763" s="1"/>
      <c r="C763" s="1"/>
      <c r="D763" s="1"/>
      <c r="E763" s="1"/>
      <c r="F763" s="1"/>
      <c r="G763" s="1"/>
      <c r="H763" s="1"/>
      <c r="I763" s="1"/>
      <c r="J763" s="1"/>
      <c r="K763" s="1"/>
      <c r="L763" s="1"/>
      <c r="M763" s="1"/>
      <c r="N763" s="1"/>
      <c r="O763" s="1"/>
      <c r="P763" s="1"/>
      <c r="Q763" s="1"/>
      <c r="R763" s="1"/>
    </row>
    <row r="764" spans="1:18" ht="9.75" customHeight="1">
      <c r="A764" s="1"/>
      <c r="B764" s="1"/>
      <c r="C764" s="1"/>
      <c r="D764" s="1"/>
      <c r="E764" s="1"/>
      <c r="F764" s="1"/>
      <c r="G764" s="1"/>
      <c r="H764" s="1"/>
      <c r="I764" s="1"/>
      <c r="J764" s="1"/>
      <c r="K764" s="1"/>
      <c r="L764" s="1"/>
      <c r="M764" s="1"/>
      <c r="N764" s="1"/>
      <c r="O764" s="1"/>
      <c r="P764" s="1"/>
      <c r="Q764" s="1"/>
      <c r="R764" s="1"/>
    </row>
    <row r="765" spans="1:18" ht="9.75" customHeight="1">
      <c r="A765" s="1"/>
      <c r="B765" s="1"/>
      <c r="C765" s="1"/>
      <c r="D765" s="1"/>
      <c r="E765" s="1"/>
      <c r="F765" s="1"/>
      <c r="G765" s="1"/>
      <c r="H765" s="1"/>
      <c r="I765" s="1"/>
      <c r="J765" s="1"/>
      <c r="K765" s="1"/>
      <c r="L765" s="1"/>
      <c r="M765" s="1"/>
      <c r="N765" s="1"/>
      <c r="O765" s="1"/>
      <c r="P765" s="1"/>
      <c r="Q765" s="1"/>
      <c r="R765" s="1"/>
    </row>
    <row r="766" spans="1:18" ht="9.75" customHeight="1">
      <c r="A766" s="1"/>
      <c r="B766" s="1"/>
      <c r="C766" s="1"/>
      <c r="D766" s="1"/>
      <c r="E766" s="1"/>
      <c r="F766" s="1"/>
      <c r="G766" s="1"/>
      <c r="H766" s="1"/>
      <c r="I766" s="1"/>
      <c r="J766" s="1"/>
      <c r="K766" s="1"/>
      <c r="L766" s="1"/>
      <c r="M766" s="1"/>
      <c r="N766" s="1"/>
      <c r="O766" s="1"/>
      <c r="P766" s="1"/>
      <c r="Q766" s="1"/>
      <c r="R766" s="1"/>
    </row>
    <row r="767" spans="1:18" ht="9.75" customHeight="1">
      <c r="A767" s="1"/>
      <c r="B767" s="1"/>
      <c r="C767" s="1"/>
      <c r="D767" s="1"/>
      <c r="E767" s="1"/>
      <c r="F767" s="1"/>
      <c r="G767" s="1"/>
      <c r="H767" s="1"/>
      <c r="I767" s="1"/>
      <c r="J767" s="1"/>
      <c r="K767" s="1"/>
      <c r="L767" s="1"/>
      <c r="M767" s="1"/>
      <c r="N767" s="1"/>
      <c r="O767" s="1"/>
      <c r="P767" s="1"/>
      <c r="Q767" s="1"/>
      <c r="R767" s="1"/>
    </row>
    <row r="768" spans="1:18" ht="9.75" customHeight="1">
      <c r="A768" s="1"/>
      <c r="B768" s="1"/>
      <c r="C768" s="1"/>
      <c r="D768" s="1"/>
      <c r="E768" s="1"/>
      <c r="F768" s="1"/>
      <c r="G768" s="1"/>
      <c r="H768" s="1"/>
      <c r="I768" s="1"/>
      <c r="J768" s="1"/>
      <c r="K768" s="1"/>
      <c r="L768" s="1"/>
      <c r="M768" s="1"/>
      <c r="N768" s="1"/>
      <c r="O768" s="1"/>
      <c r="P768" s="1"/>
      <c r="Q768" s="1"/>
      <c r="R768" s="1"/>
    </row>
    <row r="769" spans="1:18" ht="9.75" customHeight="1">
      <c r="A769" s="1"/>
      <c r="B769" s="1"/>
      <c r="C769" s="1"/>
      <c r="D769" s="1"/>
      <c r="E769" s="1"/>
      <c r="F769" s="1"/>
      <c r="G769" s="1"/>
      <c r="H769" s="1"/>
      <c r="I769" s="1"/>
      <c r="J769" s="1"/>
      <c r="K769" s="1"/>
      <c r="L769" s="1"/>
      <c r="M769" s="1"/>
      <c r="N769" s="1"/>
      <c r="O769" s="1"/>
      <c r="P769" s="1"/>
      <c r="Q769" s="1"/>
      <c r="R769" s="1"/>
    </row>
    <row r="770" spans="1:18" ht="9.75" customHeight="1">
      <c r="A770" s="1"/>
      <c r="B770" s="1"/>
      <c r="C770" s="1"/>
      <c r="D770" s="1"/>
      <c r="E770" s="1"/>
      <c r="F770" s="1"/>
      <c r="G770" s="1"/>
      <c r="H770" s="1"/>
      <c r="I770" s="1"/>
      <c r="J770" s="1"/>
      <c r="K770" s="1"/>
      <c r="L770" s="1"/>
      <c r="M770" s="1"/>
      <c r="N770" s="1"/>
      <c r="O770" s="1"/>
      <c r="P770" s="1"/>
      <c r="Q770" s="1"/>
      <c r="R770" s="1"/>
    </row>
    <row r="771" spans="1:18" ht="9.75" customHeight="1">
      <c r="A771" s="1"/>
      <c r="B771" s="1"/>
      <c r="C771" s="1"/>
      <c r="D771" s="1"/>
      <c r="E771" s="1"/>
      <c r="F771" s="1"/>
      <c r="G771" s="1"/>
      <c r="H771" s="1"/>
      <c r="I771" s="1"/>
      <c r="J771" s="1"/>
      <c r="K771" s="1"/>
      <c r="L771" s="1"/>
      <c r="M771" s="1"/>
      <c r="N771" s="1"/>
      <c r="O771" s="1"/>
      <c r="P771" s="1"/>
      <c r="Q771" s="1"/>
      <c r="R771" s="1"/>
    </row>
    <row r="772" spans="1:18" ht="9.75" customHeight="1">
      <c r="A772" s="1"/>
      <c r="B772" s="1"/>
      <c r="C772" s="1"/>
      <c r="D772" s="1"/>
      <c r="E772" s="1"/>
      <c r="F772" s="1"/>
      <c r="G772" s="1"/>
      <c r="H772" s="1"/>
      <c r="I772" s="1"/>
      <c r="J772" s="1"/>
      <c r="K772" s="1"/>
      <c r="L772" s="1"/>
      <c r="M772" s="1"/>
      <c r="N772" s="1"/>
      <c r="O772" s="1"/>
      <c r="P772" s="1"/>
      <c r="Q772" s="1"/>
      <c r="R772" s="1"/>
    </row>
    <row r="773" spans="1:18" ht="9.75" customHeight="1">
      <c r="A773" s="1"/>
      <c r="B773" s="1"/>
      <c r="C773" s="1"/>
      <c r="D773" s="1"/>
      <c r="E773" s="1"/>
      <c r="F773" s="1"/>
      <c r="G773" s="1"/>
      <c r="H773" s="1"/>
      <c r="I773" s="1"/>
      <c r="J773" s="1"/>
      <c r="K773" s="1"/>
      <c r="L773" s="1"/>
      <c r="M773" s="1"/>
      <c r="N773" s="1"/>
      <c r="O773" s="1"/>
      <c r="P773" s="1"/>
      <c r="Q773" s="1"/>
      <c r="R773" s="1"/>
    </row>
    <row r="774" spans="1:18" ht="9.75" customHeight="1">
      <c r="A774" s="1"/>
      <c r="B774" s="1"/>
      <c r="C774" s="1"/>
      <c r="D774" s="1"/>
      <c r="E774" s="1"/>
      <c r="F774" s="1"/>
      <c r="G774" s="1"/>
      <c r="H774" s="1"/>
      <c r="I774" s="1"/>
      <c r="J774" s="1"/>
      <c r="K774" s="1"/>
      <c r="L774" s="1"/>
      <c r="M774" s="1"/>
      <c r="N774" s="1"/>
      <c r="O774" s="1"/>
      <c r="P774" s="1"/>
      <c r="Q774" s="1"/>
      <c r="R774" s="1"/>
    </row>
    <row r="775" spans="1:18" ht="9.75" customHeight="1">
      <c r="A775" s="1"/>
      <c r="B775" s="1"/>
      <c r="C775" s="1"/>
      <c r="D775" s="1"/>
      <c r="E775" s="1"/>
      <c r="F775" s="1"/>
      <c r="G775" s="1"/>
      <c r="H775" s="1"/>
      <c r="I775" s="1"/>
      <c r="J775" s="1"/>
      <c r="K775" s="1"/>
      <c r="L775" s="1"/>
      <c r="M775" s="1"/>
      <c r="N775" s="1"/>
      <c r="O775" s="1"/>
      <c r="P775" s="1"/>
      <c r="Q775" s="1"/>
      <c r="R775" s="1"/>
    </row>
    <row r="776" spans="1:18" ht="9.75" customHeight="1">
      <c r="A776" s="1"/>
      <c r="B776" s="1"/>
      <c r="C776" s="1"/>
      <c r="D776" s="1"/>
      <c r="E776" s="1"/>
      <c r="F776" s="1"/>
      <c r="G776" s="1"/>
      <c r="H776" s="1"/>
      <c r="I776" s="1"/>
      <c r="J776" s="1"/>
      <c r="K776" s="1"/>
      <c r="L776" s="1"/>
      <c r="M776" s="1"/>
      <c r="N776" s="1"/>
      <c r="O776" s="1"/>
      <c r="P776" s="1"/>
      <c r="Q776" s="1"/>
      <c r="R776" s="1"/>
    </row>
    <row r="777" spans="1:18" ht="9.75" customHeight="1">
      <c r="A777" s="1"/>
      <c r="B777" s="1"/>
      <c r="C777" s="1"/>
      <c r="D777" s="1"/>
      <c r="E777" s="1"/>
      <c r="F777" s="1"/>
      <c r="G777" s="1"/>
      <c r="H777" s="1"/>
      <c r="I777" s="1"/>
      <c r="J777" s="1"/>
      <c r="K777" s="1"/>
      <c r="L777" s="1"/>
      <c r="M777" s="1"/>
      <c r="N777" s="1"/>
      <c r="O777" s="1"/>
      <c r="P777" s="1"/>
      <c r="Q777" s="1"/>
      <c r="R777" s="1"/>
    </row>
    <row r="778" spans="1:18" ht="9.75" customHeight="1">
      <c r="A778" s="1"/>
      <c r="B778" s="1"/>
      <c r="C778" s="1"/>
      <c r="D778" s="1"/>
      <c r="E778" s="1"/>
      <c r="F778" s="1"/>
      <c r="G778" s="1"/>
      <c r="H778" s="1"/>
      <c r="I778" s="1"/>
      <c r="J778" s="1"/>
      <c r="K778" s="1"/>
      <c r="L778" s="1"/>
      <c r="M778" s="1"/>
      <c r="N778" s="1"/>
      <c r="O778" s="1"/>
      <c r="P778" s="1"/>
      <c r="Q778" s="1"/>
      <c r="R778" s="1"/>
    </row>
    <row r="779" spans="1:18" ht="9.75" customHeight="1">
      <c r="A779" s="1"/>
      <c r="B779" s="1"/>
      <c r="C779" s="1"/>
      <c r="D779" s="1"/>
      <c r="E779" s="1"/>
      <c r="F779" s="1"/>
      <c r="G779" s="1"/>
      <c r="H779" s="1"/>
      <c r="I779" s="1"/>
      <c r="J779" s="1"/>
      <c r="K779" s="1"/>
      <c r="L779" s="1"/>
      <c r="M779" s="1"/>
      <c r="N779" s="1"/>
      <c r="O779" s="1"/>
      <c r="P779" s="1"/>
      <c r="Q779" s="1"/>
      <c r="R779" s="1"/>
    </row>
    <row r="780" spans="1:18" ht="9.75" customHeight="1">
      <c r="A780" s="1"/>
      <c r="B780" s="1"/>
      <c r="C780" s="1"/>
      <c r="D780" s="1"/>
      <c r="E780" s="1"/>
      <c r="F780" s="1"/>
      <c r="G780" s="1"/>
      <c r="H780" s="1"/>
      <c r="I780" s="1"/>
      <c r="J780" s="1"/>
      <c r="K780" s="1"/>
      <c r="L780" s="1"/>
      <c r="M780" s="1"/>
      <c r="N780" s="1"/>
      <c r="O780" s="1"/>
      <c r="P780" s="1"/>
      <c r="Q780" s="1"/>
      <c r="R780" s="1"/>
    </row>
    <row r="781" spans="1:18" ht="9.75" customHeight="1">
      <c r="A781" s="1"/>
      <c r="B781" s="1"/>
      <c r="C781" s="1"/>
      <c r="D781" s="1"/>
      <c r="E781" s="1"/>
      <c r="F781" s="1"/>
      <c r="G781" s="1"/>
      <c r="H781" s="1"/>
      <c r="I781" s="1"/>
      <c r="J781" s="1"/>
      <c r="K781" s="1"/>
      <c r="L781" s="1"/>
      <c r="M781" s="1"/>
      <c r="N781" s="1"/>
      <c r="O781" s="1"/>
      <c r="P781" s="1"/>
      <c r="Q781" s="1"/>
      <c r="R781" s="1"/>
    </row>
    <row r="782" spans="1:18" ht="9.75" customHeight="1">
      <c r="A782" s="1"/>
      <c r="B782" s="1"/>
      <c r="C782" s="1"/>
      <c r="D782" s="1"/>
      <c r="E782" s="1"/>
      <c r="F782" s="1"/>
      <c r="G782" s="1"/>
      <c r="H782" s="1"/>
      <c r="I782" s="1"/>
      <c r="J782" s="1"/>
      <c r="K782" s="1"/>
      <c r="L782" s="1"/>
      <c r="M782" s="1"/>
      <c r="N782" s="1"/>
      <c r="O782" s="1"/>
      <c r="P782" s="1"/>
      <c r="Q782" s="1"/>
      <c r="R782" s="1"/>
    </row>
    <row r="783" spans="1:18" ht="9.75" customHeight="1">
      <c r="A783" s="1"/>
      <c r="B783" s="1"/>
      <c r="C783" s="1"/>
      <c r="D783" s="1"/>
      <c r="E783" s="1"/>
      <c r="F783" s="1"/>
      <c r="G783" s="1"/>
      <c r="H783" s="1"/>
      <c r="I783" s="1"/>
      <c r="J783" s="1"/>
      <c r="K783" s="1"/>
      <c r="L783" s="1"/>
      <c r="M783" s="1"/>
      <c r="N783" s="1"/>
      <c r="O783" s="1"/>
      <c r="P783" s="1"/>
      <c r="Q783" s="1"/>
      <c r="R783" s="1"/>
    </row>
    <row r="784" spans="1:18" ht="9.75" customHeight="1">
      <c r="A784" s="1"/>
      <c r="B784" s="1"/>
      <c r="C784" s="1"/>
      <c r="D784" s="1"/>
      <c r="E784" s="1"/>
      <c r="F784" s="1"/>
      <c r="G784" s="1"/>
      <c r="H784" s="1"/>
      <c r="I784" s="1"/>
      <c r="J784" s="1"/>
      <c r="K784" s="1"/>
      <c r="L784" s="1"/>
      <c r="M784" s="1"/>
      <c r="N784" s="1"/>
      <c r="O784" s="1"/>
      <c r="P784" s="1"/>
      <c r="Q784" s="1"/>
      <c r="R784" s="1"/>
    </row>
    <row r="785" spans="1:18" ht="9.75" customHeight="1">
      <c r="A785" s="1"/>
      <c r="B785" s="1"/>
      <c r="C785" s="1"/>
      <c r="D785" s="1"/>
      <c r="E785" s="1"/>
      <c r="F785" s="1"/>
      <c r="G785" s="1"/>
      <c r="H785" s="1"/>
      <c r="I785" s="1"/>
      <c r="J785" s="1"/>
      <c r="K785" s="1"/>
      <c r="L785" s="1"/>
      <c r="M785" s="1"/>
      <c r="N785" s="1"/>
      <c r="O785" s="1"/>
      <c r="P785" s="1"/>
      <c r="Q785" s="1"/>
      <c r="R785" s="1"/>
    </row>
    <row r="786" spans="1:18" ht="9.75" customHeight="1">
      <c r="A786" s="1"/>
      <c r="B786" s="1"/>
      <c r="C786" s="1"/>
      <c r="D786" s="1"/>
      <c r="E786" s="1"/>
      <c r="F786" s="1"/>
      <c r="G786" s="1"/>
      <c r="H786" s="1"/>
      <c r="I786" s="1"/>
      <c r="J786" s="1"/>
      <c r="K786" s="1"/>
      <c r="L786" s="1"/>
      <c r="M786" s="1"/>
      <c r="N786" s="1"/>
      <c r="O786" s="1"/>
      <c r="P786" s="1"/>
      <c r="Q786" s="1"/>
      <c r="R786" s="1"/>
    </row>
    <row r="787" spans="1:18" ht="9.75" customHeight="1">
      <c r="A787" s="1"/>
      <c r="B787" s="1"/>
      <c r="C787" s="1"/>
      <c r="D787" s="1"/>
      <c r="E787" s="1"/>
      <c r="F787" s="1"/>
      <c r="G787" s="1"/>
      <c r="H787" s="1"/>
      <c r="I787" s="1"/>
      <c r="J787" s="1"/>
      <c r="K787" s="1"/>
      <c r="L787" s="1"/>
      <c r="M787" s="1"/>
      <c r="N787" s="1"/>
      <c r="O787" s="1"/>
      <c r="P787" s="1"/>
      <c r="Q787" s="1"/>
      <c r="R787" s="1"/>
    </row>
    <row r="788" spans="1:18" ht="9.75" customHeight="1">
      <c r="A788" s="1"/>
      <c r="B788" s="1"/>
      <c r="C788" s="1"/>
      <c r="D788" s="1"/>
      <c r="E788" s="1"/>
      <c r="F788" s="1"/>
      <c r="G788" s="1"/>
      <c r="H788" s="1"/>
      <c r="I788" s="1"/>
      <c r="J788" s="1"/>
      <c r="K788" s="1"/>
      <c r="L788" s="1"/>
      <c r="M788" s="1"/>
      <c r="N788" s="1"/>
      <c r="O788" s="1"/>
      <c r="P788" s="1"/>
      <c r="Q788" s="1"/>
      <c r="R788" s="1"/>
    </row>
    <row r="789" spans="1:18" ht="9.75" customHeight="1">
      <c r="A789" s="1"/>
      <c r="B789" s="1"/>
      <c r="C789" s="1"/>
      <c r="D789" s="1"/>
      <c r="E789" s="1"/>
      <c r="F789" s="1"/>
      <c r="G789" s="1"/>
      <c r="H789" s="1"/>
      <c r="I789" s="1"/>
      <c r="J789" s="1"/>
      <c r="K789" s="1"/>
      <c r="L789" s="1"/>
      <c r="M789" s="1"/>
      <c r="N789" s="1"/>
      <c r="O789" s="1"/>
      <c r="P789" s="1"/>
      <c r="Q789" s="1"/>
      <c r="R789" s="1"/>
    </row>
    <row r="790" spans="1:18" ht="9.75" customHeight="1">
      <c r="A790" s="1"/>
      <c r="B790" s="1"/>
      <c r="C790" s="1"/>
      <c r="D790" s="1"/>
      <c r="E790" s="1"/>
      <c r="F790" s="1"/>
      <c r="G790" s="1"/>
      <c r="H790" s="1"/>
      <c r="I790" s="1"/>
      <c r="J790" s="1"/>
      <c r="K790" s="1"/>
      <c r="L790" s="1"/>
      <c r="M790" s="1"/>
      <c r="N790" s="1"/>
      <c r="O790" s="1"/>
      <c r="P790" s="1"/>
      <c r="Q790" s="1"/>
      <c r="R790" s="1"/>
    </row>
    <row r="791" spans="1:18" ht="9.75" customHeight="1">
      <c r="A791" s="1"/>
      <c r="B791" s="1"/>
      <c r="C791" s="1"/>
      <c r="D791" s="1"/>
      <c r="E791" s="1"/>
      <c r="F791" s="1"/>
      <c r="G791" s="1"/>
      <c r="H791" s="1"/>
      <c r="I791" s="1"/>
      <c r="J791" s="1"/>
      <c r="K791" s="1"/>
      <c r="L791" s="1"/>
      <c r="M791" s="1"/>
      <c r="N791" s="1"/>
      <c r="O791" s="1"/>
      <c r="P791" s="1"/>
      <c r="Q791" s="1"/>
      <c r="R791" s="1"/>
    </row>
    <row r="792" spans="1:18" ht="9.75" customHeight="1">
      <c r="A792" s="1"/>
      <c r="B792" s="1"/>
      <c r="C792" s="1"/>
      <c r="D792" s="1"/>
      <c r="E792" s="1"/>
      <c r="F792" s="1"/>
      <c r="G792" s="1"/>
      <c r="H792" s="1"/>
      <c r="I792" s="1"/>
      <c r="J792" s="1"/>
      <c r="K792" s="1"/>
      <c r="L792" s="1"/>
      <c r="M792" s="1"/>
      <c r="N792" s="1"/>
      <c r="O792" s="1"/>
      <c r="P792" s="1"/>
      <c r="Q792" s="1"/>
      <c r="R792" s="1"/>
    </row>
    <row r="793" spans="1:18" ht="9.75" customHeight="1">
      <c r="A793" s="1"/>
      <c r="B793" s="1"/>
      <c r="C793" s="1"/>
      <c r="D793" s="1"/>
      <c r="E793" s="1"/>
      <c r="F793" s="1"/>
      <c r="G793" s="1"/>
      <c r="H793" s="1"/>
      <c r="I793" s="1"/>
      <c r="J793" s="1"/>
      <c r="K793" s="1"/>
      <c r="L793" s="1"/>
      <c r="M793" s="1"/>
      <c r="N793" s="1"/>
      <c r="O793" s="1"/>
      <c r="P793" s="1"/>
      <c r="Q793" s="1"/>
      <c r="R793" s="1"/>
    </row>
    <row r="794" spans="1:18" ht="9.75" customHeight="1">
      <c r="A794" s="1"/>
      <c r="B794" s="1"/>
      <c r="C794" s="1"/>
      <c r="D794" s="1"/>
      <c r="E794" s="1"/>
      <c r="F794" s="1"/>
      <c r="G794" s="1"/>
      <c r="H794" s="1"/>
      <c r="I794" s="1"/>
      <c r="J794" s="1"/>
      <c r="K794" s="1"/>
      <c r="L794" s="1"/>
      <c r="M794" s="1"/>
      <c r="N794" s="1"/>
      <c r="O794" s="1"/>
      <c r="P794" s="1"/>
      <c r="Q794" s="1"/>
      <c r="R794" s="1"/>
    </row>
    <row r="795" spans="1:18" ht="9.75" customHeight="1">
      <c r="A795" s="1"/>
      <c r="B795" s="1"/>
      <c r="C795" s="1"/>
      <c r="D795" s="1"/>
      <c r="E795" s="1"/>
      <c r="F795" s="1"/>
      <c r="G795" s="1"/>
      <c r="H795" s="1"/>
      <c r="I795" s="1"/>
      <c r="J795" s="1"/>
      <c r="K795" s="1"/>
      <c r="L795" s="1"/>
      <c r="M795" s="1"/>
      <c r="N795" s="1"/>
      <c r="O795" s="1"/>
      <c r="P795" s="1"/>
      <c r="Q795" s="1"/>
      <c r="R795" s="1"/>
    </row>
    <row r="796" spans="1:18" ht="9.75" customHeight="1">
      <c r="A796" s="1"/>
      <c r="B796" s="1"/>
      <c r="C796" s="1"/>
      <c r="D796" s="1"/>
      <c r="E796" s="1"/>
      <c r="F796" s="1"/>
      <c r="G796" s="1"/>
      <c r="H796" s="1"/>
      <c r="I796" s="1"/>
      <c r="J796" s="1"/>
      <c r="K796" s="1"/>
      <c r="L796" s="1"/>
      <c r="M796" s="1"/>
      <c r="N796" s="1"/>
      <c r="O796" s="1"/>
      <c r="P796" s="1"/>
      <c r="Q796" s="1"/>
      <c r="R796" s="1"/>
    </row>
    <row r="797" spans="1:18" ht="9.75" customHeight="1">
      <c r="A797" s="1"/>
      <c r="B797" s="1"/>
      <c r="C797" s="1"/>
      <c r="D797" s="1"/>
      <c r="E797" s="1"/>
      <c r="F797" s="1"/>
      <c r="G797" s="1"/>
      <c r="H797" s="1"/>
      <c r="I797" s="1"/>
      <c r="J797" s="1"/>
      <c r="K797" s="1"/>
      <c r="L797" s="1"/>
      <c r="M797" s="1"/>
      <c r="N797" s="1"/>
      <c r="O797" s="1"/>
      <c r="P797" s="1"/>
      <c r="Q797" s="1"/>
      <c r="R797" s="1"/>
    </row>
    <row r="798" spans="1:18" ht="9.75" customHeight="1">
      <c r="A798" s="1"/>
      <c r="B798" s="1"/>
      <c r="C798" s="1"/>
      <c r="D798" s="1"/>
      <c r="E798" s="1"/>
      <c r="F798" s="1"/>
      <c r="G798" s="1"/>
      <c r="H798" s="1"/>
      <c r="I798" s="1"/>
      <c r="J798" s="1"/>
      <c r="K798" s="1"/>
      <c r="L798" s="1"/>
      <c r="M798" s="1"/>
      <c r="N798" s="1"/>
      <c r="O798" s="1"/>
      <c r="P798" s="1"/>
      <c r="Q798" s="1"/>
      <c r="R798" s="1"/>
    </row>
    <row r="799" spans="1:18" ht="9.75" customHeight="1">
      <c r="A799" s="1"/>
      <c r="B799" s="1"/>
      <c r="C799" s="1"/>
      <c r="D799" s="1"/>
      <c r="E799" s="1"/>
      <c r="F799" s="1"/>
      <c r="G799" s="1"/>
      <c r="H799" s="1"/>
      <c r="I799" s="1"/>
      <c r="J799" s="1"/>
      <c r="K799" s="1"/>
      <c r="L799" s="1"/>
      <c r="M799" s="1"/>
      <c r="N799" s="1"/>
      <c r="O799" s="1"/>
      <c r="P799" s="1"/>
      <c r="Q799" s="1"/>
      <c r="R799" s="1"/>
    </row>
    <row r="800" spans="1:18" ht="9.75" customHeight="1">
      <c r="A800" s="1"/>
      <c r="B800" s="1"/>
      <c r="C800" s="1"/>
      <c r="D800" s="1"/>
      <c r="E800" s="1"/>
      <c r="F800" s="1"/>
      <c r="G800" s="1"/>
      <c r="H800" s="1"/>
      <c r="I800" s="1"/>
      <c r="J800" s="1"/>
      <c r="K800" s="1"/>
      <c r="L800" s="1"/>
      <c r="M800" s="1"/>
      <c r="N800" s="1"/>
      <c r="O800" s="1"/>
      <c r="P800" s="1"/>
      <c r="Q800" s="1"/>
      <c r="R800" s="1"/>
    </row>
    <row r="801" spans="1:18" ht="9.75" customHeight="1">
      <c r="A801" s="1"/>
      <c r="B801" s="1"/>
      <c r="C801" s="1"/>
      <c r="D801" s="1"/>
      <c r="E801" s="1"/>
      <c r="F801" s="1"/>
      <c r="G801" s="1"/>
      <c r="H801" s="1"/>
      <c r="I801" s="1"/>
      <c r="J801" s="1"/>
      <c r="K801" s="1"/>
      <c r="L801" s="1"/>
      <c r="M801" s="1"/>
      <c r="N801" s="1"/>
      <c r="O801" s="1"/>
      <c r="P801" s="1"/>
      <c r="Q801" s="1"/>
      <c r="R801" s="1"/>
    </row>
    <row r="802" spans="1:18" ht="9.75" customHeight="1">
      <c r="A802" s="1"/>
      <c r="B802" s="1"/>
      <c r="C802" s="1"/>
      <c r="D802" s="1"/>
      <c r="E802" s="1"/>
      <c r="F802" s="1"/>
      <c r="G802" s="1"/>
      <c r="H802" s="1"/>
      <c r="I802" s="1"/>
      <c r="J802" s="1"/>
      <c r="K802" s="1"/>
      <c r="L802" s="1"/>
      <c r="M802" s="1"/>
      <c r="N802" s="1"/>
      <c r="O802" s="1"/>
      <c r="P802" s="1"/>
      <c r="Q802" s="1"/>
      <c r="R802" s="1"/>
    </row>
    <row r="803" spans="1:18" ht="9.75" customHeight="1">
      <c r="A803" s="1"/>
      <c r="B803" s="1"/>
      <c r="C803" s="1"/>
      <c r="D803" s="1"/>
      <c r="E803" s="1"/>
      <c r="F803" s="1"/>
      <c r="G803" s="1"/>
      <c r="H803" s="1"/>
      <c r="I803" s="1"/>
      <c r="J803" s="1"/>
      <c r="K803" s="1"/>
      <c r="L803" s="1"/>
      <c r="M803" s="1"/>
      <c r="N803" s="1"/>
      <c r="O803" s="1"/>
      <c r="P803" s="1"/>
      <c r="Q803" s="1"/>
      <c r="R803" s="1"/>
    </row>
    <row r="804" spans="1:18" ht="9.75" customHeight="1">
      <c r="A804" s="1"/>
      <c r="B804" s="1"/>
      <c r="C804" s="1"/>
      <c r="D804" s="1"/>
      <c r="E804" s="1"/>
      <c r="F804" s="1"/>
      <c r="G804" s="1"/>
      <c r="H804" s="1"/>
      <c r="I804" s="1"/>
      <c r="J804" s="1"/>
      <c r="K804" s="1"/>
      <c r="L804" s="1"/>
      <c r="M804" s="1"/>
      <c r="N804" s="1"/>
      <c r="O804" s="1"/>
      <c r="P804" s="1"/>
      <c r="Q804" s="1"/>
      <c r="R804" s="1"/>
    </row>
    <row r="805" spans="1:18" ht="9.75" customHeight="1">
      <c r="A805" s="1"/>
      <c r="B805" s="1"/>
      <c r="C805" s="1"/>
      <c r="D805" s="1"/>
      <c r="E805" s="1"/>
      <c r="F805" s="1"/>
      <c r="G805" s="1"/>
      <c r="H805" s="1"/>
      <c r="I805" s="1"/>
      <c r="J805" s="1"/>
      <c r="K805" s="1"/>
      <c r="L805" s="1"/>
      <c r="M805" s="1"/>
      <c r="N805" s="1"/>
      <c r="O805" s="1"/>
      <c r="P805" s="1"/>
      <c r="Q805" s="1"/>
      <c r="R805" s="1"/>
    </row>
    <row r="806" spans="1:18" ht="9.75" customHeight="1">
      <c r="A806" s="1"/>
      <c r="B806" s="1"/>
      <c r="C806" s="1"/>
      <c r="D806" s="1"/>
      <c r="E806" s="1"/>
      <c r="F806" s="1"/>
      <c r="G806" s="1"/>
      <c r="H806" s="1"/>
      <c r="I806" s="1"/>
      <c r="J806" s="1"/>
      <c r="K806" s="1"/>
      <c r="L806" s="1"/>
      <c r="M806" s="1"/>
      <c r="N806" s="1"/>
      <c r="O806" s="1"/>
      <c r="P806" s="1"/>
      <c r="Q806" s="1"/>
      <c r="R806" s="1"/>
    </row>
    <row r="807" spans="1:18" ht="9.75" customHeight="1">
      <c r="A807" s="1"/>
      <c r="B807" s="1"/>
      <c r="C807" s="1"/>
      <c r="D807" s="1"/>
      <c r="E807" s="1"/>
      <c r="F807" s="1"/>
      <c r="G807" s="1"/>
      <c r="H807" s="1"/>
      <c r="I807" s="1"/>
      <c r="J807" s="1"/>
      <c r="K807" s="1"/>
      <c r="L807" s="1"/>
      <c r="M807" s="1"/>
      <c r="N807" s="1"/>
      <c r="O807" s="1"/>
      <c r="P807" s="1"/>
      <c r="Q807" s="1"/>
      <c r="R807" s="1"/>
    </row>
    <row r="808" spans="1:18" ht="9.75" customHeight="1">
      <c r="A808" s="1"/>
      <c r="B808" s="1"/>
      <c r="C808" s="1"/>
      <c r="D808" s="1"/>
      <c r="E808" s="1"/>
      <c r="F808" s="1"/>
      <c r="G808" s="1"/>
      <c r="H808" s="1"/>
      <c r="I808" s="1"/>
      <c r="J808" s="1"/>
      <c r="K808" s="1"/>
      <c r="L808" s="1"/>
      <c r="M808" s="1"/>
      <c r="N808" s="1"/>
      <c r="O808" s="1"/>
      <c r="P808" s="1"/>
      <c r="Q808" s="1"/>
      <c r="R808" s="1"/>
    </row>
    <row r="809" spans="1:18" ht="9.75" customHeight="1">
      <c r="A809" s="1"/>
      <c r="B809" s="1"/>
      <c r="C809" s="1"/>
      <c r="D809" s="1"/>
      <c r="E809" s="1"/>
      <c r="F809" s="1"/>
      <c r="G809" s="1"/>
      <c r="H809" s="1"/>
      <c r="I809" s="1"/>
      <c r="J809" s="1"/>
      <c r="K809" s="1"/>
      <c r="L809" s="1"/>
      <c r="M809" s="1"/>
      <c r="N809" s="1"/>
      <c r="O809" s="1"/>
      <c r="P809" s="1"/>
      <c r="Q809" s="1"/>
      <c r="R809" s="1"/>
    </row>
    <row r="810" spans="1:18" ht="9.75" customHeight="1">
      <c r="A810" s="1"/>
      <c r="B810" s="1"/>
      <c r="C810" s="1"/>
      <c r="D810" s="1"/>
      <c r="E810" s="1"/>
      <c r="F810" s="1"/>
      <c r="G810" s="1"/>
      <c r="H810" s="1"/>
      <c r="I810" s="1"/>
      <c r="J810" s="1"/>
      <c r="K810" s="1"/>
      <c r="L810" s="1"/>
      <c r="M810" s="1"/>
      <c r="N810" s="1"/>
      <c r="O810" s="1"/>
      <c r="P810" s="1"/>
      <c r="Q810" s="1"/>
      <c r="R810" s="1"/>
    </row>
    <row r="811" spans="1:18" ht="9.75" customHeight="1">
      <c r="A811" s="1"/>
      <c r="B811" s="1"/>
      <c r="C811" s="1"/>
      <c r="D811" s="1"/>
      <c r="E811" s="1"/>
      <c r="F811" s="1"/>
      <c r="G811" s="1"/>
      <c r="H811" s="1"/>
      <c r="I811" s="1"/>
      <c r="J811" s="1"/>
      <c r="K811" s="1"/>
      <c r="L811" s="1"/>
      <c r="M811" s="1"/>
      <c r="N811" s="1"/>
      <c r="O811" s="1"/>
      <c r="P811" s="1"/>
      <c r="Q811" s="1"/>
      <c r="R811" s="1"/>
    </row>
    <row r="812" spans="1:18" ht="9.75" customHeight="1">
      <c r="A812" s="1"/>
      <c r="B812" s="1"/>
      <c r="C812" s="1"/>
      <c r="D812" s="1"/>
      <c r="E812" s="1"/>
      <c r="F812" s="1"/>
      <c r="G812" s="1"/>
      <c r="H812" s="1"/>
      <c r="I812" s="1"/>
      <c r="J812" s="1"/>
      <c r="K812" s="1"/>
      <c r="L812" s="1"/>
      <c r="M812" s="1"/>
      <c r="N812" s="1"/>
      <c r="O812" s="1"/>
      <c r="P812" s="1"/>
      <c r="Q812" s="1"/>
      <c r="R812" s="1"/>
    </row>
    <row r="813" spans="1:18" ht="9.75" customHeight="1">
      <c r="A813" s="1"/>
      <c r="B813" s="1"/>
      <c r="C813" s="1"/>
      <c r="D813" s="1"/>
      <c r="E813" s="1"/>
      <c r="F813" s="1"/>
      <c r="G813" s="1"/>
      <c r="H813" s="1"/>
      <c r="I813" s="1"/>
      <c r="J813" s="1"/>
      <c r="K813" s="1"/>
      <c r="L813" s="1"/>
      <c r="M813" s="1"/>
      <c r="N813" s="1"/>
      <c r="O813" s="1"/>
      <c r="P813" s="1"/>
      <c r="Q813" s="1"/>
      <c r="R813" s="1"/>
    </row>
    <row r="814" spans="1:18" ht="9.75" customHeight="1">
      <c r="A814" s="1"/>
      <c r="B814" s="1"/>
      <c r="C814" s="1"/>
      <c r="D814" s="1"/>
      <c r="E814" s="1"/>
      <c r="F814" s="1"/>
      <c r="G814" s="1"/>
      <c r="H814" s="1"/>
      <c r="I814" s="1"/>
      <c r="J814" s="1"/>
      <c r="K814" s="1"/>
      <c r="L814" s="1"/>
      <c r="M814" s="1"/>
      <c r="N814" s="1"/>
      <c r="O814" s="1"/>
      <c r="P814" s="1"/>
      <c r="Q814" s="1"/>
      <c r="R814" s="1"/>
    </row>
    <row r="815" spans="1:18" ht="9.75" customHeight="1">
      <c r="A815" s="1"/>
      <c r="B815" s="1"/>
      <c r="C815" s="1"/>
      <c r="D815" s="1"/>
      <c r="E815" s="1"/>
      <c r="F815" s="1"/>
      <c r="G815" s="1"/>
      <c r="H815" s="1"/>
      <c r="I815" s="1"/>
      <c r="J815" s="1"/>
      <c r="K815" s="1"/>
      <c r="L815" s="1"/>
      <c r="M815" s="1"/>
      <c r="N815" s="1"/>
      <c r="O815" s="1"/>
      <c r="P815" s="1"/>
      <c r="Q815" s="1"/>
      <c r="R815" s="1"/>
    </row>
    <row r="816" spans="1:18" ht="9.75" customHeight="1">
      <c r="A816" s="1"/>
      <c r="B816" s="1"/>
      <c r="C816" s="1"/>
      <c r="D816" s="1"/>
      <c r="E816" s="1"/>
      <c r="F816" s="1"/>
      <c r="G816" s="1"/>
      <c r="H816" s="1"/>
      <c r="I816" s="1"/>
      <c r="J816" s="1"/>
      <c r="K816" s="1"/>
      <c r="L816" s="1"/>
      <c r="M816" s="1"/>
      <c r="N816" s="1"/>
      <c r="O816" s="1"/>
      <c r="P816" s="1"/>
      <c r="Q816" s="1"/>
      <c r="R816" s="1"/>
    </row>
    <row r="817" spans="1:18" ht="9.75" customHeight="1">
      <c r="A817" s="1"/>
      <c r="B817" s="1"/>
      <c r="C817" s="1"/>
      <c r="D817" s="1"/>
      <c r="E817" s="1"/>
      <c r="F817" s="1"/>
      <c r="G817" s="1"/>
      <c r="H817" s="1"/>
      <c r="I817" s="1"/>
      <c r="J817" s="1"/>
      <c r="K817" s="1"/>
      <c r="L817" s="1"/>
      <c r="M817" s="1"/>
      <c r="N817" s="1"/>
      <c r="O817" s="1"/>
      <c r="P817" s="1"/>
      <c r="Q817" s="1"/>
      <c r="R817" s="1"/>
    </row>
    <row r="818" spans="1:18" ht="9.75" customHeight="1">
      <c r="A818" s="1"/>
      <c r="B818" s="1"/>
      <c r="C818" s="1"/>
      <c r="D818" s="1"/>
      <c r="E818" s="1"/>
      <c r="F818" s="1"/>
      <c r="G818" s="1"/>
      <c r="H818" s="1"/>
      <c r="I818" s="1"/>
      <c r="J818" s="1"/>
      <c r="K818" s="1"/>
      <c r="L818" s="1"/>
      <c r="M818" s="1"/>
      <c r="N818" s="1"/>
      <c r="O818" s="1"/>
      <c r="P818" s="1"/>
      <c r="Q818" s="1"/>
      <c r="R818" s="1"/>
    </row>
    <row r="819" spans="1:18" ht="9.75" customHeight="1">
      <c r="A819" s="1"/>
      <c r="B819" s="1"/>
      <c r="C819" s="1"/>
      <c r="D819" s="1"/>
      <c r="E819" s="1"/>
      <c r="F819" s="1"/>
      <c r="G819" s="1"/>
      <c r="H819" s="1"/>
      <c r="I819" s="1"/>
      <c r="J819" s="1"/>
      <c r="K819" s="1"/>
      <c r="L819" s="1"/>
      <c r="M819" s="1"/>
      <c r="N819" s="1"/>
      <c r="O819" s="1"/>
      <c r="P819" s="1"/>
      <c r="Q819" s="1"/>
      <c r="R819" s="1"/>
    </row>
    <row r="820" spans="1:18" ht="9.75" customHeight="1">
      <c r="A820" s="1"/>
      <c r="B820" s="1"/>
      <c r="C820" s="1"/>
      <c r="D820" s="1"/>
      <c r="E820" s="1"/>
      <c r="F820" s="1"/>
      <c r="G820" s="1"/>
      <c r="H820" s="1"/>
      <c r="I820" s="1"/>
      <c r="J820" s="1"/>
      <c r="K820" s="1"/>
      <c r="L820" s="1"/>
      <c r="M820" s="1"/>
      <c r="N820" s="1"/>
      <c r="O820" s="1"/>
      <c r="P820" s="1"/>
      <c r="Q820" s="1"/>
      <c r="R820" s="1"/>
    </row>
    <row r="821" spans="1:18" ht="9.75" customHeight="1">
      <c r="A821" s="1"/>
      <c r="B821" s="1"/>
      <c r="C821" s="1"/>
      <c r="D821" s="1"/>
      <c r="E821" s="1"/>
      <c r="F821" s="1"/>
      <c r="G821" s="1"/>
      <c r="H821" s="1"/>
      <c r="I821" s="1"/>
      <c r="J821" s="1"/>
      <c r="K821" s="1"/>
      <c r="L821" s="1"/>
      <c r="M821" s="1"/>
      <c r="N821" s="1"/>
      <c r="O821" s="1"/>
      <c r="P821" s="1"/>
      <c r="Q821" s="1"/>
      <c r="R821" s="1"/>
    </row>
    <row r="822" spans="1:18" ht="9.75" customHeight="1">
      <c r="A822" s="1"/>
      <c r="B822" s="1"/>
      <c r="C822" s="1"/>
      <c r="D822" s="1"/>
      <c r="E822" s="1"/>
      <c r="F822" s="1"/>
      <c r="G822" s="1"/>
      <c r="H822" s="1"/>
      <c r="I822" s="1"/>
      <c r="J822" s="1"/>
      <c r="K822" s="1"/>
      <c r="L822" s="1"/>
      <c r="M822" s="1"/>
      <c r="N822" s="1"/>
      <c r="O822" s="1"/>
      <c r="P822" s="1"/>
      <c r="Q822" s="1"/>
      <c r="R822" s="1"/>
    </row>
    <row r="823" spans="1:18" ht="9.75" customHeight="1">
      <c r="A823" s="1"/>
      <c r="B823" s="1"/>
      <c r="C823" s="1"/>
      <c r="D823" s="1"/>
      <c r="E823" s="1"/>
      <c r="F823" s="1"/>
      <c r="G823" s="1"/>
      <c r="H823" s="1"/>
      <c r="I823" s="1"/>
      <c r="J823" s="1"/>
      <c r="K823" s="1"/>
      <c r="L823" s="1"/>
      <c r="M823" s="1"/>
      <c r="N823" s="1"/>
      <c r="O823" s="1"/>
      <c r="P823" s="1"/>
      <c r="Q823" s="1"/>
      <c r="R823" s="1"/>
    </row>
    <row r="824" spans="1:18" ht="9.75" customHeight="1">
      <c r="A824" s="1"/>
      <c r="B824" s="1"/>
      <c r="C824" s="1"/>
      <c r="D824" s="1"/>
      <c r="E824" s="1"/>
      <c r="F824" s="1"/>
      <c r="G824" s="1"/>
      <c r="H824" s="1"/>
      <c r="I824" s="1"/>
      <c r="J824" s="1"/>
      <c r="K824" s="1"/>
      <c r="L824" s="1"/>
      <c r="M824" s="1"/>
      <c r="N824" s="1"/>
      <c r="O824" s="1"/>
      <c r="P824" s="1"/>
      <c r="Q824" s="1"/>
      <c r="R824" s="1"/>
    </row>
    <row r="825" spans="1:18" ht="9.75" customHeight="1">
      <c r="A825" s="1"/>
      <c r="B825" s="1"/>
      <c r="C825" s="1"/>
      <c r="D825" s="1"/>
      <c r="E825" s="1"/>
      <c r="F825" s="1"/>
      <c r="G825" s="1"/>
      <c r="H825" s="1"/>
      <c r="I825" s="1"/>
      <c r="J825" s="1"/>
      <c r="K825" s="1"/>
      <c r="L825" s="1"/>
      <c r="M825" s="1"/>
      <c r="N825" s="1"/>
      <c r="O825" s="1"/>
      <c r="P825" s="1"/>
      <c r="Q825" s="1"/>
      <c r="R825" s="1"/>
    </row>
    <row r="826" spans="1:18" ht="9.75" customHeight="1">
      <c r="A826" s="1"/>
      <c r="B826" s="1"/>
      <c r="C826" s="1"/>
      <c r="D826" s="1"/>
      <c r="E826" s="1"/>
      <c r="F826" s="1"/>
      <c r="G826" s="1"/>
      <c r="H826" s="1"/>
      <c r="I826" s="1"/>
      <c r="J826" s="1"/>
      <c r="K826" s="1"/>
      <c r="L826" s="1"/>
      <c r="M826" s="1"/>
      <c r="N826" s="1"/>
      <c r="O826" s="1"/>
      <c r="P826" s="1"/>
      <c r="Q826" s="1"/>
      <c r="R826" s="1"/>
    </row>
    <row r="827" spans="1:18" ht="9.75" customHeight="1">
      <c r="A827" s="1"/>
      <c r="B827" s="1"/>
      <c r="C827" s="1"/>
      <c r="D827" s="1"/>
      <c r="E827" s="1"/>
      <c r="F827" s="1"/>
      <c r="G827" s="1"/>
      <c r="H827" s="1"/>
      <c r="I827" s="1"/>
      <c r="J827" s="1"/>
      <c r="K827" s="1"/>
      <c r="L827" s="1"/>
      <c r="M827" s="1"/>
      <c r="N827" s="1"/>
      <c r="O827" s="1"/>
      <c r="P827" s="1"/>
      <c r="Q827" s="1"/>
      <c r="R827" s="1"/>
    </row>
    <row r="828" spans="1:18" ht="9.75" customHeight="1">
      <c r="A828" s="1"/>
      <c r="B828" s="1"/>
      <c r="C828" s="1"/>
      <c r="D828" s="1"/>
      <c r="E828" s="1"/>
      <c r="F828" s="1"/>
      <c r="G828" s="1"/>
      <c r="H828" s="1"/>
      <c r="I828" s="1"/>
      <c r="J828" s="1"/>
      <c r="K828" s="1"/>
      <c r="L828" s="1"/>
      <c r="M828" s="1"/>
      <c r="N828" s="1"/>
      <c r="O828" s="1"/>
      <c r="P828" s="1"/>
      <c r="Q828" s="1"/>
      <c r="R828" s="1"/>
    </row>
    <row r="829" spans="1:18" ht="9.75" customHeight="1">
      <c r="A829" s="1"/>
      <c r="B829" s="1"/>
      <c r="C829" s="1"/>
      <c r="D829" s="1"/>
      <c r="E829" s="1"/>
      <c r="F829" s="1"/>
      <c r="G829" s="1"/>
      <c r="H829" s="1"/>
      <c r="I829" s="1"/>
      <c r="J829" s="1"/>
      <c r="K829" s="1"/>
      <c r="L829" s="1"/>
      <c r="M829" s="1"/>
      <c r="N829" s="1"/>
      <c r="O829" s="1"/>
      <c r="P829" s="1"/>
      <c r="Q829" s="1"/>
      <c r="R829" s="1"/>
    </row>
    <row r="830" spans="1:18" ht="9.75" customHeight="1">
      <c r="A830" s="1"/>
      <c r="B830" s="1"/>
      <c r="C830" s="1"/>
      <c r="D830" s="1"/>
      <c r="E830" s="1"/>
      <c r="F830" s="1"/>
      <c r="G830" s="1"/>
      <c r="H830" s="1"/>
      <c r="I830" s="1"/>
      <c r="J830" s="1"/>
      <c r="K830" s="1"/>
      <c r="L830" s="1"/>
      <c r="M830" s="1"/>
      <c r="N830" s="1"/>
      <c r="O830" s="1"/>
      <c r="P830" s="1"/>
      <c r="Q830" s="1"/>
      <c r="R830" s="1"/>
    </row>
    <row r="831" spans="1:18" ht="9.75" customHeight="1">
      <c r="A831" s="1"/>
      <c r="B831" s="1"/>
      <c r="C831" s="1"/>
      <c r="D831" s="1"/>
      <c r="E831" s="1"/>
      <c r="F831" s="1"/>
      <c r="G831" s="1"/>
      <c r="H831" s="1"/>
      <c r="I831" s="1"/>
      <c r="J831" s="1"/>
      <c r="K831" s="1"/>
      <c r="L831" s="1"/>
      <c r="M831" s="1"/>
      <c r="N831" s="1"/>
      <c r="O831" s="1"/>
      <c r="P831" s="1"/>
      <c r="Q831" s="1"/>
      <c r="R831" s="1"/>
    </row>
    <row r="832" spans="1:18" ht="9.75" customHeight="1">
      <c r="A832" s="1"/>
      <c r="B832" s="1"/>
      <c r="C832" s="1"/>
      <c r="D832" s="1"/>
      <c r="E832" s="1"/>
      <c r="F832" s="1"/>
      <c r="G832" s="1"/>
      <c r="H832" s="1"/>
      <c r="I832" s="1"/>
      <c r="J832" s="1"/>
      <c r="K832" s="1"/>
      <c r="L832" s="1"/>
      <c r="M832" s="1"/>
      <c r="N832" s="1"/>
      <c r="O832" s="1"/>
      <c r="P832" s="1"/>
      <c r="Q832" s="1"/>
      <c r="R832" s="1"/>
    </row>
    <row r="833" spans="1:18" ht="9.75" customHeight="1">
      <c r="A833" s="1"/>
      <c r="B833" s="1"/>
      <c r="C833" s="1"/>
      <c r="D833" s="1"/>
      <c r="E833" s="1"/>
      <c r="F833" s="1"/>
      <c r="G833" s="1"/>
      <c r="H833" s="1"/>
      <c r="I833" s="1"/>
      <c r="J833" s="1"/>
      <c r="K833" s="1"/>
      <c r="L833" s="1"/>
      <c r="M833" s="1"/>
      <c r="N833" s="1"/>
      <c r="O833" s="1"/>
      <c r="P833" s="1"/>
      <c r="Q833" s="1"/>
      <c r="R833" s="1"/>
    </row>
    <row r="834" spans="1:18" ht="9.75" customHeight="1">
      <c r="A834" s="1"/>
      <c r="B834" s="1"/>
      <c r="C834" s="1"/>
      <c r="D834" s="1"/>
      <c r="E834" s="1"/>
      <c r="F834" s="1"/>
      <c r="G834" s="1"/>
      <c r="H834" s="1"/>
      <c r="I834" s="1"/>
      <c r="J834" s="1"/>
      <c r="K834" s="1"/>
      <c r="L834" s="1"/>
      <c r="M834" s="1"/>
      <c r="N834" s="1"/>
      <c r="O834" s="1"/>
      <c r="P834" s="1"/>
      <c r="Q834" s="1"/>
      <c r="R834" s="1"/>
    </row>
    <row r="835" spans="1:18" ht="9.75" customHeight="1">
      <c r="A835" s="1"/>
      <c r="B835" s="1"/>
      <c r="C835" s="1"/>
      <c r="D835" s="1"/>
      <c r="E835" s="1"/>
      <c r="F835" s="1"/>
      <c r="G835" s="1"/>
      <c r="H835" s="1"/>
      <c r="I835" s="1"/>
      <c r="J835" s="1"/>
      <c r="K835" s="1"/>
      <c r="L835" s="1"/>
      <c r="M835" s="1"/>
      <c r="N835" s="1"/>
      <c r="O835" s="1"/>
      <c r="P835" s="1"/>
      <c r="Q835" s="1"/>
      <c r="R835" s="1"/>
    </row>
    <row r="836" spans="1:18" ht="9.75" customHeight="1">
      <c r="A836" s="1"/>
      <c r="B836" s="1"/>
      <c r="C836" s="1"/>
      <c r="D836" s="1"/>
      <c r="E836" s="1"/>
      <c r="F836" s="1"/>
      <c r="G836" s="1"/>
      <c r="H836" s="1"/>
      <c r="I836" s="1"/>
      <c r="J836" s="1"/>
      <c r="K836" s="1"/>
      <c r="L836" s="1"/>
      <c r="M836" s="1"/>
      <c r="N836" s="1"/>
      <c r="O836" s="1"/>
      <c r="P836" s="1"/>
      <c r="Q836" s="1"/>
      <c r="R836" s="1"/>
    </row>
    <row r="837" spans="1:18" ht="9.75" customHeight="1">
      <c r="A837" s="1"/>
      <c r="B837" s="1"/>
      <c r="C837" s="1"/>
      <c r="D837" s="1"/>
      <c r="E837" s="1"/>
      <c r="F837" s="1"/>
      <c r="G837" s="1"/>
      <c r="H837" s="1"/>
      <c r="I837" s="1"/>
      <c r="J837" s="1"/>
      <c r="K837" s="1"/>
      <c r="L837" s="1"/>
      <c r="M837" s="1"/>
      <c r="N837" s="1"/>
      <c r="O837" s="1"/>
      <c r="P837" s="1"/>
      <c r="Q837" s="1"/>
      <c r="R837" s="1"/>
    </row>
    <row r="838" spans="1:18" ht="9.75" customHeight="1">
      <c r="A838" s="1"/>
      <c r="B838" s="1"/>
      <c r="C838" s="1"/>
      <c r="D838" s="1"/>
      <c r="E838" s="1"/>
      <c r="F838" s="1"/>
      <c r="G838" s="1"/>
      <c r="H838" s="1"/>
      <c r="I838" s="1"/>
      <c r="J838" s="1"/>
      <c r="K838" s="1"/>
      <c r="L838" s="1"/>
      <c r="M838" s="1"/>
      <c r="N838" s="1"/>
      <c r="O838" s="1"/>
      <c r="P838" s="1"/>
      <c r="Q838" s="1"/>
      <c r="R838" s="1"/>
    </row>
    <row r="839" spans="1:18" ht="9.75" customHeight="1">
      <c r="A839" s="1"/>
      <c r="B839" s="1"/>
      <c r="C839" s="1"/>
      <c r="D839" s="1"/>
      <c r="E839" s="1"/>
      <c r="F839" s="1"/>
      <c r="G839" s="1"/>
      <c r="H839" s="1"/>
      <c r="I839" s="1"/>
      <c r="J839" s="1"/>
      <c r="K839" s="1"/>
      <c r="L839" s="1"/>
      <c r="M839" s="1"/>
      <c r="N839" s="1"/>
      <c r="O839" s="1"/>
      <c r="P839" s="1"/>
      <c r="Q839" s="1"/>
      <c r="R839" s="1"/>
    </row>
    <row r="840" spans="1:18" ht="9.75" customHeight="1">
      <c r="A840" s="1"/>
      <c r="B840" s="1"/>
      <c r="C840" s="1"/>
      <c r="D840" s="1"/>
      <c r="E840" s="1"/>
      <c r="F840" s="1"/>
      <c r="G840" s="1"/>
      <c r="H840" s="1"/>
      <c r="I840" s="1"/>
      <c r="J840" s="1"/>
      <c r="K840" s="1"/>
      <c r="L840" s="1"/>
      <c r="M840" s="1"/>
      <c r="N840" s="1"/>
      <c r="O840" s="1"/>
      <c r="P840" s="1"/>
      <c r="Q840" s="1"/>
      <c r="R840" s="1"/>
    </row>
    <row r="841" spans="1:18" ht="9.75" customHeight="1">
      <c r="A841" s="1"/>
      <c r="B841" s="1"/>
      <c r="C841" s="1"/>
      <c r="D841" s="1"/>
      <c r="E841" s="1"/>
      <c r="F841" s="1"/>
      <c r="G841" s="1"/>
      <c r="H841" s="1"/>
      <c r="I841" s="1"/>
      <c r="J841" s="1"/>
      <c r="K841" s="1"/>
      <c r="L841" s="1"/>
      <c r="M841" s="1"/>
      <c r="N841" s="1"/>
      <c r="O841" s="1"/>
      <c r="P841" s="1"/>
      <c r="Q841" s="1"/>
      <c r="R841" s="1"/>
    </row>
    <row r="842" spans="1:18" ht="9.75" customHeight="1">
      <c r="A842" s="1"/>
      <c r="B842" s="1"/>
      <c r="C842" s="1"/>
      <c r="D842" s="1"/>
      <c r="E842" s="1"/>
      <c r="F842" s="1"/>
      <c r="G842" s="1"/>
      <c r="H842" s="1"/>
      <c r="I842" s="1"/>
      <c r="J842" s="1"/>
      <c r="K842" s="1"/>
      <c r="L842" s="1"/>
      <c r="M842" s="1"/>
      <c r="N842" s="1"/>
      <c r="O842" s="1"/>
      <c r="P842" s="1"/>
      <c r="Q842" s="1"/>
      <c r="R842" s="1"/>
    </row>
    <row r="843" spans="1:18" ht="9.75" customHeight="1">
      <c r="A843" s="1"/>
      <c r="B843" s="1"/>
      <c r="C843" s="1"/>
      <c r="D843" s="1"/>
      <c r="E843" s="1"/>
      <c r="F843" s="1"/>
      <c r="G843" s="1"/>
      <c r="H843" s="1"/>
      <c r="I843" s="1"/>
      <c r="J843" s="1"/>
      <c r="K843" s="1"/>
      <c r="L843" s="1"/>
      <c r="M843" s="1"/>
      <c r="N843" s="1"/>
      <c r="O843" s="1"/>
      <c r="P843" s="1"/>
      <c r="Q843" s="1"/>
      <c r="R843" s="1"/>
    </row>
    <row r="844" spans="1:18" ht="9.75" customHeight="1">
      <c r="A844" s="1"/>
      <c r="B844" s="1"/>
      <c r="C844" s="1"/>
      <c r="D844" s="1"/>
      <c r="E844" s="1"/>
      <c r="F844" s="1"/>
      <c r="G844" s="1"/>
      <c r="H844" s="1"/>
      <c r="I844" s="1"/>
      <c r="J844" s="1"/>
      <c r="K844" s="1"/>
      <c r="L844" s="1"/>
      <c r="M844" s="1"/>
      <c r="N844" s="1"/>
      <c r="O844" s="1"/>
      <c r="P844" s="1"/>
      <c r="Q844" s="1"/>
      <c r="R844" s="1"/>
    </row>
    <row r="845" spans="1:18" ht="9.75" customHeight="1">
      <c r="A845" s="1"/>
      <c r="B845" s="1"/>
      <c r="C845" s="1"/>
      <c r="D845" s="1"/>
      <c r="E845" s="1"/>
      <c r="F845" s="1"/>
      <c r="G845" s="1"/>
      <c r="H845" s="1"/>
      <c r="I845" s="1"/>
      <c r="J845" s="1"/>
      <c r="K845" s="1"/>
      <c r="L845" s="1"/>
      <c r="M845" s="1"/>
      <c r="N845" s="1"/>
      <c r="O845" s="1"/>
      <c r="P845" s="1"/>
      <c r="Q845" s="1"/>
      <c r="R845" s="1"/>
    </row>
    <row r="846" spans="1:18" ht="9.75" customHeight="1">
      <c r="A846" s="1"/>
      <c r="B846" s="1"/>
      <c r="C846" s="1"/>
      <c r="D846" s="1"/>
      <c r="E846" s="1"/>
      <c r="F846" s="1"/>
      <c r="G846" s="1"/>
      <c r="H846" s="1"/>
      <c r="I846" s="1"/>
      <c r="J846" s="1"/>
      <c r="K846" s="1"/>
      <c r="L846" s="1"/>
      <c r="M846" s="1"/>
      <c r="N846" s="1"/>
      <c r="O846" s="1"/>
      <c r="P846" s="1"/>
      <c r="Q846" s="1"/>
      <c r="R846" s="1"/>
    </row>
    <row r="847" spans="1:18" ht="9.75" customHeight="1">
      <c r="A847" s="1"/>
      <c r="B847" s="1"/>
      <c r="C847" s="1"/>
      <c r="D847" s="1"/>
      <c r="E847" s="1"/>
      <c r="F847" s="1"/>
      <c r="G847" s="1"/>
      <c r="H847" s="1"/>
      <c r="I847" s="1"/>
      <c r="J847" s="1"/>
      <c r="K847" s="1"/>
      <c r="L847" s="1"/>
      <c r="M847" s="1"/>
      <c r="N847" s="1"/>
      <c r="O847" s="1"/>
      <c r="P847" s="1"/>
      <c r="Q847" s="1"/>
      <c r="R847" s="1"/>
    </row>
    <row r="848" spans="1:18" ht="9.75" customHeight="1">
      <c r="A848" s="1"/>
      <c r="B848" s="1"/>
      <c r="C848" s="1"/>
      <c r="D848" s="1"/>
      <c r="E848" s="1"/>
      <c r="F848" s="1"/>
      <c r="G848" s="1"/>
      <c r="H848" s="1"/>
      <c r="I848" s="1"/>
      <c r="J848" s="1"/>
      <c r="K848" s="1"/>
      <c r="L848" s="1"/>
      <c r="M848" s="1"/>
      <c r="N848" s="1"/>
      <c r="O848" s="1"/>
      <c r="P848" s="1"/>
      <c r="Q848" s="1"/>
      <c r="R848" s="1"/>
    </row>
    <row r="849" spans="1:18" ht="9.75" customHeight="1">
      <c r="A849" s="1"/>
      <c r="B849" s="1"/>
      <c r="C849" s="1"/>
      <c r="D849" s="1"/>
      <c r="E849" s="1"/>
      <c r="F849" s="1"/>
      <c r="G849" s="1"/>
      <c r="H849" s="1"/>
      <c r="I849" s="1"/>
      <c r="J849" s="1"/>
      <c r="K849" s="1"/>
      <c r="L849" s="1"/>
      <c r="M849" s="1"/>
      <c r="N849" s="1"/>
      <c r="O849" s="1"/>
      <c r="P849" s="1"/>
      <c r="Q849" s="1"/>
      <c r="R849" s="1"/>
    </row>
    <row r="850" spans="1:18" ht="9.75" customHeight="1">
      <c r="A850" s="1"/>
      <c r="B850" s="1"/>
      <c r="C850" s="1"/>
      <c r="D850" s="1"/>
      <c r="E850" s="1"/>
      <c r="F850" s="1"/>
      <c r="G850" s="1"/>
      <c r="H850" s="1"/>
      <c r="I850" s="1"/>
      <c r="J850" s="1"/>
      <c r="K850" s="1"/>
      <c r="L850" s="1"/>
      <c r="M850" s="1"/>
      <c r="N850" s="1"/>
      <c r="O850" s="1"/>
      <c r="P850" s="1"/>
      <c r="Q850" s="1"/>
      <c r="R850" s="1"/>
    </row>
    <row r="851" spans="1:18" ht="9.75" customHeight="1">
      <c r="A851" s="1"/>
      <c r="B851" s="1"/>
      <c r="C851" s="1"/>
      <c r="D851" s="1"/>
      <c r="E851" s="1"/>
      <c r="F851" s="1"/>
      <c r="G851" s="1"/>
      <c r="H851" s="1"/>
      <c r="I851" s="1"/>
      <c r="J851" s="1"/>
      <c r="K851" s="1"/>
      <c r="L851" s="1"/>
      <c r="M851" s="1"/>
      <c r="N851" s="1"/>
      <c r="O851" s="1"/>
      <c r="P851" s="1"/>
      <c r="Q851" s="1"/>
      <c r="R851" s="1"/>
    </row>
    <row r="852" spans="1:18" ht="9.75" customHeight="1">
      <c r="A852" s="1"/>
      <c r="B852" s="1"/>
      <c r="C852" s="1"/>
      <c r="D852" s="1"/>
      <c r="E852" s="1"/>
      <c r="F852" s="1"/>
      <c r="G852" s="1"/>
      <c r="H852" s="1"/>
      <c r="I852" s="1"/>
      <c r="J852" s="1"/>
      <c r="K852" s="1"/>
      <c r="L852" s="1"/>
      <c r="M852" s="1"/>
      <c r="N852" s="1"/>
      <c r="O852" s="1"/>
      <c r="P852" s="1"/>
      <c r="Q852" s="1"/>
      <c r="R852" s="1"/>
    </row>
    <row r="853" spans="1:18" ht="9.75" customHeight="1">
      <c r="A853" s="1"/>
      <c r="B853" s="1"/>
      <c r="C853" s="1"/>
      <c r="D853" s="1"/>
      <c r="E853" s="1"/>
      <c r="F853" s="1"/>
      <c r="G853" s="1"/>
      <c r="H853" s="1"/>
      <c r="I853" s="1"/>
      <c r="J853" s="1"/>
      <c r="K853" s="1"/>
      <c r="L853" s="1"/>
      <c r="M853" s="1"/>
      <c r="N853" s="1"/>
      <c r="O853" s="1"/>
      <c r="P853" s="1"/>
      <c r="Q853" s="1"/>
      <c r="R853" s="1"/>
    </row>
    <row r="854" spans="1:18" ht="9.75" customHeight="1">
      <c r="A854" s="1"/>
      <c r="B854" s="1"/>
      <c r="C854" s="1"/>
      <c r="D854" s="1"/>
      <c r="E854" s="1"/>
      <c r="F854" s="1"/>
      <c r="G854" s="1"/>
      <c r="H854" s="1"/>
      <c r="I854" s="1"/>
      <c r="J854" s="1"/>
      <c r="K854" s="1"/>
      <c r="L854" s="1"/>
      <c r="M854" s="1"/>
      <c r="N854" s="1"/>
      <c r="O854" s="1"/>
      <c r="P854" s="1"/>
      <c r="Q854" s="1"/>
      <c r="R854" s="1"/>
    </row>
    <row r="855" spans="1:18" ht="9.75" customHeight="1">
      <c r="A855" s="1"/>
      <c r="B855" s="1"/>
      <c r="C855" s="1"/>
      <c r="D855" s="1"/>
      <c r="E855" s="1"/>
      <c r="F855" s="1"/>
      <c r="G855" s="1"/>
      <c r="H855" s="1"/>
      <c r="I855" s="1"/>
      <c r="J855" s="1"/>
      <c r="K855" s="1"/>
      <c r="L855" s="1"/>
      <c r="M855" s="1"/>
      <c r="N855" s="1"/>
      <c r="O855" s="1"/>
      <c r="P855" s="1"/>
      <c r="Q855" s="1"/>
      <c r="R855" s="1"/>
    </row>
    <row r="856" spans="1:18" ht="9.75" customHeight="1">
      <c r="A856" s="1"/>
      <c r="B856" s="1"/>
      <c r="C856" s="1"/>
      <c r="D856" s="1"/>
      <c r="E856" s="1"/>
      <c r="F856" s="1"/>
      <c r="G856" s="1"/>
      <c r="H856" s="1"/>
      <c r="I856" s="1"/>
      <c r="J856" s="1"/>
      <c r="K856" s="1"/>
      <c r="L856" s="1"/>
      <c r="M856" s="1"/>
      <c r="N856" s="1"/>
      <c r="O856" s="1"/>
      <c r="P856" s="1"/>
      <c r="Q856" s="1"/>
      <c r="R856" s="1"/>
    </row>
    <row r="857" spans="1:18" ht="9.75" customHeight="1">
      <c r="A857" s="1"/>
      <c r="B857" s="1"/>
      <c r="C857" s="1"/>
      <c r="D857" s="1"/>
      <c r="E857" s="1"/>
      <c r="F857" s="1"/>
      <c r="G857" s="1"/>
      <c r="H857" s="1"/>
      <c r="I857" s="1"/>
      <c r="J857" s="1"/>
      <c r="K857" s="1"/>
      <c r="L857" s="1"/>
      <c r="M857" s="1"/>
      <c r="N857" s="1"/>
      <c r="O857" s="1"/>
      <c r="P857" s="1"/>
      <c r="Q857" s="1"/>
      <c r="R857" s="1"/>
    </row>
    <row r="858" spans="1:18" ht="9.75" customHeight="1">
      <c r="A858" s="1"/>
      <c r="B858" s="1"/>
      <c r="C858" s="1"/>
      <c r="D858" s="1"/>
      <c r="E858" s="1"/>
      <c r="F858" s="1"/>
      <c r="G858" s="1"/>
      <c r="H858" s="1"/>
      <c r="I858" s="1"/>
      <c r="J858" s="1"/>
      <c r="K858" s="1"/>
      <c r="L858" s="1"/>
      <c r="M858" s="1"/>
      <c r="N858" s="1"/>
      <c r="O858" s="1"/>
      <c r="P858" s="1"/>
      <c r="Q858" s="1"/>
      <c r="R858" s="1"/>
    </row>
    <row r="859" spans="1:18" ht="9.75" customHeight="1">
      <c r="A859" s="1"/>
      <c r="B859" s="1"/>
      <c r="C859" s="1"/>
      <c r="D859" s="1"/>
      <c r="E859" s="1"/>
      <c r="F859" s="1"/>
      <c r="G859" s="1"/>
      <c r="H859" s="1"/>
      <c r="I859" s="1"/>
      <c r="J859" s="1"/>
      <c r="K859" s="1"/>
      <c r="L859" s="1"/>
      <c r="M859" s="1"/>
      <c r="N859" s="1"/>
      <c r="O859" s="1"/>
      <c r="P859" s="1"/>
      <c r="Q859" s="1"/>
      <c r="R859" s="1"/>
    </row>
    <row r="860" spans="1:18" ht="9.75" customHeight="1">
      <c r="A860" s="1"/>
      <c r="B860" s="1"/>
      <c r="C860" s="1"/>
      <c r="D860" s="1"/>
      <c r="E860" s="1"/>
      <c r="F860" s="1"/>
      <c r="G860" s="1"/>
      <c r="H860" s="1"/>
      <c r="I860" s="1"/>
      <c r="J860" s="1"/>
      <c r="K860" s="1"/>
      <c r="L860" s="1"/>
      <c r="M860" s="1"/>
      <c r="N860" s="1"/>
      <c r="O860" s="1"/>
      <c r="P860" s="1"/>
      <c r="Q860" s="1"/>
      <c r="R860" s="1"/>
    </row>
    <row r="861" spans="1:18" ht="9.75" customHeight="1">
      <c r="A861" s="1"/>
      <c r="B861" s="1"/>
      <c r="C861" s="1"/>
      <c r="D861" s="1"/>
      <c r="E861" s="1"/>
      <c r="F861" s="1"/>
      <c r="G861" s="1"/>
      <c r="H861" s="1"/>
      <c r="I861" s="1"/>
      <c r="J861" s="1"/>
      <c r="K861" s="1"/>
      <c r="L861" s="1"/>
      <c r="M861" s="1"/>
      <c r="N861" s="1"/>
      <c r="O861" s="1"/>
      <c r="P861" s="1"/>
      <c r="Q861" s="1"/>
      <c r="R861" s="1"/>
    </row>
    <row r="862" spans="1:18" ht="9.75" customHeight="1">
      <c r="A862" s="1"/>
      <c r="B862" s="1"/>
      <c r="C862" s="1"/>
      <c r="D862" s="1"/>
      <c r="E862" s="1"/>
      <c r="F862" s="1"/>
      <c r="G862" s="1"/>
      <c r="H862" s="1"/>
      <c r="I862" s="1"/>
      <c r="J862" s="1"/>
      <c r="K862" s="1"/>
      <c r="L862" s="1"/>
      <c r="M862" s="1"/>
      <c r="N862" s="1"/>
      <c r="O862" s="1"/>
      <c r="P862" s="1"/>
      <c r="Q862" s="1"/>
      <c r="R862" s="1"/>
    </row>
    <row r="863" spans="1:18" ht="9.75" customHeight="1">
      <c r="A863" s="1"/>
      <c r="B863" s="1"/>
      <c r="C863" s="1"/>
      <c r="D863" s="1"/>
      <c r="E863" s="1"/>
      <c r="F863" s="1"/>
      <c r="G863" s="1"/>
      <c r="H863" s="1"/>
      <c r="I863" s="1"/>
      <c r="J863" s="1"/>
      <c r="K863" s="1"/>
      <c r="L863" s="1"/>
      <c r="M863" s="1"/>
      <c r="N863" s="1"/>
      <c r="O863" s="1"/>
      <c r="P863" s="1"/>
      <c r="Q863" s="1"/>
      <c r="R863" s="1"/>
    </row>
    <row r="864" spans="1:18" ht="9.75" customHeight="1">
      <c r="A864" s="1"/>
      <c r="B864" s="1"/>
      <c r="C864" s="1"/>
      <c r="D864" s="1"/>
      <c r="E864" s="1"/>
      <c r="F864" s="1"/>
      <c r="G864" s="1"/>
      <c r="H864" s="1"/>
      <c r="I864" s="1"/>
      <c r="J864" s="1"/>
      <c r="K864" s="1"/>
      <c r="L864" s="1"/>
      <c r="M864" s="1"/>
      <c r="N864" s="1"/>
      <c r="O864" s="1"/>
      <c r="P864" s="1"/>
      <c r="Q864" s="1"/>
      <c r="R864" s="1"/>
    </row>
    <row r="865" spans="1:18" ht="9.75" customHeight="1">
      <c r="A865" s="1"/>
      <c r="B865" s="1"/>
      <c r="C865" s="1"/>
      <c r="D865" s="1"/>
      <c r="E865" s="1"/>
      <c r="F865" s="1"/>
      <c r="G865" s="1"/>
      <c r="H865" s="1"/>
      <c r="I865" s="1"/>
      <c r="J865" s="1"/>
      <c r="K865" s="1"/>
      <c r="L865" s="1"/>
      <c r="M865" s="1"/>
      <c r="N865" s="1"/>
      <c r="O865" s="1"/>
      <c r="P865" s="1"/>
      <c r="Q865" s="1"/>
      <c r="R865" s="1"/>
    </row>
    <row r="866" spans="1:18" ht="9.75" customHeight="1">
      <c r="A866" s="1"/>
      <c r="B866" s="1"/>
      <c r="C866" s="1"/>
      <c r="D866" s="1"/>
      <c r="E866" s="1"/>
      <c r="F866" s="1"/>
      <c r="G866" s="1"/>
      <c r="H866" s="1"/>
      <c r="I866" s="1"/>
      <c r="J866" s="1"/>
      <c r="K866" s="1"/>
      <c r="L866" s="1"/>
      <c r="M866" s="1"/>
      <c r="N866" s="1"/>
      <c r="O866" s="1"/>
      <c r="P866" s="1"/>
      <c r="Q866" s="1"/>
      <c r="R866" s="1"/>
    </row>
    <row r="867" spans="1:18" ht="9.75" customHeight="1">
      <c r="A867" s="1"/>
      <c r="B867" s="1"/>
      <c r="C867" s="1"/>
      <c r="D867" s="1"/>
      <c r="E867" s="1"/>
      <c r="F867" s="1"/>
      <c r="G867" s="1"/>
      <c r="H867" s="1"/>
      <c r="I867" s="1"/>
      <c r="J867" s="1"/>
      <c r="K867" s="1"/>
      <c r="L867" s="1"/>
      <c r="M867" s="1"/>
      <c r="N867" s="1"/>
      <c r="O867" s="1"/>
      <c r="P867" s="1"/>
      <c r="Q867" s="1"/>
      <c r="R867" s="1"/>
    </row>
    <row r="868" spans="1:18" ht="9.75" customHeight="1">
      <c r="A868" s="1"/>
      <c r="B868" s="1"/>
      <c r="C868" s="1"/>
      <c r="D868" s="1"/>
      <c r="E868" s="1"/>
      <c r="F868" s="1"/>
      <c r="G868" s="1"/>
      <c r="H868" s="1"/>
      <c r="I868" s="1"/>
      <c r="J868" s="1"/>
      <c r="K868" s="1"/>
      <c r="L868" s="1"/>
      <c r="M868" s="1"/>
      <c r="N868" s="1"/>
      <c r="O868" s="1"/>
      <c r="P868" s="1"/>
      <c r="Q868" s="1"/>
      <c r="R868" s="1"/>
    </row>
    <row r="869" spans="1:18" ht="9.75" customHeight="1">
      <c r="A869" s="1"/>
      <c r="B869" s="1"/>
      <c r="C869" s="1"/>
      <c r="D869" s="1"/>
      <c r="E869" s="1"/>
      <c r="F869" s="1"/>
      <c r="G869" s="1"/>
      <c r="H869" s="1"/>
      <c r="I869" s="1"/>
      <c r="J869" s="1"/>
      <c r="K869" s="1"/>
      <c r="L869" s="1"/>
      <c r="M869" s="1"/>
      <c r="N869" s="1"/>
      <c r="O869" s="1"/>
      <c r="P869" s="1"/>
      <c r="Q869" s="1"/>
      <c r="R869" s="1"/>
    </row>
    <row r="870" spans="1:18" ht="9.75" customHeight="1">
      <c r="A870" s="1"/>
      <c r="B870" s="1"/>
      <c r="C870" s="1"/>
      <c r="D870" s="1"/>
      <c r="E870" s="1"/>
      <c r="F870" s="1"/>
      <c r="G870" s="1"/>
      <c r="H870" s="1"/>
      <c r="I870" s="1"/>
      <c r="J870" s="1"/>
      <c r="K870" s="1"/>
      <c r="L870" s="1"/>
      <c r="M870" s="1"/>
      <c r="N870" s="1"/>
      <c r="O870" s="1"/>
      <c r="P870" s="1"/>
      <c r="Q870" s="1"/>
      <c r="R870" s="1"/>
    </row>
    <row r="871" spans="1:18" ht="9.75" customHeight="1">
      <c r="A871" s="1"/>
      <c r="B871" s="1"/>
      <c r="C871" s="1"/>
      <c r="D871" s="1"/>
      <c r="E871" s="1"/>
      <c r="F871" s="1"/>
      <c r="G871" s="1"/>
      <c r="H871" s="1"/>
      <c r="I871" s="1"/>
      <c r="J871" s="1"/>
      <c r="K871" s="1"/>
      <c r="L871" s="1"/>
      <c r="M871" s="1"/>
      <c r="N871" s="1"/>
      <c r="O871" s="1"/>
      <c r="P871" s="1"/>
      <c r="Q871" s="1"/>
      <c r="R871" s="1"/>
    </row>
    <row r="872" spans="1:18" ht="9.75" customHeight="1">
      <c r="A872" s="1"/>
      <c r="B872" s="1"/>
      <c r="C872" s="1"/>
      <c r="D872" s="1"/>
      <c r="E872" s="1"/>
      <c r="F872" s="1"/>
      <c r="G872" s="1"/>
      <c r="H872" s="1"/>
      <c r="I872" s="1"/>
      <c r="J872" s="1"/>
      <c r="K872" s="1"/>
      <c r="L872" s="1"/>
      <c r="M872" s="1"/>
      <c r="N872" s="1"/>
      <c r="O872" s="1"/>
      <c r="P872" s="1"/>
      <c r="Q872" s="1"/>
      <c r="R872" s="1"/>
    </row>
    <row r="873" spans="1:18" ht="9.75" customHeight="1">
      <c r="A873" s="1"/>
      <c r="B873" s="1"/>
      <c r="C873" s="1"/>
      <c r="D873" s="1"/>
      <c r="E873" s="1"/>
      <c r="F873" s="1"/>
      <c r="G873" s="1"/>
      <c r="H873" s="1"/>
      <c r="I873" s="1"/>
      <c r="J873" s="1"/>
      <c r="K873" s="1"/>
      <c r="L873" s="1"/>
      <c r="M873" s="1"/>
      <c r="N873" s="1"/>
      <c r="O873" s="1"/>
      <c r="P873" s="1"/>
      <c r="Q873" s="1"/>
      <c r="R873" s="1"/>
    </row>
    <row r="874" spans="1:18" ht="9.75" customHeight="1">
      <c r="A874" s="1"/>
      <c r="B874" s="1"/>
      <c r="C874" s="1"/>
      <c r="D874" s="1"/>
      <c r="E874" s="1"/>
      <c r="F874" s="1"/>
      <c r="G874" s="1"/>
      <c r="H874" s="1"/>
      <c r="I874" s="1"/>
      <c r="J874" s="1"/>
      <c r="K874" s="1"/>
      <c r="L874" s="1"/>
      <c r="M874" s="1"/>
      <c r="N874" s="1"/>
      <c r="O874" s="1"/>
      <c r="P874" s="1"/>
      <c r="Q874" s="1"/>
      <c r="R874" s="1"/>
    </row>
    <row r="875" spans="1:18" ht="9.75" customHeight="1">
      <c r="A875" s="1"/>
      <c r="B875" s="1"/>
      <c r="C875" s="1"/>
      <c r="D875" s="1"/>
      <c r="E875" s="1"/>
      <c r="F875" s="1"/>
      <c r="G875" s="1"/>
      <c r="H875" s="1"/>
      <c r="I875" s="1"/>
      <c r="J875" s="1"/>
      <c r="K875" s="1"/>
      <c r="L875" s="1"/>
      <c r="M875" s="1"/>
      <c r="N875" s="1"/>
      <c r="O875" s="1"/>
      <c r="P875" s="1"/>
      <c r="Q875" s="1"/>
      <c r="R875" s="1"/>
    </row>
    <row r="876" spans="1:18" ht="9.75" customHeight="1">
      <c r="A876" s="1"/>
      <c r="B876" s="1"/>
      <c r="C876" s="1"/>
      <c r="D876" s="1"/>
      <c r="E876" s="1"/>
      <c r="F876" s="1"/>
      <c r="G876" s="1"/>
      <c r="H876" s="1"/>
      <c r="I876" s="1"/>
      <c r="J876" s="1"/>
      <c r="K876" s="1"/>
      <c r="L876" s="1"/>
      <c r="M876" s="1"/>
      <c r="N876" s="1"/>
      <c r="O876" s="1"/>
      <c r="P876" s="1"/>
      <c r="Q876" s="1"/>
      <c r="R876" s="1"/>
    </row>
    <row r="877" spans="1:18" ht="9.75" customHeight="1">
      <c r="A877" s="1"/>
      <c r="B877" s="1"/>
      <c r="C877" s="1"/>
      <c r="D877" s="1"/>
      <c r="E877" s="1"/>
      <c r="F877" s="1"/>
      <c r="G877" s="1"/>
      <c r="H877" s="1"/>
      <c r="I877" s="1"/>
      <c r="J877" s="1"/>
      <c r="K877" s="1"/>
      <c r="L877" s="1"/>
      <c r="M877" s="1"/>
      <c r="N877" s="1"/>
      <c r="O877" s="1"/>
      <c r="P877" s="1"/>
      <c r="Q877" s="1"/>
      <c r="R877" s="1"/>
    </row>
    <row r="878" spans="1:18" ht="9.75" customHeight="1">
      <c r="A878" s="1"/>
      <c r="B878" s="1"/>
      <c r="C878" s="1"/>
      <c r="D878" s="1"/>
      <c r="E878" s="1"/>
      <c r="F878" s="1"/>
      <c r="G878" s="1"/>
      <c r="H878" s="1"/>
      <c r="I878" s="1"/>
      <c r="J878" s="1"/>
      <c r="K878" s="1"/>
      <c r="L878" s="1"/>
      <c r="M878" s="1"/>
      <c r="N878" s="1"/>
      <c r="O878" s="1"/>
      <c r="P878" s="1"/>
      <c r="Q878" s="1"/>
      <c r="R878" s="1"/>
    </row>
    <row r="879" spans="1:18" ht="9.75" customHeight="1">
      <c r="A879" s="1"/>
      <c r="B879" s="1"/>
      <c r="C879" s="1"/>
      <c r="D879" s="1"/>
      <c r="E879" s="1"/>
      <c r="F879" s="1"/>
      <c r="G879" s="1"/>
      <c r="H879" s="1"/>
      <c r="I879" s="1"/>
      <c r="J879" s="1"/>
      <c r="K879" s="1"/>
      <c r="L879" s="1"/>
      <c r="M879" s="1"/>
      <c r="N879" s="1"/>
      <c r="O879" s="1"/>
      <c r="P879" s="1"/>
      <c r="Q879" s="1"/>
      <c r="R879" s="1"/>
    </row>
    <row r="880" spans="1:18" ht="9.75" customHeight="1">
      <c r="A880" s="1"/>
      <c r="B880" s="1"/>
      <c r="C880" s="1"/>
      <c r="D880" s="1"/>
      <c r="E880" s="1"/>
      <c r="F880" s="1"/>
      <c r="G880" s="1"/>
      <c r="H880" s="1"/>
      <c r="I880" s="1"/>
      <c r="J880" s="1"/>
      <c r="K880" s="1"/>
      <c r="L880" s="1"/>
      <c r="M880" s="1"/>
      <c r="N880" s="1"/>
      <c r="O880" s="1"/>
      <c r="P880" s="1"/>
      <c r="Q880" s="1"/>
      <c r="R880" s="1"/>
    </row>
    <row r="881" spans="1:18" ht="9.75" customHeight="1">
      <c r="A881" s="1"/>
      <c r="B881" s="1"/>
      <c r="C881" s="1"/>
      <c r="D881" s="1"/>
      <c r="E881" s="1"/>
      <c r="F881" s="1"/>
      <c r="G881" s="1"/>
      <c r="H881" s="1"/>
      <c r="I881" s="1"/>
      <c r="J881" s="1"/>
      <c r="K881" s="1"/>
      <c r="L881" s="1"/>
      <c r="M881" s="1"/>
      <c r="N881" s="1"/>
      <c r="O881" s="1"/>
      <c r="P881" s="1"/>
      <c r="Q881" s="1"/>
      <c r="R881" s="1"/>
    </row>
    <row r="882" spans="1:18" ht="9.75" customHeight="1">
      <c r="A882" s="1"/>
      <c r="B882" s="1"/>
      <c r="C882" s="1"/>
      <c r="D882" s="1"/>
      <c r="E882" s="1"/>
      <c r="F882" s="1"/>
      <c r="G882" s="1"/>
      <c r="H882" s="1"/>
      <c r="I882" s="1"/>
      <c r="J882" s="1"/>
      <c r="K882" s="1"/>
      <c r="L882" s="1"/>
      <c r="M882" s="1"/>
      <c r="N882" s="1"/>
      <c r="O882" s="1"/>
      <c r="P882" s="1"/>
      <c r="Q882" s="1"/>
      <c r="R882" s="1"/>
    </row>
    <row r="883" spans="1:18" ht="9.75" customHeight="1">
      <c r="A883" s="1"/>
      <c r="B883" s="1"/>
      <c r="C883" s="1"/>
      <c r="D883" s="1"/>
      <c r="E883" s="1"/>
      <c r="F883" s="1"/>
      <c r="G883" s="1"/>
      <c r="H883" s="1"/>
      <c r="I883" s="1"/>
      <c r="J883" s="1"/>
      <c r="K883" s="1"/>
      <c r="L883" s="1"/>
      <c r="M883" s="1"/>
      <c r="N883" s="1"/>
      <c r="O883" s="1"/>
      <c r="P883" s="1"/>
      <c r="Q883" s="1"/>
      <c r="R883" s="1"/>
    </row>
    <row r="884" spans="1:18" ht="9.75" customHeight="1">
      <c r="A884" s="1"/>
      <c r="B884" s="1"/>
      <c r="C884" s="1"/>
      <c r="D884" s="1"/>
      <c r="E884" s="1"/>
      <c r="F884" s="1"/>
      <c r="G884" s="1"/>
      <c r="H884" s="1"/>
      <c r="I884" s="1"/>
      <c r="J884" s="1"/>
      <c r="K884" s="1"/>
      <c r="L884" s="1"/>
      <c r="M884" s="1"/>
      <c r="N884" s="1"/>
      <c r="O884" s="1"/>
      <c r="P884" s="1"/>
      <c r="Q884" s="1"/>
      <c r="R884" s="1"/>
    </row>
    <row r="885" spans="1:18" ht="9.75" customHeight="1">
      <c r="A885" s="1"/>
      <c r="B885" s="1"/>
      <c r="C885" s="1"/>
      <c r="D885" s="1"/>
      <c r="E885" s="1"/>
      <c r="F885" s="1"/>
      <c r="G885" s="1"/>
      <c r="H885" s="1"/>
      <c r="I885" s="1"/>
      <c r="J885" s="1"/>
      <c r="K885" s="1"/>
      <c r="L885" s="1"/>
      <c r="M885" s="1"/>
      <c r="N885" s="1"/>
      <c r="O885" s="1"/>
      <c r="P885" s="1"/>
      <c r="Q885" s="1"/>
      <c r="R885" s="1"/>
    </row>
    <row r="886" spans="1:18" ht="9.75" customHeight="1">
      <c r="A886" s="1"/>
      <c r="B886" s="1"/>
      <c r="C886" s="1"/>
      <c r="D886" s="1"/>
      <c r="E886" s="1"/>
      <c r="F886" s="1"/>
      <c r="G886" s="1"/>
      <c r="H886" s="1"/>
      <c r="I886" s="1"/>
      <c r="J886" s="1"/>
      <c r="K886" s="1"/>
      <c r="L886" s="1"/>
      <c r="M886" s="1"/>
      <c r="N886" s="1"/>
      <c r="O886" s="1"/>
      <c r="P886" s="1"/>
      <c r="Q886" s="1"/>
      <c r="R886" s="1"/>
    </row>
    <row r="887" spans="1:18" ht="9.75" customHeight="1">
      <c r="A887" s="1"/>
      <c r="B887" s="1"/>
      <c r="C887" s="1"/>
      <c r="D887" s="1"/>
      <c r="E887" s="1"/>
      <c r="F887" s="1"/>
      <c r="G887" s="1"/>
      <c r="H887" s="1"/>
      <c r="I887" s="1"/>
      <c r="J887" s="1"/>
      <c r="K887" s="1"/>
      <c r="L887" s="1"/>
      <c r="M887" s="1"/>
      <c r="N887" s="1"/>
      <c r="O887" s="1"/>
      <c r="P887" s="1"/>
      <c r="Q887" s="1"/>
      <c r="R887" s="1"/>
    </row>
    <row r="888" spans="1:18" ht="9.75" customHeight="1">
      <c r="A888" s="1"/>
      <c r="B888" s="1"/>
      <c r="C888" s="1"/>
      <c r="D888" s="1"/>
      <c r="E888" s="1"/>
      <c r="F888" s="1"/>
      <c r="G888" s="1"/>
      <c r="H888" s="1"/>
      <c r="I888" s="1"/>
      <c r="J888" s="1"/>
      <c r="K888" s="1"/>
      <c r="L888" s="1"/>
      <c r="M888" s="1"/>
      <c r="N888" s="1"/>
      <c r="O888" s="1"/>
      <c r="P888" s="1"/>
      <c r="Q888" s="1"/>
      <c r="R888" s="1"/>
    </row>
    <row r="889" spans="1:18" ht="9.75" customHeight="1">
      <c r="A889" s="1"/>
      <c r="B889" s="1"/>
      <c r="C889" s="1"/>
      <c r="D889" s="1"/>
      <c r="E889" s="1"/>
      <c r="F889" s="1"/>
      <c r="G889" s="1"/>
      <c r="H889" s="1"/>
      <c r="I889" s="1"/>
      <c r="J889" s="1"/>
      <c r="K889" s="1"/>
      <c r="L889" s="1"/>
      <c r="M889" s="1"/>
      <c r="N889" s="1"/>
      <c r="O889" s="1"/>
      <c r="P889" s="1"/>
      <c r="Q889" s="1"/>
      <c r="R889" s="1"/>
    </row>
    <row r="890" spans="1:18" ht="9.75" customHeight="1">
      <c r="A890" s="1"/>
      <c r="B890" s="1"/>
      <c r="C890" s="1"/>
      <c r="D890" s="1"/>
      <c r="E890" s="1"/>
      <c r="F890" s="1"/>
      <c r="G890" s="1"/>
      <c r="H890" s="1"/>
      <c r="I890" s="1"/>
      <c r="J890" s="1"/>
      <c r="K890" s="1"/>
      <c r="L890" s="1"/>
      <c r="M890" s="1"/>
      <c r="N890" s="1"/>
      <c r="O890" s="1"/>
      <c r="P890" s="1"/>
      <c r="Q890" s="1"/>
      <c r="R890" s="1"/>
    </row>
    <row r="891" spans="1:18" ht="9.75" customHeight="1">
      <c r="A891" s="1"/>
      <c r="B891" s="1"/>
      <c r="C891" s="1"/>
      <c r="D891" s="1"/>
      <c r="E891" s="1"/>
      <c r="F891" s="1"/>
      <c r="G891" s="1"/>
      <c r="H891" s="1"/>
      <c r="I891" s="1"/>
      <c r="J891" s="1"/>
      <c r="K891" s="1"/>
      <c r="L891" s="1"/>
      <c r="M891" s="1"/>
      <c r="N891" s="1"/>
      <c r="O891" s="1"/>
      <c r="P891" s="1"/>
      <c r="Q891" s="1"/>
      <c r="R891" s="1"/>
    </row>
    <row r="892" spans="1:18" ht="9.75" customHeight="1">
      <c r="A892" s="1"/>
      <c r="B892" s="1"/>
      <c r="C892" s="1"/>
      <c r="D892" s="1"/>
      <c r="E892" s="1"/>
      <c r="F892" s="1"/>
      <c r="G892" s="1"/>
      <c r="H892" s="1"/>
      <c r="I892" s="1"/>
      <c r="J892" s="1"/>
      <c r="K892" s="1"/>
      <c r="L892" s="1"/>
      <c r="M892" s="1"/>
      <c r="N892" s="1"/>
      <c r="O892" s="1"/>
      <c r="P892" s="1"/>
      <c r="Q892" s="1"/>
      <c r="R892" s="1"/>
    </row>
    <row r="893" spans="1:18" ht="9.75" customHeight="1">
      <c r="A893" s="1"/>
      <c r="B893" s="1"/>
      <c r="C893" s="1"/>
      <c r="D893" s="1"/>
      <c r="E893" s="1"/>
      <c r="F893" s="1"/>
      <c r="G893" s="1"/>
      <c r="H893" s="1"/>
      <c r="I893" s="1"/>
      <c r="J893" s="1"/>
      <c r="K893" s="1"/>
      <c r="L893" s="1"/>
      <c r="M893" s="1"/>
      <c r="N893" s="1"/>
      <c r="O893" s="1"/>
      <c r="P893" s="1"/>
      <c r="Q893" s="1"/>
      <c r="R893" s="1"/>
    </row>
    <row r="894" spans="1:18" ht="9.75" customHeight="1">
      <c r="A894" s="1"/>
      <c r="B894" s="1"/>
      <c r="C894" s="1"/>
      <c r="D894" s="1"/>
      <c r="E894" s="1"/>
      <c r="F894" s="1"/>
      <c r="G894" s="1"/>
      <c r="H894" s="1"/>
      <c r="I894" s="1"/>
      <c r="J894" s="1"/>
      <c r="K894" s="1"/>
      <c r="L894" s="1"/>
      <c r="M894" s="1"/>
      <c r="N894" s="1"/>
      <c r="O894" s="1"/>
      <c r="P894" s="1"/>
      <c r="Q894" s="1"/>
      <c r="R894" s="1"/>
    </row>
    <row r="895" spans="1:18" ht="9.75" customHeight="1">
      <c r="A895" s="1"/>
      <c r="B895" s="1"/>
      <c r="C895" s="1"/>
      <c r="D895" s="1"/>
      <c r="E895" s="1"/>
      <c r="F895" s="1"/>
      <c r="G895" s="1"/>
      <c r="H895" s="1"/>
      <c r="I895" s="1"/>
      <c r="J895" s="1"/>
      <c r="K895" s="1"/>
      <c r="L895" s="1"/>
      <c r="M895" s="1"/>
      <c r="N895" s="1"/>
      <c r="O895" s="1"/>
      <c r="P895" s="1"/>
      <c r="Q895" s="1"/>
      <c r="R895" s="1"/>
    </row>
    <row r="896" spans="1:18" ht="9.75" customHeight="1">
      <c r="A896" s="1"/>
      <c r="B896" s="1"/>
      <c r="C896" s="1"/>
      <c r="D896" s="1"/>
      <c r="E896" s="1"/>
      <c r="F896" s="1"/>
      <c r="G896" s="1"/>
      <c r="H896" s="1"/>
      <c r="I896" s="1"/>
      <c r="J896" s="1"/>
      <c r="K896" s="1"/>
      <c r="L896" s="1"/>
      <c r="M896" s="1"/>
      <c r="N896" s="1"/>
      <c r="O896" s="1"/>
      <c r="P896" s="1"/>
      <c r="Q896" s="1"/>
      <c r="R896" s="1"/>
    </row>
    <row r="897" spans="1:18" ht="9.75" customHeight="1">
      <c r="A897" s="1"/>
      <c r="B897" s="1"/>
      <c r="C897" s="1"/>
      <c r="D897" s="1"/>
      <c r="E897" s="1"/>
      <c r="F897" s="1"/>
      <c r="G897" s="1"/>
      <c r="H897" s="1"/>
      <c r="I897" s="1"/>
      <c r="J897" s="1"/>
      <c r="K897" s="1"/>
      <c r="L897" s="1"/>
      <c r="M897" s="1"/>
      <c r="N897" s="1"/>
      <c r="O897" s="1"/>
      <c r="P897" s="1"/>
      <c r="Q897" s="1"/>
      <c r="R897" s="1"/>
    </row>
    <row r="898" spans="1:18" ht="9.75" customHeight="1">
      <c r="A898" s="1"/>
      <c r="B898" s="1"/>
      <c r="C898" s="1"/>
      <c r="D898" s="1"/>
      <c r="E898" s="1"/>
      <c r="F898" s="1"/>
      <c r="G898" s="1"/>
      <c r="H898" s="1"/>
      <c r="I898" s="1"/>
      <c r="J898" s="1"/>
      <c r="K898" s="1"/>
      <c r="L898" s="1"/>
      <c r="M898" s="1"/>
      <c r="N898" s="1"/>
      <c r="O898" s="1"/>
      <c r="P898" s="1"/>
      <c r="Q898" s="1"/>
      <c r="R898" s="1"/>
    </row>
    <row r="899" spans="1:18" ht="9.75" customHeight="1">
      <c r="A899" s="1"/>
      <c r="B899" s="1"/>
      <c r="C899" s="1"/>
      <c r="D899" s="1"/>
      <c r="E899" s="1"/>
      <c r="F899" s="1"/>
      <c r="G899" s="1"/>
      <c r="H899" s="1"/>
      <c r="I899" s="1"/>
      <c r="J899" s="1"/>
      <c r="K899" s="1"/>
      <c r="L899" s="1"/>
      <c r="M899" s="1"/>
      <c r="N899" s="1"/>
      <c r="O899" s="1"/>
      <c r="P899" s="1"/>
      <c r="Q899" s="1"/>
      <c r="R899" s="1"/>
    </row>
    <row r="900" spans="1:18" ht="9.75" customHeight="1">
      <c r="A900" s="1"/>
      <c r="B900" s="1"/>
      <c r="C900" s="1"/>
      <c r="D900" s="1"/>
      <c r="E900" s="1"/>
      <c r="F900" s="1"/>
      <c r="G900" s="1"/>
      <c r="H900" s="1"/>
      <c r="I900" s="1"/>
      <c r="J900" s="1"/>
      <c r="K900" s="1"/>
      <c r="L900" s="1"/>
      <c r="M900" s="1"/>
      <c r="N900" s="1"/>
      <c r="O900" s="1"/>
      <c r="P900" s="1"/>
      <c r="Q900" s="1"/>
      <c r="R900" s="1"/>
    </row>
    <row r="901" spans="1:18" ht="9.75" customHeight="1">
      <c r="A901" s="1"/>
      <c r="B901" s="1"/>
      <c r="C901" s="1"/>
      <c r="D901" s="1"/>
      <c r="E901" s="1"/>
      <c r="F901" s="1"/>
      <c r="G901" s="1"/>
      <c r="H901" s="1"/>
      <c r="I901" s="1"/>
      <c r="J901" s="1"/>
      <c r="K901" s="1"/>
      <c r="L901" s="1"/>
      <c r="M901" s="1"/>
      <c r="N901" s="1"/>
      <c r="O901" s="1"/>
      <c r="P901" s="1"/>
      <c r="Q901" s="1"/>
      <c r="R901" s="1"/>
    </row>
    <row r="902" spans="1:18" ht="9.75" customHeight="1">
      <c r="A902" s="1"/>
      <c r="B902" s="1"/>
      <c r="C902" s="1"/>
      <c r="D902" s="1"/>
      <c r="E902" s="1"/>
      <c r="F902" s="1"/>
      <c r="G902" s="1"/>
      <c r="H902" s="1"/>
      <c r="I902" s="1"/>
      <c r="J902" s="1"/>
      <c r="K902" s="1"/>
      <c r="L902" s="1"/>
      <c r="M902" s="1"/>
      <c r="N902" s="1"/>
      <c r="O902" s="1"/>
      <c r="P902" s="1"/>
      <c r="Q902" s="1"/>
      <c r="R902" s="1"/>
    </row>
    <row r="903" spans="1:18" ht="9.75" customHeight="1">
      <c r="A903" s="1"/>
      <c r="B903" s="1"/>
      <c r="C903" s="1"/>
      <c r="D903" s="1"/>
      <c r="E903" s="1"/>
      <c r="F903" s="1"/>
      <c r="G903" s="1"/>
      <c r="H903" s="1"/>
      <c r="I903" s="1"/>
      <c r="J903" s="1"/>
      <c r="K903" s="1"/>
      <c r="L903" s="1"/>
      <c r="M903" s="1"/>
      <c r="N903" s="1"/>
      <c r="O903" s="1"/>
      <c r="P903" s="1"/>
      <c r="Q903" s="1"/>
      <c r="R903" s="1"/>
    </row>
    <row r="904" spans="1:18" ht="9.75" customHeight="1">
      <c r="A904" s="1"/>
      <c r="B904" s="1"/>
      <c r="C904" s="1"/>
      <c r="D904" s="1"/>
      <c r="E904" s="1"/>
      <c r="F904" s="1"/>
      <c r="G904" s="1"/>
      <c r="H904" s="1"/>
      <c r="I904" s="1"/>
      <c r="J904" s="1"/>
      <c r="K904" s="1"/>
      <c r="L904" s="1"/>
      <c r="M904" s="1"/>
      <c r="N904" s="1"/>
      <c r="O904" s="1"/>
      <c r="P904" s="1"/>
      <c r="Q904" s="1"/>
      <c r="R904" s="1"/>
    </row>
    <row r="905" spans="1:18" ht="9.75" customHeight="1">
      <c r="A905" s="1"/>
      <c r="B905" s="1"/>
      <c r="C905" s="1"/>
      <c r="D905" s="1"/>
      <c r="E905" s="1"/>
      <c r="F905" s="1"/>
      <c r="G905" s="1"/>
      <c r="H905" s="1"/>
      <c r="I905" s="1"/>
      <c r="J905" s="1"/>
      <c r="K905" s="1"/>
      <c r="L905" s="1"/>
      <c r="M905" s="1"/>
      <c r="N905" s="1"/>
      <c r="O905" s="1"/>
      <c r="P905" s="1"/>
      <c r="Q905" s="1"/>
      <c r="R905" s="1"/>
    </row>
    <row r="906" spans="1:18" ht="9.75" customHeight="1">
      <c r="A906" s="1"/>
      <c r="B906" s="1"/>
      <c r="C906" s="1"/>
      <c r="D906" s="1"/>
      <c r="E906" s="1"/>
      <c r="F906" s="1"/>
      <c r="G906" s="1"/>
      <c r="H906" s="1"/>
      <c r="I906" s="1"/>
      <c r="J906" s="1"/>
      <c r="K906" s="1"/>
      <c r="L906" s="1"/>
      <c r="M906" s="1"/>
      <c r="N906" s="1"/>
      <c r="O906" s="1"/>
      <c r="P906" s="1"/>
      <c r="Q906" s="1"/>
      <c r="R906" s="1"/>
    </row>
    <row r="907" spans="1:18" ht="9.75" customHeight="1">
      <c r="A907" s="1"/>
      <c r="B907" s="1"/>
      <c r="C907" s="1"/>
      <c r="D907" s="1"/>
      <c r="E907" s="1"/>
      <c r="F907" s="1"/>
      <c r="G907" s="1"/>
      <c r="H907" s="1"/>
      <c r="I907" s="1"/>
      <c r="J907" s="1"/>
      <c r="K907" s="1"/>
      <c r="L907" s="1"/>
      <c r="M907" s="1"/>
      <c r="N907" s="1"/>
      <c r="O907" s="1"/>
      <c r="P907" s="1"/>
      <c r="Q907" s="1"/>
      <c r="R907" s="1"/>
    </row>
    <row r="908" spans="1:18" ht="9.75" customHeight="1">
      <c r="A908" s="1"/>
      <c r="B908" s="1"/>
      <c r="C908" s="1"/>
      <c r="D908" s="1"/>
      <c r="E908" s="1"/>
      <c r="F908" s="1"/>
      <c r="G908" s="1"/>
      <c r="H908" s="1"/>
      <c r="I908" s="1"/>
      <c r="J908" s="1"/>
      <c r="K908" s="1"/>
      <c r="L908" s="1"/>
      <c r="M908" s="1"/>
      <c r="N908" s="1"/>
      <c r="O908" s="1"/>
      <c r="P908" s="1"/>
      <c r="Q908" s="1"/>
      <c r="R908" s="1"/>
    </row>
    <row r="909" spans="1:18" ht="9.75" customHeight="1">
      <c r="A909" s="1"/>
      <c r="B909" s="1"/>
      <c r="C909" s="1"/>
      <c r="D909" s="1"/>
      <c r="E909" s="1"/>
      <c r="F909" s="1"/>
      <c r="G909" s="1"/>
      <c r="H909" s="1"/>
      <c r="I909" s="1"/>
      <c r="J909" s="1"/>
      <c r="K909" s="1"/>
      <c r="L909" s="1"/>
      <c r="M909" s="1"/>
      <c r="N909" s="1"/>
      <c r="O909" s="1"/>
      <c r="P909" s="1"/>
      <c r="Q909" s="1"/>
      <c r="R909" s="1"/>
    </row>
    <row r="910" spans="1:18" ht="9.75" customHeight="1">
      <c r="A910" s="1"/>
      <c r="B910" s="1"/>
      <c r="C910" s="1"/>
      <c r="D910" s="1"/>
      <c r="E910" s="1"/>
      <c r="F910" s="1"/>
      <c r="G910" s="1"/>
      <c r="H910" s="1"/>
      <c r="I910" s="1"/>
      <c r="J910" s="1"/>
      <c r="K910" s="1"/>
      <c r="L910" s="1"/>
      <c r="M910" s="1"/>
      <c r="N910" s="1"/>
      <c r="O910" s="1"/>
      <c r="P910" s="1"/>
      <c r="Q910" s="1"/>
      <c r="R910" s="1"/>
    </row>
    <row r="911" spans="1:18" ht="9.75" customHeight="1">
      <c r="A911" s="1"/>
      <c r="B911" s="1"/>
      <c r="C911" s="1"/>
      <c r="D911" s="1"/>
      <c r="E911" s="1"/>
      <c r="F911" s="1"/>
      <c r="G911" s="1"/>
      <c r="H911" s="1"/>
      <c r="I911" s="1"/>
      <c r="J911" s="1"/>
      <c r="K911" s="1"/>
      <c r="L911" s="1"/>
      <c r="M911" s="1"/>
      <c r="N911" s="1"/>
      <c r="O911" s="1"/>
      <c r="P911" s="1"/>
      <c r="Q911" s="1"/>
      <c r="R911" s="1"/>
    </row>
    <row r="912" spans="1:18" ht="9.75" customHeight="1">
      <c r="A912" s="1"/>
      <c r="B912" s="1"/>
      <c r="C912" s="1"/>
      <c r="D912" s="1"/>
      <c r="E912" s="1"/>
      <c r="F912" s="1"/>
      <c r="G912" s="1"/>
      <c r="H912" s="1"/>
      <c r="I912" s="1"/>
      <c r="J912" s="1"/>
      <c r="K912" s="1"/>
      <c r="L912" s="1"/>
      <c r="M912" s="1"/>
      <c r="N912" s="1"/>
      <c r="O912" s="1"/>
      <c r="P912" s="1"/>
      <c r="Q912" s="1"/>
      <c r="R912" s="1"/>
    </row>
    <row r="913" spans="1:18" ht="9.75" customHeight="1">
      <c r="A913" s="1"/>
      <c r="B913" s="1"/>
      <c r="C913" s="1"/>
      <c r="D913" s="1"/>
      <c r="E913" s="1"/>
      <c r="F913" s="1"/>
      <c r="G913" s="1"/>
      <c r="H913" s="1"/>
      <c r="I913" s="1"/>
      <c r="J913" s="1"/>
      <c r="K913" s="1"/>
      <c r="L913" s="1"/>
      <c r="M913" s="1"/>
      <c r="N913" s="1"/>
      <c r="O913" s="1"/>
      <c r="P913" s="1"/>
      <c r="Q913" s="1"/>
      <c r="R913" s="1"/>
    </row>
    <row r="914" spans="1:18" ht="9.75" customHeight="1">
      <c r="A914" s="1"/>
      <c r="B914" s="1"/>
      <c r="C914" s="1"/>
      <c r="D914" s="1"/>
      <c r="E914" s="1"/>
      <c r="F914" s="1"/>
      <c r="G914" s="1"/>
      <c r="H914" s="1"/>
      <c r="I914" s="1"/>
      <c r="J914" s="1"/>
      <c r="K914" s="1"/>
      <c r="L914" s="1"/>
      <c r="M914" s="1"/>
      <c r="N914" s="1"/>
      <c r="O914" s="1"/>
      <c r="P914" s="1"/>
      <c r="Q914" s="1"/>
      <c r="R914" s="1"/>
    </row>
    <row r="915" spans="1:18" ht="9.75" customHeight="1">
      <c r="A915" s="1"/>
      <c r="B915" s="1"/>
      <c r="C915" s="1"/>
      <c r="D915" s="1"/>
      <c r="E915" s="1"/>
      <c r="F915" s="1"/>
      <c r="G915" s="1"/>
      <c r="H915" s="1"/>
      <c r="I915" s="1"/>
      <c r="J915" s="1"/>
      <c r="K915" s="1"/>
      <c r="L915" s="1"/>
      <c r="M915" s="1"/>
      <c r="N915" s="1"/>
      <c r="O915" s="1"/>
      <c r="P915" s="1"/>
      <c r="Q915" s="1"/>
      <c r="R915" s="1"/>
    </row>
    <row r="916" spans="1:18" ht="9.75" customHeight="1">
      <c r="A916" s="1"/>
      <c r="B916" s="1"/>
      <c r="C916" s="1"/>
      <c r="D916" s="1"/>
      <c r="E916" s="1"/>
      <c r="F916" s="1"/>
      <c r="G916" s="1"/>
      <c r="H916" s="1"/>
      <c r="I916" s="1"/>
      <c r="J916" s="1"/>
      <c r="K916" s="1"/>
      <c r="L916" s="1"/>
      <c r="M916" s="1"/>
      <c r="N916" s="1"/>
      <c r="O916" s="1"/>
      <c r="P916" s="1"/>
      <c r="Q916" s="1"/>
      <c r="R916" s="1"/>
    </row>
    <row r="917" spans="1:18" ht="9.75" customHeight="1">
      <c r="A917" s="1"/>
      <c r="B917" s="1"/>
      <c r="C917" s="1"/>
      <c r="D917" s="1"/>
      <c r="E917" s="1"/>
      <c r="F917" s="1"/>
      <c r="G917" s="1"/>
      <c r="H917" s="1"/>
      <c r="I917" s="1"/>
      <c r="J917" s="1"/>
      <c r="K917" s="1"/>
      <c r="L917" s="1"/>
      <c r="M917" s="1"/>
      <c r="N917" s="1"/>
      <c r="O917" s="1"/>
      <c r="P917" s="1"/>
      <c r="Q917" s="1"/>
      <c r="R917" s="1"/>
    </row>
    <row r="918" spans="1:18" ht="9.75" customHeight="1">
      <c r="A918" s="1"/>
      <c r="B918" s="1"/>
      <c r="C918" s="1"/>
      <c r="D918" s="1"/>
      <c r="E918" s="1"/>
      <c r="F918" s="1"/>
      <c r="G918" s="1"/>
      <c r="H918" s="1"/>
      <c r="I918" s="1"/>
      <c r="J918" s="1"/>
      <c r="K918" s="1"/>
      <c r="L918" s="1"/>
      <c r="M918" s="1"/>
      <c r="N918" s="1"/>
      <c r="O918" s="1"/>
      <c r="P918" s="1"/>
      <c r="Q918" s="1"/>
      <c r="R918" s="1"/>
    </row>
    <row r="919" spans="1:18" ht="9.75" customHeight="1">
      <c r="A919" s="1"/>
      <c r="B919" s="1"/>
      <c r="C919" s="1"/>
      <c r="D919" s="1"/>
      <c r="E919" s="1"/>
      <c r="F919" s="1"/>
      <c r="G919" s="1"/>
      <c r="H919" s="1"/>
      <c r="I919" s="1"/>
      <c r="J919" s="1"/>
      <c r="K919" s="1"/>
      <c r="L919" s="1"/>
      <c r="M919" s="1"/>
      <c r="N919" s="1"/>
      <c r="O919" s="1"/>
      <c r="P919" s="1"/>
      <c r="Q919" s="1"/>
      <c r="R919" s="1"/>
    </row>
    <row r="920" spans="1:18" ht="9.75" customHeight="1">
      <c r="A920" s="1"/>
      <c r="B920" s="1"/>
      <c r="C920" s="1"/>
      <c r="D920" s="1"/>
      <c r="E920" s="1"/>
      <c r="F920" s="1"/>
      <c r="G920" s="1"/>
      <c r="H920" s="1"/>
      <c r="I920" s="1"/>
      <c r="J920" s="1"/>
      <c r="K920" s="1"/>
      <c r="L920" s="1"/>
      <c r="M920" s="1"/>
      <c r="N920" s="1"/>
      <c r="O920" s="1"/>
      <c r="P920" s="1"/>
      <c r="Q920" s="1"/>
      <c r="R920" s="1"/>
    </row>
    <row r="921" spans="1:18" ht="9.75" customHeight="1">
      <c r="A921" s="1"/>
      <c r="B921" s="1"/>
      <c r="C921" s="1"/>
      <c r="D921" s="1"/>
      <c r="E921" s="1"/>
      <c r="F921" s="1"/>
      <c r="G921" s="1"/>
      <c r="H921" s="1"/>
      <c r="I921" s="1"/>
      <c r="J921" s="1"/>
      <c r="K921" s="1"/>
      <c r="L921" s="1"/>
      <c r="M921" s="1"/>
      <c r="N921" s="1"/>
      <c r="O921" s="1"/>
      <c r="P921" s="1"/>
      <c r="Q921" s="1"/>
      <c r="R921" s="1"/>
    </row>
    <row r="922" spans="1:18" ht="9.75" customHeight="1">
      <c r="A922" s="1"/>
      <c r="B922" s="1"/>
      <c r="C922" s="1"/>
      <c r="D922" s="1"/>
      <c r="E922" s="1"/>
      <c r="F922" s="1"/>
      <c r="G922" s="1"/>
      <c r="H922" s="1"/>
      <c r="I922" s="1"/>
      <c r="J922" s="1"/>
      <c r="K922" s="1"/>
      <c r="L922" s="1"/>
      <c r="M922" s="1"/>
      <c r="N922" s="1"/>
      <c r="O922" s="1"/>
      <c r="P922" s="1"/>
      <c r="Q922" s="1"/>
      <c r="R922" s="1"/>
    </row>
    <row r="923" spans="1:18" ht="9.75" customHeight="1">
      <c r="A923" s="1"/>
      <c r="B923" s="1"/>
      <c r="C923" s="1"/>
      <c r="D923" s="1"/>
      <c r="E923" s="1"/>
      <c r="F923" s="1"/>
      <c r="G923" s="1"/>
      <c r="H923" s="1"/>
      <c r="I923" s="1"/>
      <c r="J923" s="1"/>
      <c r="K923" s="1"/>
      <c r="L923" s="1"/>
      <c r="M923" s="1"/>
      <c r="N923" s="1"/>
      <c r="O923" s="1"/>
      <c r="P923" s="1"/>
      <c r="Q923" s="1"/>
      <c r="R923" s="1"/>
    </row>
    <row r="924" spans="1:18" ht="9.75" customHeight="1">
      <c r="A924" s="1"/>
      <c r="B924" s="1"/>
      <c r="C924" s="1"/>
      <c r="D924" s="1"/>
      <c r="E924" s="1"/>
      <c r="F924" s="1"/>
      <c r="G924" s="1"/>
      <c r="H924" s="1"/>
      <c r="I924" s="1"/>
      <c r="J924" s="1"/>
      <c r="K924" s="1"/>
      <c r="L924" s="1"/>
      <c r="M924" s="1"/>
      <c r="N924" s="1"/>
      <c r="O924" s="1"/>
      <c r="P924" s="1"/>
      <c r="Q924" s="1"/>
      <c r="R924" s="1"/>
    </row>
    <row r="925" spans="1:18" ht="9.75" customHeight="1">
      <c r="A925" s="1"/>
      <c r="B925" s="1"/>
      <c r="C925" s="1"/>
      <c r="D925" s="1"/>
      <c r="E925" s="1"/>
      <c r="F925" s="1"/>
      <c r="G925" s="1"/>
      <c r="H925" s="1"/>
      <c r="I925" s="1"/>
      <c r="J925" s="1"/>
      <c r="K925" s="1"/>
      <c r="L925" s="1"/>
      <c r="M925" s="1"/>
      <c r="N925" s="1"/>
      <c r="O925" s="1"/>
      <c r="P925" s="1"/>
      <c r="Q925" s="1"/>
      <c r="R925" s="1"/>
    </row>
    <row r="926" spans="1:18" ht="9.75" customHeight="1">
      <c r="A926" s="1"/>
      <c r="B926" s="1"/>
      <c r="C926" s="1"/>
      <c r="D926" s="1"/>
      <c r="E926" s="1"/>
      <c r="F926" s="1"/>
      <c r="G926" s="1"/>
      <c r="H926" s="1"/>
      <c r="I926" s="1"/>
      <c r="J926" s="1"/>
      <c r="K926" s="1"/>
      <c r="L926" s="1"/>
      <c r="M926" s="1"/>
      <c r="N926" s="1"/>
      <c r="O926" s="1"/>
      <c r="P926" s="1"/>
      <c r="Q926" s="1"/>
      <c r="R926" s="1"/>
    </row>
    <row r="927" spans="1:18" ht="9.75" customHeight="1">
      <c r="A927" s="1"/>
      <c r="B927" s="1"/>
      <c r="C927" s="1"/>
      <c r="D927" s="1"/>
      <c r="E927" s="1"/>
      <c r="F927" s="1"/>
      <c r="G927" s="1"/>
      <c r="H927" s="1"/>
      <c r="I927" s="1"/>
      <c r="J927" s="1"/>
      <c r="K927" s="1"/>
      <c r="L927" s="1"/>
      <c r="M927" s="1"/>
      <c r="N927" s="1"/>
      <c r="O927" s="1"/>
      <c r="P927" s="1"/>
      <c r="Q927" s="1"/>
      <c r="R927" s="1"/>
    </row>
    <row r="928" spans="1:18" ht="9.75" customHeight="1">
      <c r="A928" s="1"/>
      <c r="B928" s="1"/>
      <c r="C928" s="1"/>
      <c r="D928" s="1"/>
      <c r="E928" s="1"/>
      <c r="F928" s="1"/>
      <c r="G928" s="1"/>
      <c r="H928" s="1"/>
      <c r="I928" s="1"/>
      <c r="J928" s="1"/>
      <c r="K928" s="1"/>
      <c r="L928" s="1"/>
      <c r="M928" s="1"/>
      <c r="N928" s="1"/>
      <c r="O928" s="1"/>
      <c r="P928" s="1"/>
      <c r="Q928" s="1"/>
      <c r="R928" s="1"/>
    </row>
    <row r="929" spans="1:18" ht="9.75" customHeight="1">
      <c r="A929" s="1"/>
      <c r="B929" s="1"/>
      <c r="C929" s="1"/>
      <c r="D929" s="1"/>
      <c r="E929" s="1"/>
      <c r="F929" s="1"/>
      <c r="G929" s="1"/>
      <c r="H929" s="1"/>
      <c r="I929" s="1"/>
      <c r="J929" s="1"/>
      <c r="K929" s="1"/>
      <c r="L929" s="1"/>
      <c r="M929" s="1"/>
      <c r="N929" s="1"/>
      <c r="O929" s="1"/>
      <c r="P929" s="1"/>
      <c r="Q929" s="1"/>
      <c r="R929" s="1"/>
    </row>
    <row r="930" spans="1:18" ht="9.75" customHeight="1">
      <c r="A930" s="1"/>
      <c r="B930" s="1"/>
      <c r="C930" s="1"/>
      <c r="D930" s="1"/>
      <c r="E930" s="1"/>
      <c r="F930" s="1"/>
      <c r="G930" s="1"/>
      <c r="H930" s="1"/>
      <c r="I930" s="1"/>
      <c r="J930" s="1"/>
      <c r="K930" s="1"/>
      <c r="L930" s="1"/>
      <c r="M930" s="1"/>
      <c r="N930" s="1"/>
      <c r="O930" s="1"/>
      <c r="P930" s="1"/>
      <c r="Q930" s="1"/>
      <c r="R930" s="1"/>
    </row>
    <row r="931" spans="1:18" ht="9.75" customHeight="1">
      <c r="A931" s="1"/>
      <c r="B931" s="1"/>
      <c r="C931" s="1"/>
      <c r="D931" s="1"/>
      <c r="E931" s="1"/>
      <c r="F931" s="1"/>
      <c r="G931" s="1"/>
      <c r="H931" s="1"/>
      <c r="I931" s="1"/>
      <c r="J931" s="1"/>
      <c r="K931" s="1"/>
      <c r="L931" s="1"/>
      <c r="M931" s="1"/>
      <c r="N931" s="1"/>
      <c r="O931" s="1"/>
      <c r="P931" s="1"/>
      <c r="Q931" s="1"/>
      <c r="R931" s="1"/>
    </row>
    <row r="932" spans="1:18" ht="9.75" customHeight="1">
      <c r="A932" s="1"/>
      <c r="B932" s="1"/>
      <c r="C932" s="1"/>
      <c r="D932" s="1"/>
      <c r="E932" s="1"/>
      <c r="F932" s="1"/>
      <c r="G932" s="1"/>
      <c r="H932" s="1"/>
      <c r="I932" s="1"/>
      <c r="J932" s="1"/>
      <c r="K932" s="1"/>
      <c r="L932" s="1"/>
      <c r="M932" s="1"/>
      <c r="N932" s="1"/>
      <c r="O932" s="1"/>
      <c r="P932" s="1"/>
      <c r="Q932" s="1"/>
      <c r="R932" s="1"/>
    </row>
    <row r="933" spans="1:18" ht="9.75" customHeight="1">
      <c r="A933" s="1"/>
      <c r="B933" s="1"/>
      <c r="C933" s="1"/>
      <c r="D933" s="1"/>
      <c r="E933" s="1"/>
      <c r="F933" s="1"/>
      <c r="G933" s="1"/>
      <c r="H933" s="1"/>
      <c r="I933" s="1"/>
      <c r="J933" s="1"/>
      <c r="K933" s="1"/>
      <c r="L933" s="1"/>
      <c r="M933" s="1"/>
      <c r="N933" s="1"/>
      <c r="O933" s="1"/>
      <c r="P933" s="1"/>
      <c r="Q933" s="1"/>
      <c r="R933" s="1"/>
    </row>
    <row r="934" spans="1:18" ht="9.75" customHeight="1">
      <c r="A934" s="1"/>
      <c r="B934" s="1"/>
      <c r="C934" s="1"/>
      <c r="D934" s="1"/>
      <c r="E934" s="1"/>
      <c r="F934" s="1"/>
      <c r="G934" s="1"/>
      <c r="H934" s="1"/>
      <c r="I934" s="1"/>
      <c r="J934" s="1"/>
      <c r="K934" s="1"/>
      <c r="L934" s="1"/>
      <c r="M934" s="1"/>
      <c r="N934" s="1"/>
      <c r="O934" s="1"/>
      <c r="P934" s="1"/>
      <c r="Q934" s="1"/>
      <c r="R934" s="1"/>
    </row>
    <row r="935" spans="1:18" ht="9.75" customHeight="1">
      <c r="A935" s="1"/>
      <c r="B935" s="1"/>
      <c r="C935" s="1"/>
      <c r="D935" s="1"/>
      <c r="E935" s="1"/>
      <c r="F935" s="1"/>
      <c r="G935" s="1"/>
      <c r="H935" s="1"/>
      <c r="I935" s="1"/>
      <c r="J935" s="1"/>
      <c r="K935" s="1"/>
      <c r="L935" s="1"/>
      <c r="M935" s="1"/>
      <c r="N935" s="1"/>
      <c r="O935" s="1"/>
      <c r="P935" s="1"/>
      <c r="Q935" s="1"/>
      <c r="R935" s="1"/>
    </row>
    <row r="936" spans="1:18" ht="9.75" customHeight="1">
      <c r="A936" s="1"/>
      <c r="B936" s="1"/>
      <c r="C936" s="1"/>
      <c r="D936" s="1"/>
      <c r="E936" s="1"/>
      <c r="F936" s="1"/>
      <c r="G936" s="1"/>
      <c r="H936" s="1"/>
      <c r="I936" s="1"/>
      <c r="J936" s="1"/>
      <c r="K936" s="1"/>
      <c r="L936" s="1"/>
      <c r="M936" s="1"/>
      <c r="N936" s="1"/>
      <c r="O936" s="1"/>
      <c r="P936" s="1"/>
      <c r="Q936" s="1"/>
      <c r="R936" s="1"/>
    </row>
    <row r="937" spans="1:18" ht="9.75" customHeight="1">
      <c r="A937" s="1"/>
      <c r="B937" s="1"/>
      <c r="C937" s="1"/>
      <c r="D937" s="1"/>
      <c r="E937" s="1"/>
      <c r="F937" s="1"/>
      <c r="G937" s="1"/>
      <c r="H937" s="1"/>
      <c r="I937" s="1"/>
      <c r="J937" s="1"/>
      <c r="K937" s="1"/>
      <c r="L937" s="1"/>
      <c r="M937" s="1"/>
      <c r="N937" s="1"/>
      <c r="O937" s="1"/>
      <c r="P937" s="1"/>
      <c r="Q937" s="1"/>
      <c r="R937" s="1"/>
    </row>
    <row r="938" spans="1:18" ht="9.75" customHeight="1">
      <c r="A938" s="1"/>
      <c r="B938" s="1"/>
      <c r="C938" s="1"/>
      <c r="D938" s="1"/>
      <c r="E938" s="1"/>
      <c r="F938" s="1"/>
      <c r="G938" s="1"/>
      <c r="H938" s="1"/>
      <c r="I938" s="1"/>
      <c r="J938" s="1"/>
      <c r="K938" s="1"/>
      <c r="L938" s="1"/>
      <c r="M938" s="1"/>
      <c r="N938" s="1"/>
      <c r="O938" s="1"/>
      <c r="P938" s="1"/>
      <c r="Q938" s="1"/>
      <c r="R938" s="1"/>
    </row>
    <row r="939" spans="1:18" ht="9.75" customHeight="1">
      <c r="A939" s="1"/>
      <c r="B939" s="1"/>
      <c r="C939" s="1"/>
      <c r="D939" s="1"/>
      <c r="E939" s="1"/>
      <c r="F939" s="1"/>
      <c r="G939" s="1"/>
      <c r="H939" s="1"/>
      <c r="I939" s="1"/>
      <c r="J939" s="1"/>
      <c r="K939" s="1"/>
      <c r="L939" s="1"/>
      <c r="M939" s="1"/>
      <c r="N939" s="1"/>
      <c r="O939" s="1"/>
      <c r="P939" s="1"/>
      <c r="Q939" s="1"/>
      <c r="R939" s="1"/>
    </row>
    <row r="940" spans="1:18" ht="9.75" customHeight="1">
      <c r="A940" s="1"/>
      <c r="B940" s="1"/>
      <c r="C940" s="1"/>
      <c r="D940" s="1"/>
      <c r="E940" s="1"/>
      <c r="F940" s="1"/>
      <c r="G940" s="1"/>
      <c r="H940" s="1"/>
      <c r="I940" s="1"/>
      <c r="J940" s="1"/>
      <c r="K940" s="1"/>
      <c r="L940" s="1"/>
      <c r="M940" s="1"/>
      <c r="N940" s="1"/>
      <c r="O940" s="1"/>
      <c r="P940" s="1"/>
      <c r="Q940" s="1"/>
      <c r="R940" s="1"/>
    </row>
    <row r="941" spans="1:18" ht="9.75" customHeight="1">
      <c r="A941" s="1"/>
      <c r="B941" s="1"/>
      <c r="C941" s="1"/>
      <c r="D941" s="1"/>
      <c r="E941" s="1"/>
      <c r="F941" s="1"/>
      <c r="G941" s="1"/>
      <c r="H941" s="1"/>
      <c r="I941" s="1"/>
      <c r="J941" s="1"/>
      <c r="K941" s="1"/>
      <c r="L941" s="1"/>
      <c r="M941" s="1"/>
      <c r="N941" s="1"/>
      <c r="O941" s="1"/>
      <c r="P941" s="1"/>
      <c r="Q941" s="1"/>
      <c r="R941" s="1"/>
    </row>
    <row r="942" spans="1:18" ht="9.75" customHeight="1">
      <c r="A942" s="1"/>
      <c r="B942" s="1"/>
      <c r="C942" s="1"/>
      <c r="D942" s="1"/>
      <c r="E942" s="1"/>
      <c r="F942" s="1"/>
      <c r="G942" s="1"/>
      <c r="H942" s="1"/>
      <c r="I942" s="1"/>
      <c r="J942" s="1"/>
      <c r="K942" s="1"/>
      <c r="L942" s="1"/>
      <c r="M942" s="1"/>
      <c r="N942" s="1"/>
      <c r="O942" s="1"/>
      <c r="P942" s="1"/>
      <c r="Q942" s="1"/>
      <c r="R942" s="1"/>
    </row>
    <row r="943" spans="1:18" ht="9.75" customHeight="1">
      <c r="A943" s="1"/>
      <c r="B943" s="1"/>
      <c r="C943" s="1"/>
      <c r="D943" s="1"/>
      <c r="E943" s="1"/>
      <c r="F943" s="1"/>
      <c r="G943" s="1"/>
      <c r="H943" s="1"/>
      <c r="I943" s="1"/>
      <c r="J943" s="1"/>
      <c r="K943" s="1"/>
      <c r="L943" s="1"/>
      <c r="M943" s="1"/>
      <c r="N943" s="1"/>
      <c r="O943" s="1"/>
      <c r="P943" s="1"/>
      <c r="Q943" s="1"/>
      <c r="R943" s="1"/>
    </row>
    <row r="944" spans="1:18" ht="9.75" customHeight="1">
      <c r="A944" s="1"/>
      <c r="B944" s="1"/>
      <c r="C944" s="1"/>
      <c r="D944" s="1"/>
      <c r="E944" s="1"/>
      <c r="F944" s="1"/>
      <c r="G944" s="1"/>
      <c r="H944" s="1"/>
      <c r="I944" s="1"/>
      <c r="J944" s="1"/>
      <c r="K944" s="1"/>
      <c r="L944" s="1"/>
      <c r="M944" s="1"/>
      <c r="N944" s="1"/>
      <c r="O944" s="1"/>
      <c r="P944" s="1"/>
      <c r="Q944" s="1"/>
      <c r="R944" s="1"/>
    </row>
    <row r="945" spans="1:18" ht="9.75" customHeight="1">
      <c r="A945" s="1"/>
      <c r="B945" s="1"/>
      <c r="C945" s="1"/>
      <c r="D945" s="1"/>
      <c r="E945" s="1"/>
      <c r="F945" s="1"/>
      <c r="G945" s="1"/>
      <c r="H945" s="1"/>
      <c r="I945" s="1"/>
      <c r="J945" s="1"/>
      <c r="K945" s="1"/>
      <c r="L945" s="1"/>
      <c r="M945" s="1"/>
      <c r="N945" s="1"/>
      <c r="O945" s="1"/>
      <c r="P945" s="1"/>
      <c r="Q945" s="1"/>
      <c r="R945" s="1"/>
    </row>
    <row r="946" spans="1:18" ht="9.75" customHeight="1">
      <c r="A946" s="1"/>
      <c r="B946" s="1"/>
      <c r="C946" s="1"/>
      <c r="D946" s="1"/>
      <c r="E946" s="1"/>
      <c r="F946" s="1"/>
      <c r="G946" s="1"/>
      <c r="H946" s="1"/>
      <c r="I946" s="1"/>
      <c r="J946" s="1"/>
      <c r="K946" s="1"/>
      <c r="L946" s="1"/>
      <c r="M946" s="1"/>
      <c r="N946" s="1"/>
      <c r="O946" s="1"/>
      <c r="P946" s="1"/>
      <c r="Q946" s="1"/>
      <c r="R946" s="1"/>
    </row>
    <row r="947" spans="1:18" ht="9.75" customHeight="1">
      <c r="A947" s="1"/>
      <c r="B947" s="1"/>
      <c r="C947" s="1"/>
      <c r="D947" s="1"/>
      <c r="E947" s="1"/>
      <c r="F947" s="1"/>
      <c r="G947" s="1"/>
      <c r="H947" s="1"/>
      <c r="I947" s="1"/>
      <c r="J947" s="1"/>
      <c r="K947" s="1"/>
      <c r="L947" s="1"/>
      <c r="M947" s="1"/>
      <c r="N947" s="1"/>
      <c r="O947" s="1"/>
      <c r="P947" s="1"/>
      <c r="Q947" s="1"/>
      <c r="R947" s="1"/>
    </row>
    <row r="948" spans="1:18" ht="9.75" customHeight="1">
      <c r="A948" s="1"/>
      <c r="B948" s="1"/>
      <c r="C948" s="1"/>
      <c r="D948" s="1"/>
      <c r="E948" s="1"/>
      <c r="F948" s="1"/>
      <c r="G948" s="1"/>
      <c r="H948" s="1"/>
      <c r="I948" s="1"/>
      <c r="J948" s="1"/>
      <c r="K948" s="1"/>
      <c r="L948" s="1"/>
      <c r="M948" s="1"/>
      <c r="N948" s="1"/>
      <c r="O948" s="1"/>
      <c r="P948" s="1"/>
      <c r="Q948" s="1"/>
      <c r="R948" s="1"/>
    </row>
    <row r="949" spans="1:18" ht="9.75" customHeight="1">
      <c r="A949" s="1"/>
      <c r="B949" s="1"/>
      <c r="C949" s="1"/>
      <c r="D949" s="1"/>
      <c r="E949" s="1"/>
      <c r="F949" s="1"/>
      <c r="G949" s="1"/>
      <c r="H949" s="1"/>
      <c r="I949" s="1"/>
      <c r="J949" s="1"/>
      <c r="K949" s="1"/>
      <c r="L949" s="1"/>
      <c r="M949" s="1"/>
      <c r="N949" s="1"/>
      <c r="O949" s="1"/>
      <c r="P949" s="1"/>
      <c r="Q949" s="1"/>
      <c r="R949" s="1"/>
    </row>
    <row r="950" spans="1:18" ht="9.75" customHeight="1">
      <c r="A950" s="1"/>
      <c r="B950" s="1"/>
      <c r="C950" s="1"/>
      <c r="D950" s="1"/>
      <c r="E950" s="1"/>
      <c r="F950" s="1"/>
      <c r="G950" s="1"/>
      <c r="H950" s="1"/>
      <c r="I950" s="1"/>
      <c r="J950" s="1"/>
      <c r="K950" s="1"/>
      <c r="L950" s="1"/>
      <c r="M950" s="1"/>
      <c r="N950" s="1"/>
      <c r="O950" s="1"/>
      <c r="P950" s="1"/>
      <c r="Q950" s="1"/>
      <c r="R950" s="1"/>
    </row>
    <row r="951" spans="1:18" ht="9.75" customHeight="1">
      <c r="A951" s="1"/>
      <c r="B951" s="1"/>
      <c r="C951" s="1"/>
      <c r="D951" s="1"/>
      <c r="E951" s="1"/>
      <c r="F951" s="1"/>
      <c r="G951" s="1"/>
      <c r="H951" s="1"/>
      <c r="I951" s="1"/>
      <c r="J951" s="1"/>
      <c r="K951" s="1"/>
      <c r="L951" s="1"/>
      <c r="M951" s="1"/>
      <c r="N951" s="1"/>
      <c r="O951" s="1"/>
      <c r="P951" s="1"/>
      <c r="Q951" s="1"/>
      <c r="R951" s="1"/>
    </row>
    <row r="952" spans="1:18" ht="9.75" customHeight="1">
      <c r="A952" s="1"/>
      <c r="B952" s="1"/>
      <c r="C952" s="1"/>
      <c r="D952" s="1"/>
      <c r="E952" s="1"/>
      <c r="F952" s="1"/>
      <c r="G952" s="1"/>
      <c r="H952" s="1"/>
      <c r="I952" s="1"/>
      <c r="J952" s="1"/>
      <c r="K952" s="1"/>
      <c r="L952" s="1"/>
      <c r="M952" s="1"/>
      <c r="N952" s="1"/>
      <c r="O952" s="1"/>
      <c r="P952" s="1"/>
      <c r="Q952" s="1"/>
      <c r="R952" s="1"/>
    </row>
    <row r="953" spans="1:18" ht="9.75" customHeight="1">
      <c r="A953" s="1"/>
      <c r="B953" s="1"/>
      <c r="C953" s="1"/>
      <c r="D953" s="1"/>
      <c r="E953" s="1"/>
      <c r="F953" s="1"/>
      <c r="G953" s="1"/>
      <c r="H953" s="1"/>
      <c r="I953" s="1"/>
      <c r="J953" s="1"/>
      <c r="K953" s="1"/>
      <c r="L953" s="1"/>
      <c r="M953" s="1"/>
      <c r="N953" s="1"/>
      <c r="O953" s="1"/>
      <c r="P953" s="1"/>
      <c r="Q953" s="1"/>
      <c r="R953" s="1"/>
    </row>
    <row r="954" spans="1:18" ht="9.75" customHeight="1">
      <c r="A954" s="1"/>
      <c r="B954" s="1"/>
      <c r="C954" s="1"/>
      <c r="D954" s="1"/>
      <c r="E954" s="1"/>
      <c r="F954" s="1"/>
      <c r="G954" s="1"/>
      <c r="H954" s="1"/>
      <c r="I954" s="1"/>
      <c r="J954" s="1"/>
      <c r="K954" s="1"/>
      <c r="L954" s="1"/>
      <c r="M954" s="1"/>
      <c r="N954" s="1"/>
      <c r="O954" s="1"/>
      <c r="P954" s="1"/>
      <c r="Q954" s="1"/>
      <c r="R954" s="1"/>
    </row>
    <row r="955" spans="1:18" ht="9.75" customHeight="1">
      <c r="A955" s="1"/>
      <c r="B955" s="1"/>
      <c r="C955" s="1"/>
      <c r="D955" s="1"/>
      <c r="E955" s="1"/>
      <c r="F955" s="1"/>
      <c r="G955" s="1"/>
      <c r="H955" s="1"/>
      <c r="I955" s="1"/>
      <c r="J955" s="1"/>
      <c r="K955" s="1"/>
      <c r="L955" s="1"/>
      <c r="M955" s="1"/>
      <c r="N955" s="1"/>
      <c r="O955" s="1"/>
      <c r="P955" s="1"/>
      <c r="Q955" s="1"/>
      <c r="R955" s="1"/>
    </row>
    <row r="956" spans="1:18" ht="9.75" customHeight="1">
      <c r="A956" s="1"/>
      <c r="B956" s="1"/>
      <c r="C956" s="1"/>
      <c r="D956" s="1"/>
      <c r="E956" s="1"/>
      <c r="F956" s="1"/>
      <c r="G956" s="1"/>
      <c r="H956" s="1"/>
      <c r="I956" s="1"/>
      <c r="J956" s="1"/>
      <c r="K956" s="1"/>
      <c r="L956" s="1"/>
      <c r="M956" s="1"/>
      <c r="N956" s="1"/>
      <c r="O956" s="1"/>
      <c r="P956" s="1"/>
      <c r="Q956" s="1"/>
      <c r="R956" s="1"/>
    </row>
    <row r="957" spans="1:18" ht="9.75" customHeight="1">
      <c r="A957" s="1"/>
      <c r="B957" s="1"/>
      <c r="C957" s="1"/>
      <c r="D957" s="1"/>
      <c r="E957" s="1"/>
      <c r="F957" s="1"/>
      <c r="G957" s="1"/>
      <c r="H957" s="1"/>
      <c r="I957" s="1"/>
      <c r="J957" s="1"/>
      <c r="K957" s="1"/>
      <c r="L957" s="1"/>
      <c r="M957" s="1"/>
      <c r="N957" s="1"/>
      <c r="O957" s="1"/>
      <c r="P957" s="1"/>
      <c r="Q957" s="1"/>
      <c r="R957" s="1"/>
    </row>
    <row r="958" spans="1:18" ht="9.75" customHeight="1">
      <c r="A958" s="1"/>
      <c r="B958" s="1"/>
      <c r="C958" s="1"/>
      <c r="D958" s="1"/>
      <c r="E958" s="1"/>
      <c r="F958" s="1"/>
      <c r="G958" s="1"/>
      <c r="H958" s="1"/>
      <c r="I958" s="1"/>
      <c r="J958" s="1"/>
      <c r="K958" s="1"/>
      <c r="L958" s="1"/>
      <c r="M958" s="1"/>
      <c r="N958" s="1"/>
      <c r="O958" s="1"/>
      <c r="P958" s="1"/>
      <c r="Q958" s="1"/>
      <c r="R958" s="1"/>
    </row>
    <row r="959" spans="1:18" ht="9.75" customHeight="1">
      <c r="A959" s="1"/>
      <c r="B959" s="1"/>
      <c r="C959" s="1"/>
      <c r="D959" s="1"/>
      <c r="E959" s="1"/>
      <c r="F959" s="1"/>
      <c r="G959" s="1"/>
      <c r="H959" s="1"/>
      <c r="I959" s="1"/>
      <c r="J959" s="1"/>
      <c r="K959" s="1"/>
      <c r="L959" s="1"/>
      <c r="M959" s="1"/>
      <c r="N959" s="1"/>
      <c r="O959" s="1"/>
      <c r="P959" s="1"/>
      <c r="Q959" s="1"/>
      <c r="R959" s="1"/>
    </row>
    <row r="960" spans="1:18" ht="9.75" customHeight="1">
      <c r="A960" s="1"/>
      <c r="B960" s="1"/>
      <c r="C960" s="1"/>
      <c r="D960" s="1"/>
      <c r="E960" s="1"/>
      <c r="F960" s="1"/>
      <c r="G960" s="1"/>
      <c r="H960" s="1"/>
      <c r="I960" s="1"/>
      <c r="J960" s="1"/>
      <c r="K960" s="1"/>
      <c r="L960" s="1"/>
      <c r="M960" s="1"/>
      <c r="N960" s="1"/>
      <c r="O960" s="1"/>
      <c r="P960" s="1"/>
      <c r="Q960" s="1"/>
      <c r="R960" s="1"/>
    </row>
    <row r="961" spans="1:18" ht="9.75" customHeight="1">
      <c r="A961" s="1"/>
      <c r="B961" s="1"/>
      <c r="C961" s="1"/>
      <c r="D961" s="1"/>
      <c r="E961" s="1"/>
      <c r="F961" s="1"/>
      <c r="G961" s="1"/>
      <c r="H961" s="1"/>
      <c r="I961" s="1"/>
      <c r="J961" s="1"/>
      <c r="K961" s="1"/>
      <c r="L961" s="1"/>
      <c r="M961" s="1"/>
      <c r="N961" s="1"/>
      <c r="O961" s="1"/>
      <c r="P961" s="1"/>
      <c r="Q961" s="1"/>
      <c r="R961" s="1"/>
    </row>
    <row r="962" spans="1:18" ht="9.75" customHeight="1">
      <c r="A962" s="1"/>
      <c r="B962" s="1"/>
      <c r="C962" s="1"/>
      <c r="D962" s="1"/>
      <c r="E962" s="1"/>
      <c r="F962" s="1"/>
      <c r="G962" s="1"/>
      <c r="H962" s="1"/>
      <c r="I962" s="1"/>
      <c r="J962" s="1"/>
      <c r="K962" s="1"/>
      <c r="L962" s="1"/>
      <c r="M962" s="1"/>
      <c r="N962" s="1"/>
      <c r="O962" s="1"/>
      <c r="P962" s="1"/>
      <c r="Q962" s="1"/>
      <c r="R962" s="1"/>
    </row>
    <row r="963" spans="1:18" ht="9.75" customHeight="1">
      <c r="A963" s="1"/>
      <c r="B963" s="1"/>
      <c r="C963" s="1"/>
      <c r="D963" s="1"/>
      <c r="E963" s="1"/>
      <c r="F963" s="1"/>
      <c r="G963" s="1"/>
      <c r="H963" s="1"/>
      <c r="I963" s="1"/>
      <c r="J963" s="1"/>
      <c r="K963" s="1"/>
      <c r="L963" s="1"/>
      <c r="M963" s="1"/>
      <c r="N963" s="1"/>
      <c r="O963" s="1"/>
      <c r="P963" s="1"/>
      <c r="Q963" s="1"/>
      <c r="R963" s="1"/>
    </row>
    <row r="964" spans="1:18" ht="9.75" customHeight="1">
      <c r="A964" s="1"/>
      <c r="B964" s="1"/>
      <c r="C964" s="1"/>
      <c r="D964" s="1"/>
      <c r="E964" s="1"/>
      <c r="F964" s="1"/>
      <c r="G964" s="1"/>
      <c r="H964" s="1"/>
      <c r="I964" s="1"/>
      <c r="J964" s="1"/>
      <c r="K964" s="1"/>
      <c r="L964" s="1"/>
      <c r="M964" s="1"/>
      <c r="N964" s="1"/>
      <c r="O964" s="1"/>
      <c r="P964" s="1"/>
      <c r="Q964" s="1"/>
      <c r="R964" s="1"/>
    </row>
    <row r="965" spans="1:18" ht="9.75" customHeight="1">
      <c r="A965" s="1"/>
      <c r="B965" s="1"/>
      <c r="C965" s="1"/>
      <c r="D965" s="1"/>
      <c r="E965" s="1"/>
      <c r="F965" s="1"/>
      <c r="G965" s="1"/>
      <c r="H965" s="1"/>
      <c r="I965" s="1"/>
      <c r="J965" s="1"/>
      <c r="K965" s="1"/>
      <c r="L965" s="1"/>
      <c r="M965" s="1"/>
      <c r="N965" s="1"/>
      <c r="O965" s="1"/>
      <c r="P965" s="1"/>
      <c r="Q965" s="1"/>
      <c r="R965" s="1"/>
    </row>
    <row r="966" spans="1:18" ht="9.75" customHeight="1">
      <c r="A966" s="1"/>
      <c r="B966" s="1"/>
      <c r="C966" s="1"/>
      <c r="D966" s="1"/>
      <c r="E966" s="1"/>
      <c r="F966" s="1"/>
      <c r="G966" s="1"/>
      <c r="H966" s="1"/>
      <c r="I966" s="1"/>
      <c r="J966" s="1"/>
      <c r="K966" s="1"/>
      <c r="L966" s="1"/>
      <c r="M966" s="1"/>
      <c r="N966" s="1"/>
      <c r="O966" s="1"/>
      <c r="P966" s="1"/>
      <c r="Q966" s="1"/>
      <c r="R966" s="1"/>
    </row>
    <row r="967" spans="1:18" ht="9.75" customHeight="1">
      <c r="A967" s="1"/>
      <c r="B967" s="1"/>
      <c r="C967" s="1"/>
      <c r="D967" s="1"/>
      <c r="E967" s="1"/>
      <c r="F967" s="1"/>
      <c r="G967" s="1"/>
      <c r="H967" s="1"/>
      <c r="I967" s="1"/>
      <c r="J967" s="1"/>
      <c r="K967" s="1"/>
      <c r="L967" s="1"/>
      <c r="M967" s="1"/>
      <c r="N967" s="1"/>
      <c r="O967" s="1"/>
      <c r="P967" s="1"/>
      <c r="Q967" s="1"/>
      <c r="R967" s="1"/>
    </row>
    <row r="968" spans="1:18" ht="9.75" customHeight="1">
      <c r="A968" s="1"/>
      <c r="B968" s="1"/>
      <c r="C968" s="1"/>
      <c r="D968" s="1"/>
      <c r="E968" s="1"/>
      <c r="F968" s="1"/>
      <c r="G968" s="1"/>
      <c r="H968" s="1"/>
      <c r="I968" s="1"/>
      <c r="J968" s="1"/>
      <c r="K968" s="1"/>
      <c r="L968" s="1"/>
      <c r="M968" s="1"/>
      <c r="N968" s="1"/>
      <c r="O968" s="1"/>
      <c r="P968" s="1"/>
      <c r="Q968" s="1"/>
      <c r="R968" s="1"/>
    </row>
    <row r="969" spans="1:18" ht="9.75" customHeight="1">
      <c r="A969" s="1"/>
      <c r="B969" s="1"/>
      <c r="C969" s="1"/>
      <c r="D969" s="1"/>
      <c r="E969" s="1"/>
      <c r="F969" s="1"/>
      <c r="G969" s="1"/>
      <c r="H969" s="1"/>
      <c r="I969" s="1"/>
      <c r="J969" s="1"/>
      <c r="K969" s="1"/>
      <c r="L969" s="1"/>
      <c r="M969" s="1"/>
      <c r="N969" s="1"/>
      <c r="O969" s="1"/>
      <c r="P969" s="1"/>
      <c r="Q969" s="1"/>
      <c r="R969" s="1"/>
    </row>
    <row r="970" spans="1:18" ht="9.75" customHeight="1">
      <c r="A970" s="1"/>
      <c r="B970" s="1"/>
      <c r="C970" s="1"/>
      <c r="D970" s="1"/>
      <c r="E970" s="1"/>
      <c r="F970" s="1"/>
      <c r="G970" s="1"/>
      <c r="H970" s="1"/>
      <c r="I970" s="1"/>
      <c r="J970" s="1"/>
      <c r="K970" s="1"/>
      <c r="L970" s="1"/>
      <c r="M970" s="1"/>
      <c r="N970" s="1"/>
      <c r="O970" s="1"/>
      <c r="P970" s="1"/>
      <c r="Q970" s="1"/>
      <c r="R970" s="1"/>
    </row>
    <row r="971" spans="1:18" ht="9.75" customHeight="1">
      <c r="A971" s="1"/>
      <c r="B971" s="1"/>
      <c r="C971" s="1"/>
      <c r="D971" s="1"/>
      <c r="E971" s="1"/>
      <c r="F971" s="1"/>
      <c r="G971" s="1"/>
      <c r="H971" s="1"/>
      <c r="I971" s="1"/>
      <c r="J971" s="1"/>
      <c r="K971" s="1"/>
      <c r="L971" s="1"/>
      <c r="M971" s="1"/>
      <c r="N971" s="1"/>
      <c r="O971" s="1"/>
      <c r="P971" s="1"/>
      <c r="Q971" s="1"/>
      <c r="R971" s="1"/>
    </row>
    <row r="972" spans="1:18" ht="9.75" customHeight="1">
      <c r="A972" s="1"/>
      <c r="B972" s="1"/>
      <c r="C972" s="1"/>
      <c r="D972" s="1"/>
      <c r="E972" s="1"/>
      <c r="F972" s="1"/>
      <c r="G972" s="1"/>
      <c r="H972" s="1"/>
      <c r="I972" s="1"/>
      <c r="J972" s="1"/>
      <c r="K972" s="1"/>
      <c r="L972" s="1"/>
      <c r="M972" s="1"/>
      <c r="N972" s="1"/>
      <c r="O972" s="1"/>
      <c r="P972" s="1"/>
      <c r="Q972" s="1"/>
      <c r="R972" s="1"/>
    </row>
    <row r="973" spans="1:18" ht="9.75" customHeight="1">
      <c r="A973" s="1"/>
      <c r="B973" s="1"/>
      <c r="C973" s="1"/>
      <c r="D973" s="1"/>
      <c r="E973" s="1"/>
      <c r="F973" s="1"/>
      <c r="G973" s="1"/>
      <c r="H973" s="1"/>
      <c r="I973" s="1"/>
      <c r="J973" s="1"/>
      <c r="K973" s="1"/>
      <c r="L973" s="1"/>
      <c r="M973" s="1"/>
      <c r="N973" s="1"/>
      <c r="O973" s="1"/>
      <c r="P973" s="1"/>
      <c r="Q973" s="1"/>
      <c r="R973" s="1"/>
    </row>
    <row r="974" spans="1:18" ht="9.75" customHeight="1">
      <c r="A974" s="1"/>
      <c r="B974" s="1"/>
      <c r="C974" s="1"/>
      <c r="D974" s="1"/>
      <c r="E974" s="1"/>
      <c r="F974" s="1"/>
      <c r="G974" s="1"/>
      <c r="H974" s="1"/>
      <c r="I974" s="1"/>
      <c r="J974" s="1"/>
      <c r="K974" s="1"/>
      <c r="L974" s="1"/>
      <c r="M974" s="1"/>
      <c r="N974" s="1"/>
      <c r="O974" s="1"/>
      <c r="P974" s="1"/>
      <c r="Q974" s="1"/>
      <c r="R974" s="1"/>
    </row>
    <row r="975" spans="1:18" ht="9.75" customHeight="1">
      <c r="A975" s="1"/>
      <c r="B975" s="1"/>
      <c r="C975" s="1"/>
      <c r="D975" s="1"/>
      <c r="E975" s="1"/>
      <c r="F975" s="1"/>
      <c r="G975" s="1"/>
      <c r="H975" s="1"/>
      <c r="I975" s="1"/>
      <c r="J975" s="1"/>
      <c r="K975" s="1"/>
      <c r="L975" s="1"/>
      <c r="M975" s="1"/>
      <c r="N975" s="1"/>
      <c r="O975" s="1"/>
      <c r="P975" s="1"/>
      <c r="Q975" s="1"/>
      <c r="R975" s="1"/>
    </row>
    <row r="976" spans="1:18" ht="9.75" customHeight="1">
      <c r="A976" s="1"/>
      <c r="B976" s="1"/>
      <c r="C976" s="1"/>
      <c r="D976" s="1"/>
      <c r="E976" s="1"/>
      <c r="F976" s="1"/>
      <c r="G976" s="1"/>
      <c r="H976" s="1"/>
      <c r="I976" s="1"/>
      <c r="J976" s="1"/>
      <c r="K976" s="1"/>
      <c r="L976" s="1"/>
      <c r="M976" s="1"/>
      <c r="N976" s="1"/>
      <c r="O976" s="1"/>
      <c r="P976" s="1"/>
      <c r="Q976" s="1"/>
      <c r="R976" s="1"/>
    </row>
    <row r="977" spans="1:18" ht="9.75" customHeight="1">
      <c r="A977" s="1"/>
      <c r="B977" s="1"/>
      <c r="C977" s="1"/>
      <c r="D977" s="1"/>
      <c r="E977" s="1"/>
      <c r="F977" s="1"/>
      <c r="G977" s="1"/>
      <c r="H977" s="1"/>
      <c r="I977" s="1"/>
      <c r="J977" s="1"/>
      <c r="K977" s="1"/>
      <c r="L977" s="1"/>
      <c r="M977" s="1"/>
      <c r="N977" s="1"/>
      <c r="O977" s="1"/>
      <c r="P977" s="1"/>
      <c r="Q977" s="1"/>
      <c r="R977" s="1"/>
    </row>
    <row r="978" spans="1:18" ht="9.75" customHeight="1">
      <c r="A978" s="1"/>
      <c r="B978" s="1"/>
      <c r="C978" s="1"/>
      <c r="D978" s="1"/>
      <c r="E978" s="1"/>
      <c r="F978" s="1"/>
      <c r="G978" s="1"/>
      <c r="H978" s="1"/>
      <c r="I978" s="1"/>
      <c r="J978" s="1"/>
      <c r="K978" s="1"/>
      <c r="L978" s="1"/>
      <c r="M978" s="1"/>
      <c r="N978" s="1"/>
      <c r="O978" s="1"/>
      <c r="P978" s="1"/>
      <c r="Q978" s="1"/>
      <c r="R978" s="1"/>
    </row>
    <row r="979" spans="1:18" ht="9.75" customHeight="1">
      <c r="A979" s="1"/>
      <c r="B979" s="1"/>
      <c r="C979" s="1"/>
      <c r="D979" s="1"/>
      <c r="E979" s="1"/>
      <c r="F979" s="1"/>
      <c r="G979" s="1"/>
      <c r="H979" s="1"/>
      <c r="I979" s="1"/>
      <c r="J979" s="1"/>
      <c r="K979" s="1"/>
      <c r="L979" s="1"/>
      <c r="M979" s="1"/>
      <c r="N979" s="1"/>
      <c r="O979" s="1"/>
      <c r="P979" s="1"/>
      <c r="Q979" s="1"/>
      <c r="R979" s="1"/>
    </row>
    <row r="980" spans="1:18" ht="9.75" customHeight="1">
      <c r="A980" s="1"/>
      <c r="B980" s="1"/>
      <c r="C980" s="1"/>
      <c r="D980" s="1"/>
      <c r="E980" s="1"/>
      <c r="F980" s="1"/>
      <c r="G980" s="1"/>
      <c r="H980" s="1"/>
      <c r="I980" s="1"/>
      <c r="J980" s="1"/>
      <c r="K980" s="1"/>
      <c r="L980" s="1"/>
      <c r="M980" s="1"/>
      <c r="N980" s="1"/>
      <c r="O980" s="1"/>
      <c r="P980" s="1"/>
      <c r="Q980" s="1"/>
      <c r="R980" s="1"/>
    </row>
    <row r="981" spans="1:18" ht="9.75" customHeight="1">
      <c r="A981" s="1"/>
      <c r="B981" s="1"/>
      <c r="C981" s="1"/>
      <c r="D981" s="1"/>
      <c r="E981" s="1"/>
      <c r="F981" s="1"/>
      <c r="G981" s="1"/>
      <c r="H981" s="1"/>
      <c r="I981" s="1"/>
      <c r="J981" s="1"/>
      <c r="K981" s="1"/>
      <c r="L981" s="1"/>
      <c r="M981" s="1"/>
      <c r="N981" s="1"/>
      <c r="O981" s="1"/>
      <c r="P981" s="1"/>
      <c r="Q981" s="1"/>
      <c r="R981" s="1"/>
    </row>
    <row r="982" spans="1:18" ht="9.75" customHeight="1">
      <c r="A982" s="1"/>
      <c r="B982" s="1"/>
      <c r="C982" s="1"/>
      <c r="D982" s="1"/>
      <c r="E982" s="1"/>
      <c r="F982" s="1"/>
      <c r="G982" s="1"/>
      <c r="H982" s="1"/>
      <c r="I982" s="1"/>
      <c r="J982" s="1"/>
      <c r="K982" s="1"/>
      <c r="L982" s="1"/>
      <c r="M982" s="1"/>
      <c r="N982" s="1"/>
      <c r="O982" s="1"/>
      <c r="P982" s="1"/>
      <c r="Q982" s="1"/>
      <c r="R982" s="1"/>
    </row>
    <row r="983" spans="1:18" ht="9.75" customHeight="1">
      <c r="A983" s="1"/>
      <c r="B983" s="1"/>
      <c r="C983" s="1"/>
      <c r="D983" s="1"/>
      <c r="E983" s="1"/>
      <c r="F983" s="1"/>
      <c r="G983" s="1"/>
      <c r="H983" s="1"/>
      <c r="I983" s="1"/>
      <c r="J983" s="1"/>
      <c r="K983" s="1"/>
      <c r="L983" s="1"/>
      <c r="M983" s="1"/>
      <c r="N983" s="1"/>
      <c r="O983" s="1"/>
      <c r="P983" s="1"/>
      <c r="Q983" s="1"/>
      <c r="R983" s="1"/>
    </row>
    <row r="984" spans="1:18" ht="9.75" customHeight="1">
      <c r="A984" s="1"/>
      <c r="B984" s="1"/>
      <c r="C984" s="1"/>
      <c r="D984" s="1"/>
      <c r="E984" s="1"/>
      <c r="F984" s="1"/>
      <c r="G984" s="1"/>
      <c r="H984" s="1"/>
      <c r="I984" s="1"/>
      <c r="J984" s="1"/>
      <c r="K984" s="1"/>
      <c r="L984" s="1"/>
      <c r="M984" s="1"/>
      <c r="N984" s="1"/>
      <c r="O984" s="1"/>
      <c r="P984" s="1"/>
      <c r="Q984" s="1"/>
      <c r="R984" s="1"/>
    </row>
    <row r="985" spans="1:18" ht="9.75" customHeight="1">
      <c r="A985" s="1"/>
      <c r="B985" s="1"/>
      <c r="C985" s="1"/>
      <c r="D985" s="1"/>
      <c r="E985" s="1"/>
      <c r="F985" s="1"/>
      <c r="G985" s="1"/>
      <c r="H985" s="1"/>
      <c r="I985" s="1"/>
      <c r="J985" s="1"/>
      <c r="K985" s="1"/>
      <c r="L985" s="1"/>
      <c r="M985" s="1"/>
      <c r="N985" s="1"/>
      <c r="O985" s="1"/>
      <c r="P985" s="1"/>
      <c r="Q985" s="1"/>
      <c r="R985" s="1"/>
    </row>
    <row r="986" spans="1:18" ht="9.75" customHeight="1">
      <c r="A986" s="1"/>
      <c r="B986" s="1"/>
      <c r="C986" s="1"/>
      <c r="D986" s="1"/>
      <c r="E986" s="1"/>
      <c r="F986" s="1"/>
      <c r="G986" s="1"/>
      <c r="H986" s="1"/>
      <c r="I986" s="1"/>
      <c r="J986" s="1"/>
      <c r="K986" s="1"/>
      <c r="L986" s="1"/>
      <c r="M986" s="1"/>
      <c r="N986" s="1"/>
      <c r="O986" s="1"/>
      <c r="P986" s="1"/>
      <c r="Q986" s="1"/>
      <c r="R986" s="1"/>
    </row>
    <row r="987" spans="1:18" ht="9.75" customHeight="1">
      <c r="A987" s="1"/>
      <c r="B987" s="1"/>
      <c r="C987" s="1"/>
      <c r="D987" s="1"/>
      <c r="E987" s="1"/>
      <c r="F987" s="1"/>
      <c r="G987" s="1"/>
      <c r="H987" s="1"/>
      <c r="I987" s="1"/>
      <c r="J987" s="1"/>
      <c r="K987" s="1"/>
      <c r="L987" s="1"/>
      <c r="M987" s="1"/>
      <c r="N987" s="1"/>
      <c r="O987" s="1"/>
      <c r="P987" s="1"/>
      <c r="Q987" s="1"/>
      <c r="R987" s="1"/>
    </row>
    <row r="988" spans="1:18" ht="9.75" customHeight="1">
      <c r="A988" s="1"/>
      <c r="B988" s="1"/>
      <c r="C988" s="1"/>
      <c r="D988" s="1"/>
      <c r="E988" s="1"/>
      <c r="F988" s="1"/>
      <c r="G988" s="1"/>
      <c r="H988" s="1"/>
      <c r="I988" s="1"/>
      <c r="J988" s="1"/>
      <c r="K988" s="1"/>
      <c r="L988" s="1"/>
      <c r="M988" s="1"/>
      <c r="N988" s="1"/>
      <c r="O988" s="1"/>
      <c r="P988" s="1"/>
      <c r="Q988" s="1"/>
      <c r="R988" s="1"/>
    </row>
    <row r="989" spans="1:18" ht="9.75" customHeight="1">
      <c r="A989" s="1"/>
      <c r="B989" s="1"/>
      <c r="C989" s="1"/>
      <c r="D989" s="1"/>
      <c r="E989" s="1"/>
      <c r="F989" s="1"/>
      <c r="G989" s="1"/>
      <c r="H989" s="1"/>
      <c r="I989" s="1"/>
      <c r="J989" s="1"/>
      <c r="K989" s="1"/>
      <c r="L989" s="1"/>
      <c r="M989" s="1"/>
      <c r="N989" s="1"/>
      <c r="O989" s="1"/>
      <c r="P989" s="1"/>
      <c r="Q989" s="1"/>
      <c r="R989" s="1"/>
    </row>
    <row r="990" spans="1:18" ht="9.75" customHeight="1">
      <c r="A990" s="1"/>
      <c r="B990" s="1"/>
      <c r="C990" s="1"/>
      <c r="D990" s="1"/>
      <c r="E990" s="1"/>
      <c r="F990" s="1"/>
      <c r="G990" s="1"/>
      <c r="H990" s="1"/>
      <c r="I990" s="1"/>
      <c r="J990" s="1"/>
      <c r="K990" s="1"/>
      <c r="L990" s="1"/>
      <c r="M990" s="1"/>
      <c r="N990" s="1"/>
      <c r="O990" s="1"/>
      <c r="P990" s="1"/>
      <c r="Q990" s="1"/>
      <c r="R990" s="1"/>
    </row>
    <row r="991" spans="1:18" ht="9.75" customHeight="1">
      <c r="A991" s="1"/>
      <c r="B991" s="1"/>
      <c r="C991" s="1"/>
      <c r="D991" s="1"/>
      <c r="E991" s="1"/>
      <c r="F991" s="1"/>
      <c r="G991" s="1"/>
      <c r="H991" s="1"/>
      <c r="I991" s="1"/>
      <c r="J991" s="1"/>
      <c r="K991" s="1"/>
      <c r="L991" s="1"/>
      <c r="M991" s="1"/>
      <c r="N991" s="1"/>
      <c r="O991" s="1"/>
      <c r="P991" s="1"/>
      <c r="Q991" s="1"/>
      <c r="R991" s="1"/>
    </row>
    <row r="992" spans="1:18" ht="9.75" customHeight="1">
      <c r="A992" s="1"/>
      <c r="B992" s="1"/>
      <c r="C992" s="1"/>
      <c r="D992" s="1"/>
      <c r="E992" s="1"/>
      <c r="F992" s="1"/>
      <c r="G992" s="1"/>
      <c r="H992" s="1"/>
      <c r="I992" s="1"/>
      <c r="J992" s="1"/>
      <c r="K992" s="1"/>
      <c r="L992" s="1"/>
      <c r="M992" s="1"/>
      <c r="N992" s="1"/>
      <c r="O992" s="1"/>
      <c r="P992" s="1"/>
      <c r="Q992" s="1"/>
      <c r="R992" s="1"/>
    </row>
    <row r="993" spans="1:18" ht="9.75" customHeight="1">
      <c r="A993" s="1"/>
      <c r="B993" s="1"/>
      <c r="C993" s="1"/>
      <c r="D993" s="1"/>
      <c r="E993" s="1"/>
      <c r="F993" s="1"/>
      <c r="G993" s="1"/>
      <c r="H993" s="1"/>
      <c r="I993" s="1"/>
      <c r="J993" s="1"/>
      <c r="K993" s="1"/>
      <c r="L993" s="1"/>
      <c r="M993" s="1"/>
      <c r="N993" s="1"/>
      <c r="O993" s="1"/>
      <c r="P993" s="1"/>
      <c r="Q993" s="1"/>
      <c r="R993" s="1"/>
    </row>
    <row r="994" spans="1:18" ht="9.75" customHeight="1">
      <c r="A994" s="1"/>
      <c r="B994" s="1"/>
      <c r="C994" s="1"/>
      <c r="D994" s="1"/>
      <c r="E994" s="1"/>
      <c r="F994" s="1"/>
      <c r="G994" s="1"/>
      <c r="H994" s="1"/>
      <c r="I994" s="1"/>
      <c r="J994" s="1"/>
      <c r="K994" s="1"/>
      <c r="L994" s="1"/>
      <c r="M994" s="1"/>
      <c r="N994" s="1"/>
      <c r="O994" s="1"/>
      <c r="P994" s="1"/>
      <c r="Q994" s="1"/>
      <c r="R994" s="1"/>
    </row>
    <row r="995" spans="1:18" ht="9.75" customHeight="1">
      <c r="A995" s="1"/>
      <c r="B995" s="1"/>
      <c r="C995" s="1"/>
      <c r="D995" s="1"/>
      <c r="E995" s="1"/>
      <c r="F995" s="1"/>
      <c r="G995" s="1"/>
      <c r="H995" s="1"/>
      <c r="I995" s="1"/>
      <c r="J995" s="1"/>
      <c r="K995" s="1"/>
      <c r="L995" s="1"/>
      <c r="M995" s="1"/>
      <c r="N995" s="1"/>
      <c r="O995" s="1"/>
      <c r="P995" s="1"/>
      <c r="Q995" s="1"/>
      <c r="R995" s="1"/>
    </row>
    <row r="996" spans="1:18" ht="9.75" customHeight="1">
      <c r="A996" s="1"/>
      <c r="B996" s="1"/>
      <c r="C996" s="1"/>
      <c r="D996" s="1"/>
      <c r="E996" s="1"/>
      <c r="F996" s="1"/>
      <c r="G996" s="1"/>
      <c r="H996" s="1"/>
      <c r="I996" s="1"/>
      <c r="J996" s="1"/>
      <c r="K996" s="1"/>
      <c r="L996" s="1"/>
      <c r="M996" s="1"/>
      <c r="N996" s="1"/>
      <c r="O996" s="1"/>
      <c r="P996" s="1"/>
      <c r="Q996" s="1"/>
      <c r="R996" s="1"/>
    </row>
    <row r="997" spans="1:18" ht="9.75" customHeight="1">
      <c r="A997" s="1"/>
      <c r="B997" s="1"/>
      <c r="C997" s="1"/>
      <c r="D997" s="1"/>
      <c r="E997" s="1"/>
      <c r="F997" s="1"/>
      <c r="G997" s="1"/>
      <c r="H997" s="1"/>
      <c r="I997" s="1"/>
      <c r="J997" s="1"/>
      <c r="K997" s="1"/>
      <c r="L997" s="1"/>
      <c r="M997" s="1"/>
      <c r="N997" s="1"/>
      <c r="O997" s="1"/>
      <c r="P997" s="1"/>
      <c r="Q997" s="1"/>
      <c r="R997" s="1"/>
    </row>
    <row r="998" spans="1:18" ht="9.75" customHeight="1">
      <c r="A998" s="1"/>
      <c r="B998" s="1"/>
      <c r="C998" s="1"/>
      <c r="D998" s="1"/>
      <c r="E998" s="1"/>
      <c r="F998" s="1"/>
      <c r="G998" s="1"/>
      <c r="H998" s="1"/>
      <c r="I998" s="1"/>
      <c r="J998" s="1"/>
      <c r="K998" s="1"/>
      <c r="L998" s="1"/>
      <c r="M998" s="1"/>
      <c r="N998" s="1"/>
      <c r="O998" s="1"/>
      <c r="P998" s="1"/>
      <c r="Q998" s="1"/>
      <c r="R998" s="1"/>
    </row>
    <row r="999" spans="1:18" ht="9.75" customHeight="1">
      <c r="A999" s="1"/>
      <c r="B999" s="1"/>
      <c r="C999" s="1"/>
      <c r="D999" s="1"/>
      <c r="E999" s="1"/>
      <c r="F999" s="1"/>
      <c r="G999" s="1"/>
      <c r="H999" s="1"/>
      <c r="I999" s="1"/>
      <c r="J999" s="1"/>
      <c r="K999" s="1"/>
      <c r="L999" s="1"/>
      <c r="M999" s="1"/>
      <c r="N999" s="1"/>
      <c r="O999" s="1"/>
      <c r="P999" s="1"/>
      <c r="Q999" s="1"/>
      <c r="R999" s="1"/>
    </row>
    <row r="1000" spans="1:18" ht="9.75" customHeight="1">
      <c r="A1000" s="1"/>
      <c r="B1000" s="1"/>
      <c r="C1000" s="1"/>
      <c r="D1000" s="1"/>
      <c r="E1000" s="1"/>
      <c r="F1000" s="1"/>
      <c r="G1000" s="1"/>
      <c r="H1000" s="1"/>
      <c r="I1000" s="1"/>
      <c r="J1000" s="1"/>
      <c r="K1000" s="1"/>
      <c r="L1000" s="1"/>
      <c r="M1000" s="1"/>
      <c r="N1000" s="1"/>
      <c r="O1000" s="1"/>
      <c r="P1000" s="1"/>
      <c r="Q1000" s="1"/>
      <c r="R1000" s="1"/>
    </row>
    <row r="1001" spans="1:18" ht="9.75" customHeight="1">
      <c r="A1001" s="1"/>
      <c r="B1001" s="1"/>
      <c r="C1001" s="1"/>
      <c r="D1001" s="1"/>
      <c r="E1001" s="1"/>
      <c r="F1001" s="1"/>
      <c r="G1001" s="1"/>
      <c r="H1001" s="1"/>
      <c r="I1001" s="1"/>
      <c r="J1001" s="1"/>
      <c r="K1001" s="1"/>
      <c r="L1001" s="1"/>
      <c r="M1001" s="1"/>
      <c r="N1001" s="1"/>
      <c r="O1001" s="1"/>
      <c r="P1001" s="1"/>
      <c r="Q1001" s="1"/>
      <c r="R1001" s="1"/>
    </row>
    <row r="1002" spans="1:18" ht="9.75" customHeight="1">
      <c r="A1002" s="1"/>
      <c r="B1002" s="1"/>
      <c r="C1002" s="1"/>
      <c r="D1002" s="1"/>
      <c r="E1002" s="1"/>
      <c r="F1002" s="1"/>
      <c r="G1002" s="1"/>
      <c r="H1002" s="1"/>
      <c r="I1002" s="1"/>
      <c r="J1002" s="1"/>
      <c r="K1002" s="1"/>
      <c r="L1002" s="1"/>
      <c r="M1002" s="1"/>
      <c r="N1002" s="1"/>
      <c r="O1002" s="1"/>
      <c r="P1002" s="1"/>
      <c r="Q1002" s="1"/>
      <c r="R1002" s="1"/>
    </row>
    <row r="1003" spans="1:18" ht="9.75" customHeight="1">
      <c r="A1003" s="1"/>
      <c r="B1003" s="1"/>
      <c r="C1003" s="1"/>
      <c r="D1003" s="1"/>
      <c r="E1003" s="1"/>
      <c r="F1003" s="1"/>
      <c r="G1003" s="1"/>
      <c r="H1003" s="1"/>
      <c r="I1003" s="1"/>
      <c r="J1003" s="1"/>
      <c r="K1003" s="1"/>
      <c r="L1003" s="1"/>
      <c r="M1003" s="1"/>
      <c r="N1003" s="1"/>
      <c r="O1003" s="1"/>
      <c r="P1003" s="1"/>
      <c r="Q1003" s="1"/>
      <c r="R1003" s="1"/>
    </row>
    <row r="1004" spans="1:18" ht="9.75" customHeight="1">
      <c r="A1004" s="1"/>
      <c r="B1004" s="1"/>
      <c r="C1004" s="1"/>
      <c r="D1004" s="1"/>
      <c r="E1004" s="1"/>
      <c r="F1004" s="1"/>
      <c r="G1004" s="1"/>
      <c r="H1004" s="1"/>
      <c r="I1004" s="1"/>
      <c r="J1004" s="1"/>
      <c r="K1004" s="1"/>
      <c r="L1004" s="1"/>
      <c r="M1004" s="1"/>
      <c r="N1004" s="1"/>
      <c r="O1004" s="1"/>
      <c r="P1004" s="1"/>
      <c r="Q1004" s="1"/>
      <c r="R1004" s="1"/>
    </row>
    <row r="1005" spans="1:18" ht="9.75" customHeight="1">
      <c r="A1005" s="1"/>
      <c r="B1005" s="1"/>
      <c r="C1005" s="1"/>
      <c r="D1005" s="1"/>
      <c r="E1005" s="1"/>
      <c r="F1005" s="1"/>
      <c r="G1005" s="1"/>
      <c r="H1005" s="1"/>
      <c r="I1005" s="1"/>
      <c r="J1005" s="1"/>
      <c r="K1005" s="1"/>
      <c r="L1005" s="1"/>
      <c r="M1005" s="1"/>
      <c r="N1005" s="1"/>
      <c r="O1005" s="1"/>
      <c r="P1005" s="1"/>
      <c r="Q1005" s="1"/>
      <c r="R1005" s="1"/>
    </row>
    <row r="1006" spans="1:18" ht="9.75" customHeight="1">
      <c r="A1006" s="1"/>
      <c r="B1006" s="1"/>
      <c r="C1006" s="1"/>
      <c r="D1006" s="1"/>
      <c r="E1006" s="1"/>
      <c r="F1006" s="1"/>
      <c r="G1006" s="1"/>
      <c r="H1006" s="1"/>
      <c r="I1006" s="1"/>
      <c r="J1006" s="1"/>
      <c r="K1006" s="1"/>
      <c r="L1006" s="1"/>
      <c r="M1006" s="1"/>
      <c r="N1006" s="1"/>
      <c r="O1006" s="1"/>
      <c r="P1006" s="1"/>
      <c r="Q1006" s="1"/>
      <c r="R1006" s="1"/>
    </row>
    <row r="1007" spans="1:18" ht="9.75" customHeight="1">
      <c r="A1007" s="1"/>
      <c r="B1007" s="1"/>
      <c r="C1007" s="1"/>
      <c r="D1007" s="1"/>
      <c r="E1007" s="1"/>
      <c r="F1007" s="1"/>
      <c r="G1007" s="1"/>
      <c r="H1007" s="1"/>
      <c r="I1007" s="1"/>
      <c r="J1007" s="1"/>
      <c r="K1007" s="1"/>
      <c r="L1007" s="1"/>
      <c r="M1007" s="1"/>
      <c r="N1007" s="1"/>
      <c r="O1007" s="1"/>
      <c r="P1007" s="1"/>
      <c r="Q1007" s="1"/>
      <c r="R1007" s="1"/>
    </row>
    <row r="1008" spans="1:18" ht="9.75" customHeight="1">
      <c r="A1008" s="1"/>
      <c r="B1008" s="1"/>
      <c r="C1008" s="1"/>
      <c r="D1008" s="1"/>
      <c r="E1008" s="1"/>
      <c r="F1008" s="1"/>
      <c r="G1008" s="1"/>
      <c r="H1008" s="1"/>
      <c r="I1008" s="1"/>
      <c r="J1008" s="1"/>
      <c r="K1008" s="1"/>
      <c r="L1008" s="1"/>
      <c r="M1008" s="1"/>
      <c r="N1008" s="1"/>
      <c r="O1008" s="1"/>
      <c r="P1008" s="1"/>
      <c r="Q1008" s="1"/>
      <c r="R1008" s="1"/>
    </row>
    <row r="1009" spans="1:18" ht="9.75" customHeight="1">
      <c r="A1009" s="1"/>
      <c r="B1009" s="1"/>
      <c r="C1009" s="1"/>
      <c r="D1009" s="1"/>
      <c r="E1009" s="1"/>
      <c r="F1009" s="1"/>
      <c r="G1009" s="1"/>
      <c r="H1009" s="1"/>
      <c r="I1009" s="1"/>
      <c r="J1009" s="1"/>
      <c r="K1009" s="1"/>
      <c r="L1009" s="1"/>
      <c r="M1009" s="1"/>
      <c r="N1009" s="1"/>
      <c r="O1009" s="1"/>
      <c r="P1009" s="1"/>
      <c r="Q1009" s="1"/>
      <c r="R1009" s="1"/>
    </row>
    <row r="1010" spans="1:18" ht="9.75" customHeight="1">
      <c r="A1010" s="1"/>
      <c r="B1010" s="1"/>
      <c r="C1010" s="1"/>
      <c r="D1010" s="1"/>
      <c r="E1010" s="1"/>
      <c r="F1010" s="1"/>
      <c r="G1010" s="1"/>
      <c r="H1010" s="1"/>
      <c r="I1010" s="1"/>
      <c r="J1010" s="1"/>
      <c r="K1010" s="1"/>
      <c r="L1010" s="1"/>
      <c r="M1010" s="1"/>
      <c r="N1010" s="1"/>
      <c r="O1010" s="1"/>
      <c r="P1010" s="1"/>
      <c r="Q1010" s="1"/>
      <c r="R1010" s="1"/>
    </row>
    <row r="1011" spans="1:18" ht="9.75" customHeight="1">
      <c r="A1011" s="1"/>
      <c r="B1011" s="1"/>
      <c r="C1011" s="1"/>
      <c r="D1011" s="1"/>
      <c r="E1011" s="1"/>
      <c r="F1011" s="1"/>
      <c r="G1011" s="1"/>
      <c r="H1011" s="1"/>
      <c r="I1011" s="1"/>
      <c r="J1011" s="1"/>
      <c r="K1011" s="1"/>
      <c r="L1011" s="1"/>
      <c r="M1011" s="1"/>
      <c r="N1011" s="1"/>
      <c r="O1011" s="1"/>
      <c r="P1011" s="1"/>
      <c r="Q1011" s="1"/>
      <c r="R1011" s="1"/>
    </row>
    <row r="1012" spans="1:18" ht="9.75" customHeight="1">
      <c r="A1012" s="1"/>
      <c r="B1012" s="1"/>
      <c r="C1012" s="1"/>
      <c r="D1012" s="1"/>
      <c r="E1012" s="1"/>
      <c r="F1012" s="1"/>
      <c r="G1012" s="1"/>
      <c r="H1012" s="1"/>
      <c r="I1012" s="1"/>
      <c r="J1012" s="1"/>
      <c r="K1012" s="1"/>
      <c r="L1012" s="1"/>
      <c r="M1012" s="1"/>
      <c r="N1012" s="1"/>
      <c r="O1012" s="1"/>
      <c r="P1012" s="1"/>
      <c r="Q1012" s="1"/>
      <c r="R1012" s="1"/>
    </row>
    <row r="1013" spans="1:18" ht="9.75" customHeight="1">
      <c r="A1013" s="1"/>
      <c r="B1013" s="1"/>
      <c r="C1013" s="1"/>
      <c r="D1013" s="1"/>
      <c r="E1013" s="1"/>
      <c r="F1013" s="1"/>
      <c r="G1013" s="1"/>
      <c r="H1013" s="1"/>
      <c r="I1013" s="1"/>
      <c r="J1013" s="1"/>
      <c r="K1013" s="1"/>
      <c r="L1013" s="1"/>
      <c r="M1013" s="1"/>
      <c r="N1013" s="1"/>
      <c r="O1013" s="1"/>
      <c r="P1013" s="1"/>
      <c r="Q1013" s="1"/>
      <c r="R1013" s="1"/>
    </row>
    <row r="1014" spans="1:18" ht="9.75" customHeight="1">
      <c r="A1014" s="1"/>
      <c r="B1014" s="1"/>
      <c r="C1014" s="1"/>
      <c r="D1014" s="1"/>
      <c r="E1014" s="1"/>
      <c r="F1014" s="1"/>
      <c r="G1014" s="1"/>
      <c r="H1014" s="1"/>
      <c r="I1014" s="1"/>
      <c r="J1014" s="1"/>
      <c r="K1014" s="1"/>
      <c r="L1014" s="1"/>
      <c r="M1014" s="1"/>
      <c r="N1014" s="1"/>
      <c r="O1014" s="1"/>
      <c r="P1014" s="1"/>
      <c r="Q1014" s="1"/>
      <c r="R1014" s="1"/>
    </row>
    <row r="1015" spans="1:18" ht="9.75" customHeight="1">
      <c r="A1015" s="1"/>
      <c r="B1015" s="1"/>
      <c r="C1015" s="1"/>
      <c r="D1015" s="1"/>
      <c r="E1015" s="1"/>
      <c r="F1015" s="1"/>
      <c r="G1015" s="1"/>
      <c r="H1015" s="1"/>
      <c r="I1015" s="1"/>
      <c r="J1015" s="1"/>
      <c r="K1015" s="1"/>
      <c r="L1015" s="1"/>
      <c r="M1015" s="1"/>
      <c r="N1015" s="1"/>
      <c r="O1015" s="1"/>
      <c r="P1015" s="1"/>
      <c r="Q1015" s="1"/>
      <c r="R1015" s="1"/>
    </row>
    <row r="1016" spans="1:18" ht="9.75" customHeight="1">
      <c r="A1016" s="1"/>
      <c r="B1016" s="1"/>
      <c r="C1016" s="1"/>
      <c r="D1016" s="1"/>
      <c r="E1016" s="1"/>
      <c r="F1016" s="1"/>
      <c r="G1016" s="1"/>
      <c r="H1016" s="1"/>
      <c r="I1016" s="1"/>
      <c r="J1016" s="1"/>
      <c r="K1016" s="1"/>
      <c r="L1016" s="1"/>
      <c r="M1016" s="1"/>
      <c r="N1016" s="1"/>
      <c r="O1016" s="1"/>
      <c r="P1016" s="1"/>
      <c r="Q1016" s="1"/>
      <c r="R1016" s="1"/>
    </row>
    <row r="1017" spans="1:18" ht="9.75" customHeight="1">
      <c r="A1017" s="1"/>
      <c r="B1017" s="1"/>
      <c r="C1017" s="1"/>
      <c r="D1017" s="1"/>
      <c r="E1017" s="1"/>
      <c r="F1017" s="1"/>
      <c r="G1017" s="1"/>
      <c r="H1017" s="1"/>
      <c r="I1017" s="1"/>
      <c r="J1017" s="1"/>
      <c r="K1017" s="1"/>
      <c r="L1017" s="1"/>
      <c r="M1017" s="1"/>
      <c r="N1017" s="1"/>
      <c r="O1017" s="1"/>
      <c r="P1017" s="1"/>
      <c r="Q1017" s="1"/>
      <c r="R1017" s="1"/>
    </row>
    <row r="1018" spans="1:18" ht="9.75" customHeight="1">
      <c r="A1018" s="1"/>
      <c r="B1018" s="1"/>
      <c r="C1018" s="1"/>
      <c r="D1018" s="1"/>
      <c r="E1018" s="1"/>
      <c r="F1018" s="1"/>
      <c r="G1018" s="1"/>
      <c r="H1018" s="1"/>
      <c r="I1018" s="1"/>
      <c r="J1018" s="1"/>
      <c r="K1018" s="1"/>
      <c r="L1018" s="1"/>
      <c r="M1018" s="1"/>
      <c r="N1018" s="1"/>
      <c r="O1018" s="1"/>
      <c r="P1018" s="1"/>
      <c r="Q1018" s="1"/>
      <c r="R1018" s="1"/>
    </row>
    <row r="1019" spans="1:18" ht="9.75" customHeight="1">
      <c r="A1019" s="1"/>
      <c r="B1019" s="1"/>
      <c r="C1019" s="1"/>
      <c r="D1019" s="1"/>
      <c r="E1019" s="1"/>
      <c r="F1019" s="1"/>
      <c r="G1019" s="1"/>
      <c r="H1019" s="1"/>
      <c r="I1019" s="1"/>
      <c r="J1019" s="1"/>
      <c r="K1019" s="1"/>
      <c r="L1019" s="1"/>
      <c r="M1019" s="1"/>
      <c r="N1019" s="1"/>
      <c r="O1019" s="1"/>
      <c r="P1019" s="1"/>
      <c r="Q1019" s="1"/>
      <c r="R1019" s="1"/>
    </row>
    <row r="1020" spans="1:18" ht="9.75" customHeight="1">
      <c r="A1020" s="1"/>
      <c r="B1020" s="1"/>
      <c r="C1020" s="1"/>
      <c r="D1020" s="1"/>
      <c r="E1020" s="1"/>
      <c r="F1020" s="1"/>
      <c r="G1020" s="1"/>
      <c r="H1020" s="1"/>
      <c r="I1020" s="1"/>
      <c r="J1020" s="1"/>
      <c r="K1020" s="1"/>
      <c r="L1020" s="1"/>
      <c r="M1020" s="1"/>
      <c r="N1020" s="1"/>
      <c r="O1020" s="1"/>
      <c r="P1020" s="1"/>
      <c r="Q1020" s="1"/>
      <c r="R1020" s="1"/>
    </row>
    <row r="1021" spans="1:18" ht="9.75" customHeight="1">
      <c r="A1021" s="1"/>
      <c r="B1021" s="1"/>
      <c r="C1021" s="1"/>
      <c r="D1021" s="1"/>
      <c r="E1021" s="1"/>
      <c r="F1021" s="1"/>
      <c r="G1021" s="1"/>
      <c r="H1021" s="1"/>
      <c r="I1021" s="1"/>
      <c r="J1021" s="1"/>
      <c r="K1021" s="1"/>
      <c r="L1021" s="1"/>
      <c r="M1021" s="1"/>
      <c r="N1021" s="1"/>
      <c r="O1021" s="1"/>
      <c r="P1021" s="1"/>
      <c r="Q1021" s="1"/>
      <c r="R1021" s="1"/>
    </row>
    <row r="1022" spans="1:18" ht="9.75" customHeight="1">
      <c r="A1022" s="1"/>
      <c r="B1022" s="1"/>
      <c r="C1022" s="1"/>
      <c r="D1022" s="1"/>
      <c r="E1022" s="1"/>
      <c r="F1022" s="1"/>
      <c r="G1022" s="1"/>
      <c r="H1022" s="1"/>
      <c r="I1022" s="1"/>
      <c r="J1022" s="1"/>
      <c r="K1022" s="1"/>
      <c r="L1022" s="1"/>
      <c r="M1022" s="1"/>
      <c r="N1022" s="1"/>
      <c r="O1022" s="1"/>
      <c r="P1022" s="1"/>
      <c r="Q1022" s="1"/>
      <c r="R1022" s="1"/>
    </row>
    <row r="1023" spans="1:18" ht="9.75" customHeight="1">
      <c r="A1023" s="1"/>
      <c r="B1023" s="1"/>
      <c r="C1023" s="1"/>
      <c r="D1023" s="1"/>
      <c r="E1023" s="1"/>
      <c r="F1023" s="1"/>
      <c r="G1023" s="1"/>
      <c r="H1023" s="1"/>
      <c r="I1023" s="1"/>
      <c r="J1023" s="1"/>
      <c r="K1023" s="1"/>
      <c r="L1023" s="1"/>
      <c r="M1023" s="1"/>
      <c r="N1023" s="1"/>
      <c r="O1023" s="1"/>
      <c r="P1023" s="1"/>
      <c r="Q1023" s="1"/>
      <c r="R1023" s="1"/>
    </row>
    <row r="1024" spans="1:18" ht="9.75" customHeight="1">
      <c r="A1024" s="1"/>
      <c r="B1024" s="1"/>
      <c r="C1024" s="1"/>
      <c r="D1024" s="1"/>
      <c r="E1024" s="1"/>
      <c r="F1024" s="1"/>
      <c r="G1024" s="1"/>
      <c r="H1024" s="1"/>
      <c r="I1024" s="1"/>
      <c r="J1024" s="1"/>
      <c r="K1024" s="1"/>
      <c r="L1024" s="1"/>
      <c r="M1024" s="1"/>
      <c r="N1024" s="1"/>
      <c r="O1024" s="1"/>
      <c r="P1024" s="1"/>
      <c r="Q1024" s="1"/>
      <c r="R1024" s="1"/>
    </row>
    <row r="1025" spans="1:18" ht="9.75" customHeight="1">
      <c r="A1025" s="1"/>
      <c r="B1025" s="1"/>
      <c r="C1025" s="1"/>
      <c r="D1025" s="1"/>
      <c r="E1025" s="1"/>
      <c r="F1025" s="1"/>
      <c r="G1025" s="1"/>
      <c r="H1025" s="1"/>
      <c r="I1025" s="1"/>
      <c r="J1025" s="1"/>
      <c r="K1025" s="1"/>
      <c r="L1025" s="1"/>
      <c r="M1025" s="1"/>
      <c r="N1025" s="1"/>
      <c r="O1025" s="1"/>
      <c r="P1025" s="1"/>
      <c r="Q1025" s="1"/>
      <c r="R1025" s="1"/>
    </row>
    <row r="1026" spans="1:18" ht="9.75" customHeight="1">
      <c r="A1026" s="1"/>
      <c r="B1026" s="1"/>
      <c r="C1026" s="1"/>
      <c r="D1026" s="1"/>
      <c r="E1026" s="1"/>
      <c r="F1026" s="1"/>
      <c r="G1026" s="1"/>
      <c r="H1026" s="1"/>
      <c r="I1026" s="1"/>
      <c r="J1026" s="1"/>
      <c r="K1026" s="1"/>
      <c r="L1026" s="1"/>
      <c r="M1026" s="1"/>
      <c r="N1026" s="1"/>
      <c r="O1026" s="1"/>
      <c r="P1026" s="1"/>
      <c r="Q1026" s="1"/>
      <c r="R1026" s="1"/>
    </row>
    <row r="1027" spans="1:18" ht="9.75" customHeight="1">
      <c r="A1027" s="1"/>
      <c r="B1027" s="1"/>
      <c r="C1027" s="1"/>
      <c r="D1027" s="1"/>
      <c r="E1027" s="1"/>
      <c r="F1027" s="1"/>
      <c r="G1027" s="1"/>
      <c r="H1027" s="1"/>
      <c r="I1027" s="1"/>
      <c r="J1027" s="1"/>
      <c r="K1027" s="1"/>
      <c r="L1027" s="1"/>
      <c r="M1027" s="1"/>
      <c r="N1027" s="1"/>
      <c r="O1027" s="1"/>
      <c r="P1027" s="1"/>
      <c r="Q1027" s="1"/>
      <c r="R1027" s="1"/>
    </row>
    <row r="1028" spans="1:18" ht="9.75" customHeight="1">
      <c r="A1028" s="1"/>
      <c r="B1028" s="1"/>
      <c r="C1028" s="1"/>
      <c r="D1028" s="1"/>
      <c r="E1028" s="1"/>
      <c r="F1028" s="1"/>
      <c r="G1028" s="1"/>
      <c r="H1028" s="1"/>
      <c r="I1028" s="1"/>
      <c r="J1028" s="1"/>
      <c r="K1028" s="1"/>
      <c r="L1028" s="1"/>
      <c r="M1028" s="1"/>
      <c r="N1028" s="1"/>
      <c r="O1028" s="1"/>
      <c r="P1028" s="1"/>
      <c r="Q1028" s="1"/>
      <c r="R1028" s="1"/>
    </row>
    <row r="1029" spans="1:18" ht="9.75" customHeight="1">
      <c r="A1029" s="1"/>
      <c r="B1029" s="1"/>
      <c r="C1029" s="1"/>
      <c r="D1029" s="1"/>
      <c r="E1029" s="1"/>
      <c r="F1029" s="1"/>
      <c r="G1029" s="1"/>
      <c r="H1029" s="1"/>
      <c r="I1029" s="1"/>
      <c r="J1029" s="1"/>
      <c r="K1029" s="1"/>
      <c r="L1029" s="1"/>
      <c r="M1029" s="1"/>
      <c r="N1029" s="1"/>
      <c r="O1029" s="1"/>
      <c r="P1029" s="1"/>
      <c r="Q1029" s="1"/>
      <c r="R1029" s="1"/>
    </row>
    <row r="1030" spans="1:18" ht="9.75" customHeight="1">
      <c r="A1030" s="1"/>
      <c r="B1030" s="1"/>
      <c r="C1030" s="1"/>
      <c r="D1030" s="1"/>
      <c r="E1030" s="1"/>
      <c r="F1030" s="1"/>
      <c r="G1030" s="1"/>
      <c r="H1030" s="1"/>
      <c r="I1030" s="1"/>
      <c r="J1030" s="1"/>
      <c r="K1030" s="1"/>
      <c r="L1030" s="1"/>
      <c r="M1030" s="1"/>
      <c r="N1030" s="1"/>
      <c r="O1030" s="1"/>
      <c r="P1030" s="1"/>
      <c r="Q1030" s="1"/>
      <c r="R1030" s="1"/>
    </row>
    <row r="1031" spans="1:18" ht="9.75" customHeight="1">
      <c r="A1031" s="1"/>
      <c r="B1031" s="1"/>
      <c r="C1031" s="1"/>
      <c r="D1031" s="1"/>
      <c r="E1031" s="1"/>
      <c r="F1031" s="1"/>
      <c r="G1031" s="1"/>
      <c r="H1031" s="1"/>
      <c r="I1031" s="1"/>
      <c r="J1031" s="1"/>
      <c r="K1031" s="1"/>
      <c r="L1031" s="1"/>
      <c r="M1031" s="1"/>
      <c r="N1031" s="1"/>
      <c r="O1031" s="1"/>
      <c r="P1031" s="1"/>
      <c r="Q1031" s="1"/>
      <c r="R1031" s="1"/>
    </row>
    <row r="1032" spans="1:18" ht="9.75" customHeight="1">
      <c r="A1032" s="1"/>
      <c r="B1032" s="1"/>
      <c r="C1032" s="1"/>
      <c r="D1032" s="1"/>
      <c r="E1032" s="1"/>
      <c r="F1032" s="1"/>
      <c r="G1032" s="1"/>
      <c r="H1032" s="1"/>
      <c r="I1032" s="1"/>
      <c r="J1032" s="1"/>
      <c r="K1032" s="1"/>
      <c r="L1032" s="1"/>
      <c r="M1032" s="1"/>
      <c r="N1032" s="1"/>
      <c r="O1032" s="1"/>
      <c r="P1032" s="1"/>
      <c r="Q1032" s="1"/>
      <c r="R1032" s="1"/>
    </row>
    <row r="1033" spans="1:18" ht="9.75" customHeight="1">
      <c r="A1033" s="1"/>
      <c r="B1033" s="1"/>
      <c r="C1033" s="1"/>
      <c r="D1033" s="1"/>
      <c r="E1033" s="1"/>
      <c r="F1033" s="1"/>
      <c r="G1033" s="1"/>
      <c r="H1033" s="1"/>
      <c r="I1033" s="1"/>
      <c r="J1033" s="1"/>
      <c r="K1033" s="1"/>
      <c r="L1033" s="1"/>
      <c r="M1033" s="1"/>
      <c r="N1033" s="1"/>
      <c r="O1033" s="1"/>
      <c r="P1033" s="1"/>
      <c r="Q1033" s="1"/>
      <c r="R1033" s="1"/>
    </row>
    <row r="1034" spans="1:18" ht="9.75" customHeight="1">
      <c r="A1034" s="1"/>
      <c r="B1034" s="1"/>
      <c r="C1034" s="1"/>
      <c r="D1034" s="1"/>
      <c r="E1034" s="1"/>
      <c r="F1034" s="1"/>
      <c r="G1034" s="1"/>
      <c r="H1034" s="1"/>
      <c r="I1034" s="1"/>
      <c r="J1034" s="1"/>
      <c r="K1034" s="1"/>
      <c r="L1034" s="1"/>
      <c r="M1034" s="1"/>
      <c r="N1034" s="1"/>
      <c r="O1034" s="1"/>
      <c r="P1034" s="1"/>
      <c r="Q1034" s="1"/>
      <c r="R1034" s="1"/>
    </row>
    <row r="1035" spans="1:18" ht="9.75" customHeight="1">
      <c r="A1035" s="1"/>
      <c r="B1035" s="1"/>
      <c r="C1035" s="1"/>
      <c r="D1035" s="1"/>
      <c r="E1035" s="1"/>
      <c r="F1035" s="1"/>
      <c r="G1035" s="1"/>
      <c r="H1035" s="1"/>
      <c r="I1035" s="1"/>
      <c r="J1035" s="1"/>
      <c r="K1035" s="1"/>
      <c r="L1035" s="1"/>
      <c r="M1035" s="1"/>
      <c r="N1035" s="1"/>
      <c r="O1035" s="1"/>
      <c r="P1035" s="1"/>
      <c r="Q1035" s="1"/>
      <c r="R1035" s="1"/>
    </row>
    <row r="1036" spans="1:18" ht="9.75" customHeight="1">
      <c r="A1036" s="1"/>
      <c r="B1036" s="1"/>
      <c r="C1036" s="1"/>
      <c r="D1036" s="1"/>
      <c r="E1036" s="1"/>
      <c r="F1036" s="1"/>
      <c r="G1036" s="1"/>
      <c r="H1036" s="1"/>
      <c r="I1036" s="1"/>
      <c r="J1036" s="1"/>
      <c r="K1036" s="1"/>
      <c r="L1036" s="1"/>
      <c r="M1036" s="1"/>
      <c r="N1036" s="1"/>
      <c r="O1036" s="1"/>
      <c r="P1036" s="1"/>
      <c r="Q1036" s="1"/>
      <c r="R1036" s="1"/>
    </row>
    <row r="1037" spans="1:18" ht="9.75" customHeight="1">
      <c r="A1037" s="1"/>
      <c r="B1037" s="1"/>
      <c r="C1037" s="1"/>
      <c r="D1037" s="1"/>
      <c r="E1037" s="1"/>
      <c r="F1037" s="1"/>
      <c r="G1037" s="1"/>
      <c r="H1037" s="1"/>
      <c r="I1037" s="1"/>
      <c r="J1037" s="1"/>
      <c r="K1037" s="1"/>
      <c r="L1037" s="1"/>
      <c r="M1037" s="1"/>
      <c r="N1037" s="1"/>
      <c r="O1037" s="1"/>
      <c r="P1037" s="1"/>
      <c r="Q1037" s="1"/>
      <c r="R1037" s="1"/>
    </row>
    <row r="1038" spans="1:18" ht="9.75" customHeight="1">
      <c r="A1038" s="1"/>
      <c r="B1038" s="1"/>
      <c r="C1038" s="1"/>
      <c r="D1038" s="1"/>
      <c r="E1038" s="1"/>
      <c r="F1038" s="1"/>
      <c r="G1038" s="1"/>
      <c r="H1038" s="1"/>
      <c r="I1038" s="1"/>
      <c r="J1038" s="1"/>
      <c r="K1038" s="1"/>
      <c r="L1038" s="1"/>
      <c r="M1038" s="1"/>
      <c r="N1038" s="1"/>
      <c r="O1038" s="1"/>
      <c r="P1038" s="1"/>
      <c r="Q1038" s="1"/>
      <c r="R1038" s="1"/>
    </row>
    <row r="1039" spans="1:18" ht="9.75" customHeight="1">
      <c r="A1039" s="1"/>
      <c r="B1039" s="1"/>
      <c r="C1039" s="1"/>
      <c r="D1039" s="1"/>
      <c r="E1039" s="1"/>
      <c r="F1039" s="1"/>
      <c r="G1039" s="1"/>
      <c r="H1039" s="1"/>
      <c r="I1039" s="1"/>
      <c r="J1039" s="1"/>
      <c r="K1039" s="1"/>
      <c r="L1039" s="1"/>
      <c r="M1039" s="1"/>
      <c r="N1039" s="1"/>
      <c r="O1039" s="1"/>
      <c r="P1039" s="1"/>
      <c r="Q1039" s="1"/>
      <c r="R1039" s="1"/>
    </row>
    <row r="1040" spans="1:18" ht="9.75" customHeight="1">
      <c r="A1040" s="1"/>
      <c r="B1040" s="1"/>
      <c r="C1040" s="1"/>
      <c r="D1040" s="1"/>
      <c r="E1040" s="1"/>
      <c r="F1040" s="1"/>
      <c r="G1040" s="1"/>
      <c r="H1040" s="1"/>
      <c r="I1040" s="1"/>
      <c r="J1040" s="1"/>
      <c r="K1040" s="1"/>
      <c r="L1040" s="1"/>
      <c r="M1040" s="1"/>
      <c r="N1040" s="1"/>
      <c r="O1040" s="1"/>
      <c r="P1040" s="1"/>
      <c r="Q1040" s="1"/>
      <c r="R1040" s="1"/>
    </row>
    <row r="1041" spans="1:18" ht="9.75" customHeight="1">
      <c r="A1041" s="1"/>
      <c r="B1041" s="1"/>
      <c r="C1041" s="1"/>
      <c r="D1041" s="1"/>
      <c r="E1041" s="1"/>
      <c r="F1041" s="1"/>
      <c r="G1041" s="1"/>
      <c r="H1041" s="1"/>
      <c r="I1041" s="1"/>
      <c r="J1041" s="1"/>
      <c r="K1041" s="1"/>
      <c r="L1041" s="1"/>
      <c r="M1041" s="1"/>
      <c r="N1041" s="1"/>
      <c r="O1041" s="1"/>
      <c r="P1041" s="1"/>
      <c r="Q1041" s="1"/>
      <c r="R1041" s="1"/>
    </row>
    <row r="1042" spans="1:18" ht="9.75" customHeight="1">
      <c r="A1042" s="1"/>
      <c r="B1042" s="1"/>
      <c r="C1042" s="1"/>
      <c r="D1042" s="1"/>
      <c r="E1042" s="1"/>
      <c r="F1042" s="1"/>
      <c r="G1042" s="1"/>
      <c r="H1042" s="1"/>
      <c r="I1042" s="1"/>
      <c r="J1042" s="1"/>
      <c r="K1042" s="1"/>
      <c r="L1042" s="1"/>
      <c r="M1042" s="1"/>
      <c r="N1042" s="1"/>
      <c r="O1042" s="1"/>
      <c r="P1042" s="1"/>
      <c r="Q1042" s="1"/>
      <c r="R1042" s="1"/>
    </row>
    <row r="1043" spans="1:18" ht="9.75" customHeight="1">
      <c r="A1043" s="1"/>
      <c r="B1043" s="1"/>
      <c r="C1043" s="1"/>
      <c r="D1043" s="1"/>
      <c r="E1043" s="1"/>
      <c r="F1043" s="1"/>
      <c r="G1043" s="1"/>
      <c r="H1043" s="1"/>
      <c r="I1043" s="1"/>
      <c r="J1043" s="1"/>
      <c r="K1043" s="1"/>
      <c r="L1043" s="1"/>
      <c r="M1043" s="1"/>
      <c r="N1043" s="1"/>
      <c r="O1043" s="1"/>
      <c r="P1043" s="1"/>
      <c r="Q1043" s="1"/>
      <c r="R1043" s="1"/>
    </row>
    <row r="1044" spans="1:18" ht="9.75" customHeight="1">
      <c r="A1044" s="1"/>
      <c r="B1044" s="1"/>
      <c r="C1044" s="1"/>
      <c r="D1044" s="1"/>
      <c r="E1044" s="1"/>
      <c r="F1044" s="1"/>
      <c r="G1044" s="1"/>
      <c r="H1044" s="1"/>
      <c r="I1044" s="1"/>
      <c r="J1044" s="1"/>
      <c r="K1044" s="1"/>
      <c r="L1044" s="1"/>
      <c r="M1044" s="1"/>
      <c r="N1044" s="1"/>
      <c r="O1044" s="1"/>
      <c r="P1044" s="1"/>
      <c r="Q1044" s="1"/>
      <c r="R1044" s="1"/>
    </row>
    <row r="1045" spans="1:18" ht="9.75" customHeight="1">
      <c r="A1045" s="1"/>
      <c r="B1045" s="1"/>
      <c r="C1045" s="1"/>
      <c r="D1045" s="1"/>
      <c r="E1045" s="1"/>
      <c r="F1045" s="1"/>
      <c r="G1045" s="1"/>
      <c r="H1045" s="1"/>
      <c r="I1045" s="1"/>
      <c r="J1045" s="1"/>
      <c r="K1045" s="1"/>
      <c r="L1045" s="1"/>
      <c r="M1045" s="1"/>
      <c r="N1045" s="1"/>
      <c r="O1045" s="1"/>
      <c r="P1045" s="1"/>
      <c r="Q1045" s="1"/>
      <c r="R1045" s="1"/>
    </row>
    <row r="1046" spans="1:18" ht="9.75" customHeight="1">
      <c r="A1046" s="1"/>
      <c r="B1046" s="1"/>
      <c r="C1046" s="1"/>
      <c r="D1046" s="1"/>
      <c r="E1046" s="1"/>
      <c r="F1046" s="1"/>
      <c r="G1046" s="1"/>
      <c r="H1046" s="1"/>
      <c r="I1046" s="1"/>
      <c r="J1046" s="1"/>
      <c r="K1046" s="1"/>
      <c r="L1046" s="1"/>
      <c r="M1046" s="1"/>
      <c r="N1046" s="1"/>
      <c r="O1046" s="1"/>
      <c r="P1046" s="1"/>
      <c r="Q1046" s="1"/>
      <c r="R1046" s="1"/>
    </row>
    <row r="1047" spans="1:18" ht="9.75" customHeight="1">
      <c r="A1047" s="1"/>
      <c r="B1047" s="1"/>
      <c r="C1047" s="1"/>
      <c r="D1047" s="1"/>
      <c r="E1047" s="1"/>
      <c r="F1047" s="1"/>
      <c r="G1047" s="1"/>
      <c r="H1047" s="1"/>
      <c r="I1047" s="1"/>
      <c r="J1047" s="1"/>
      <c r="K1047" s="1"/>
      <c r="L1047" s="1"/>
      <c r="M1047" s="1"/>
      <c r="N1047" s="1"/>
      <c r="O1047" s="1"/>
      <c r="P1047" s="1"/>
      <c r="Q1047" s="1"/>
      <c r="R1047" s="1"/>
    </row>
    <row r="1048" spans="1:18" ht="9.75" customHeight="1">
      <c r="A1048" s="1"/>
      <c r="B1048" s="1"/>
      <c r="C1048" s="1"/>
      <c r="D1048" s="1"/>
      <c r="E1048" s="1"/>
      <c r="F1048" s="1"/>
      <c r="G1048" s="1"/>
      <c r="H1048" s="1"/>
      <c r="I1048" s="1"/>
      <c r="J1048" s="1"/>
      <c r="K1048" s="1"/>
      <c r="L1048" s="1"/>
      <c r="M1048" s="1"/>
      <c r="N1048" s="1"/>
      <c r="O1048" s="1"/>
      <c r="P1048" s="1"/>
      <c r="Q1048" s="1"/>
      <c r="R1048" s="1"/>
    </row>
    <row r="1049" spans="1:18" ht="9.75" customHeight="1">
      <c r="A1049" s="1"/>
      <c r="B1049" s="1"/>
      <c r="C1049" s="1"/>
      <c r="D1049" s="1"/>
      <c r="E1049" s="1"/>
      <c r="F1049" s="1"/>
      <c r="G1049" s="1"/>
      <c r="H1049" s="1"/>
      <c r="I1049" s="1"/>
      <c r="J1049" s="1"/>
      <c r="K1049" s="1"/>
      <c r="L1049" s="1"/>
      <c r="M1049" s="1"/>
      <c r="N1049" s="1"/>
      <c r="O1049" s="1"/>
      <c r="P1049" s="1"/>
      <c r="Q1049" s="1"/>
      <c r="R1049" s="1"/>
    </row>
    <row r="1050" spans="1:18" ht="9.75" customHeight="1">
      <c r="A1050" s="1"/>
      <c r="B1050" s="1"/>
      <c r="C1050" s="1"/>
      <c r="D1050" s="1"/>
      <c r="E1050" s="1"/>
      <c r="F1050" s="1"/>
      <c r="G1050" s="1"/>
      <c r="H1050" s="1"/>
      <c r="I1050" s="1"/>
      <c r="J1050" s="1"/>
      <c r="K1050" s="1"/>
      <c r="L1050" s="1"/>
      <c r="M1050" s="1"/>
      <c r="N1050" s="1"/>
      <c r="O1050" s="1"/>
      <c r="P1050" s="1"/>
      <c r="Q1050" s="1"/>
      <c r="R1050" s="1"/>
    </row>
    <row r="1051" spans="1:18" ht="9.75" customHeight="1">
      <c r="A1051" s="1"/>
      <c r="B1051" s="1"/>
      <c r="C1051" s="1"/>
      <c r="D1051" s="1"/>
      <c r="E1051" s="1"/>
      <c r="F1051" s="1"/>
      <c r="G1051" s="1"/>
      <c r="H1051" s="1"/>
      <c r="I1051" s="1"/>
      <c r="J1051" s="1"/>
      <c r="K1051" s="1"/>
      <c r="L1051" s="1"/>
      <c r="M1051" s="1"/>
      <c r="N1051" s="1"/>
      <c r="O1051" s="1"/>
      <c r="P1051" s="1"/>
      <c r="Q1051" s="1"/>
      <c r="R1051" s="1"/>
    </row>
    <row r="1052" spans="1:18" ht="9.75" customHeight="1">
      <c r="A1052" s="1"/>
      <c r="B1052" s="1"/>
      <c r="C1052" s="1"/>
      <c r="D1052" s="1"/>
      <c r="E1052" s="1"/>
      <c r="F1052" s="1"/>
      <c r="G1052" s="1"/>
      <c r="H1052" s="1"/>
      <c r="I1052" s="1"/>
      <c r="J1052" s="1"/>
      <c r="K1052" s="1"/>
      <c r="L1052" s="1"/>
      <c r="M1052" s="1"/>
      <c r="N1052" s="1"/>
      <c r="O1052" s="1"/>
      <c r="P1052" s="1"/>
      <c r="Q1052" s="1"/>
      <c r="R1052" s="1"/>
    </row>
    <row r="1053" spans="1:18" ht="9.75" customHeight="1">
      <c r="A1053" s="1"/>
      <c r="B1053" s="1"/>
      <c r="C1053" s="1"/>
      <c r="D1053" s="1"/>
      <c r="E1053" s="1"/>
      <c r="F1053" s="1"/>
      <c r="G1053" s="1"/>
      <c r="H1053" s="1"/>
      <c r="I1053" s="1"/>
      <c r="J1053" s="1"/>
      <c r="K1053" s="1"/>
      <c r="L1053" s="1"/>
      <c r="M1053" s="1"/>
      <c r="N1053" s="1"/>
      <c r="O1053" s="1"/>
      <c r="P1053" s="1"/>
      <c r="Q1053" s="1"/>
      <c r="R1053" s="1"/>
    </row>
    <row r="1054" spans="1:18" ht="9.75" customHeight="1">
      <c r="A1054" s="1"/>
      <c r="B1054" s="1"/>
      <c r="C1054" s="1"/>
      <c r="D1054" s="1"/>
      <c r="E1054" s="1"/>
      <c r="F1054" s="1"/>
      <c r="G1054" s="1"/>
      <c r="H1054" s="1"/>
      <c r="I1054" s="1"/>
      <c r="J1054" s="1"/>
      <c r="K1054" s="1"/>
      <c r="L1054" s="1"/>
      <c r="M1054" s="1"/>
      <c r="N1054" s="1"/>
      <c r="O1054" s="1"/>
      <c r="P1054" s="1"/>
      <c r="Q1054" s="1"/>
      <c r="R1054" s="1"/>
    </row>
    <row r="1055" spans="1:18" ht="9.75" customHeight="1">
      <c r="A1055" s="1"/>
      <c r="B1055" s="1"/>
      <c r="C1055" s="1"/>
      <c r="D1055" s="1"/>
      <c r="E1055" s="1"/>
      <c r="F1055" s="1"/>
      <c r="G1055" s="1"/>
      <c r="H1055" s="1"/>
      <c r="I1055" s="1"/>
      <c r="J1055" s="1"/>
      <c r="K1055" s="1"/>
      <c r="L1055" s="1"/>
      <c r="M1055" s="1"/>
      <c r="N1055" s="1"/>
      <c r="O1055" s="1"/>
      <c r="P1055" s="1"/>
      <c r="Q1055" s="1"/>
      <c r="R1055" s="1"/>
    </row>
    <row r="1056" spans="1:18" ht="9.75" customHeight="1">
      <c r="A1056" s="1"/>
      <c r="B1056" s="1"/>
      <c r="C1056" s="1"/>
      <c r="D1056" s="1"/>
      <c r="E1056" s="1"/>
      <c r="F1056" s="1"/>
      <c r="G1056" s="1"/>
      <c r="H1056" s="1"/>
      <c r="I1056" s="1"/>
      <c r="J1056" s="1"/>
      <c r="K1056" s="1"/>
      <c r="L1056" s="1"/>
      <c r="M1056" s="1"/>
      <c r="N1056" s="1"/>
      <c r="O1056" s="1"/>
      <c r="P1056" s="1"/>
      <c r="Q1056" s="1"/>
      <c r="R1056" s="1"/>
    </row>
    <row r="1057" spans="1:18" ht="9.75" customHeight="1">
      <c r="A1057" s="1"/>
      <c r="B1057" s="1"/>
      <c r="C1057" s="1"/>
      <c r="D1057" s="1"/>
      <c r="E1057" s="1"/>
      <c r="F1057" s="1"/>
      <c r="G1057" s="1"/>
      <c r="H1057" s="1"/>
      <c r="I1057" s="1"/>
      <c r="J1057" s="1"/>
      <c r="K1057" s="1"/>
      <c r="L1057" s="1"/>
      <c r="M1057" s="1"/>
      <c r="N1057" s="1"/>
      <c r="O1057" s="1"/>
      <c r="P1057" s="1"/>
      <c r="Q1057" s="1"/>
      <c r="R1057" s="1"/>
    </row>
    <row r="1058" spans="1:18" ht="9.75" customHeight="1">
      <c r="A1058" s="1"/>
      <c r="B1058" s="1"/>
      <c r="C1058" s="1"/>
      <c r="D1058" s="1"/>
      <c r="E1058" s="1"/>
      <c r="F1058" s="1"/>
      <c r="G1058" s="1"/>
      <c r="H1058" s="1"/>
      <c r="I1058" s="1"/>
      <c r="J1058" s="1"/>
      <c r="K1058" s="1"/>
      <c r="L1058" s="1"/>
      <c r="M1058" s="1"/>
      <c r="N1058" s="1"/>
      <c r="O1058" s="1"/>
      <c r="P1058" s="1"/>
      <c r="Q1058" s="1"/>
      <c r="R1058" s="1"/>
    </row>
    <row r="1059" spans="1:18" ht="9.75" customHeight="1">
      <c r="A1059" s="1"/>
      <c r="B1059" s="1"/>
      <c r="C1059" s="1"/>
      <c r="D1059" s="1"/>
      <c r="E1059" s="1"/>
      <c r="F1059" s="1"/>
      <c r="G1059" s="1"/>
      <c r="H1059" s="1"/>
      <c r="I1059" s="1"/>
      <c r="J1059" s="1"/>
      <c r="K1059" s="1"/>
      <c r="L1059" s="1"/>
      <c r="M1059" s="1"/>
      <c r="N1059" s="1"/>
      <c r="O1059" s="1"/>
      <c r="P1059" s="1"/>
      <c r="Q1059" s="1"/>
      <c r="R1059" s="1"/>
    </row>
    <row r="1060" spans="1:18" ht="9.75" customHeight="1">
      <c r="A1060" s="1"/>
      <c r="B1060" s="1"/>
      <c r="C1060" s="1"/>
      <c r="D1060" s="1"/>
      <c r="E1060" s="1"/>
      <c r="F1060" s="1"/>
      <c r="G1060" s="1"/>
      <c r="H1060" s="1"/>
      <c r="I1060" s="1"/>
      <c r="J1060" s="1"/>
      <c r="K1060" s="1"/>
      <c r="L1060" s="1"/>
      <c r="M1060" s="1"/>
      <c r="N1060" s="1"/>
      <c r="O1060" s="1"/>
      <c r="P1060" s="1"/>
      <c r="Q1060" s="1"/>
      <c r="R1060" s="1"/>
    </row>
    <row r="1061" spans="1:18" ht="9.75" customHeight="1">
      <c r="A1061" s="1"/>
      <c r="B1061" s="1"/>
      <c r="C1061" s="1"/>
      <c r="D1061" s="1"/>
      <c r="E1061" s="1"/>
      <c r="F1061" s="1"/>
      <c r="G1061" s="1"/>
      <c r="H1061" s="1"/>
      <c r="I1061" s="1"/>
      <c r="J1061" s="1"/>
      <c r="K1061" s="1"/>
      <c r="L1061" s="1"/>
      <c r="M1061" s="1"/>
      <c r="N1061" s="1"/>
      <c r="O1061" s="1"/>
      <c r="P1061" s="1"/>
      <c r="Q1061" s="1"/>
      <c r="R1061" s="1"/>
    </row>
    <row r="1062" spans="1:18" ht="9.75" customHeight="1">
      <c r="A1062" s="1"/>
      <c r="B1062" s="1"/>
      <c r="C1062" s="1"/>
      <c r="D1062" s="1"/>
      <c r="E1062" s="1"/>
      <c r="F1062" s="1"/>
      <c r="G1062" s="1"/>
      <c r="H1062" s="1"/>
      <c r="I1062" s="1"/>
      <c r="J1062" s="1"/>
      <c r="K1062" s="1"/>
      <c r="L1062" s="1"/>
      <c r="M1062" s="1"/>
      <c r="N1062" s="1"/>
      <c r="O1062" s="1"/>
      <c r="P1062" s="1"/>
      <c r="Q1062" s="1"/>
      <c r="R1062" s="1"/>
    </row>
    <row r="1063" spans="1:18" ht="9.75" customHeight="1">
      <c r="A1063" s="1"/>
      <c r="B1063" s="1"/>
      <c r="C1063" s="1"/>
      <c r="D1063" s="1"/>
      <c r="E1063" s="1"/>
      <c r="F1063" s="1"/>
      <c r="G1063" s="1"/>
      <c r="H1063" s="1"/>
      <c r="I1063" s="1"/>
      <c r="J1063" s="1"/>
      <c r="K1063" s="1"/>
      <c r="L1063" s="1"/>
      <c r="M1063" s="1"/>
      <c r="N1063" s="1"/>
      <c r="O1063" s="1"/>
      <c r="P1063" s="1"/>
      <c r="Q1063" s="1"/>
      <c r="R1063" s="1"/>
    </row>
    <row r="1064" spans="1:18" ht="9.75" customHeight="1">
      <c r="A1064" s="1"/>
      <c r="B1064" s="1"/>
      <c r="C1064" s="1"/>
      <c r="D1064" s="1"/>
      <c r="E1064" s="1"/>
      <c r="F1064" s="1"/>
      <c r="G1064" s="1"/>
      <c r="H1064" s="1"/>
      <c r="I1064" s="1"/>
      <c r="J1064" s="1"/>
      <c r="K1064" s="1"/>
      <c r="L1064" s="1"/>
      <c r="M1064" s="1"/>
      <c r="N1064" s="1"/>
      <c r="O1064" s="1"/>
      <c r="P1064" s="1"/>
      <c r="Q1064" s="1"/>
      <c r="R1064" s="1"/>
    </row>
    <row r="1065" spans="1:18" ht="9.75" customHeight="1">
      <c r="A1065" s="1"/>
      <c r="B1065" s="1"/>
      <c r="C1065" s="1"/>
      <c r="D1065" s="1"/>
      <c r="E1065" s="1"/>
      <c r="F1065" s="1"/>
      <c r="G1065" s="1"/>
      <c r="H1065" s="1"/>
      <c r="I1065" s="1"/>
      <c r="J1065" s="1"/>
      <c r="K1065" s="1"/>
      <c r="L1065" s="1"/>
      <c r="M1065" s="1"/>
      <c r="N1065" s="1"/>
      <c r="O1065" s="1"/>
      <c r="P1065" s="1"/>
      <c r="Q1065" s="1"/>
      <c r="R1065" s="1"/>
    </row>
    <row r="1066" spans="1:18" ht="9.75" customHeight="1">
      <c r="A1066" s="1"/>
      <c r="B1066" s="1"/>
      <c r="C1066" s="1"/>
      <c r="D1066" s="1"/>
      <c r="E1066" s="1"/>
      <c r="F1066" s="1"/>
      <c r="G1066" s="1"/>
      <c r="H1066" s="1"/>
      <c r="I1066" s="1"/>
      <c r="J1066" s="1"/>
      <c r="K1066" s="1"/>
      <c r="L1066" s="1"/>
      <c r="M1066" s="1"/>
      <c r="N1066" s="1"/>
      <c r="O1066" s="1"/>
      <c r="P1066" s="1"/>
      <c r="Q1066" s="1"/>
      <c r="R1066" s="1"/>
    </row>
    <row r="1067" spans="1:18" ht="9.75" customHeight="1">
      <c r="A1067" s="1"/>
      <c r="B1067" s="1"/>
      <c r="C1067" s="1"/>
      <c r="D1067" s="1"/>
      <c r="E1067" s="1"/>
      <c r="F1067" s="1"/>
      <c r="G1067" s="1"/>
      <c r="H1067" s="1"/>
      <c r="I1067" s="1"/>
      <c r="J1067" s="1"/>
      <c r="K1067" s="1"/>
      <c r="L1067" s="1"/>
      <c r="M1067" s="1"/>
      <c r="N1067" s="1"/>
      <c r="O1067" s="1"/>
      <c r="P1067" s="1"/>
      <c r="Q1067" s="1"/>
      <c r="R1067" s="1"/>
    </row>
    <row r="1068" spans="1:18" ht="9.75" customHeight="1">
      <c r="A1068" s="1"/>
      <c r="B1068" s="1"/>
      <c r="C1068" s="1"/>
      <c r="D1068" s="1"/>
      <c r="E1068" s="1"/>
      <c r="F1068" s="1"/>
      <c r="G1068" s="1"/>
      <c r="H1068" s="1"/>
      <c r="I1068" s="1"/>
      <c r="J1068" s="1"/>
      <c r="K1068" s="1"/>
      <c r="L1068" s="1"/>
      <c r="M1068" s="1"/>
      <c r="N1068" s="1"/>
      <c r="O1068" s="1"/>
      <c r="P1068" s="1"/>
      <c r="Q1068" s="1"/>
      <c r="R1068" s="1"/>
    </row>
    <row r="1069" spans="1:18" ht="9.75" customHeight="1">
      <c r="A1069" s="1"/>
      <c r="B1069" s="1"/>
      <c r="C1069" s="1"/>
      <c r="D1069" s="1"/>
      <c r="E1069" s="1"/>
      <c r="F1069" s="1"/>
      <c r="G1069" s="1"/>
      <c r="H1069" s="1"/>
      <c r="I1069" s="1"/>
      <c r="J1069" s="1"/>
      <c r="K1069" s="1"/>
      <c r="L1069" s="1"/>
      <c r="M1069" s="1"/>
      <c r="N1069" s="1"/>
      <c r="O1069" s="1"/>
      <c r="P1069" s="1"/>
      <c r="Q1069" s="1"/>
      <c r="R1069" s="1"/>
    </row>
    <row r="1070" spans="1:18" ht="9.75" customHeight="1">
      <c r="A1070" s="1"/>
      <c r="B1070" s="1"/>
      <c r="C1070" s="1"/>
      <c r="D1070" s="1"/>
      <c r="E1070" s="1"/>
      <c r="F1070" s="1"/>
      <c r="G1070" s="1"/>
      <c r="H1070" s="1"/>
      <c r="I1070" s="1"/>
      <c r="J1070" s="1"/>
      <c r="K1070" s="1"/>
      <c r="L1070" s="1"/>
      <c r="M1070" s="1"/>
      <c r="N1070" s="1"/>
      <c r="O1070" s="1"/>
      <c r="P1070" s="1"/>
      <c r="Q1070" s="1"/>
      <c r="R1070" s="1"/>
    </row>
    <row r="1071" spans="1:18" ht="9.75" customHeight="1">
      <c r="A1071" s="1"/>
      <c r="B1071" s="1"/>
      <c r="C1071" s="1"/>
      <c r="D1071" s="1"/>
      <c r="E1071" s="1"/>
      <c r="F1071" s="1"/>
      <c r="G1071" s="1"/>
      <c r="H1071" s="1"/>
      <c r="I1071" s="1"/>
      <c r="J1071" s="1"/>
      <c r="K1071" s="1"/>
      <c r="L1071" s="1"/>
      <c r="M1071" s="1"/>
      <c r="N1071" s="1"/>
      <c r="O1071" s="1"/>
      <c r="P1071" s="1"/>
      <c r="Q1071" s="1"/>
      <c r="R1071" s="1"/>
    </row>
    <row r="1072" spans="1:18" ht="9.75" customHeight="1">
      <c r="A1072" s="1"/>
      <c r="B1072" s="1"/>
      <c r="C1072" s="1"/>
      <c r="D1072" s="1"/>
      <c r="E1072" s="1"/>
      <c r="F1072" s="1"/>
      <c r="G1072" s="1"/>
      <c r="H1072" s="1"/>
      <c r="I1072" s="1"/>
      <c r="J1072" s="1"/>
      <c r="K1072" s="1"/>
      <c r="L1072" s="1"/>
      <c r="M1072" s="1"/>
      <c r="N1072" s="1"/>
      <c r="O1072" s="1"/>
      <c r="P1072" s="1"/>
      <c r="Q1072" s="1"/>
      <c r="R1072" s="1"/>
    </row>
    <row r="1073" spans="1:18" ht="9.75" customHeight="1">
      <c r="A1073" s="1"/>
      <c r="B1073" s="1"/>
      <c r="C1073" s="1"/>
      <c r="D1073" s="1"/>
      <c r="E1073" s="1"/>
      <c r="F1073" s="1"/>
      <c r="G1073" s="1"/>
      <c r="H1073" s="1"/>
      <c r="I1073" s="1"/>
      <c r="J1073" s="1"/>
      <c r="K1073" s="1"/>
      <c r="L1073" s="1"/>
      <c r="M1073" s="1"/>
      <c r="N1073" s="1"/>
      <c r="O1073" s="1"/>
      <c r="P1073" s="1"/>
      <c r="Q1073" s="1"/>
      <c r="R1073" s="1"/>
    </row>
    <row r="1074" spans="1:18" ht="9.75" customHeight="1">
      <c r="A1074" s="1"/>
      <c r="B1074" s="1"/>
      <c r="C1074" s="1"/>
      <c r="D1074" s="1"/>
      <c r="E1074" s="1"/>
      <c r="F1074" s="1"/>
      <c r="G1074" s="1"/>
      <c r="H1074" s="1"/>
      <c r="I1074" s="1"/>
      <c r="J1074" s="1"/>
      <c r="K1074" s="1"/>
      <c r="L1074" s="1"/>
      <c r="M1074" s="1"/>
      <c r="N1074" s="1"/>
      <c r="O1074" s="1"/>
      <c r="P1074" s="1"/>
      <c r="Q1074" s="1"/>
      <c r="R1074" s="1"/>
    </row>
    <row r="1075" spans="1:18" ht="9.75" customHeight="1">
      <c r="A1075" s="1"/>
      <c r="B1075" s="1"/>
      <c r="C1075" s="1"/>
      <c r="D1075" s="1"/>
      <c r="E1075" s="1"/>
      <c r="F1075" s="1"/>
      <c r="G1075" s="1"/>
      <c r="H1075" s="1"/>
      <c r="I1075" s="1"/>
      <c r="J1075" s="1"/>
      <c r="K1075" s="1"/>
      <c r="L1075" s="1"/>
      <c r="M1075" s="1"/>
      <c r="N1075" s="1"/>
      <c r="O1075" s="1"/>
      <c r="P1075" s="1"/>
      <c r="Q1075" s="1"/>
      <c r="R1075" s="1"/>
    </row>
    <row r="1076" spans="1:18" ht="9.75" customHeight="1">
      <c r="A1076" s="1"/>
      <c r="B1076" s="1"/>
      <c r="C1076" s="1"/>
      <c r="D1076" s="1"/>
      <c r="E1076" s="1"/>
      <c r="F1076" s="1"/>
      <c r="G1076" s="1"/>
      <c r="H1076" s="1"/>
      <c r="I1076" s="1"/>
      <c r="J1076" s="1"/>
      <c r="K1076" s="1"/>
      <c r="L1076" s="1"/>
      <c r="M1076" s="1"/>
      <c r="N1076" s="1"/>
      <c r="O1076" s="1"/>
      <c r="P1076" s="1"/>
      <c r="Q1076" s="1"/>
      <c r="R1076" s="1"/>
    </row>
    <row r="1077" spans="1:18" ht="9.75" customHeight="1">
      <c r="A1077" s="1"/>
      <c r="B1077" s="1"/>
      <c r="C1077" s="1"/>
      <c r="D1077" s="1"/>
      <c r="E1077" s="1"/>
      <c r="F1077" s="1"/>
      <c r="G1077" s="1"/>
      <c r="H1077" s="1"/>
      <c r="I1077" s="1"/>
      <c r="J1077" s="1"/>
      <c r="K1077" s="1"/>
      <c r="L1077" s="1"/>
      <c r="M1077" s="1"/>
      <c r="N1077" s="1"/>
      <c r="O1077" s="1"/>
      <c r="P1077" s="1"/>
      <c r="Q1077" s="1"/>
      <c r="R1077" s="1"/>
    </row>
    <row r="1078" spans="1:18" ht="9.75" customHeight="1">
      <c r="A1078" s="1"/>
      <c r="B1078" s="1"/>
      <c r="C1078" s="1"/>
      <c r="D1078" s="1"/>
      <c r="E1078" s="1"/>
      <c r="F1078" s="1"/>
      <c r="G1078" s="1"/>
      <c r="H1078" s="1"/>
      <c r="I1078" s="1"/>
      <c r="J1078" s="1"/>
      <c r="K1078" s="1"/>
      <c r="L1078" s="1"/>
      <c r="M1078" s="1"/>
      <c r="N1078" s="1"/>
      <c r="O1078" s="1"/>
      <c r="P1078" s="1"/>
      <c r="Q1078" s="1"/>
      <c r="R1078" s="1"/>
    </row>
    <row r="1079" spans="1:18" ht="9.75" customHeight="1">
      <c r="A1079" s="1"/>
      <c r="B1079" s="1"/>
      <c r="C1079" s="1"/>
      <c r="D1079" s="1"/>
      <c r="E1079" s="1"/>
      <c r="F1079" s="1"/>
      <c r="G1079" s="1"/>
      <c r="H1079" s="1"/>
      <c r="I1079" s="1"/>
      <c r="J1079" s="1"/>
      <c r="K1079" s="1"/>
      <c r="L1079" s="1"/>
      <c r="M1079" s="1"/>
      <c r="N1079" s="1"/>
      <c r="O1079" s="1"/>
      <c r="P1079" s="1"/>
      <c r="Q1079" s="1"/>
      <c r="R1079" s="1"/>
    </row>
    <row r="1080" spans="1:18" ht="9.75" customHeight="1">
      <c r="A1080" s="1"/>
      <c r="B1080" s="1"/>
      <c r="C1080" s="1"/>
      <c r="D1080" s="1"/>
      <c r="E1080" s="1"/>
      <c r="F1080" s="1"/>
      <c r="G1080" s="1"/>
      <c r="H1080" s="1"/>
      <c r="I1080" s="1"/>
      <c r="J1080" s="1"/>
      <c r="K1080" s="1"/>
      <c r="L1080" s="1"/>
      <c r="M1080" s="1"/>
      <c r="N1080" s="1"/>
      <c r="O1080" s="1"/>
      <c r="P1080" s="1"/>
      <c r="Q1080" s="1"/>
      <c r="R1080" s="1"/>
    </row>
    <row r="1081" spans="1:18" ht="9.75" customHeight="1">
      <c r="A1081" s="1"/>
      <c r="B1081" s="1"/>
      <c r="C1081" s="1"/>
      <c r="D1081" s="1"/>
      <c r="E1081" s="1"/>
      <c r="F1081" s="1"/>
      <c r="G1081" s="1"/>
      <c r="H1081" s="1"/>
      <c r="I1081" s="1"/>
      <c r="J1081" s="1"/>
      <c r="K1081" s="1"/>
      <c r="L1081" s="1"/>
      <c r="M1081" s="1"/>
      <c r="N1081" s="1"/>
      <c r="O1081" s="1"/>
      <c r="P1081" s="1"/>
      <c r="Q1081" s="1"/>
      <c r="R1081" s="1"/>
    </row>
    <row r="1082" spans="1:18" ht="9.75" customHeight="1">
      <c r="A1082" s="1"/>
      <c r="B1082" s="1"/>
      <c r="C1082" s="1"/>
      <c r="D1082" s="1"/>
      <c r="E1082" s="1"/>
      <c r="F1082" s="1"/>
      <c r="G1082" s="1"/>
      <c r="H1082" s="1"/>
      <c r="I1082" s="1"/>
      <c r="J1082" s="1"/>
      <c r="K1082" s="1"/>
      <c r="L1082" s="1"/>
      <c r="M1082" s="1"/>
      <c r="N1082" s="1"/>
      <c r="O1082" s="1"/>
      <c r="P1082" s="1"/>
      <c r="Q1082" s="1"/>
      <c r="R1082" s="1"/>
    </row>
    <row r="1083" spans="1:18" ht="9.75" customHeight="1">
      <c r="A1083" s="1"/>
      <c r="B1083" s="1"/>
      <c r="C1083" s="1"/>
      <c r="D1083" s="1"/>
      <c r="E1083" s="1"/>
      <c r="F1083" s="1"/>
      <c r="G1083" s="1"/>
      <c r="H1083" s="1"/>
      <c r="I1083" s="1"/>
      <c r="J1083" s="1"/>
      <c r="K1083" s="1"/>
      <c r="L1083" s="1"/>
      <c r="M1083" s="1"/>
      <c r="N1083" s="1"/>
      <c r="O1083" s="1"/>
      <c r="P1083" s="1"/>
      <c r="Q1083" s="1"/>
      <c r="R1083" s="1"/>
    </row>
    <row r="1084" spans="1:18" ht="9.75" customHeight="1">
      <c r="A1084" s="1"/>
      <c r="B1084" s="1"/>
      <c r="C1084" s="1"/>
      <c r="D1084" s="1"/>
      <c r="E1084" s="1"/>
      <c r="F1084" s="1"/>
      <c r="G1084" s="1"/>
      <c r="H1084" s="1"/>
      <c r="I1084" s="1"/>
      <c r="J1084" s="1"/>
      <c r="K1084" s="1"/>
      <c r="L1084" s="1"/>
      <c r="M1084" s="1"/>
      <c r="N1084" s="1"/>
      <c r="O1084" s="1"/>
      <c r="P1084" s="1"/>
      <c r="Q1084" s="1"/>
      <c r="R1084" s="1"/>
    </row>
    <row r="1085" spans="1:18" ht="9.75" customHeight="1">
      <c r="A1085" s="1"/>
      <c r="B1085" s="1"/>
      <c r="C1085" s="1"/>
      <c r="D1085" s="1"/>
      <c r="E1085" s="1"/>
      <c r="F1085" s="1"/>
      <c r="G1085" s="1"/>
      <c r="H1085" s="1"/>
      <c r="I1085" s="1"/>
      <c r="J1085" s="1"/>
      <c r="K1085" s="1"/>
      <c r="L1085" s="1"/>
      <c r="M1085" s="1"/>
      <c r="N1085" s="1"/>
      <c r="O1085" s="1"/>
      <c r="P1085" s="1"/>
      <c r="Q1085" s="1"/>
      <c r="R1085" s="1"/>
    </row>
    <row r="1086" spans="1:18" ht="9.75" customHeight="1">
      <c r="A1086" s="1"/>
      <c r="B1086" s="1"/>
      <c r="C1086" s="1"/>
      <c r="D1086" s="1"/>
      <c r="E1086" s="1"/>
      <c r="F1086" s="1"/>
      <c r="G1086" s="1"/>
      <c r="H1086" s="1"/>
      <c r="I1086" s="1"/>
      <c r="J1086" s="1"/>
      <c r="K1086" s="1"/>
      <c r="L1086" s="1"/>
      <c r="M1086" s="1"/>
      <c r="N1086" s="1"/>
      <c r="O1086" s="1"/>
      <c r="P1086" s="1"/>
      <c r="Q1086" s="1"/>
      <c r="R1086" s="1"/>
    </row>
    <row r="1087" spans="1:18" ht="9.75" customHeight="1">
      <c r="A1087" s="1"/>
      <c r="B1087" s="1"/>
      <c r="C1087" s="1"/>
      <c r="D1087" s="1"/>
      <c r="E1087" s="1"/>
      <c r="F1087" s="1"/>
      <c r="G1087" s="1"/>
      <c r="H1087" s="1"/>
      <c r="I1087" s="1"/>
      <c r="J1087" s="1"/>
      <c r="K1087" s="1"/>
      <c r="L1087" s="1"/>
      <c r="M1087" s="1"/>
      <c r="N1087" s="1"/>
      <c r="O1087" s="1"/>
      <c r="P1087" s="1"/>
      <c r="Q1087" s="1"/>
      <c r="R1087" s="1"/>
    </row>
    <row r="1088" spans="1:18" ht="9.75" customHeight="1">
      <c r="A1088" s="1"/>
      <c r="B1088" s="1"/>
      <c r="C1088" s="1"/>
      <c r="D1088" s="1"/>
      <c r="E1088" s="1"/>
      <c r="F1088" s="1"/>
      <c r="G1088" s="1"/>
      <c r="H1088" s="1"/>
      <c r="I1088" s="1"/>
      <c r="J1088" s="1"/>
      <c r="K1088" s="1"/>
      <c r="L1088" s="1"/>
      <c r="M1088" s="1"/>
      <c r="N1088" s="1"/>
      <c r="O1088" s="1"/>
      <c r="P1088" s="1"/>
      <c r="Q1088" s="1"/>
      <c r="R1088" s="1"/>
    </row>
    <row r="1089" spans="1:18" ht="9.75" customHeight="1">
      <c r="A1089" s="1"/>
      <c r="B1089" s="1"/>
      <c r="C1089" s="1"/>
      <c r="D1089" s="1"/>
      <c r="E1089" s="1"/>
      <c r="F1089" s="1"/>
      <c r="G1089" s="1"/>
      <c r="H1089" s="1"/>
      <c r="I1089" s="1"/>
      <c r="J1089" s="1"/>
      <c r="K1089" s="1"/>
      <c r="L1089" s="1"/>
      <c r="M1089" s="1"/>
      <c r="N1089" s="1"/>
      <c r="O1089" s="1"/>
      <c r="P1089" s="1"/>
      <c r="Q1089" s="1"/>
      <c r="R1089" s="1"/>
    </row>
    <row r="1090" spans="1:18" ht="9.75" customHeight="1">
      <c r="A1090" s="1"/>
      <c r="B1090" s="1"/>
      <c r="C1090" s="1"/>
      <c r="D1090" s="1"/>
      <c r="E1090" s="1"/>
      <c r="F1090" s="1"/>
      <c r="G1090" s="1"/>
      <c r="H1090" s="1"/>
      <c r="I1090" s="1"/>
      <c r="J1090" s="1"/>
      <c r="K1090" s="1"/>
      <c r="L1090" s="1"/>
      <c r="M1090" s="1"/>
      <c r="N1090" s="1"/>
      <c r="O1090" s="1"/>
      <c r="P1090" s="1"/>
      <c r="Q1090" s="1"/>
      <c r="R1090" s="1"/>
    </row>
    <row r="1091" spans="1:18" ht="9.75" customHeight="1">
      <c r="A1091" s="1"/>
      <c r="B1091" s="1"/>
      <c r="C1091" s="1"/>
      <c r="D1091" s="1"/>
      <c r="E1091" s="1"/>
      <c r="F1091" s="1"/>
      <c r="G1091" s="1"/>
      <c r="H1091" s="1"/>
      <c r="I1091" s="1"/>
      <c r="J1091" s="1"/>
      <c r="K1091" s="1"/>
      <c r="L1091" s="1"/>
      <c r="M1091" s="1"/>
      <c r="N1091" s="1"/>
      <c r="O1091" s="1"/>
      <c r="P1091" s="1"/>
      <c r="Q1091" s="1"/>
      <c r="R1091" s="1"/>
    </row>
    <row r="1092" spans="1:18" ht="9.75" customHeight="1">
      <c r="A1092" s="1"/>
      <c r="B1092" s="1"/>
      <c r="C1092" s="1"/>
      <c r="D1092" s="1"/>
      <c r="E1092" s="1"/>
      <c r="F1092" s="1"/>
      <c r="G1092" s="1"/>
      <c r="H1092" s="1"/>
      <c r="I1092" s="1"/>
      <c r="J1092" s="1"/>
      <c r="K1092" s="1"/>
      <c r="L1092" s="1"/>
      <c r="M1092" s="1"/>
      <c r="N1092" s="1"/>
      <c r="O1092" s="1"/>
      <c r="P1092" s="1"/>
      <c r="Q1092" s="1"/>
      <c r="R1092" s="1"/>
    </row>
    <row r="1093" spans="1:18" ht="9.75" customHeight="1">
      <c r="A1093" s="1"/>
      <c r="B1093" s="1"/>
      <c r="C1093" s="1"/>
      <c r="D1093" s="1"/>
      <c r="E1093" s="1"/>
      <c r="F1093" s="1"/>
      <c r="G1093" s="1"/>
      <c r="H1093" s="1"/>
      <c r="I1093" s="1"/>
      <c r="J1093" s="1"/>
      <c r="K1093" s="1"/>
      <c r="L1093" s="1"/>
      <c r="M1093" s="1"/>
      <c r="N1093" s="1"/>
      <c r="O1093" s="1"/>
      <c r="P1093" s="1"/>
      <c r="Q1093" s="1"/>
      <c r="R1093" s="1"/>
    </row>
    <row r="1094" spans="1:18" ht="9.75" customHeight="1">
      <c r="A1094" s="1"/>
      <c r="B1094" s="1"/>
      <c r="C1094" s="1"/>
      <c r="D1094" s="1"/>
      <c r="E1094" s="1"/>
      <c r="F1094" s="1"/>
      <c r="G1094" s="1"/>
      <c r="H1094" s="1"/>
      <c r="I1094" s="1"/>
      <c r="J1094" s="1"/>
      <c r="K1094" s="1"/>
      <c r="L1094" s="1"/>
      <c r="M1094" s="1"/>
      <c r="N1094" s="1"/>
      <c r="O1094" s="1"/>
      <c r="P1094" s="1"/>
      <c r="Q1094" s="1"/>
      <c r="R1094" s="1"/>
    </row>
    <row r="1095" spans="1:18" ht="9.75" customHeight="1">
      <c r="A1095" s="1"/>
      <c r="B1095" s="1"/>
      <c r="C1095" s="1"/>
      <c r="D1095" s="1"/>
      <c r="E1095" s="1"/>
      <c r="F1095" s="1"/>
      <c r="G1095" s="1"/>
      <c r="H1095" s="1"/>
      <c r="I1095" s="1"/>
      <c r="J1095" s="1"/>
      <c r="K1095" s="1"/>
      <c r="L1095" s="1"/>
      <c r="M1095" s="1"/>
      <c r="N1095" s="1"/>
      <c r="O1095" s="1"/>
      <c r="P1095" s="1"/>
      <c r="Q1095" s="1"/>
      <c r="R1095" s="1"/>
    </row>
    <row r="1096" spans="1:18" ht="9.75" customHeight="1">
      <c r="A1096" s="1"/>
      <c r="B1096" s="1"/>
      <c r="C1096" s="1"/>
      <c r="D1096" s="1"/>
      <c r="E1096" s="1"/>
      <c r="F1096" s="1"/>
      <c r="G1096" s="1"/>
      <c r="H1096" s="1"/>
      <c r="I1096" s="1"/>
      <c r="J1096" s="1"/>
      <c r="K1096" s="1"/>
      <c r="L1096" s="1"/>
      <c r="M1096" s="1"/>
      <c r="N1096" s="1"/>
      <c r="O1096" s="1"/>
      <c r="P1096" s="1"/>
      <c r="Q1096" s="1"/>
      <c r="R1096" s="1"/>
    </row>
    <row r="1097" spans="1:18" ht="9.75" customHeight="1">
      <c r="A1097" s="1"/>
      <c r="B1097" s="1"/>
      <c r="C1097" s="1"/>
      <c r="D1097" s="1"/>
      <c r="E1097" s="1"/>
      <c r="F1097" s="1"/>
      <c r="G1097" s="1"/>
      <c r="H1097" s="1"/>
      <c r="I1097" s="1"/>
      <c r="J1097" s="1"/>
      <c r="K1097" s="1"/>
      <c r="L1097" s="1"/>
      <c r="M1097" s="1"/>
      <c r="N1097" s="1"/>
      <c r="O1097" s="1"/>
      <c r="P1097" s="1"/>
      <c r="Q1097" s="1"/>
      <c r="R1097" s="1"/>
    </row>
    <row r="1098" spans="1:18" ht="9.75" customHeight="1">
      <c r="A1098" s="1"/>
      <c r="B1098" s="1"/>
      <c r="C1098" s="1"/>
      <c r="D1098" s="1"/>
      <c r="E1098" s="1"/>
      <c r="F1098" s="1"/>
      <c r="G1098" s="1"/>
      <c r="H1098" s="1"/>
      <c r="I1098" s="1"/>
      <c r="J1098" s="1"/>
      <c r="K1098" s="1"/>
      <c r="L1098" s="1"/>
      <c r="M1098" s="1"/>
      <c r="N1098" s="1"/>
      <c r="O1098" s="1"/>
      <c r="P1098" s="1"/>
      <c r="Q1098" s="1"/>
      <c r="R1098" s="1"/>
    </row>
    <row r="1099" spans="1:18" ht="9.75" customHeight="1">
      <c r="A1099" s="1"/>
      <c r="B1099" s="1"/>
      <c r="C1099" s="1"/>
      <c r="D1099" s="1"/>
      <c r="E1099" s="1"/>
      <c r="F1099" s="1"/>
      <c r="G1099" s="1"/>
      <c r="H1099" s="1"/>
      <c r="I1099" s="1"/>
      <c r="J1099" s="1"/>
      <c r="K1099" s="1"/>
      <c r="L1099" s="1"/>
      <c r="M1099" s="1"/>
      <c r="N1099" s="1"/>
      <c r="O1099" s="1"/>
      <c r="P1099" s="1"/>
      <c r="Q1099" s="1"/>
      <c r="R1099" s="1"/>
    </row>
    <row r="1100" spans="1:18" ht="9.75" customHeight="1">
      <c r="A1100" s="1"/>
      <c r="B1100" s="1"/>
      <c r="C1100" s="1"/>
      <c r="D1100" s="1"/>
      <c r="E1100" s="1"/>
      <c r="F1100" s="1"/>
      <c r="G1100" s="1"/>
      <c r="H1100" s="1"/>
      <c r="I1100" s="1"/>
      <c r="J1100" s="1"/>
      <c r="K1100" s="1"/>
      <c r="L1100" s="1"/>
      <c r="M1100" s="1"/>
      <c r="N1100" s="1"/>
      <c r="O1100" s="1"/>
      <c r="P1100" s="1"/>
      <c r="Q1100" s="1"/>
      <c r="R1100" s="1"/>
    </row>
    <row r="1101" spans="1:18" ht="9.75" customHeight="1">
      <c r="A1101" s="1"/>
      <c r="B1101" s="1"/>
      <c r="C1101" s="1"/>
      <c r="D1101" s="1"/>
      <c r="E1101" s="1"/>
      <c r="F1101" s="1"/>
      <c r="G1101" s="1"/>
      <c r="H1101" s="1"/>
      <c r="I1101" s="1"/>
      <c r="J1101" s="1"/>
      <c r="K1101" s="1"/>
      <c r="L1101" s="1"/>
      <c r="M1101" s="1"/>
      <c r="N1101" s="1"/>
      <c r="O1101" s="1"/>
      <c r="P1101" s="1"/>
      <c r="Q1101" s="1"/>
      <c r="R1101" s="1"/>
    </row>
    <row r="1102" spans="1:18" ht="9.75" customHeight="1">
      <c r="A1102" s="1"/>
      <c r="B1102" s="1"/>
      <c r="C1102" s="1"/>
      <c r="D1102" s="1"/>
      <c r="E1102" s="1"/>
      <c r="F1102" s="1"/>
      <c r="G1102" s="1"/>
      <c r="H1102" s="1"/>
      <c r="I1102" s="1"/>
      <c r="J1102" s="1"/>
      <c r="K1102" s="1"/>
      <c r="L1102" s="1"/>
      <c r="M1102" s="1"/>
      <c r="N1102" s="1"/>
      <c r="O1102" s="1"/>
      <c r="P1102" s="1"/>
      <c r="Q1102" s="1"/>
      <c r="R1102" s="1"/>
    </row>
    <row r="1103" spans="1:18" ht="9.75" customHeight="1">
      <c r="A1103" s="1"/>
      <c r="B1103" s="1"/>
      <c r="C1103" s="1"/>
      <c r="D1103" s="1"/>
      <c r="E1103" s="1"/>
      <c r="F1103" s="1"/>
      <c r="G1103" s="1"/>
      <c r="H1103" s="1"/>
      <c r="I1103" s="1"/>
      <c r="J1103" s="1"/>
      <c r="K1103" s="1"/>
      <c r="L1103" s="1"/>
      <c r="M1103" s="1"/>
      <c r="N1103" s="1"/>
      <c r="O1103" s="1"/>
      <c r="P1103" s="1"/>
      <c r="Q1103" s="1"/>
      <c r="R1103" s="1"/>
    </row>
    <row r="1104" spans="1:18" ht="9.75" customHeight="1">
      <c r="A1104" s="1"/>
      <c r="B1104" s="1"/>
      <c r="C1104" s="1"/>
      <c r="D1104" s="1"/>
      <c r="E1104" s="1"/>
      <c r="F1104" s="1"/>
      <c r="G1104" s="1"/>
      <c r="H1104" s="1"/>
      <c r="I1104" s="1"/>
      <c r="J1104" s="1"/>
      <c r="K1104" s="1"/>
      <c r="L1104" s="1"/>
      <c r="M1104" s="1"/>
      <c r="N1104" s="1"/>
      <c r="O1104" s="1"/>
      <c r="P1104" s="1"/>
      <c r="Q1104" s="1"/>
      <c r="R1104" s="1"/>
    </row>
    <row r="1105" spans="1:18" ht="9.75" customHeight="1">
      <c r="A1105" s="1"/>
      <c r="B1105" s="1"/>
      <c r="C1105" s="1"/>
      <c r="D1105" s="1"/>
      <c r="E1105" s="1"/>
      <c r="F1105" s="1"/>
      <c r="G1105" s="1"/>
      <c r="H1105" s="1"/>
      <c r="I1105" s="1"/>
      <c r="J1105" s="1"/>
      <c r="K1105" s="1"/>
      <c r="L1105" s="1"/>
      <c r="M1105" s="1"/>
      <c r="N1105" s="1"/>
      <c r="O1105" s="1"/>
      <c r="P1105" s="1"/>
      <c r="Q1105" s="1"/>
      <c r="R1105" s="1"/>
    </row>
    <row r="1106" spans="1:18" ht="9.75" customHeight="1">
      <c r="A1106" s="1"/>
      <c r="B1106" s="1"/>
      <c r="C1106" s="1"/>
      <c r="D1106" s="1"/>
      <c r="E1106" s="1"/>
      <c r="F1106" s="1"/>
      <c r="G1106" s="1"/>
      <c r="H1106" s="1"/>
      <c r="I1106" s="1"/>
      <c r="J1106" s="1"/>
      <c r="K1106" s="1"/>
      <c r="L1106" s="1"/>
      <c r="M1106" s="1"/>
      <c r="N1106" s="1"/>
      <c r="O1106" s="1"/>
      <c r="P1106" s="1"/>
      <c r="Q1106" s="1"/>
      <c r="R1106" s="1"/>
    </row>
    <row r="1107" spans="1:18" ht="9.75" customHeight="1">
      <c r="A1107" s="1"/>
      <c r="B1107" s="1"/>
      <c r="C1107" s="1"/>
      <c r="D1107" s="1"/>
      <c r="E1107" s="1"/>
      <c r="F1107" s="1"/>
      <c r="G1107" s="1"/>
      <c r="H1107" s="1"/>
      <c r="I1107" s="1"/>
      <c r="J1107" s="1"/>
      <c r="K1107" s="1"/>
      <c r="L1107" s="1"/>
      <c r="M1107" s="1"/>
      <c r="N1107" s="1"/>
      <c r="O1107" s="1"/>
      <c r="P1107" s="1"/>
      <c r="Q1107" s="1"/>
      <c r="R1107" s="1"/>
    </row>
    <row r="1108" spans="1:18" ht="9.75" customHeight="1">
      <c r="A1108" s="1"/>
      <c r="B1108" s="1"/>
      <c r="C1108" s="1"/>
      <c r="D1108" s="1"/>
      <c r="E1108" s="1"/>
      <c r="F1108" s="1"/>
      <c r="G1108" s="1"/>
      <c r="H1108" s="1"/>
      <c r="I1108" s="1"/>
      <c r="J1108" s="1"/>
      <c r="K1108" s="1"/>
      <c r="L1108" s="1"/>
      <c r="M1108" s="1"/>
      <c r="N1108" s="1"/>
      <c r="O1108" s="1"/>
      <c r="P1108" s="1"/>
      <c r="Q1108" s="1"/>
      <c r="R1108" s="1"/>
    </row>
    <row r="1109" spans="1:18" ht="9.75" customHeight="1">
      <c r="A1109" s="1"/>
      <c r="B1109" s="1"/>
      <c r="C1109" s="1"/>
      <c r="D1109" s="1"/>
      <c r="E1109" s="1"/>
      <c r="F1109" s="1"/>
      <c r="G1109" s="1"/>
      <c r="H1109" s="1"/>
      <c r="I1109" s="1"/>
      <c r="J1109" s="1"/>
      <c r="K1109" s="1"/>
      <c r="L1109" s="1"/>
      <c r="M1109" s="1"/>
      <c r="N1109" s="1"/>
      <c r="O1109" s="1"/>
      <c r="P1109" s="1"/>
      <c r="Q1109" s="1"/>
      <c r="R1109" s="1"/>
    </row>
    <row r="1110" spans="1:18" ht="9.75" customHeight="1">
      <c r="A1110" s="1"/>
      <c r="B1110" s="1"/>
      <c r="C1110" s="1"/>
      <c r="D1110" s="1"/>
      <c r="E1110" s="1"/>
      <c r="F1110" s="1"/>
      <c r="G1110" s="1"/>
      <c r="H1110" s="1"/>
      <c r="I1110" s="1"/>
      <c r="J1110" s="1"/>
      <c r="K1110" s="1"/>
      <c r="L1110" s="1"/>
      <c r="M1110" s="1"/>
      <c r="N1110" s="1"/>
      <c r="O1110" s="1"/>
      <c r="P1110" s="1"/>
      <c r="Q1110" s="1"/>
      <c r="R1110" s="1"/>
    </row>
    <row r="1111" spans="1:18" ht="9.75" customHeight="1">
      <c r="A1111" s="1"/>
      <c r="B1111" s="1"/>
      <c r="C1111" s="1"/>
      <c r="D1111" s="1"/>
      <c r="E1111" s="1"/>
      <c r="F1111" s="1"/>
      <c r="G1111" s="1"/>
      <c r="H1111" s="1"/>
      <c r="I1111" s="1"/>
      <c r="J1111" s="1"/>
      <c r="K1111" s="1"/>
      <c r="L1111" s="1"/>
      <c r="M1111" s="1"/>
      <c r="N1111" s="1"/>
      <c r="O1111" s="1"/>
      <c r="P1111" s="1"/>
      <c r="Q1111" s="1"/>
      <c r="R1111" s="1"/>
    </row>
    <row r="1112" spans="1:18" ht="9.75" customHeight="1">
      <c r="A1112" s="1"/>
      <c r="B1112" s="1"/>
      <c r="C1112" s="1"/>
      <c r="D1112" s="1"/>
      <c r="E1112" s="1"/>
      <c r="F1112" s="1"/>
      <c r="G1112" s="1"/>
      <c r="H1112" s="1"/>
      <c r="I1112" s="1"/>
      <c r="J1112" s="1"/>
      <c r="K1112" s="1"/>
      <c r="L1112" s="1"/>
      <c r="M1112" s="1"/>
      <c r="N1112" s="1"/>
      <c r="O1112" s="1"/>
      <c r="P1112" s="1"/>
      <c r="Q1112" s="1"/>
      <c r="R1112" s="1"/>
    </row>
    <row r="1113" spans="1:18" ht="9.75" customHeight="1">
      <c r="A1113" s="1"/>
      <c r="B1113" s="1"/>
      <c r="C1113" s="1"/>
      <c r="D1113" s="1"/>
      <c r="E1113" s="1"/>
      <c r="F1113" s="1"/>
      <c r="G1113" s="1"/>
      <c r="H1113" s="1"/>
      <c r="I1113" s="1"/>
      <c r="J1113" s="1"/>
      <c r="K1113" s="1"/>
      <c r="L1113" s="1"/>
      <c r="M1113" s="1"/>
      <c r="N1113" s="1"/>
      <c r="O1113" s="1"/>
      <c r="P1113" s="1"/>
      <c r="Q1113" s="1"/>
      <c r="R1113" s="1"/>
    </row>
    <row r="1114" spans="1:18" ht="9.75" customHeight="1">
      <c r="A1114" s="1"/>
      <c r="B1114" s="1"/>
      <c r="C1114" s="1"/>
      <c r="D1114" s="1"/>
      <c r="E1114" s="1"/>
      <c r="F1114" s="1"/>
      <c r="G1114" s="1"/>
      <c r="H1114" s="1"/>
      <c r="I1114" s="1"/>
      <c r="J1114" s="1"/>
      <c r="K1114" s="1"/>
      <c r="L1114" s="1"/>
      <c r="M1114" s="1"/>
      <c r="N1114" s="1"/>
      <c r="O1114" s="1"/>
      <c r="P1114" s="1"/>
      <c r="Q1114" s="1"/>
      <c r="R1114" s="1"/>
    </row>
    <row r="1115" spans="1:18" ht="9.75" customHeight="1">
      <c r="A1115" s="1"/>
      <c r="B1115" s="1"/>
      <c r="C1115" s="1"/>
      <c r="D1115" s="1"/>
      <c r="E1115" s="1"/>
      <c r="F1115" s="1"/>
      <c r="G1115" s="1"/>
      <c r="H1115" s="1"/>
      <c r="I1115" s="1"/>
      <c r="J1115" s="1"/>
      <c r="K1115" s="1"/>
      <c r="L1115" s="1"/>
      <c r="M1115" s="1"/>
      <c r="N1115" s="1"/>
      <c r="O1115" s="1"/>
      <c r="P1115" s="1"/>
      <c r="Q1115" s="1"/>
      <c r="R1115" s="1"/>
    </row>
    <row r="1116" spans="1:18" ht="9.75" customHeight="1">
      <c r="A1116" s="1"/>
      <c r="B1116" s="1"/>
      <c r="C1116" s="1"/>
      <c r="D1116" s="1"/>
      <c r="E1116" s="1"/>
      <c r="F1116" s="1"/>
      <c r="G1116" s="1"/>
      <c r="H1116" s="1"/>
      <c r="I1116" s="1"/>
      <c r="J1116" s="1"/>
      <c r="K1116" s="1"/>
      <c r="L1116" s="1"/>
      <c r="M1116" s="1"/>
      <c r="N1116" s="1"/>
      <c r="O1116" s="1"/>
      <c r="P1116" s="1"/>
      <c r="Q1116" s="1"/>
      <c r="R1116" s="1"/>
    </row>
    <row r="1117" spans="1:18" ht="9.75" customHeight="1">
      <c r="A1117" s="1"/>
      <c r="B1117" s="1"/>
      <c r="C1117" s="1"/>
      <c r="D1117" s="1"/>
      <c r="E1117" s="1"/>
      <c r="F1117" s="1"/>
      <c r="G1117" s="1"/>
      <c r="H1117" s="1"/>
      <c r="I1117" s="1"/>
      <c r="J1117" s="1"/>
      <c r="K1117" s="1"/>
      <c r="L1117" s="1"/>
      <c r="M1117" s="1"/>
      <c r="N1117" s="1"/>
      <c r="O1117" s="1"/>
      <c r="P1117" s="1"/>
      <c r="Q1117" s="1"/>
      <c r="R1117" s="1"/>
    </row>
    <row r="1118" spans="1:18" ht="9.75" customHeight="1">
      <c r="A1118" s="1"/>
      <c r="B1118" s="1"/>
      <c r="C1118" s="1"/>
      <c r="D1118" s="1"/>
      <c r="E1118" s="1"/>
      <c r="F1118" s="1"/>
      <c r="G1118" s="1"/>
      <c r="H1118" s="1"/>
      <c r="I1118" s="1"/>
      <c r="J1118" s="1"/>
      <c r="K1118" s="1"/>
      <c r="L1118" s="1"/>
      <c r="M1118" s="1"/>
      <c r="N1118" s="1"/>
      <c r="O1118" s="1"/>
      <c r="P1118" s="1"/>
      <c r="Q1118" s="1"/>
      <c r="R1118" s="1"/>
    </row>
    <row r="1119" spans="1:18" ht="9.75" customHeight="1">
      <c r="A1119" s="1"/>
      <c r="B1119" s="1"/>
      <c r="C1119" s="1"/>
      <c r="D1119" s="1"/>
      <c r="E1119" s="1"/>
      <c r="F1119" s="1"/>
      <c r="G1119" s="1"/>
      <c r="H1119" s="1"/>
      <c r="I1119" s="1"/>
      <c r="J1119" s="1"/>
      <c r="K1119" s="1"/>
      <c r="L1119" s="1"/>
      <c r="M1119" s="1"/>
      <c r="N1119" s="1"/>
      <c r="O1119" s="1"/>
      <c r="P1119" s="1"/>
      <c r="Q1119" s="1"/>
      <c r="R1119" s="1"/>
    </row>
    <row r="1120" spans="1:18" ht="9.75" customHeight="1">
      <c r="A1120" s="1"/>
      <c r="B1120" s="1"/>
      <c r="C1120" s="1"/>
      <c r="D1120" s="1"/>
      <c r="E1120" s="1"/>
      <c r="F1120" s="1"/>
      <c r="G1120" s="1"/>
      <c r="H1120" s="1"/>
      <c r="I1120" s="1"/>
      <c r="J1120" s="1"/>
      <c r="K1120" s="1"/>
      <c r="L1120" s="1"/>
      <c r="M1120" s="1"/>
      <c r="N1120" s="1"/>
      <c r="O1120" s="1"/>
      <c r="P1120" s="1"/>
      <c r="Q1120" s="1"/>
      <c r="R1120" s="1"/>
    </row>
    <row r="1121" spans="1:18" ht="9.75" customHeight="1">
      <c r="A1121" s="1"/>
      <c r="B1121" s="1"/>
      <c r="C1121" s="1"/>
      <c r="D1121" s="1"/>
      <c r="E1121" s="1"/>
      <c r="F1121" s="1"/>
      <c r="G1121" s="1"/>
      <c r="H1121" s="1"/>
      <c r="I1121" s="1"/>
      <c r="J1121" s="1"/>
      <c r="K1121" s="1"/>
      <c r="L1121" s="1"/>
      <c r="M1121" s="1"/>
      <c r="N1121" s="1"/>
      <c r="O1121" s="1"/>
      <c r="P1121" s="1"/>
      <c r="Q1121" s="1"/>
      <c r="R1121" s="1"/>
    </row>
    <row r="1122" spans="1:18" ht="9.75" customHeight="1">
      <c r="A1122" s="1"/>
      <c r="B1122" s="1"/>
      <c r="C1122" s="1"/>
      <c r="D1122" s="1"/>
      <c r="E1122" s="1"/>
      <c r="F1122" s="1"/>
      <c r="G1122" s="1"/>
      <c r="H1122" s="1"/>
      <c r="I1122" s="1"/>
      <c r="J1122" s="1"/>
      <c r="K1122" s="1"/>
      <c r="L1122" s="1"/>
      <c r="M1122" s="1"/>
      <c r="N1122" s="1"/>
      <c r="O1122" s="1"/>
      <c r="P1122" s="1"/>
      <c r="Q1122" s="1"/>
      <c r="R1122" s="1"/>
    </row>
    <row r="1123" spans="1:18" ht="9.75" customHeight="1">
      <c r="A1123" s="1"/>
      <c r="B1123" s="1"/>
      <c r="C1123" s="1"/>
      <c r="D1123" s="1"/>
      <c r="E1123" s="1"/>
      <c r="F1123" s="1"/>
      <c r="G1123" s="1"/>
      <c r="H1123" s="1"/>
      <c r="I1123" s="1"/>
      <c r="J1123" s="1"/>
      <c r="K1123" s="1"/>
      <c r="L1123" s="1"/>
      <c r="M1123" s="1"/>
      <c r="N1123" s="1"/>
      <c r="O1123" s="1"/>
      <c r="P1123" s="1"/>
      <c r="Q1123" s="1"/>
      <c r="R1123" s="1"/>
    </row>
    <row r="1124" spans="1:18" ht="9.75" customHeight="1">
      <c r="A1124" s="1"/>
      <c r="B1124" s="1"/>
      <c r="C1124" s="1"/>
      <c r="D1124" s="1"/>
      <c r="E1124" s="1"/>
      <c r="F1124" s="1"/>
      <c r="G1124" s="1"/>
      <c r="H1124" s="1"/>
      <c r="I1124" s="1"/>
      <c r="J1124" s="1"/>
      <c r="K1124" s="1"/>
      <c r="L1124" s="1"/>
      <c r="M1124" s="1"/>
      <c r="N1124" s="1"/>
      <c r="O1124" s="1"/>
      <c r="P1124" s="1"/>
      <c r="Q1124" s="1"/>
      <c r="R1124" s="1"/>
    </row>
    <row r="1125" spans="1:18" ht="9.75" customHeight="1">
      <c r="A1125" s="1"/>
      <c r="B1125" s="1"/>
      <c r="C1125" s="1"/>
      <c r="D1125" s="1"/>
      <c r="E1125" s="1"/>
      <c r="F1125" s="1"/>
      <c r="G1125" s="1"/>
      <c r="H1125" s="1"/>
      <c r="I1125" s="1"/>
      <c r="J1125" s="1"/>
      <c r="K1125" s="1"/>
      <c r="L1125" s="1"/>
      <c r="M1125" s="1"/>
      <c r="N1125" s="1"/>
      <c r="O1125" s="1"/>
      <c r="P1125" s="1"/>
      <c r="Q1125" s="1"/>
      <c r="R1125" s="1"/>
    </row>
    <row r="1126" spans="1:18" ht="9.75" customHeight="1">
      <c r="A1126" s="1"/>
      <c r="B1126" s="1"/>
      <c r="C1126" s="1"/>
      <c r="D1126" s="1"/>
      <c r="E1126" s="1"/>
      <c r="F1126" s="1"/>
      <c r="G1126" s="1"/>
      <c r="H1126" s="1"/>
      <c r="I1126" s="1"/>
      <c r="J1126" s="1"/>
      <c r="K1126" s="1"/>
      <c r="L1126" s="1"/>
      <c r="M1126" s="1"/>
      <c r="N1126" s="1"/>
      <c r="O1126" s="1"/>
      <c r="P1126" s="1"/>
      <c r="Q1126" s="1"/>
      <c r="R1126" s="1"/>
    </row>
    <row r="1127" spans="1:18" ht="9.75" customHeight="1">
      <c r="A1127" s="1"/>
      <c r="B1127" s="1"/>
      <c r="C1127" s="1"/>
      <c r="D1127" s="1"/>
      <c r="E1127" s="1"/>
      <c r="F1127" s="1"/>
      <c r="G1127" s="1"/>
      <c r="H1127" s="1"/>
      <c r="I1127" s="1"/>
      <c r="J1127" s="1"/>
      <c r="K1127" s="1"/>
      <c r="L1127" s="1"/>
      <c r="M1127" s="1"/>
      <c r="N1127" s="1"/>
      <c r="O1127" s="1"/>
      <c r="P1127" s="1"/>
      <c r="Q1127" s="1"/>
      <c r="R1127" s="1"/>
    </row>
    <row r="1128" spans="1:18" ht="9.75" customHeight="1">
      <c r="A1128" s="1"/>
      <c r="B1128" s="1"/>
      <c r="C1128" s="1"/>
      <c r="D1128" s="1"/>
      <c r="E1128" s="1"/>
      <c r="F1128" s="1"/>
      <c r="G1128" s="1"/>
      <c r="H1128" s="1"/>
      <c r="I1128" s="1"/>
      <c r="J1128" s="1"/>
      <c r="K1128" s="1"/>
      <c r="L1128" s="1"/>
      <c r="M1128" s="1"/>
      <c r="N1128" s="1"/>
      <c r="O1128" s="1"/>
      <c r="P1128" s="1"/>
      <c r="Q1128" s="1"/>
      <c r="R1128" s="1"/>
    </row>
    <row r="1129" spans="1:18" ht="9.75" customHeight="1">
      <c r="A1129" s="1"/>
      <c r="B1129" s="1"/>
      <c r="C1129" s="1"/>
      <c r="D1129" s="1"/>
      <c r="E1129" s="1"/>
      <c r="F1129" s="1"/>
      <c r="G1129" s="1"/>
      <c r="H1129" s="1"/>
      <c r="I1129" s="1"/>
      <c r="J1129" s="1"/>
      <c r="K1129" s="1"/>
      <c r="L1129" s="1"/>
      <c r="M1129" s="1"/>
      <c r="N1129" s="1"/>
      <c r="O1129" s="1"/>
      <c r="P1129" s="1"/>
      <c r="Q1129" s="1"/>
      <c r="R1129" s="1"/>
    </row>
    <row r="1130" spans="1:18" ht="9.75" customHeight="1">
      <c r="A1130" s="1"/>
      <c r="B1130" s="1"/>
      <c r="C1130" s="1"/>
      <c r="D1130" s="1"/>
      <c r="E1130" s="1"/>
      <c r="F1130" s="1"/>
      <c r="G1130" s="1"/>
      <c r="H1130" s="1"/>
      <c r="I1130" s="1"/>
      <c r="J1130" s="1"/>
      <c r="K1130" s="1"/>
      <c r="L1130" s="1"/>
      <c r="M1130" s="1"/>
      <c r="N1130" s="1"/>
      <c r="O1130" s="1"/>
      <c r="P1130" s="1"/>
      <c r="Q1130" s="1"/>
      <c r="R1130" s="1"/>
    </row>
    <row r="1131" spans="1:18" ht="9.75" customHeight="1">
      <c r="A1131" s="1"/>
      <c r="B1131" s="1"/>
      <c r="C1131" s="1"/>
      <c r="D1131" s="1"/>
      <c r="E1131" s="1"/>
      <c r="F1131" s="1"/>
      <c r="G1131" s="1"/>
      <c r="H1131" s="1"/>
      <c r="I1131" s="1"/>
      <c r="J1131" s="1"/>
      <c r="K1131" s="1"/>
      <c r="L1131" s="1"/>
      <c r="M1131" s="1"/>
      <c r="N1131" s="1"/>
      <c r="O1131" s="1"/>
      <c r="P1131" s="1"/>
      <c r="Q1131" s="1"/>
      <c r="R1131" s="1"/>
    </row>
    <row r="1132" spans="1:18" ht="9.75" customHeight="1">
      <c r="A1132" s="1"/>
      <c r="B1132" s="1"/>
      <c r="C1132" s="1"/>
      <c r="D1132" s="1"/>
      <c r="E1132" s="1"/>
      <c r="F1132" s="1"/>
      <c r="G1132" s="1"/>
      <c r="H1132" s="1"/>
      <c r="I1132" s="1"/>
      <c r="J1132" s="1"/>
      <c r="K1132" s="1"/>
      <c r="L1132" s="1"/>
      <c r="M1132" s="1"/>
      <c r="N1132" s="1"/>
      <c r="O1132" s="1"/>
      <c r="P1132" s="1"/>
      <c r="Q1132" s="1"/>
      <c r="R1132" s="1"/>
    </row>
    <row r="1133" spans="1:18" ht="9.75" customHeight="1">
      <c r="A1133" s="1"/>
      <c r="B1133" s="1"/>
      <c r="C1133" s="1"/>
      <c r="D1133" s="1"/>
      <c r="E1133" s="1"/>
      <c r="F1133" s="1"/>
      <c r="G1133" s="1"/>
      <c r="H1133" s="1"/>
      <c r="I1133" s="1"/>
      <c r="J1133" s="1"/>
      <c r="K1133" s="1"/>
      <c r="L1133" s="1"/>
      <c r="M1133" s="1"/>
      <c r="N1133" s="1"/>
      <c r="O1133" s="1"/>
      <c r="P1133" s="1"/>
      <c r="Q1133" s="1"/>
      <c r="R1133" s="1"/>
    </row>
    <row r="1134" spans="1:18" ht="9.75" customHeight="1">
      <c r="A1134" s="1"/>
      <c r="B1134" s="1"/>
      <c r="C1134" s="1"/>
      <c r="D1134" s="1"/>
      <c r="E1134" s="1"/>
      <c r="F1134" s="1"/>
      <c r="G1134" s="1"/>
      <c r="H1134" s="1"/>
      <c r="I1134" s="1"/>
      <c r="J1134" s="1"/>
      <c r="K1134" s="1"/>
      <c r="L1134" s="1"/>
      <c r="M1134" s="1"/>
      <c r="N1134" s="1"/>
      <c r="O1134" s="1"/>
      <c r="P1134" s="1"/>
      <c r="Q1134" s="1"/>
      <c r="R1134" s="1"/>
    </row>
    <row r="1135" spans="1:18" ht="9.75" customHeight="1">
      <c r="A1135" s="1"/>
      <c r="B1135" s="1"/>
      <c r="C1135" s="1"/>
      <c r="D1135" s="1"/>
      <c r="E1135" s="1"/>
      <c r="F1135" s="1"/>
      <c r="G1135" s="1"/>
      <c r="H1135" s="1"/>
      <c r="I1135" s="1"/>
      <c r="J1135" s="1"/>
      <c r="K1135" s="1"/>
      <c r="L1135" s="1"/>
      <c r="M1135" s="1"/>
      <c r="N1135" s="1"/>
      <c r="O1135" s="1"/>
      <c r="P1135" s="1"/>
      <c r="Q1135" s="1"/>
      <c r="R1135" s="1"/>
    </row>
    <row r="1136" spans="1:18" ht="9.75" customHeight="1">
      <c r="A1136" s="1"/>
      <c r="B1136" s="1"/>
      <c r="C1136" s="1"/>
      <c r="D1136" s="1"/>
      <c r="E1136" s="1"/>
      <c r="F1136" s="1"/>
      <c r="G1136" s="1"/>
      <c r="H1136" s="1"/>
      <c r="I1136" s="1"/>
      <c r="J1136" s="1"/>
      <c r="K1136" s="1"/>
      <c r="L1136" s="1"/>
      <c r="M1136" s="1"/>
      <c r="N1136" s="1"/>
      <c r="O1136" s="1"/>
      <c r="P1136" s="1"/>
      <c r="Q1136" s="1"/>
      <c r="R1136" s="1"/>
    </row>
    <row r="1137" spans="1:18" ht="9.75" customHeight="1">
      <c r="A1137" s="1"/>
      <c r="B1137" s="1"/>
      <c r="C1137" s="1"/>
      <c r="D1137" s="1"/>
      <c r="E1137" s="1"/>
      <c r="F1137" s="1"/>
      <c r="G1137" s="1"/>
      <c r="H1137" s="1"/>
      <c r="I1137" s="1"/>
      <c r="J1137" s="1"/>
      <c r="K1137" s="1"/>
      <c r="L1137" s="1"/>
      <c r="M1137" s="1"/>
      <c r="N1137" s="1"/>
      <c r="O1137" s="1"/>
      <c r="P1137" s="1"/>
      <c r="Q1137" s="1"/>
      <c r="R1137" s="1"/>
    </row>
    <row r="1138" spans="1:18" ht="9.75" customHeight="1">
      <c r="A1138" s="1"/>
      <c r="B1138" s="1"/>
      <c r="C1138" s="1"/>
      <c r="D1138" s="1"/>
      <c r="E1138" s="1"/>
      <c r="F1138" s="1"/>
      <c r="G1138" s="1"/>
      <c r="H1138" s="1"/>
      <c r="I1138" s="1"/>
      <c r="J1138" s="1"/>
      <c r="K1138" s="1"/>
      <c r="L1138" s="1"/>
      <c r="M1138" s="1"/>
      <c r="N1138" s="1"/>
      <c r="O1138" s="1"/>
      <c r="P1138" s="1"/>
      <c r="Q1138" s="1"/>
      <c r="R1138" s="1"/>
    </row>
    <row r="1139" spans="1:18" ht="9.75" customHeight="1">
      <c r="A1139" s="1"/>
      <c r="B1139" s="1"/>
      <c r="C1139" s="1"/>
      <c r="D1139" s="1"/>
      <c r="E1139" s="1"/>
      <c r="F1139" s="1"/>
      <c r="G1139" s="1"/>
      <c r="H1139" s="1"/>
      <c r="I1139" s="1"/>
      <c r="J1139" s="1"/>
      <c r="K1139" s="1"/>
      <c r="L1139" s="1"/>
      <c r="M1139" s="1"/>
      <c r="N1139" s="1"/>
      <c r="O1139" s="1"/>
      <c r="P1139" s="1"/>
      <c r="Q1139" s="1"/>
      <c r="R1139" s="1"/>
    </row>
    <row r="1140" spans="1:18" ht="9.75" customHeight="1">
      <c r="A1140" s="1"/>
      <c r="B1140" s="1"/>
      <c r="C1140" s="1"/>
      <c r="D1140" s="1"/>
      <c r="E1140" s="1"/>
      <c r="F1140" s="1"/>
      <c r="G1140" s="1"/>
      <c r="H1140" s="1"/>
      <c r="I1140" s="1"/>
      <c r="J1140" s="1"/>
      <c r="K1140" s="1"/>
      <c r="L1140" s="1"/>
      <c r="M1140" s="1"/>
      <c r="N1140" s="1"/>
      <c r="O1140" s="1"/>
      <c r="P1140" s="1"/>
      <c r="Q1140" s="1"/>
      <c r="R1140" s="1"/>
    </row>
    <row r="1141" spans="1:18" ht="9.75" customHeight="1">
      <c r="A1141" s="1"/>
      <c r="B1141" s="1"/>
      <c r="C1141" s="1"/>
      <c r="D1141" s="1"/>
      <c r="E1141" s="1"/>
      <c r="F1141" s="1"/>
      <c r="G1141" s="1"/>
      <c r="H1141" s="1"/>
      <c r="I1141" s="1"/>
      <c r="J1141" s="1"/>
      <c r="K1141" s="1"/>
      <c r="L1141" s="1"/>
      <c r="M1141" s="1"/>
      <c r="N1141" s="1"/>
      <c r="O1141" s="1"/>
      <c r="P1141" s="1"/>
      <c r="Q1141" s="1"/>
      <c r="R1141" s="1"/>
    </row>
    <row r="1142" spans="1:18" ht="9.75" customHeight="1">
      <c r="A1142" s="1"/>
      <c r="B1142" s="1"/>
      <c r="C1142" s="1"/>
      <c r="D1142" s="1"/>
      <c r="E1142" s="1"/>
      <c r="F1142" s="1"/>
      <c r="G1142" s="1"/>
      <c r="H1142" s="1"/>
      <c r="I1142" s="1"/>
      <c r="J1142" s="1"/>
      <c r="K1142" s="1"/>
      <c r="L1142" s="1"/>
      <c r="M1142" s="1"/>
      <c r="N1142" s="1"/>
      <c r="O1142" s="1"/>
      <c r="P1142" s="1"/>
      <c r="Q1142" s="1"/>
      <c r="R1142" s="1"/>
    </row>
    <row r="1143" spans="1:18" ht="9.75" customHeight="1">
      <c r="A1143" s="1"/>
      <c r="B1143" s="1"/>
      <c r="C1143" s="1"/>
      <c r="D1143" s="1"/>
      <c r="E1143" s="1"/>
      <c r="F1143" s="1"/>
      <c r="G1143" s="1"/>
      <c r="H1143" s="1"/>
      <c r="I1143" s="1"/>
      <c r="J1143" s="1"/>
      <c r="K1143" s="1"/>
      <c r="L1143" s="1"/>
      <c r="M1143" s="1"/>
      <c r="N1143" s="1"/>
      <c r="O1143" s="1"/>
      <c r="P1143" s="1"/>
      <c r="Q1143" s="1"/>
      <c r="R1143" s="1"/>
    </row>
    <row r="1144" spans="1:18" ht="9.75" customHeight="1">
      <c r="A1144" s="1"/>
      <c r="B1144" s="1"/>
      <c r="C1144" s="1"/>
      <c r="D1144" s="1"/>
      <c r="E1144" s="1"/>
      <c r="F1144" s="1"/>
      <c r="G1144" s="1"/>
      <c r="H1144" s="1"/>
      <c r="I1144" s="1"/>
      <c r="J1144" s="1"/>
      <c r="K1144" s="1"/>
      <c r="L1144" s="1"/>
      <c r="M1144" s="1"/>
      <c r="N1144" s="1"/>
      <c r="O1144" s="1"/>
      <c r="P1144" s="1"/>
      <c r="Q1144" s="1"/>
      <c r="R1144" s="1"/>
    </row>
    <row r="1145" spans="1:18" ht="9.75" customHeight="1">
      <c r="A1145" s="1"/>
      <c r="B1145" s="1"/>
      <c r="C1145" s="1"/>
      <c r="D1145" s="1"/>
      <c r="E1145" s="1"/>
      <c r="F1145" s="1"/>
      <c r="G1145" s="1"/>
      <c r="H1145" s="1"/>
      <c r="I1145" s="1"/>
      <c r="J1145" s="1"/>
      <c r="K1145" s="1"/>
      <c r="L1145" s="1"/>
      <c r="M1145" s="1"/>
      <c r="N1145" s="1"/>
      <c r="O1145" s="1"/>
      <c r="P1145" s="1"/>
      <c r="Q1145" s="1"/>
      <c r="R1145" s="1"/>
    </row>
    <row r="1146" spans="1:18" ht="9.75" customHeight="1">
      <c r="A1146" s="1"/>
      <c r="B1146" s="1"/>
      <c r="C1146" s="1"/>
      <c r="D1146" s="1"/>
      <c r="E1146" s="1"/>
      <c r="F1146" s="1"/>
      <c r="G1146" s="1"/>
      <c r="H1146" s="1"/>
      <c r="I1146" s="1"/>
      <c r="J1146" s="1"/>
      <c r="K1146" s="1"/>
      <c r="L1146" s="1"/>
      <c r="M1146" s="1"/>
      <c r="N1146" s="1"/>
      <c r="O1146" s="1"/>
      <c r="P1146" s="1"/>
      <c r="Q1146" s="1"/>
      <c r="R1146" s="1"/>
    </row>
    <row r="1147" spans="1:18" ht="9.75" customHeight="1">
      <c r="A1147" s="1"/>
      <c r="B1147" s="1"/>
      <c r="C1147" s="1"/>
      <c r="D1147" s="1"/>
      <c r="E1147" s="1"/>
      <c r="F1147" s="1"/>
      <c r="G1147" s="1"/>
      <c r="H1147" s="1"/>
      <c r="I1147" s="1"/>
      <c r="J1147" s="1"/>
      <c r="K1147" s="1"/>
      <c r="L1147" s="1"/>
      <c r="M1147" s="1"/>
      <c r="N1147" s="1"/>
      <c r="O1147" s="1"/>
      <c r="P1147" s="1"/>
      <c r="Q1147" s="1"/>
      <c r="R1147" s="1"/>
    </row>
    <row r="1148" spans="1:18" ht="9.75" customHeight="1">
      <c r="A1148" s="1"/>
      <c r="B1148" s="1"/>
      <c r="C1148" s="1"/>
      <c r="D1148" s="1"/>
      <c r="E1148" s="1"/>
      <c r="F1148" s="1"/>
      <c r="G1148" s="1"/>
      <c r="H1148" s="1"/>
      <c r="I1148" s="1"/>
      <c r="J1148" s="1"/>
      <c r="K1148" s="1"/>
      <c r="L1148" s="1"/>
      <c r="M1148" s="1"/>
      <c r="N1148" s="1"/>
      <c r="O1148" s="1"/>
      <c r="P1148" s="1"/>
      <c r="Q1148" s="1"/>
      <c r="R1148" s="1"/>
    </row>
    <row r="1149" spans="1:18" ht="9.75" customHeight="1">
      <c r="A1149" s="1"/>
      <c r="B1149" s="1"/>
      <c r="C1149" s="1"/>
      <c r="D1149" s="1"/>
      <c r="E1149" s="1"/>
      <c r="F1149" s="1"/>
      <c r="G1149" s="1"/>
      <c r="H1149" s="1"/>
      <c r="I1149" s="1"/>
      <c r="J1149" s="1"/>
      <c r="K1149" s="1"/>
      <c r="L1149" s="1"/>
      <c r="M1149" s="1"/>
      <c r="N1149" s="1"/>
      <c r="O1149" s="1"/>
      <c r="P1149" s="1"/>
      <c r="Q1149" s="1"/>
      <c r="R1149" s="1"/>
    </row>
    <row r="1150" spans="1:18" ht="9.75" customHeight="1">
      <c r="A1150" s="1"/>
      <c r="B1150" s="1"/>
      <c r="C1150" s="1"/>
      <c r="D1150" s="1"/>
      <c r="E1150" s="1"/>
      <c r="F1150" s="1"/>
      <c r="G1150" s="1"/>
      <c r="H1150" s="1"/>
      <c r="I1150" s="1"/>
      <c r="J1150" s="1"/>
      <c r="K1150" s="1"/>
      <c r="L1150" s="1"/>
      <c r="M1150" s="1"/>
      <c r="N1150" s="1"/>
      <c r="O1150" s="1"/>
      <c r="P1150" s="1"/>
      <c r="Q1150" s="1"/>
      <c r="R1150" s="1"/>
    </row>
    <row r="1151" spans="1:18" ht="9.75" customHeight="1">
      <c r="A1151" s="1"/>
      <c r="B1151" s="1"/>
      <c r="C1151" s="1"/>
      <c r="D1151" s="1"/>
      <c r="E1151" s="1"/>
      <c r="F1151" s="1"/>
      <c r="G1151" s="1"/>
      <c r="H1151" s="1"/>
      <c r="I1151" s="1"/>
      <c r="J1151" s="1"/>
      <c r="K1151" s="1"/>
      <c r="L1151" s="1"/>
      <c r="M1151" s="1"/>
      <c r="N1151" s="1"/>
      <c r="O1151" s="1"/>
      <c r="P1151" s="1"/>
      <c r="Q1151" s="1"/>
      <c r="R1151" s="1"/>
    </row>
    <row r="1152" spans="1:18" ht="9.75" customHeight="1">
      <c r="A1152" s="1"/>
      <c r="B1152" s="1"/>
      <c r="C1152" s="1"/>
      <c r="D1152" s="1"/>
      <c r="E1152" s="1"/>
      <c r="F1152" s="1"/>
      <c r="G1152" s="1"/>
      <c r="H1152" s="1"/>
      <c r="I1152" s="1"/>
      <c r="J1152" s="1"/>
      <c r="K1152" s="1"/>
      <c r="L1152" s="1"/>
      <c r="M1152" s="1"/>
      <c r="N1152" s="1"/>
      <c r="O1152" s="1"/>
      <c r="P1152" s="1"/>
      <c r="Q1152" s="1"/>
      <c r="R1152" s="1"/>
    </row>
    <row r="1153" spans="1:18" ht="9.75" customHeight="1">
      <c r="A1153" s="1"/>
      <c r="B1153" s="1"/>
      <c r="C1153" s="1"/>
      <c r="D1153" s="1"/>
      <c r="E1153" s="1"/>
      <c r="F1153" s="1"/>
      <c r="G1153" s="1"/>
      <c r="H1153" s="1"/>
      <c r="I1153" s="1"/>
      <c r="J1153" s="1"/>
      <c r="K1153" s="1"/>
      <c r="L1153" s="1"/>
      <c r="M1153" s="1"/>
      <c r="N1153" s="1"/>
      <c r="O1153" s="1"/>
      <c r="P1153" s="1"/>
      <c r="Q1153" s="1"/>
      <c r="R1153" s="1"/>
    </row>
    <row r="1154" spans="1:18" ht="9.75" customHeight="1">
      <c r="A1154" s="1"/>
      <c r="B1154" s="1"/>
      <c r="C1154" s="1"/>
      <c r="D1154" s="1"/>
      <c r="E1154" s="1"/>
      <c r="F1154" s="1"/>
      <c r="G1154" s="1"/>
      <c r="H1154" s="1"/>
      <c r="I1154" s="1"/>
      <c r="J1154" s="1"/>
      <c r="K1154" s="1"/>
      <c r="L1154" s="1"/>
      <c r="M1154" s="1"/>
      <c r="N1154" s="1"/>
      <c r="O1154" s="1"/>
      <c r="P1154" s="1"/>
      <c r="Q1154" s="1"/>
      <c r="R1154" s="1"/>
    </row>
    <row r="1155" spans="1:18" ht="9.75" customHeight="1">
      <c r="A1155" s="1"/>
      <c r="B1155" s="1"/>
      <c r="C1155" s="1"/>
      <c r="D1155" s="1"/>
      <c r="E1155" s="1"/>
      <c r="F1155" s="1"/>
      <c r="G1155" s="1"/>
      <c r="H1155" s="1"/>
      <c r="I1155" s="1"/>
      <c r="J1155" s="1"/>
      <c r="K1155" s="1"/>
      <c r="L1155" s="1"/>
      <c r="M1155" s="1"/>
      <c r="N1155" s="1"/>
      <c r="O1155" s="1"/>
      <c r="P1155" s="1"/>
      <c r="Q1155" s="1"/>
      <c r="R1155" s="1"/>
    </row>
    <row r="1156" spans="1:18" ht="9.75" customHeight="1">
      <c r="A1156" s="1"/>
      <c r="B1156" s="1"/>
      <c r="C1156" s="1"/>
      <c r="D1156" s="1"/>
      <c r="E1156" s="1"/>
      <c r="F1156" s="1"/>
      <c r="G1156" s="1"/>
      <c r="H1156" s="1"/>
      <c r="I1156" s="1"/>
      <c r="J1156" s="1"/>
      <c r="K1156" s="1"/>
      <c r="L1156" s="1"/>
      <c r="M1156" s="1"/>
      <c r="N1156" s="1"/>
      <c r="O1156" s="1"/>
      <c r="P1156" s="1"/>
      <c r="Q1156" s="1"/>
      <c r="R1156" s="1"/>
    </row>
    <row r="1157" spans="1:18" ht="9.75" customHeight="1">
      <c r="A1157" s="1"/>
      <c r="B1157" s="1"/>
      <c r="C1157" s="1"/>
      <c r="D1157" s="1"/>
      <c r="E1157" s="1"/>
      <c r="F1157" s="1"/>
      <c r="G1157" s="1"/>
      <c r="H1157" s="1"/>
      <c r="I1157" s="1"/>
      <c r="J1157" s="1"/>
      <c r="K1157" s="1"/>
      <c r="L1157" s="1"/>
      <c r="M1157" s="1"/>
      <c r="N1157" s="1"/>
      <c r="O1157" s="1"/>
      <c r="P1157" s="1"/>
      <c r="Q1157" s="1"/>
      <c r="R1157" s="1"/>
    </row>
    <row r="1158" spans="1:18" ht="9.75" customHeight="1">
      <c r="A1158" s="1"/>
      <c r="B1158" s="1"/>
      <c r="C1158" s="1"/>
      <c r="D1158" s="1"/>
      <c r="E1158" s="1"/>
      <c r="F1158" s="1"/>
      <c r="G1158" s="1"/>
      <c r="H1158" s="1"/>
      <c r="I1158" s="1"/>
      <c r="J1158" s="1"/>
      <c r="K1158" s="1"/>
      <c r="L1158" s="1"/>
      <c r="M1158" s="1"/>
      <c r="N1158" s="1"/>
      <c r="O1158" s="1"/>
      <c r="P1158" s="1"/>
      <c r="Q1158" s="1"/>
      <c r="R1158" s="1"/>
    </row>
    <row r="1159" spans="1:18" ht="9.75" customHeight="1">
      <c r="A1159" s="1"/>
      <c r="B1159" s="1"/>
      <c r="C1159" s="1"/>
      <c r="D1159" s="1"/>
      <c r="E1159" s="1"/>
      <c r="F1159" s="1"/>
      <c r="G1159" s="1"/>
      <c r="H1159" s="1"/>
      <c r="I1159" s="1"/>
      <c r="J1159" s="1"/>
      <c r="K1159" s="1"/>
      <c r="L1159" s="1"/>
      <c r="M1159" s="1"/>
      <c r="N1159" s="1"/>
      <c r="O1159" s="1"/>
      <c r="P1159" s="1"/>
      <c r="Q1159" s="1"/>
      <c r="R1159" s="1"/>
    </row>
    <row r="1160" spans="1:18" ht="9.75" customHeight="1">
      <c r="A1160" s="1"/>
      <c r="B1160" s="1"/>
      <c r="C1160" s="1"/>
      <c r="D1160" s="1"/>
      <c r="E1160" s="1"/>
      <c r="F1160" s="1"/>
      <c r="G1160" s="1"/>
      <c r="H1160" s="1"/>
      <c r="I1160" s="1"/>
      <c r="J1160" s="1"/>
      <c r="K1160" s="1"/>
      <c r="L1160" s="1"/>
      <c r="M1160" s="1"/>
      <c r="N1160" s="1"/>
      <c r="O1160" s="1"/>
      <c r="P1160" s="1"/>
      <c r="Q1160" s="1"/>
      <c r="R1160" s="1"/>
    </row>
    <row r="1161" spans="1:18" ht="9.75" customHeight="1">
      <c r="A1161" s="1"/>
      <c r="B1161" s="1"/>
      <c r="C1161" s="1"/>
      <c r="D1161" s="1"/>
      <c r="E1161" s="1"/>
      <c r="F1161" s="1"/>
      <c r="G1161" s="1"/>
      <c r="H1161" s="1"/>
      <c r="I1161" s="1"/>
      <c r="J1161" s="1"/>
      <c r="K1161" s="1"/>
      <c r="L1161" s="1"/>
      <c r="M1161" s="1"/>
      <c r="N1161" s="1"/>
      <c r="O1161" s="1"/>
      <c r="P1161" s="1"/>
      <c r="Q1161" s="1"/>
      <c r="R1161" s="1"/>
    </row>
    <row r="1162" spans="1:18" ht="9.75" customHeight="1">
      <c r="A1162" s="1"/>
      <c r="B1162" s="1"/>
      <c r="C1162" s="1"/>
      <c r="D1162" s="1"/>
      <c r="E1162" s="1"/>
      <c r="F1162" s="1"/>
      <c r="G1162" s="1"/>
      <c r="H1162" s="1"/>
      <c r="I1162" s="1"/>
      <c r="J1162" s="1"/>
      <c r="K1162" s="1"/>
      <c r="L1162" s="1"/>
      <c r="M1162" s="1"/>
      <c r="N1162" s="1"/>
      <c r="O1162" s="1"/>
      <c r="P1162" s="1"/>
      <c r="Q1162" s="1"/>
      <c r="R1162" s="1"/>
    </row>
    <row r="1163" spans="1:18" ht="9.75" customHeight="1">
      <c r="A1163" s="1"/>
      <c r="B1163" s="1"/>
      <c r="C1163" s="1"/>
      <c r="D1163" s="1"/>
      <c r="E1163" s="1"/>
      <c r="F1163" s="1"/>
      <c r="G1163" s="1"/>
      <c r="H1163" s="1"/>
      <c r="I1163" s="1"/>
      <c r="J1163" s="1"/>
      <c r="K1163" s="1"/>
      <c r="L1163" s="1"/>
      <c r="M1163" s="1"/>
      <c r="N1163" s="1"/>
      <c r="O1163" s="1"/>
      <c r="P1163" s="1"/>
      <c r="Q1163" s="1"/>
      <c r="R1163" s="1"/>
    </row>
    <row r="1164" spans="1:18" ht="9.75" customHeight="1">
      <c r="A1164" s="1"/>
      <c r="B1164" s="1"/>
      <c r="C1164" s="1"/>
      <c r="D1164" s="1"/>
      <c r="E1164" s="1"/>
      <c r="F1164" s="1"/>
      <c r="G1164" s="1"/>
      <c r="H1164" s="1"/>
      <c r="I1164" s="1"/>
      <c r="J1164" s="1"/>
      <c r="K1164" s="1"/>
      <c r="L1164" s="1"/>
      <c r="M1164" s="1"/>
      <c r="N1164" s="1"/>
      <c r="O1164" s="1"/>
      <c r="P1164" s="1"/>
      <c r="Q1164" s="1"/>
      <c r="R1164" s="1"/>
    </row>
    <row r="1165" spans="1:18" ht="9.75" customHeight="1">
      <c r="A1165" s="1"/>
      <c r="B1165" s="1"/>
      <c r="C1165" s="1"/>
      <c r="D1165" s="1"/>
      <c r="E1165" s="1"/>
      <c r="F1165" s="1"/>
      <c r="G1165" s="1"/>
      <c r="H1165" s="1"/>
      <c r="I1165" s="1"/>
      <c r="J1165" s="1"/>
      <c r="K1165" s="1"/>
      <c r="L1165" s="1"/>
      <c r="M1165" s="1"/>
      <c r="N1165" s="1"/>
      <c r="O1165" s="1"/>
      <c r="P1165" s="1"/>
      <c r="Q1165" s="1"/>
      <c r="R1165" s="1"/>
    </row>
    <row r="1166" spans="1:18" ht="9.75" customHeight="1">
      <c r="A1166" s="1"/>
      <c r="B1166" s="1"/>
      <c r="C1166" s="1"/>
      <c r="D1166" s="1"/>
      <c r="E1166" s="1"/>
      <c r="F1166" s="1"/>
      <c r="G1166" s="1"/>
      <c r="H1166" s="1"/>
      <c r="I1166" s="1"/>
      <c r="J1166" s="1"/>
      <c r="K1166" s="1"/>
      <c r="L1166" s="1"/>
      <c r="M1166" s="1"/>
      <c r="N1166" s="1"/>
      <c r="O1166" s="1"/>
      <c r="P1166" s="1"/>
      <c r="Q1166" s="1"/>
      <c r="R1166" s="1"/>
    </row>
    <row r="1167" spans="1:18" ht="9.75" customHeight="1">
      <c r="A1167" s="1"/>
      <c r="B1167" s="1"/>
      <c r="C1167" s="1"/>
      <c r="D1167" s="1"/>
      <c r="E1167" s="1"/>
      <c r="F1167" s="1"/>
      <c r="G1167" s="1"/>
      <c r="H1167" s="1"/>
      <c r="I1167" s="1"/>
      <c r="J1167" s="1"/>
      <c r="K1167" s="1"/>
      <c r="L1167" s="1"/>
      <c r="M1167" s="1"/>
      <c r="N1167" s="1"/>
      <c r="O1167" s="1"/>
      <c r="P1167" s="1"/>
      <c r="Q1167" s="1"/>
      <c r="R1167" s="1"/>
    </row>
    <row r="1168" spans="1:18" ht="9.75" customHeight="1">
      <c r="A1168" s="1"/>
      <c r="B1168" s="1"/>
      <c r="C1168" s="1"/>
      <c r="D1168" s="1"/>
      <c r="E1168" s="1"/>
      <c r="F1168" s="1"/>
      <c r="G1168" s="1"/>
      <c r="H1168" s="1"/>
      <c r="I1168" s="1"/>
      <c r="J1168" s="1"/>
      <c r="K1168" s="1"/>
      <c r="L1168" s="1"/>
      <c r="M1168" s="1"/>
      <c r="N1168" s="1"/>
      <c r="O1168" s="1"/>
      <c r="P1168" s="1"/>
      <c r="Q1168" s="1"/>
      <c r="R1168" s="1"/>
    </row>
    <row r="1169" spans="1:18" ht="9.75" customHeight="1">
      <c r="A1169" s="1"/>
      <c r="B1169" s="1"/>
      <c r="C1169" s="1"/>
      <c r="D1169" s="1"/>
      <c r="E1169" s="1"/>
      <c r="F1169" s="1"/>
      <c r="G1169" s="1"/>
      <c r="H1169" s="1"/>
      <c r="I1169" s="1"/>
      <c r="J1169" s="1"/>
      <c r="K1169" s="1"/>
      <c r="L1169" s="1"/>
      <c r="M1169" s="1"/>
      <c r="N1169" s="1"/>
      <c r="O1169" s="1"/>
      <c r="P1169" s="1"/>
      <c r="Q1169" s="1"/>
      <c r="R1169" s="1"/>
    </row>
    <row r="1170" spans="1:18" ht="9.75" customHeight="1">
      <c r="A1170" s="1"/>
      <c r="B1170" s="1"/>
      <c r="C1170" s="1"/>
      <c r="D1170" s="1"/>
      <c r="E1170" s="1"/>
      <c r="F1170" s="1"/>
      <c r="G1170" s="1"/>
      <c r="H1170" s="1"/>
      <c r="I1170" s="1"/>
      <c r="J1170" s="1"/>
      <c r="K1170" s="1"/>
      <c r="L1170" s="1"/>
      <c r="M1170" s="1"/>
      <c r="N1170" s="1"/>
      <c r="O1170" s="1"/>
      <c r="P1170" s="1"/>
      <c r="Q1170" s="1"/>
      <c r="R1170" s="1"/>
    </row>
    <row r="1171" spans="1:18" ht="9.75" customHeight="1">
      <c r="A1171" s="1"/>
      <c r="B1171" s="1"/>
      <c r="C1171" s="1"/>
      <c r="D1171" s="1"/>
      <c r="E1171" s="1"/>
      <c r="F1171" s="1"/>
      <c r="G1171" s="1"/>
      <c r="H1171" s="1"/>
      <c r="I1171" s="1"/>
      <c r="J1171" s="1"/>
      <c r="K1171" s="1"/>
      <c r="L1171" s="1"/>
      <c r="M1171" s="1"/>
      <c r="N1171" s="1"/>
      <c r="O1171" s="1"/>
      <c r="P1171" s="1"/>
      <c r="Q1171" s="1"/>
      <c r="R1171" s="1"/>
    </row>
    <row r="1172" spans="1:18" ht="9.75" customHeight="1">
      <c r="A1172" s="1"/>
      <c r="B1172" s="1"/>
      <c r="C1172" s="1"/>
      <c r="D1172" s="1"/>
      <c r="E1172" s="1"/>
      <c r="F1172" s="1"/>
      <c r="G1172" s="1"/>
      <c r="H1172" s="1"/>
      <c r="I1172" s="1"/>
      <c r="J1172" s="1"/>
      <c r="K1172" s="1"/>
      <c r="L1172" s="1"/>
      <c r="M1172" s="1"/>
      <c r="N1172" s="1"/>
      <c r="O1172" s="1"/>
      <c r="P1172" s="1"/>
      <c r="Q1172" s="1"/>
      <c r="R1172" s="1"/>
    </row>
    <row r="1173" spans="1:18" ht="9.75" customHeight="1">
      <c r="A1173" s="1"/>
      <c r="B1173" s="1"/>
      <c r="C1173" s="1"/>
      <c r="D1173" s="1"/>
      <c r="E1173" s="1"/>
      <c r="F1173" s="1"/>
      <c r="G1173" s="1"/>
      <c r="H1173" s="1"/>
      <c r="I1173" s="1"/>
      <c r="J1173" s="1"/>
      <c r="K1173" s="1"/>
      <c r="L1173" s="1"/>
      <c r="M1173" s="1"/>
      <c r="N1173" s="1"/>
      <c r="O1173" s="1"/>
      <c r="P1173" s="1"/>
      <c r="Q1173" s="1"/>
      <c r="R1173" s="1"/>
    </row>
    <row r="1174" spans="1:18" ht="9.75" customHeight="1">
      <c r="A1174" s="1"/>
      <c r="B1174" s="1"/>
      <c r="C1174" s="1"/>
      <c r="D1174" s="1"/>
      <c r="E1174" s="1"/>
      <c r="F1174" s="1"/>
      <c r="G1174" s="1"/>
      <c r="H1174" s="1"/>
      <c r="I1174" s="1"/>
      <c r="J1174" s="1"/>
      <c r="K1174" s="1"/>
      <c r="L1174" s="1"/>
      <c r="M1174" s="1"/>
      <c r="N1174" s="1"/>
      <c r="O1174" s="1"/>
      <c r="P1174" s="1"/>
      <c r="Q1174" s="1"/>
      <c r="R1174" s="1"/>
    </row>
    <row r="1175" spans="1:18" ht="9.75" customHeight="1">
      <c r="A1175" s="1"/>
      <c r="B1175" s="1"/>
      <c r="C1175" s="1"/>
      <c r="D1175" s="1"/>
      <c r="E1175" s="1"/>
      <c r="F1175" s="1"/>
      <c r="G1175" s="1"/>
      <c r="H1175" s="1"/>
      <c r="I1175" s="1"/>
      <c r="J1175" s="1"/>
      <c r="K1175" s="1"/>
      <c r="L1175" s="1"/>
      <c r="M1175" s="1"/>
      <c r="N1175" s="1"/>
      <c r="O1175" s="1"/>
      <c r="P1175" s="1"/>
      <c r="Q1175" s="1"/>
      <c r="R1175" s="1"/>
    </row>
    <row r="1176" spans="1:18" ht="9.75" customHeight="1">
      <c r="A1176" s="1"/>
      <c r="B1176" s="1"/>
      <c r="C1176" s="1"/>
      <c r="D1176" s="1"/>
      <c r="E1176" s="1"/>
      <c r="F1176" s="1"/>
      <c r="G1176" s="1"/>
      <c r="H1176" s="1"/>
      <c r="I1176" s="1"/>
      <c r="J1176" s="1"/>
      <c r="K1176" s="1"/>
      <c r="L1176" s="1"/>
      <c r="M1176" s="1"/>
      <c r="N1176" s="1"/>
      <c r="O1176" s="1"/>
      <c r="P1176" s="1"/>
      <c r="Q1176" s="1"/>
      <c r="R1176" s="1"/>
    </row>
    <row r="1177" spans="1:18" ht="9.75" customHeight="1">
      <c r="A1177" s="1"/>
      <c r="B1177" s="1"/>
      <c r="C1177" s="1"/>
      <c r="D1177" s="1"/>
      <c r="E1177" s="1"/>
      <c r="F1177" s="1"/>
      <c r="G1177" s="1"/>
      <c r="H1177" s="1"/>
      <c r="I1177" s="1"/>
      <c r="J1177" s="1"/>
      <c r="K1177" s="1"/>
      <c r="L1177" s="1"/>
      <c r="M1177" s="1"/>
      <c r="N1177" s="1"/>
      <c r="O1177" s="1"/>
      <c r="P1177" s="1"/>
      <c r="Q1177" s="1"/>
      <c r="R1177" s="1"/>
    </row>
    <row r="1178" spans="1:18" ht="9.75" customHeight="1">
      <c r="A1178" s="1"/>
      <c r="B1178" s="1"/>
      <c r="C1178" s="1"/>
      <c r="D1178" s="1"/>
      <c r="E1178" s="1"/>
      <c r="F1178" s="1"/>
      <c r="G1178" s="1"/>
      <c r="H1178" s="1"/>
      <c r="I1178" s="1"/>
      <c r="J1178" s="1"/>
      <c r="K1178" s="1"/>
      <c r="L1178" s="1"/>
      <c r="M1178" s="1"/>
      <c r="N1178" s="1"/>
      <c r="O1178" s="1"/>
      <c r="P1178" s="1"/>
      <c r="Q1178" s="1"/>
      <c r="R1178" s="1"/>
    </row>
    <row r="1179" spans="1:18" ht="9.75" customHeight="1">
      <c r="A1179" s="1"/>
      <c r="B1179" s="1"/>
      <c r="C1179" s="1"/>
      <c r="D1179" s="1"/>
      <c r="E1179" s="1"/>
      <c r="F1179" s="1"/>
      <c r="G1179" s="1"/>
      <c r="H1179" s="1"/>
      <c r="I1179" s="1"/>
      <c r="J1179" s="1"/>
      <c r="K1179" s="1"/>
      <c r="L1179" s="1"/>
      <c r="M1179" s="1"/>
      <c r="N1179" s="1"/>
      <c r="O1179" s="1"/>
      <c r="P1179" s="1"/>
      <c r="Q1179" s="1"/>
      <c r="R1179" s="1"/>
    </row>
    <row r="1180" spans="1:18" ht="9.75" customHeight="1">
      <c r="A1180" s="1"/>
      <c r="B1180" s="1"/>
      <c r="C1180" s="1"/>
      <c r="D1180" s="1"/>
      <c r="E1180" s="1"/>
      <c r="F1180" s="1"/>
      <c r="G1180" s="1"/>
      <c r="H1180" s="1"/>
      <c r="I1180" s="1"/>
      <c r="J1180" s="1"/>
      <c r="K1180" s="1"/>
      <c r="L1180" s="1"/>
      <c r="M1180" s="1"/>
      <c r="N1180" s="1"/>
      <c r="O1180" s="1"/>
      <c r="P1180" s="1"/>
      <c r="Q1180" s="1"/>
      <c r="R1180" s="1"/>
    </row>
    <row r="1181" spans="1:18" ht="9.75" customHeight="1">
      <c r="A1181" s="1"/>
      <c r="B1181" s="1"/>
      <c r="C1181" s="1"/>
      <c r="D1181" s="1"/>
      <c r="E1181" s="1"/>
      <c r="F1181" s="1"/>
      <c r="G1181" s="1"/>
      <c r="H1181" s="1"/>
      <c r="I1181" s="1"/>
      <c r="J1181" s="1"/>
      <c r="K1181" s="1"/>
      <c r="L1181" s="1"/>
      <c r="M1181" s="1"/>
      <c r="N1181" s="1"/>
      <c r="O1181" s="1"/>
      <c r="P1181" s="1"/>
      <c r="Q1181" s="1"/>
      <c r="R1181" s="1"/>
    </row>
    <row r="1182" spans="1:18" ht="9.75" customHeight="1">
      <c r="A1182" s="1"/>
      <c r="B1182" s="1"/>
      <c r="C1182" s="1"/>
      <c r="D1182" s="1"/>
      <c r="E1182" s="1"/>
      <c r="F1182" s="1"/>
      <c r="G1182" s="1"/>
      <c r="H1182" s="1"/>
      <c r="I1182" s="1"/>
      <c r="J1182" s="1"/>
      <c r="K1182" s="1"/>
      <c r="L1182" s="1"/>
      <c r="M1182" s="1"/>
      <c r="N1182" s="1"/>
      <c r="O1182" s="1"/>
      <c r="P1182" s="1"/>
      <c r="Q1182" s="1"/>
      <c r="R1182" s="1"/>
    </row>
    <row r="1183" spans="1:18" ht="9.75" customHeight="1">
      <c r="A1183" s="1"/>
      <c r="B1183" s="1"/>
      <c r="C1183" s="1"/>
      <c r="D1183" s="1"/>
      <c r="E1183" s="1"/>
      <c r="F1183" s="1"/>
      <c r="G1183" s="1"/>
      <c r="H1183" s="1"/>
      <c r="I1183" s="1"/>
      <c r="J1183" s="1"/>
      <c r="K1183" s="1"/>
      <c r="L1183" s="1"/>
      <c r="M1183" s="1"/>
      <c r="N1183" s="1"/>
      <c r="O1183" s="1"/>
      <c r="P1183" s="1"/>
      <c r="Q1183" s="1"/>
      <c r="R1183" s="1"/>
    </row>
    <row r="1184" spans="1:18" ht="9.75" customHeight="1">
      <c r="A1184" s="1"/>
      <c r="B1184" s="1"/>
      <c r="C1184" s="1"/>
      <c r="D1184" s="1"/>
      <c r="E1184" s="1"/>
      <c r="F1184" s="1"/>
      <c r="G1184" s="1"/>
      <c r="H1184" s="1"/>
      <c r="I1184" s="1"/>
      <c r="J1184" s="1"/>
      <c r="K1184" s="1"/>
      <c r="L1184" s="1"/>
      <c r="M1184" s="1"/>
      <c r="N1184" s="1"/>
      <c r="O1184" s="1"/>
      <c r="P1184" s="1"/>
      <c r="Q1184" s="1"/>
      <c r="R1184" s="1"/>
    </row>
    <row r="1185" spans="1:18" ht="9.75" customHeight="1">
      <c r="A1185" s="1"/>
      <c r="B1185" s="1"/>
      <c r="C1185" s="1"/>
      <c r="D1185" s="1"/>
      <c r="E1185" s="1"/>
      <c r="F1185" s="1"/>
      <c r="G1185" s="1"/>
      <c r="H1185" s="1"/>
      <c r="I1185" s="1"/>
      <c r="J1185" s="1"/>
      <c r="K1185" s="1"/>
      <c r="L1185" s="1"/>
      <c r="M1185" s="1"/>
      <c r="N1185" s="1"/>
      <c r="O1185" s="1"/>
      <c r="P1185" s="1"/>
      <c r="Q1185" s="1"/>
      <c r="R1185" s="1"/>
    </row>
    <row r="1186" spans="1:18" ht="9.75" customHeight="1">
      <c r="A1186" s="1"/>
      <c r="B1186" s="1"/>
      <c r="C1186" s="1"/>
      <c r="D1186" s="1"/>
      <c r="E1186" s="1"/>
      <c r="F1186" s="1"/>
      <c r="G1186" s="1"/>
      <c r="H1186" s="1"/>
      <c r="I1186" s="1"/>
      <c r="J1186" s="1"/>
      <c r="K1186" s="1"/>
      <c r="L1186" s="1"/>
      <c r="M1186" s="1"/>
      <c r="N1186" s="1"/>
      <c r="O1186" s="1"/>
      <c r="P1186" s="1"/>
      <c r="Q1186" s="1"/>
      <c r="R1186" s="1"/>
    </row>
    <row r="1187" spans="1:18" ht="9.75" customHeight="1">
      <c r="A1187" s="1"/>
      <c r="B1187" s="1"/>
      <c r="C1187" s="1"/>
      <c r="D1187" s="1"/>
      <c r="E1187" s="1"/>
      <c r="F1187" s="1"/>
      <c r="G1187" s="1"/>
      <c r="H1187" s="1"/>
      <c r="I1187" s="1"/>
      <c r="J1187" s="1"/>
      <c r="K1187" s="1"/>
      <c r="L1187" s="1"/>
      <c r="M1187" s="1"/>
      <c r="N1187" s="1"/>
      <c r="O1187" s="1"/>
      <c r="P1187" s="1"/>
      <c r="Q1187" s="1"/>
      <c r="R1187" s="1"/>
    </row>
    <row r="1188" spans="1:18" ht="9.75" customHeight="1">
      <c r="A1188" s="1"/>
      <c r="B1188" s="1"/>
      <c r="C1188" s="1"/>
      <c r="D1188" s="1"/>
      <c r="E1188" s="1"/>
      <c r="F1188" s="1"/>
      <c r="G1188" s="1"/>
      <c r="H1188" s="1"/>
      <c r="I1188" s="1"/>
      <c r="J1188" s="1"/>
      <c r="K1188" s="1"/>
      <c r="L1188" s="1"/>
      <c r="M1188" s="1"/>
      <c r="N1188" s="1"/>
      <c r="O1188" s="1"/>
      <c r="P1188" s="1"/>
      <c r="Q1188" s="1"/>
      <c r="R1188" s="1"/>
    </row>
    <row r="1189" spans="1:18" ht="9.75" customHeight="1">
      <c r="A1189" s="1"/>
      <c r="B1189" s="1"/>
      <c r="C1189" s="1"/>
      <c r="D1189" s="1"/>
      <c r="E1189" s="1"/>
      <c r="F1189" s="1"/>
      <c r="G1189" s="1"/>
      <c r="H1189" s="1"/>
      <c r="I1189" s="1"/>
      <c r="J1189" s="1"/>
      <c r="K1189" s="1"/>
      <c r="L1189" s="1"/>
      <c r="M1189" s="1"/>
      <c r="N1189" s="1"/>
      <c r="O1189" s="1"/>
      <c r="P1189" s="1"/>
      <c r="Q1189" s="1"/>
      <c r="R1189" s="1"/>
    </row>
    <row r="1190" spans="1:18" ht="9.75" customHeight="1">
      <c r="A1190" s="1"/>
      <c r="B1190" s="1"/>
      <c r="C1190" s="1"/>
      <c r="D1190" s="1"/>
      <c r="E1190" s="1"/>
      <c r="F1190" s="1"/>
      <c r="G1190" s="1"/>
      <c r="H1190" s="1"/>
      <c r="I1190" s="1"/>
      <c r="J1190" s="1"/>
      <c r="K1190" s="1"/>
      <c r="L1190" s="1"/>
      <c r="M1190" s="1"/>
      <c r="N1190" s="1"/>
      <c r="O1190" s="1"/>
      <c r="P1190" s="1"/>
      <c r="Q1190" s="1"/>
      <c r="R1190" s="1"/>
    </row>
    <row r="1191" spans="1:18" ht="9.75" customHeight="1">
      <c r="A1191" s="1"/>
      <c r="B1191" s="1"/>
      <c r="C1191" s="1"/>
      <c r="D1191" s="1"/>
      <c r="E1191" s="1"/>
      <c r="F1191" s="1"/>
      <c r="G1191" s="1"/>
      <c r="H1191" s="1"/>
      <c r="I1191" s="1"/>
      <c r="J1191" s="1"/>
      <c r="K1191" s="1"/>
      <c r="L1191" s="1"/>
      <c r="M1191" s="1"/>
      <c r="N1191" s="1"/>
      <c r="O1191" s="1"/>
      <c r="P1191" s="1"/>
      <c r="Q1191" s="1"/>
      <c r="R1191" s="1"/>
    </row>
    <row r="1192" spans="1:18" ht="9.75" customHeight="1">
      <c r="A1192" s="1"/>
      <c r="B1192" s="1"/>
      <c r="C1192" s="1"/>
      <c r="D1192" s="1"/>
      <c r="E1192" s="1"/>
      <c r="F1192" s="1"/>
      <c r="G1192" s="1"/>
      <c r="H1192" s="1"/>
      <c r="I1192" s="1"/>
      <c r="J1192" s="1"/>
      <c r="K1192" s="1"/>
      <c r="L1192" s="1"/>
      <c r="M1192" s="1"/>
      <c r="N1192" s="1"/>
      <c r="O1192" s="1"/>
      <c r="P1192" s="1"/>
      <c r="Q1192" s="1"/>
      <c r="R1192" s="1"/>
    </row>
    <row r="1193" spans="1:18" ht="9.75" customHeight="1">
      <c r="A1193" s="1"/>
      <c r="B1193" s="1"/>
      <c r="C1193" s="1"/>
      <c r="D1193" s="1"/>
      <c r="E1193" s="1"/>
      <c r="F1193" s="1"/>
      <c r="G1193" s="1"/>
      <c r="H1193" s="1"/>
      <c r="I1193" s="1"/>
      <c r="J1193" s="1"/>
      <c r="K1193" s="1"/>
      <c r="L1193" s="1"/>
      <c r="M1193" s="1"/>
      <c r="N1193" s="1"/>
      <c r="O1193" s="1"/>
      <c r="P1193" s="1"/>
      <c r="Q1193" s="1"/>
      <c r="R1193" s="1"/>
    </row>
    <row r="1194" spans="1:18" ht="9.75" customHeight="1">
      <c r="A1194" s="1"/>
      <c r="B1194" s="1"/>
      <c r="C1194" s="1"/>
      <c r="D1194" s="1"/>
      <c r="E1194" s="1"/>
      <c r="F1194" s="1"/>
      <c r="G1194" s="1"/>
      <c r="H1194" s="1"/>
      <c r="I1194" s="1"/>
      <c r="J1194" s="1"/>
      <c r="K1194" s="1"/>
      <c r="L1194" s="1"/>
      <c r="M1194" s="1"/>
      <c r="N1194" s="1"/>
      <c r="O1194" s="1"/>
      <c r="P1194" s="1"/>
      <c r="Q1194" s="1"/>
      <c r="R1194" s="1"/>
    </row>
    <row r="1195" spans="1:18" ht="9.75" customHeight="1">
      <c r="A1195" s="1"/>
      <c r="B1195" s="1"/>
      <c r="C1195" s="1"/>
      <c r="D1195" s="1"/>
      <c r="E1195" s="1"/>
      <c r="F1195" s="1"/>
      <c r="G1195" s="1"/>
      <c r="H1195" s="1"/>
      <c r="I1195" s="1"/>
      <c r="J1195" s="1"/>
      <c r="K1195" s="1"/>
      <c r="L1195" s="1"/>
      <c r="M1195" s="1"/>
      <c r="N1195" s="1"/>
      <c r="O1195" s="1"/>
      <c r="P1195" s="1"/>
      <c r="Q1195" s="1"/>
      <c r="R1195" s="1"/>
    </row>
    <row r="1196" spans="1:18" ht="9.75" customHeight="1">
      <c r="A1196" s="1"/>
      <c r="B1196" s="1"/>
      <c r="C1196" s="1"/>
      <c r="D1196" s="1"/>
      <c r="E1196" s="1"/>
      <c r="F1196" s="1"/>
      <c r="G1196" s="1"/>
      <c r="H1196" s="1"/>
      <c r="I1196" s="1"/>
      <c r="J1196" s="1"/>
      <c r="K1196" s="1"/>
      <c r="L1196" s="1"/>
      <c r="M1196" s="1"/>
      <c r="N1196" s="1"/>
      <c r="O1196" s="1"/>
      <c r="P1196" s="1"/>
      <c r="Q1196" s="1"/>
      <c r="R1196" s="1"/>
    </row>
    <row r="1197" spans="1:18" ht="9.75" customHeight="1">
      <c r="A1197" s="1"/>
      <c r="B1197" s="1"/>
      <c r="C1197" s="1"/>
      <c r="D1197" s="1"/>
      <c r="E1197" s="1"/>
      <c r="F1197" s="1"/>
      <c r="G1197" s="1"/>
      <c r="H1197" s="1"/>
      <c r="I1197" s="1"/>
      <c r="J1197" s="1"/>
      <c r="K1197" s="1"/>
      <c r="L1197" s="1"/>
      <c r="M1197" s="1"/>
      <c r="N1197" s="1"/>
      <c r="O1197" s="1"/>
      <c r="P1197" s="1"/>
      <c r="Q1197" s="1"/>
      <c r="R1197" s="1"/>
    </row>
    <row r="1198" spans="1:18" ht="9.75" customHeight="1">
      <c r="A1198" s="1"/>
      <c r="B1198" s="1"/>
      <c r="C1198" s="1"/>
      <c r="D1198" s="1"/>
      <c r="E1198" s="1"/>
      <c r="F1198" s="1"/>
      <c r="G1198" s="1"/>
      <c r="H1198" s="1"/>
      <c r="I1198" s="1"/>
      <c r="J1198" s="1"/>
      <c r="K1198" s="1"/>
      <c r="L1198" s="1"/>
      <c r="M1198" s="1"/>
      <c r="N1198" s="1"/>
      <c r="O1198" s="1"/>
      <c r="P1198" s="1"/>
      <c r="Q1198" s="1"/>
      <c r="R1198" s="1"/>
    </row>
    <row r="1199" spans="1:18" ht="9.75" customHeight="1">
      <c r="A1199" s="1"/>
      <c r="B1199" s="1"/>
      <c r="C1199" s="1"/>
      <c r="D1199" s="1"/>
      <c r="E1199" s="1"/>
      <c r="F1199" s="1"/>
      <c r="G1199" s="1"/>
      <c r="H1199" s="1"/>
      <c r="I1199" s="1"/>
      <c r="J1199" s="1"/>
      <c r="K1199" s="1"/>
      <c r="L1199" s="1"/>
      <c r="M1199" s="1"/>
      <c r="N1199" s="1"/>
      <c r="O1199" s="1"/>
      <c r="P1199" s="1"/>
      <c r="Q1199" s="1"/>
      <c r="R1199" s="1"/>
    </row>
    <row r="1200" spans="1:18" ht="9.75" customHeight="1">
      <c r="A1200" s="1"/>
      <c r="B1200" s="1"/>
      <c r="C1200" s="1"/>
      <c r="D1200" s="1"/>
      <c r="E1200" s="1"/>
      <c r="F1200" s="1"/>
      <c r="G1200" s="1"/>
      <c r="H1200" s="1"/>
      <c r="I1200" s="1"/>
      <c r="J1200" s="1"/>
      <c r="K1200" s="1"/>
      <c r="L1200" s="1"/>
      <c r="M1200" s="1"/>
      <c r="N1200" s="1"/>
      <c r="O1200" s="1"/>
      <c r="P1200" s="1"/>
      <c r="Q1200" s="1"/>
      <c r="R1200" s="1"/>
    </row>
    <row r="1201" spans="1:18" ht="9.75" customHeight="1">
      <c r="A1201" s="1"/>
      <c r="B1201" s="1"/>
      <c r="C1201" s="1"/>
      <c r="D1201" s="1"/>
      <c r="E1201" s="1"/>
      <c r="F1201" s="1"/>
      <c r="G1201" s="1"/>
      <c r="H1201" s="1"/>
      <c r="I1201" s="1"/>
      <c r="J1201" s="1"/>
      <c r="K1201" s="1"/>
      <c r="L1201" s="1"/>
      <c r="M1201" s="1"/>
      <c r="N1201" s="1"/>
      <c r="O1201" s="1"/>
      <c r="P1201" s="1"/>
      <c r="Q1201" s="1"/>
      <c r="R1201" s="1"/>
    </row>
    <row r="1202" spans="1:18" ht="9.75" customHeight="1">
      <c r="A1202" s="1"/>
      <c r="B1202" s="1"/>
      <c r="C1202" s="1"/>
      <c r="D1202" s="1"/>
      <c r="E1202" s="1"/>
      <c r="F1202" s="1"/>
      <c r="G1202" s="1"/>
      <c r="H1202" s="1"/>
      <c r="I1202" s="1"/>
      <c r="J1202" s="1"/>
      <c r="K1202" s="1"/>
      <c r="L1202" s="1"/>
      <c r="M1202" s="1"/>
      <c r="N1202" s="1"/>
      <c r="O1202" s="1"/>
      <c r="P1202" s="1"/>
      <c r="Q1202" s="1"/>
      <c r="R1202" s="1"/>
    </row>
    <row r="1203" spans="1:18" ht="9.75" customHeight="1">
      <c r="A1203" s="1"/>
      <c r="B1203" s="1"/>
      <c r="C1203" s="1"/>
      <c r="D1203" s="1"/>
      <c r="E1203" s="1"/>
      <c r="F1203" s="1"/>
      <c r="G1203" s="1"/>
      <c r="H1203" s="1"/>
      <c r="I1203" s="1"/>
      <c r="J1203" s="1"/>
      <c r="K1203" s="1"/>
      <c r="L1203" s="1"/>
      <c r="M1203" s="1"/>
      <c r="N1203" s="1"/>
      <c r="O1203" s="1"/>
      <c r="P1203" s="1"/>
      <c r="Q1203" s="1"/>
      <c r="R1203" s="1"/>
    </row>
    <row r="1204" spans="1:18" ht="9.75" customHeight="1">
      <c r="A1204" s="1"/>
      <c r="B1204" s="1"/>
      <c r="C1204" s="1"/>
      <c r="D1204" s="1"/>
      <c r="E1204" s="1"/>
      <c r="F1204" s="1"/>
      <c r="G1204" s="1"/>
      <c r="H1204" s="1"/>
      <c r="I1204" s="1"/>
      <c r="J1204" s="1"/>
      <c r="K1204" s="1"/>
      <c r="L1204" s="1"/>
      <c r="M1204" s="1"/>
      <c r="N1204" s="1"/>
      <c r="O1204" s="1"/>
      <c r="P1204" s="1"/>
      <c r="Q1204" s="1"/>
      <c r="R1204" s="1"/>
    </row>
    <row r="1205" spans="1:18" ht="9.75" customHeight="1">
      <c r="A1205" s="1"/>
      <c r="B1205" s="1"/>
      <c r="C1205" s="1"/>
      <c r="D1205" s="1"/>
      <c r="E1205" s="1"/>
      <c r="F1205" s="1"/>
      <c r="G1205" s="1"/>
      <c r="H1205" s="1"/>
      <c r="I1205" s="1"/>
      <c r="J1205" s="1"/>
      <c r="K1205" s="1"/>
      <c r="L1205" s="1"/>
      <c r="M1205" s="1"/>
      <c r="N1205" s="1"/>
      <c r="O1205" s="1"/>
      <c r="P1205" s="1"/>
      <c r="Q1205" s="1"/>
      <c r="R1205" s="1"/>
    </row>
    <row r="1206" spans="1:18" ht="9.75" customHeight="1">
      <c r="A1206" s="1"/>
      <c r="B1206" s="1"/>
      <c r="C1206" s="1"/>
      <c r="D1206" s="1"/>
      <c r="E1206" s="1"/>
      <c r="F1206" s="1"/>
      <c r="G1206" s="1"/>
      <c r="H1206" s="1"/>
      <c r="I1206" s="1"/>
      <c r="J1206" s="1"/>
      <c r="K1206" s="1"/>
      <c r="L1206" s="1"/>
      <c r="M1206" s="1"/>
      <c r="N1206" s="1"/>
      <c r="O1206" s="1"/>
      <c r="P1206" s="1"/>
      <c r="Q1206" s="1"/>
      <c r="R1206" s="1"/>
    </row>
    <row r="1207" spans="1:18" ht="9.75" customHeight="1">
      <c r="A1207" s="1"/>
      <c r="B1207" s="1"/>
      <c r="C1207" s="1"/>
      <c r="D1207" s="1"/>
      <c r="E1207" s="1"/>
      <c r="F1207" s="1"/>
      <c r="G1207" s="1"/>
      <c r="H1207" s="1"/>
      <c r="I1207" s="1"/>
      <c r="J1207" s="1"/>
      <c r="K1207" s="1"/>
      <c r="L1207" s="1"/>
      <c r="M1207" s="1"/>
      <c r="N1207" s="1"/>
      <c r="O1207" s="1"/>
      <c r="P1207" s="1"/>
      <c r="Q1207" s="1"/>
      <c r="R1207" s="1"/>
    </row>
    <row r="1208" spans="1:18" ht="9.75" customHeight="1">
      <c r="A1208" s="1"/>
      <c r="B1208" s="1"/>
      <c r="C1208" s="1"/>
      <c r="D1208" s="1"/>
      <c r="E1208" s="1"/>
      <c r="F1208" s="1"/>
      <c r="G1208" s="1"/>
      <c r="H1208" s="1"/>
      <c r="I1208" s="1"/>
      <c r="J1208" s="1"/>
      <c r="K1208" s="1"/>
      <c r="L1208" s="1"/>
      <c r="M1208" s="1"/>
      <c r="N1208" s="1"/>
      <c r="O1208" s="1"/>
      <c r="P1208" s="1"/>
      <c r="Q1208" s="1"/>
      <c r="R1208" s="1"/>
    </row>
    <row r="1209" spans="1:18" ht="9.75" customHeight="1">
      <c r="A1209" s="1"/>
      <c r="B1209" s="1"/>
      <c r="C1209" s="1"/>
      <c r="D1209" s="1"/>
      <c r="E1209" s="1"/>
      <c r="F1209" s="1"/>
      <c r="G1209" s="1"/>
      <c r="H1209" s="1"/>
      <c r="I1209" s="1"/>
      <c r="J1209" s="1"/>
      <c r="K1209" s="1"/>
      <c r="L1209" s="1"/>
      <c r="M1209" s="1"/>
      <c r="N1209" s="1"/>
      <c r="O1209" s="1"/>
      <c r="P1209" s="1"/>
      <c r="Q1209" s="1"/>
      <c r="R1209" s="1"/>
    </row>
    <row r="1210" spans="1:18" ht="9.75" customHeight="1">
      <c r="A1210" s="1"/>
      <c r="B1210" s="1"/>
      <c r="C1210" s="1"/>
      <c r="D1210" s="1"/>
      <c r="E1210" s="1"/>
      <c r="F1210" s="1"/>
      <c r="G1210" s="1"/>
      <c r="H1210" s="1"/>
      <c r="I1210" s="1"/>
      <c r="J1210" s="1"/>
      <c r="K1210" s="1"/>
      <c r="L1210" s="1"/>
      <c r="M1210" s="1"/>
      <c r="N1210" s="1"/>
      <c r="O1210" s="1"/>
      <c r="P1210" s="1"/>
      <c r="Q1210" s="1"/>
      <c r="R1210" s="1"/>
    </row>
    <row r="1211" spans="1:18" ht="9.75" customHeight="1">
      <c r="A1211" s="1"/>
      <c r="B1211" s="1"/>
      <c r="C1211" s="1"/>
      <c r="D1211" s="1"/>
      <c r="E1211" s="1"/>
      <c r="F1211" s="1"/>
      <c r="G1211" s="1"/>
      <c r="H1211" s="1"/>
      <c r="I1211" s="1"/>
      <c r="J1211" s="1"/>
      <c r="K1211" s="1"/>
      <c r="L1211" s="1"/>
      <c r="M1211" s="1"/>
      <c r="N1211" s="1"/>
      <c r="O1211" s="1"/>
      <c r="P1211" s="1"/>
      <c r="Q1211" s="1"/>
      <c r="R1211" s="1"/>
    </row>
    <row r="1212" spans="1:18" ht="9.75" customHeight="1">
      <c r="A1212" s="1"/>
      <c r="B1212" s="1"/>
      <c r="C1212" s="1"/>
      <c r="D1212" s="1"/>
      <c r="E1212" s="1"/>
      <c r="F1212" s="1"/>
      <c r="G1212" s="1"/>
      <c r="H1212" s="1"/>
      <c r="I1212" s="1"/>
      <c r="J1212" s="1"/>
      <c r="K1212" s="1"/>
      <c r="L1212" s="1"/>
      <c r="M1212" s="1"/>
      <c r="N1212" s="1"/>
      <c r="O1212" s="1"/>
      <c r="P1212" s="1"/>
      <c r="Q1212" s="1"/>
      <c r="R1212" s="1"/>
    </row>
    <row r="1213" spans="1:18" ht="9.75" customHeight="1">
      <c r="A1213" s="1"/>
      <c r="B1213" s="1"/>
      <c r="C1213" s="1"/>
      <c r="D1213" s="1"/>
      <c r="E1213" s="1"/>
      <c r="F1213" s="1"/>
      <c r="G1213" s="1"/>
      <c r="H1213" s="1"/>
      <c r="I1213" s="1"/>
      <c r="J1213" s="1"/>
      <c r="K1213" s="1"/>
      <c r="L1213" s="1"/>
      <c r="M1213" s="1"/>
      <c r="N1213" s="1"/>
      <c r="O1213" s="1"/>
      <c r="P1213" s="1"/>
      <c r="Q1213" s="1"/>
      <c r="R1213" s="1"/>
    </row>
    <row r="1214" spans="1:18" ht="9.75" customHeight="1">
      <c r="A1214" s="1"/>
      <c r="B1214" s="1"/>
      <c r="C1214" s="1"/>
      <c r="D1214" s="1"/>
      <c r="E1214" s="1"/>
      <c r="F1214" s="1"/>
      <c r="G1214" s="1"/>
      <c r="H1214" s="1"/>
      <c r="I1214" s="1"/>
      <c r="J1214" s="1"/>
      <c r="K1214" s="1"/>
      <c r="L1214" s="1"/>
      <c r="M1214" s="1"/>
      <c r="N1214" s="1"/>
      <c r="O1214" s="1"/>
      <c r="P1214" s="1"/>
      <c r="Q1214" s="1"/>
      <c r="R1214" s="1"/>
    </row>
    <row r="1215" spans="1:18" ht="9.75" customHeight="1">
      <c r="A1215" s="1"/>
      <c r="B1215" s="1"/>
      <c r="C1215" s="1"/>
      <c r="D1215" s="1"/>
      <c r="E1215" s="1"/>
      <c r="F1215" s="1"/>
      <c r="G1215" s="1"/>
      <c r="H1215" s="1"/>
      <c r="I1215" s="1"/>
      <c r="J1215" s="1"/>
      <c r="K1215" s="1"/>
      <c r="L1215" s="1"/>
      <c r="M1215" s="1"/>
      <c r="N1215" s="1"/>
      <c r="O1215" s="1"/>
      <c r="P1215" s="1"/>
      <c r="Q1215" s="1"/>
      <c r="R1215" s="1"/>
    </row>
    <row r="1216" spans="1:18" ht="9.75" customHeight="1">
      <c r="A1216" s="1"/>
      <c r="B1216" s="1"/>
      <c r="C1216" s="1"/>
      <c r="D1216" s="1"/>
      <c r="E1216" s="1"/>
      <c r="F1216" s="1"/>
      <c r="G1216" s="1"/>
      <c r="H1216" s="1"/>
      <c r="I1216" s="1"/>
      <c r="J1216" s="1"/>
      <c r="K1216" s="1"/>
      <c r="L1216" s="1"/>
      <c r="M1216" s="1"/>
      <c r="N1216" s="1"/>
      <c r="O1216" s="1"/>
      <c r="P1216" s="1"/>
      <c r="Q1216" s="1"/>
      <c r="R1216" s="1"/>
    </row>
    <row r="1217" spans="1:18" ht="9.75" customHeight="1">
      <c r="A1217" s="1"/>
      <c r="B1217" s="1"/>
      <c r="C1217" s="1"/>
      <c r="D1217" s="1"/>
      <c r="E1217" s="1"/>
      <c r="F1217" s="1"/>
      <c r="G1217" s="1"/>
      <c r="H1217" s="1"/>
      <c r="I1217" s="1"/>
      <c r="J1217" s="1"/>
      <c r="K1217" s="1"/>
      <c r="L1217" s="1"/>
      <c r="M1217" s="1"/>
      <c r="N1217" s="1"/>
      <c r="O1217" s="1"/>
      <c r="P1217" s="1"/>
      <c r="Q1217" s="1"/>
      <c r="R1217" s="1"/>
    </row>
    <row r="1218" spans="1:18" ht="9.75" customHeight="1">
      <c r="A1218" s="1"/>
      <c r="B1218" s="1"/>
      <c r="C1218" s="1"/>
      <c r="D1218" s="1"/>
      <c r="E1218" s="1"/>
      <c r="F1218" s="1"/>
      <c r="G1218" s="1"/>
      <c r="H1218" s="1"/>
      <c r="I1218" s="1"/>
      <c r="J1218" s="1"/>
      <c r="K1218" s="1"/>
      <c r="L1218" s="1"/>
      <c r="M1218" s="1"/>
      <c r="N1218" s="1"/>
      <c r="O1218" s="1"/>
      <c r="P1218" s="1"/>
      <c r="Q1218" s="1"/>
      <c r="R1218" s="1"/>
    </row>
    <row r="1219" spans="1:18" ht="9.75" customHeight="1">
      <c r="A1219" s="1"/>
      <c r="B1219" s="1"/>
      <c r="C1219" s="1"/>
      <c r="D1219" s="1"/>
      <c r="E1219" s="1"/>
      <c r="F1219" s="1"/>
      <c r="G1219" s="1"/>
      <c r="H1219" s="1"/>
      <c r="I1219" s="1"/>
      <c r="J1219" s="1"/>
      <c r="K1219" s="1"/>
      <c r="L1219" s="1"/>
      <c r="M1219" s="1"/>
      <c r="N1219" s="1"/>
      <c r="O1219" s="1"/>
      <c r="P1219" s="1"/>
      <c r="Q1219" s="1"/>
      <c r="R1219" s="1"/>
    </row>
    <row r="1220" spans="1:18" ht="9.75" customHeight="1">
      <c r="A1220" s="1"/>
      <c r="B1220" s="1"/>
      <c r="C1220" s="1"/>
      <c r="D1220" s="1"/>
      <c r="E1220" s="1"/>
      <c r="F1220" s="1"/>
      <c r="G1220" s="1"/>
      <c r="H1220" s="1"/>
      <c r="I1220" s="1"/>
      <c r="J1220" s="1"/>
      <c r="K1220" s="1"/>
      <c r="L1220" s="1"/>
      <c r="M1220" s="1"/>
      <c r="N1220" s="1"/>
      <c r="O1220" s="1"/>
      <c r="P1220" s="1"/>
      <c r="Q1220" s="1"/>
      <c r="R1220" s="1"/>
    </row>
    <row r="1221" spans="1:18" ht="9.75" customHeight="1">
      <c r="A1221" s="1"/>
      <c r="B1221" s="1"/>
      <c r="C1221" s="1"/>
      <c r="D1221" s="1"/>
      <c r="E1221" s="1"/>
      <c r="F1221" s="1"/>
      <c r="G1221" s="1"/>
      <c r="H1221" s="1"/>
      <c r="I1221" s="1"/>
      <c r="J1221" s="1"/>
      <c r="K1221" s="1"/>
      <c r="L1221" s="1"/>
      <c r="M1221" s="1"/>
      <c r="N1221" s="1"/>
      <c r="O1221" s="1"/>
      <c r="P1221" s="1"/>
      <c r="Q1221" s="1"/>
      <c r="R1221" s="1"/>
    </row>
    <row r="1222" spans="1:18" ht="9.75" customHeight="1">
      <c r="A1222" s="1"/>
      <c r="B1222" s="1"/>
      <c r="C1222" s="1"/>
      <c r="D1222" s="1"/>
      <c r="E1222" s="1"/>
      <c r="F1222" s="1"/>
      <c r="G1222" s="1"/>
      <c r="H1222" s="1"/>
      <c r="I1222" s="1"/>
      <c r="J1222" s="1"/>
      <c r="K1222" s="1"/>
      <c r="L1222" s="1"/>
      <c r="M1222" s="1"/>
      <c r="N1222" s="1"/>
      <c r="O1222" s="1"/>
      <c r="P1222" s="1"/>
      <c r="Q1222" s="1"/>
      <c r="R1222" s="1"/>
    </row>
    <row r="1223" spans="1:18" ht="9.75" customHeight="1">
      <c r="A1223" s="1"/>
      <c r="B1223" s="1"/>
      <c r="C1223" s="1"/>
      <c r="D1223" s="1"/>
      <c r="E1223" s="1"/>
      <c r="F1223" s="1"/>
      <c r="G1223" s="1"/>
      <c r="H1223" s="1"/>
      <c r="I1223" s="1"/>
      <c r="J1223" s="1"/>
      <c r="K1223" s="1"/>
      <c r="L1223" s="1"/>
      <c r="M1223" s="1"/>
      <c r="N1223" s="1"/>
      <c r="O1223" s="1"/>
      <c r="P1223" s="1"/>
      <c r="Q1223" s="1"/>
      <c r="R1223" s="1"/>
    </row>
    <row r="1224" spans="1:18" ht="9.75" customHeight="1">
      <c r="A1224" s="1"/>
      <c r="B1224" s="1"/>
      <c r="C1224" s="1"/>
      <c r="D1224" s="1"/>
      <c r="E1224" s="1"/>
      <c r="F1224" s="1"/>
      <c r="G1224" s="1"/>
      <c r="H1224" s="1"/>
      <c r="I1224" s="1"/>
      <c r="J1224" s="1"/>
      <c r="K1224" s="1"/>
      <c r="L1224" s="1"/>
      <c r="M1224" s="1"/>
      <c r="N1224" s="1"/>
      <c r="O1224" s="1"/>
      <c r="P1224" s="1"/>
      <c r="Q1224" s="1"/>
      <c r="R1224" s="1"/>
    </row>
    <row r="1225" spans="1:18" ht="9.75" customHeight="1">
      <c r="A1225" s="1"/>
      <c r="B1225" s="1"/>
      <c r="C1225" s="1"/>
      <c r="D1225" s="1"/>
      <c r="E1225" s="1"/>
      <c r="F1225" s="1"/>
      <c r="G1225" s="1"/>
      <c r="H1225" s="1"/>
      <c r="I1225" s="1"/>
      <c r="J1225" s="1"/>
      <c r="K1225" s="1"/>
      <c r="L1225" s="1"/>
      <c r="M1225" s="1"/>
      <c r="N1225" s="1"/>
      <c r="O1225" s="1"/>
      <c r="P1225" s="1"/>
      <c r="Q1225" s="1"/>
      <c r="R1225" s="1"/>
    </row>
    <row r="1226" spans="1:18" ht="9.75" customHeight="1">
      <c r="A1226" s="1"/>
      <c r="B1226" s="1"/>
      <c r="C1226" s="1"/>
      <c r="D1226" s="1"/>
      <c r="E1226" s="1"/>
      <c r="F1226" s="1"/>
      <c r="G1226" s="1"/>
      <c r="H1226" s="1"/>
      <c r="I1226" s="1"/>
      <c r="J1226" s="1"/>
      <c r="K1226" s="1"/>
      <c r="L1226" s="1"/>
      <c r="M1226" s="1"/>
      <c r="N1226" s="1"/>
      <c r="O1226" s="1"/>
      <c r="P1226" s="1"/>
      <c r="Q1226" s="1"/>
      <c r="R1226" s="1"/>
    </row>
    <row r="1227" spans="1:18" ht="9.75" customHeight="1">
      <c r="A1227" s="1"/>
      <c r="B1227" s="1"/>
      <c r="C1227" s="1"/>
      <c r="D1227" s="1"/>
      <c r="E1227" s="1"/>
      <c r="F1227" s="1"/>
      <c r="G1227" s="1"/>
      <c r="H1227" s="1"/>
      <c r="I1227" s="1"/>
      <c r="J1227" s="1"/>
      <c r="K1227" s="1"/>
      <c r="L1227" s="1"/>
      <c r="M1227" s="1"/>
      <c r="N1227" s="1"/>
      <c r="O1227" s="1"/>
      <c r="P1227" s="1"/>
      <c r="Q1227" s="1"/>
      <c r="R1227" s="1"/>
    </row>
    <row r="1228" spans="1:18" ht="9.75" customHeight="1">
      <c r="A1228" s="1"/>
      <c r="B1228" s="1"/>
      <c r="C1228" s="1"/>
      <c r="D1228" s="1"/>
      <c r="E1228" s="1"/>
      <c r="F1228" s="1"/>
      <c r="G1228" s="1"/>
      <c r="H1228" s="1"/>
      <c r="I1228" s="1"/>
      <c r="J1228" s="1"/>
      <c r="K1228" s="1"/>
      <c r="L1228" s="1"/>
      <c r="M1228" s="1"/>
      <c r="N1228" s="1"/>
      <c r="O1228" s="1"/>
      <c r="P1228" s="1"/>
      <c r="Q1228" s="1"/>
      <c r="R1228" s="1"/>
    </row>
    <row r="1229" spans="1:18" ht="9.75" customHeight="1">
      <c r="A1229" s="1"/>
      <c r="B1229" s="1"/>
      <c r="C1229" s="1"/>
      <c r="D1229" s="1"/>
      <c r="E1229" s="1"/>
      <c r="F1229" s="1"/>
      <c r="G1229" s="1"/>
      <c r="H1229" s="1"/>
      <c r="I1229" s="1"/>
      <c r="J1229" s="1"/>
      <c r="K1229" s="1"/>
      <c r="L1229" s="1"/>
      <c r="M1229" s="1"/>
      <c r="N1229" s="1"/>
      <c r="O1229" s="1"/>
      <c r="P1229" s="1"/>
      <c r="Q1229" s="1"/>
      <c r="R1229" s="1"/>
    </row>
    <row r="1230" spans="1:18" ht="9.75" customHeight="1">
      <c r="A1230" s="1"/>
      <c r="B1230" s="1"/>
      <c r="C1230" s="1"/>
      <c r="D1230" s="1"/>
      <c r="E1230" s="1"/>
      <c r="F1230" s="1"/>
      <c r="G1230" s="1"/>
      <c r="H1230" s="1"/>
      <c r="I1230" s="1"/>
      <c r="J1230" s="1"/>
      <c r="K1230" s="1"/>
      <c r="L1230" s="1"/>
      <c r="M1230" s="1"/>
      <c r="N1230" s="1"/>
      <c r="O1230" s="1"/>
      <c r="P1230" s="1"/>
      <c r="Q1230" s="1"/>
      <c r="R1230" s="1"/>
    </row>
    <row r="1231" spans="1:18" ht="9.75" customHeight="1">
      <c r="A1231" s="1"/>
      <c r="B1231" s="1"/>
      <c r="C1231" s="1"/>
      <c r="D1231" s="1"/>
      <c r="E1231" s="1"/>
      <c r="F1231" s="1"/>
      <c r="G1231" s="1"/>
      <c r="H1231" s="1"/>
      <c r="I1231" s="1"/>
      <c r="J1231" s="1"/>
      <c r="K1231" s="1"/>
      <c r="L1231" s="1"/>
      <c r="M1231" s="1"/>
      <c r="N1231" s="1"/>
      <c r="O1231" s="1"/>
      <c r="P1231" s="1"/>
      <c r="Q1231" s="1"/>
      <c r="R1231" s="1"/>
    </row>
    <row r="1232" spans="1:18" ht="9.75" customHeight="1">
      <c r="A1232" s="1"/>
      <c r="B1232" s="1"/>
      <c r="C1232" s="1"/>
      <c r="D1232" s="1"/>
      <c r="E1232" s="1"/>
      <c r="F1232" s="1"/>
      <c r="G1232" s="1"/>
      <c r="H1232" s="1"/>
      <c r="I1232" s="1"/>
      <c r="J1232" s="1"/>
      <c r="K1232" s="1"/>
      <c r="L1232" s="1"/>
      <c r="M1232" s="1"/>
      <c r="N1232" s="1"/>
      <c r="O1232" s="1"/>
      <c r="P1232" s="1"/>
      <c r="Q1232" s="1"/>
      <c r="R1232" s="1"/>
    </row>
    <row r="1233" spans="1:18" ht="9.75" customHeight="1">
      <c r="A1233" s="1"/>
      <c r="B1233" s="1"/>
      <c r="C1233" s="1"/>
      <c r="D1233" s="1"/>
      <c r="E1233" s="1"/>
      <c r="F1233" s="1"/>
      <c r="G1233" s="1"/>
      <c r="H1233" s="1"/>
      <c r="I1233" s="1"/>
      <c r="J1233" s="1"/>
      <c r="K1233" s="1"/>
      <c r="L1233" s="1"/>
      <c r="M1233" s="1"/>
      <c r="N1233" s="1"/>
      <c r="O1233" s="1"/>
      <c r="P1233" s="1"/>
      <c r="Q1233" s="1"/>
      <c r="R1233" s="1"/>
    </row>
    <row r="1234" spans="1:18" ht="9.75" customHeight="1">
      <c r="A1234" s="1"/>
      <c r="B1234" s="1"/>
      <c r="C1234" s="1"/>
      <c r="D1234" s="1"/>
      <c r="E1234" s="1"/>
      <c r="F1234" s="1"/>
      <c r="G1234" s="1"/>
      <c r="H1234" s="1"/>
      <c r="I1234" s="1"/>
      <c r="J1234" s="1"/>
      <c r="K1234" s="1"/>
      <c r="L1234" s="1"/>
      <c r="M1234" s="1"/>
      <c r="N1234" s="1"/>
      <c r="O1234" s="1"/>
      <c r="P1234" s="1"/>
      <c r="Q1234" s="1"/>
      <c r="R1234" s="1"/>
    </row>
    <row r="1235" spans="1:18" ht="9.75" customHeight="1">
      <c r="A1235" s="1"/>
      <c r="B1235" s="1"/>
      <c r="C1235" s="1"/>
      <c r="D1235" s="1"/>
      <c r="E1235" s="1"/>
      <c r="F1235" s="1"/>
      <c r="G1235" s="1"/>
      <c r="H1235" s="1"/>
      <c r="I1235" s="1"/>
      <c r="J1235" s="1"/>
      <c r="K1235" s="1"/>
      <c r="L1235" s="1"/>
      <c r="M1235" s="1"/>
      <c r="N1235" s="1"/>
      <c r="O1235" s="1"/>
      <c r="P1235" s="1"/>
      <c r="Q1235" s="1"/>
      <c r="R1235" s="1"/>
    </row>
    <row r="1236" spans="1:18" ht="9.75" customHeight="1">
      <c r="A1236" s="1"/>
      <c r="B1236" s="1"/>
      <c r="C1236" s="1"/>
      <c r="D1236" s="1"/>
      <c r="E1236" s="1"/>
      <c r="F1236" s="1"/>
      <c r="G1236" s="1"/>
      <c r="H1236" s="1"/>
      <c r="I1236" s="1"/>
      <c r="J1236" s="1"/>
      <c r="K1236" s="1"/>
      <c r="L1236" s="1"/>
      <c r="M1236" s="1"/>
      <c r="N1236" s="1"/>
      <c r="O1236" s="1"/>
      <c r="P1236" s="1"/>
      <c r="Q1236" s="1"/>
      <c r="R1236" s="1"/>
    </row>
    <row r="1237" spans="1:18" ht="9.75" customHeight="1">
      <c r="A1237" s="1"/>
      <c r="B1237" s="1"/>
      <c r="C1237" s="1"/>
      <c r="D1237" s="1"/>
      <c r="E1237" s="1"/>
      <c r="F1237" s="1"/>
      <c r="G1237" s="1"/>
      <c r="H1237" s="1"/>
      <c r="I1237" s="1"/>
      <c r="J1237" s="1"/>
      <c r="K1237" s="1"/>
      <c r="L1237" s="1"/>
      <c r="M1237" s="1"/>
      <c r="N1237" s="1"/>
      <c r="O1237" s="1"/>
      <c r="P1237" s="1"/>
      <c r="Q1237" s="1"/>
      <c r="R1237" s="1"/>
    </row>
    <row r="1238" spans="1:18" ht="9.75" customHeight="1">
      <c r="A1238" s="1"/>
      <c r="B1238" s="1"/>
      <c r="C1238" s="1"/>
      <c r="D1238" s="1"/>
      <c r="E1238" s="1"/>
      <c r="F1238" s="1"/>
      <c r="G1238" s="1"/>
      <c r="H1238" s="1"/>
      <c r="I1238" s="1"/>
      <c r="J1238" s="1"/>
      <c r="K1238" s="1"/>
      <c r="L1238" s="1"/>
      <c r="M1238" s="1"/>
      <c r="N1238" s="1"/>
      <c r="O1238" s="1"/>
      <c r="P1238" s="1"/>
      <c r="Q1238" s="1"/>
      <c r="R1238" s="1"/>
    </row>
    <row r="1239" spans="1:18" ht="9.75" customHeight="1">
      <c r="A1239" s="1"/>
      <c r="B1239" s="1"/>
      <c r="C1239" s="1"/>
      <c r="D1239" s="1"/>
      <c r="E1239" s="1"/>
      <c r="F1239" s="1"/>
      <c r="G1239" s="1"/>
      <c r="H1239" s="1"/>
      <c r="I1239" s="1"/>
      <c r="J1239" s="1"/>
      <c r="K1239" s="1"/>
      <c r="L1239" s="1"/>
      <c r="M1239" s="1"/>
      <c r="N1239" s="1"/>
      <c r="O1239" s="1"/>
      <c r="P1239" s="1"/>
      <c r="Q1239" s="1"/>
      <c r="R1239" s="1"/>
    </row>
    <row r="1240" spans="1:18" ht="9.75" customHeight="1">
      <c r="A1240" s="1"/>
      <c r="B1240" s="1"/>
      <c r="C1240" s="1"/>
      <c r="D1240" s="1"/>
      <c r="E1240" s="1"/>
      <c r="F1240" s="1"/>
      <c r="G1240" s="1"/>
      <c r="H1240" s="1"/>
      <c r="I1240" s="1"/>
      <c r="J1240" s="1"/>
      <c r="K1240" s="1"/>
      <c r="L1240" s="1"/>
      <c r="M1240" s="1"/>
      <c r="N1240" s="1"/>
      <c r="O1240" s="1"/>
      <c r="P1240" s="1"/>
      <c r="Q1240" s="1"/>
      <c r="R1240" s="1"/>
    </row>
    <row r="1241" spans="1:18" ht="9.75" customHeight="1">
      <c r="A1241" s="1"/>
      <c r="B1241" s="1"/>
      <c r="C1241" s="1"/>
      <c r="D1241" s="1"/>
      <c r="E1241" s="1"/>
      <c r="F1241" s="1"/>
      <c r="G1241" s="1"/>
      <c r="H1241" s="1"/>
      <c r="I1241" s="1"/>
      <c r="J1241" s="1"/>
      <c r="K1241" s="1"/>
      <c r="L1241" s="1"/>
      <c r="M1241" s="1"/>
      <c r="N1241" s="1"/>
      <c r="O1241" s="1"/>
      <c r="P1241" s="1"/>
      <c r="Q1241" s="1"/>
      <c r="R1241" s="1"/>
    </row>
    <row r="1242" spans="1:18" ht="9.75" customHeight="1">
      <c r="A1242" s="1"/>
      <c r="B1242" s="1"/>
      <c r="C1242" s="1"/>
      <c r="D1242" s="1"/>
      <c r="E1242" s="1"/>
      <c r="F1242" s="1"/>
      <c r="G1242" s="1"/>
      <c r="H1242" s="1"/>
      <c r="I1242" s="1"/>
      <c r="J1242" s="1"/>
      <c r="K1242" s="1"/>
      <c r="L1242" s="1"/>
      <c r="M1242" s="1"/>
      <c r="N1242" s="1"/>
      <c r="O1242" s="1"/>
      <c r="P1242" s="1"/>
      <c r="Q1242" s="1"/>
      <c r="R1242" s="1"/>
    </row>
    <row r="1243" spans="1:18" ht="9.75" customHeight="1">
      <c r="A1243" s="1"/>
      <c r="B1243" s="1"/>
      <c r="C1243" s="1"/>
      <c r="D1243" s="1"/>
      <c r="E1243" s="1"/>
      <c r="F1243" s="1"/>
      <c r="G1243" s="1"/>
      <c r="H1243" s="1"/>
      <c r="I1243" s="1"/>
      <c r="J1243" s="1"/>
      <c r="K1243" s="1"/>
      <c r="L1243" s="1"/>
      <c r="M1243" s="1"/>
      <c r="N1243" s="1"/>
      <c r="O1243" s="1"/>
      <c r="P1243" s="1"/>
      <c r="Q1243" s="1"/>
      <c r="R1243" s="1"/>
    </row>
    <row r="1244" spans="1:18" ht="9.75" customHeight="1">
      <c r="A1244" s="1"/>
      <c r="B1244" s="1"/>
      <c r="C1244" s="1"/>
      <c r="D1244" s="1"/>
      <c r="E1244" s="1"/>
      <c r="F1244" s="1"/>
      <c r="G1244" s="1"/>
      <c r="H1244" s="1"/>
      <c r="I1244" s="1"/>
      <c r="J1244" s="1"/>
      <c r="K1244" s="1"/>
      <c r="L1244" s="1"/>
      <c r="M1244" s="1"/>
      <c r="N1244" s="1"/>
      <c r="O1244" s="1"/>
      <c r="P1244" s="1"/>
      <c r="Q1244" s="1"/>
      <c r="R1244" s="1"/>
    </row>
    <row r="1245" spans="1:18" ht="9.75" customHeight="1">
      <c r="A1245" s="1"/>
      <c r="B1245" s="1"/>
      <c r="C1245" s="1"/>
      <c r="D1245" s="1"/>
      <c r="E1245" s="1"/>
      <c r="F1245" s="1"/>
      <c r="G1245" s="1"/>
      <c r="H1245" s="1"/>
      <c r="I1245" s="1"/>
      <c r="J1245" s="1"/>
      <c r="K1245" s="1"/>
      <c r="L1245" s="1"/>
      <c r="M1245" s="1"/>
      <c r="N1245" s="1"/>
      <c r="O1245" s="1"/>
      <c r="P1245" s="1"/>
      <c r="Q1245" s="1"/>
      <c r="R1245" s="1"/>
    </row>
    <row r="1246" spans="1:18" ht="9.75" customHeight="1">
      <c r="A1246" s="1"/>
      <c r="B1246" s="1"/>
      <c r="C1246" s="1"/>
      <c r="D1246" s="1"/>
      <c r="E1246" s="1"/>
      <c r="F1246" s="1"/>
      <c r="G1246" s="1"/>
      <c r="H1246" s="1"/>
      <c r="I1246" s="1"/>
      <c r="J1246" s="1"/>
      <c r="K1246" s="1"/>
      <c r="L1246" s="1"/>
      <c r="M1246" s="1"/>
      <c r="N1246" s="1"/>
      <c r="O1246" s="1"/>
      <c r="P1246" s="1"/>
      <c r="Q1246" s="1"/>
      <c r="R1246" s="1"/>
    </row>
    <row r="1247" spans="1:18" ht="9.75" customHeight="1">
      <c r="A1247" s="1"/>
      <c r="B1247" s="1"/>
      <c r="C1247" s="1"/>
      <c r="D1247" s="1"/>
      <c r="E1247" s="1"/>
      <c r="F1247" s="1"/>
      <c r="G1247" s="1"/>
      <c r="H1247" s="1"/>
      <c r="I1247" s="1"/>
      <c r="J1247" s="1"/>
      <c r="K1247" s="1"/>
      <c r="L1247" s="1"/>
      <c r="M1247" s="1"/>
      <c r="N1247" s="1"/>
      <c r="O1247" s="1"/>
      <c r="P1247" s="1"/>
      <c r="Q1247" s="1"/>
      <c r="R1247" s="1"/>
    </row>
    <row r="1248" spans="1:18" ht="9.75" customHeight="1">
      <c r="A1248" s="1"/>
      <c r="B1248" s="1"/>
      <c r="C1248" s="1"/>
      <c r="D1248" s="1"/>
      <c r="E1248" s="1"/>
      <c r="F1248" s="1"/>
      <c r="G1248" s="1"/>
      <c r="H1248" s="1"/>
      <c r="I1248" s="1"/>
      <c r="J1248" s="1"/>
      <c r="K1248" s="1"/>
      <c r="L1248" s="1"/>
      <c r="M1248" s="1"/>
      <c r="N1248" s="1"/>
      <c r="O1248" s="1"/>
      <c r="P1248" s="1"/>
      <c r="Q1248" s="1"/>
      <c r="R1248" s="1"/>
    </row>
    <row r="1249" spans="1:18" ht="9.75" customHeight="1">
      <c r="A1249" s="1"/>
      <c r="B1249" s="1"/>
      <c r="C1249" s="1"/>
      <c r="D1249" s="1"/>
      <c r="E1249" s="1"/>
      <c r="F1249" s="1"/>
      <c r="G1249" s="1"/>
      <c r="H1249" s="1"/>
      <c r="I1249" s="1"/>
      <c r="J1249" s="1"/>
      <c r="K1249" s="1"/>
      <c r="L1249" s="1"/>
      <c r="M1249" s="1"/>
      <c r="N1249" s="1"/>
      <c r="O1249" s="1"/>
      <c r="P1249" s="1"/>
      <c r="Q1249" s="1"/>
      <c r="R1249" s="1"/>
    </row>
    <row r="1250" spans="1:18" ht="9.75" customHeight="1">
      <c r="A1250" s="1"/>
      <c r="B1250" s="1"/>
      <c r="C1250" s="1"/>
      <c r="D1250" s="1"/>
      <c r="E1250" s="1"/>
      <c r="F1250" s="1"/>
      <c r="G1250" s="1"/>
      <c r="H1250" s="1"/>
      <c r="I1250" s="1"/>
      <c r="J1250" s="1"/>
      <c r="K1250" s="1"/>
      <c r="L1250" s="1"/>
      <c r="M1250" s="1"/>
      <c r="N1250" s="1"/>
      <c r="O1250" s="1"/>
      <c r="P1250" s="1"/>
      <c r="Q1250" s="1"/>
      <c r="R1250" s="1"/>
    </row>
    <row r="1251" spans="1:18" ht="9.75" customHeight="1">
      <c r="A1251" s="1"/>
      <c r="B1251" s="1"/>
      <c r="C1251" s="1"/>
      <c r="D1251" s="1"/>
      <c r="E1251" s="1"/>
      <c r="F1251" s="1"/>
      <c r="G1251" s="1"/>
      <c r="H1251" s="1"/>
      <c r="I1251" s="1"/>
      <c r="J1251" s="1"/>
      <c r="K1251" s="1"/>
      <c r="L1251" s="1"/>
      <c r="M1251" s="1"/>
      <c r="N1251" s="1"/>
      <c r="O1251" s="1"/>
      <c r="P1251" s="1"/>
      <c r="Q1251" s="1"/>
      <c r="R1251" s="1"/>
    </row>
    <row r="1252" spans="1:18" ht="9.75" customHeight="1">
      <c r="A1252" s="1"/>
      <c r="B1252" s="1"/>
      <c r="C1252" s="1"/>
      <c r="D1252" s="1"/>
      <c r="E1252" s="1"/>
      <c r="F1252" s="1"/>
      <c r="G1252" s="1"/>
      <c r="H1252" s="1"/>
      <c r="I1252" s="1"/>
      <c r="J1252" s="1"/>
      <c r="K1252" s="1"/>
      <c r="L1252" s="1"/>
      <c r="M1252" s="1"/>
      <c r="N1252" s="1"/>
      <c r="O1252" s="1"/>
      <c r="P1252" s="1"/>
      <c r="Q1252" s="1"/>
      <c r="R1252" s="1"/>
    </row>
    <row r="1253" spans="1:18" ht="9.75" customHeight="1">
      <c r="A1253" s="1"/>
      <c r="B1253" s="1"/>
      <c r="C1253" s="1"/>
      <c r="D1253" s="1"/>
      <c r="E1253" s="1"/>
      <c r="F1253" s="1"/>
      <c r="G1253" s="1"/>
      <c r="H1253" s="1"/>
      <c r="I1253" s="1"/>
      <c r="J1253" s="1"/>
      <c r="K1253" s="1"/>
      <c r="L1253" s="1"/>
      <c r="M1253" s="1"/>
      <c r="N1253" s="1"/>
      <c r="O1253" s="1"/>
      <c r="P1253" s="1"/>
      <c r="Q1253" s="1"/>
      <c r="R1253" s="1"/>
    </row>
    <row r="1254" spans="1:18" ht="9.75" customHeight="1">
      <c r="A1254" s="1"/>
      <c r="B1254" s="1"/>
      <c r="C1254" s="1"/>
      <c r="D1254" s="1"/>
      <c r="E1254" s="1"/>
      <c r="F1254" s="1"/>
      <c r="G1254" s="1"/>
      <c r="H1254" s="1"/>
      <c r="I1254" s="1"/>
      <c r="J1254" s="1"/>
      <c r="K1254" s="1"/>
      <c r="L1254" s="1"/>
      <c r="M1254" s="1"/>
      <c r="N1254" s="1"/>
      <c r="O1254" s="1"/>
      <c r="P1254" s="1"/>
      <c r="Q1254" s="1"/>
      <c r="R1254" s="1"/>
    </row>
    <row r="1255" spans="1:18" ht="9.75" customHeight="1">
      <c r="A1255" s="1"/>
      <c r="B1255" s="1"/>
      <c r="C1255" s="1"/>
      <c r="D1255" s="1"/>
      <c r="E1255" s="1"/>
      <c r="F1255" s="1"/>
      <c r="G1255" s="1"/>
      <c r="H1255" s="1"/>
      <c r="I1255" s="1"/>
      <c r="J1255" s="1"/>
      <c r="K1255" s="1"/>
      <c r="L1255" s="1"/>
      <c r="M1255" s="1"/>
      <c r="N1255" s="1"/>
      <c r="O1255" s="1"/>
      <c r="P1255" s="1"/>
      <c r="Q1255" s="1"/>
      <c r="R1255" s="1"/>
    </row>
    <row r="1256" spans="1:18" ht="9.75" customHeight="1">
      <c r="A1256" s="1"/>
      <c r="B1256" s="1"/>
      <c r="C1256" s="1"/>
      <c r="D1256" s="1"/>
      <c r="E1256" s="1"/>
      <c r="F1256" s="1"/>
      <c r="G1256" s="1"/>
      <c r="H1256" s="1"/>
      <c r="I1256" s="1"/>
      <c r="J1256" s="1"/>
      <c r="K1256" s="1"/>
      <c r="L1256" s="1"/>
      <c r="M1256" s="1"/>
      <c r="N1256" s="1"/>
      <c r="O1256" s="1"/>
      <c r="P1256" s="1"/>
      <c r="Q1256" s="1"/>
      <c r="R1256" s="1"/>
    </row>
    <row r="1257" spans="1:18" ht="9.75" customHeight="1">
      <c r="A1257" s="1"/>
      <c r="B1257" s="1"/>
      <c r="C1257" s="1"/>
      <c r="D1257" s="1"/>
      <c r="E1257" s="1"/>
      <c r="F1257" s="1"/>
      <c r="G1257" s="1"/>
      <c r="H1257" s="1"/>
      <c r="I1257" s="1"/>
      <c r="J1257" s="1"/>
      <c r="K1257" s="1"/>
      <c r="L1257" s="1"/>
      <c r="M1257" s="1"/>
      <c r="N1257" s="1"/>
      <c r="O1257" s="1"/>
      <c r="P1257" s="1"/>
      <c r="Q1257" s="1"/>
      <c r="R1257" s="1"/>
    </row>
    <row r="1258" spans="1:18" ht="9.75" customHeight="1">
      <c r="A1258" s="1"/>
      <c r="B1258" s="1"/>
      <c r="C1258" s="1"/>
      <c r="D1258" s="1"/>
      <c r="E1258" s="1"/>
      <c r="F1258" s="1"/>
      <c r="G1258" s="1"/>
      <c r="H1258" s="1"/>
      <c r="I1258" s="1"/>
      <c r="J1258" s="1"/>
      <c r="K1258" s="1"/>
      <c r="L1258" s="1"/>
      <c r="M1258" s="1"/>
      <c r="N1258" s="1"/>
      <c r="O1258" s="1"/>
      <c r="P1258" s="1"/>
      <c r="Q1258" s="1"/>
      <c r="R1258" s="1"/>
    </row>
    <row r="1259" spans="1:18" ht="9.75" customHeight="1">
      <c r="A1259" s="1"/>
      <c r="B1259" s="1"/>
      <c r="C1259" s="1"/>
      <c r="D1259" s="1"/>
      <c r="E1259" s="1"/>
      <c r="F1259" s="1"/>
      <c r="G1259" s="1"/>
      <c r="H1259" s="1"/>
      <c r="I1259" s="1"/>
      <c r="J1259" s="1"/>
      <c r="K1259" s="1"/>
      <c r="L1259" s="1"/>
      <c r="M1259" s="1"/>
      <c r="N1259" s="1"/>
      <c r="O1259" s="1"/>
      <c r="P1259" s="1"/>
      <c r="Q1259" s="1"/>
      <c r="R1259" s="1"/>
    </row>
    <row r="1260" spans="1:18" ht="9.75" customHeight="1">
      <c r="A1260" s="1"/>
      <c r="B1260" s="1"/>
      <c r="C1260" s="1"/>
      <c r="D1260" s="1"/>
      <c r="E1260" s="1"/>
      <c r="F1260" s="1"/>
      <c r="G1260" s="1"/>
      <c r="H1260" s="1"/>
      <c r="I1260" s="1"/>
      <c r="J1260" s="1"/>
      <c r="K1260" s="1"/>
      <c r="L1260" s="1"/>
      <c r="M1260" s="1"/>
      <c r="N1260" s="1"/>
      <c r="O1260" s="1"/>
      <c r="P1260" s="1"/>
      <c r="Q1260" s="1"/>
      <c r="R1260" s="1"/>
    </row>
    <row r="1261" spans="1:18" ht="9.75" customHeight="1">
      <c r="A1261" s="1"/>
      <c r="B1261" s="1"/>
      <c r="C1261" s="1"/>
      <c r="D1261" s="1"/>
      <c r="E1261" s="1"/>
      <c r="F1261" s="1"/>
      <c r="G1261" s="1"/>
      <c r="H1261" s="1"/>
      <c r="I1261" s="1"/>
      <c r="J1261" s="1"/>
      <c r="K1261" s="1"/>
      <c r="L1261" s="1"/>
      <c r="M1261" s="1"/>
      <c r="N1261" s="1"/>
      <c r="O1261" s="1"/>
      <c r="P1261" s="1"/>
      <c r="Q1261" s="1"/>
      <c r="R1261" s="1"/>
    </row>
    <row r="1262" spans="1:18" ht="9.75" customHeight="1">
      <c r="A1262" s="1"/>
      <c r="B1262" s="1"/>
      <c r="C1262" s="1"/>
      <c r="D1262" s="1"/>
      <c r="E1262" s="1"/>
      <c r="F1262" s="1"/>
      <c r="G1262" s="1"/>
      <c r="H1262" s="1"/>
      <c r="I1262" s="1"/>
      <c r="J1262" s="1"/>
      <c r="K1262" s="1"/>
      <c r="L1262" s="1"/>
      <c r="M1262" s="1"/>
      <c r="N1262" s="1"/>
      <c r="O1262" s="1"/>
      <c r="P1262" s="1"/>
      <c r="Q1262" s="1"/>
      <c r="R1262" s="1"/>
    </row>
    <row r="1263" spans="1:18" ht="9.75" customHeight="1">
      <c r="A1263" s="1"/>
      <c r="B1263" s="1"/>
      <c r="C1263" s="1"/>
      <c r="D1263" s="1"/>
      <c r="E1263" s="1"/>
      <c r="F1263" s="1"/>
      <c r="G1263" s="1"/>
      <c r="H1263" s="1"/>
      <c r="I1263" s="1"/>
      <c r="J1263" s="1"/>
      <c r="K1263" s="1"/>
      <c r="L1263" s="1"/>
      <c r="M1263" s="1"/>
      <c r="N1263" s="1"/>
      <c r="O1263" s="1"/>
      <c r="P1263" s="1"/>
      <c r="Q1263" s="1"/>
      <c r="R1263" s="1"/>
    </row>
    <row r="1264" spans="1:18" ht="9.75" customHeight="1">
      <c r="A1264" s="1"/>
      <c r="B1264" s="1"/>
      <c r="C1264" s="1"/>
      <c r="D1264" s="1"/>
      <c r="E1264" s="1"/>
      <c r="F1264" s="1"/>
      <c r="G1264" s="1"/>
      <c r="H1264" s="1"/>
      <c r="I1264" s="1"/>
      <c r="J1264" s="1"/>
      <c r="K1264" s="1"/>
      <c r="L1264" s="1"/>
      <c r="M1264" s="1"/>
      <c r="N1264" s="1"/>
      <c r="O1264" s="1"/>
      <c r="P1264" s="1"/>
      <c r="Q1264" s="1"/>
      <c r="R1264" s="1"/>
    </row>
    <row r="1265" spans="1:18" ht="9.75" customHeight="1">
      <c r="A1265" s="1"/>
      <c r="B1265" s="1"/>
      <c r="C1265" s="1"/>
      <c r="D1265" s="1"/>
      <c r="E1265" s="1"/>
      <c r="F1265" s="1"/>
      <c r="G1265" s="1"/>
      <c r="H1265" s="1"/>
      <c r="I1265" s="1"/>
      <c r="J1265" s="1"/>
      <c r="K1265" s="1"/>
      <c r="L1265" s="1"/>
      <c r="M1265" s="1"/>
      <c r="N1265" s="1"/>
      <c r="O1265" s="1"/>
      <c r="P1265" s="1"/>
      <c r="Q1265" s="1"/>
      <c r="R1265" s="1"/>
    </row>
    <row r="1266" spans="1:18" ht="9.75" customHeight="1">
      <c r="A1266" s="1"/>
      <c r="B1266" s="1"/>
      <c r="C1266" s="1"/>
      <c r="D1266" s="1"/>
      <c r="E1266" s="1"/>
      <c r="F1266" s="1"/>
      <c r="G1266" s="1"/>
      <c r="H1266" s="1"/>
      <c r="I1266" s="1"/>
      <c r="J1266" s="1"/>
      <c r="K1266" s="1"/>
      <c r="L1266" s="1"/>
      <c r="M1266" s="1"/>
      <c r="N1266" s="1"/>
      <c r="O1266" s="1"/>
      <c r="P1266" s="1"/>
      <c r="Q1266" s="1"/>
      <c r="R1266" s="1"/>
    </row>
    <row r="1267" spans="1:18" ht="9.75" customHeight="1">
      <c r="A1267" s="1"/>
      <c r="B1267" s="1"/>
      <c r="C1267" s="1"/>
      <c r="D1267" s="1"/>
      <c r="E1267" s="1"/>
      <c r="F1267" s="1"/>
      <c r="G1267" s="1"/>
      <c r="H1267" s="1"/>
      <c r="I1267" s="1"/>
      <c r="J1267" s="1"/>
      <c r="K1267" s="1"/>
      <c r="L1267" s="1"/>
      <c r="M1267" s="1"/>
      <c r="N1267" s="1"/>
      <c r="O1267" s="1"/>
      <c r="P1267" s="1"/>
      <c r="Q1267" s="1"/>
      <c r="R1267" s="1"/>
    </row>
    <row r="1268" spans="1:18" ht="9.75" customHeight="1">
      <c r="A1268" s="1"/>
      <c r="B1268" s="1"/>
      <c r="C1268" s="1"/>
      <c r="D1268" s="1"/>
      <c r="E1268" s="1"/>
      <c r="F1268" s="1"/>
      <c r="G1268" s="1"/>
      <c r="H1268" s="1"/>
      <c r="I1268" s="1"/>
      <c r="J1268" s="1"/>
      <c r="K1268" s="1"/>
      <c r="L1268" s="1"/>
      <c r="M1268" s="1"/>
      <c r="N1268" s="1"/>
      <c r="O1268" s="1"/>
      <c r="P1268" s="1"/>
      <c r="Q1268" s="1"/>
      <c r="R1268" s="1"/>
    </row>
    <row r="1269" spans="1:18" ht="9.75" customHeight="1">
      <c r="A1269" s="1"/>
      <c r="B1269" s="1"/>
      <c r="C1269" s="1"/>
      <c r="D1269" s="1"/>
      <c r="E1269" s="1"/>
      <c r="F1269" s="1"/>
      <c r="G1269" s="1"/>
      <c r="H1269" s="1"/>
      <c r="I1269" s="1"/>
      <c r="J1269" s="1"/>
      <c r="K1269" s="1"/>
      <c r="L1269" s="1"/>
      <c r="M1269" s="1"/>
      <c r="N1269" s="1"/>
      <c r="O1269" s="1"/>
      <c r="P1269" s="1"/>
      <c r="Q1269" s="1"/>
      <c r="R1269" s="1"/>
    </row>
    <row r="1270" spans="1:18" ht="9.75" customHeight="1">
      <c r="A1270" s="1"/>
      <c r="B1270" s="1"/>
      <c r="C1270" s="1"/>
      <c r="D1270" s="1"/>
      <c r="E1270" s="1"/>
      <c r="F1270" s="1"/>
      <c r="G1270" s="1"/>
      <c r="H1270" s="1"/>
      <c r="I1270" s="1"/>
      <c r="J1270" s="1"/>
      <c r="K1270" s="1"/>
      <c r="L1270" s="1"/>
      <c r="M1270" s="1"/>
      <c r="N1270" s="1"/>
      <c r="O1270" s="1"/>
      <c r="P1270" s="1"/>
      <c r="Q1270" s="1"/>
      <c r="R1270" s="1"/>
    </row>
    <row r="1271" spans="1:18" ht="9.75" customHeight="1">
      <c r="A1271" s="1"/>
      <c r="B1271" s="1"/>
      <c r="C1271" s="1"/>
      <c r="D1271" s="1"/>
      <c r="E1271" s="1"/>
      <c r="F1271" s="1"/>
      <c r="G1271" s="1"/>
      <c r="H1271" s="1"/>
      <c r="I1271" s="1"/>
      <c r="J1271" s="1"/>
      <c r="K1271" s="1"/>
      <c r="L1271" s="1"/>
      <c r="M1271" s="1"/>
      <c r="N1271" s="1"/>
      <c r="O1271" s="1"/>
      <c r="P1271" s="1"/>
      <c r="Q1271" s="1"/>
      <c r="R1271" s="1"/>
    </row>
    <row r="1272" spans="1:18" ht="9.75" customHeight="1">
      <c r="A1272" s="1"/>
      <c r="B1272" s="1"/>
      <c r="C1272" s="1"/>
      <c r="D1272" s="1"/>
      <c r="E1272" s="1"/>
      <c r="F1272" s="1"/>
      <c r="G1272" s="1"/>
      <c r="H1272" s="1"/>
      <c r="I1272" s="1"/>
      <c r="J1272" s="1"/>
      <c r="K1272" s="1"/>
      <c r="L1272" s="1"/>
      <c r="M1272" s="1"/>
      <c r="N1272" s="1"/>
      <c r="O1272" s="1"/>
      <c r="P1272" s="1"/>
      <c r="Q1272" s="1"/>
      <c r="R1272" s="1"/>
    </row>
    <row r="1273" spans="1:18" ht="9.75" customHeight="1">
      <c r="A1273" s="1"/>
      <c r="B1273" s="1"/>
      <c r="C1273" s="1"/>
      <c r="D1273" s="1"/>
      <c r="E1273" s="1"/>
      <c r="F1273" s="1"/>
      <c r="G1273" s="1"/>
      <c r="H1273" s="1"/>
      <c r="I1273" s="1"/>
      <c r="J1273" s="1"/>
      <c r="K1273" s="1"/>
      <c r="L1273" s="1"/>
      <c r="M1273" s="1"/>
      <c r="N1273" s="1"/>
      <c r="O1273" s="1"/>
      <c r="P1273" s="1"/>
      <c r="Q1273" s="1"/>
      <c r="R1273" s="1"/>
    </row>
    <row r="1274" spans="1:18" ht="9.75" customHeight="1">
      <c r="A1274" s="1"/>
      <c r="B1274" s="1"/>
      <c r="C1274" s="1"/>
      <c r="D1274" s="1"/>
      <c r="E1274" s="1"/>
      <c r="F1274" s="1"/>
      <c r="G1274" s="1"/>
      <c r="H1274" s="1"/>
      <c r="I1274" s="1"/>
      <c r="J1274" s="1"/>
      <c r="K1274" s="1"/>
      <c r="L1274" s="1"/>
      <c r="M1274" s="1"/>
      <c r="N1274" s="1"/>
      <c r="O1274" s="1"/>
      <c r="P1274" s="1"/>
      <c r="Q1274" s="1"/>
      <c r="R1274" s="1"/>
    </row>
    <row r="1275" spans="1:18" ht="9.75" customHeight="1">
      <c r="A1275" s="1"/>
      <c r="B1275" s="1"/>
      <c r="C1275" s="1"/>
      <c r="D1275" s="1"/>
      <c r="E1275" s="1"/>
      <c r="F1275" s="1"/>
      <c r="G1275" s="1"/>
      <c r="H1275" s="1"/>
      <c r="I1275" s="1"/>
      <c r="J1275" s="1"/>
      <c r="K1275" s="1"/>
      <c r="L1275" s="1"/>
      <c r="M1275" s="1"/>
      <c r="N1275" s="1"/>
      <c r="O1275" s="1"/>
      <c r="P1275" s="1"/>
      <c r="Q1275" s="1"/>
      <c r="R1275" s="1"/>
    </row>
    <row r="1276" spans="1:18" ht="9.75" customHeight="1">
      <c r="A1276" s="1"/>
      <c r="B1276" s="1"/>
      <c r="C1276" s="1"/>
      <c r="D1276" s="1"/>
      <c r="E1276" s="1"/>
      <c r="F1276" s="1"/>
      <c r="G1276" s="1"/>
      <c r="H1276" s="1"/>
      <c r="I1276" s="1"/>
      <c r="J1276" s="1"/>
      <c r="K1276" s="1"/>
      <c r="L1276" s="1"/>
      <c r="M1276" s="1"/>
      <c r="N1276" s="1"/>
      <c r="O1276" s="1"/>
      <c r="P1276" s="1"/>
      <c r="Q1276" s="1"/>
      <c r="R1276" s="1"/>
    </row>
    <row r="1277" spans="1:18" ht="9.75" customHeight="1">
      <c r="A1277" s="1"/>
      <c r="B1277" s="1"/>
      <c r="C1277" s="1"/>
      <c r="D1277" s="1"/>
      <c r="E1277" s="1"/>
      <c r="F1277" s="1"/>
      <c r="G1277" s="1"/>
      <c r="H1277" s="1"/>
      <c r="I1277" s="1"/>
      <c r="J1277" s="1"/>
      <c r="K1277" s="1"/>
      <c r="L1277" s="1"/>
      <c r="M1277" s="1"/>
      <c r="N1277" s="1"/>
      <c r="O1277" s="1"/>
      <c r="P1277" s="1"/>
      <c r="Q1277" s="1"/>
      <c r="R1277" s="1"/>
    </row>
    <row r="1278" spans="1:18" ht="9.75" customHeight="1">
      <c r="A1278" s="1"/>
      <c r="B1278" s="1"/>
      <c r="C1278" s="1"/>
      <c r="D1278" s="1"/>
      <c r="E1278" s="1"/>
      <c r="F1278" s="1"/>
      <c r="G1278" s="1"/>
      <c r="H1278" s="1"/>
      <c r="I1278" s="1"/>
      <c r="J1278" s="1"/>
      <c r="K1278" s="1"/>
      <c r="L1278" s="1"/>
      <c r="M1278" s="1"/>
      <c r="N1278" s="1"/>
      <c r="O1278" s="1"/>
      <c r="P1278" s="1"/>
      <c r="Q1278" s="1"/>
      <c r="R1278" s="1"/>
    </row>
    <row r="1279" spans="1:18" ht="9.75" customHeight="1">
      <c r="A1279" s="1"/>
      <c r="B1279" s="1"/>
      <c r="C1279" s="1"/>
      <c r="D1279" s="1"/>
      <c r="E1279" s="1"/>
      <c r="F1279" s="1"/>
      <c r="G1279" s="1"/>
      <c r="H1279" s="1"/>
      <c r="I1279" s="1"/>
      <c r="J1279" s="1"/>
      <c r="K1279" s="1"/>
      <c r="L1279" s="1"/>
      <c r="M1279" s="1"/>
      <c r="N1279" s="1"/>
      <c r="O1279" s="1"/>
      <c r="P1279" s="1"/>
      <c r="Q1279" s="1"/>
      <c r="R1279" s="1"/>
    </row>
    <row r="1280" spans="1:18" ht="9.75" customHeight="1">
      <c r="A1280" s="1"/>
      <c r="B1280" s="1"/>
      <c r="C1280" s="1"/>
      <c r="D1280" s="1"/>
      <c r="E1280" s="1"/>
      <c r="F1280" s="1"/>
      <c r="G1280" s="1"/>
      <c r="H1280" s="1"/>
      <c r="I1280" s="1"/>
      <c r="J1280" s="1"/>
      <c r="K1280" s="1"/>
      <c r="L1280" s="1"/>
      <c r="M1280" s="1"/>
      <c r="N1280" s="1"/>
      <c r="O1280" s="1"/>
      <c r="P1280" s="1"/>
      <c r="Q1280" s="1"/>
      <c r="R1280" s="1"/>
    </row>
    <row r="1281" spans="1:18" ht="9.75" customHeight="1">
      <c r="A1281" s="1"/>
      <c r="B1281" s="1"/>
      <c r="C1281" s="1"/>
      <c r="D1281" s="1"/>
      <c r="E1281" s="1"/>
      <c r="F1281" s="1"/>
      <c r="G1281" s="1"/>
      <c r="H1281" s="1"/>
      <c r="I1281" s="1"/>
      <c r="J1281" s="1"/>
      <c r="K1281" s="1"/>
      <c r="L1281" s="1"/>
      <c r="M1281" s="1"/>
      <c r="N1281" s="1"/>
      <c r="O1281" s="1"/>
      <c r="P1281" s="1"/>
      <c r="Q1281" s="1"/>
      <c r="R1281" s="1"/>
    </row>
    <row r="1282" spans="1:18" ht="9.75" customHeight="1">
      <c r="A1282" s="1"/>
      <c r="B1282" s="1"/>
      <c r="C1282" s="1"/>
      <c r="D1282" s="1"/>
      <c r="E1282" s="1"/>
      <c r="F1282" s="1"/>
      <c r="G1282" s="1"/>
      <c r="H1282" s="1"/>
      <c r="I1282" s="1"/>
      <c r="J1282" s="1"/>
      <c r="K1282" s="1"/>
      <c r="L1282" s="1"/>
      <c r="M1282" s="1"/>
      <c r="N1282" s="1"/>
      <c r="O1282" s="1"/>
      <c r="P1282" s="1"/>
      <c r="Q1282" s="1"/>
      <c r="R1282" s="1"/>
    </row>
    <row r="1283" spans="1:18" ht="9.75" customHeight="1">
      <c r="A1283" s="1"/>
      <c r="B1283" s="1"/>
      <c r="C1283" s="1"/>
      <c r="D1283" s="1"/>
      <c r="E1283" s="1"/>
      <c r="F1283" s="1"/>
      <c r="G1283" s="1"/>
      <c r="H1283" s="1"/>
      <c r="I1283" s="1"/>
      <c r="J1283" s="1"/>
      <c r="K1283" s="1"/>
      <c r="L1283" s="1"/>
      <c r="M1283" s="1"/>
      <c r="N1283" s="1"/>
      <c r="O1283" s="1"/>
      <c r="P1283" s="1"/>
      <c r="Q1283" s="1"/>
      <c r="R1283" s="1"/>
    </row>
    <row r="1284" spans="1:18" ht="9.75" customHeight="1">
      <c r="A1284" s="1"/>
      <c r="B1284" s="1"/>
      <c r="C1284" s="1"/>
      <c r="D1284" s="1"/>
      <c r="E1284" s="1"/>
      <c r="F1284" s="1"/>
      <c r="G1284" s="1"/>
      <c r="H1284" s="1"/>
      <c r="I1284" s="1"/>
      <c r="J1284" s="1"/>
      <c r="K1284" s="1"/>
      <c r="L1284" s="1"/>
      <c r="M1284" s="1"/>
      <c r="N1284" s="1"/>
      <c r="O1284" s="1"/>
      <c r="P1284" s="1"/>
      <c r="Q1284" s="1"/>
      <c r="R1284" s="1"/>
    </row>
    <row r="1285" spans="1:18" ht="9.75" customHeight="1">
      <c r="A1285" s="1"/>
      <c r="B1285" s="1"/>
      <c r="C1285" s="1"/>
      <c r="D1285" s="1"/>
      <c r="E1285" s="1"/>
      <c r="F1285" s="1"/>
      <c r="G1285" s="1"/>
      <c r="H1285" s="1"/>
      <c r="I1285" s="1"/>
      <c r="J1285" s="1"/>
      <c r="K1285" s="1"/>
      <c r="L1285" s="1"/>
      <c r="M1285" s="1"/>
      <c r="N1285" s="1"/>
      <c r="O1285" s="1"/>
      <c r="P1285" s="1"/>
      <c r="Q1285" s="1"/>
      <c r="R1285" s="1"/>
    </row>
    <row r="1286" spans="1:18" ht="9.75" customHeight="1">
      <c r="A1286" s="1"/>
      <c r="B1286" s="1"/>
      <c r="C1286" s="1"/>
      <c r="D1286" s="1"/>
      <c r="E1286" s="1"/>
      <c r="F1286" s="1"/>
      <c r="G1286" s="1"/>
      <c r="H1286" s="1"/>
      <c r="I1286" s="1"/>
      <c r="J1286" s="1"/>
      <c r="K1286" s="1"/>
      <c r="L1286" s="1"/>
      <c r="M1286" s="1"/>
      <c r="N1286" s="1"/>
      <c r="O1286" s="1"/>
      <c r="P1286" s="1"/>
      <c r="Q1286" s="1"/>
      <c r="R1286" s="1"/>
    </row>
    <row r="1287" spans="1:18" ht="9.75" customHeight="1">
      <c r="A1287" s="1"/>
      <c r="B1287" s="1"/>
      <c r="C1287" s="1"/>
      <c r="D1287" s="1"/>
      <c r="E1287" s="1"/>
      <c r="F1287" s="1"/>
      <c r="G1287" s="1"/>
      <c r="H1287" s="1"/>
      <c r="I1287" s="1"/>
      <c r="J1287" s="1"/>
      <c r="K1287" s="1"/>
      <c r="L1287" s="1"/>
      <c r="M1287" s="1"/>
      <c r="N1287" s="1"/>
      <c r="O1287" s="1"/>
      <c r="P1287" s="1"/>
      <c r="Q1287" s="1"/>
      <c r="R1287" s="1"/>
    </row>
    <row r="1288" spans="1:18" ht="9.75" customHeight="1">
      <c r="A1288" s="1"/>
      <c r="B1288" s="1"/>
      <c r="C1288" s="1"/>
      <c r="D1288" s="1"/>
      <c r="E1288" s="1"/>
      <c r="F1288" s="1"/>
      <c r="G1288" s="1"/>
      <c r="H1288" s="1"/>
      <c r="I1288" s="1"/>
      <c r="J1288" s="1"/>
      <c r="K1288" s="1"/>
      <c r="L1288" s="1"/>
      <c r="M1288" s="1"/>
      <c r="N1288" s="1"/>
      <c r="O1288" s="1"/>
      <c r="P1288" s="1"/>
      <c r="Q1288" s="1"/>
      <c r="R1288" s="1"/>
    </row>
    <row r="1289" spans="1:18" ht="9.75" customHeight="1">
      <c r="A1289" s="1"/>
      <c r="B1289" s="1"/>
      <c r="C1289" s="1"/>
      <c r="D1289" s="1"/>
      <c r="E1289" s="1"/>
      <c r="F1289" s="1"/>
      <c r="G1289" s="1"/>
      <c r="H1289" s="1"/>
      <c r="I1289" s="1"/>
      <c r="J1289" s="1"/>
      <c r="K1289" s="1"/>
      <c r="L1289" s="1"/>
      <c r="M1289" s="1"/>
      <c r="N1289" s="1"/>
      <c r="O1289" s="1"/>
      <c r="P1289" s="1"/>
      <c r="Q1289" s="1"/>
      <c r="R1289" s="1"/>
    </row>
    <row r="1290" spans="1:18" ht="9.75" customHeight="1">
      <c r="A1290" s="1"/>
      <c r="B1290" s="1"/>
      <c r="C1290" s="1"/>
      <c r="D1290" s="1"/>
      <c r="E1290" s="1"/>
      <c r="F1290" s="1"/>
      <c r="G1290" s="1"/>
      <c r="H1290" s="1"/>
      <c r="I1290" s="1"/>
      <c r="J1290" s="1"/>
      <c r="K1290" s="1"/>
      <c r="L1290" s="1"/>
      <c r="M1290" s="1"/>
      <c r="N1290" s="1"/>
      <c r="O1290" s="1"/>
      <c r="P1290" s="1"/>
      <c r="Q1290" s="1"/>
      <c r="R1290" s="1"/>
    </row>
    <row r="1291" spans="1:18" ht="9.75" customHeight="1">
      <c r="A1291" s="1"/>
      <c r="B1291" s="1"/>
      <c r="C1291" s="1"/>
      <c r="D1291" s="1"/>
      <c r="E1291" s="1"/>
      <c r="F1291" s="1"/>
      <c r="G1291" s="1"/>
      <c r="H1291" s="1"/>
      <c r="I1291" s="1"/>
      <c r="J1291" s="1"/>
      <c r="K1291" s="1"/>
      <c r="L1291" s="1"/>
      <c r="M1291" s="1"/>
      <c r="N1291" s="1"/>
      <c r="O1291" s="1"/>
      <c r="P1291" s="1"/>
      <c r="Q1291" s="1"/>
      <c r="R1291" s="1"/>
    </row>
    <row r="1292" spans="1:18" ht="9.75" customHeight="1">
      <c r="A1292" s="1"/>
      <c r="B1292" s="1"/>
      <c r="C1292" s="1"/>
      <c r="D1292" s="1"/>
      <c r="E1292" s="1"/>
      <c r="F1292" s="1"/>
      <c r="G1292" s="1"/>
      <c r="H1292" s="1"/>
      <c r="I1292" s="1"/>
      <c r="J1292" s="1"/>
      <c r="K1292" s="1"/>
      <c r="L1292" s="1"/>
      <c r="M1292" s="1"/>
      <c r="N1292" s="1"/>
      <c r="O1292" s="1"/>
      <c r="P1292" s="1"/>
      <c r="Q1292" s="1"/>
      <c r="R1292" s="1"/>
    </row>
    <row r="1293" spans="1:18" ht="9.75" customHeight="1">
      <c r="A1293" s="1"/>
      <c r="B1293" s="1"/>
      <c r="C1293" s="1"/>
      <c r="D1293" s="1"/>
      <c r="E1293" s="1"/>
      <c r="F1293" s="1"/>
      <c r="G1293" s="1"/>
      <c r="H1293" s="1"/>
      <c r="I1293" s="1"/>
      <c r="J1293" s="1"/>
      <c r="K1293" s="1"/>
      <c r="L1293" s="1"/>
      <c r="M1293" s="1"/>
      <c r="N1293" s="1"/>
      <c r="O1293" s="1"/>
      <c r="P1293" s="1"/>
      <c r="Q1293" s="1"/>
      <c r="R1293" s="1"/>
    </row>
    <row r="1294" spans="1:18" ht="9.75" customHeight="1">
      <c r="A1294" s="1"/>
      <c r="B1294" s="1"/>
      <c r="C1294" s="1"/>
      <c r="D1294" s="1"/>
      <c r="E1294" s="1"/>
      <c r="F1294" s="1"/>
      <c r="G1294" s="1"/>
      <c r="H1294" s="1"/>
      <c r="I1294" s="1"/>
      <c r="J1294" s="1"/>
      <c r="K1294" s="1"/>
      <c r="L1294" s="1"/>
      <c r="M1294" s="1"/>
      <c r="N1294" s="1"/>
      <c r="O1294" s="1"/>
      <c r="P1294" s="1"/>
      <c r="Q1294" s="1"/>
      <c r="R1294" s="1"/>
    </row>
    <row r="1295" spans="1:18" ht="9.75" customHeight="1">
      <c r="A1295" s="1"/>
      <c r="B1295" s="1"/>
      <c r="C1295" s="1"/>
      <c r="D1295" s="1"/>
      <c r="E1295" s="1"/>
      <c r="F1295" s="1"/>
      <c r="G1295" s="1"/>
      <c r="H1295" s="1"/>
      <c r="I1295" s="1"/>
      <c r="J1295" s="1"/>
      <c r="K1295" s="1"/>
      <c r="L1295" s="1"/>
      <c r="M1295" s="1"/>
      <c r="N1295" s="1"/>
      <c r="O1295" s="1"/>
      <c r="P1295" s="1"/>
      <c r="Q1295" s="1"/>
      <c r="R1295" s="1"/>
    </row>
    <row r="1296" spans="1:18" ht="9.75" customHeight="1">
      <c r="A1296" s="1"/>
      <c r="B1296" s="1"/>
      <c r="C1296" s="1"/>
      <c r="D1296" s="1"/>
      <c r="E1296" s="1"/>
      <c r="F1296" s="1"/>
      <c r="G1296" s="1"/>
      <c r="H1296" s="1"/>
      <c r="I1296" s="1"/>
      <c r="J1296" s="1"/>
      <c r="K1296" s="1"/>
      <c r="L1296" s="1"/>
      <c r="M1296" s="1"/>
      <c r="N1296" s="1"/>
      <c r="O1296" s="1"/>
      <c r="P1296" s="1"/>
      <c r="Q1296" s="1"/>
      <c r="R1296" s="1"/>
    </row>
    <row r="1297" spans="1:18" ht="9.75" customHeight="1">
      <c r="A1297" s="1"/>
      <c r="B1297" s="1"/>
      <c r="C1297" s="1"/>
      <c r="D1297" s="1"/>
      <c r="E1297" s="1"/>
      <c r="F1297" s="1"/>
      <c r="G1297" s="1"/>
      <c r="H1297" s="1"/>
      <c r="I1297" s="1"/>
      <c r="J1297" s="1"/>
      <c r="K1297" s="1"/>
      <c r="L1297" s="1"/>
      <c r="M1297" s="1"/>
      <c r="N1297" s="1"/>
      <c r="O1297" s="1"/>
      <c r="P1297" s="1"/>
      <c r="Q1297" s="1"/>
      <c r="R1297" s="1"/>
    </row>
    <row r="1298" spans="1:18" ht="9.75" customHeight="1">
      <c r="A1298" s="1"/>
      <c r="B1298" s="1"/>
      <c r="C1298" s="1"/>
      <c r="D1298" s="1"/>
      <c r="E1298" s="1"/>
      <c r="F1298" s="1"/>
      <c r="G1298" s="1"/>
      <c r="H1298" s="1"/>
      <c r="I1298" s="1"/>
      <c r="J1298" s="1"/>
      <c r="K1298" s="1"/>
      <c r="L1298" s="1"/>
      <c r="M1298" s="1"/>
      <c r="N1298" s="1"/>
      <c r="O1298" s="1"/>
      <c r="P1298" s="1"/>
      <c r="Q1298" s="1"/>
      <c r="R1298" s="1"/>
    </row>
    <row r="1299" spans="1:18" ht="9.75" customHeight="1">
      <c r="A1299" s="1"/>
      <c r="B1299" s="1"/>
      <c r="C1299" s="1"/>
      <c r="D1299" s="1"/>
      <c r="E1299" s="1"/>
      <c r="F1299" s="1"/>
      <c r="G1299" s="1"/>
      <c r="H1299" s="1"/>
      <c r="I1299" s="1"/>
      <c r="J1299" s="1"/>
      <c r="K1299" s="1"/>
      <c r="L1299" s="1"/>
      <c r="M1299" s="1"/>
      <c r="N1299" s="1"/>
      <c r="O1299" s="1"/>
      <c r="P1299" s="1"/>
      <c r="Q1299" s="1"/>
      <c r="R1299" s="1"/>
    </row>
    <row r="1300" spans="1:18" ht="9.75" customHeight="1">
      <c r="A1300" s="1"/>
      <c r="B1300" s="1"/>
      <c r="C1300" s="1"/>
      <c r="D1300" s="1"/>
      <c r="E1300" s="1"/>
      <c r="F1300" s="1"/>
      <c r="G1300" s="1"/>
      <c r="H1300" s="1"/>
      <c r="I1300" s="1"/>
      <c r="J1300" s="1"/>
      <c r="K1300" s="1"/>
      <c r="L1300" s="1"/>
      <c r="M1300" s="1"/>
      <c r="N1300" s="1"/>
      <c r="O1300" s="1"/>
      <c r="P1300" s="1"/>
      <c r="Q1300" s="1"/>
      <c r="R1300" s="1"/>
    </row>
    <row r="1301" spans="1:18" ht="9.75" customHeight="1">
      <c r="A1301" s="1"/>
      <c r="B1301" s="1"/>
      <c r="C1301" s="1"/>
      <c r="D1301" s="1"/>
      <c r="E1301" s="1"/>
      <c r="F1301" s="1"/>
      <c r="G1301" s="1"/>
      <c r="H1301" s="1"/>
      <c r="I1301" s="1"/>
      <c r="J1301" s="1"/>
      <c r="K1301" s="1"/>
      <c r="L1301" s="1"/>
      <c r="M1301" s="1"/>
      <c r="N1301" s="1"/>
      <c r="O1301" s="1"/>
      <c r="P1301" s="1"/>
      <c r="Q1301" s="1"/>
      <c r="R1301" s="1"/>
    </row>
    <row r="1302" spans="1:18" ht="9.75" customHeight="1">
      <c r="A1302" s="1"/>
      <c r="B1302" s="1"/>
      <c r="C1302" s="1"/>
      <c r="D1302" s="1"/>
      <c r="E1302" s="1"/>
      <c r="F1302" s="1"/>
      <c r="G1302" s="1"/>
      <c r="H1302" s="1"/>
      <c r="I1302" s="1"/>
      <c r="J1302" s="1"/>
      <c r="K1302" s="1"/>
      <c r="L1302" s="1"/>
      <c r="M1302" s="1"/>
      <c r="N1302" s="1"/>
      <c r="O1302" s="1"/>
      <c r="P1302" s="1"/>
      <c r="Q1302" s="1"/>
      <c r="R1302" s="1"/>
    </row>
    <row r="1303" spans="1:18" ht="9.75" customHeight="1">
      <c r="A1303" s="1"/>
      <c r="B1303" s="1"/>
      <c r="C1303" s="1"/>
      <c r="D1303" s="1"/>
      <c r="E1303" s="1"/>
      <c r="F1303" s="1"/>
      <c r="G1303" s="1"/>
      <c r="H1303" s="1"/>
      <c r="I1303" s="1"/>
      <c r="J1303" s="1"/>
      <c r="K1303" s="1"/>
      <c r="L1303" s="1"/>
      <c r="M1303" s="1"/>
      <c r="N1303" s="1"/>
      <c r="O1303" s="1"/>
      <c r="P1303" s="1"/>
      <c r="Q1303" s="1"/>
      <c r="R1303" s="1"/>
    </row>
    <row r="1304" spans="1:18" ht="9.75" customHeight="1">
      <c r="A1304" s="1"/>
      <c r="B1304" s="1"/>
      <c r="C1304" s="1"/>
      <c r="D1304" s="1"/>
      <c r="E1304" s="1"/>
      <c r="F1304" s="1"/>
      <c r="G1304" s="1"/>
      <c r="H1304" s="1"/>
      <c r="I1304" s="1"/>
      <c r="J1304" s="1"/>
      <c r="K1304" s="1"/>
      <c r="L1304" s="1"/>
      <c r="M1304" s="1"/>
      <c r="N1304" s="1"/>
      <c r="O1304" s="1"/>
      <c r="P1304" s="1"/>
      <c r="Q1304" s="1"/>
      <c r="R1304" s="1"/>
    </row>
    <row r="1305" spans="1:18" ht="9.75" customHeight="1">
      <c r="A1305" s="1"/>
      <c r="B1305" s="1"/>
      <c r="C1305" s="1"/>
      <c r="D1305" s="1"/>
      <c r="E1305" s="1"/>
      <c r="F1305" s="1"/>
      <c r="G1305" s="1"/>
      <c r="H1305" s="1"/>
      <c r="I1305" s="1"/>
      <c r="J1305" s="1"/>
      <c r="K1305" s="1"/>
      <c r="L1305" s="1"/>
      <c r="M1305" s="1"/>
      <c r="N1305" s="1"/>
      <c r="O1305" s="1"/>
      <c r="P1305" s="1"/>
      <c r="Q1305" s="1"/>
      <c r="R1305" s="1"/>
    </row>
    <row r="1306" spans="1:18" ht="9.75" customHeight="1">
      <c r="A1306" s="1"/>
      <c r="B1306" s="1"/>
      <c r="C1306" s="1"/>
      <c r="D1306" s="1"/>
      <c r="E1306" s="1"/>
      <c r="F1306" s="1"/>
      <c r="G1306" s="1"/>
      <c r="H1306" s="1"/>
      <c r="I1306" s="1"/>
      <c r="J1306" s="1"/>
      <c r="K1306" s="1"/>
      <c r="L1306" s="1"/>
      <c r="M1306" s="1"/>
      <c r="N1306" s="1"/>
      <c r="O1306" s="1"/>
      <c r="P1306" s="1"/>
      <c r="Q1306" s="1"/>
      <c r="R1306" s="1"/>
    </row>
    <row r="1307" spans="1:18" ht="9.75" customHeight="1">
      <c r="A1307" s="1"/>
      <c r="B1307" s="1"/>
      <c r="C1307" s="1"/>
      <c r="D1307" s="1"/>
      <c r="E1307" s="1"/>
      <c r="F1307" s="1"/>
      <c r="G1307" s="1"/>
      <c r="H1307" s="1"/>
      <c r="I1307" s="1"/>
      <c r="J1307" s="1"/>
      <c r="K1307" s="1"/>
      <c r="L1307" s="1"/>
      <c r="M1307" s="1"/>
      <c r="N1307" s="1"/>
      <c r="O1307" s="1"/>
      <c r="P1307" s="1"/>
      <c r="Q1307" s="1"/>
      <c r="R1307" s="1"/>
    </row>
    <row r="1308" spans="1:18" ht="9.75" customHeight="1">
      <c r="A1308" s="1"/>
      <c r="B1308" s="1"/>
      <c r="C1308" s="1"/>
      <c r="D1308" s="1"/>
      <c r="E1308" s="1"/>
      <c r="F1308" s="1"/>
      <c r="G1308" s="1"/>
      <c r="H1308" s="1"/>
      <c r="I1308" s="1"/>
      <c r="J1308" s="1"/>
      <c r="K1308" s="1"/>
      <c r="L1308" s="1"/>
      <c r="M1308" s="1"/>
      <c r="N1308" s="1"/>
      <c r="O1308" s="1"/>
      <c r="P1308" s="1"/>
      <c r="Q1308" s="1"/>
      <c r="R1308" s="1"/>
    </row>
    <row r="1309" spans="1:18" ht="9.75" customHeight="1">
      <c r="A1309" s="1"/>
      <c r="B1309" s="1"/>
      <c r="C1309" s="1"/>
      <c r="D1309" s="1"/>
      <c r="E1309" s="1"/>
      <c r="F1309" s="1"/>
      <c r="G1309" s="1"/>
      <c r="H1309" s="1"/>
      <c r="I1309" s="1"/>
      <c r="J1309" s="1"/>
      <c r="K1309" s="1"/>
      <c r="L1309" s="1"/>
      <c r="M1309" s="1"/>
      <c r="N1309" s="1"/>
      <c r="O1309" s="1"/>
      <c r="P1309" s="1"/>
      <c r="Q1309" s="1"/>
      <c r="R1309" s="1"/>
    </row>
    <row r="1310" spans="1:18" ht="9.75" customHeight="1">
      <c r="A1310" s="1"/>
      <c r="B1310" s="1"/>
      <c r="C1310" s="1"/>
      <c r="D1310" s="1"/>
      <c r="E1310" s="1"/>
      <c r="F1310" s="1"/>
      <c r="G1310" s="1"/>
      <c r="H1310" s="1"/>
      <c r="I1310" s="1"/>
      <c r="J1310" s="1"/>
      <c r="K1310" s="1"/>
      <c r="L1310" s="1"/>
      <c r="M1310" s="1"/>
      <c r="N1310" s="1"/>
      <c r="O1310" s="1"/>
      <c r="P1310" s="1"/>
      <c r="Q1310" s="1"/>
      <c r="R1310" s="1"/>
    </row>
    <row r="1311" spans="1:18" ht="9.75" customHeight="1">
      <c r="A1311" s="1"/>
      <c r="B1311" s="1"/>
      <c r="C1311" s="1"/>
      <c r="D1311" s="1"/>
      <c r="E1311" s="1"/>
      <c r="F1311" s="1"/>
      <c r="G1311" s="1"/>
      <c r="H1311" s="1"/>
      <c r="I1311" s="1"/>
      <c r="J1311" s="1"/>
      <c r="K1311" s="1"/>
      <c r="L1311" s="1"/>
      <c r="M1311" s="1"/>
      <c r="N1311" s="1"/>
      <c r="O1311" s="1"/>
      <c r="P1311" s="1"/>
      <c r="Q1311" s="1"/>
      <c r="R1311" s="1"/>
    </row>
    <row r="1312" spans="1:18" ht="9.75" customHeight="1">
      <c r="A1312" s="1"/>
      <c r="B1312" s="1"/>
      <c r="C1312" s="1"/>
      <c r="D1312" s="1"/>
      <c r="E1312" s="1"/>
      <c r="F1312" s="1"/>
      <c r="G1312" s="1"/>
      <c r="H1312" s="1"/>
      <c r="I1312" s="1"/>
      <c r="J1312" s="1"/>
      <c r="K1312" s="1"/>
      <c r="L1312" s="1"/>
      <c r="M1312" s="1"/>
      <c r="N1312" s="1"/>
      <c r="O1312" s="1"/>
      <c r="P1312" s="1"/>
      <c r="Q1312" s="1"/>
      <c r="R1312" s="1"/>
    </row>
    <row r="1313" spans="1:18" ht="9.75" customHeight="1">
      <c r="A1313" s="1"/>
      <c r="B1313" s="1"/>
      <c r="C1313" s="1"/>
      <c r="D1313" s="1"/>
      <c r="E1313" s="1"/>
      <c r="F1313" s="1"/>
      <c r="G1313" s="1"/>
      <c r="H1313" s="1"/>
      <c r="I1313" s="1"/>
      <c r="J1313" s="1"/>
      <c r="K1313" s="1"/>
      <c r="L1313" s="1"/>
      <c r="M1313" s="1"/>
      <c r="N1313" s="1"/>
      <c r="O1313" s="1"/>
      <c r="P1313" s="1"/>
      <c r="Q1313" s="1"/>
      <c r="R1313" s="1"/>
    </row>
    <row r="1314" spans="1:18" ht="9.75" customHeight="1">
      <c r="A1314" s="1"/>
      <c r="B1314" s="1"/>
      <c r="C1314" s="1"/>
      <c r="D1314" s="1"/>
      <c r="E1314" s="1"/>
      <c r="F1314" s="1"/>
      <c r="G1314" s="1"/>
      <c r="H1314" s="1"/>
      <c r="I1314" s="1"/>
      <c r="J1314" s="1"/>
      <c r="K1314" s="1"/>
      <c r="L1314" s="1"/>
      <c r="M1314" s="1"/>
      <c r="N1314" s="1"/>
      <c r="O1314" s="1"/>
      <c r="P1314" s="1"/>
      <c r="Q1314" s="1"/>
      <c r="R1314" s="1"/>
    </row>
    <row r="1315" spans="1:18" ht="9.75" customHeight="1">
      <c r="A1315" s="1"/>
      <c r="B1315" s="1"/>
      <c r="C1315" s="1"/>
      <c r="D1315" s="1"/>
      <c r="E1315" s="1"/>
      <c r="F1315" s="1"/>
      <c r="G1315" s="1"/>
      <c r="H1315" s="1"/>
      <c r="I1315" s="1"/>
      <c r="J1315" s="1"/>
      <c r="K1315" s="1"/>
      <c r="L1315" s="1"/>
      <c r="M1315" s="1"/>
      <c r="N1315" s="1"/>
      <c r="O1315" s="1"/>
      <c r="P1315" s="1"/>
      <c r="Q1315" s="1"/>
      <c r="R1315" s="1"/>
    </row>
    <row r="1316" spans="1:18" ht="9.75" customHeight="1">
      <c r="A1316" s="1"/>
      <c r="B1316" s="1"/>
      <c r="C1316" s="1"/>
      <c r="D1316" s="1"/>
      <c r="E1316" s="1"/>
      <c r="F1316" s="1"/>
      <c r="G1316" s="1"/>
      <c r="H1316" s="1"/>
      <c r="I1316" s="1"/>
      <c r="J1316" s="1"/>
      <c r="K1316" s="1"/>
      <c r="L1316" s="1"/>
      <c r="M1316" s="1"/>
      <c r="N1316" s="1"/>
      <c r="O1316" s="1"/>
      <c r="P1316" s="1"/>
      <c r="Q1316" s="1"/>
      <c r="R1316" s="1"/>
    </row>
    <row r="1317" spans="1:18" ht="9.75" customHeight="1">
      <c r="A1317" s="1"/>
      <c r="B1317" s="1"/>
      <c r="C1317" s="1"/>
      <c r="D1317" s="1"/>
      <c r="E1317" s="1"/>
      <c r="F1317" s="1"/>
      <c r="G1317" s="1"/>
      <c r="H1317" s="1"/>
      <c r="I1317" s="1"/>
      <c r="J1317" s="1"/>
      <c r="K1317" s="1"/>
      <c r="L1317" s="1"/>
      <c r="M1317" s="1"/>
      <c r="N1317" s="1"/>
      <c r="O1317" s="1"/>
      <c r="P1317" s="1"/>
      <c r="Q1317" s="1"/>
      <c r="R1317" s="1"/>
    </row>
    <row r="1318" spans="1:18" ht="9.75" customHeight="1">
      <c r="A1318" s="1"/>
      <c r="B1318" s="1"/>
      <c r="C1318" s="1"/>
      <c r="D1318" s="1"/>
      <c r="E1318" s="1"/>
      <c r="F1318" s="1"/>
      <c r="G1318" s="1"/>
      <c r="H1318" s="1"/>
      <c r="I1318" s="1"/>
      <c r="J1318" s="1"/>
      <c r="K1318" s="1"/>
      <c r="L1318" s="1"/>
      <c r="M1318" s="1"/>
      <c r="N1318" s="1"/>
      <c r="O1318" s="1"/>
      <c r="P1318" s="1"/>
      <c r="Q1318" s="1"/>
      <c r="R1318" s="1"/>
    </row>
    <row r="1319" spans="1:18" ht="9.75" customHeight="1">
      <c r="A1319" s="1"/>
      <c r="B1319" s="1"/>
      <c r="C1319" s="1"/>
      <c r="D1319" s="1"/>
      <c r="E1319" s="1"/>
      <c r="F1319" s="1"/>
      <c r="G1319" s="1"/>
      <c r="H1319" s="1"/>
      <c r="I1319" s="1"/>
      <c r="J1319" s="1"/>
      <c r="K1319" s="1"/>
      <c r="L1319" s="1"/>
      <c r="M1319" s="1"/>
      <c r="N1319" s="1"/>
      <c r="O1319" s="1"/>
      <c r="P1319" s="1"/>
      <c r="Q1319" s="1"/>
      <c r="R1319" s="1"/>
    </row>
    <row r="1320" spans="1:18" ht="9.75" customHeight="1">
      <c r="A1320" s="1"/>
      <c r="B1320" s="1"/>
      <c r="C1320" s="1"/>
      <c r="D1320" s="1"/>
      <c r="E1320" s="1"/>
      <c r="F1320" s="1"/>
      <c r="G1320" s="1"/>
      <c r="H1320" s="1"/>
      <c r="I1320" s="1"/>
      <c r="J1320" s="1"/>
      <c r="K1320" s="1"/>
      <c r="L1320" s="1"/>
      <c r="M1320" s="1"/>
      <c r="N1320" s="1"/>
      <c r="O1320" s="1"/>
      <c r="P1320" s="1"/>
      <c r="Q1320" s="1"/>
      <c r="R1320" s="1"/>
    </row>
    <row r="1321" spans="1:18" ht="9.75" customHeight="1">
      <c r="A1321" s="1"/>
      <c r="B1321" s="1"/>
      <c r="C1321" s="1"/>
      <c r="D1321" s="1"/>
      <c r="E1321" s="1"/>
      <c r="F1321" s="1"/>
      <c r="G1321" s="1"/>
      <c r="H1321" s="1"/>
      <c r="I1321" s="1"/>
      <c r="J1321" s="1"/>
      <c r="K1321" s="1"/>
      <c r="L1321" s="1"/>
      <c r="M1321" s="1"/>
      <c r="N1321" s="1"/>
      <c r="O1321" s="1"/>
      <c r="P1321" s="1"/>
      <c r="Q1321" s="1"/>
      <c r="R1321" s="1"/>
    </row>
    <row r="1322" spans="1:18" ht="9.75" customHeight="1">
      <c r="A1322" s="1"/>
      <c r="B1322" s="1"/>
      <c r="C1322" s="1"/>
      <c r="D1322" s="1"/>
      <c r="E1322" s="1"/>
      <c r="F1322" s="1"/>
      <c r="G1322" s="1"/>
      <c r="H1322" s="1"/>
      <c r="I1322" s="1"/>
      <c r="J1322" s="1"/>
      <c r="K1322" s="1"/>
      <c r="L1322" s="1"/>
      <c r="M1322" s="1"/>
      <c r="N1322" s="1"/>
      <c r="O1322" s="1"/>
      <c r="P1322" s="1"/>
      <c r="Q1322" s="1"/>
      <c r="R1322" s="1"/>
    </row>
    <row r="1323" spans="1:18" ht="9.75" customHeight="1">
      <c r="A1323" s="1"/>
      <c r="B1323" s="1"/>
      <c r="C1323" s="1"/>
      <c r="D1323" s="1"/>
      <c r="E1323" s="1"/>
      <c r="F1323" s="1"/>
      <c r="G1323" s="1"/>
      <c r="H1323" s="1"/>
      <c r="I1323" s="1"/>
      <c r="J1323" s="1"/>
      <c r="K1323" s="1"/>
      <c r="L1323" s="1"/>
      <c r="M1323" s="1"/>
      <c r="N1323" s="1"/>
      <c r="O1323" s="1"/>
      <c r="P1323" s="1"/>
      <c r="Q1323" s="1"/>
      <c r="R1323" s="1"/>
    </row>
    <row r="1324" spans="1:18" ht="9.75" customHeight="1">
      <c r="A1324" s="1"/>
      <c r="B1324" s="1"/>
      <c r="C1324" s="1"/>
      <c r="D1324" s="1"/>
      <c r="E1324" s="1"/>
      <c r="F1324" s="1"/>
      <c r="G1324" s="1"/>
      <c r="H1324" s="1"/>
      <c r="I1324" s="1"/>
      <c r="J1324" s="1"/>
      <c r="K1324" s="1"/>
      <c r="L1324" s="1"/>
      <c r="M1324" s="1"/>
      <c r="N1324" s="1"/>
      <c r="O1324" s="1"/>
      <c r="P1324" s="1"/>
      <c r="Q1324" s="1"/>
      <c r="R1324" s="1"/>
    </row>
    <row r="1325" spans="1:18" ht="9.75" customHeight="1">
      <c r="A1325" s="1"/>
      <c r="B1325" s="1"/>
      <c r="C1325" s="1"/>
      <c r="D1325" s="1"/>
      <c r="E1325" s="1"/>
      <c r="F1325" s="1"/>
      <c r="G1325" s="1"/>
      <c r="H1325" s="1"/>
      <c r="I1325" s="1"/>
      <c r="J1325" s="1"/>
      <c r="K1325" s="1"/>
      <c r="L1325" s="1"/>
      <c r="M1325" s="1"/>
      <c r="N1325" s="1"/>
      <c r="O1325" s="1"/>
      <c r="P1325" s="1"/>
      <c r="Q1325" s="1"/>
      <c r="R1325" s="1"/>
    </row>
    <row r="1326" spans="1:18" ht="9.75" customHeight="1">
      <c r="A1326" s="1"/>
      <c r="B1326" s="1"/>
      <c r="C1326" s="1"/>
      <c r="D1326" s="1"/>
      <c r="E1326" s="1"/>
      <c r="F1326" s="1"/>
      <c r="G1326" s="1"/>
      <c r="H1326" s="1"/>
      <c r="I1326" s="1"/>
      <c r="J1326" s="1"/>
      <c r="K1326" s="1"/>
      <c r="L1326" s="1"/>
      <c r="M1326" s="1"/>
      <c r="N1326" s="1"/>
      <c r="O1326" s="1"/>
      <c r="P1326" s="1"/>
      <c r="Q1326" s="1"/>
      <c r="R1326" s="1"/>
    </row>
    <row r="1327" spans="1:18" ht="9.75" customHeight="1">
      <c r="A1327" s="1"/>
      <c r="B1327" s="1"/>
      <c r="C1327" s="1"/>
      <c r="D1327" s="1"/>
      <c r="E1327" s="1"/>
      <c r="F1327" s="1"/>
      <c r="G1327" s="1"/>
      <c r="H1327" s="1"/>
      <c r="I1327" s="1"/>
      <c r="J1327" s="1"/>
      <c r="K1327" s="1"/>
      <c r="L1327" s="1"/>
      <c r="M1327" s="1"/>
      <c r="N1327" s="1"/>
      <c r="O1327" s="1"/>
      <c r="P1327" s="1"/>
      <c r="Q1327" s="1"/>
      <c r="R1327" s="1"/>
    </row>
    <row r="1328" spans="1:18" ht="9.75" customHeight="1">
      <c r="A1328" s="1"/>
      <c r="B1328" s="1"/>
      <c r="C1328" s="1"/>
      <c r="D1328" s="1"/>
      <c r="E1328" s="1"/>
      <c r="F1328" s="1"/>
      <c r="G1328" s="1"/>
      <c r="H1328" s="1"/>
      <c r="I1328" s="1"/>
      <c r="J1328" s="1"/>
      <c r="K1328" s="1"/>
      <c r="L1328" s="1"/>
      <c r="M1328" s="1"/>
      <c r="N1328" s="1"/>
      <c r="O1328" s="1"/>
      <c r="P1328" s="1"/>
      <c r="Q1328" s="1"/>
      <c r="R1328" s="1"/>
    </row>
    <row r="1329" spans="1:18" ht="9.75" customHeight="1">
      <c r="A1329" s="1"/>
      <c r="B1329" s="1"/>
      <c r="C1329" s="1"/>
      <c r="D1329" s="1"/>
      <c r="E1329" s="1"/>
      <c r="F1329" s="1"/>
      <c r="G1329" s="1"/>
      <c r="H1329" s="1"/>
      <c r="I1329" s="1"/>
      <c r="J1329" s="1"/>
      <c r="K1329" s="1"/>
      <c r="L1329" s="1"/>
      <c r="M1329" s="1"/>
      <c r="N1329" s="1"/>
      <c r="O1329" s="1"/>
      <c r="P1329" s="1"/>
      <c r="Q1329" s="1"/>
      <c r="R1329" s="1"/>
    </row>
    <row r="1330" spans="1:18" ht="9.75" customHeight="1">
      <c r="A1330" s="1"/>
      <c r="B1330" s="1"/>
      <c r="C1330" s="1"/>
      <c r="D1330" s="1"/>
      <c r="E1330" s="1"/>
      <c r="F1330" s="1"/>
      <c r="G1330" s="1"/>
      <c r="H1330" s="1"/>
      <c r="I1330" s="1"/>
      <c r="J1330" s="1"/>
      <c r="K1330" s="1"/>
      <c r="L1330" s="1"/>
      <c r="M1330" s="1"/>
      <c r="N1330" s="1"/>
      <c r="O1330" s="1"/>
      <c r="P1330" s="1"/>
      <c r="Q1330" s="1"/>
      <c r="R1330" s="1"/>
    </row>
    <row r="1331" spans="1:18" ht="9.75" customHeight="1">
      <c r="A1331" s="1"/>
      <c r="B1331" s="1"/>
      <c r="C1331" s="1"/>
      <c r="D1331" s="1"/>
      <c r="E1331" s="1"/>
      <c r="F1331" s="1"/>
      <c r="G1331" s="1"/>
      <c r="H1331" s="1"/>
      <c r="I1331" s="1"/>
      <c r="J1331" s="1"/>
      <c r="K1331" s="1"/>
      <c r="L1331" s="1"/>
      <c r="M1331" s="1"/>
      <c r="N1331" s="1"/>
      <c r="O1331" s="1"/>
      <c r="P1331" s="1"/>
      <c r="Q1331" s="1"/>
      <c r="R1331" s="1"/>
    </row>
    <row r="1332" spans="1:18" ht="9.75" customHeight="1">
      <c r="A1332" s="1"/>
      <c r="B1332" s="1"/>
      <c r="C1332" s="1"/>
      <c r="D1332" s="1"/>
      <c r="E1332" s="1"/>
      <c r="F1332" s="1"/>
      <c r="G1332" s="1"/>
      <c r="H1332" s="1"/>
      <c r="I1332" s="1"/>
      <c r="J1332" s="1"/>
      <c r="K1332" s="1"/>
      <c r="L1332" s="1"/>
      <c r="M1332" s="1"/>
      <c r="N1332" s="1"/>
      <c r="O1332" s="1"/>
      <c r="P1332" s="1"/>
      <c r="Q1332" s="1"/>
      <c r="R1332" s="1"/>
    </row>
    <row r="1333" spans="1:18" ht="9.75" customHeight="1">
      <c r="A1333" s="1"/>
      <c r="B1333" s="1"/>
      <c r="C1333" s="1"/>
      <c r="D1333" s="1"/>
      <c r="E1333" s="1"/>
      <c r="F1333" s="1"/>
      <c r="G1333" s="1"/>
      <c r="H1333" s="1"/>
      <c r="I1333" s="1"/>
      <c r="J1333" s="1"/>
      <c r="K1333" s="1"/>
      <c r="L1333" s="1"/>
      <c r="M1333" s="1"/>
      <c r="N1333" s="1"/>
      <c r="O1333" s="1"/>
      <c r="P1333" s="1"/>
      <c r="Q1333" s="1"/>
      <c r="R1333" s="1"/>
    </row>
    <row r="1334" spans="1:18" ht="9.75" customHeight="1">
      <c r="A1334" s="1"/>
      <c r="B1334" s="1"/>
      <c r="C1334" s="1"/>
      <c r="D1334" s="1"/>
      <c r="E1334" s="1"/>
      <c r="F1334" s="1"/>
      <c r="G1334" s="1"/>
      <c r="H1334" s="1"/>
      <c r="I1334" s="1"/>
      <c r="J1334" s="1"/>
      <c r="K1334" s="1"/>
      <c r="L1334" s="1"/>
      <c r="M1334" s="1"/>
      <c r="N1334" s="1"/>
      <c r="O1334" s="1"/>
      <c r="P1334" s="1"/>
      <c r="Q1334" s="1"/>
      <c r="R1334" s="1"/>
    </row>
    <row r="1335" spans="1:18" ht="9.75" customHeight="1">
      <c r="A1335" s="1"/>
      <c r="B1335" s="1"/>
      <c r="C1335" s="1"/>
      <c r="D1335" s="1"/>
      <c r="E1335" s="1"/>
      <c r="F1335" s="1"/>
      <c r="G1335" s="1"/>
      <c r="H1335" s="1"/>
      <c r="I1335" s="1"/>
      <c r="J1335" s="1"/>
      <c r="K1335" s="1"/>
      <c r="L1335" s="1"/>
      <c r="M1335" s="1"/>
      <c r="N1335" s="1"/>
      <c r="O1335" s="1"/>
      <c r="P1335" s="1"/>
      <c r="Q1335" s="1"/>
      <c r="R1335" s="1"/>
    </row>
    <row r="1336" spans="1:18" ht="9.75" customHeight="1">
      <c r="A1336" s="1"/>
      <c r="B1336" s="1"/>
      <c r="C1336" s="1"/>
      <c r="D1336" s="1"/>
      <c r="E1336" s="1"/>
      <c r="F1336" s="1"/>
      <c r="G1336" s="1"/>
      <c r="H1336" s="1"/>
      <c r="I1336" s="1"/>
      <c r="J1336" s="1"/>
      <c r="K1336" s="1"/>
      <c r="L1336" s="1"/>
      <c r="M1336" s="1"/>
      <c r="N1336" s="1"/>
      <c r="O1336" s="1"/>
      <c r="P1336" s="1"/>
      <c r="Q1336" s="1"/>
      <c r="R1336" s="1"/>
    </row>
    <row r="1337" spans="1:18" ht="9.75" customHeight="1">
      <c r="A1337" s="1"/>
      <c r="B1337" s="1"/>
      <c r="C1337" s="1"/>
      <c r="D1337" s="1"/>
      <c r="E1337" s="1"/>
      <c r="F1337" s="1"/>
      <c r="G1337" s="1"/>
      <c r="H1337" s="1"/>
      <c r="I1337" s="1"/>
      <c r="J1337" s="1"/>
      <c r="K1337" s="1"/>
      <c r="L1337" s="1"/>
      <c r="M1337" s="1"/>
      <c r="N1337" s="1"/>
      <c r="O1337" s="1"/>
      <c r="P1337" s="1"/>
      <c r="Q1337" s="1"/>
      <c r="R1337" s="1"/>
    </row>
    <row r="1338" spans="1:18" ht="9.75" customHeight="1">
      <c r="A1338" s="1"/>
      <c r="B1338" s="1"/>
      <c r="C1338" s="1"/>
      <c r="D1338" s="1"/>
      <c r="E1338" s="1"/>
      <c r="F1338" s="1"/>
      <c r="G1338" s="1"/>
      <c r="H1338" s="1"/>
      <c r="I1338" s="1"/>
      <c r="J1338" s="1"/>
      <c r="K1338" s="1"/>
      <c r="L1338" s="1"/>
      <c r="M1338" s="1"/>
      <c r="N1338" s="1"/>
      <c r="O1338" s="1"/>
      <c r="P1338" s="1"/>
      <c r="Q1338" s="1"/>
      <c r="R1338" s="1"/>
    </row>
    <row r="1339" spans="1:18" ht="9.75" customHeight="1">
      <c r="A1339" s="1"/>
      <c r="B1339" s="1"/>
      <c r="C1339" s="1"/>
      <c r="D1339" s="1"/>
      <c r="E1339" s="1"/>
      <c r="F1339" s="1"/>
      <c r="G1339" s="1"/>
      <c r="H1339" s="1"/>
      <c r="I1339" s="1"/>
      <c r="J1339" s="1"/>
      <c r="K1339" s="1"/>
      <c r="L1339" s="1"/>
      <c r="M1339" s="1"/>
      <c r="N1339" s="1"/>
      <c r="O1339" s="1"/>
      <c r="P1339" s="1"/>
      <c r="Q1339" s="1"/>
      <c r="R1339" s="1"/>
    </row>
    <row r="1340" spans="1:18" ht="9.75" customHeight="1">
      <c r="A1340" s="1"/>
      <c r="B1340" s="1"/>
      <c r="C1340" s="1"/>
      <c r="D1340" s="1"/>
      <c r="E1340" s="1"/>
      <c r="F1340" s="1"/>
      <c r="G1340" s="1"/>
      <c r="H1340" s="1"/>
      <c r="I1340" s="1"/>
      <c r="J1340" s="1"/>
      <c r="K1340" s="1"/>
      <c r="L1340" s="1"/>
      <c r="M1340" s="1"/>
      <c r="N1340" s="1"/>
      <c r="O1340" s="1"/>
      <c r="P1340" s="1"/>
      <c r="Q1340" s="1"/>
      <c r="R1340" s="1"/>
    </row>
    <row r="1341" spans="1:18" ht="9.75" customHeight="1">
      <c r="A1341" s="1"/>
      <c r="B1341" s="1"/>
      <c r="C1341" s="1"/>
      <c r="D1341" s="1"/>
      <c r="E1341" s="1"/>
      <c r="F1341" s="1"/>
      <c r="G1341" s="1"/>
      <c r="H1341" s="1"/>
      <c r="I1341" s="1"/>
      <c r="J1341" s="1"/>
      <c r="K1341" s="1"/>
      <c r="L1341" s="1"/>
      <c r="M1341" s="1"/>
      <c r="N1341" s="1"/>
      <c r="O1341" s="1"/>
      <c r="P1341" s="1"/>
      <c r="Q1341" s="1"/>
      <c r="R1341" s="1"/>
    </row>
    <row r="1342" spans="1:18" ht="9.75" customHeight="1">
      <c r="A1342" s="1"/>
      <c r="B1342" s="1"/>
      <c r="C1342" s="1"/>
      <c r="D1342" s="1"/>
      <c r="E1342" s="1"/>
      <c r="F1342" s="1"/>
      <c r="G1342" s="1"/>
      <c r="H1342" s="1"/>
      <c r="I1342" s="1"/>
      <c r="J1342" s="1"/>
      <c r="K1342" s="1"/>
      <c r="L1342" s="1"/>
      <c r="M1342" s="1"/>
      <c r="N1342" s="1"/>
      <c r="O1342" s="1"/>
      <c r="P1342" s="1"/>
      <c r="Q1342" s="1"/>
      <c r="R1342" s="1"/>
    </row>
    <row r="1343" spans="1:18" ht="9.75" customHeight="1">
      <c r="A1343" s="1"/>
      <c r="B1343" s="1"/>
      <c r="C1343" s="1"/>
      <c r="D1343" s="1"/>
      <c r="E1343" s="1"/>
      <c r="F1343" s="1"/>
      <c r="G1343" s="1"/>
      <c r="H1343" s="1"/>
      <c r="I1343" s="1"/>
      <c r="J1343" s="1"/>
      <c r="K1343" s="1"/>
      <c r="L1343" s="1"/>
      <c r="M1343" s="1"/>
      <c r="N1343" s="1"/>
      <c r="O1343" s="1"/>
      <c r="P1343" s="1"/>
      <c r="Q1343" s="1"/>
      <c r="R1343" s="1"/>
    </row>
    <row r="1344" spans="1:18" ht="9.75" customHeight="1">
      <c r="A1344" s="1"/>
      <c r="B1344" s="1"/>
      <c r="C1344" s="1"/>
      <c r="D1344" s="1"/>
      <c r="E1344" s="1"/>
      <c r="F1344" s="1"/>
      <c r="G1344" s="1"/>
      <c r="H1344" s="1"/>
      <c r="I1344" s="1"/>
      <c r="J1344" s="1"/>
      <c r="K1344" s="1"/>
      <c r="L1344" s="1"/>
      <c r="M1344" s="1"/>
      <c r="N1344" s="1"/>
      <c r="O1344" s="1"/>
      <c r="P1344" s="1"/>
      <c r="Q1344" s="1"/>
      <c r="R1344" s="1"/>
    </row>
    <row r="1345" spans="1:18" ht="9.75" customHeight="1">
      <c r="A1345" s="1"/>
      <c r="B1345" s="1"/>
      <c r="C1345" s="1"/>
      <c r="D1345" s="1"/>
      <c r="E1345" s="1"/>
      <c r="F1345" s="1"/>
      <c r="G1345" s="1"/>
      <c r="H1345" s="1"/>
      <c r="I1345" s="1"/>
      <c r="J1345" s="1"/>
      <c r="K1345" s="1"/>
      <c r="L1345" s="1"/>
      <c r="M1345" s="1"/>
      <c r="N1345" s="1"/>
      <c r="O1345" s="1"/>
      <c r="P1345" s="1"/>
      <c r="Q1345" s="1"/>
      <c r="R1345" s="1"/>
    </row>
    <row r="1346" spans="1:18" ht="9.75" customHeight="1">
      <c r="A1346" s="1"/>
      <c r="B1346" s="1"/>
      <c r="C1346" s="1"/>
      <c r="D1346" s="1"/>
      <c r="E1346" s="1"/>
      <c r="F1346" s="1"/>
      <c r="G1346" s="1"/>
      <c r="H1346" s="1"/>
      <c r="I1346" s="1"/>
      <c r="J1346" s="1"/>
      <c r="K1346" s="1"/>
      <c r="L1346" s="1"/>
      <c r="M1346" s="1"/>
      <c r="N1346" s="1"/>
      <c r="O1346" s="1"/>
      <c r="P1346" s="1"/>
      <c r="Q1346" s="1"/>
      <c r="R1346" s="1"/>
    </row>
    <row r="1347" spans="1:18" ht="9.75" customHeight="1">
      <c r="A1347" s="1"/>
      <c r="B1347" s="1"/>
      <c r="C1347" s="1"/>
      <c r="D1347" s="1"/>
      <c r="E1347" s="1"/>
      <c r="F1347" s="1"/>
      <c r="G1347" s="1"/>
      <c r="H1347" s="1"/>
      <c r="I1347" s="1"/>
      <c r="J1347" s="1"/>
      <c r="K1347" s="1"/>
      <c r="L1347" s="1"/>
      <c r="M1347" s="1"/>
      <c r="N1347" s="1"/>
      <c r="O1347" s="1"/>
      <c r="P1347" s="1"/>
      <c r="Q1347" s="1"/>
      <c r="R1347" s="1"/>
    </row>
    <row r="1348" spans="1:18" ht="9.75" customHeight="1">
      <c r="A1348" s="1"/>
      <c r="B1348" s="1"/>
      <c r="C1348" s="1"/>
      <c r="D1348" s="1"/>
      <c r="E1348" s="1"/>
      <c r="F1348" s="1"/>
      <c r="G1348" s="1"/>
      <c r="H1348" s="1"/>
      <c r="I1348" s="1"/>
      <c r="J1348" s="1"/>
      <c r="K1348" s="1"/>
      <c r="L1348" s="1"/>
      <c r="M1348" s="1"/>
      <c r="N1348" s="1"/>
      <c r="O1348" s="1"/>
      <c r="P1348" s="1"/>
      <c r="Q1348" s="1"/>
      <c r="R1348" s="1"/>
    </row>
    <row r="1349" spans="1:18" ht="9.75" customHeight="1">
      <c r="A1349" s="1"/>
      <c r="B1349" s="1"/>
      <c r="C1349" s="1"/>
      <c r="D1349" s="1"/>
      <c r="E1349" s="1"/>
      <c r="F1349" s="1"/>
      <c r="G1349" s="1"/>
      <c r="H1349" s="1"/>
      <c r="I1349" s="1"/>
      <c r="J1349" s="1"/>
      <c r="K1349" s="1"/>
      <c r="L1349" s="1"/>
      <c r="M1349" s="1"/>
      <c r="N1349" s="1"/>
      <c r="O1349" s="1"/>
      <c r="P1349" s="1"/>
      <c r="Q1349" s="1"/>
      <c r="R1349" s="1"/>
    </row>
    <row r="1350" spans="1:18" ht="9.75" customHeight="1">
      <c r="A1350" s="1"/>
      <c r="B1350" s="1"/>
      <c r="C1350" s="1"/>
      <c r="D1350" s="1"/>
      <c r="E1350" s="1"/>
      <c r="F1350" s="1"/>
      <c r="G1350" s="1"/>
      <c r="H1350" s="1"/>
      <c r="I1350" s="1"/>
      <c r="J1350" s="1"/>
      <c r="K1350" s="1"/>
      <c r="L1350" s="1"/>
      <c r="M1350" s="1"/>
      <c r="N1350" s="1"/>
      <c r="O1350" s="1"/>
      <c r="P1350" s="1"/>
      <c r="Q1350" s="1"/>
      <c r="R1350" s="1"/>
    </row>
    <row r="1351" spans="1:18" ht="9.75" customHeight="1">
      <c r="A1351" s="1"/>
      <c r="B1351" s="1"/>
      <c r="C1351" s="1"/>
      <c r="D1351" s="1"/>
      <c r="E1351" s="1"/>
      <c r="F1351" s="1"/>
      <c r="G1351" s="1"/>
      <c r="H1351" s="1"/>
      <c r="I1351" s="1"/>
      <c r="J1351" s="1"/>
      <c r="K1351" s="1"/>
      <c r="L1351" s="1"/>
      <c r="M1351" s="1"/>
      <c r="N1351" s="1"/>
      <c r="O1351" s="1"/>
      <c r="P1351" s="1"/>
      <c r="Q1351" s="1"/>
      <c r="R1351" s="1"/>
    </row>
    <row r="1352" spans="1:18" ht="9.75" customHeight="1">
      <c r="A1352" s="1"/>
      <c r="B1352" s="1"/>
      <c r="C1352" s="1"/>
      <c r="D1352" s="1"/>
      <c r="E1352" s="1"/>
      <c r="F1352" s="1"/>
      <c r="G1352" s="1"/>
      <c r="H1352" s="1"/>
      <c r="I1352" s="1"/>
      <c r="J1352" s="1"/>
      <c r="K1352" s="1"/>
      <c r="L1352" s="1"/>
      <c r="M1352" s="1"/>
      <c r="N1352" s="1"/>
      <c r="O1352" s="1"/>
      <c r="P1352" s="1"/>
      <c r="Q1352" s="1"/>
      <c r="R1352" s="1"/>
    </row>
    <row r="1353" spans="1:18" ht="9.75" customHeight="1">
      <c r="A1353" s="1"/>
      <c r="B1353" s="1"/>
      <c r="C1353" s="1"/>
      <c r="D1353" s="1"/>
      <c r="E1353" s="1"/>
      <c r="F1353" s="1"/>
      <c r="G1353" s="1"/>
      <c r="H1353" s="1"/>
      <c r="I1353" s="1"/>
      <c r="J1353" s="1"/>
      <c r="K1353" s="1"/>
      <c r="L1353" s="1"/>
      <c r="M1353" s="1"/>
      <c r="N1353" s="1"/>
      <c r="O1353" s="1"/>
      <c r="P1353" s="1"/>
      <c r="Q1353" s="1"/>
      <c r="R1353" s="1"/>
    </row>
    <row r="1354" spans="1:18" ht="9.75" customHeight="1">
      <c r="A1354" s="1"/>
      <c r="B1354" s="1"/>
      <c r="C1354" s="1"/>
      <c r="D1354" s="1"/>
      <c r="E1354" s="1"/>
      <c r="F1354" s="1"/>
      <c r="G1354" s="1"/>
      <c r="H1354" s="1"/>
      <c r="I1354" s="1"/>
      <c r="J1354" s="1"/>
      <c r="K1354" s="1"/>
      <c r="L1354" s="1"/>
      <c r="M1354" s="1"/>
      <c r="N1354" s="1"/>
      <c r="O1354" s="1"/>
      <c r="P1354" s="1"/>
      <c r="Q1354" s="1"/>
      <c r="R1354" s="1"/>
    </row>
    <row r="1355" spans="1:18" ht="9.75" customHeight="1">
      <c r="A1355" s="1"/>
      <c r="B1355" s="1"/>
      <c r="C1355" s="1"/>
      <c r="D1355" s="1"/>
      <c r="E1355" s="1"/>
      <c r="F1355" s="1"/>
      <c r="G1355" s="1"/>
      <c r="H1355" s="1"/>
      <c r="I1355" s="1"/>
      <c r="J1355" s="1"/>
      <c r="K1355" s="1"/>
      <c r="L1355" s="1"/>
      <c r="M1355" s="1"/>
      <c r="N1355" s="1"/>
      <c r="O1355" s="1"/>
      <c r="P1355" s="1"/>
      <c r="Q1355" s="1"/>
      <c r="R1355" s="1"/>
    </row>
    <row r="1356" spans="1:18" ht="9.75" customHeight="1">
      <c r="A1356" s="1"/>
      <c r="B1356" s="1"/>
      <c r="C1356" s="1"/>
      <c r="D1356" s="1"/>
      <c r="E1356" s="1"/>
      <c r="F1356" s="1"/>
      <c r="G1356" s="1"/>
      <c r="H1356" s="1"/>
      <c r="I1356" s="1"/>
      <c r="J1356" s="1"/>
      <c r="K1356" s="1"/>
      <c r="L1356" s="1"/>
      <c r="M1356" s="1"/>
      <c r="N1356" s="1"/>
      <c r="O1356" s="1"/>
      <c r="P1356" s="1"/>
      <c r="Q1356" s="1"/>
      <c r="R1356" s="1"/>
    </row>
    <row r="1357" spans="1:18" ht="9.75" customHeight="1">
      <c r="A1357" s="1"/>
      <c r="B1357" s="1"/>
      <c r="C1357" s="1"/>
      <c r="D1357" s="1"/>
      <c r="E1357" s="1"/>
      <c r="F1357" s="1"/>
      <c r="G1357" s="1"/>
      <c r="H1357" s="1"/>
      <c r="I1357" s="1"/>
      <c r="J1357" s="1"/>
      <c r="K1357" s="1"/>
      <c r="L1357" s="1"/>
      <c r="M1357" s="1"/>
      <c r="N1357" s="1"/>
      <c r="O1357" s="1"/>
      <c r="P1357" s="1"/>
      <c r="Q1357" s="1"/>
      <c r="R1357" s="1"/>
    </row>
    <row r="1358" spans="1:18" ht="9.75" customHeight="1">
      <c r="A1358" s="1"/>
      <c r="B1358" s="1"/>
      <c r="C1358" s="1"/>
      <c r="D1358" s="1"/>
      <c r="E1358" s="1"/>
      <c r="F1358" s="1"/>
      <c r="G1358" s="1"/>
      <c r="H1358" s="1"/>
      <c r="I1358" s="1"/>
      <c r="J1358" s="1"/>
      <c r="K1358" s="1"/>
      <c r="L1358" s="1"/>
      <c r="M1358" s="1"/>
      <c r="N1358" s="1"/>
      <c r="O1358" s="1"/>
      <c r="P1358" s="1"/>
      <c r="Q1358" s="1"/>
      <c r="R1358" s="1"/>
    </row>
    <row r="1359" spans="1:18" ht="9.75" customHeight="1">
      <c r="A1359" s="1"/>
      <c r="B1359" s="1"/>
      <c r="C1359" s="1"/>
      <c r="D1359" s="1"/>
      <c r="E1359" s="1"/>
      <c r="F1359" s="1"/>
      <c r="G1359" s="1"/>
      <c r="H1359" s="1"/>
      <c r="I1359" s="1"/>
      <c r="J1359" s="1"/>
      <c r="K1359" s="1"/>
      <c r="L1359" s="1"/>
      <c r="M1359" s="1"/>
      <c r="N1359" s="1"/>
      <c r="O1359" s="1"/>
      <c r="P1359" s="1"/>
      <c r="Q1359" s="1"/>
      <c r="R1359" s="1"/>
    </row>
    <row r="1360" spans="1:18" ht="9.75" customHeight="1">
      <c r="A1360" s="1"/>
      <c r="B1360" s="1"/>
      <c r="C1360" s="1"/>
      <c r="D1360" s="1"/>
      <c r="E1360" s="1"/>
      <c r="F1360" s="1"/>
      <c r="G1360" s="1"/>
      <c r="H1360" s="1"/>
      <c r="I1360" s="1"/>
      <c r="J1360" s="1"/>
      <c r="K1360" s="1"/>
      <c r="L1360" s="1"/>
      <c r="M1360" s="1"/>
      <c r="N1360" s="1"/>
      <c r="O1360" s="1"/>
      <c r="P1360" s="1"/>
      <c r="Q1360" s="1"/>
      <c r="R1360" s="1"/>
    </row>
    <row r="1361" spans="1:18" ht="9.75" customHeight="1">
      <c r="A1361" s="1"/>
      <c r="B1361" s="1"/>
      <c r="C1361" s="1"/>
      <c r="D1361" s="1"/>
      <c r="E1361" s="1"/>
      <c r="F1361" s="1"/>
      <c r="G1361" s="1"/>
      <c r="H1361" s="1"/>
      <c r="I1361" s="1"/>
      <c r="J1361" s="1"/>
      <c r="K1361" s="1"/>
      <c r="L1361" s="1"/>
      <c r="M1361" s="1"/>
      <c r="N1361" s="1"/>
      <c r="O1361" s="1"/>
      <c r="P1361" s="1"/>
      <c r="Q1361" s="1"/>
      <c r="R1361" s="1"/>
    </row>
    <row r="1362" spans="1:18" ht="9.75" customHeight="1">
      <c r="A1362" s="1"/>
      <c r="B1362" s="1"/>
      <c r="C1362" s="1"/>
      <c r="D1362" s="1"/>
      <c r="E1362" s="1"/>
      <c r="F1362" s="1"/>
      <c r="G1362" s="1"/>
      <c r="H1362" s="1"/>
      <c r="I1362" s="1"/>
      <c r="J1362" s="1"/>
      <c r="K1362" s="1"/>
      <c r="L1362" s="1"/>
      <c r="M1362" s="1"/>
      <c r="N1362" s="1"/>
      <c r="O1362" s="1"/>
      <c r="P1362" s="1"/>
      <c r="Q1362" s="1"/>
      <c r="R1362" s="1"/>
    </row>
    <row r="1363" spans="1:18" ht="9.75" customHeight="1">
      <c r="A1363" s="1"/>
      <c r="B1363" s="1"/>
      <c r="C1363" s="1"/>
      <c r="D1363" s="1"/>
      <c r="E1363" s="1"/>
      <c r="F1363" s="1"/>
      <c r="G1363" s="1"/>
      <c r="H1363" s="1"/>
      <c r="I1363" s="1"/>
      <c r="J1363" s="1"/>
      <c r="K1363" s="1"/>
      <c r="L1363" s="1"/>
      <c r="M1363" s="1"/>
      <c r="N1363" s="1"/>
      <c r="O1363" s="1"/>
      <c r="P1363" s="1"/>
      <c r="Q1363" s="1"/>
      <c r="R1363" s="1"/>
    </row>
    <row r="1364" spans="1:18" ht="9.75" customHeight="1">
      <c r="A1364" s="1"/>
      <c r="B1364" s="1"/>
      <c r="C1364" s="1"/>
      <c r="D1364" s="1"/>
      <c r="E1364" s="1"/>
      <c r="F1364" s="1"/>
      <c r="G1364" s="1"/>
      <c r="H1364" s="1"/>
      <c r="I1364" s="1"/>
      <c r="J1364" s="1"/>
      <c r="K1364" s="1"/>
      <c r="L1364" s="1"/>
      <c r="M1364" s="1"/>
      <c r="N1364" s="1"/>
      <c r="O1364" s="1"/>
      <c r="P1364" s="1"/>
      <c r="Q1364" s="1"/>
      <c r="R1364" s="1"/>
    </row>
    <row r="1365" spans="1:18" ht="9.75" customHeight="1">
      <c r="A1365" s="1"/>
      <c r="B1365" s="1"/>
      <c r="C1365" s="1"/>
      <c r="D1365" s="1"/>
      <c r="E1365" s="1"/>
      <c r="F1365" s="1"/>
      <c r="G1365" s="1"/>
      <c r="H1365" s="1"/>
      <c r="I1365" s="1"/>
      <c r="J1365" s="1"/>
      <c r="K1365" s="1"/>
      <c r="L1365" s="1"/>
      <c r="M1365" s="1"/>
      <c r="N1365" s="1"/>
      <c r="O1365" s="1"/>
      <c r="P1365" s="1"/>
      <c r="Q1365" s="1"/>
      <c r="R1365" s="1"/>
    </row>
    <row r="1366" spans="1:18" ht="9.75" customHeight="1">
      <c r="A1366" s="1"/>
      <c r="B1366" s="1"/>
      <c r="C1366" s="1"/>
      <c r="D1366" s="1"/>
      <c r="E1366" s="1"/>
      <c r="F1366" s="1"/>
      <c r="G1366" s="1"/>
      <c r="H1366" s="1"/>
      <c r="I1366" s="1"/>
      <c r="J1366" s="1"/>
      <c r="K1366" s="1"/>
      <c r="L1366" s="1"/>
      <c r="M1366" s="1"/>
      <c r="N1366" s="1"/>
      <c r="O1366" s="1"/>
      <c r="P1366" s="1"/>
      <c r="Q1366" s="1"/>
      <c r="R1366" s="1"/>
    </row>
    <row r="1367" spans="1:18" ht="9.75" customHeight="1">
      <c r="A1367" s="1"/>
      <c r="B1367" s="1"/>
      <c r="C1367" s="1"/>
      <c r="D1367" s="1"/>
      <c r="E1367" s="1"/>
      <c r="F1367" s="1"/>
      <c r="G1367" s="1"/>
      <c r="H1367" s="1"/>
      <c r="I1367" s="1"/>
      <c r="J1367" s="1"/>
      <c r="K1367" s="1"/>
      <c r="L1367" s="1"/>
      <c r="M1367" s="1"/>
      <c r="N1367" s="1"/>
      <c r="O1367" s="1"/>
      <c r="P1367" s="1"/>
      <c r="Q1367" s="1"/>
      <c r="R1367" s="1"/>
    </row>
    <row r="1368" spans="1:18" ht="9.75" customHeight="1">
      <c r="A1368" s="1"/>
      <c r="B1368" s="1"/>
      <c r="C1368" s="1"/>
      <c r="D1368" s="1"/>
      <c r="E1368" s="1"/>
      <c r="F1368" s="1"/>
      <c r="G1368" s="1"/>
      <c r="H1368" s="1"/>
      <c r="I1368" s="1"/>
      <c r="J1368" s="1"/>
      <c r="K1368" s="1"/>
      <c r="L1368" s="1"/>
      <c r="M1368" s="1"/>
      <c r="N1368" s="1"/>
      <c r="O1368" s="1"/>
      <c r="P1368" s="1"/>
      <c r="Q1368" s="1"/>
      <c r="R1368" s="1"/>
    </row>
    <row r="1369" spans="1:18" ht="9.75" customHeight="1">
      <c r="A1369" s="1"/>
      <c r="B1369" s="1"/>
      <c r="C1369" s="1"/>
      <c r="D1369" s="1"/>
      <c r="E1369" s="1"/>
      <c r="F1369" s="1"/>
      <c r="G1369" s="1"/>
      <c r="H1369" s="1"/>
      <c r="I1369" s="1"/>
      <c r="J1369" s="1"/>
      <c r="K1369" s="1"/>
      <c r="L1369" s="1"/>
      <c r="M1369" s="1"/>
      <c r="N1369" s="1"/>
      <c r="O1369" s="1"/>
      <c r="P1369" s="1"/>
      <c r="Q1369" s="1"/>
      <c r="R1369" s="1"/>
    </row>
    <row r="1370" spans="1:18" ht="9.75" customHeight="1">
      <c r="A1370" s="1"/>
      <c r="B1370" s="1"/>
      <c r="C1370" s="1"/>
      <c r="D1370" s="1"/>
      <c r="E1370" s="1"/>
      <c r="F1370" s="1"/>
      <c r="G1370" s="1"/>
      <c r="H1370" s="1"/>
      <c r="I1370" s="1"/>
      <c r="J1370" s="1"/>
      <c r="K1370" s="1"/>
      <c r="L1370" s="1"/>
      <c r="M1370" s="1"/>
      <c r="N1370" s="1"/>
      <c r="O1370" s="1"/>
      <c r="P1370" s="1"/>
      <c r="Q1370" s="1"/>
      <c r="R1370" s="1"/>
    </row>
    <row r="1371" spans="1:18" ht="9.75" customHeight="1">
      <c r="A1371" s="1"/>
      <c r="B1371" s="1"/>
      <c r="C1371" s="1"/>
      <c r="D1371" s="1"/>
      <c r="E1371" s="1"/>
      <c r="F1371" s="1"/>
      <c r="G1371" s="1"/>
      <c r="H1371" s="1"/>
      <c r="I1371" s="1"/>
      <c r="J1371" s="1"/>
      <c r="K1371" s="1"/>
      <c r="L1371" s="1"/>
      <c r="M1371" s="1"/>
      <c r="N1371" s="1"/>
      <c r="O1371" s="1"/>
      <c r="P1371" s="1"/>
      <c r="Q1371" s="1"/>
      <c r="R1371" s="1"/>
    </row>
    <row r="1372" spans="1:18" ht="9.75" customHeight="1">
      <c r="A1372" s="1"/>
      <c r="B1372" s="1"/>
      <c r="C1372" s="1"/>
      <c r="D1372" s="1"/>
      <c r="E1372" s="1"/>
      <c r="F1372" s="1"/>
      <c r="G1372" s="1"/>
      <c r="H1372" s="1"/>
      <c r="I1372" s="1"/>
      <c r="J1372" s="1"/>
      <c r="K1372" s="1"/>
      <c r="L1372" s="1"/>
      <c r="M1372" s="1"/>
      <c r="N1372" s="1"/>
      <c r="O1372" s="1"/>
      <c r="P1372" s="1"/>
      <c r="Q1372" s="1"/>
      <c r="R1372" s="1"/>
    </row>
    <row r="1373" spans="1:18" ht="9.75" customHeight="1">
      <c r="A1373" s="1"/>
      <c r="B1373" s="1"/>
      <c r="C1373" s="1"/>
      <c r="D1373" s="1"/>
      <c r="E1373" s="1"/>
      <c r="F1373" s="1"/>
      <c r="G1373" s="1"/>
      <c r="H1373" s="1"/>
      <c r="I1373" s="1"/>
      <c r="J1373" s="1"/>
      <c r="K1373" s="1"/>
      <c r="L1373" s="1"/>
      <c r="M1373" s="1"/>
      <c r="N1373" s="1"/>
      <c r="O1373" s="1"/>
      <c r="P1373" s="1"/>
      <c r="Q1373" s="1"/>
      <c r="R1373" s="1"/>
    </row>
    <row r="1374" spans="1:18" ht="9.75" customHeight="1">
      <c r="A1374" s="1"/>
      <c r="B1374" s="1"/>
      <c r="C1374" s="1"/>
      <c r="D1374" s="1"/>
      <c r="E1374" s="1"/>
      <c r="F1374" s="1"/>
      <c r="G1374" s="1"/>
      <c r="H1374" s="1"/>
      <c r="I1374" s="1"/>
      <c r="J1374" s="1"/>
      <c r="K1374" s="1"/>
      <c r="L1374" s="1"/>
      <c r="M1374" s="1"/>
      <c r="N1374" s="1"/>
      <c r="O1374" s="1"/>
      <c r="P1374" s="1"/>
      <c r="Q1374" s="1"/>
      <c r="R1374" s="1"/>
    </row>
    <row r="1375" spans="1:18" ht="9.75" customHeight="1">
      <c r="A1375" s="1"/>
      <c r="B1375" s="1"/>
      <c r="C1375" s="1"/>
      <c r="D1375" s="1"/>
      <c r="E1375" s="1"/>
      <c r="F1375" s="1"/>
      <c r="G1375" s="1"/>
      <c r="H1375" s="1"/>
      <c r="I1375" s="1"/>
      <c r="J1375" s="1"/>
      <c r="K1375" s="1"/>
      <c r="L1375" s="1"/>
      <c r="M1375" s="1"/>
      <c r="N1375" s="1"/>
      <c r="O1375" s="1"/>
      <c r="P1375" s="1"/>
      <c r="Q1375" s="1"/>
      <c r="R1375" s="1"/>
    </row>
    <row r="1376" spans="1:18" ht="9.75" customHeight="1">
      <c r="A1376" s="1"/>
      <c r="B1376" s="1"/>
      <c r="C1376" s="1"/>
      <c r="D1376" s="1"/>
      <c r="E1376" s="1"/>
      <c r="F1376" s="1"/>
      <c r="G1376" s="1"/>
      <c r="H1376" s="1"/>
      <c r="I1376" s="1"/>
      <c r="J1376" s="1"/>
      <c r="K1376" s="1"/>
      <c r="L1376" s="1"/>
      <c r="M1376" s="1"/>
      <c r="N1376" s="1"/>
      <c r="O1376" s="1"/>
      <c r="P1376" s="1"/>
      <c r="Q1376" s="1"/>
      <c r="R1376" s="1"/>
    </row>
    <row r="1377" spans="1:18" ht="9.75" customHeight="1">
      <c r="A1377" s="1"/>
      <c r="B1377" s="1"/>
      <c r="C1377" s="1"/>
      <c r="D1377" s="1"/>
      <c r="E1377" s="1"/>
      <c r="F1377" s="1"/>
      <c r="G1377" s="1"/>
      <c r="H1377" s="1"/>
      <c r="I1377" s="1"/>
      <c r="J1377" s="1"/>
      <c r="K1377" s="1"/>
      <c r="L1377" s="1"/>
      <c r="M1377" s="1"/>
      <c r="N1377" s="1"/>
      <c r="O1377" s="1"/>
      <c r="P1377" s="1"/>
      <c r="Q1377" s="1"/>
      <c r="R1377" s="1"/>
    </row>
    <row r="1378" spans="1:18" ht="9.75" customHeight="1">
      <c r="A1378" s="1"/>
      <c r="B1378" s="1"/>
      <c r="C1378" s="1"/>
      <c r="D1378" s="1"/>
      <c r="E1378" s="1"/>
      <c r="F1378" s="1"/>
      <c r="G1378" s="1"/>
      <c r="H1378" s="1"/>
      <c r="I1378" s="1"/>
      <c r="J1378" s="1"/>
      <c r="K1378" s="1"/>
      <c r="L1378" s="1"/>
      <c r="M1378" s="1"/>
      <c r="N1378" s="1"/>
      <c r="O1378" s="1"/>
      <c r="P1378" s="1"/>
      <c r="Q1378" s="1"/>
      <c r="R1378" s="1"/>
    </row>
    <row r="1379" spans="1:18" ht="9.75" customHeight="1">
      <c r="A1379" s="1"/>
      <c r="B1379" s="1"/>
      <c r="C1379" s="1"/>
      <c r="D1379" s="1"/>
      <c r="E1379" s="1"/>
      <c r="F1379" s="1"/>
      <c r="G1379" s="1"/>
      <c r="H1379" s="1"/>
      <c r="I1379" s="1"/>
      <c r="J1379" s="1"/>
      <c r="K1379" s="1"/>
      <c r="L1379" s="1"/>
      <c r="M1379" s="1"/>
      <c r="N1379" s="1"/>
      <c r="O1379" s="1"/>
      <c r="P1379" s="1"/>
      <c r="Q1379" s="1"/>
      <c r="R1379" s="1"/>
    </row>
    <row r="1380" spans="1:18" ht="9.75" customHeight="1">
      <c r="A1380" s="1"/>
      <c r="B1380" s="1"/>
      <c r="C1380" s="1"/>
      <c r="D1380" s="1"/>
      <c r="E1380" s="1"/>
      <c r="F1380" s="1"/>
      <c r="G1380" s="1"/>
      <c r="H1380" s="1"/>
      <c r="I1380" s="1"/>
      <c r="J1380" s="1"/>
      <c r="K1380" s="1"/>
      <c r="L1380" s="1"/>
      <c r="M1380" s="1"/>
      <c r="N1380" s="1"/>
      <c r="O1380" s="1"/>
      <c r="P1380" s="1"/>
      <c r="Q1380" s="1"/>
      <c r="R1380" s="1"/>
    </row>
    <row r="1381" spans="1:18" ht="9.75" customHeight="1">
      <c r="A1381" s="1"/>
      <c r="B1381" s="1"/>
      <c r="C1381" s="1"/>
      <c r="D1381" s="1"/>
      <c r="E1381" s="1"/>
      <c r="F1381" s="1"/>
      <c r="G1381" s="1"/>
      <c r="H1381" s="1"/>
      <c r="I1381" s="1"/>
      <c r="J1381" s="1"/>
      <c r="K1381" s="1"/>
      <c r="L1381" s="1"/>
      <c r="M1381" s="1"/>
      <c r="N1381" s="1"/>
      <c r="O1381" s="1"/>
      <c r="P1381" s="1"/>
      <c r="Q1381" s="1"/>
      <c r="R1381" s="1"/>
    </row>
    <row r="1382" spans="1:18" ht="9.75" customHeight="1">
      <c r="A1382" s="1"/>
      <c r="B1382" s="1"/>
      <c r="C1382" s="1"/>
      <c r="D1382" s="1"/>
      <c r="E1382" s="1"/>
      <c r="F1382" s="1"/>
      <c r="G1382" s="1"/>
      <c r="H1382" s="1"/>
      <c r="I1382" s="1"/>
      <c r="J1382" s="1"/>
      <c r="K1382" s="1"/>
      <c r="L1382" s="1"/>
      <c r="M1382" s="1"/>
      <c r="N1382" s="1"/>
      <c r="O1382" s="1"/>
      <c r="P1382" s="1"/>
      <c r="Q1382" s="1"/>
      <c r="R1382" s="1"/>
    </row>
    <row r="1383" spans="1:18" ht="9.75" customHeight="1">
      <c r="A1383" s="1"/>
      <c r="B1383" s="1"/>
      <c r="C1383" s="1"/>
      <c r="D1383" s="1"/>
      <c r="E1383" s="1"/>
      <c r="F1383" s="1"/>
      <c r="G1383" s="1"/>
      <c r="H1383" s="1"/>
      <c r="I1383" s="1"/>
      <c r="J1383" s="1"/>
      <c r="K1383" s="1"/>
      <c r="L1383" s="1"/>
      <c r="M1383" s="1"/>
      <c r="N1383" s="1"/>
      <c r="O1383" s="1"/>
      <c r="P1383" s="1"/>
      <c r="Q1383" s="1"/>
      <c r="R1383" s="1"/>
    </row>
    <row r="1384" spans="1:18" ht="9.75" customHeight="1">
      <c r="A1384" s="1"/>
      <c r="B1384" s="1"/>
      <c r="C1384" s="1"/>
      <c r="D1384" s="1"/>
      <c r="E1384" s="1"/>
      <c r="F1384" s="1"/>
      <c r="G1384" s="1"/>
      <c r="H1384" s="1"/>
      <c r="I1384" s="1"/>
      <c r="J1384" s="1"/>
      <c r="K1384" s="1"/>
      <c r="L1384" s="1"/>
      <c r="M1384" s="1"/>
      <c r="N1384" s="1"/>
      <c r="O1384" s="1"/>
      <c r="P1384" s="1"/>
      <c r="Q1384" s="1"/>
      <c r="R1384" s="1"/>
    </row>
    <row r="1385" spans="1:18" ht="9.75" customHeight="1">
      <c r="A1385" s="1"/>
      <c r="B1385" s="1"/>
      <c r="C1385" s="1"/>
      <c r="D1385" s="1"/>
      <c r="E1385" s="1"/>
      <c r="F1385" s="1"/>
      <c r="G1385" s="1"/>
      <c r="H1385" s="1"/>
      <c r="I1385" s="1"/>
      <c r="J1385" s="1"/>
      <c r="K1385" s="1"/>
      <c r="L1385" s="1"/>
      <c r="M1385" s="1"/>
      <c r="N1385" s="1"/>
      <c r="O1385" s="1"/>
      <c r="P1385" s="1"/>
      <c r="Q1385" s="1"/>
      <c r="R1385" s="1"/>
    </row>
    <row r="1386" spans="1:18" ht="9.75" customHeight="1">
      <c r="A1386" s="1"/>
      <c r="B1386" s="1"/>
      <c r="C1386" s="1"/>
      <c r="D1386" s="1"/>
      <c r="E1386" s="1"/>
      <c r="F1386" s="1"/>
      <c r="G1386" s="1"/>
      <c r="H1386" s="1"/>
      <c r="I1386" s="1"/>
      <c r="J1386" s="1"/>
      <c r="K1386" s="1"/>
      <c r="L1386" s="1"/>
      <c r="M1386" s="1"/>
      <c r="N1386" s="1"/>
      <c r="O1386" s="1"/>
      <c r="P1386" s="1"/>
      <c r="Q1386" s="1"/>
      <c r="R1386" s="1"/>
    </row>
    <row r="1387" spans="1:18" ht="9.75" customHeight="1">
      <c r="A1387" s="1"/>
      <c r="B1387" s="1"/>
      <c r="C1387" s="1"/>
      <c r="D1387" s="1"/>
      <c r="E1387" s="1"/>
      <c r="F1387" s="1"/>
      <c r="G1387" s="1"/>
      <c r="H1387" s="1"/>
      <c r="I1387" s="1"/>
      <c r="J1387" s="1"/>
      <c r="K1387" s="1"/>
      <c r="L1387" s="1"/>
      <c r="M1387" s="1"/>
      <c r="N1387" s="1"/>
      <c r="O1387" s="1"/>
      <c r="P1387" s="1"/>
      <c r="Q1387" s="1"/>
      <c r="R1387" s="1"/>
    </row>
    <row r="1388" spans="1:18" ht="9.75" customHeight="1">
      <c r="A1388" s="1"/>
      <c r="B1388" s="1"/>
      <c r="C1388" s="1"/>
      <c r="D1388" s="1"/>
      <c r="E1388" s="1"/>
      <c r="F1388" s="1"/>
      <c r="G1388" s="1"/>
      <c r="H1388" s="1"/>
      <c r="I1388" s="1"/>
      <c r="J1388" s="1"/>
      <c r="K1388" s="1"/>
      <c r="L1388" s="1"/>
      <c r="M1388" s="1"/>
      <c r="N1388" s="1"/>
      <c r="O1388" s="1"/>
      <c r="P1388" s="1"/>
      <c r="Q1388" s="1"/>
      <c r="R1388" s="1"/>
    </row>
    <row r="1389" spans="1:18" ht="9.75" customHeight="1">
      <c r="A1389" s="1"/>
      <c r="B1389" s="1"/>
      <c r="C1389" s="1"/>
      <c r="D1389" s="1"/>
      <c r="E1389" s="1"/>
      <c r="F1389" s="1"/>
      <c r="G1389" s="1"/>
      <c r="H1389" s="1"/>
      <c r="I1389" s="1"/>
      <c r="J1389" s="1"/>
      <c r="K1389" s="1"/>
      <c r="L1389" s="1"/>
      <c r="M1389" s="1"/>
      <c r="N1389" s="1"/>
      <c r="O1389" s="1"/>
      <c r="P1389" s="1"/>
      <c r="Q1389" s="1"/>
      <c r="R1389" s="1"/>
    </row>
    <row r="1390" spans="1:18" ht="9.75" customHeight="1">
      <c r="A1390" s="1"/>
      <c r="B1390" s="1"/>
      <c r="C1390" s="1"/>
      <c r="D1390" s="1"/>
      <c r="E1390" s="1"/>
      <c r="F1390" s="1"/>
      <c r="G1390" s="1"/>
      <c r="H1390" s="1"/>
      <c r="I1390" s="1"/>
      <c r="J1390" s="1"/>
      <c r="K1390" s="1"/>
      <c r="L1390" s="1"/>
      <c r="M1390" s="1"/>
      <c r="N1390" s="1"/>
      <c r="O1390" s="1"/>
      <c r="P1390" s="1"/>
      <c r="Q1390" s="1"/>
      <c r="R1390" s="1"/>
    </row>
    <row r="1391" spans="1:18" ht="9.75" customHeight="1">
      <c r="A1391" s="1"/>
      <c r="B1391" s="1"/>
      <c r="C1391" s="1"/>
      <c r="D1391" s="1"/>
      <c r="E1391" s="1"/>
      <c r="F1391" s="1"/>
      <c r="G1391" s="1"/>
      <c r="H1391" s="1"/>
      <c r="I1391" s="1"/>
      <c r="J1391" s="1"/>
      <c r="K1391" s="1"/>
      <c r="L1391" s="1"/>
      <c r="M1391" s="1"/>
      <c r="N1391" s="1"/>
      <c r="O1391" s="1"/>
      <c r="P1391" s="1"/>
      <c r="Q1391" s="1"/>
      <c r="R1391" s="1"/>
    </row>
    <row r="1392" spans="1:18" ht="9.75" customHeight="1">
      <c r="A1392" s="1"/>
      <c r="B1392" s="1"/>
      <c r="C1392" s="1"/>
      <c r="D1392" s="1"/>
      <c r="E1392" s="1"/>
      <c r="F1392" s="1"/>
      <c r="G1392" s="1"/>
      <c r="H1392" s="1"/>
      <c r="I1392" s="1"/>
      <c r="J1392" s="1"/>
      <c r="K1392" s="1"/>
      <c r="L1392" s="1"/>
      <c r="M1392" s="1"/>
      <c r="N1392" s="1"/>
      <c r="O1392" s="1"/>
      <c r="P1392" s="1"/>
      <c r="Q1392" s="1"/>
      <c r="R1392" s="1"/>
    </row>
    <row r="1393" spans="1:18" ht="9.75" customHeight="1">
      <c r="A1393" s="1"/>
      <c r="B1393" s="1"/>
      <c r="C1393" s="1"/>
      <c r="D1393" s="1"/>
      <c r="E1393" s="1"/>
      <c r="F1393" s="1"/>
      <c r="G1393" s="1"/>
      <c r="H1393" s="1"/>
      <c r="I1393" s="1"/>
      <c r="J1393" s="1"/>
      <c r="K1393" s="1"/>
      <c r="L1393" s="1"/>
      <c r="M1393" s="1"/>
      <c r="N1393" s="1"/>
      <c r="O1393" s="1"/>
      <c r="P1393" s="1"/>
      <c r="Q1393" s="1"/>
      <c r="R1393" s="1"/>
    </row>
    <row r="1394" spans="1:18" ht="9.75" customHeight="1">
      <c r="A1394" s="1"/>
      <c r="B1394" s="1"/>
      <c r="C1394" s="1"/>
      <c r="D1394" s="1"/>
      <c r="E1394" s="1"/>
      <c r="F1394" s="1"/>
      <c r="G1394" s="1"/>
      <c r="H1394" s="1"/>
      <c r="I1394" s="1"/>
      <c r="J1394" s="1"/>
      <c r="K1394" s="1"/>
      <c r="L1394" s="1"/>
      <c r="M1394" s="1"/>
      <c r="N1394" s="1"/>
      <c r="O1394" s="1"/>
      <c r="P1394" s="1"/>
      <c r="Q1394" s="1"/>
      <c r="R1394" s="1"/>
    </row>
    <row r="1395" spans="1:18" ht="9.75" customHeight="1">
      <c r="A1395" s="1"/>
      <c r="B1395" s="1"/>
      <c r="C1395" s="1"/>
      <c r="D1395" s="1"/>
      <c r="E1395" s="1"/>
      <c r="F1395" s="1"/>
      <c r="G1395" s="1"/>
      <c r="H1395" s="1"/>
      <c r="I1395" s="1"/>
      <c r="J1395" s="1"/>
      <c r="K1395" s="1"/>
      <c r="L1395" s="1"/>
      <c r="M1395" s="1"/>
      <c r="N1395" s="1"/>
      <c r="O1395" s="1"/>
      <c r="P1395" s="1"/>
      <c r="Q1395" s="1"/>
      <c r="R1395" s="1"/>
    </row>
    <row r="1396" spans="1:18" ht="9.75" customHeight="1">
      <c r="A1396" s="1"/>
      <c r="B1396" s="1"/>
      <c r="C1396" s="1"/>
      <c r="D1396" s="1"/>
      <c r="E1396" s="1"/>
      <c r="F1396" s="1"/>
      <c r="G1396" s="1"/>
      <c r="H1396" s="1"/>
      <c r="I1396" s="1"/>
      <c r="J1396" s="1"/>
      <c r="K1396" s="1"/>
      <c r="L1396" s="1"/>
      <c r="M1396" s="1"/>
      <c r="N1396" s="1"/>
      <c r="O1396" s="1"/>
      <c r="P1396" s="1"/>
      <c r="Q1396" s="1"/>
      <c r="R1396" s="1"/>
    </row>
    <row r="1397" spans="1:18" ht="9.75" customHeight="1">
      <c r="A1397" s="1"/>
      <c r="B1397" s="1"/>
      <c r="C1397" s="1"/>
      <c r="D1397" s="1"/>
      <c r="E1397" s="1"/>
      <c r="F1397" s="1"/>
      <c r="G1397" s="1"/>
      <c r="H1397" s="1"/>
      <c r="I1397" s="1"/>
      <c r="J1397" s="1"/>
      <c r="K1397" s="1"/>
      <c r="L1397" s="1"/>
      <c r="M1397" s="1"/>
      <c r="N1397" s="1"/>
      <c r="O1397" s="1"/>
      <c r="P1397" s="1"/>
      <c r="Q1397" s="1"/>
      <c r="R1397" s="1"/>
    </row>
    <row r="1398" spans="1:18">
      <c r="A1398" s="1"/>
      <c r="B1398" s="1"/>
      <c r="C1398" s="1"/>
      <c r="D1398" s="1"/>
      <c r="E1398" s="1"/>
      <c r="F1398" s="1"/>
      <c r="G1398" s="1"/>
      <c r="H1398" s="1"/>
      <c r="I1398" s="1"/>
      <c r="J1398" s="1"/>
      <c r="K1398" s="1"/>
      <c r="L1398" s="1"/>
      <c r="M1398" s="1"/>
      <c r="N1398" s="1"/>
      <c r="O1398" s="1"/>
      <c r="P1398" s="1"/>
      <c r="Q1398" s="1"/>
      <c r="R1398" s="1"/>
    </row>
    <row r="1399" spans="1:18">
      <c r="A1399" s="1"/>
      <c r="B1399" s="1"/>
      <c r="C1399" s="1"/>
      <c r="D1399" s="1"/>
      <c r="E1399" s="1"/>
      <c r="F1399" s="1"/>
      <c r="G1399" s="1"/>
      <c r="H1399" s="1"/>
      <c r="I1399" s="1"/>
      <c r="J1399" s="1"/>
      <c r="K1399" s="1"/>
      <c r="L1399" s="1"/>
      <c r="M1399" s="1"/>
      <c r="N1399" s="1"/>
      <c r="O1399" s="1"/>
      <c r="P1399" s="1"/>
      <c r="Q1399" s="1"/>
      <c r="R1399" s="1"/>
    </row>
    <row r="1400" spans="1:18">
      <c r="A1400" s="1"/>
      <c r="B1400" s="1"/>
      <c r="C1400" s="1"/>
      <c r="D1400" s="1"/>
      <c r="E1400" s="1"/>
      <c r="F1400" s="1"/>
      <c r="G1400" s="1"/>
      <c r="H1400" s="1"/>
      <c r="I1400" s="1"/>
      <c r="J1400" s="1"/>
      <c r="K1400" s="1"/>
      <c r="L1400" s="1"/>
      <c r="M1400" s="1"/>
      <c r="N1400" s="1"/>
      <c r="O1400" s="1"/>
      <c r="P1400" s="1"/>
      <c r="Q1400" s="1"/>
      <c r="R1400" s="1"/>
    </row>
    <row r="1401" spans="1:18">
      <c r="A1401" s="1"/>
      <c r="B1401" s="1"/>
      <c r="C1401" s="1"/>
      <c r="D1401" s="1"/>
      <c r="E1401" s="1"/>
      <c r="F1401" s="1"/>
      <c r="G1401" s="1"/>
      <c r="H1401" s="1"/>
      <c r="I1401" s="1"/>
      <c r="J1401" s="1"/>
      <c r="K1401" s="1"/>
      <c r="L1401" s="1"/>
      <c r="M1401" s="1"/>
      <c r="N1401" s="1"/>
      <c r="O1401" s="1"/>
      <c r="P1401" s="1"/>
      <c r="Q1401" s="1"/>
      <c r="R1401" s="1"/>
    </row>
    <row r="1402" spans="1:18">
      <c r="A1402" s="1"/>
      <c r="B1402" s="1"/>
      <c r="C1402" s="1"/>
      <c r="D1402" s="1"/>
      <c r="E1402" s="1"/>
      <c r="F1402" s="1"/>
      <c r="G1402" s="1"/>
      <c r="H1402" s="1"/>
      <c r="I1402" s="1"/>
      <c r="J1402" s="1"/>
      <c r="K1402" s="1"/>
      <c r="L1402" s="1"/>
      <c r="M1402" s="1"/>
      <c r="N1402" s="1"/>
      <c r="O1402" s="1"/>
      <c r="P1402" s="1"/>
      <c r="Q1402" s="1"/>
      <c r="R1402" s="1"/>
    </row>
    <row r="1403" spans="1:18">
      <c r="A1403" s="1"/>
      <c r="B1403" s="1"/>
      <c r="C1403" s="1"/>
      <c r="D1403" s="1"/>
      <c r="E1403" s="1"/>
      <c r="F1403" s="1"/>
      <c r="G1403" s="1"/>
      <c r="H1403" s="1"/>
      <c r="I1403" s="1"/>
      <c r="J1403" s="1"/>
      <c r="K1403" s="1"/>
      <c r="L1403" s="1"/>
      <c r="M1403" s="1"/>
      <c r="N1403" s="1"/>
      <c r="O1403" s="1"/>
      <c r="P1403" s="1"/>
      <c r="Q1403" s="1"/>
      <c r="R1403" s="1"/>
    </row>
    <row r="1404" spans="1:18">
      <c r="A1404" s="1"/>
      <c r="B1404" s="1"/>
      <c r="C1404" s="1"/>
      <c r="D1404" s="1"/>
      <c r="E1404" s="1"/>
      <c r="F1404" s="1"/>
      <c r="G1404" s="1"/>
      <c r="H1404" s="1"/>
      <c r="I1404" s="1"/>
      <c r="J1404" s="1"/>
      <c r="K1404" s="1"/>
      <c r="L1404" s="1"/>
      <c r="M1404" s="1"/>
      <c r="N1404" s="1"/>
      <c r="O1404" s="1"/>
      <c r="P1404" s="1"/>
      <c r="Q1404" s="1"/>
      <c r="R1404" s="1"/>
    </row>
    <row r="1405" spans="1:18">
      <c r="A1405" s="1"/>
      <c r="B1405" s="1"/>
      <c r="C1405" s="1"/>
      <c r="D1405" s="1"/>
      <c r="E1405" s="1"/>
      <c r="F1405" s="1"/>
      <c r="G1405" s="1"/>
      <c r="H1405" s="1"/>
      <c r="I1405" s="1"/>
      <c r="J1405" s="1"/>
      <c r="K1405" s="1"/>
      <c r="L1405" s="1"/>
      <c r="M1405" s="1"/>
      <c r="N1405" s="1"/>
      <c r="O1405" s="1"/>
      <c r="P1405" s="1"/>
      <c r="Q1405" s="1"/>
      <c r="R1405" s="1"/>
    </row>
    <row r="1406" spans="1:18">
      <c r="A1406" s="1"/>
      <c r="B1406" s="1"/>
      <c r="C1406" s="1"/>
      <c r="D1406" s="1"/>
      <c r="E1406" s="1"/>
      <c r="F1406" s="1"/>
      <c r="G1406" s="1"/>
      <c r="H1406" s="1"/>
      <c r="I1406" s="1"/>
      <c r="J1406" s="1"/>
      <c r="K1406" s="1"/>
      <c r="L1406" s="1"/>
      <c r="M1406" s="1"/>
      <c r="N1406" s="1"/>
      <c r="O1406" s="1"/>
      <c r="P1406" s="1"/>
      <c r="Q1406" s="1"/>
      <c r="R1406" s="1"/>
    </row>
    <row r="1407" spans="1:18">
      <c r="A1407" s="1"/>
      <c r="B1407" s="1"/>
      <c r="C1407" s="1"/>
      <c r="D1407" s="1"/>
      <c r="E1407" s="1"/>
      <c r="F1407" s="1"/>
      <c r="G1407" s="1"/>
      <c r="H1407" s="1"/>
      <c r="I1407" s="1"/>
      <c r="J1407" s="1"/>
      <c r="K1407" s="1"/>
      <c r="L1407" s="1"/>
      <c r="M1407" s="1"/>
      <c r="N1407" s="1"/>
      <c r="O1407" s="1"/>
      <c r="P1407" s="1"/>
      <c r="Q1407" s="1"/>
      <c r="R1407" s="1"/>
    </row>
    <row r="1408" spans="1:18">
      <c r="A1408" s="1"/>
      <c r="B1408" s="1"/>
      <c r="C1408" s="1"/>
      <c r="D1408" s="1"/>
      <c r="E1408" s="1"/>
      <c r="F1408" s="1"/>
      <c r="G1408" s="1"/>
      <c r="H1408" s="1"/>
      <c r="I1408" s="1"/>
      <c r="J1408" s="1"/>
      <c r="K1408" s="1"/>
      <c r="L1408" s="1"/>
      <c r="M1408" s="1"/>
      <c r="N1408" s="1"/>
      <c r="O1408" s="1"/>
      <c r="P1408" s="1"/>
      <c r="Q1408" s="1"/>
      <c r="R1408" s="1"/>
    </row>
    <row r="1409" spans="1:18">
      <c r="A1409" s="1"/>
      <c r="B1409" s="1"/>
      <c r="C1409" s="1"/>
      <c r="D1409" s="1"/>
      <c r="E1409" s="1"/>
      <c r="F1409" s="1"/>
      <c r="G1409" s="1"/>
      <c r="H1409" s="1"/>
      <c r="I1409" s="1"/>
      <c r="J1409" s="1"/>
      <c r="K1409" s="1"/>
      <c r="L1409" s="1"/>
      <c r="M1409" s="1"/>
      <c r="N1409" s="1"/>
      <c r="O1409" s="1"/>
      <c r="P1409" s="1"/>
      <c r="Q1409" s="1"/>
      <c r="R1409" s="1"/>
    </row>
    <row r="1410" spans="1:18">
      <c r="A1410" s="1"/>
      <c r="B1410" s="1"/>
      <c r="C1410" s="1"/>
      <c r="D1410" s="1"/>
      <c r="E1410" s="1"/>
      <c r="F1410" s="1"/>
      <c r="G1410" s="1"/>
      <c r="H1410" s="1"/>
      <c r="I1410" s="1"/>
      <c r="J1410" s="1"/>
      <c r="K1410" s="1"/>
      <c r="L1410" s="1"/>
      <c r="M1410" s="1"/>
      <c r="N1410" s="1"/>
      <c r="O1410" s="1"/>
      <c r="P1410" s="1"/>
      <c r="Q1410" s="1"/>
      <c r="R1410" s="1"/>
    </row>
    <row r="1411" spans="1:18">
      <c r="A1411" s="1"/>
      <c r="B1411" s="1"/>
      <c r="C1411" s="1"/>
      <c r="D1411" s="1"/>
      <c r="E1411" s="1"/>
      <c r="F1411" s="1"/>
      <c r="G1411" s="1"/>
      <c r="H1411" s="1"/>
      <c r="I1411" s="1"/>
      <c r="J1411" s="1"/>
      <c r="K1411" s="1"/>
      <c r="L1411" s="1"/>
      <c r="M1411" s="1"/>
      <c r="N1411" s="1"/>
      <c r="O1411" s="1"/>
      <c r="P1411" s="1"/>
      <c r="Q1411" s="1"/>
      <c r="R1411" s="1"/>
    </row>
    <row r="1412" spans="1:18">
      <c r="A1412" s="1"/>
      <c r="B1412" s="1"/>
      <c r="C1412" s="1"/>
      <c r="D1412" s="1"/>
      <c r="E1412" s="1"/>
      <c r="F1412" s="1"/>
      <c r="G1412" s="1"/>
      <c r="H1412" s="1"/>
      <c r="I1412" s="1"/>
      <c r="J1412" s="1"/>
      <c r="K1412" s="1"/>
      <c r="L1412" s="1"/>
      <c r="M1412" s="1"/>
      <c r="N1412" s="1"/>
      <c r="O1412" s="1"/>
      <c r="P1412" s="1"/>
      <c r="Q1412" s="1"/>
      <c r="R1412" s="1"/>
    </row>
    <row r="1413" spans="1:18">
      <c r="A1413" s="1"/>
      <c r="B1413" s="1"/>
      <c r="C1413" s="1"/>
      <c r="D1413" s="1"/>
      <c r="E1413" s="1"/>
      <c r="F1413" s="1"/>
      <c r="G1413" s="1"/>
      <c r="H1413" s="1"/>
      <c r="I1413" s="1"/>
      <c r="J1413" s="1"/>
      <c r="K1413" s="1"/>
      <c r="L1413" s="1"/>
      <c r="M1413" s="1"/>
      <c r="N1413" s="1"/>
      <c r="O1413" s="1"/>
      <c r="P1413" s="1"/>
      <c r="Q1413" s="1"/>
      <c r="R1413" s="1"/>
    </row>
    <row r="1414" spans="1:18">
      <c r="A1414" s="1"/>
      <c r="B1414" s="1"/>
      <c r="C1414" s="1"/>
      <c r="D1414" s="1"/>
      <c r="E1414" s="1"/>
      <c r="F1414" s="1"/>
      <c r="G1414" s="1"/>
      <c r="H1414" s="1"/>
      <c r="I1414" s="1"/>
      <c r="J1414" s="1"/>
      <c r="K1414" s="1"/>
      <c r="L1414" s="1"/>
      <c r="M1414" s="1"/>
      <c r="N1414" s="1"/>
      <c r="O1414" s="1"/>
      <c r="P1414" s="1"/>
      <c r="Q1414" s="1"/>
      <c r="R1414" s="1"/>
    </row>
    <row r="1415" spans="1:18">
      <c r="A1415" s="1"/>
      <c r="B1415" s="1"/>
      <c r="C1415" s="1"/>
      <c r="D1415" s="1"/>
      <c r="E1415" s="1"/>
      <c r="F1415" s="1"/>
      <c r="G1415" s="1"/>
      <c r="H1415" s="1"/>
      <c r="I1415" s="1"/>
      <c r="J1415" s="1"/>
      <c r="K1415" s="1"/>
      <c r="L1415" s="1"/>
      <c r="M1415" s="1"/>
      <c r="N1415" s="1"/>
      <c r="O1415" s="1"/>
      <c r="P1415" s="1"/>
      <c r="Q1415" s="1"/>
      <c r="R1415" s="1"/>
    </row>
    <row r="1416" spans="1:18">
      <c r="A1416" s="1"/>
      <c r="B1416" s="1"/>
      <c r="C1416" s="1"/>
      <c r="D1416" s="1"/>
      <c r="E1416" s="1"/>
      <c r="F1416" s="1"/>
      <c r="G1416" s="1"/>
      <c r="H1416" s="1"/>
      <c r="I1416" s="1"/>
      <c r="J1416" s="1"/>
      <c r="K1416" s="1"/>
      <c r="L1416" s="1"/>
      <c r="M1416" s="1"/>
      <c r="N1416" s="1"/>
      <c r="O1416" s="1"/>
      <c r="P1416" s="1"/>
      <c r="Q1416" s="1"/>
      <c r="R1416" s="1"/>
    </row>
    <row r="1417" spans="1:18">
      <c r="A1417" s="1"/>
      <c r="B1417" s="1"/>
      <c r="C1417" s="1"/>
      <c r="D1417" s="1"/>
      <c r="E1417" s="1"/>
      <c r="F1417" s="1"/>
      <c r="G1417" s="1"/>
      <c r="H1417" s="1"/>
      <c r="I1417" s="1"/>
      <c r="J1417" s="1"/>
      <c r="K1417" s="1"/>
      <c r="L1417" s="1"/>
      <c r="M1417" s="1"/>
      <c r="N1417" s="1"/>
      <c r="O1417" s="1"/>
      <c r="P1417" s="1"/>
      <c r="Q1417" s="1"/>
      <c r="R1417" s="1"/>
    </row>
    <row r="1418" spans="1:18">
      <c r="A1418" s="1"/>
      <c r="B1418" s="1"/>
      <c r="C1418" s="1"/>
      <c r="D1418" s="1"/>
      <c r="E1418" s="1"/>
      <c r="F1418" s="1"/>
      <c r="G1418" s="1"/>
      <c r="H1418" s="1"/>
      <c r="I1418" s="1"/>
      <c r="J1418" s="1"/>
      <c r="K1418" s="1"/>
      <c r="L1418" s="1"/>
      <c r="M1418" s="1"/>
      <c r="N1418" s="1"/>
      <c r="O1418" s="1"/>
      <c r="P1418" s="1"/>
      <c r="Q1418" s="1"/>
      <c r="R1418" s="1"/>
    </row>
    <row r="1419" spans="1:18">
      <c r="A1419" s="1"/>
      <c r="B1419" s="1"/>
      <c r="C1419" s="1"/>
      <c r="D1419" s="1"/>
      <c r="E1419" s="1"/>
      <c r="F1419" s="1"/>
      <c r="G1419" s="1"/>
      <c r="H1419" s="1"/>
      <c r="I1419" s="1"/>
      <c r="J1419" s="1"/>
      <c r="K1419" s="1"/>
      <c r="L1419" s="1"/>
      <c r="M1419" s="1"/>
      <c r="N1419" s="1"/>
      <c r="O1419" s="1"/>
      <c r="P1419" s="1"/>
      <c r="Q1419" s="1"/>
      <c r="R1419" s="1"/>
    </row>
    <row r="1420" spans="1:18">
      <c r="A1420" s="1"/>
      <c r="B1420" s="1"/>
      <c r="C1420" s="1"/>
      <c r="D1420" s="1"/>
      <c r="E1420" s="1"/>
      <c r="F1420" s="1"/>
      <c r="G1420" s="1"/>
      <c r="H1420" s="1"/>
      <c r="I1420" s="1"/>
      <c r="J1420" s="1"/>
      <c r="K1420" s="1"/>
      <c r="L1420" s="1"/>
      <c r="M1420" s="1"/>
      <c r="N1420" s="1"/>
      <c r="O1420" s="1"/>
      <c r="P1420" s="1"/>
      <c r="Q1420" s="1"/>
      <c r="R1420" s="1"/>
    </row>
    <row r="1421" spans="1:18">
      <c r="A1421" s="1"/>
      <c r="B1421" s="1"/>
      <c r="C1421" s="1"/>
      <c r="D1421" s="1"/>
      <c r="E1421" s="1"/>
      <c r="F1421" s="1"/>
      <c r="G1421" s="1"/>
      <c r="H1421" s="1"/>
      <c r="I1421" s="1"/>
      <c r="J1421" s="1"/>
      <c r="K1421" s="1"/>
      <c r="L1421" s="1"/>
      <c r="M1421" s="1"/>
      <c r="N1421" s="1"/>
      <c r="O1421" s="1"/>
      <c r="P1421" s="1"/>
      <c r="Q1421" s="1"/>
      <c r="R1421" s="1"/>
    </row>
    <row r="1422" spans="1:18">
      <c r="A1422" s="1"/>
      <c r="B1422" s="1"/>
      <c r="C1422" s="1"/>
      <c r="D1422" s="1"/>
      <c r="E1422" s="1"/>
      <c r="F1422" s="1"/>
      <c r="G1422" s="1"/>
      <c r="H1422" s="1"/>
      <c r="I1422" s="1"/>
      <c r="J1422" s="1"/>
      <c r="K1422" s="1"/>
      <c r="L1422" s="1"/>
      <c r="M1422" s="1"/>
      <c r="N1422" s="1"/>
      <c r="O1422" s="1"/>
      <c r="P1422" s="1"/>
      <c r="Q1422" s="1"/>
      <c r="R1422" s="1"/>
    </row>
    <row r="1423" spans="1:18">
      <c r="A1423" s="1"/>
      <c r="B1423" s="1"/>
      <c r="C1423" s="1"/>
      <c r="D1423" s="1"/>
      <c r="E1423" s="1"/>
      <c r="F1423" s="1"/>
      <c r="G1423" s="1"/>
      <c r="H1423" s="1"/>
      <c r="I1423" s="1"/>
      <c r="J1423" s="1"/>
      <c r="K1423" s="1"/>
      <c r="L1423" s="1"/>
      <c r="M1423" s="1"/>
      <c r="N1423" s="1"/>
      <c r="O1423" s="1"/>
      <c r="P1423" s="1"/>
      <c r="Q1423" s="1"/>
      <c r="R1423" s="1"/>
    </row>
    <row r="1424" spans="1:18">
      <c r="A1424" s="1"/>
      <c r="B1424" s="1"/>
      <c r="C1424" s="1"/>
      <c r="D1424" s="1"/>
      <c r="E1424" s="1"/>
      <c r="F1424" s="1"/>
      <c r="G1424" s="1"/>
      <c r="H1424" s="1"/>
      <c r="I1424" s="1"/>
      <c r="J1424" s="1"/>
      <c r="K1424" s="1"/>
      <c r="L1424" s="1"/>
      <c r="M1424" s="1"/>
      <c r="N1424" s="1"/>
      <c r="O1424" s="1"/>
      <c r="P1424" s="1"/>
      <c r="Q1424" s="1"/>
      <c r="R1424" s="1"/>
    </row>
    <row r="1425" spans="1:18">
      <c r="A1425" s="1"/>
      <c r="B1425" s="1"/>
      <c r="C1425" s="1"/>
      <c r="D1425" s="1"/>
      <c r="E1425" s="1"/>
      <c r="F1425" s="1"/>
      <c r="G1425" s="1"/>
      <c r="H1425" s="1"/>
      <c r="I1425" s="1"/>
      <c r="J1425" s="1"/>
      <c r="K1425" s="1"/>
      <c r="L1425" s="1"/>
      <c r="M1425" s="1"/>
      <c r="N1425" s="1"/>
      <c r="O1425" s="1"/>
      <c r="P1425" s="1"/>
      <c r="Q1425" s="1"/>
      <c r="R1425" s="1"/>
    </row>
    <row r="1426" spans="1:18">
      <c r="A1426" s="1"/>
      <c r="B1426" s="1"/>
      <c r="C1426" s="1"/>
      <c r="D1426" s="1"/>
      <c r="E1426" s="1"/>
      <c r="F1426" s="1"/>
      <c r="G1426" s="1"/>
      <c r="H1426" s="1"/>
      <c r="I1426" s="1"/>
      <c r="J1426" s="1"/>
      <c r="K1426" s="1"/>
      <c r="L1426" s="1"/>
      <c r="M1426" s="1"/>
      <c r="N1426" s="1"/>
      <c r="O1426" s="1"/>
      <c r="P1426" s="1"/>
      <c r="Q1426" s="1"/>
      <c r="R1426" s="1"/>
    </row>
    <row r="1427" spans="1:18">
      <c r="A1427" s="1"/>
      <c r="B1427" s="1"/>
      <c r="C1427" s="1"/>
      <c r="D1427" s="1"/>
      <c r="E1427" s="1"/>
      <c r="F1427" s="1"/>
      <c r="G1427" s="1"/>
      <c r="H1427" s="1"/>
      <c r="I1427" s="1"/>
      <c r="J1427" s="1"/>
      <c r="K1427" s="1"/>
      <c r="L1427" s="1"/>
      <c r="M1427" s="1"/>
      <c r="N1427" s="1"/>
      <c r="O1427" s="1"/>
      <c r="P1427" s="1"/>
      <c r="Q1427" s="1"/>
      <c r="R1427" s="1"/>
    </row>
    <row r="1428" spans="1:18">
      <c r="A1428" s="1"/>
      <c r="B1428" s="1"/>
      <c r="C1428" s="1"/>
      <c r="D1428" s="1"/>
      <c r="E1428" s="1"/>
      <c r="F1428" s="1"/>
      <c r="G1428" s="1"/>
      <c r="H1428" s="1"/>
      <c r="I1428" s="1"/>
      <c r="J1428" s="1"/>
      <c r="K1428" s="1"/>
      <c r="L1428" s="1"/>
      <c r="M1428" s="1"/>
      <c r="N1428" s="1"/>
      <c r="O1428" s="1"/>
      <c r="P1428" s="1"/>
      <c r="Q1428" s="1"/>
      <c r="R1428" s="1"/>
    </row>
    <row r="1429" spans="1:18">
      <c r="A1429" s="1"/>
      <c r="B1429" s="1"/>
      <c r="C1429" s="1"/>
      <c r="D1429" s="1"/>
      <c r="E1429" s="1"/>
      <c r="F1429" s="1"/>
      <c r="G1429" s="1"/>
      <c r="H1429" s="1"/>
      <c r="I1429" s="1"/>
      <c r="J1429" s="1"/>
      <c r="K1429" s="1"/>
      <c r="L1429" s="1"/>
      <c r="M1429" s="1"/>
      <c r="N1429" s="1"/>
      <c r="O1429" s="1"/>
      <c r="P1429" s="1"/>
      <c r="Q1429" s="1"/>
      <c r="R1429" s="1"/>
    </row>
    <row r="1430" spans="1:18">
      <c r="A1430" s="1"/>
      <c r="B1430" s="1"/>
      <c r="C1430" s="1"/>
      <c r="D1430" s="1"/>
      <c r="E1430" s="1"/>
      <c r="F1430" s="1"/>
      <c r="G1430" s="1"/>
      <c r="H1430" s="1"/>
      <c r="I1430" s="1"/>
      <c r="J1430" s="1"/>
      <c r="K1430" s="1"/>
      <c r="L1430" s="1"/>
      <c r="M1430" s="1"/>
      <c r="N1430" s="1"/>
      <c r="O1430" s="1"/>
      <c r="P1430" s="1"/>
      <c r="Q1430" s="1"/>
      <c r="R1430" s="1"/>
    </row>
    <row r="1431" spans="1:18">
      <c r="A1431" s="1"/>
      <c r="B1431" s="1"/>
      <c r="C1431" s="1"/>
      <c r="D1431" s="1"/>
      <c r="E1431" s="1"/>
      <c r="F1431" s="1"/>
      <c r="G1431" s="1"/>
      <c r="H1431" s="1"/>
      <c r="I1431" s="1"/>
      <c r="J1431" s="1"/>
      <c r="K1431" s="1"/>
      <c r="L1431" s="1"/>
      <c r="M1431" s="1"/>
      <c r="N1431" s="1"/>
      <c r="O1431" s="1"/>
      <c r="P1431" s="1"/>
      <c r="Q1431" s="1"/>
      <c r="R1431" s="1"/>
    </row>
    <row r="1432" spans="1:18">
      <c r="A1432" s="1"/>
      <c r="B1432" s="1"/>
      <c r="C1432" s="1"/>
      <c r="D1432" s="1"/>
      <c r="E1432" s="1"/>
      <c r="F1432" s="1"/>
      <c r="G1432" s="1"/>
      <c r="H1432" s="1"/>
      <c r="I1432" s="1"/>
      <c r="J1432" s="1"/>
      <c r="K1432" s="1"/>
      <c r="L1432" s="1"/>
      <c r="M1432" s="1"/>
      <c r="N1432" s="1"/>
      <c r="O1432" s="1"/>
      <c r="P1432" s="1"/>
      <c r="Q1432" s="1"/>
      <c r="R1432" s="1"/>
    </row>
    <row r="1433" spans="1:18">
      <c r="A1433" s="1"/>
      <c r="B1433" s="1"/>
      <c r="C1433" s="1"/>
      <c r="D1433" s="1"/>
      <c r="E1433" s="1"/>
      <c r="F1433" s="1"/>
      <c r="G1433" s="1"/>
      <c r="H1433" s="1"/>
      <c r="I1433" s="1"/>
      <c r="J1433" s="1"/>
      <c r="K1433" s="1"/>
      <c r="L1433" s="1"/>
      <c r="M1433" s="1"/>
      <c r="N1433" s="1"/>
      <c r="O1433" s="1"/>
      <c r="P1433" s="1"/>
      <c r="Q1433" s="1"/>
      <c r="R1433" s="1"/>
    </row>
    <row r="1434" spans="1:18">
      <c r="A1434" s="1"/>
      <c r="B1434" s="1"/>
      <c r="C1434" s="1"/>
      <c r="D1434" s="1"/>
      <c r="E1434" s="1"/>
      <c r="F1434" s="1"/>
      <c r="G1434" s="1"/>
      <c r="H1434" s="1"/>
      <c r="I1434" s="1"/>
      <c r="J1434" s="1"/>
      <c r="K1434" s="1"/>
      <c r="L1434" s="1"/>
      <c r="M1434" s="1"/>
      <c r="N1434" s="1"/>
      <c r="O1434" s="1"/>
      <c r="P1434" s="1"/>
      <c r="Q1434" s="1"/>
      <c r="R1434" s="1"/>
    </row>
    <row r="1435" spans="1:18">
      <c r="A1435" s="1"/>
      <c r="B1435" s="1"/>
      <c r="C1435" s="1"/>
      <c r="D1435" s="1"/>
      <c r="E1435" s="1"/>
      <c r="F1435" s="1"/>
      <c r="G1435" s="1"/>
      <c r="H1435" s="1"/>
      <c r="I1435" s="1"/>
      <c r="J1435" s="1"/>
      <c r="K1435" s="1"/>
      <c r="L1435" s="1"/>
      <c r="M1435" s="1"/>
      <c r="N1435" s="1"/>
      <c r="O1435" s="1"/>
      <c r="P1435" s="1"/>
      <c r="Q1435" s="1"/>
      <c r="R1435" s="1"/>
    </row>
    <row r="1436" spans="1:18">
      <c r="A1436" s="1"/>
      <c r="B1436" s="1"/>
      <c r="C1436" s="1"/>
      <c r="D1436" s="1"/>
      <c r="E1436" s="1"/>
      <c r="F1436" s="1"/>
      <c r="G1436" s="1"/>
      <c r="H1436" s="1"/>
      <c r="I1436" s="1"/>
      <c r="J1436" s="1"/>
      <c r="K1436" s="1"/>
      <c r="L1436" s="1"/>
      <c r="M1436" s="1"/>
      <c r="N1436" s="1"/>
      <c r="O1436" s="1"/>
      <c r="P1436" s="1"/>
      <c r="Q1436" s="1"/>
      <c r="R1436" s="1"/>
    </row>
    <row r="1437" spans="1:18">
      <c r="A1437" s="1"/>
      <c r="B1437" s="1"/>
      <c r="C1437" s="1"/>
      <c r="D1437" s="1"/>
      <c r="E1437" s="1"/>
      <c r="F1437" s="1"/>
      <c r="G1437" s="1"/>
      <c r="H1437" s="1"/>
      <c r="I1437" s="1"/>
      <c r="J1437" s="1"/>
      <c r="K1437" s="1"/>
      <c r="L1437" s="1"/>
      <c r="M1437" s="1"/>
      <c r="N1437" s="1"/>
      <c r="O1437" s="1"/>
      <c r="P1437" s="1"/>
      <c r="Q1437" s="1"/>
      <c r="R1437" s="1"/>
    </row>
    <row r="1438" spans="1:18">
      <c r="A1438" s="1"/>
      <c r="B1438" s="1"/>
      <c r="C1438" s="1"/>
      <c r="D1438" s="1"/>
      <c r="E1438" s="1"/>
      <c r="F1438" s="1"/>
      <c r="G1438" s="1"/>
      <c r="H1438" s="1"/>
      <c r="I1438" s="1"/>
      <c r="J1438" s="1"/>
      <c r="K1438" s="1"/>
      <c r="L1438" s="1"/>
      <c r="M1438" s="1"/>
      <c r="N1438" s="1"/>
      <c r="O1438" s="1"/>
      <c r="P1438" s="1"/>
      <c r="Q1438" s="1"/>
      <c r="R1438" s="1"/>
    </row>
    <row r="1439" spans="1:18">
      <c r="A1439" s="1"/>
      <c r="B1439" s="1"/>
      <c r="C1439" s="1"/>
      <c r="D1439" s="1"/>
      <c r="E1439" s="1"/>
      <c r="F1439" s="1"/>
      <c r="G1439" s="1"/>
      <c r="H1439" s="1"/>
      <c r="I1439" s="1"/>
      <c r="J1439" s="1"/>
      <c r="K1439" s="1"/>
      <c r="L1439" s="1"/>
      <c r="M1439" s="1"/>
      <c r="N1439" s="1"/>
      <c r="O1439" s="1"/>
      <c r="P1439" s="1"/>
      <c r="Q1439" s="1"/>
      <c r="R1439" s="1"/>
    </row>
    <row r="1440" spans="1:18">
      <c r="A1440" s="1"/>
      <c r="B1440" s="1"/>
      <c r="C1440" s="1"/>
      <c r="D1440" s="1"/>
      <c r="E1440" s="1"/>
      <c r="F1440" s="1"/>
      <c r="G1440" s="1"/>
      <c r="H1440" s="1"/>
      <c r="I1440" s="1"/>
      <c r="J1440" s="1"/>
      <c r="K1440" s="1"/>
      <c r="L1440" s="1"/>
      <c r="M1440" s="1"/>
      <c r="N1440" s="1"/>
      <c r="O1440" s="1"/>
      <c r="P1440" s="1"/>
      <c r="Q1440" s="1"/>
      <c r="R1440" s="1"/>
    </row>
    <row r="1441" spans="1:18">
      <c r="A1441" s="1"/>
      <c r="B1441" s="1"/>
      <c r="C1441" s="1"/>
      <c r="D1441" s="1"/>
      <c r="E1441" s="1"/>
      <c r="F1441" s="1"/>
      <c r="G1441" s="1"/>
      <c r="H1441" s="1"/>
      <c r="I1441" s="1"/>
      <c r="J1441" s="1"/>
      <c r="K1441" s="1"/>
      <c r="L1441" s="1"/>
      <c r="M1441" s="1"/>
      <c r="N1441" s="1"/>
      <c r="O1441" s="1"/>
      <c r="P1441" s="1"/>
      <c r="Q1441" s="1"/>
      <c r="R1441" s="1"/>
    </row>
    <row r="1442" spans="1:18">
      <c r="A1442" s="1"/>
      <c r="B1442" s="1"/>
      <c r="C1442" s="1"/>
      <c r="D1442" s="1"/>
      <c r="E1442" s="1"/>
      <c r="F1442" s="1"/>
      <c r="G1442" s="1"/>
      <c r="H1442" s="1"/>
      <c r="I1442" s="1"/>
      <c r="J1442" s="1"/>
      <c r="K1442" s="1"/>
      <c r="L1442" s="1"/>
      <c r="M1442" s="1"/>
      <c r="N1442" s="1"/>
      <c r="O1442" s="1"/>
      <c r="P1442" s="1"/>
      <c r="Q1442" s="1"/>
      <c r="R1442" s="1"/>
    </row>
    <row r="1443" spans="1:18">
      <c r="A1443" s="1"/>
      <c r="B1443" s="1"/>
      <c r="C1443" s="1"/>
      <c r="D1443" s="1"/>
      <c r="E1443" s="1"/>
      <c r="F1443" s="1"/>
      <c r="G1443" s="1"/>
      <c r="H1443" s="1"/>
      <c r="I1443" s="1"/>
      <c r="J1443" s="1"/>
      <c r="K1443" s="1"/>
      <c r="L1443" s="1"/>
      <c r="M1443" s="1"/>
      <c r="N1443" s="1"/>
      <c r="O1443" s="1"/>
      <c r="P1443" s="1"/>
      <c r="Q1443" s="1"/>
      <c r="R1443" s="1"/>
    </row>
    <row r="1444" spans="1:18">
      <c r="A1444" s="1"/>
      <c r="B1444" s="1"/>
      <c r="C1444" s="1"/>
      <c r="D1444" s="1"/>
      <c r="E1444" s="1"/>
      <c r="F1444" s="1"/>
      <c r="G1444" s="1"/>
      <c r="H1444" s="1"/>
      <c r="I1444" s="1"/>
      <c r="J1444" s="1"/>
      <c r="K1444" s="1"/>
      <c r="L1444" s="1"/>
      <c r="M1444" s="1"/>
      <c r="N1444" s="1"/>
      <c r="O1444" s="1"/>
      <c r="P1444" s="1"/>
      <c r="Q1444" s="1"/>
      <c r="R1444" s="1"/>
    </row>
    <row r="1445" spans="1:18">
      <c r="A1445" s="1"/>
      <c r="B1445" s="1"/>
      <c r="C1445" s="1"/>
      <c r="D1445" s="1"/>
      <c r="E1445" s="1"/>
      <c r="F1445" s="1"/>
      <c r="G1445" s="1"/>
      <c r="H1445" s="1"/>
      <c r="I1445" s="1"/>
      <c r="J1445" s="1"/>
      <c r="K1445" s="1"/>
      <c r="L1445" s="1"/>
      <c r="M1445" s="1"/>
      <c r="N1445" s="1"/>
      <c r="O1445" s="1"/>
      <c r="P1445" s="1"/>
      <c r="Q1445" s="1"/>
      <c r="R1445" s="1"/>
    </row>
    <row r="1446" spans="1:18">
      <c r="A1446" s="1"/>
      <c r="B1446" s="1"/>
      <c r="C1446" s="1"/>
      <c r="D1446" s="1"/>
      <c r="E1446" s="1"/>
      <c r="F1446" s="1"/>
      <c r="G1446" s="1"/>
      <c r="H1446" s="1"/>
      <c r="I1446" s="1"/>
      <c r="J1446" s="1"/>
      <c r="K1446" s="1"/>
      <c r="L1446" s="1"/>
      <c r="M1446" s="1"/>
      <c r="N1446" s="1"/>
      <c r="O1446" s="1"/>
      <c r="P1446" s="1"/>
      <c r="Q1446" s="1"/>
      <c r="R1446" s="1"/>
    </row>
    <row r="1447" spans="1:18">
      <c r="A1447" s="1"/>
      <c r="B1447" s="1"/>
      <c r="C1447" s="1"/>
      <c r="D1447" s="1"/>
      <c r="E1447" s="1"/>
      <c r="F1447" s="1"/>
      <c r="G1447" s="1"/>
      <c r="H1447" s="1"/>
      <c r="I1447" s="1"/>
      <c r="J1447" s="1"/>
      <c r="K1447" s="1"/>
      <c r="L1447" s="1"/>
      <c r="M1447" s="1"/>
      <c r="N1447" s="1"/>
      <c r="O1447" s="1"/>
      <c r="P1447" s="1"/>
      <c r="Q1447" s="1"/>
      <c r="R1447" s="1"/>
    </row>
    <row r="1448" spans="1:18">
      <c r="A1448" s="1"/>
      <c r="B1448" s="1"/>
      <c r="C1448" s="1"/>
      <c r="D1448" s="1"/>
      <c r="E1448" s="1"/>
      <c r="F1448" s="1"/>
      <c r="G1448" s="1"/>
      <c r="H1448" s="1"/>
      <c r="I1448" s="1"/>
      <c r="J1448" s="1"/>
      <c r="K1448" s="1"/>
      <c r="L1448" s="1"/>
      <c r="M1448" s="1"/>
      <c r="N1448" s="1"/>
      <c r="O1448" s="1"/>
      <c r="P1448" s="1"/>
      <c r="Q1448" s="1"/>
      <c r="R1448" s="1"/>
    </row>
    <row r="1449" spans="1:18">
      <c r="A1449" s="1"/>
      <c r="B1449" s="1"/>
      <c r="C1449" s="1"/>
      <c r="D1449" s="1"/>
      <c r="E1449" s="1"/>
      <c r="F1449" s="1"/>
      <c r="G1449" s="1"/>
      <c r="H1449" s="1"/>
      <c r="I1449" s="1"/>
      <c r="J1449" s="1"/>
      <c r="K1449" s="1"/>
      <c r="L1449" s="1"/>
      <c r="M1449" s="1"/>
      <c r="N1449" s="1"/>
      <c r="O1449" s="1"/>
      <c r="P1449" s="1"/>
      <c r="Q1449" s="1"/>
      <c r="R1449" s="1"/>
    </row>
    <row r="1450" spans="1:18">
      <c r="A1450" s="1"/>
      <c r="B1450" s="1"/>
      <c r="C1450" s="1"/>
      <c r="D1450" s="1"/>
      <c r="E1450" s="1"/>
      <c r="F1450" s="1"/>
      <c r="G1450" s="1"/>
      <c r="H1450" s="1"/>
      <c r="I1450" s="1"/>
      <c r="J1450" s="1"/>
      <c r="K1450" s="1"/>
      <c r="L1450" s="1"/>
      <c r="M1450" s="1"/>
      <c r="N1450" s="1"/>
      <c r="O1450" s="1"/>
      <c r="P1450" s="1"/>
      <c r="Q1450" s="1"/>
      <c r="R1450" s="1"/>
    </row>
    <row r="1451" spans="1:18">
      <c r="A1451" s="1"/>
      <c r="B1451" s="1"/>
      <c r="C1451" s="1"/>
      <c r="D1451" s="1"/>
      <c r="E1451" s="1"/>
      <c r="F1451" s="1"/>
      <c r="G1451" s="1"/>
      <c r="H1451" s="1"/>
      <c r="I1451" s="1"/>
      <c r="J1451" s="1"/>
      <c r="K1451" s="1"/>
      <c r="L1451" s="1"/>
      <c r="M1451" s="1"/>
      <c r="N1451" s="1"/>
      <c r="O1451" s="1"/>
      <c r="P1451" s="1"/>
      <c r="Q1451" s="1"/>
      <c r="R1451" s="1"/>
    </row>
    <row r="1452" spans="1:18">
      <c r="A1452" s="1"/>
      <c r="B1452" s="1"/>
      <c r="C1452" s="1"/>
      <c r="D1452" s="1"/>
      <c r="E1452" s="1"/>
      <c r="F1452" s="1"/>
      <c r="G1452" s="1"/>
      <c r="H1452" s="1"/>
      <c r="I1452" s="1"/>
      <c r="J1452" s="1"/>
      <c r="K1452" s="1"/>
      <c r="L1452" s="1"/>
      <c r="M1452" s="1"/>
      <c r="N1452" s="1"/>
      <c r="O1452" s="1"/>
      <c r="P1452" s="1"/>
      <c r="Q1452" s="1"/>
      <c r="R1452" s="1"/>
    </row>
    <row r="1453" spans="1:18">
      <c r="A1453" s="1"/>
      <c r="B1453" s="1"/>
      <c r="C1453" s="1"/>
      <c r="D1453" s="1"/>
      <c r="E1453" s="1"/>
      <c r="F1453" s="1"/>
      <c r="G1453" s="1"/>
      <c r="H1453" s="1"/>
      <c r="I1453" s="1"/>
      <c r="J1453" s="1"/>
      <c r="K1453" s="1"/>
      <c r="L1453" s="1"/>
      <c r="M1453" s="1"/>
      <c r="N1453" s="1"/>
      <c r="O1453" s="1"/>
      <c r="P1453" s="1"/>
      <c r="Q1453" s="1"/>
      <c r="R1453" s="1"/>
    </row>
    <row r="1454" spans="1:18">
      <c r="A1454" s="1"/>
      <c r="B1454" s="1"/>
      <c r="C1454" s="1"/>
      <c r="D1454" s="1"/>
      <c r="E1454" s="1"/>
      <c r="F1454" s="1"/>
      <c r="G1454" s="1"/>
      <c r="H1454" s="1"/>
      <c r="I1454" s="1"/>
      <c r="J1454" s="1"/>
      <c r="K1454" s="1"/>
      <c r="L1454" s="1"/>
      <c r="M1454" s="1"/>
      <c r="N1454" s="1"/>
      <c r="O1454" s="1"/>
      <c r="P1454" s="1"/>
      <c r="Q1454" s="1"/>
      <c r="R1454" s="1"/>
    </row>
    <row r="1455" spans="1:18">
      <c r="A1455" s="1"/>
      <c r="B1455" s="1"/>
      <c r="C1455" s="1"/>
      <c r="D1455" s="1"/>
      <c r="E1455" s="1"/>
      <c r="F1455" s="1"/>
      <c r="G1455" s="1"/>
      <c r="H1455" s="1"/>
      <c r="I1455" s="1"/>
      <c r="J1455" s="1"/>
      <c r="K1455" s="1"/>
      <c r="L1455" s="1"/>
      <c r="M1455" s="1"/>
      <c r="N1455" s="1"/>
      <c r="O1455" s="1"/>
      <c r="P1455" s="1"/>
      <c r="Q1455" s="1"/>
      <c r="R1455" s="1"/>
    </row>
    <row r="1456" spans="1:18">
      <c r="A1456" s="1"/>
      <c r="B1456" s="1"/>
      <c r="C1456" s="1"/>
      <c r="D1456" s="1"/>
      <c r="E1456" s="1"/>
      <c r="F1456" s="1"/>
      <c r="G1456" s="1"/>
      <c r="H1456" s="1"/>
      <c r="I1456" s="1"/>
      <c r="J1456" s="1"/>
      <c r="K1456" s="1"/>
      <c r="L1456" s="1"/>
      <c r="M1456" s="1"/>
      <c r="N1456" s="1"/>
      <c r="O1456" s="1"/>
      <c r="P1456" s="1"/>
      <c r="Q1456" s="1"/>
      <c r="R1456" s="1"/>
    </row>
    <row r="1457" spans="1:18">
      <c r="A1457" s="1"/>
      <c r="B1457" s="1"/>
      <c r="C1457" s="1"/>
      <c r="D1457" s="1"/>
      <c r="E1457" s="1"/>
      <c r="F1457" s="1"/>
      <c r="G1457" s="1"/>
      <c r="H1457" s="1"/>
      <c r="I1457" s="1"/>
      <c r="J1457" s="1"/>
      <c r="K1457" s="1"/>
      <c r="L1457" s="1"/>
      <c r="M1457" s="1"/>
      <c r="N1457" s="1"/>
      <c r="O1457" s="1"/>
      <c r="P1457" s="1"/>
      <c r="Q1457" s="1"/>
      <c r="R1457" s="1"/>
    </row>
    <row r="1458" spans="1:18">
      <c r="A1458" s="1"/>
      <c r="B1458" s="1"/>
      <c r="C1458" s="1"/>
      <c r="D1458" s="1"/>
      <c r="E1458" s="1"/>
      <c r="F1458" s="1"/>
      <c r="G1458" s="1"/>
      <c r="H1458" s="1"/>
      <c r="I1458" s="1"/>
      <c r="J1458" s="1"/>
      <c r="K1458" s="1"/>
      <c r="L1458" s="1"/>
      <c r="M1458" s="1"/>
      <c r="N1458" s="1"/>
      <c r="O1458" s="1"/>
      <c r="P1458" s="1"/>
      <c r="Q1458" s="1"/>
      <c r="R1458" s="1"/>
    </row>
    <row r="1459" spans="1:18">
      <c r="A1459" s="1"/>
      <c r="B1459" s="1"/>
      <c r="C1459" s="1"/>
      <c r="D1459" s="1"/>
      <c r="E1459" s="1"/>
      <c r="F1459" s="1"/>
      <c r="G1459" s="1"/>
      <c r="H1459" s="1"/>
      <c r="I1459" s="1"/>
      <c r="J1459" s="1"/>
      <c r="K1459" s="1"/>
      <c r="L1459" s="1"/>
      <c r="M1459" s="1"/>
      <c r="N1459" s="1"/>
      <c r="O1459" s="1"/>
      <c r="P1459" s="1"/>
      <c r="Q1459" s="1"/>
      <c r="R1459" s="1"/>
    </row>
    <row r="1460" spans="1:18">
      <c r="A1460" s="1"/>
      <c r="B1460" s="1"/>
      <c r="C1460" s="1"/>
      <c r="D1460" s="1"/>
      <c r="E1460" s="1"/>
      <c r="F1460" s="1"/>
      <c r="G1460" s="1"/>
      <c r="H1460" s="1"/>
      <c r="I1460" s="1"/>
      <c r="J1460" s="1"/>
      <c r="K1460" s="1"/>
      <c r="L1460" s="1"/>
      <c r="M1460" s="1"/>
      <c r="N1460" s="1"/>
      <c r="O1460" s="1"/>
      <c r="P1460" s="1"/>
      <c r="Q1460" s="1"/>
      <c r="R1460" s="1"/>
    </row>
    <row r="1461" spans="1:18">
      <c r="A1461" s="1"/>
      <c r="B1461" s="1"/>
      <c r="C1461" s="1"/>
      <c r="D1461" s="1"/>
      <c r="E1461" s="1"/>
      <c r="F1461" s="1"/>
      <c r="G1461" s="1"/>
      <c r="H1461" s="1"/>
      <c r="I1461" s="1"/>
      <c r="J1461" s="1"/>
      <c r="K1461" s="1"/>
      <c r="L1461" s="1"/>
      <c r="M1461" s="1"/>
      <c r="N1461" s="1"/>
      <c r="O1461" s="1"/>
      <c r="P1461" s="1"/>
      <c r="Q1461" s="1"/>
      <c r="R1461" s="1"/>
    </row>
    <row r="1462" spans="1:18">
      <c r="A1462" s="1"/>
      <c r="B1462" s="1"/>
      <c r="C1462" s="1"/>
      <c r="D1462" s="1"/>
      <c r="E1462" s="1"/>
      <c r="F1462" s="1"/>
      <c r="G1462" s="1"/>
      <c r="H1462" s="1"/>
      <c r="I1462" s="1"/>
      <c r="J1462" s="1"/>
      <c r="K1462" s="1"/>
      <c r="L1462" s="1"/>
      <c r="M1462" s="1"/>
      <c r="N1462" s="1"/>
      <c r="O1462" s="1"/>
      <c r="P1462" s="1"/>
      <c r="Q1462" s="1"/>
      <c r="R1462" s="1"/>
    </row>
    <row r="1463" spans="1:18">
      <c r="A1463" s="1"/>
      <c r="B1463" s="1"/>
      <c r="C1463" s="1"/>
      <c r="D1463" s="1"/>
      <c r="E1463" s="1"/>
      <c r="F1463" s="1"/>
      <c r="G1463" s="1"/>
      <c r="H1463" s="1"/>
      <c r="I1463" s="1"/>
      <c r="J1463" s="1"/>
      <c r="K1463" s="1"/>
      <c r="L1463" s="1"/>
      <c r="M1463" s="1"/>
      <c r="N1463" s="1"/>
      <c r="O1463" s="1"/>
      <c r="P1463" s="1"/>
      <c r="Q1463" s="1"/>
      <c r="R1463" s="1"/>
    </row>
    <row r="1464" spans="1:18">
      <c r="A1464" s="1"/>
      <c r="B1464" s="1"/>
      <c r="C1464" s="1"/>
      <c r="D1464" s="1"/>
      <c r="E1464" s="1"/>
      <c r="F1464" s="1"/>
      <c r="G1464" s="1"/>
      <c r="H1464" s="1"/>
      <c r="I1464" s="1"/>
      <c r="J1464" s="1"/>
      <c r="K1464" s="1"/>
      <c r="L1464" s="1"/>
      <c r="M1464" s="1"/>
      <c r="N1464" s="1"/>
      <c r="O1464" s="1"/>
      <c r="P1464" s="1"/>
      <c r="Q1464" s="1"/>
      <c r="R1464" s="1"/>
    </row>
    <row r="1465" spans="1:18">
      <c r="A1465" s="1"/>
      <c r="B1465" s="1"/>
      <c r="C1465" s="1"/>
      <c r="D1465" s="1"/>
      <c r="E1465" s="1"/>
      <c r="F1465" s="1"/>
      <c r="G1465" s="1"/>
      <c r="H1465" s="1"/>
      <c r="I1465" s="1"/>
      <c r="J1465" s="1"/>
      <c r="K1465" s="1"/>
      <c r="L1465" s="1"/>
      <c r="M1465" s="1"/>
      <c r="N1465" s="1"/>
      <c r="O1465" s="1"/>
      <c r="P1465" s="1"/>
      <c r="Q1465" s="1"/>
      <c r="R1465" s="1"/>
    </row>
    <row r="1466" spans="1:18">
      <c r="A1466" s="1"/>
      <c r="B1466" s="1"/>
      <c r="C1466" s="1"/>
      <c r="D1466" s="1"/>
      <c r="E1466" s="1"/>
      <c r="F1466" s="1"/>
      <c r="G1466" s="1"/>
      <c r="H1466" s="1"/>
      <c r="I1466" s="1"/>
      <c r="J1466" s="1"/>
      <c r="K1466" s="1"/>
      <c r="L1466" s="1"/>
      <c r="M1466" s="1"/>
      <c r="N1466" s="1"/>
      <c r="O1466" s="1"/>
      <c r="P1466" s="1"/>
      <c r="Q1466" s="1"/>
      <c r="R1466" s="1"/>
    </row>
    <row r="1467" spans="1:18">
      <c r="A1467" s="1"/>
      <c r="B1467" s="1"/>
      <c r="C1467" s="1"/>
      <c r="D1467" s="1"/>
      <c r="E1467" s="1"/>
      <c r="F1467" s="1"/>
      <c r="G1467" s="1"/>
      <c r="H1467" s="1"/>
      <c r="I1467" s="1"/>
      <c r="J1467" s="1"/>
      <c r="K1467" s="1"/>
      <c r="L1467" s="1"/>
      <c r="M1467" s="1"/>
      <c r="N1467" s="1"/>
      <c r="O1467" s="1"/>
      <c r="P1467" s="1"/>
      <c r="Q1467" s="1"/>
      <c r="R1467" s="1"/>
    </row>
    <row r="1468" spans="1:18">
      <c r="A1468" s="1"/>
      <c r="B1468" s="1"/>
      <c r="C1468" s="1"/>
      <c r="D1468" s="1"/>
      <c r="E1468" s="1"/>
      <c r="F1468" s="1"/>
      <c r="G1468" s="1"/>
      <c r="H1468" s="1"/>
      <c r="I1468" s="1"/>
      <c r="J1468" s="1"/>
      <c r="K1468" s="1"/>
      <c r="L1468" s="1"/>
      <c r="M1468" s="1"/>
      <c r="N1468" s="1"/>
      <c r="O1468" s="1"/>
      <c r="P1468" s="1"/>
      <c r="Q1468" s="1"/>
      <c r="R1468" s="1"/>
    </row>
    <row r="1469" spans="1:18">
      <c r="A1469" s="1"/>
      <c r="B1469" s="1"/>
      <c r="C1469" s="1"/>
      <c r="D1469" s="1"/>
      <c r="E1469" s="1"/>
      <c r="F1469" s="1"/>
      <c r="G1469" s="1"/>
      <c r="H1469" s="1"/>
      <c r="I1469" s="1"/>
      <c r="J1469" s="1"/>
      <c r="K1469" s="1"/>
      <c r="L1469" s="1"/>
      <c r="M1469" s="1"/>
      <c r="N1469" s="1"/>
      <c r="O1469" s="1"/>
      <c r="P1469" s="1"/>
      <c r="Q1469" s="1"/>
      <c r="R1469" s="1"/>
    </row>
    <row r="1470" spans="1:18">
      <c r="A1470" s="1"/>
      <c r="B1470" s="1"/>
      <c r="C1470" s="1"/>
      <c r="D1470" s="1"/>
      <c r="E1470" s="1"/>
      <c r="F1470" s="1"/>
      <c r="G1470" s="1"/>
      <c r="H1470" s="1"/>
      <c r="I1470" s="1"/>
      <c r="J1470" s="1"/>
      <c r="K1470" s="1"/>
      <c r="L1470" s="1"/>
      <c r="M1470" s="1"/>
      <c r="N1470" s="1"/>
      <c r="O1470" s="1"/>
      <c r="P1470" s="1"/>
      <c r="Q1470" s="1"/>
      <c r="R1470" s="1"/>
    </row>
    <row r="1471" spans="1:18">
      <c r="A1471" s="1"/>
      <c r="B1471" s="1"/>
      <c r="C1471" s="1"/>
      <c r="D1471" s="1"/>
      <c r="E1471" s="1"/>
      <c r="F1471" s="1"/>
      <c r="G1471" s="1"/>
      <c r="H1471" s="1"/>
      <c r="I1471" s="1"/>
      <c r="J1471" s="1"/>
      <c r="K1471" s="1"/>
      <c r="L1471" s="1"/>
      <c r="M1471" s="1"/>
      <c r="N1471" s="1"/>
      <c r="O1471" s="1"/>
      <c r="P1471" s="1"/>
      <c r="Q1471" s="1"/>
      <c r="R1471" s="1"/>
    </row>
    <row r="1472" spans="1:18">
      <c r="A1472" s="1"/>
      <c r="B1472" s="1"/>
      <c r="C1472" s="1"/>
      <c r="D1472" s="1"/>
      <c r="E1472" s="1"/>
      <c r="F1472" s="1"/>
      <c r="G1472" s="1"/>
      <c r="H1472" s="1"/>
      <c r="I1472" s="1"/>
      <c r="J1472" s="1"/>
      <c r="K1472" s="1"/>
      <c r="L1472" s="1"/>
      <c r="M1472" s="1"/>
      <c r="N1472" s="1"/>
      <c r="O1472" s="1"/>
      <c r="P1472" s="1"/>
      <c r="Q1472" s="1"/>
      <c r="R1472" s="1"/>
    </row>
    <row r="1473" spans="1:18">
      <c r="A1473" s="1"/>
      <c r="B1473" s="1"/>
      <c r="C1473" s="1"/>
      <c r="D1473" s="1"/>
      <c r="E1473" s="1"/>
      <c r="F1473" s="1"/>
      <c r="G1473" s="1"/>
      <c r="H1473" s="1"/>
      <c r="I1473" s="1"/>
      <c r="J1473" s="1"/>
      <c r="K1473" s="1"/>
      <c r="L1473" s="1"/>
      <c r="M1473" s="1"/>
      <c r="N1473" s="1"/>
      <c r="O1473" s="1"/>
      <c r="P1473" s="1"/>
      <c r="Q1473" s="1"/>
      <c r="R1473" s="1"/>
    </row>
    <row r="1474" spans="1:18">
      <c r="A1474" s="1"/>
      <c r="B1474" s="1"/>
      <c r="C1474" s="1"/>
      <c r="D1474" s="1"/>
      <c r="E1474" s="1"/>
      <c r="F1474" s="1"/>
      <c r="G1474" s="1"/>
      <c r="H1474" s="1"/>
      <c r="I1474" s="1"/>
      <c r="J1474" s="1"/>
      <c r="K1474" s="1"/>
      <c r="L1474" s="1"/>
      <c r="M1474" s="1"/>
      <c r="N1474" s="1"/>
      <c r="O1474" s="1"/>
      <c r="P1474" s="1"/>
      <c r="Q1474" s="1"/>
      <c r="R1474" s="1"/>
    </row>
    <row r="1475" spans="1:18">
      <c r="A1475" s="1"/>
      <c r="B1475" s="1"/>
      <c r="C1475" s="1"/>
      <c r="D1475" s="1"/>
      <c r="E1475" s="1"/>
      <c r="F1475" s="1"/>
      <c r="G1475" s="1"/>
      <c r="H1475" s="1"/>
      <c r="I1475" s="1"/>
      <c r="J1475" s="1"/>
      <c r="K1475" s="1"/>
      <c r="L1475" s="1"/>
      <c r="M1475" s="1"/>
      <c r="N1475" s="1"/>
      <c r="O1475" s="1"/>
      <c r="P1475" s="1"/>
      <c r="Q1475" s="1"/>
      <c r="R1475" s="1"/>
    </row>
    <row r="1476" spans="1:18">
      <c r="A1476" s="1"/>
      <c r="B1476" s="1"/>
      <c r="C1476" s="1"/>
      <c r="D1476" s="1"/>
      <c r="E1476" s="1"/>
      <c r="F1476" s="1"/>
      <c r="G1476" s="1"/>
      <c r="H1476" s="1"/>
      <c r="I1476" s="1"/>
      <c r="J1476" s="1"/>
      <c r="K1476" s="1"/>
      <c r="L1476" s="1"/>
      <c r="M1476" s="1"/>
      <c r="N1476" s="1"/>
      <c r="O1476" s="1"/>
      <c r="P1476" s="1"/>
      <c r="Q1476" s="1"/>
      <c r="R1476" s="1"/>
    </row>
    <row r="1477" spans="1:18">
      <c r="A1477" s="1"/>
      <c r="B1477" s="1"/>
      <c r="C1477" s="1"/>
      <c r="D1477" s="1"/>
      <c r="E1477" s="1"/>
      <c r="F1477" s="1"/>
      <c r="G1477" s="1"/>
      <c r="H1477" s="1"/>
      <c r="I1477" s="1"/>
      <c r="J1477" s="1"/>
      <c r="K1477" s="1"/>
      <c r="L1477" s="1"/>
      <c r="M1477" s="1"/>
      <c r="N1477" s="1"/>
      <c r="O1477" s="1"/>
      <c r="P1477" s="1"/>
      <c r="Q1477" s="1"/>
      <c r="R1477" s="1"/>
    </row>
    <row r="1478" spans="1:18">
      <c r="A1478" s="1"/>
      <c r="B1478" s="1"/>
      <c r="C1478" s="1"/>
      <c r="D1478" s="1"/>
      <c r="E1478" s="1"/>
      <c r="F1478" s="1"/>
      <c r="G1478" s="1"/>
      <c r="H1478" s="1"/>
      <c r="I1478" s="1"/>
      <c r="J1478" s="1"/>
      <c r="K1478" s="1"/>
      <c r="L1478" s="1"/>
      <c r="M1478" s="1"/>
      <c r="N1478" s="1"/>
      <c r="O1478" s="1"/>
      <c r="P1478" s="1"/>
      <c r="Q1478" s="1"/>
      <c r="R1478" s="1"/>
    </row>
    <row r="1479" spans="1:18">
      <c r="A1479" s="1"/>
      <c r="B1479" s="1"/>
      <c r="C1479" s="1"/>
      <c r="D1479" s="1"/>
      <c r="E1479" s="1"/>
      <c r="F1479" s="1"/>
      <c r="G1479" s="1"/>
      <c r="H1479" s="1"/>
      <c r="I1479" s="1"/>
      <c r="J1479" s="1"/>
      <c r="K1479" s="1"/>
      <c r="L1479" s="1"/>
      <c r="M1479" s="1"/>
      <c r="N1479" s="1"/>
      <c r="O1479" s="1"/>
      <c r="P1479" s="1"/>
      <c r="Q1479" s="1"/>
      <c r="R1479" s="1"/>
    </row>
    <row r="1480" spans="1:18">
      <c r="A1480" s="1"/>
      <c r="B1480" s="1"/>
      <c r="C1480" s="1"/>
      <c r="D1480" s="1"/>
      <c r="E1480" s="1"/>
      <c r="F1480" s="1"/>
      <c r="G1480" s="1"/>
      <c r="H1480" s="1"/>
      <c r="I1480" s="1"/>
      <c r="J1480" s="1"/>
      <c r="K1480" s="1"/>
      <c r="L1480" s="1"/>
      <c r="M1480" s="1"/>
      <c r="N1480" s="1"/>
      <c r="O1480" s="1"/>
      <c r="P1480" s="1"/>
      <c r="Q1480" s="1"/>
      <c r="R1480" s="1"/>
    </row>
    <row r="1481" spans="1:18">
      <c r="A1481" s="1"/>
      <c r="B1481" s="1"/>
      <c r="C1481" s="1"/>
      <c r="D1481" s="1"/>
      <c r="E1481" s="1"/>
      <c r="F1481" s="1"/>
      <c r="G1481" s="1"/>
      <c r="H1481" s="1"/>
      <c r="I1481" s="1"/>
      <c r="J1481" s="1"/>
      <c r="K1481" s="1"/>
      <c r="L1481" s="1"/>
      <c r="M1481" s="1"/>
      <c r="N1481" s="1"/>
      <c r="O1481" s="1"/>
      <c r="P1481" s="1"/>
      <c r="Q1481" s="1"/>
      <c r="R1481" s="1"/>
    </row>
    <row r="1482" spans="1:18">
      <c r="A1482" s="1"/>
      <c r="B1482" s="1"/>
      <c r="C1482" s="1"/>
      <c r="D1482" s="1"/>
      <c r="E1482" s="1"/>
      <c r="F1482" s="1"/>
      <c r="G1482" s="1"/>
      <c r="H1482" s="1"/>
      <c r="I1482" s="1"/>
      <c r="J1482" s="1"/>
      <c r="K1482" s="1"/>
      <c r="L1482" s="1"/>
      <c r="M1482" s="1"/>
      <c r="N1482" s="1"/>
      <c r="O1482" s="1"/>
      <c r="P1482" s="1"/>
      <c r="Q1482" s="1"/>
      <c r="R1482" s="1"/>
    </row>
    <row r="1483" spans="1:18">
      <c r="A1483" s="1"/>
      <c r="B1483" s="1"/>
      <c r="C1483" s="1"/>
      <c r="D1483" s="1"/>
      <c r="E1483" s="1"/>
      <c r="F1483" s="1"/>
      <c r="G1483" s="1"/>
      <c r="H1483" s="1"/>
      <c r="I1483" s="1"/>
      <c r="J1483" s="1"/>
      <c r="K1483" s="1"/>
      <c r="L1483" s="1"/>
      <c r="M1483" s="1"/>
      <c r="N1483" s="1"/>
      <c r="O1483" s="1"/>
      <c r="P1483" s="1"/>
      <c r="Q1483" s="1"/>
      <c r="R1483" s="1"/>
    </row>
    <row r="1484" spans="1:18">
      <c r="A1484" s="1"/>
      <c r="B1484" s="1"/>
      <c r="C1484" s="1"/>
      <c r="D1484" s="1"/>
      <c r="E1484" s="1"/>
      <c r="F1484" s="1"/>
      <c r="G1484" s="1"/>
      <c r="H1484" s="1"/>
      <c r="I1484" s="1"/>
      <c r="J1484" s="1"/>
      <c r="K1484" s="1"/>
      <c r="L1484" s="1"/>
      <c r="M1484" s="1"/>
      <c r="N1484" s="1"/>
      <c r="O1484" s="1"/>
      <c r="P1484" s="1"/>
      <c r="Q1484" s="1"/>
      <c r="R1484" s="1"/>
    </row>
    <row r="1485" spans="1:18">
      <c r="A1485" s="1"/>
      <c r="B1485" s="1"/>
      <c r="C1485" s="1"/>
      <c r="D1485" s="1"/>
      <c r="E1485" s="1"/>
      <c r="F1485" s="1"/>
      <c r="G1485" s="1"/>
      <c r="H1485" s="1"/>
      <c r="I1485" s="1"/>
      <c r="J1485" s="1"/>
      <c r="K1485" s="1"/>
      <c r="L1485" s="1"/>
      <c r="M1485" s="1"/>
      <c r="N1485" s="1"/>
      <c r="O1485" s="1"/>
      <c r="P1485" s="1"/>
      <c r="Q1485" s="1"/>
      <c r="R1485" s="1"/>
    </row>
    <row r="1486" spans="1:18">
      <c r="A1486" s="1"/>
      <c r="B1486" s="1"/>
      <c r="C1486" s="1"/>
      <c r="D1486" s="1"/>
      <c r="E1486" s="1"/>
      <c r="F1486" s="1"/>
      <c r="G1486" s="1"/>
      <c r="H1486" s="1"/>
      <c r="I1486" s="1"/>
      <c r="J1486" s="1"/>
      <c r="K1486" s="1"/>
      <c r="L1486" s="1"/>
      <c r="M1486" s="1"/>
      <c r="N1486" s="1"/>
      <c r="O1486" s="1"/>
      <c r="P1486" s="1"/>
      <c r="Q1486" s="1"/>
      <c r="R1486" s="1"/>
    </row>
    <row r="1487" spans="1:18">
      <c r="A1487" s="1"/>
      <c r="B1487" s="1"/>
      <c r="C1487" s="1"/>
      <c r="D1487" s="1"/>
      <c r="E1487" s="1"/>
      <c r="F1487" s="1"/>
      <c r="G1487" s="1"/>
      <c r="H1487" s="1"/>
      <c r="I1487" s="1"/>
      <c r="J1487" s="1"/>
      <c r="K1487" s="1"/>
      <c r="L1487" s="1"/>
      <c r="M1487" s="1"/>
      <c r="N1487" s="1"/>
      <c r="O1487" s="1"/>
      <c r="P1487" s="1"/>
      <c r="Q1487" s="1"/>
      <c r="R1487" s="1"/>
    </row>
    <row r="1488" spans="1:18">
      <c r="A1488" s="1"/>
      <c r="B1488" s="1"/>
      <c r="C1488" s="1"/>
      <c r="D1488" s="1"/>
      <c r="E1488" s="1"/>
      <c r="F1488" s="1"/>
      <c r="G1488" s="1"/>
      <c r="H1488" s="1"/>
      <c r="I1488" s="1"/>
      <c r="J1488" s="1"/>
      <c r="K1488" s="1"/>
      <c r="L1488" s="1"/>
      <c r="M1488" s="1"/>
      <c r="N1488" s="1"/>
      <c r="O1488" s="1"/>
      <c r="P1488" s="1"/>
      <c r="Q1488" s="1"/>
      <c r="R1488" s="1"/>
    </row>
    <row r="1489" spans="1:18">
      <c r="A1489" s="1"/>
      <c r="B1489" s="1"/>
      <c r="C1489" s="1"/>
      <c r="D1489" s="1"/>
      <c r="E1489" s="1"/>
      <c r="F1489" s="1"/>
      <c r="G1489" s="1"/>
      <c r="H1489" s="1"/>
      <c r="I1489" s="1"/>
      <c r="J1489" s="1"/>
      <c r="K1489" s="1"/>
      <c r="L1489" s="1"/>
      <c r="M1489" s="1"/>
      <c r="N1489" s="1"/>
      <c r="O1489" s="1"/>
      <c r="P1489" s="1"/>
      <c r="Q1489" s="1"/>
      <c r="R1489" s="1"/>
    </row>
    <row r="1490" spans="1:18">
      <c r="A1490" s="1"/>
      <c r="B1490" s="1"/>
      <c r="C1490" s="1"/>
      <c r="D1490" s="1"/>
      <c r="E1490" s="1"/>
      <c r="F1490" s="1"/>
      <c r="G1490" s="1"/>
      <c r="H1490" s="1"/>
      <c r="I1490" s="1"/>
      <c r="J1490" s="1"/>
      <c r="K1490" s="1"/>
      <c r="L1490" s="1"/>
      <c r="M1490" s="1"/>
      <c r="N1490" s="1"/>
      <c r="O1490" s="1"/>
      <c r="P1490" s="1"/>
      <c r="Q1490" s="1"/>
      <c r="R1490" s="1"/>
    </row>
    <row r="1491" spans="1:18">
      <c r="A1491" s="1"/>
      <c r="B1491" s="1"/>
      <c r="C1491" s="1"/>
      <c r="D1491" s="1"/>
      <c r="E1491" s="1"/>
      <c r="F1491" s="1"/>
      <c r="G1491" s="1"/>
      <c r="H1491" s="1"/>
      <c r="I1491" s="1"/>
      <c r="J1491" s="1"/>
      <c r="K1491" s="1"/>
      <c r="L1491" s="1"/>
      <c r="M1491" s="1"/>
      <c r="N1491" s="1"/>
      <c r="O1491" s="1"/>
      <c r="P1491" s="1"/>
      <c r="Q1491" s="1"/>
      <c r="R1491" s="1"/>
    </row>
    <row r="1492" spans="1:18">
      <c r="A1492" s="1"/>
      <c r="B1492" s="1"/>
      <c r="C1492" s="1"/>
      <c r="D1492" s="1"/>
      <c r="E1492" s="1"/>
      <c r="F1492" s="1"/>
      <c r="G1492" s="1"/>
      <c r="H1492" s="1"/>
      <c r="I1492" s="1"/>
      <c r="J1492" s="1"/>
      <c r="K1492" s="1"/>
      <c r="L1492" s="1"/>
      <c r="M1492" s="1"/>
      <c r="N1492" s="1"/>
      <c r="O1492" s="1"/>
      <c r="P1492" s="1"/>
      <c r="Q1492" s="1"/>
      <c r="R1492" s="1"/>
    </row>
    <row r="1493" spans="1:18">
      <c r="A1493" s="1"/>
      <c r="B1493" s="1"/>
      <c r="C1493" s="1"/>
      <c r="D1493" s="1"/>
      <c r="E1493" s="1"/>
      <c r="F1493" s="1"/>
      <c r="G1493" s="1"/>
      <c r="H1493" s="1"/>
      <c r="I1493" s="1"/>
      <c r="J1493" s="1"/>
      <c r="K1493" s="1"/>
      <c r="L1493" s="1"/>
      <c r="M1493" s="1"/>
      <c r="N1493" s="1"/>
      <c r="O1493" s="1"/>
      <c r="P1493" s="1"/>
      <c r="Q1493" s="1"/>
      <c r="R1493" s="1"/>
    </row>
    <row r="1494" spans="1:18">
      <c r="A1494" s="1"/>
      <c r="B1494" s="1"/>
      <c r="C1494" s="1"/>
      <c r="D1494" s="1"/>
      <c r="E1494" s="1"/>
      <c r="F1494" s="1"/>
      <c r="G1494" s="1"/>
      <c r="H1494" s="1"/>
      <c r="I1494" s="1"/>
      <c r="J1494" s="1"/>
      <c r="K1494" s="1"/>
      <c r="L1494" s="1"/>
      <c r="M1494" s="1"/>
      <c r="N1494" s="1"/>
      <c r="O1494" s="1"/>
      <c r="P1494" s="1"/>
      <c r="Q1494" s="1"/>
      <c r="R1494" s="1"/>
    </row>
    <row r="1495" spans="1:18">
      <c r="A1495" s="1"/>
      <c r="B1495" s="1"/>
      <c r="C1495" s="1"/>
      <c r="D1495" s="1"/>
      <c r="E1495" s="1"/>
      <c r="F1495" s="1"/>
      <c r="G1495" s="1"/>
      <c r="H1495" s="1"/>
      <c r="I1495" s="1"/>
      <c r="J1495" s="1"/>
      <c r="K1495" s="1"/>
      <c r="L1495" s="1"/>
      <c r="M1495" s="1"/>
      <c r="N1495" s="1"/>
      <c r="O1495" s="1"/>
      <c r="P1495" s="1"/>
      <c r="Q1495" s="1"/>
      <c r="R1495" s="1"/>
    </row>
    <row r="1496" spans="1:18">
      <c r="A1496" s="1"/>
      <c r="B1496" s="1"/>
      <c r="C1496" s="1"/>
      <c r="D1496" s="1"/>
      <c r="E1496" s="1"/>
      <c r="F1496" s="1"/>
      <c r="G1496" s="1"/>
      <c r="H1496" s="1"/>
      <c r="I1496" s="1"/>
      <c r="J1496" s="1"/>
      <c r="K1496" s="1"/>
      <c r="L1496" s="1"/>
      <c r="M1496" s="1"/>
      <c r="N1496" s="1"/>
      <c r="O1496" s="1"/>
      <c r="P1496" s="1"/>
      <c r="Q1496" s="1"/>
      <c r="R1496" s="1"/>
    </row>
    <row r="1497" spans="1:18">
      <c r="A1497" s="1"/>
      <c r="B1497" s="1"/>
      <c r="C1497" s="1"/>
      <c r="D1497" s="1"/>
      <c r="E1497" s="1"/>
      <c r="F1497" s="1"/>
      <c r="G1497" s="1"/>
      <c r="H1497" s="1"/>
      <c r="I1497" s="1"/>
      <c r="J1497" s="1"/>
      <c r="K1497" s="1"/>
      <c r="L1497" s="1"/>
      <c r="M1497" s="1"/>
      <c r="N1497" s="1"/>
      <c r="O1497" s="1"/>
      <c r="P1497" s="1"/>
      <c r="Q1497" s="1"/>
      <c r="R1497" s="1"/>
    </row>
    <row r="1498" spans="1:18">
      <c r="A1498" s="1"/>
      <c r="B1498" s="1"/>
      <c r="C1498" s="1"/>
      <c r="D1498" s="1"/>
      <c r="E1498" s="1"/>
      <c r="F1498" s="1"/>
      <c r="G1498" s="1"/>
      <c r="H1498" s="1"/>
      <c r="I1498" s="1"/>
      <c r="J1498" s="1"/>
      <c r="K1498" s="1"/>
      <c r="L1498" s="1"/>
      <c r="M1498" s="1"/>
      <c r="N1498" s="1"/>
      <c r="O1498" s="1"/>
      <c r="P1498" s="1"/>
      <c r="Q1498" s="1"/>
      <c r="R1498" s="1"/>
    </row>
    <row r="1499" spans="1:18">
      <c r="A1499" s="1"/>
      <c r="B1499" s="1"/>
      <c r="C1499" s="1"/>
      <c r="D1499" s="1"/>
      <c r="E1499" s="1"/>
      <c r="F1499" s="1"/>
      <c r="G1499" s="1"/>
      <c r="H1499" s="1"/>
      <c r="I1499" s="1"/>
      <c r="J1499" s="1"/>
      <c r="K1499" s="1"/>
      <c r="L1499" s="1"/>
      <c r="M1499" s="1"/>
      <c r="N1499" s="1"/>
      <c r="O1499" s="1"/>
      <c r="P1499" s="1"/>
      <c r="Q1499" s="1"/>
      <c r="R1499" s="1"/>
    </row>
    <row r="1500" spans="1:18">
      <c r="A1500" s="1"/>
      <c r="B1500" s="1"/>
      <c r="C1500" s="1"/>
      <c r="D1500" s="1"/>
      <c r="E1500" s="1"/>
      <c r="F1500" s="1"/>
      <c r="G1500" s="1"/>
      <c r="H1500" s="1"/>
      <c r="I1500" s="1"/>
      <c r="J1500" s="1"/>
      <c r="K1500" s="1"/>
      <c r="L1500" s="1"/>
      <c r="M1500" s="1"/>
      <c r="N1500" s="1"/>
      <c r="O1500" s="1"/>
      <c r="P1500" s="1"/>
      <c r="Q1500" s="1"/>
      <c r="R1500" s="1"/>
    </row>
    <row r="1501" spans="1:18">
      <c r="A1501" s="1"/>
      <c r="B1501" s="1"/>
      <c r="C1501" s="1"/>
      <c r="D1501" s="1"/>
      <c r="E1501" s="1"/>
      <c r="F1501" s="1"/>
      <c r="G1501" s="1"/>
      <c r="H1501" s="1"/>
      <c r="I1501" s="1"/>
      <c r="J1501" s="1"/>
      <c r="K1501" s="1"/>
      <c r="L1501" s="1"/>
      <c r="M1501" s="1"/>
      <c r="N1501" s="1"/>
      <c r="O1501" s="1"/>
      <c r="P1501" s="1"/>
      <c r="Q1501" s="1"/>
      <c r="R1501" s="1"/>
    </row>
    <row r="1502" spans="1:18">
      <c r="A1502" s="1"/>
      <c r="B1502" s="1"/>
      <c r="C1502" s="1"/>
      <c r="D1502" s="1"/>
      <c r="E1502" s="1"/>
      <c r="F1502" s="1"/>
      <c r="G1502" s="1"/>
      <c r="H1502" s="1"/>
      <c r="I1502" s="1"/>
      <c r="J1502" s="1"/>
      <c r="K1502" s="1"/>
      <c r="L1502" s="1"/>
      <c r="M1502" s="1"/>
      <c r="N1502" s="1"/>
      <c r="O1502" s="1"/>
      <c r="P1502" s="1"/>
      <c r="Q1502" s="1"/>
      <c r="R1502" s="1"/>
    </row>
    <row r="1503" spans="1:18">
      <c r="A1503" s="1"/>
      <c r="B1503" s="1"/>
      <c r="C1503" s="1"/>
      <c r="D1503" s="1"/>
      <c r="E1503" s="1"/>
      <c r="F1503" s="1"/>
      <c r="G1503" s="1"/>
      <c r="H1503" s="1"/>
      <c r="I1503" s="1"/>
      <c r="J1503" s="1"/>
      <c r="K1503" s="1"/>
      <c r="L1503" s="1"/>
      <c r="M1503" s="1"/>
      <c r="N1503" s="1"/>
      <c r="O1503" s="1"/>
      <c r="P1503" s="1"/>
      <c r="Q1503" s="1"/>
      <c r="R1503" s="1"/>
    </row>
    <row r="1504" spans="1:18">
      <c r="A1504" s="1"/>
      <c r="B1504" s="1"/>
      <c r="C1504" s="1"/>
      <c r="D1504" s="1"/>
      <c r="E1504" s="1"/>
      <c r="F1504" s="1"/>
      <c r="G1504" s="1"/>
      <c r="H1504" s="1"/>
      <c r="I1504" s="1"/>
      <c r="J1504" s="1"/>
      <c r="K1504" s="1"/>
      <c r="L1504" s="1"/>
      <c r="M1504" s="1"/>
      <c r="N1504" s="1"/>
      <c r="O1504" s="1"/>
      <c r="P1504" s="1"/>
      <c r="Q1504" s="1"/>
      <c r="R1504" s="1"/>
    </row>
    <row r="1505" spans="1:18">
      <c r="A1505" s="1"/>
      <c r="B1505" s="1"/>
      <c r="C1505" s="1"/>
      <c r="D1505" s="1"/>
      <c r="E1505" s="1"/>
      <c r="F1505" s="1"/>
      <c r="G1505" s="1"/>
      <c r="H1505" s="1"/>
      <c r="I1505" s="1"/>
      <c r="J1505" s="1"/>
      <c r="K1505" s="1"/>
      <c r="L1505" s="1"/>
      <c r="M1505" s="1"/>
      <c r="N1505" s="1"/>
      <c r="O1505" s="1"/>
      <c r="P1505" s="1"/>
      <c r="Q1505" s="1"/>
      <c r="R1505" s="1"/>
    </row>
    <row r="1506" spans="1:18">
      <c r="A1506" s="1"/>
      <c r="B1506" s="1"/>
      <c r="C1506" s="1"/>
      <c r="D1506" s="1"/>
      <c r="E1506" s="1"/>
      <c r="F1506" s="1"/>
      <c r="G1506" s="1"/>
      <c r="H1506" s="1"/>
      <c r="I1506" s="1"/>
      <c r="J1506" s="1"/>
      <c r="K1506" s="1"/>
      <c r="L1506" s="1"/>
      <c r="M1506" s="1"/>
      <c r="N1506" s="1"/>
      <c r="O1506" s="1"/>
      <c r="P1506" s="1"/>
      <c r="Q1506" s="1"/>
      <c r="R1506" s="1"/>
    </row>
    <row r="1507" spans="1:18">
      <c r="A1507" s="1"/>
      <c r="B1507" s="1"/>
      <c r="C1507" s="1"/>
      <c r="D1507" s="1"/>
      <c r="E1507" s="1"/>
      <c r="F1507" s="1"/>
      <c r="G1507" s="1"/>
      <c r="H1507" s="1"/>
      <c r="I1507" s="1"/>
      <c r="J1507" s="1"/>
      <c r="K1507" s="1"/>
      <c r="L1507" s="1"/>
      <c r="M1507" s="1"/>
      <c r="N1507" s="1"/>
      <c r="O1507" s="1"/>
      <c r="P1507" s="1"/>
      <c r="Q1507" s="1"/>
      <c r="R1507" s="1"/>
    </row>
    <row r="1508" spans="1:18">
      <c r="A1508" s="1"/>
      <c r="B1508" s="1"/>
      <c r="C1508" s="1"/>
      <c r="D1508" s="1"/>
      <c r="E1508" s="1"/>
      <c r="F1508" s="1"/>
      <c r="G1508" s="1"/>
      <c r="H1508" s="1"/>
      <c r="I1508" s="1"/>
      <c r="J1508" s="1"/>
      <c r="K1508" s="1"/>
      <c r="L1508" s="1"/>
      <c r="M1508" s="1"/>
      <c r="N1508" s="1"/>
      <c r="O1508" s="1"/>
      <c r="P1508" s="1"/>
      <c r="Q1508" s="1"/>
      <c r="R1508" s="1"/>
    </row>
    <row r="1509" spans="1:18">
      <c r="A1509" s="1"/>
      <c r="B1509" s="1"/>
      <c r="C1509" s="1"/>
      <c r="D1509" s="1"/>
      <c r="E1509" s="1"/>
      <c r="F1509" s="1"/>
      <c r="G1509" s="1"/>
      <c r="H1509" s="1"/>
      <c r="I1509" s="1"/>
      <c r="J1509" s="1"/>
      <c r="K1509" s="1"/>
      <c r="L1509" s="1"/>
      <c r="M1509" s="1"/>
      <c r="N1509" s="1"/>
      <c r="O1509" s="1"/>
      <c r="P1509" s="1"/>
      <c r="Q1509" s="1"/>
      <c r="R1509" s="1"/>
    </row>
    <row r="1510" spans="1:18">
      <c r="A1510" s="1"/>
      <c r="B1510" s="1"/>
      <c r="C1510" s="1"/>
      <c r="D1510" s="1"/>
      <c r="E1510" s="1"/>
      <c r="F1510" s="1"/>
      <c r="G1510" s="1"/>
      <c r="H1510" s="1"/>
      <c r="I1510" s="1"/>
      <c r="J1510" s="1"/>
      <c r="K1510" s="1"/>
      <c r="L1510" s="1"/>
      <c r="M1510" s="1"/>
      <c r="N1510" s="1"/>
      <c r="O1510" s="1"/>
      <c r="P1510" s="1"/>
      <c r="Q1510" s="1"/>
      <c r="R1510" s="1"/>
    </row>
    <row r="1511" spans="1:18">
      <c r="A1511" s="1"/>
      <c r="B1511" s="1"/>
      <c r="C1511" s="1"/>
      <c r="D1511" s="1"/>
      <c r="E1511" s="1"/>
      <c r="F1511" s="1"/>
      <c r="G1511" s="1"/>
      <c r="H1511" s="1"/>
      <c r="I1511" s="1"/>
      <c r="J1511" s="1"/>
      <c r="K1511" s="1"/>
      <c r="L1511" s="1"/>
      <c r="M1511" s="1"/>
      <c r="N1511" s="1"/>
      <c r="O1511" s="1"/>
      <c r="P1511" s="1"/>
      <c r="Q1511" s="1"/>
      <c r="R1511" s="1"/>
    </row>
    <row r="1512" spans="1:18">
      <c r="A1512" s="1"/>
      <c r="B1512" s="1"/>
      <c r="C1512" s="1"/>
      <c r="D1512" s="1"/>
      <c r="E1512" s="1"/>
      <c r="F1512" s="1"/>
      <c r="G1512" s="1"/>
      <c r="H1512" s="1"/>
      <c r="I1512" s="1"/>
      <c r="J1512" s="1"/>
      <c r="K1512" s="1"/>
      <c r="L1512" s="1"/>
      <c r="M1512" s="1"/>
      <c r="N1512" s="1"/>
      <c r="O1512" s="1"/>
      <c r="P1512" s="1"/>
      <c r="Q1512" s="1"/>
      <c r="R1512" s="1"/>
    </row>
    <row r="1513" spans="1:18">
      <c r="A1513" s="1"/>
      <c r="B1513" s="1"/>
      <c r="C1513" s="1"/>
      <c r="D1513" s="1"/>
      <c r="E1513" s="1"/>
      <c r="F1513" s="1"/>
      <c r="G1513" s="1"/>
      <c r="H1513" s="1"/>
      <c r="I1513" s="1"/>
      <c r="J1513" s="1"/>
      <c r="K1513" s="1"/>
      <c r="L1513" s="1"/>
      <c r="M1513" s="1"/>
      <c r="N1513" s="1"/>
      <c r="O1513" s="1"/>
      <c r="P1513" s="1"/>
      <c r="Q1513" s="1"/>
      <c r="R1513" s="1"/>
    </row>
    <row r="1514" spans="1:18">
      <c r="A1514" s="1"/>
      <c r="B1514" s="1"/>
      <c r="C1514" s="1"/>
      <c r="D1514" s="1"/>
      <c r="E1514" s="1"/>
      <c r="F1514" s="1"/>
      <c r="G1514" s="1"/>
      <c r="H1514" s="1"/>
      <c r="I1514" s="1"/>
      <c r="J1514" s="1"/>
      <c r="K1514" s="1"/>
      <c r="L1514" s="1"/>
      <c r="M1514" s="1"/>
      <c r="N1514" s="1"/>
      <c r="O1514" s="1"/>
      <c r="P1514" s="1"/>
      <c r="Q1514" s="1"/>
      <c r="R1514" s="1"/>
    </row>
    <row r="1515" spans="1:18">
      <c r="A1515" s="1"/>
      <c r="B1515" s="1"/>
      <c r="C1515" s="1"/>
      <c r="D1515" s="1"/>
      <c r="E1515" s="1"/>
      <c r="F1515" s="1"/>
      <c r="G1515" s="1"/>
      <c r="H1515" s="1"/>
      <c r="I1515" s="1"/>
      <c r="J1515" s="1"/>
      <c r="K1515" s="1"/>
      <c r="L1515" s="1"/>
      <c r="M1515" s="1"/>
      <c r="N1515" s="1"/>
      <c r="O1515" s="1"/>
      <c r="P1515" s="1"/>
      <c r="Q1515" s="1"/>
      <c r="R1515" s="1"/>
    </row>
    <row r="1516" spans="1:18">
      <c r="A1516" s="1"/>
      <c r="B1516" s="1"/>
      <c r="C1516" s="1"/>
      <c r="D1516" s="1"/>
      <c r="E1516" s="1"/>
      <c r="F1516" s="1"/>
      <c r="G1516" s="1"/>
      <c r="H1516" s="1"/>
      <c r="I1516" s="1"/>
      <c r="J1516" s="1"/>
      <c r="K1516" s="1"/>
      <c r="L1516" s="1"/>
      <c r="M1516" s="1"/>
      <c r="N1516" s="1"/>
      <c r="O1516" s="1"/>
      <c r="P1516" s="1"/>
      <c r="Q1516" s="1"/>
      <c r="R1516" s="1"/>
    </row>
    <row r="1517" spans="1:18">
      <c r="A1517" s="1"/>
      <c r="B1517" s="1"/>
      <c r="C1517" s="1"/>
      <c r="D1517" s="1"/>
      <c r="E1517" s="1"/>
      <c r="F1517" s="1"/>
      <c r="G1517" s="1"/>
      <c r="H1517" s="1"/>
      <c r="I1517" s="1"/>
      <c r="J1517" s="1"/>
      <c r="K1517" s="1"/>
      <c r="L1517" s="1"/>
      <c r="M1517" s="1"/>
      <c r="N1517" s="1"/>
      <c r="O1517" s="1"/>
      <c r="P1517" s="1"/>
      <c r="Q1517" s="1"/>
      <c r="R1517" s="1"/>
    </row>
    <row r="1518" spans="1:18">
      <c r="A1518" s="1"/>
      <c r="B1518" s="1"/>
      <c r="C1518" s="1"/>
      <c r="D1518" s="1"/>
      <c r="E1518" s="1"/>
      <c r="F1518" s="1"/>
      <c r="G1518" s="1"/>
      <c r="H1518" s="1"/>
      <c r="I1518" s="1"/>
      <c r="J1518" s="1"/>
      <c r="K1518" s="1"/>
      <c r="L1518" s="1"/>
      <c r="M1518" s="1"/>
      <c r="N1518" s="1"/>
      <c r="O1518" s="1"/>
      <c r="P1518" s="1"/>
      <c r="Q1518" s="1"/>
      <c r="R1518" s="1"/>
    </row>
    <row r="1519" spans="1:18">
      <c r="A1519" s="1"/>
      <c r="B1519" s="1"/>
      <c r="C1519" s="1"/>
      <c r="D1519" s="1"/>
      <c r="E1519" s="1"/>
      <c r="F1519" s="1"/>
      <c r="G1519" s="1"/>
      <c r="H1519" s="1"/>
      <c r="I1519" s="1"/>
      <c r="J1519" s="1"/>
      <c r="K1519" s="1"/>
      <c r="L1519" s="1"/>
      <c r="M1519" s="1"/>
      <c r="N1519" s="1"/>
      <c r="O1519" s="1"/>
      <c r="P1519" s="1"/>
      <c r="Q1519" s="1"/>
      <c r="R1519" s="1"/>
    </row>
    <row r="1520" spans="1:18">
      <c r="A1520" s="1"/>
      <c r="B1520" s="1"/>
      <c r="C1520" s="1"/>
      <c r="D1520" s="1"/>
      <c r="E1520" s="1"/>
      <c r="F1520" s="1"/>
      <c r="G1520" s="1"/>
      <c r="H1520" s="1"/>
      <c r="I1520" s="1"/>
      <c r="J1520" s="1"/>
      <c r="K1520" s="1"/>
      <c r="L1520" s="1"/>
      <c r="M1520" s="1"/>
      <c r="N1520" s="1"/>
      <c r="O1520" s="1"/>
      <c r="P1520" s="1"/>
      <c r="Q1520" s="1"/>
      <c r="R1520" s="1"/>
    </row>
    <row r="1521" spans="1:18">
      <c r="A1521" s="1"/>
      <c r="B1521" s="1"/>
      <c r="C1521" s="1"/>
      <c r="D1521" s="1"/>
      <c r="E1521" s="1"/>
      <c r="F1521" s="1"/>
      <c r="G1521" s="1"/>
      <c r="H1521" s="1"/>
      <c r="I1521" s="1"/>
      <c r="J1521" s="1"/>
      <c r="K1521" s="1"/>
      <c r="L1521" s="1"/>
      <c r="M1521" s="1"/>
      <c r="N1521" s="1"/>
      <c r="O1521" s="1"/>
      <c r="P1521" s="1"/>
      <c r="Q1521" s="1"/>
      <c r="R1521" s="1"/>
    </row>
    <row r="1522" spans="1:18">
      <c r="A1522" s="1"/>
      <c r="B1522" s="1"/>
      <c r="C1522" s="1"/>
      <c r="D1522" s="1"/>
      <c r="E1522" s="1"/>
      <c r="F1522" s="1"/>
      <c r="G1522" s="1"/>
      <c r="H1522" s="1"/>
      <c r="I1522" s="1"/>
      <c r="J1522" s="1"/>
      <c r="K1522" s="1"/>
      <c r="L1522" s="1"/>
      <c r="M1522" s="1"/>
      <c r="N1522" s="1"/>
      <c r="O1522" s="1"/>
      <c r="P1522" s="1"/>
      <c r="Q1522" s="1"/>
      <c r="R1522" s="1"/>
    </row>
    <row r="1523" spans="1:18">
      <c r="A1523" s="1"/>
      <c r="B1523" s="1"/>
      <c r="C1523" s="1"/>
      <c r="D1523" s="1"/>
      <c r="E1523" s="1"/>
      <c r="F1523" s="1"/>
      <c r="G1523" s="1"/>
      <c r="H1523" s="1"/>
      <c r="I1523" s="1"/>
      <c r="J1523" s="1"/>
      <c r="K1523" s="1"/>
      <c r="L1523" s="1"/>
      <c r="M1523" s="1"/>
      <c r="N1523" s="1"/>
      <c r="O1523" s="1"/>
      <c r="P1523" s="1"/>
      <c r="Q1523" s="1"/>
      <c r="R1523" s="1"/>
    </row>
    <row r="1524" spans="1:18">
      <c r="A1524" s="1"/>
      <c r="B1524" s="1"/>
      <c r="C1524" s="1"/>
      <c r="D1524" s="1"/>
      <c r="E1524" s="1"/>
      <c r="F1524" s="1"/>
      <c r="G1524" s="1"/>
      <c r="H1524" s="1"/>
      <c r="I1524" s="1"/>
      <c r="J1524" s="1"/>
      <c r="K1524" s="1"/>
      <c r="L1524" s="1"/>
      <c r="M1524" s="1"/>
      <c r="N1524" s="1"/>
      <c r="O1524" s="1"/>
      <c r="P1524" s="1"/>
      <c r="Q1524" s="1"/>
      <c r="R1524" s="1"/>
    </row>
    <row r="1525" spans="1:18">
      <c r="A1525" s="1"/>
      <c r="B1525" s="1"/>
      <c r="C1525" s="1"/>
      <c r="D1525" s="1"/>
      <c r="E1525" s="1"/>
      <c r="F1525" s="1"/>
      <c r="G1525" s="1"/>
      <c r="H1525" s="1"/>
      <c r="I1525" s="1"/>
      <c r="J1525" s="1"/>
      <c r="K1525" s="1"/>
      <c r="L1525" s="1"/>
      <c r="M1525" s="1"/>
      <c r="N1525" s="1"/>
      <c r="O1525" s="1"/>
      <c r="P1525" s="1"/>
      <c r="Q1525" s="1"/>
      <c r="R1525" s="1"/>
    </row>
    <row r="1526" spans="1:18">
      <c r="A1526" s="1"/>
      <c r="B1526" s="1"/>
      <c r="C1526" s="1"/>
      <c r="D1526" s="1"/>
      <c r="E1526" s="1"/>
      <c r="F1526" s="1"/>
      <c r="G1526" s="1"/>
      <c r="H1526" s="1"/>
      <c r="I1526" s="1"/>
      <c r="J1526" s="1"/>
      <c r="K1526" s="1"/>
      <c r="L1526" s="1"/>
      <c r="M1526" s="1"/>
      <c r="N1526" s="1"/>
      <c r="O1526" s="1"/>
      <c r="P1526" s="1"/>
      <c r="Q1526" s="1"/>
      <c r="R1526" s="1"/>
    </row>
    <row r="1527" spans="1:18">
      <c r="A1527" s="1"/>
      <c r="B1527" s="1"/>
      <c r="C1527" s="1"/>
      <c r="D1527" s="1"/>
      <c r="E1527" s="1"/>
      <c r="F1527" s="1"/>
      <c r="G1527" s="1"/>
      <c r="H1527" s="1"/>
      <c r="I1527" s="1"/>
      <c r="J1527" s="1"/>
      <c r="K1527" s="1"/>
      <c r="L1527" s="1"/>
      <c r="M1527" s="1"/>
      <c r="N1527" s="1"/>
      <c r="O1527" s="1"/>
      <c r="P1527" s="1"/>
      <c r="Q1527" s="1"/>
      <c r="R1527" s="1"/>
    </row>
    <row r="1528" spans="1:18">
      <c r="A1528" s="1"/>
      <c r="B1528" s="1"/>
      <c r="C1528" s="1"/>
      <c r="D1528" s="1"/>
      <c r="E1528" s="1"/>
      <c r="F1528" s="1"/>
      <c r="G1528" s="1"/>
      <c r="H1528" s="1"/>
      <c r="I1528" s="1"/>
      <c r="J1528" s="1"/>
      <c r="K1528" s="1"/>
      <c r="L1528" s="1"/>
      <c r="M1528" s="1"/>
      <c r="N1528" s="1"/>
      <c r="O1528" s="1"/>
      <c r="P1528" s="1"/>
      <c r="Q1528" s="1"/>
      <c r="R1528" s="1"/>
    </row>
    <row r="1529" spans="1:18">
      <c r="A1529" s="1"/>
      <c r="B1529" s="1"/>
      <c r="C1529" s="1"/>
      <c r="D1529" s="1"/>
      <c r="E1529" s="1"/>
      <c r="F1529" s="1"/>
      <c r="G1529" s="1"/>
      <c r="H1529" s="1"/>
      <c r="I1529" s="1"/>
      <c r="J1529" s="1"/>
      <c r="K1529" s="1"/>
      <c r="L1529" s="1"/>
      <c r="M1529" s="1"/>
      <c r="N1529" s="1"/>
      <c r="O1529" s="1"/>
      <c r="P1529" s="1"/>
      <c r="Q1529" s="1"/>
      <c r="R1529" s="1"/>
    </row>
    <row r="1530" spans="1:18">
      <c r="A1530" s="1"/>
      <c r="B1530" s="1"/>
      <c r="C1530" s="1"/>
      <c r="D1530" s="1"/>
      <c r="E1530" s="1"/>
      <c r="F1530" s="1"/>
      <c r="G1530" s="1"/>
      <c r="H1530" s="1"/>
      <c r="I1530" s="1"/>
      <c r="J1530" s="1"/>
      <c r="K1530" s="1"/>
      <c r="L1530" s="1"/>
      <c r="M1530" s="1"/>
      <c r="N1530" s="1"/>
      <c r="O1530" s="1"/>
      <c r="P1530" s="1"/>
      <c r="Q1530" s="1"/>
      <c r="R1530" s="1"/>
    </row>
    <row r="1531" spans="1:18">
      <c r="A1531" s="1"/>
      <c r="B1531" s="1"/>
      <c r="C1531" s="1"/>
      <c r="D1531" s="1"/>
      <c r="E1531" s="1"/>
      <c r="F1531" s="1"/>
      <c r="G1531" s="1"/>
      <c r="H1531" s="1"/>
      <c r="I1531" s="1"/>
      <c r="J1531" s="1"/>
      <c r="K1531" s="1"/>
      <c r="L1531" s="1"/>
      <c r="M1531" s="1"/>
      <c r="N1531" s="1"/>
      <c r="O1531" s="1"/>
      <c r="P1531" s="1"/>
      <c r="Q1531" s="1"/>
      <c r="R1531" s="1"/>
    </row>
    <row r="1532" spans="1:18">
      <c r="A1532" s="1"/>
      <c r="B1532" s="1"/>
      <c r="C1532" s="1"/>
      <c r="D1532" s="1"/>
      <c r="E1532" s="1"/>
      <c r="F1532" s="1"/>
      <c r="G1532" s="1"/>
      <c r="H1532" s="1"/>
      <c r="I1532" s="1"/>
      <c r="J1532" s="1"/>
      <c r="K1532" s="1"/>
      <c r="L1532" s="1"/>
      <c r="M1532" s="1"/>
      <c r="N1532" s="1"/>
      <c r="O1532" s="1"/>
      <c r="P1532" s="1"/>
      <c r="Q1532" s="1"/>
      <c r="R1532" s="1"/>
    </row>
    <row r="1533" spans="1:18">
      <c r="A1533" s="1"/>
      <c r="B1533" s="1"/>
      <c r="C1533" s="1"/>
      <c r="D1533" s="1"/>
      <c r="E1533" s="1"/>
      <c r="F1533" s="1"/>
      <c r="G1533" s="1"/>
      <c r="H1533" s="1"/>
      <c r="I1533" s="1"/>
      <c r="J1533" s="1"/>
      <c r="K1533" s="1"/>
      <c r="L1533" s="1"/>
      <c r="M1533" s="1"/>
      <c r="N1533" s="1"/>
      <c r="O1533" s="1"/>
      <c r="P1533" s="1"/>
      <c r="Q1533" s="1"/>
      <c r="R1533" s="1"/>
    </row>
    <row r="1534" spans="1:18">
      <c r="A1534" s="1"/>
      <c r="B1534" s="1"/>
      <c r="C1534" s="1"/>
      <c r="D1534" s="1"/>
      <c r="E1534" s="1"/>
      <c r="F1534" s="1"/>
      <c r="G1534" s="1"/>
      <c r="H1534" s="1"/>
      <c r="I1534" s="1"/>
      <c r="J1534" s="1"/>
      <c r="K1534" s="1"/>
      <c r="L1534" s="1"/>
      <c r="M1534" s="1"/>
      <c r="N1534" s="1"/>
      <c r="O1534" s="1"/>
      <c r="P1534" s="1"/>
      <c r="Q1534" s="1"/>
      <c r="R1534" s="1"/>
    </row>
    <row r="1535" spans="1:18">
      <c r="A1535" s="1"/>
      <c r="B1535" s="1"/>
      <c r="C1535" s="1"/>
      <c r="D1535" s="1"/>
      <c r="E1535" s="1"/>
      <c r="F1535" s="1"/>
      <c r="G1535" s="1"/>
      <c r="H1535" s="1"/>
      <c r="I1535" s="1"/>
      <c r="J1535" s="1"/>
      <c r="K1535" s="1"/>
      <c r="L1535" s="1"/>
      <c r="M1535" s="1"/>
      <c r="N1535" s="1"/>
      <c r="O1535" s="1"/>
      <c r="P1535" s="1"/>
      <c r="Q1535" s="1"/>
      <c r="R1535" s="1"/>
    </row>
    <row r="1536" spans="1:18">
      <c r="A1536" s="1"/>
      <c r="B1536" s="1"/>
      <c r="C1536" s="1"/>
      <c r="D1536" s="1"/>
      <c r="E1536" s="1"/>
      <c r="F1536" s="1"/>
      <c r="G1536" s="1"/>
      <c r="H1536" s="1"/>
      <c r="I1536" s="1"/>
      <c r="J1536" s="1"/>
      <c r="K1536" s="1"/>
      <c r="L1536" s="1"/>
      <c r="M1536" s="1"/>
      <c r="N1536" s="1"/>
      <c r="O1536" s="1"/>
      <c r="P1536" s="1"/>
      <c r="Q1536" s="1"/>
      <c r="R1536" s="1"/>
    </row>
    <row r="1537" spans="1:18">
      <c r="A1537" s="1"/>
      <c r="B1537" s="1"/>
      <c r="C1537" s="1"/>
      <c r="D1537" s="1"/>
      <c r="E1537" s="1"/>
      <c r="F1537" s="1"/>
      <c r="G1537" s="1"/>
      <c r="H1537" s="1"/>
      <c r="I1537" s="1"/>
      <c r="J1537" s="1"/>
      <c r="K1537" s="1"/>
      <c r="L1537" s="1"/>
      <c r="M1537" s="1"/>
      <c r="N1537" s="1"/>
      <c r="O1537" s="1"/>
      <c r="P1537" s="1"/>
      <c r="Q1537" s="1"/>
      <c r="R1537" s="1"/>
    </row>
    <row r="1538" spans="1:18">
      <c r="A1538" s="1"/>
      <c r="B1538" s="1"/>
      <c r="C1538" s="1"/>
      <c r="D1538" s="1"/>
      <c r="E1538" s="1"/>
      <c r="F1538" s="1"/>
      <c r="G1538" s="1"/>
      <c r="H1538" s="1"/>
      <c r="I1538" s="1"/>
      <c r="J1538" s="1"/>
      <c r="K1538" s="1"/>
      <c r="L1538" s="1"/>
      <c r="M1538" s="1"/>
      <c r="N1538" s="1"/>
      <c r="O1538" s="1"/>
      <c r="P1538" s="1"/>
      <c r="Q1538" s="1"/>
      <c r="R1538" s="1"/>
    </row>
    <row r="1539" spans="1:18">
      <c r="A1539" s="1"/>
      <c r="B1539" s="1"/>
      <c r="C1539" s="1"/>
      <c r="D1539" s="1"/>
      <c r="E1539" s="1"/>
      <c r="F1539" s="1"/>
      <c r="G1539" s="1"/>
      <c r="H1539" s="1"/>
      <c r="I1539" s="1"/>
      <c r="J1539" s="1"/>
      <c r="K1539" s="1"/>
      <c r="L1539" s="1"/>
      <c r="M1539" s="1"/>
      <c r="N1539" s="1"/>
      <c r="O1539" s="1"/>
      <c r="P1539" s="1"/>
      <c r="Q1539" s="1"/>
      <c r="R1539" s="1"/>
    </row>
    <row r="1540" spans="1:18">
      <c r="A1540" s="1"/>
      <c r="B1540" s="1"/>
      <c r="C1540" s="1"/>
      <c r="D1540" s="1"/>
      <c r="E1540" s="1"/>
      <c r="F1540" s="1"/>
      <c r="G1540" s="1"/>
      <c r="H1540" s="1"/>
      <c r="I1540" s="1"/>
      <c r="J1540" s="1"/>
      <c r="K1540" s="1"/>
      <c r="L1540" s="1"/>
      <c r="M1540" s="1"/>
      <c r="N1540" s="1"/>
      <c r="O1540" s="1"/>
      <c r="P1540" s="1"/>
      <c r="Q1540" s="1"/>
      <c r="R1540" s="1"/>
    </row>
    <row r="1541" spans="1:18">
      <c r="A1541" s="1"/>
      <c r="B1541" s="1"/>
      <c r="C1541" s="1"/>
      <c r="D1541" s="1"/>
      <c r="E1541" s="1"/>
      <c r="F1541" s="1"/>
      <c r="G1541" s="1"/>
      <c r="H1541" s="1"/>
      <c r="I1541" s="1"/>
      <c r="J1541" s="1"/>
      <c r="K1541" s="1"/>
      <c r="L1541" s="1"/>
      <c r="M1541" s="1"/>
      <c r="N1541" s="1"/>
      <c r="O1541" s="1"/>
      <c r="P1541" s="1"/>
      <c r="Q1541" s="1"/>
      <c r="R1541" s="1"/>
    </row>
    <row r="1542" spans="1:18">
      <c r="A1542" s="1"/>
      <c r="B1542" s="1"/>
      <c r="C1542" s="1"/>
      <c r="D1542" s="1"/>
      <c r="E1542" s="1"/>
      <c r="F1542" s="1"/>
      <c r="G1542" s="1"/>
      <c r="H1542" s="1"/>
      <c r="I1542" s="1"/>
      <c r="J1542" s="1"/>
      <c r="K1542" s="1"/>
      <c r="L1542" s="1"/>
      <c r="M1542" s="1"/>
      <c r="N1542" s="1"/>
      <c r="O1542" s="1"/>
      <c r="P1542" s="1"/>
      <c r="Q1542" s="1"/>
      <c r="R1542" s="1"/>
    </row>
    <row r="1543" spans="1:18">
      <c r="A1543" s="1"/>
      <c r="B1543" s="1"/>
      <c r="C1543" s="1"/>
      <c r="D1543" s="1"/>
      <c r="E1543" s="1"/>
      <c r="F1543" s="1"/>
      <c r="G1543" s="1"/>
      <c r="H1543" s="1"/>
      <c r="I1543" s="1"/>
      <c r="J1543" s="1"/>
      <c r="K1543" s="1"/>
      <c r="L1543" s="1"/>
      <c r="M1543" s="1"/>
      <c r="N1543" s="1"/>
      <c r="O1543" s="1"/>
      <c r="P1543" s="1"/>
      <c r="Q1543" s="1"/>
      <c r="R1543" s="1"/>
    </row>
    <row r="1544" spans="1:18">
      <c r="A1544" s="1"/>
      <c r="B1544" s="1"/>
      <c r="C1544" s="1"/>
      <c r="D1544" s="1"/>
      <c r="E1544" s="1"/>
      <c r="F1544" s="1"/>
      <c r="G1544" s="1"/>
      <c r="H1544" s="1"/>
      <c r="I1544" s="1"/>
      <c r="J1544" s="1"/>
      <c r="K1544" s="1"/>
      <c r="L1544" s="1"/>
      <c r="M1544" s="1"/>
      <c r="N1544" s="1"/>
      <c r="O1544" s="1"/>
      <c r="P1544" s="1"/>
      <c r="Q1544" s="1"/>
      <c r="R1544" s="1"/>
    </row>
    <row r="1545" spans="1:18">
      <c r="A1545" s="1"/>
      <c r="B1545" s="1"/>
      <c r="C1545" s="1"/>
      <c r="D1545" s="1"/>
      <c r="E1545" s="1"/>
      <c r="F1545" s="1"/>
      <c r="G1545" s="1"/>
      <c r="H1545" s="1"/>
      <c r="I1545" s="1"/>
      <c r="J1545" s="1"/>
      <c r="K1545" s="1"/>
      <c r="L1545" s="1"/>
      <c r="M1545" s="1"/>
      <c r="N1545" s="1"/>
      <c r="O1545" s="1"/>
      <c r="P1545" s="1"/>
      <c r="Q1545" s="1"/>
      <c r="R1545" s="1"/>
    </row>
    <row r="1546" spans="1:18">
      <c r="A1546" s="1"/>
      <c r="B1546" s="1"/>
      <c r="C1546" s="1"/>
      <c r="D1546" s="1"/>
      <c r="E1546" s="1"/>
      <c r="F1546" s="1"/>
      <c r="G1546" s="1"/>
      <c r="H1546" s="1"/>
      <c r="I1546" s="1"/>
      <c r="J1546" s="1"/>
      <c r="K1546" s="1"/>
      <c r="L1546" s="1"/>
      <c r="M1546" s="1"/>
      <c r="N1546" s="1"/>
      <c r="O1546" s="1"/>
      <c r="P1546" s="1"/>
      <c r="Q1546" s="1"/>
      <c r="R1546" s="1"/>
    </row>
    <row r="1547" spans="1:18">
      <c r="A1547" s="1"/>
      <c r="B1547" s="1"/>
      <c r="C1547" s="1"/>
      <c r="D1547" s="1"/>
      <c r="E1547" s="1"/>
      <c r="F1547" s="1"/>
      <c r="G1547" s="1"/>
      <c r="H1547" s="1"/>
      <c r="I1547" s="1"/>
      <c r="J1547" s="1"/>
      <c r="K1547" s="1"/>
      <c r="L1547" s="1"/>
      <c r="M1547" s="1"/>
      <c r="N1547" s="1"/>
      <c r="O1547" s="1"/>
      <c r="P1547" s="1"/>
      <c r="Q1547" s="1"/>
      <c r="R1547" s="1"/>
    </row>
    <row r="1548" spans="1:18">
      <c r="A1548" s="1"/>
      <c r="B1548" s="1"/>
      <c r="C1548" s="1"/>
      <c r="D1548" s="1"/>
      <c r="E1548" s="1"/>
      <c r="F1548" s="1"/>
      <c r="G1548" s="1"/>
      <c r="H1548" s="1"/>
      <c r="I1548" s="1"/>
      <c r="J1548" s="1"/>
      <c r="K1548" s="1"/>
      <c r="L1548" s="1"/>
      <c r="M1548" s="1"/>
      <c r="N1548" s="1"/>
      <c r="O1548" s="1"/>
      <c r="P1548" s="1"/>
      <c r="Q1548" s="1"/>
      <c r="R1548" s="1"/>
    </row>
    <row r="1549" spans="1:18">
      <c r="A1549" s="1"/>
      <c r="B1549" s="1"/>
      <c r="C1549" s="1"/>
      <c r="D1549" s="1"/>
      <c r="E1549" s="1"/>
      <c r="F1549" s="1"/>
      <c r="G1549" s="1"/>
      <c r="H1549" s="1"/>
      <c r="I1549" s="1"/>
      <c r="J1549" s="1"/>
      <c r="K1549" s="1"/>
      <c r="L1549" s="1"/>
      <c r="M1549" s="1"/>
      <c r="N1549" s="1"/>
      <c r="O1549" s="1"/>
      <c r="P1549" s="1"/>
      <c r="Q1549" s="1"/>
      <c r="R1549" s="1"/>
    </row>
    <row r="1550" spans="1:18">
      <c r="A1550" s="1"/>
      <c r="B1550" s="1"/>
      <c r="C1550" s="1"/>
      <c r="D1550" s="1"/>
      <c r="E1550" s="1"/>
      <c r="F1550" s="1"/>
      <c r="G1550" s="1"/>
      <c r="H1550" s="1"/>
      <c r="I1550" s="1"/>
      <c r="J1550" s="1"/>
      <c r="K1550" s="1"/>
      <c r="L1550" s="1"/>
      <c r="M1550" s="1"/>
      <c r="N1550" s="1"/>
      <c r="O1550" s="1"/>
      <c r="P1550" s="1"/>
      <c r="Q1550" s="1"/>
      <c r="R1550" s="1"/>
    </row>
    <row r="1551" spans="1:18">
      <c r="A1551" s="1"/>
      <c r="B1551" s="1"/>
      <c r="C1551" s="1"/>
      <c r="D1551" s="1"/>
      <c r="E1551" s="1"/>
      <c r="F1551" s="1"/>
      <c r="G1551" s="1"/>
      <c r="H1551" s="1"/>
      <c r="I1551" s="1"/>
      <c r="J1551" s="1"/>
      <c r="K1551" s="1"/>
      <c r="L1551" s="1"/>
      <c r="M1551" s="1"/>
      <c r="N1551" s="1"/>
      <c r="O1551" s="1"/>
      <c r="P1551" s="1"/>
      <c r="Q1551" s="1"/>
      <c r="R1551" s="1"/>
    </row>
    <row r="1552" spans="1:18">
      <c r="A1552" s="1"/>
      <c r="B1552" s="1"/>
      <c r="C1552" s="1"/>
      <c r="D1552" s="1"/>
      <c r="E1552" s="1"/>
      <c r="F1552" s="1"/>
      <c r="G1552" s="1"/>
      <c r="H1552" s="1"/>
      <c r="I1552" s="1"/>
      <c r="J1552" s="1"/>
      <c r="K1552" s="1"/>
      <c r="L1552" s="1"/>
      <c r="M1552" s="1"/>
      <c r="N1552" s="1"/>
      <c r="O1552" s="1"/>
      <c r="P1552" s="1"/>
      <c r="Q1552" s="1"/>
      <c r="R1552" s="1"/>
    </row>
    <row r="1553" spans="1:18">
      <c r="A1553" s="1"/>
      <c r="B1553" s="1"/>
      <c r="C1553" s="1"/>
      <c r="D1553" s="1"/>
      <c r="E1553" s="1"/>
      <c r="F1553" s="1"/>
      <c r="G1553" s="1"/>
      <c r="H1553" s="1"/>
      <c r="I1553" s="1"/>
      <c r="J1553" s="1"/>
      <c r="K1553" s="1"/>
      <c r="L1553" s="1"/>
      <c r="M1553" s="1"/>
      <c r="N1553" s="1"/>
      <c r="O1553" s="1"/>
      <c r="P1553" s="1"/>
      <c r="Q1553" s="1"/>
      <c r="R1553" s="1"/>
    </row>
    <row r="1554" spans="1:18">
      <c r="A1554" s="1"/>
      <c r="B1554" s="1"/>
      <c r="C1554" s="1"/>
      <c r="D1554" s="1"/>
      <c r="E1554" s="1"/>
      <c r="F1554" s="1"/>
      <c r="G1554" s="1"/>
      <c r="H1554" s="1"/>
      <c r="I1554" s="1"/>
      <c r="J1554" s="1"/>
      <c r="K1554" s="1"/>
      <c r="L1554" s="1"/>
      <c r="M1554" s="1"/>
      <c r="N1554" s="1"/>
      <c r="O1554" s="1"/>
      <c r="P1554" s="1"/>
      <c r="Q1554" s="1"/>
      <c r="R1554" s="1"/>
    </row>
    <row r="1555" spans="1:18">
      <c r="A1555" s="1"/>
      <c r="B1555" s="1"/>
      <c r="C1555" s="1"/>
      <c r="D1555" s="1"/>
      <c r="E1555" s="1"/>
      <c r="F1555" s="1"/>
      <c r="G1555" s="1"/>
      <c r="H1555" s="1"/>
      <c r="I1555" s="1"/>
      <c r="J1555" s="1"/>
      <c r="K1555" s="1"/>
      <c r="L1555" s="1"/>
      <c r="M1555" s="1"/>
      <c r="N1555" s="1"/>
      <c r="O1555" s="1"/>
      <c r="P1555" s="1"/>
      <c r="Q1555" s="1"/>
      <c r="R1555" s="1"/>
    </row>
    <row r="1556" spans="1:18">
      <c r="A1556" s="1"/>
      <c r="B1556" s="1"/>
      <c r="C1556" s="1"/>
      <c r="D1556" s="1"/>
      <c r="E1556" s="1"/>
      <c r="F1556" s="1"/>
      <c r="G1556" s="1"/>
      <c r="H1556" s="1"/>
      <c r="I1556" s="1"/>
      <c r="J1556" s="1"/>
      <c r="K1556" s="1"/>
      <c r="L1556" s="1"/>
      <c r="M1556" s="1"/>
      <c r="N1556" s="1"/>
      <c r="O1556" s="1"/>
      <c r="P1556" s="1"/>
      <c r="Q1556" s="1"/>
      <c r="R1556" s="1"/>
    </row>
    <row r="1557" spans="1:18">
      <c r="A1557" s="1"/>
      <c r="B1557" s="1"/>
      <c r="C1557" s="1"/>
      <c r="D1557" s="1"/>
      <c r="E1557" s="1"/>
      <c r="F1557" s="1"/>
      <c r="G1557" s="1"/>
      <c r="H1557" s="1"/>
      <c r="I1557" s="1"/>
      <c r="J1557" s="1"/>
      <c r="K1557" s="1"/>
      <c r="L1557" s="1"/>
      <c r="M1557" s="1"/>
      <c r="N1557" s="1"/>
      <c r="O1557" s="1"/>
      <c r="P1557" s="1"/>
      <c r="Q1557" s="1"/>
      <c r="R1557" s="1"/>
    </row>
    <row r="1558" spans="1:18">
      <c r="A1558" s="1"/>
      <c r="B1558" s="1"/>
      <c r="C1558" s="1"/>
      <c r="D1558" s="1"/>
      <c r="E1558" s="1"/>
      <c r="F1558" s="1"/>
      <c r="G1558" s="1"/>
      <c r="H1558" s="1"/>
      <c r="I1558" s="1"/>
      <c r="J1558" s="1"/>
      <c r="K1558" s="1"/>
      <c r="L1558" s="1"/>
      <c r="M1558" s="1"/>
      <c r="N1558" s="1"/>
      <c r="O1558" s="1"/>
      <c r="P1558" s="1"/>
      <c r="Q1558" s="1"/>
      <c r="R1558" s="1"/>
    </row>
    <row r="1559" spans="1:18">
      <c r="A1559" s="1"/>
      <c r="B1559" s="1"/>
      <c r="C1559" s="1"/>
      <c r="D1559" s="1"/>
      <c r="E1559" s="1"/>
      <c r="F1559" s="1"/>
      <c r="G1559" s="1"/>
      <c r="H1559" s="1"/>
      <c r="I1559" s="1"/>
      <c r="J1559" s="1"/>
      <c r="K1559" s="1"/>
      <c r="L1559" s="1"/>
      <c r="M1559" s="1"/>
      <c r="N1559" s="1"/>
      <c r="O1559" s="1"/>
      <c r="P1559" s="1"/>
      <c r="Q1559" s="1"/>
      <c r="R1559" s="1"/>
    </row>
    <row r="1560" spans="1:18">
      <c r="A1560" s="1"/>
      <c r="B1560" s="1"/>
      <c r="C1560" s="1"/>
      <c r="D1560" s="1"/>
      <c r="E1560" s="1"/>
      <c r="F1560" s="1"/>
      <c r="G1560" s="1"/>
      <c r="H1560" s="1"/>
      <c r="I1560" s="1"/>
      <c r="J1560" s="1"/>
      <c r="K1560" s="1"/>
      <c r="L1560" s="1"/>
      <c r="M1560" s="1"/>
      <c r="N1560" s="1"/>
      <c r="O1560" s="1"/>
      <c r="P1560" s="1"/>
      <c r="Q1560" s="1"/>
      <c r="R1560" s="1"/>
    </row>
    <row r="1561" spans="1:18">
      <c r="A1561" s="1"/>
      <c r="B1561" s="1"/>
      <c r="C1561" s="1"/>
      <c r="D1561" s="1"/>
      <c r="E1561" s="1"/>
      <c r="F1561" s="1"/>
      <c r="G1561" s="1"/>
      <c r="H1561" s="1"/>
      <c r="I1561" s="1"/>
      <c r="J1561" s="1"/>
      <c r="K1561" s="1"/>
      <c r="L1561" s="1"/>
      <c r="M1561" s="1"/>
      <c r="N1561" s="1"/>
      <c r="O1561" s="1"/>
      <c r="P1561" s="1"/>
      <c r="Q1561" s="1"/>
      <c r="R1561" s="1"/>
    </row>
    <row r="1562" spans="1:18">
      <c r="A1562" s="1"/>
      <c r="B1562" s="1"/>
      <c r="C1562" s="1"/>
      <c r="D1562" s="1"/>
      <c r="E1562" s="1"/>
      <c r="F1562" s="1"/>
      <c r="G1562" s="1"/>
      <c r="H1562" s="1"/>
      <c r="I1562" s="1"/>
      <c r="J1562" s="1"/>
      <c r="K1562" s="1"/>
      <c r="L1562" s="1"/>
      <c r="M1562" s="1"/>
      <c r="N1562" s="1"/>
      <c r="O1562" s="1"/>
      <c r="P1562" s="1"/>
      <c r="Q1562" s="1"/>
      <c r="R1562" s="1"/>
    </row>
    <row r="1563" spans="1:18">
      <c r="A1563" s="1"/>
      <c r="B1563" s="1"/>
      <c r="C1563" s="1"/>
      <c r="D1563" s="1"/>
      <c r="E1563" s="1"/>
      <c r="F1563" s="1"/>
      <c r="G1563" s="1"/>
      <c r="H1563" s="1"/>
      <c r="I1563" s="1"/>
      <c r="J1563" s="1"/>
      <c r="K1563" s="1"/>
      <c r="L1563" s="1"/>
      <c r="M1563" s="1"/>
      <c r="N1563" s="1"/>
      <c r="O1563" s="1"/>
      <c r="P1563" s="1"/>
      <c r="Q1563" s="1"/>
      <c r="R1563" s="1"/>
    </row>
    <row r="1564" spans="1:18">
      <c r="A1564" s="1"/>
      <c r="B1564" s="1"/>
      <c r="C1564" s="1"/>
      <c r="D1564" s="1"/>
      <c r="E1564" s="1"/>
      <c r="F1564" s="1"/>
      <c r="G1564" s="1"/>
      <c r="H1564" s="1"/>
      <c r="I1564" s="1"/>
      <c r="J1564" s="1"/>
      <c r="K1564" s="1"/>
      <c r="L1564" s="1"/>
      <c r="M1564" s="1"/>
      <c r="N1564" s="1"/>
      <c r="O1564" s="1"/>
      <c r="P1564" s="1"/>
      <c r="Q1564" s="1"/>
      <c r="R1564" s="1"/>
    </row>
    <row r="1565" spans="1:18">
      <c r="A1565" s="1"/>
      <c r="B1565" s="1"/>
      <c r="C1565" s="1"/>
      <c r="D1565" s="1"/>
      <c r="E1565" s="1"/>
      <c r="F1565" s="1"/>
      <c r="G1565" s="1"/>
      <c r="H1565" s="1"/>
      <c r="I1565" s="1"/>
      <c r="J1565" s="1"/>
      <c r="K1565" s="1"/>
      <c r="L1565" s="1"/>
      <c r="M1565" s="1"/>
      <c r="N1565" s="1"/>
      <c r="O1565" s="1"/>
      <c r="P1565" s="1"/>
      <c r="Q1565" s="1"/>
      <c r="R1565" s="1"/>
    </row>
    <row r="1566" spans="1:18">
      <c r="A1566" s="1"/>
      <c r="B1566" s="1"/>
      <c r="C1566" s="1"/>
      <c r="D1566" s="1"/>
      <c r="E1566" s="1"/>
      <c r="F1566" s="1"/>
      <c r="G1566" s="1"/>
      <c r="H1566" s="1"/>
      <c r="I1566" s="1"/>
      <c r="J1566" s="1"/>
      <c r="K1566" s="1"/>
      <c r="L1566" s="1"/>
      <c r="M1566" s="1"/>
      <c r="N1566" s="1"/>
      <c r="O1566" s="1"/>
      <c r="P1566" s="1"/>
      <c r="Q1566" s="1"/>
      <c r="R1566" s="1"/>
    </row>
    <row r="1567" spans="1:18">
      <c r="A1567" s="1"/>
      <c r="B1567" s="1"/>
      <c r="C1567" s="1"/>
      <c r="D1567" s="1"/>
      <c r="E1567" s="1"/>
      <c r="F1567" s="1"/>
      <c r="G1567" s="1"/>
      <c r="H1567" s="1"/>
      <c r="I1567" s="1"/>
      <c r="J1567" s="1"/>
      <c r="K1567" s="1"/>
      <c r="L1567" s="1"/>
      <c r="M1567" s="1"/>
      <c r="N1567" s="1"/>
      <c r="O1567" s="1"/>
      <c r="P1567" s="1"/>
      <c r="Q1567" s="1"/>
      <c r="R1567" s="1"/>
    </row>
    <row r="1568" spans="1:18">
      <c r="A1568" s="1"/>
      <c r="B1568" s="1"/>
      <c r="C1568" s="1"/>
      <c r="D1568" s="1"/>
      <c r="E1568" s="1"/>
      <c r="F1568" s="1"/>
      <c r="G1568" s="1"/>
      <c r="H1568" s="1"/>
      <c r="I1568" s="1"/>
      <c r="J1568" s="1"/>
      <c r="K1568" s="1"/>
      <c r="L1568" s="1"/>
      <c r="M1568" s="1"/>
      <c r="N1568" s="1"/>
      <c r="O1568" s="1"/>
      <c r="P1568" s="1"/>
      <c r="Q1568" s="1"/>
      <c r="R1568" s="1"/>
    </row>
    <row r="1569" spans="1:18">
      <c r="A1569" s="1"/>
      <c r="B1569" s="1"/>
      <c r="C1569" s="1"/>
      <c r="D1569" s="1"/>
      <c r="E1569" s="1"/>
      <c r="F1569" s="1"/>
      <c r="G1569" s="1"/>
      <c r="H1569" s="1"/>
      <c r="I1569" s="1"/>
      <c r="J1569" s="1"/>
      <c r="K1569" s="1"/>
      <c r="L1569" s="1"/>
      <c r="M1569" s="1"/>
      <c r="N1569" s="1"/>
      <c r="O1569" s="1"/>
      <c r="P1569" s="1"/>
      <c r="Q1569" s="1"/>
      <c r="R1569" s="1"/>
    </row>
    <row r="1570" spans="1:18">
      <c r="A1570" s="1"/>
      <c r="B1570" s="1"/>
      <c r="C1570" s="1"/>
      <c r="D1570" s="1"/>
      <c r="E1570" s="1"/>
      <c r="F1570" s="1"/>
      <c r="G1570" s="1"/>
      <c r="H1570" s="1"/>
      <c r="I1570" s="1"/>
      <c r="J1570" s="1"/>
      <c r="K1570" s="1"/>
      <c r="L1570" s="1"/>
      <c r="M1570" s="1"/>
      <c r="N1570" s="1"/>
      <c r="O1570" s="1"/>
      <c r="P1570" s="1"/>
      <c r="Q1570" s="1"/>
      <c r="R1570" s="1"/>
    </row>
    <row r="1571" spans="1:18">
      <c r="A1571" s="1"/>
      <c r="B1571" s="1"/>
      <c r="C1571" s="1"/>
      <c r="D1571" s="1"/>
      <c r="E1571" s="1"/>
      <c r="F1571" s="1"/>
      <c r="G1571" s="1"/>
      <c r="H1571" s="1"/>
      <c r="I1571" s="1"/>
      <c r="J1571" s="1"/>
      <c r="K1571" s="1"/>
      <c r="L1571" s="1"/>
      <c r="M1571" s="1"/>
      <c r="N1571" s="1"/>
      <c r="O1571" s="1"/>
      <c r="P1571" s="1"/>
      <c r="Q1571" s="1"/>
      <c r="R1571" s="1"/>
    </row>
    <row r="1572" spans="1:18">
      <c r="A1572" s="1"/>
      <c r="B1572" s="1"/>
      <c r="C1572" s="1"/>
      <c r="D1572" s="1"/>
      <c r="E1572" s="1"/>
      <c r="F1572" s="1"/>
      <c r="G1572" s="1"/>
      <c r="H1572" s="1"/>
      <c r="I1572" s="1"/>
      <c r="J1572" s="1"/>
      <c r="K1572" s="1"/>
      <c r="L1572" s="1"/>
      <c r="M1572" s="1"/>
      <c r="N1572" s="1"/>
      <c r="O1572" s="1"/>
      <c r="P1572" s="1"/>
      <c r="Q1572" s="1"/>
      <c r="R1572" s="1"/>
    </row>
    <row r="1573" spans="1:18">
      <c r="A1573" s="1"/>
      <c r="B1573" s="1"/>
      <c r="C1573" s="1"/>
      <c r="D1573" s="1"/>
      <c r="E1573" s="1"/>
      <c r="F1573" s="1"/>
      <c r="G1573" s="1"/>
      <c r="H1573" s="1"/>
      <c r="I1573" s="1"/>
      <c r="J1573" s="1"/>
      <c r="K1573" s="1"/>
      <c r="L1573" s="1"/>
      <c r="M1573" s="1"/>
      <c r="N1573" s="1"/>
      <c r="O1573" s="1"/>
      <c r="P1573" s="1"/>
      <c r="Q1573" s="1"/>
      <c r="R1573" s="1"/>
    </row>
    <row r="1574" spans="1:18">
      <c r="A1574" s="1"/>
      <c r="B1574" s="1"/>
      <c r="C1574" s="1"/>
      <c r="D1574" s="1"/>
      <c r="E1574" s="1"/>
      <c r="F1574" s="1"/>
      <c r="G1574" s="1"/>
      <c r="H1574" s="1"/>
      <c r="I1574" s="1"/>
      <c r="J1574" s="1"/>
      <c r="K1574" s="1"/>
      <c r="L1574" s="1"/>
      <c r="M1574" s="1"/>
      <c r="N1574" s="1"/>
      <c r="O1574" s="1"/>
      <c r="P1574" s="1"/>
      <c r="Q1574" s="1"/>
      <c r="R1574" s="1"/>
    </row>
    <row r="1575" spans="1:18">
      <c r="A1575" s="1"/>
      <c r="B1575" s="1"/>
      <c r="C1575" s="1"/>
      <c r="D1575" s="1"/>
      <c r="E1575" s="1"/>
      <c r="F1575" s="1"/>
      <c r="G1575" s="1"/>
      <c r="H1575" s="1"/>
      <c r="I1575" s="1"/>
      <c r="J1575" s="1"/>
      <c r="K1575" s="1"/>
      <c r="L1575" s="1"/>
      <c r="M1575" s="1"/>
      <c r="N1575" s="1"/>
      <c r="O1575" s="1"/>
      <c r="P1575" s="1"/>
      <c r="Q1575" s="1"/>
      <c r="R1575" s="1"/>
    </row>
    <row r="1576" spans="1:18">
      <c r="A1576" s="1"/>
      <c r="B1576" s="1"/>
      <c r="C1576" s="1"/>
      <c r="D1576" s="1"/>
      <c r="E1576" s="1"/>
      <c r="F1576" s="1"/>
      <c r="G1576" s="1"/>
      <c r="H1576" s="1"/>
      <c r="I1576" s="1"/>
      <c r="J1576" s="1"/>
      <c r="K1576" s="1"/>
      <c r="L1576" s="1"/>
      <c r="M1576" s="1"/>
      <c r="N1576" s="1"/>
      <c r="O1576" s="1"/>
      <c r="P1576" s="1"/>
      <c r="Q1576" s="1"/>
      <c r="R1576" s="1"/>
    </row>
    <row r="1577" spans="1:18">
      <c r="A1577" s="1"/>
      <c r="B1577" s="1"/>
      <c r="C1577" s="1"/>
      <c r="D1577" s="1"/>
      <c r="E1577" s="1"/>
      <c r="F1577" s="1"/>
      <c r="G1577" s="1"/>
      <c r="H1577" s="1"/>
      <c r="I1577" s="1"/>
      <c r="J1577" s="1"/>
      <c r="K1577" s="1"/>
      <c r="L1577" s="1"/>
      <c r="M1577" s="1"/>
      <c r="N1577" s="1"/>
      <c r="O1577" s="1"/>
      <c r="P1577" s="1"/>
      <c r="Q1577" s="1"/>
      <c r="R1577" s="1"/>
    </row>
    <row r="1578" spans="1:18">
      <c r="A1578" s="1"/>
      <c r="B1578" s="1"/>
      <c r="C1578" s="1"/>
      <c r="D1578" s="1"/>
      <c r="E1578" s="1"/>
      <c r="F1578" s="1"/>
      <c r="G1578" s="1"/>
      <c r="H1578" s="1"/>
      <c r="I1578" s="1"/>
      <c r="J1578" s="1"/>
      <c r="K1578" s="1"/>
      <c r="L1578" s="1"/>
      <c r="M1578" s="1"/>
      <c r="N1578" s="1"/>
      <c r="O1578" s="1"/>
      <c r="P1578" s="1"/>
      <c r="Q1578" s="1"/>
      <c r="R1578" s="1"/>
    </row>
    <row r="1579" spans="1:18">
      <c r="A1579" s="1"/>
      <c r="B1579" s="1"/>
      <c r="C1579" s="1"/>
      <c r="D1579" s="1"/>
      <c r="E1579" s="1"/>
      <c r="F1579" s="1"/>
      <c r="G1579" s="1"/>
      <c r="H1579" s="1"/>
      <c r="I1579" s="1"/>
      <c r="J1579" s="1"/>
      <c r="K1579" s="1"/>
      <c r="L1579" s="1"/>
      <c r="M1579" s="1"/>
      <c r="N1579" s="1"/>
      <c r="O1579" s="1"/>
      <c r="P1579" s="1"/>
      <c r="Q1579" s="1"/>
      <c r="R1579" s="1"/>
    </row>
    <row r="1580" spans="1:18">
      <c r="A1580" s="1"/>
      <c r="B1580" s="1"/>
      <c r="C1580" s="1"/>
      <c r="D1580" s="1"/>
      <c r="E1580" s="1"/>
      <c r="F1580" s="1"/>
      <c r="G1580" s="1"/>
      <c r="H1580" s="1"/>
      <c r="I1580" s="1"/>
      <c r="J1580" s="1"/>
      <c r="K1580" s="1"/>
      <c r="L1580" s="1"/>
      <c r="M1580" s="1"/>
      <c r="N1580" s="1"/>
      <c r="O1580" s="1"/>
      <c r="P1580" s="1"/>
      <c r="Q1580" s="1"/>
      <c r="R1580" s="1"/>
    </row>
    <row r="1581" spans="1:18">
      <c r="A1581" s="1"/>
      <c r="B1581" s="1"/>
      <c r="C1581" s="1"/>
      <c r="D1581" s="1"/>
      <c r="E1581" s="1"/>
      <c r="F1581" s="1"/>
      <c r="G1581" s="1"/>
      <c r="H1581" s="1"/>
      <c r="I1581" s="1"/>
      <c r="J1581" s="1"/>
      <c r="K1581" s="1"/>
      <c r="L1581" s="1"/>
      <c r="M1581" s="1"/>
      <c r="N1581" s="1"/>
      <c r="O1581" s="1"/>
      <c r="P1581" s="1"/>
      <c r="Q1581" s="1"/>
      <c r="R1581" s="1"/>
    </row>
    <row r="1582" spans="1:18">
      <c r="A1582" s="1"/>
      <c r="B1582" s="1"/>
      <c r="C1582" s="1"/>
      <c r="D1582" s="1"/>
      <c r="E1582" s="1"/>
      <c r="F1582" s="1"/>
      <c r="G1582" s="1"/>
      <c r="H1582" s="1"/>
      <c r="I1582" s="1"/>
      <c r="J1582" s="1"/>
      <c r="K1582" s="1"/>
      <c r="L1582" s="1"/>
      <c r="M1582" s="1"/>
      <c r="N1582" s="1"/>
      <c r="O1582" s="1"/>
      <c r="P1582" s="1"/>
      <c r="Q1582" s="1"/>
      <c r="R1582" s="1"/>
    </row>
    <row r="1583" spans="1:18">
      <c r="A1583" s="1"/>
      <c r="B1583" s="1"/>
      <c r="C1583" s="1"/>
      <c r="D1583" s="1"/>
      <c r="E1583" s="1"/>
      <c r="F1583" s="1"/>
      <c r="G1583" s="1"/>
      <c r="H1583" s="1"/>
      <c r="I1583" s="1"/>
      <c r="J1583" s="1"/>
      <c r="K1583" s="1"/>
      <c r="L1583" s="1"/>
      <c r="M1583" s="1"/>
      <c r="N1583" s="1"/>
      <c r="O1583" s="1"/>
      <c r="P1583" s="1"/>
      <c r="Q1583" s="1"/>
      <c r="R1583" s="1"/>
    </row>
    <row r="1584" spans="1:18">
      <c r="A1584" s="1"/>
      <c r="B1584" s="1"/>
      <c r="C1584" s="1"/>
      <c r="D1584" s="1"/>
      <c r="E1584" s="1"/>
      <c r="F1584" s="1"/>
      <c r="G1584" s="1"/>
      <c r="H1584" s="1"/>
      <c r="I1584" s="1"/>
      <c r="J1584" s="1"/>
      <c r="K1584" s="1"/>
      <c r="L1584" s="1"/>
      <c r="M1584" s="1"/>
      <c r="N1584" s="1"/>
      <c r="O1584" s="1"/>
      <c r="P1584" s="1"/>
      <c r="Q1584" s="1"/>
      <c r="R1584" s="1"/>
    </row>
    <row r="1585" spans="1:18">
      <c r="A1585" s="1"/>
      <c r="B1585" s="1"/>
      <c r="C1585" s="1"/>
      <c r="D1585" s="1"/>
      <c r="E1585" s="1"/>
      <c r="F1585" s="1"/>
      <c r="G1585" s="1"/>
      <c r="H1585" s="1"/>
      <c r="I1585" s="1"/>
      <c r="J1585" s="1"/>
      <c r="K1585" s="1"/>
      <c r="L1585" s="1"/>
      <c r="M1585" s="1"/>
      <c r="N1585" s="1"/>
      <c r="O1585" s="1"/>
      <c r="P1585" s="1"/>
      <c r="Q1585" s="1"/>
      <c r="R1585" s="1"/>
    </row>
    <row r="1586" spans="1:18">
      <c r="A1586" s="1"/>
      <c r="B1586" s="1"/>
      <c r="C1586" s="1"/>
      <c r="D1586" s="1"/>
      <c r="E1586" s="1"/>
      <c r="F1586" s="1"/>
      <c r="G1586" s="1"/>
      <c r="H1586" s="1"/>
      <c r="I1586" s="1"/>
      <c r="J1586" s="1"/>
      <c r="K1586" s="1"/>
      <c r="L1586" s="1"/>
      <c r="M1586" s="1"/>
      <c r="N1586" s="1"/>
      <c r="O1586" s="1"/>
      <c r="P1586" s="1"/>
      <c r="Q1586" s="1"/>
      <c r="R1586" s="1"/>
    </row>
    <row r="1587" spans="1:18">
      <c r="A1587" s="1"/>
      <c r="B1587" s="1"/>
      <c r="C1587" s="1"/>
      <c r="D1587" s="1"/>
      <c r="E1587" s="1"/>
      <c r="F1587" s="1"/>
      <c r="G1587" s="1"/>
      <c r="H1587" s="1"/>
      <c r="I1587" s="1"/>
      <c r="J1587" s="1"/>
      <c r="K1587" s="1"/>
      <c r="L1587" s="1"/>
      <c r="M1587" s="1"/>
      <c r="N1587" s="1"/>
      <c r="O1587" s="1"/>
      <c r="P1587" s="1"/>
      <c r="Q1587" s="1"/>
      <c r="R1587" s="1"/>
    </row>
    <row r="1588" spans="1:18">
      <c r="A1588" s="1"/>
      <c r="B1588" s="1"/>
      <c r="C1588" s="1"/>
      <c r="D1588" s="1"/>
      <c r="E1588" s="1"/>
      <c r="F1588" s="1"/>
      <c r="G1588" s="1"/>
      <c r="H1588" s="1"/>
      <c r="I1588" s="1"/>
      <c r="J1588" s="1"/>
      <c r="K1588" s="1"/>
      <c r="L1588" s="1"/>
      <c r="M1588" s="1"/>
      <c r="N1588" s="1"/>
      <c r="O1588" s="1"/>
      <c r="P1588" s="1"/>
      <c r="Q1588" s="1"/>
      <c r="R1588" s="1"/>
    </row>
    <row r="1589" spans="1:18">
      <c r="A1589" s="1"/>
      <c r="B1589" s="1"/>
      <c r="C1589" s="1"/>
      <c r="D1589" s="1"/>
      <c r="E1589" s="1"/>
      <c r="F1589" s="1"/>
      <c r="G1589" s="1"/>
      <c r="H1589" s="1"/>
      <c r="I1589" s="1"/>
      <c r="J1589" s="1"/>
      <c r="K1589" s="1"/>
      <c r="L1589" s="1"/>
      <c r="M1589" s="1"/>
      <c r="N1589" s="1"/>
      <c r="O1589" s="1"/>
      <c r="P1589" s="1"/>
      <c r="Q1589" s="1"/>
      <c r="R1589" s="1"/>
    </row>
    <row r="1590" spans="1:18">
      <c r="A1590" s="1"/>
      <c r="B1590" s="1"/>
      <c r="C1590" s="1"/>
      <c r="D1590" s="1"/>
      <c r="E1590" s="1"/>
      <c r="F1590" s="1"/>
      <c r="G1590" s="1"/>
      <c r="H1590" s="1"/>
      <c r="I1590" s="1"/>
      <c r="J1590" s="1"/>
      <c r="K1590" s="1"/>
      <c r="L1590" s="1"/>
      <c r="M1590" s="1"/>
      <c r="N1590" s="1"/>
      <c r="O1590" s="1"/>
      <c r="P1590" s="1"/>
      <c r="Q1590" s="1"/>
      <c r="R1590" s="1"/>
    </row>
    <row r="1591" spans="1:18">
      <c r="A1591" s="1"/>
      <c r="B1591" s="1"/>
      <c r="C1591" s="1"/>
      <c r="D1591" s="1"/>
      <c r="E1591" s="1"/>
      <c r="F1591" s="1"/>
      <c r="G1591" s="1"/>
      <c r="H1591" s="1"/>
      <c r="I1591" s="1"/>
      <c r="J1591" s="1"/>
      <c r="K1591" s="1"/>
      <c r="L1591" s="1"/>
      <c r="M1591" s="1"/>
      <c r="N1591" s="1"/>
      <c r="O1591" s="1"/>
      <c r="P1591" s="1"/>
      <c r="Q1591" s="1"/>
      <c r="R1591" s="1"/>
    </row>
    <row r="1592" spans="1:18">
      <c r="A1592" s="1"/>
      <c r="B1592" s="1"/>
      <c r="C1592" s="1"/>
      <c r="D1592" s="1"/>
      <c r="E1592" s="1"/>
      <c r="F1592" s="1"/>
      <c r="G1592" s="1"/>
      <c r="H1592" s="1"/>
      <c r="I1592" s="1"/>
      <c r="J1592" s="1"/>
      <c r="K1592" s="1"/>
      <c r="L1592" s="1"/>
      <c r="M1592" s="1"/>
      <c r="N1592" s="1"/>
      <c r="O1592" s="1"/>
      <c r="P1592" s="1"/>
      <c r="Q1592" s="1"/>
      <c r="R1592" s="1"/>
    </row>
    <row r="1593" spans="1:18">
      <c r="A1593" s="1"/>
      <c r="B1593" s="1"/>
      <c r="C1593" s="1"/>
      <c r="D1593" s="1"/>
      <c r="E1593" s="1"/>
      <c r="F1593" s="1"/>
      <c r="G1593" s="1"/>
      <c r="H1593" s="1"/>
      <c r="I1593" s="1"/>
      <c r="J1593" s="1"/>
      <c r="K1593" s="1"/>
      <c r="L1593" s="1"/>
      <c r="M1593" s="1"/>
      <c r="N1593" s="1"/>
      <c r="O1593" s="1"/>
      <c r="P1593" s="1"/>
      <c r="Q1593" s="1"/>
      <c r="R1593" s="1"/>
    </row>
    <row r="1594" spans="1:18">
      <c r="A1594" s="1"/>
      <c r="B1594" s="1"/>
      <c r="C1594" s="1"/>
      <c r="D1594" s="1"/>
      <c r="E1594" s="1"/>
      <c r="F1594" s="1"/>
      <c r="G1594" s="1"/>
      <c r="H1594" s="1"/>
      <c r="I1594" s="1"/>
      <c r="J1594" s="1"/>
      <c r="K1594" s="1"/>
      <c r="L1594" s="1"/>
      <c r="M1594" s="1"/>
      <c r="N1594" s="1"/>
      <c r="O1594" s="1"/>
      <c r="P1594" s="1"/>
      <c r="Q1594" s="1"/>
      <c r="R1594" s="1"/>
    </row>
    <row r="1595" spans="1:18">
      <c r="A1595" s="1"/>
      <c r="B1595" s="1"/>
      <c r="C1595" s="1"/>
      <c r="D1595" s="1"/>
      <c r="E1595" s="1"/>
      <c r="F1595" s="1"/>
      <c r="G1595" s="1"/>
      <c r="H1595" s="1"/>
      <c r="I1595" s="1"/>
      <c r="J1595" s="1"/>
      <c r="K1595" s="1"/>
      <c r="L1595" s="1"/>
      <c r="M1595" s="1"/>
      <c r="N1595" s="1"/>
      <c r="O1595" s="1"/>
      <c r="P1595" s="1"/>
      <c r="Q1595" s="1"/>
      <c r="R1595" s="1"/>
    </row>
    <row r="1596" spans="1:18">
      <c r="A1596" s="1"/>
      <c r="B1596" s="1"/>
      <c r="C1596" s="1"/>
      <c r="D1596" s="1"/>
      <c r="E1596" s="1"/>
      <c r="F1596" s="1"/>
      <c r="G1596" s="1"/>
      <c r="H1596" s="1"/>
      <c r="I1596" s="1"/>
      <c r="J1596" s="1"/>
      <c r="K1596" s="1"/>
      <c r="L1596" s="1"/>
      <c r="M1596" s="1"/>
      <c r="N1596" s="1"/>
      <c r="O1596" s="1"/>
      <c r="P1596" s="1"/>
      <c r="Q1596" s="1"/>
      <c r="R1596" s="1"/>
    </row>
    <row r="1597" spans="1:18">
      <c r="A1597" s="1"/>
      <c r="B1597" s="1"/>
      <c r="C1597" s="1"/>
      <c r="D1597" s="1"/>
      <c r="E1597" s="1"/>
      <c r="F1597" s="1"/>
      <c r="G1597" s="1"/>
      <c r="H1597" s="1"/>
      <c r="I1597" s="1"/>
      <c r="J1597" s="1"/>
      <c r="K1597" s="1"/>
      <c r="L1597" s="1"/>
      <c r="M1597" s="1"/>
      <c r="N1597" s="1"/>
      <c r="O1597" s="1"/>
      <c r="P1597" s="1"/>
      <c r="Q1597" s="1"/>
      <c r="R1597" s="1"/>
    </row>
    <row r="1598" spans="1:18">
      <c r="A1598" s="1"/>
      <c r="B1598" s="1"/>
      <c r="C1598" s="1"/>
      <c r="D1598" s="1"/>
      <c r="E1598" s="1"/>
      <c r="F1598" s="1"/>
      <c r="G1598" s="1"/>
      <c r="H1598" s="1"/>
      <c r="I1598" s="1"/>
      <c r="J1598" s="1"/>
      <c r="K1598" s="1"/>
      <c r="L1598" s="1"/>
      <c r="M1598" s="1"/>
      <c r="N1598" s="1"/>
      <c r="O1598" s="1"/>
      <c r="P1598" s="1"/>
      <c r="Q1598" s="1"/>
      <c r="R1598" s="1"/>
    </row>
    <row r="1599" spans="1:18">
      <c r="A1599" s="1"/>
      <c r="B1599" s="1"/>
      <c r="C1599" s="1"/>
      <c r="D1599" s="1"/>
      <c r="E1599" s="1"/>
      <c r="F1599" s="1"/>
      <c r="G1599" s="1"/>
      <c r="H1599" s="1"/>
      <c r="I1599" s="1"/>
      <c r="J1599" s="1"/>
      <c r="K1599" s="1"/>
      <c r="L1599" s="1"/>
      <c r="M1599" s="1"/>
      <c r="N1599" s="1"/>
      <c r="O1599" s="1"/>
      <c r="P1599" s="1"/>
      <c r="Q1599" s="1"/>
      <c r="R1599" s="1"/>
    </row>
    <row r="1600" spans="1:18">
      <c r="A1600" s="1"/>
      <c r="B1600" s="1"/>
      <c r="C1600" s="1"/>
      <c r="D1600" s="1"/>
      <c r="E1600" s="1"/>
      <c r="F1600" s="1"/>
      <c r="G1600" s="1"/>
      <c r="H1600" s="1"/>
      <c r="I1600" s="1"/>
      <c r="J1600" s="1"/>
      <c r="K1600" s="1"/>
      <c r="L1600" s="1"/>
      <c r="M1600" s="1"/>
      <c r="N1600" s="1"/>
      <c r="O1600" s="1"/>
      <c r="P1600" s="1"/>
      <c r="Q1600" s="1"/>
      <c r="R1600" s="1"/>
    </row>
    <row r="1601" spans="1:18">
      <c r="A1601" s="1"/>
      <c r="B1601" s="1"/>
      <c r="C1601" s="1"/>
      <c r="D1601" s="1"/>
      <c r="E1601" s="1"/>
      <c r="F1601" s="1"/>
      <c r="G1601" s="1"/>
      <c r="H1601" s="1"/>
      <c r="I1601" s="1"/>
      <c r="J1601" s="1"/>
      <c r="K1601" s="1"/>
      <c r="L1601" s="1"/>
      <c r="M1601" s="1"/>
      <c r="N1601" s="1"/>
      <c r="O1601" s="1"/>
      <c r="P1601" s="1"/>
      <c r="Q1601" s="1"/>
      <c r="R1601" s="1"/>
    </row>
    <row r="1602" spans="1:18">
      <c r="A1602" s="1"/>
      <c r="B1602" s="1"/>
      <c r="C1602" s="1"/>
      <c r="D1602" s="1"/>
      <c r="E1602" s="1"/>
      <c r="F1602" s="1"/>
      <c r="G1602" s="1"/>
      <c r="H1602" s="1"/>
      <c r="I1602" s="1"/>
      <c r="J1602" s="1"/>
      <c r="K1602" s="1"/>
      <c r="L1602" s="1"/>
      <c r="M1602" s="1"/>
      <c r="N1602" s="1"/>
      <c r="O1602" s="1"/>
      <c r="P1602" s="1"/>
      <c r="Q1602" s="1"/>
      <c r="R1602" s="1"/>
    </row>
    <row r="1603" spans="1:18">
      <c r="A1603" s="1"/>
      <c r="B1603" s="1"/>
      <c r="C1603" s="1"/>
      <c r="D1603" s="1"/>
      <c r="E1603" s="1"/>
      <c r="F1603" s="1"/>
      <c r="G1603" s="1"/>
      <c r="H1603" s="1"/>
      <c r="I1603" s="1"/>
      <c r="J1603" s="1"/>
      <c r="K1603" s="1"/>
      <c r="L1603" s="1"/>
      <c r="M1603" s="1"/>
      <c r="N1603" s="1"/>
      <c r="O1603" s="1"/>
      <c r="P1603" s="1"/>
      <c r="Q1603" s="1"/>
      <c r="R1603" s="1"/>
    </row>
    <row r="1604" spans="1:18">
      <c r="A1604" s="1"/>
      <c r="B1604" s="1"/>
      <c r="C1604" s="1"/>
      <c r="D1604" s="1"/>
      <c r="E1604" s="1"/>
      <c r="F1604" s="1"/>
      <c r="G1604" s="1"/>
      <c r="H1604" s="1"/>
      <c r="I1604" s="1"/>
      <c r="J1604" s="1"/>
      <c r="K1604" s="1"/>
      <c r="L1604" s="1"/>
      <c r="M1604" s="1"/>
      <c r="N1604" s="1"/>
      <c r="O1604" s="1"/>
      <c r="P1604" s="1"/>
      <c r="Q1604" s="1"/>
      <c r="R1604" s="1"/>
    </row>
    <row r="1605" spans="1:18">
      <c r="A1605" s="1"/>
      <c r="B1605" s="1"/>
      <c r="C1605" s="1"/>
      <c r="D1605" s="1"/>
      <c r="E1605" s="1"/>
      <c r="F1605" s="1"/>
      <c r="G1605" s="1"/>
      <c r="H1605" s="1"/>
      <c r="I1605" s="1"/>
      <c r="J1605" s="1"/>
      <c r="K1605" s="1"/>
      <c r="L1605" s="1"/>
      <c r="M1605" s="1"/>
      <c r="N1605" s="1"/>
      <c r="O1605" s="1"/>
      <c r="P1605" s="1"/>
      <c r="Q1605" s="1"/>
      <c r="R1605" s="1"/>
    </row>
    <row r="1606" spans="1:18">
      <c r="A1606" s="1"/>
      <c r="B1606" s="1"/>
      <c r="C1606" s="1"/>
      <c r="D1606" s="1"/>
      <c r="E1606" s="1"/>
      <c r="F1606" s="1"/>
      <c r="G1606" s="1"/>
      <c r="H1606" s="1"/>
      <c r="I1606" s="1"/>
      <c r="J1606" s="1"/>
      <c r="K1606" s="1"/>
      <c r="L1606" s="1"/>
      <c r="M1606" s="1"/>
      <c r="N1606" s="1"/>
      <c r="O1606" s="1"/>
      <c r="P1606" s="1"/>
      <c r="Q1606" s="1"/>
      <c r="R1606" s="1"/>
    </row>
    <row r="1607" spans="1:18">
      <c r="A1607" s="1"/>
      <c r="B1607" s="1"/>
      <c r="C1607" s="1"/>
      <c r="D1607" s="1"/>
      <c r="E1607" s="1"/>
      <c r="F1607" s="1"/>
      <c r="G1607" s="1"/>
      <c r="H1607" s="1"/>
      <c r="I1607" s="1"/>
      <c r="J1607" s="1"/>
      <c r="K1607" s="1"/>
      <c r="L1607" s="1"/>
      <c r="M1607" s="1"/>
      <c r="N1607" s="1"/>
      <c r="O1607" s="1"/>
      <c r="P1607" s="1"/>
      <c r="Q1607" s="1"/>
      <c r="R1607" s="1"/>
    </row>
    <row r="1608" spans="1:18">
      <c r="A1608" s="1"/>
      <c r="B1608" s="1"/>
      <c r="C1608" s="1"/>
      <c r="D1608" s="1"/>
      <c r="E1608" s="1"/>
      <c r="F1608" s="1"/>
      <c r="G1608" s="1"/>
      <c r="H1608" s="1"/>
      <c r="I1608" s="1"/>
      <c r="J1608" s="1"/>
      <c r="K1608" s="1"/>
      <c r="L1608" s="1"/>
      <c r="M1608" s="1"/>
      <c r="N1608" s="1"/>
      <c r="O1608" s="1"/>
      <c r="P1608" s="1"/>
      <c r="Q1608" s="1"/>
      <c r="R1608" s="1"/>
    </row>
    <row r="1609" spans="1:18">
      <c r="A1609" s="1"/>
      <c r="B1609" s="1"/>
      <c r="C1609" s="1"/>
      <c r="D1609" s="1"/>
      <c r="E1609" s="1"/>
      <c r="F1609" s="1"/>
      <c r="G1609" s="1"/>
      <c r="H1609" s="1"/>
      <c r="I1609" s="1"/>
      <c r="J1609" s="1"/>
      <c r="K1609" s="1"/>
      <c r="L1609" s="1"/>
      <c r="M1609" s="1"/>
      <c r="N1609" s="1"/>
      <c r="O1609" s="1"/>
      <c r="P1609" s="1"/>
      <c r="Q1609" s="1"/>
      <c r="R1609" s="1"/>
    </row>
    <row r="1610" spans="1:18">
      <c r="A1610" s="1"/>
      <c r="B1610" s="1"/>
      <c r="C1610" s="1"/>
      <c r="D1610" s="1"/>
      <c r="E1610" s="1"/>
      <c r="F1610" s="1"/>
      <c r="G1610" s="1"/>
      <c r="H1610" s="1"/>
      <c r="I1610" s="1"/>
      <c r="J1610" s="1"/>
      <c r="K1610" s="1"/>
      <c r="L1610" s="1"/>
      <c r="M1610" s="1"/>
      <c r="N1610" s="1"/>
      <c r="O1610" s="1"/>
      <c r="P1610" s="1"/>
      <c r="Q1610" s="1"/>
      <c r="R1610" s="1"/>
    </row>
    <row r="1611" spans="1:18">
      <c r="A1611" s="1"/>
      <c r="B1611" s="1"/>
      <c r="C1611" s="1"/>
      <c r="D1611" s="1"/>
      <c r="E1611" s="1"/>
      <c r="F1611" s="1"/>
      <c r="G1611" s="1"/>
      <c r="H1611" s="1"/>
      <c r="I1611" s="1"/>
      <c r="J1611" s="1"/>
      <c r="K1611" s="1"/>
      <c r="L1611" s="1"/>
      <c r="M1611" s="1"/>
      <c r="N1611" s="1"/>
      <c r="O1611" s="1"/>
      <c r="P1611" s="1"/>
      <c r="Q1611" s="1"/>
      <c r="R1611" s="1"/>
    </row>
    <row r="1612" spans="1:18">
      <c r="A1612" s="1"/>
      <c r="B1612" s="1"/>
      <c r="C1612" s="1"/>
      <c r="D1612" s="1"/>
      <c r="E1612" s="1"/>
      <c r="F1612" s="1"/>
      <c r="G1612" s="1"/>
      <c r="H1612" s="1"/>
      <c r="I1612" s="1"/>
      <c r="J1612" s="1"/>
      <c r="K1612" s="1"/>
      <c r="L1612" s="1"/>
      <c r="M1612" s="1"/>
      <c r="N1612" s="1"/>
      <c r="O1612" s="1"/>
      <c r="P1612" s="1"/>
      <c r="Q1612" s="1"/>
      <c r="R1612" s="1"/>
    </row>
    <row r="1613" spans="1:18">
      <c r="A1613" s="1"/>
      <c r="B1613" s="1"/>
      <c r="C1613" s="1"/>
      <c r="D1613" s="1"/>
      <c r="E1613" s="1"/>
      <c r="F1613" s="1"/>
      <c r="G1613" s="1"/>
      <c r="H1613" s="1"/>
      <c r="I1613" s="1"/>
      <c r="J1613" s="1"/>
      <c r="K1613" s="1"/>
      <c r="L1613" s="1"/>
      <c r="M1613" s="1"/>
      <c r="N1613" s="1"/>
      <c r="O1613" s="1"/>
      <c r="P1613" s="1"/>
      <c r="Q1613" s="1"/>
      <c r="R1613" s="1"/>
    </row>
    <row r="1614" spans="1:18">
      <c r="A1614" s="1"/>
      <c r="B1614" s="1"/>
      <c r="C1614" s="1"/>
      <c r="D1614" s="1"/>
      <c r="E1614" s="1"/>
      <c r="F1614" s="1"/>
      <c r="G1614" s="1"/>
      <c r="H1614" s="1"/>
      <c r="I1614" s="1"/>
      <c r="J1614" s="1"/>
      <c r="K1614" s="1"/>
      <c r="L1614" s="1"/>
      <c r="M1614" s="1"/>
      <c r="N1614" s="1"/>
      <c r="O1614" s="1"/>
      <c r="P1614" s="1"/>
      <c r="Q1614" s="1"/>
      <c r="R1614" s="1"/>
    </row>
    <row r="1615" spans="1:18">
      <c r="A1615" s="1"/>
      <c r="B1615" s="1"/>
      <c r="C1615" s="1"/>
      <c r="D1615" s="1"/>
      <c r="E1615" s="1"/>
      <c r="F1615" s="1"/>
      <c r="G1615" s="1"/>
      <c r="H1615" s="1"/>
      <c r="I1615" s="1"/>
      <c r="J1615" s="1"/>
      <c r="K1615" s="1"/>
      <c r="L1615" s="1"/>
      <c r="M1615" s="1"/>
      <c r="N1615" s="1"/>
      <c r="O1615" s="1"/>
      <c r="P1615" s="1"/>
      <c r="Q1615" s="1"/>
      <c r="R1615" s="1"/>
    </row>
    <row r="1616" spans="1:18">
      <c r="A1616" s="1"/>
      <c r="B1616" s="1"/>
      <c r="C1616" s="1"/>
      <c r="D1616" s="1"/>
      <c r="E1616" s="1"/>
      <c r="F1616" s="1"/>
      <c r="G1616" s="1"/>
      <c r="H1616" s="1"/>
      <c r="I1616" s="1"/>
      <c r="J1616" s="1"/>
      <c r="K1616" s="1"/>
      <c r="L1616" s="1"/>
      <c r="M1616" s="1"/>
      <c r="N1616" s="1"/>
      <c r="O1616" s="1"/>
      <c r="P1616" s="1"/>
      <c r="Q1616" s="1"/>
      <c r="R1616" s="1"/>
    </row>
    <row r="1617" spans="1:18">
      <c r="A1617" s="1"/>
      <c r="B1617" s="1"/>
      <c r="C1617" s="1"/>
      <c r="D1617" s="1"/>
      <c r="E1617" s="1"/>
      <c r="F1617" s="1"/>
      <c r="G1617" s="1"/>
      <c r="H1617" s="1"/>
      <c r="I1617" s="1"/>
      <c r="J1617" s="1"/>
      <c r="K1617" s="1"/>
      <c r="L1617" s="1"/>
      <c r="M1617" s="1"/>
      <c r="N1617" s="1"/>
      <c r="O1617" s="1"/>
      <c r="P1617" s="1"/>
      <c r="Q1617" s="1"/>
      <c r="R1617" s="1"/>
    </row>
    <row r="1618" spans="1:18">
      <c r="A1618" s="1"/>
      <c r="B1618" s="1"/>
      <c r="C1618" s="1"/>
      <c r="D1618" s="1"/>
      <c r="E1618" s="1"/>
      <c r="F1618" s="1"/>
      <c r="G1618" s="1"/>
      <c r="H1618" s="1"/>
      <c r="I1618" s="1"/>
      <c r="J1618" s="1"/>
      <c r="K1618" s="1"/>
      <c r="L1618" s="1"/>
      <c r="M1618" s="1"/>
      <c r="N1618" s="1"/>
      <c r="O1618" s="1"/>
      <c r="P1618" s="1"/>
      <c r="Q1618" s="1"/>
      <c r="R1618" s="1"/>
    </row>
    <row r="1619" spans="1:18">
      <c r="A1619" s="1"/>
      <c r="B1619" s="1"/>
      <c r="C1619" s="1"/>
      <c r="D1619" s="1"/>
      <c r="E1619" s="1"/>
      <c r="F1619" s="1"/>
      <c r="G1619" s="1"/>
      <c r="H1619" s="1"/>
      <c r="I1619" s="1"/>
      <c r="J1619" s="1"/>
      <c r="K1619" s="1"/>
      <c r="L1619" s="1"/>
      <c r="M1619" s="1"/>
      <c r="N1619" s="1"/>
      <c r="O1619" s="1"/>
      <c r="P1619" s="1"/>
      <c r="Q1619" s="1"/>
      <c r="R1619" s="1"/>
    </row>
    <row r="1620" spans="1:18">
      <c r="A1620" s="1"/>
      <c r="B1620" s="1"/>
      <c r="C1620" s="1"/>
      <c r="D1620" s="1"/>
      <c r="E1620" s="1"/>
      <c r="F1620" s="1"/>
      <c r="G1620" s="1"/>
      <c r="H1620" s="1"/>
      <c r="I1620" s="1"/>
      <c r="J1620" s="1"/>
      <c r="K1620" s="1"/>
      <c r="L1620" s="1"/>
      <c r="M1620" s="1"/>
      <c r="N1620" s="1"/>
      <c r="O1620" s="1"/>
      <c r="P1620" s="1"/>
      <c r="Q1620" s="1"/>
      <c r="R1620" s="1"/>
    </row>
    <row r="1621" spans="1:18">
      <c r="A1621" s="1"/>
      <c r="B1621" s="1"/>
      <c r="C1621" s="1"/>
      <c r="D1621" s="1"/>
      <c r="E1621" s="1"/>
      <c r="F1621" s="1"/>
      <c r="G1621" s="1"/>
      <c r="H1621" s="1"/>
      <c r="I1621" s="1"/>
      <c r="J1621" s="1"/>
      <c r="K1621" s="1"/>
      <c r="L1621" s="1"/>
      <c r="M1621" s="1"/>
      <c r="N1621" s="1"/>
      <c r="O1621" s="1"/>
      <c r="P1621" s="1"/>
      <c r="Q1621" s="1"/>
      <c r="R1621" s="1"/>
    </row>
    <row r="1622" spans="1:18">
      <c r="A1622" s="1"/>
      <c r="B1622" s="1"/>
      <c r="C1622" s="1"/>
      <c r="D1622" s="1"/>
      <c r="E1622" s="1"/>
      <c r="F1622" s="1"/>
      <c r="G1622" s="1"/>
      <c r="H1622" s="1"/>
      <c r="I1622" s="1"/>
      <c r="J1622" s="1"/>
      <c r="K1622" s="1"/>
      <c r="L1622" s="1"/>
      <c r="M1622" s="1"/>
      <c r="N1622" s="1"/>
      <c r="O1622" s="1"/>
      <c r="P1622" s="1"/>
      <c r="Q1622" s="1"/>
      <c r="R1622" s="1"/>
    </row>
    <row r="1623" spans="1:18">
      <c r="A1623" s="1"/>
      <c r="B1623" s="1"/>
      <c r="C1623" s="1"/>
      <c r="D1623" s="1"/>
      <c r="E1623" s="1"/>
      <c r="F1623" s="1"/>
      <c r="G1623" s="1"/>
      <c r="H1623" s="1"/>
      <c r="I1623" s="1"/>
      <c r="J1623" s="1"/>
      <c r="K1623" s="1"/>
      <c r="L1623" s="1"/>
      <c r="M1623" s="1"/>
      <c r="N1623" s="1"/>
      <c r="O1623" s="1"/>
      <c r="P1623" s="1"/>
      <c r="Q1623" s="1"/>
      <c r="R1623" s="1"/>
    </row>
    <row r="1624" spans="1:18">
      <c r="A1624" s="1"/>
      <c r="B1624" s="1"/>
      <c r="C1624" s="1"/>
      <c r="D1624" s="1"/>
      <c r="E1624" s="1"/>
      <c r="F1624" s="1"/>
      <c r="G1624" s="1"/>
      <c r="H1624" s="1"/>
      <c r="I1624" s="1"/>
      <c r="J1624" s="1"/>
      <c r="K1624" s="1"/>
      <c r="L1624" s="1"/>
      <c r="M1624" s="1"/>
      <c r="N1624" s="1"/>
      <c r="O1624" s="1"/>
      <c r="P1624" s="1"/>
      <c r="Q1624" s="1"/>
      <c r="R1624" s="1"/>
    </row>
    <row r="1625" spans="1:18">
      <c r="A1625" s="1"/>
      <c r="B1625" s="1"/>
      <c r="C1625" s="1"/>
      <c r="D1625" s="1"/>
      <c r="E1625" s="1"/>
      <c r="F1625" s="1"/>
      <c r="G1625" s="1"/>
      <c r="H1625" s="1"/>
      <c r="I1625" s="1"/>
      <c r="J1625" s="1"/>
      <c r="K1625" s="1"/>
      <c r="L1625" s="1"/>
      <c r="M1625" s="1"/>
      <c r="N1625" s="1"/>
      <c r="O1625" s="1"/>
      <c r="P1625" s="1"/>
      <c r="Q1625" s="1"/>
      <c r="R1625" s="1"/>
    </row>
    <row r="1626" spans="1:18">
      <c r="A1626" s="1"/>
      <c r="B1626" s="1"/>
      <c r="C1626" s="1"/>
      <c r="D1626" s="1"/>
      <c r="E1626" s="1"/>
      <c r="F1626" s="1"/>
      <c r="G1626" s="1"/>
      <c r="H1626" s="1"/>
      <c r="I1626" s="1"/>
      <c r="J1626" s="1"/>
      <c r="K1626" s="1"/>
      <c r="L1626" s="1"/>
      <c r="M1626" s="1"/>
      <c r="N1626" s="1"/>
      <c r="O1626" s="1"/>
      <c r="P1626" s="1"/>
      <c r="Q1626" s="1"/>
      <c r="R1626" s="1"/>
    </row>
    <row r="1627" spans="1:18">
      <c r="A1627" s="1"/>
      <c r="B1627" s="1"/>
      <c r="C1627" s="1"/>
      <c r="D1627" s="1"/>
      <c r="E1627" s="1"/>
      <c r="F1627" s="1"/>
      <c r="G1627" s="1"/>
      <c r="H1627" s="1"/>
      <c r="I1627" s="1"/>
      <c r="J1627" s="1"/>
      <c r="K1627" s="1"/>
      <c r="L1627" s="1"/>
      <c r="M1627" s="1"/>
      <c r="N1627" s="1"/>
      <c r="O1627" s="1"/>
      <c r="P1627" s="1"/>
      <c r="Q1627" s="1"/>
      <c r="R1627" s="1"/>
    </row>
    <row r="1628" spans="1:18">
      <c r="A1628" s="1"/>
      <c r="B1628" s="1"/>
      <c r="C1628" s="1"/>
      <c r="D1628" s="1"/>
      <c r="E1628" s="1"/>
      <c r="F1628" s="1"/>
      <c r="G1628" s="1"/>
      <c r="H1628" s="1"/>
      <c r="I1628" s="1"/>
      <c r="J1628" s="1"/>
      <c r="K1628" s="1"/>
      <c r="L1628" s="1"/>
      <c r="M1628" s="1"/>
      <c r="N1628" s="1"/>
      <c r="O1628" s="1"/>
      <c r="P1628" s="1"/>
      <c r="Q1628" s="1"/>
      <c r="R1628" s="1"/>
    </row>
    <row r="1629" spans="1:18">
      <c r="A1629" s="1"/>
      <c r="B1629" s="1"/>
      <c r="C1629" s="1"/>
      <c r="D1629" s="1"/>
      <c r="E1629" s="1"/>
      <c r="F1629" s="1"/>
      <c r="G1629" s="1"/>
      <c r="H1629" s="1"/>
      <c r="I1629" s="1"/>
      <c r="J1629" s="1"/>
      <c r="K1629" s="1"/>
      <c r="L1629" s="1"/>
      <c r="M1629" s="1"/>
      <c r="N1629" s="1"/>
      <c r="O1629" s="1"/>
      <c r="P1629" s="1"/>
      <c r="Q1629" s="1"/>
      <c r="R1629" s="1"/>
    </row>
    <row r="1630" spans="1:18">
      <c r="A1630" s="1"/>
      <c r="B1630" s="1"/>
      <c r="C1630" s="1"/>
      <c r="D1630" s="1"/>
      <c r="E1630" s="1"/>
      <c r="F1630" s="1"/>
      <c r="G1630" s="1"/>
      <c r="H1630" s="1"/>
      <c r="I1630" s="1"/>
      <c r="J1630" s="1"/>
      <c r="K1630" s="1"/>
      <c r="L1630" s="1"/>
      <c r="M1630" s="1"/>
      <c r="N1630" s="1"/>
      <c r="O1630" s="1"/>
      <c r="P1630" s="1"/>
      <c r="Q1630" s="1"/>
      <c r="R1630" s="1"/>
    </row>
    <row r="1631" spans="1:18">
      <c r="A1631" s="1"/>
      <c r="B1631" s="1"/>
      <c r="C1631" s="1"/>
      <c r="D1631" s="1"/>
      <c r="E1631" s="1"/>
      <c r="F1631" s="1"/>
      <c r="G1631" s="1"/>
      <c r="H1631" s="1"/>
      <c r="I1631" s="1"/>
      <c r="J1631" s="1"/>
      <c r="K1631" s="1"/>
      <c r="L1631" s="1"/>
      <c r="M1631" s="1"/>
      <c r="N1631" s="1"/>
      <c r="O1631" s="1"/>
      <c r="P1631" s="1"/>
      <c r="Q1631" s="1"/>
      <c r="R1631" s="1"/>
    </row>
    <row r="1632" spans="1:18">
      <c r="A1632" s="1"/>
      <c r="B1632" s="1"/>
      <c r="C1632" s="1"/>
      <c r="D1632" s="1"/>
      <c r="E1632" s="1"/>
      <c r="F1632" s="1"/>
      <c r="G1632" s="1"/>
      <c r="H1632" s="1"/>
      <c r="I1632" s="1"/>
      <c r="J1632" s="1"/>
      <c r="K1632" s="1"/>
      <c r="L1632" s="1"/>
      <c r="M1632" s="1"/>
      <c r="N1632" s="1"/>
      <c r="O1632" s="1"/>
      <c r="P1632" s="1"/>
      <c r="Q1632" s="1"/>
      <c r="R1632" s="1"/>
    </row>
    <row r="1633" spans="1:18">
      <c r="A1633" s="1"/>
      <c r="B1633" s="1"/>
      <c r="C1633" s="1"/>
      <c r="D1633" s="1"/>
      <c r="E1633" s="1"/>
      <c r="F1633" s="1"/>
      <c r="G1633" s="1"/>
      <c r="H1633" s="1"/>
      <c r="I1633" s="1"/>
      <c r="J1633" s="1"/>
      <c r="K1633" s="1"/>
      <c r="L1633" s="1"/>
      <c r="M1633" s="1"/>
      <c r="N1633" s="1"/>
      <c r="O1633" s="1"/>
      <c r="P1633" s="1"/>
      <c r="Q1633" s="1"/>
      <c r="R1633" s="1"/>
    </row>
    <row r="1634" spans="1:18">
      <c r="A1634" s="1"/>
      <c r="B1634" s="1"/>
      <c r="C1634" s="1"/>
      <c r="D1634" s="1"/>
      <c r="E1634" s="1"/>
      <c r="F1634" s="1"/>
      <c r="G1634" s="1"/>
      <c r="H1634" s="1"/>
      <c r="I1634" s="1"/>
      <c r="J1634" s="1"/>
      <c r="K1634" s="1"/>
      <c r="L1634" s="1"/>
      <c r="M1634" s="1"/>
      <c r="N1634" s="1"/>
      <c r="O1634" s="1"/>
      <c r="P1634" s="1"/>
      <c r="Q1634" s="1"/>
      <c r="R1634" s="1"/>
    </row>
    <row r="1635" spans="1:18">
      <c r="A1635" s="1"/>
      <c r="B1635" s="1"/>
      <c r="C1635" s="1"/>
      <c r="D1635" s="1"/>
      <c r="E1635" s="1"/>
      <c r="F1635" s="1"/>
      <c r="G1635" s="1"/>
      <c r="H1635" s="1"/>
      <c r="I1635" s="1"/>
      <c r="J1635" s="1"/>
      <c r="K1635" s="1"/>
      <c r="L1635" s="1"/>
      <c r="M1635" s="1"/>
      <c r="N1635" s="1"/>
      <c r="O1635" s="1"/>
      <c r="P1635" s="1"/>
      <c r="Q1635" s="1"/>
      <c r="R1635" s="1"/>
    </row>
    <row r="1636" spans="1:18">
      <c r="A1636" s="1"/>
      <c r="B1636" s="1"/>
      <c r="C1636" s="1"/>
      <c r="D1636" s="1"/>
      <c r="E1636" s="1"/>
      <c r="F1636" s="1"/>
      <c r="G1636" s="1"/>
      <c r="H1636" s="1"/>
      <c r="I1636" s="1"/>
      <c r="J1636" s="1"/>
      <c r="K1636" s="1"/>
      <c r="L1636" s="1"/>
      <c r="M1636" s="1"/>
      <c r="N1636" s="1"/>
      <c r="O1636" s="1"/>
      <c r="P1636" s="1"/>
      <c r="Q1636" s="1"/>
      <c r="R1636" s="1"/>
    </row>
    <row r="1637" spans="1:18">
      <c r="A1637" s="1"/>
      <c r="B1637" s="1"/>
      <c r="C1637" s="1"/>
      <c r="D1637" s="1"/>
      <c r="E1637" s="1"/>
      <c r="F1637" s="1"/>
      <c r="G1637" s="1"/>
      <c r="H1637" s="1"/>
      <c r="I1637" s="1"/>
      <c r="J1637" s="1"/>
      <c r="K1637" s="1"/>
      <c r="L1637" s="1"/>
      <c r="M1637" s="1"/>
      <c r="N1637" s="1"/>
      <c r="O1637" s="1"/>
      <c r="P1637" s="1"/>
      <c r="Q1637" s="1"/>
      <c r="R1637" s="1"/>
    </row>
    <row r="1638" spans="1:18">
      <c r="A1638" s="1"/>
      <c r="B1638" s="1"/>
      <c r="C1638" s="1"/>
      <c r="D1638" s="1"/>
      <c r="E1638" s="1"/>
      <c r="F1638" s="1"/>
      <c r="G1638" s="1"/>
      <c r="H1638" s="1"/>
      <c r="I1638" s="1"/>
      <c r="J1638" s="1"/>
      <c r="K1638" s="1"/>
      <c r="L1638" s="1"/>
      <c r="M1638" s="1"/>
      <c r="N1638" s="1"/>
      <c r="O1638" s="1"/>
      <c r="P1638" s="1"/>
      <c r="Q1638" s="1"/>
      <c r="R1638" s="1"/>
    </row>
    <row r="1639" spans="1:18">
      <c r="A1639" s="1"/>
      <c r="B1639" s="1"/>
      <c r="C1639" s="1"/>
      <c r="D1639" s="1"/>
      <c r="E1639" s="1"/>
      <c r="F1639" s="1"/>
      <c r="G1639" s="1"/>
      <c r="H1639" s="1"/>
      <c r="I1639" s="1"/>
      <c r="J1639" s="1"/>
      <c r="K1639" s="1"/>
      <c r="L1639" s="1"/>
      <c r="M1639" s="1"/>
      <c r="N1639" s="1"/>
      <c r="O1639" s="1"/>
      <c r="P1639" s="1"/>
      <c r="Q1639" s="1"/>
      <c r="R1639" s="1"/>
    </row>
    <row r="1640" spans="1:18">
      <c r="A1640" s="1"/>
      <c r="B1640" s="1"/>
      <c r="C1640" s="1"/>
      <c r="D1640" s="1"/>
      <c r="E1640" s="1"/>
      <c r="F1640" s="1"/>
      <c r="G1640" s="1"/>
      <c r="H1640" s="1"/>
      <c r="I1640" s="1"/>
      <c r="J1640" s="1"/>
      <c r="K1640" s="1"/>
      <c r="L1640" s="1"/>
      <c r="M1640" s="1"/>
      <c r="N1640" s="1"/>
      <c r="O1640" s="1"/>
      <c r="P1640" s="1"/>
      <c r="Q1640" s="1"/>
      <c r="R1640" s="1"/>
    </row>
    <row r="1641" spans="1:18">
      <c r="A1641" s="1"/>
      <c r="B1641" s="1"/>
      <c r="C1641" s="1"/>
      <c r="D1641" s="1"/>
      <c r="E1641" s="1"/>
      <c r="F1641" s="1"/>
      <c r="G1641" s="1"/>
      <c r="H1641" s="1"/>
      <c r="I1641" s="1"/>
      <c r="J1641" s="1"/>
      <c r="K1641" s="1"/>
      <c r="L1641" s="1"/>
      <c r="M1641" s="1"/>
      <c r="N1641" s="1"/>
      <c r="O1641" s="1"/>
      <c r="P1641" s="1"/>
      <c r="Q1641" s="1"/>
      <c r="R1641" s="1"/>
    </row>
    <row r="1642" spans="1:18">
      <c r="A1642" s="1"/>
      <c r="B1642" s="1"/>
      <c r="C1642" s="1"/>
      <c r="D1642" s="1"/>
      <c r="E1642" s="1"/>
      <c r="F1642" s="1"/>
      <c r="G1642" s="1"/>
      <c r="H1642" s="1"/>
      <c r="I1642" s="1"/>
      <c r="J1642" s="1"/>
      <c r="K1642" s="1"/>
      <c r="L1642" s="1"/>
      <c r="M1642" s="1"/>
      <c r="N1642" s="1"/>
      <c r="O1642" s="1"/>
      <c r="P1642" s="1"/>
      <c r="Q1642" s="1"/>
      <c r="R1642" s="1"/>
    </row>
    <row r="1643" spans="1:18">
      <c r="A1643" s="1"/>
      <c r="B1643" s="1"/>
      <c r="C1643" s="1"/>
      <c r="D1643" s="1"/>
      <c r="E1643" s="1"/>
      <c r="F1643" s="1"/>
      <c r="G1643" s="1"/>
      <c r="H1643" s="1"/>
      <c r="I1643" s="1"/>
      <c r="J1643" s="1"/>
      <c r="K1643" s="1"/>
      <c r="L1643" s="1"/>
      <c r="M1643" s="1"/>
      <c r="N1643" s="1"/>
      <c r="O1643" s="1"/>
      <c r="P1643" s="1"/>
      <c r="Q1643" s="1"/>
      <c r="R1643" s="1"/>
    </row>
    <row r="1644" spans="1:18">
      <c r="A1644" s="1"/>
      <c r="B1644" s="1"/>
      <c r="C1644" s="1"/>
      <c r="D1644" s="1"/>
      <c r="E1644" s="1"/>
      <c r="F1644" s="1"/>
      <c r="G1644" s="1"/>
      <c r="H1644" s="1"/>
      <c r="I1644" s="1"/>
      <c r="J1644" s="1"/>
      <c r="K1644" s="1"/>
      <c r="L1644" s="1"/>
      <c r="M1644" s="1"/>
      <c r="N1644" s="1"/>
      <c r="O1644" s="1"/>
      <c r="P1644" s="1"/>
      <c r="Q1644" s="1"/>
      <c r="R1644" s="1"/>
    </row>
    <row r="1645" spans="1:18">
      <c r="A1645" s="1"/>
      <c r="B1645" s="1"/>
      <c r="C1645" s="1"/>
      <c r="D1645" s="1"/>
      <c r="E1645" s="1"/>
      <c r="F1645" s="1"/>
      <c r="G1645" s="1"/>
      <c r="H1645" s="1"/>
      <c r="I1645" s="1"/>
      <c r="J1645" s="1"/>
      <c r="K1645" s="1"/>
      <c r="L1645" s="1"/>
      <c r="M1645" s="1"/>
      <c r="N1645" s="1"/>
      <c r="O1645" s="1"/>
      <c r="P1645" s="1"/>
      <c r="Q1645" s="1"/>
      <c r="R1645" s="1"/>
    </row>
    <row r="1646" spans="1:18">
      <c r="A1646" s="1"/>
      <c r="B1646" s="1"/>
      <c r="C1646" s="1"/>
      <c r="D1646" s="1"/>
      <c r="E1646" s="1"/>
      <c r="F1646" s="1"/>
      <c r="G1646" s="1"/>
      <c r="H1646" s="1"/>
      <c r="I1646" s="1"/>
      <c r="J1646" s="1"/>
      <c r="K1646" s="1"/>
      <c r="L1646" s="1"/>
      <c r="M1646" s="1"/>
      <c r="N1646" s="1"/>
      <c r="O1646" s="1"/>
      <c r="P1646" s="1"/>
      <c r="Q1646" s="1"/>
      <c r="R1646" s="1"/>
    </row>
    <row r="1647" spans="1:18">
      <c r="A1647" s="1"/>
      <c r="B1647" s="1"/>
      <c r="C1647" s="1"/>
      <c r="D1647" s="1"/>
      <c r="E1647" s="1"/>
      <c r="F1647" s="1"/>
      <c r="G1647" s="1"/>
      <c r="H1647" s="1"/>
      <c r="I1647" s="1"/>
      <c r="J1647" s="1"/>
      <c r="K1647" s="1"/>
      <c r="L1647" s="1"/>
      <c r="M1647" s="1"/>
      <c r="N1647" s="1"/>
      <c r="O1647" s="1"/>
      <c r="P1647" s="1"/>
      <c r="Q1647" s="1"/>
      <c r="R1647" s="1"/>
    </row>
    <row r="1648" spans="1:18">
      <c r="A1648" s="1"/>
      <c r="B1648" s="1"/>
      <c r="C1648" s="1"/>
      <c r="D1648" s="1"/>
      <c r="E1648" s="1"/>
      <c r="F1648" s="1"/>
      <c r="G1648" s="1"/>
      <c r="H1648" s="1"/>
      <c r="I1648" s="1"/>
      <c r="J1648" s="1"/>
      <c r="K1648" s="1"/>
      <c r="L1648" s="1"/>
      <c r="M1648" s="1"/>
      <c r="N1648" s="1"/>
      <c r="O1648" s="1"/>
      <c r="P1648" s="1"/>
      <c r="Q1648" s="1"/>
      <c r="R1648" s="1"/>
    </row>
    <row r="1649" spans="1:18">
      <c r="A1649" s="1"/>
      <c r="B1649" s="1"/>
      <c r="C1649" s="1"/>
      <c r="D1649" s="1"/>
      <c r="E1649" s="1"/>
      <c r="F1649" s="1"/>
      <c r="G1649" s="1"/>
      <c r="H1649" s="1"/>
      <c r="I1649" s="1"/>
      <c r="J1649" s="1"/>
      <c r="K1649" s="1"/>
      <c r="L1649" s="1"/>
      <c r="M1649" s="1"/>
      <c r="N1649" s="1"/>
      <c r="O1649" s="1"/>
      <c r="P1649" s="1"/>
      <c r="Q1649" s="1"/>
      <c r="R1649" s="1"/>
    </row>
    <row r="1650" spans="1:18">
      <c r="A1650" s="1"/>
      <c r="B1650" s="1"/>
      <c r="C1650" s="1"/>
      <c r="D1650" s="1"/>
      <c r="E1650" s="1"/>
      <c r="F1650" s="1"/>
      <c r="G1650" s="1"/>
      <c r="H1650" s="1"/>
      <c r="I1650" s="1"/>
      <c r="J1650" s="1"/>
      <c r="K1650" s="1"/>
      <c r="L1650" s="1"/>
      <c r="M1650" s="1"/>
      <c r="N1650" s="1"/>
      <c r="O1650" s="1"/>
      <c r="P1650" s="1"/>
      <c r="Q1650" s="1"/>
      <c r="R1650" s="1"/>
    </row>
    <row r="1651" spans="1:18">
      <c r="A1651" s="1"/>
      <c r="B1651" s="1"/>
      <c r="C1651" s="1"/>
      <c r="D1651" s="1"/>
      <c r="E1651" s="1"/>
      <c r="F1651" s="1"/>
      <c r="G1651" s="1"/>
      <c r="H1651" s="1"/>
      <c r="I1651" s="1"/>
      <c r="J1651" s="1"/>
      <c r="K1651" s="1"/>
      <c r="L1651" s="1"/>
      <c r="M1651" s="1"/>
      <c r="N1651" s="1"/>
      <c r="O1651" s="1"/>
      <c r="P1651" s="1"/>
      <c r="Q1651" s="1"/>
      <c r="R1651" s="1"/>
    </row>
    <row r="1652" spans="1:18">
      <c r="A1652" s="1"/>
      <c r="B1652" s="1"/>
      <c r="C1652" s="1"/>
      <c r="D1652" s="1"/>
      <c r="E1652" s="1"/>
      <c r="F1652" s="1"/>
      <c r="G1652" s="1"/>
      <c r="H1652" s="1"/>
      <c r="I1652" s="1"/>
      <c r="J1652" s="1"/>
      <c r="K1652" s="1"/>
      <c r="L1652" s="1"/>
      <c r="M1652" s="1"/>
      <c r="N1652" s="1"/>
      <c r="O1652" s="1"/>
      <c r="P1652" s="1"/>
      <c r="Q1652" s="1"/>
      <c r="R1652" s="1"/>
    </row>
    <row r="1653" spans="1:18">
      <c r="A1653" s="1"/>
      <c r="B1653" s="1"/>
      <c r="C1653" s="1"/>
      <c r="D1653" s="1"/>
      <c r="E1653" s="1"/>
      <c r="F1653" s="1"/>
      <c r="G1653" s="1"/>
      <c r="H1653" s="1"/>
      <c r="I1653" s="1"/>
      <c r="J1653" s="1"/>
      <c r="K1653" s="1"/>
      <c r="L1653" s="1"/>
      <c r="M1653" s="1"/>
      <c r="N1653" s="1"/>
      <c r="O1653" s="1"/>
      <c r="P1653" s="1"/>
      <c r="Q1653" s="1"/>
      <c r="R1653" s="1"/>
    </row>
    <row r="1654" spans="1:18">
      <c r="A1654" s="1"/>
      <c r="B1654" s="1"/>
      <c r="C1654" s="1"/>
      <c r="D1654" s="1"/>
      <c r="E1654" s="1"/>
      <c r="F1654" s="1"/>
      <c r="G1654" s="1"/>
      <c r="H1654" s="1"/>
      <c r="I1654" s="1"/>
      <c r="J1654" s="1"/>
      <c r="K1654" s="1"/>
      <c r="L1654" s="1"/>
      <c r="M1654" s="1"/>
      <c r="N1654" s="1"/>
      <c r="O1654" s="1"/>
      <c r="P1654" s="1"/>
      <c r="Q1654" s="1"/>
      <c r="R1654" s="1"/>
    </row>
    <row r="1655" spans="1:18">
      <c r="A1655" s="1"/>
      <c r="B1655" s="1"/>
      <c r="C1655" s="1"/>
      <c r="D1655" s="1"/>
      <c r="E1655" s="1"/>
      <c r="F1655" s="1"/>
      <c r="G1655" s="1"/>
      <c r="H1655" s="1"/>
      <c r="I1655" s="1"/>
      <c r="J1655" s="1"/>
      <c r="K1655" s="1"/>
      <c r="L1655" s="1"/>
      <c r="M1655" s="1"/>
      <c r="N1655" s="1"/>
      <c r="O1655" s="1"/>
      <c r="P1655" s="1"/>
      <c r="Q1655" s="1"/>
      <c r="R1655" s="1"/>
    </row>
    <row r="1656" spans="1:18">
      <c r="A1656" s="1"/>
      <c r="B1656" s="1"/>
      <c r="C1656" s="1"/>
      <c r="D1656" s="1"/>
      <c r="E1656" s="1"/>
      <c r="F1656" s="1"/>
      <c r="G1656" s="1"/>
      <c r="H1656" s="1"/>
      <c r="I1656" s="1"/>
      <c r="J1656" s="1"/>
      <c r="K1656" s="1"/>
      <c r="L1656" s="1"/>
      <c r="M1656" s="1"/>
      <c r="N1656" s="1"/>
      <c r="O1656" s="1"/>
      <c r="P1656" s="1"/>
      <c r="Q1656" s="1"/>
      <c r="R1656" s="1"/>
    </row>
    <row r="1657" spans="1:18">
      <c r="A1657" s="1"/>
      <c r="B1657" s="1"/>
      <c r="C1657" s="1"/>
      <c r="D1657" s="1"/>
      <c r="E1657" s="1"/>
      <c r="F1657" s="1"/>
      <c r="G1657" s="1"/>
      <c r="H1657" s="1"/>
      <c r="I1657" s="1"/>
      <c r="J1657" s="1"/>
      <c r="K1657" s="1"/>
      <c r="L1657" s="1"/>
      <c r="M1657" s="1"/>
      <c r="N1657" s="1"/>
      <c r="O1657" s="1"/>
      <c r="P1657" s="1"/>
      <c r="Q1657" s="1"/>
      <c r="R1657" s="1"/>
    </row>
    <row r="1658" spans="1:18">
      <c r="A1658" s="1"/>
      <c r="B1658" s="1"/>
      <c r="C1658" s="1"/>
      <c r="D1658" s="1"/>
      <c r="E1658" s="1"/>
      <c r="F1658" s="1"/>
      <c r="G1658" s="1"/>
      <c r="H1658" s="1"/>
      <c r="I1658" s="1"/>
      <c r="J1658" s="1"/>
      <c r="K1658" s="1"/>
      <c r="L1658" s="1"/>
      <c r="M1658" s="1"/>
      <c r="N1658" s="1"/>
      <c r="O1658" s="1"/>
      <c r="P1658" s="1"/>
      <c r="Q1658" s="1"/>
      <c r="R1658" s="1"/>
    </row>
    <row r="1659" spans="1:18">
      <c r="A1659" s="1"/>
      <c r="B1659" s="1"/>
      <c r="C1659" s="1"/>
      <c r="D1659" s="1"/>
      <c r="E1659" s="1"/>
      <c r="F1659" s="1"/>
      <c r="G1659" s="1"/>
      <c r="H1659" s="1"/>
      <c r="I1659" s="1"/>
      <c r="J1659" s="1"/>
      <c r="K1659" s="1"/>
      <c r="L1659" s="1"/>
      <c r="M1659" s="1"/>
      <c r="N1659" s="1"/>
      <c r="O1659" s="1"/>
      <c r="P1659" s="1"/>
      <c r="Q1659" s="1"/>
      <c r="R1659" s="1"/>
    </row>
    <row r="1660" spans="1:18">
      <c r="A1660" s="1"/>
      <c r="B1660" s="1"/>
      <c r="C1660" s="1"/>
      <c r="D1660" s="1"/>
      <c r="E1660" s="1"/>
      <c r="F1660" s="1"/>
      <c r="G1660" s="1"/>
      <c r="H1660" s="1"/>
      <c r="I1660" s="1"/>
      <c r="J1660" s="1"/>
      <c r="K1660" s="1"/>
      <c r="L1660" s="1"/>
      <c r="M1660" s="1"/>
      <c r="N1660" s="1"/>
      <c r="O1660" s="1"/>
      <c r="P1660" s="1"/>
      <c r="Q1660" s="1"/>
      <c r="R1660" s="1"/>
    </row>
    <row r="1661" spans="1:18">
      <c r="A1661" s="1"/>
      <c r="B1661" s="1"/>
      <c r="C1661" s="1"/>
      <c r="D1661" s="1"/>
      <c r="E1661" s="1"/>
      <c r="F1661" s="1"/>
      <c r="G1661" s="1"/>
      <c r="H1661" s="1"/>
      <c r="I1661" s="1"/>
      <c r="J1661" s="1"/>
      <c r="K1661" s="1"/>
      <c r="L1661" s="1"/>
      <c r="M1661" s="1"/>
      <c r="N1661" s="1"/>
      <c r="O1661" s="1"/>
      <c r="P1661" s="1"/>
      <c r="Q1661" s="1"/>
      <c r="R1661" s="1"/>
    </row>
    <row r="1662" spans="1:18">
      <c r="A1662" s="1"/>
      <c r="B1662" s="1"/>
      <c r="C1662" s="1"/>
      <c r="D1662" s="1"/>
      <c r="E1662" s="1"/>
      <c r="F1662" s="1"/>
      <c r="G1662" s="1"/>
      <c r="H1662" s="1"/>
      <c r="I1662" s="1"/>
      <c r="J1662" s="1"/>
      <c r="K1662" s="1"/>
      <c r="L1662" s="1"/>
      <c r="M1662" s="1"/>
      <c r="N1662" s="1"/>
      <c r="O1662" s="1"/>
      <c r="P1662" s="1"/>
      <c r="Q1662" s="1"/>
      <c r="R1662" s="1"/>
    </row>
    <row r="1663" spans="1:18">
      <c r="A1663" s="1"/>
      <c r="B1663" s="1"/>
      <c r="C1663" s="1"/>
      <c r="D1663" s="1"/>
      <c r="E1663" s="1"/>
      <c r="F1663" s="1"/>
      <c r="G1663" s="1"/>
      <c r="H1663" s="1"/>
      <c r="I1663" s="1"/>
      <c r="J1663" s="1"/>
      <c r="K1663" s="1"/>
      <c r="L1663" s="1"/>
      <c r="M1663" s="1"/>
      <c r="N1663" s="1"/>
      <c r="O1663" s="1"/>
      <c r="P1663" s="1"/>
      <c r="Q1663" s="1"/>
      <c r="R1663" s="1"/>
    </row>
    <row r="1664" spans="1:18">
      <c r="A1664" s="1"/>
      <c r="B1664" s="1"/>
      <c r="C1664" s="1"/>
      <c r="D1664" s="1"/>
      <c r="E1664" s="1"/>
      <c r="F1664" s="1"/>
      <c r="G1664" s="1"/>
      <c r="H1664" s="1"/>
      <c r="I1664" s="1"/>
      <c r="J1664" s="1"/>
      <c r="K1664" s="1"/>
      <c r="L1664" s="1"/>
      <c r="M1664" s="1"/>
      <c r="N1664" s="1"/>
      <c r="O1664" s="1"/>
      <c r="P1664" s="1"/>
      <c r="Q1664" s="1"/>
      <c r="R1664" s="1"/>
    </row>
    <row r="1665" spans="1:18">
      <c r="A1665" s="1"/>
      <c r="B1665" s="1"/>
      <c r="C1665" s="1"/>
      <c r="D1665" s="1"/>
      <c r="E1665" s="1"/>
      <c r="F1665" s="1"/>
      <c r="G1665" s="1"/>
      <c r="H1665" s="1"/>
      <c r="I1665" s="1"/>
      <c r="J1665" s="1"/>
      <c r="K1665" s="1"/>
      <c r="L1665" s="1"/>
      <c r="M1665" s="1"/>
      <c r="N1665" s="1"/>
      <c r="O1665" s="1"/>
      <c r="P1665" s="1"/>
      <c r="Q1665" s="1"/>
      <c r="R1665" s="1"/>
    </row>
    <row r="1666" spans="1:18">
      <c r="A1666" s="1"/>
      <c r="B1666" s="1"/>
      <c r="C1666" s="1"/>
      <c r="D1666" s="1"/>
      <c r="E1666" s="1"/>
      <c r="F1666" s="1"/>
      <c r="G1666" s="1"/>
      <c r="H1666" s="1"/>
      <c r="I1666" s="1"/>
      <c r="J1666" s="1"/>
      <c r="K1666" s="1"/>
      <c r="L1666" s="1"/>
      <c r="M1666" s="1"/>
      <c r="N1666" s="1"/>
      <c r="O1666" s="1"/>
      <c r="P1666" s="1"/>
      <c r="Q1666" s="1"/>
      <c r="R1666" s="1"/>
    </row>
    <row r="1667" spans="1:18">
      <c r="A1667" s="1"/>
      <c r="B1667" s="1"/>
      <c r="C1667" s="1"/>
      <c r="D1667" s="1"/>
      <c r="E1667" s="1"/>
      <c r="F1667" s="1"/>
      <c r="G1667" s="1"/>
      <c r="H1667" s="1"/>
      <c r="I1667" s="1"/>
      <c r="J1667" s="1"/>
      <c r="K1667" s="1"/>
      <c r="L1667" s="1"/>
      <c r="M1667" s="1"/>
      <c r="N1667" s="1"/>
      <c r="O1667" s="1"/>
      <c r="P1667" s="1"/>
      <c r="Q1667" s="1"/>
      <c r="R1667" s="1"/>
    </row>
    <row r="1668" spans="1:18">
      <c r="A1668" s="1"/>
      <c r="B1668" s="1"/>
      <c r="C1668" s="1"/>
      <c r="D1668" s="1"/>
      <c r="E1668" s="1"/>
      <c r="F1668" s="1"/>
      <c r="G1668" s="1"/>
      <c r="H1668" s="1"/>
      <c r="I1668" s="1"/>
      <c r="J1668" s="1"/>
      <c r="K1668" s="1"/>
      <c r="L1668" s="1"/>
      <c r="M1668" s="1"/>
      <c r="N1668" s="1"/>
      <c r="O1668" s="1"/>
      <c r="P1668" s="1"/>
      <c r="Q1668" s="1"/>
      <c r="R1668" s="1"/>
    </row>
    <row r="1669" spans="1:18">
      <c r="A1669" s="1"/>
      <c r="B1669" s="1"/>
      <c r="C1669" s="1"/>
      <c r="D1669" s="1"/>
      <c r="E1669" s="1"/>
      <c r="F1669" s="1"/>
      <c r="G1669" s="1"/>
      <c r="H1669" s="1"/>
      <c r="I1669" s="1"/>
      <c r="J1669" s="1"/>
      <c r="K1669" s="1"/>
      <c r="L1669" s="1"/>
      <c r="M1669" s="1"/>
      <c r="N1669" s="1"/>
      <c r="O1669" s="1"/>
      <c r="P1669" s="1"/>
      <c r="Q1669" s="1"/>
      <c r="R1669" s="1"/>
    </row>
    <row r="1670" spans="1:18">
      <c r="A1670" s="1"/>
      <c r="B1670" s="1"/>
      <c r="C1670" s="1"/>
      <c r="D1670" s="1"/>
      <c r="E1670" s="1"/>
      <c r="F1670" s="1"/>
      <c r="G1670" s="1"/>
      <c r="H1670" s="1"/>
      <c r="I1670" s="1"/>
      <c r="J1670" s="1"/>
      <c r="K1670" s="1"/>
      <c r="L1670" s="1"/>
      <c r="M1670" s="1"/>
      <c r="N1670" s="1"/>
      <c r="O1670" s="1"/>
      <c r="P1670" s="1"/>
      <c r="Q1670" s="1"/>
      <c r="R1670" s="1"/>
    </row>
    <row r="1671" spans="1:18">
      <c r="A1671" s="1"/>
      <c r="B1671" s="1"/>
      <c r="C1671" s="1"/>
      <c r="D1671" s="1"/>
      <c r="E1671" s="1"/>
      <c r="F1671" s="1"/>
      <c r="G1671" s="1"/>
      <c r="H1671" s="1"/>
      <c r="I1671" s="1"/>
      <c r="J1671" s="1"/>
      <c r="K1671" s="1"/>
      <c r="L1671" s="1"/>
      <c r="M1671" s="1"/>
      <c r="N1671" s="1"/>
      <c r="O1671" s="1"/>
      <c r="P1671" s="1"/>
      <c r="Q1671" s="1"/>
      <c r="R1671" s="1"/>
    </row>
    <row r="1672" spans="1:18">
      <c r="A1672" s="1"/>
      <c r="B1672" s="1"/>
      <c r="C1672" s="1"/>
      <c r="D1672" s="1"/>
      <c r="E1672" s="1"/>
      <c r="F1672" s="1"/>
      <c r="G1672" s="1"/>
      <c r="H1672" s="1"/>
      <c r="I1672" s="1"/>
      <c r="J1672" s="1"/>
      <c r="K1672" s="1"/>
      <c r="L1672" s="1"/>
      <c r="M1672" s="1"/>
      <c r="N1672" s="1"/>
      <c r="O1672" s="1"/>
      <c r="P1672" s="1"/>
      <c r="Q1672" s="1"/>
      <c r="R1672" s="1"/>
    </row>
    <row r="1673" spans="1:18">
      <c r="A1673" s="1"/>
      <c r="B1673" s="1"/>
      <c r="C1673" s="1"/>
      <c r="D1673" s="1"/>
      <c r="E1673" s="1"/>
      <c r="F1673" s="1"/>
      <c r="G1673" s="1"/>
      <c r="H1673" s="1"/>
      <c r="I1673" s="1"/>
      <c r="J1673" s="1"/>
      <c r="K1673" s="1"/>
      <c r="L1673" s="1"/>
      <c r="M1673" s="1"/>
      <c r="N1673" s="1"/>
      <c r="O1673" s="1"/>
      <c r="P1673" s="1"/>
      <c r="Q1673" s="1"/>
      <c r="R1673" s="1"/>
    </row>
    <row r="1674" spans="1:18">
      <c r="A1674" s="1"/>
      <c r="B1674" s="1"/>
      <c r="C1674" s="1"/>
      <c r="D1674" s="1"/>
      <c r="E1674" s="1"/>
      <c r="F1674" s="1"/>
      <c r="G1674" s="1"/>
      <c r="H1674" s="1"/>
      <c r="I1674" s="1"/>
      <c r="J1674" s="1"/>
      <c r="K1674" s="1"/>
      <c r="L1674" s="1"/>
      <c r="M1674" s="1"/>
      <c r="N1674" s="1"/>
      <c r="O1674" s="1"/>
      <c r="P1674" s="1"/>
      <c r="Q1674" s="1"/>
      <c r="R1674" s="1"/>
    </row>
    <row r="1675" spans="1:18">
      <c r="A1675" s="1"/>
      <c r="B1675" s="1"/>
      <c r="C1675" s="1"/>
      <c r="D1675" s="1"/>
      <c r="E1675" s="1"/>
      <c r="F1675" s="1"/>
      <c r="G1675" s="1"/>
      <c r="H1675" s="1"/>
      <c r="I1675" s="1"/>
      <c r="J1675" s="1"/>
      <c r="K1675" s="1"/>
      <c r="L1675" s="1"/>
      <c r="M1675" s="1"/>
      <c r="N1675" s="1"/>
      <c r="O1675" s="1"/>
      <c r="P1675" s="1"/>
      <c r="Q1675" s="1"/>
      <c r="R1675" s="1"/>
    </row>
    <row r="1676" spans="1:18">
      <c r="A1676" s="1"/>
      <c r="B1676" s="1"/>
      <c r="C1676" s="1"/>
      <c r="D1676" s="1"/>
      <c r="E1676" s="1"/>
      <c r="F1676" s="1"/>
      <c r="G1676" s="1"/>
      <c r="H1676" s="1"/>
      <c r="I1676" s="1"/>
      <c r="J1676" s="1"/>
      <c r="K1676" s="1"/>
      <c r="L1676" s="1"/>
      <c r="M1676" s="1"/>
      <c r="N1676" s="1"/>
      <c r="O1676" s="1"/>
      <c r="P1676" s="1"/>
      <c r="Q1676" s="1"/>
      <c r="R1676" s="1"/>
    </row>
    <row r="1677" spans="1:18">
      <c r="A1677" s="1"/>
      <c r="B1677" s="1"/>
      <c r="C1677" s="1"/>
      <c r="D1677" s="1"/>
      <c r="E1677" s="1"/>
      <c r="F1677" s="1"/>
      <c r="G1677" s="1"/>
      <c r="H1677" s="1"/>
      <c r="I1677" s="1"/>
      <c r="J1677" s="1"/>
      <c r="K1677" s="1"/>
      <c r="L1677" s="1"/>
      <c r="M1677" s="1"/>
      <c r="N1677" s="1"/>
      <c r="O1677" s="1"/>
      <c r="P1677" s="1"/>
      <c r="Q1677" s="1"/>
      <c r="R1677" s="1"/>
    </row>
    <row r="1678" spans="1:18">
      <c r="A1678" s="1"/>
      <c r="B1678" s="1"/>
      <c r="C1678" s="1"/>
      <c r="D1678" s="1"/>
      <c r="E1678" s="1"/>
      <c r="F1678" s="1"/>
      <c r="G1678" s="1"/>
      <c r="H1678" s="1"/>
      <c r="I1678" s="1"/>
      <c r="J1678" s="1"/>
      <c r="K1678" s="1"/>
      <c r="L1678" s="1"/>
      <c r="M1678" s="1"/>
      <c r="N1678" s="1"/>
      <c r="O1678" s="1"/>
      <c r="P1678" s="1"/>
      <c r="Q1678" s="1"/>
      <c r="R1678" s="1"/>
    </row>
    <row r="1679" spans="1:18">
      <c r="A1679" s="1"/>
      <c r="B1679" s="1"/>
      <c r="C1679" s="1"/>
      <c r="D1679" s="1"/>
      <c r="E1679" s="1"/>
      <c r="F1679" s="1"/>
      <c r="G1679" s="1"/>
      <c r="H1679" s="1"/>
      <c r="I1679" s="1"/>
      <c r="J1679" s="1"/>
      <c r="K1679" s="1"/>
      <c r="L1679" s="1"/>
      <c r="M1679" s="1"/>
      <c r="N1679" s="1"/>
      <c r="O1679" s="1"/>
      <c r="P1679" s="1"/>
      <c r="Q1679" s="1"/>
      <c r="R1679" s="1"/>
    </row>
    <row r="1680" spans="1:18">
      <c r="A1680" s="1"/>
      <c r="B1680" s="1"/>
      <c r="C1680" s="1"/>
      <c r="D1680" s="1"/>
      <c r="E1680" s="1"/>
      <c r="F1680" s="1"/>
      <c r="G1680" s="1"/>
      <c r="H1680" s="1"/>
      <c r="I1680" s="1"/>
      <c r="J1680" s="1"/>
      <c r="K1680" s="1"/>
      <c r="L1680" s="1"/>
      <c r="M1680" s="1"/>
      <c r="N1680" s="1"/>
      <c r="O1680" s="1"/>
      <c r="P1680" s="1"/>
      <c r="Q1680" s="1"/>
      <c r="R1680" s="1"/>
    </row>
    <row r="1681" spans="1:18">
      <c r="A1681" s="1"/>
      <c r="B1681" s="1"/>
      <c r="C1681" s="1"/>
      <c r="D1681" s="1"/>
      <c r="E1681" s="1"/>
      <c r="F1681" s="1"/>
      <c r="G1681" s="1"/>
      <c r="H1681" s="1"/>
      <c r="I1681" s="1"/>
      <c r="J1681" s="1"/>
      <c r="K1681" s="1"/>
      <c r="L1681" s="1"/>
      <c r="M1681" s="1"/>
      <c r="N1681" s="1"/>
      <c r="O1681" s="1"/>
      <c r="P1681" s="1"/>
      <c r="Q1681" s="1"/>
      <c r="R1681" s="1"/>
    </row>
    <row r="1682" spans="1:18">
      <c r="A1682" s="1"/>
      <c r="B1682" s="1"/>
      <c r="C1682" s="1"/>
      <c r="D1682" s="1"/>
      <c r="E1682" s="1"/>
      <c r="F1682" s="1"/>
      <c r="G1682" s="1"/>
      <c r="H1682" s="1"/>
      <c r="I1682" s="1"/>
      <c r="J1682" s="1"/>
      <c r="K1682" s="1"/>
      <c r="L1682" s="1"/>
      <c r="M1682" s="1"/>
      <c r="N1682" s="1"/>
      <c r="O1682" s="1"/>
      <c r="P1682" s="1"/>
      <c r="Q1682" s="1"/>
      <c r="R1682" s="1"/>
    </row>
    <row r="1683" spans="1:18">
      <c r="A1683" s="1"/>
      <c r="B1683" s="1"/>
      <c r="C1683" s="1"/>
      <c r="D1683" s="1"/>
      <c r="E1683" s="1"/>
      <c r="F1683" s="1"/>
      <c r="G1683" s="1"/>
      <c r="H1683" s="1"/>
      <c r="I1683" s="1"/>
      <c r="J1683" s="1"/>
      <c r="K1683" s="1"/>
      <c r="L1683" s="1"/>
      <c r="M1683" s="1"/>
      <c r="N1683" s="1"/>
      <c r="O1683" s="1"/>
      <c r="P1683" s="1"/>
      <c r="Q1683" s="1"/>
      <c r="R1683" s="1"/>
    </row>
    <row r="1684" spans="1:18">
      <c r="A1684" s="1"/>
      <c r="B1684" s="1"/>
      <c r="C1684" s="1"/>
      <c r="D1684" s="1"/>
      <c r="E1684" s="1"/>
      <c r="F1684" s="1"/>
      <c r="G1684" s="1"/>
      <c r="H1684" s="1"/>
      <c r="I1684" s="1"/>
      <c r="J1684" s="1"/>
      <c r="K1684" s="1"/>
      <c r="L1684" s="1"/>
      <c r="M1684" s="1"/>
      <c r="N1684" s="1"/>
      <c r="O1684" s="1"/>
      <c r="P1684" s="1"/>
      <c r="Q1684" s="1"/>
      <c r="R1684" s="1"/>
    </row>
    <row r="1685" spans="1:18">
      <c r="A1685" s="1"/>
      <c r="B1685" s="1"/>
      <c r="C1685" s="1"/>
      <c r="D1685" s="1"/>
      <c r="E1685" s="1"/>
      <c r="F1685" s="1"/>
      <c r="G1685" s="1"/>
      <c r="H1685" s="1"/>
      <c r="I1685" s="1"/>
      <c r="J1685" s="1"/>
      <c r="K1685" s="1"/>
      <c r="L1685" s="1"/>
      <c r="M1685" s="1"/>
      <c r="N1685" s="1"/>
      <c r="O1685" s="1"/>
      <c r="P1685" s="1"/>
      <c r="Q1685" s="1"/>
      <c r="R1685" s="1"/>
    </row>
    <row r="1686" spans="1:18">
      <c r="A1686" s="1"/>
      <c r="B1686" s="1"/>
      <c r="C1686" s="1"/>
      <c r="D1686" s="1"/>
      <c r="E1686" s="1"/>
      <c r="F1686" s="1"/>
      <c r="G1686" s="1"/>
      <c r="H1686" s="1"/>
      <c r="I1686" s="1"/>
      <c r="J1686" s="1"/>
      <c r="K1686" s="1"/>
      <c r="L1686" s="1"/>
      <c r="M1686" s="1"/>
      <c r="N1686" s="1"/>
      <c r="O1686" s="1"/>
      <c r="P1686" s="1"/>
      <c r="Q1686" s="1"/>
      <c r="R1686" s="1"/>
    </row>
    <row r="1687" spans="1:18">
      <c r="A1687" s="1"/>
      <c r="B1687" s="1"/>
      <c r="C1687" s="1"/>
      <c r="D1687" s="1"/>
      <c r="E1687" s="1"/>
      <c r="F1687" s="1"/>
      <c r="G1687" s="1"/>
      <c r="H1687" s="1"/>
      <c r="I1687" s="1"/>
      <c r="J1687" s="1"/>
      <c r="K1687" s="1"/>
      <c r="L1687" s="1"/>
      <c r="M1687" s="1"/>
      <c r="N1687" s="1"/>
      <c r="O1687" s="1"/>
      <c r="P1687" s="1"/>
      <c r="Q1687" s="1"/>
      <c r="R1687" s="1"/>
    </row>
    <row r="1688" spans="1:18">
      <c r="A1688" s="1"/>
      <c r="B1688" s="1"/>
      <c r="C1688" s="1"/>
      <c r="D1688" s="1"/>
      <c r="E1688" s="1"/>
      <c r="F1688" s="1"/>
      <c r="G1688" s="1"/>
      <c r="H1688" s="1"/>
      <c r="I1688" s="1"/>
      <c r="J1688" s="1"/>
      <c r="K1688" s="1"/>
      <c r="L1688" s="1"/>
      <c r="M1688" s="1"/>
      <c r="N1688" s="1"/>
      <c r="O1688" s="1"/>
      <c r="P1688" s="1"/>
      <c r="Q1688" s="1"/>
      <c r="R1688" s="1"/>
    </row>
    <row r="1689" spans="1:18">
      <c r="A1689" s="1"/>
      <c r="B1689" s="1"/>
      <c r="C1689" s="1"/>
      <c r="D1689" s="1"/>
      <c r="E1689" s="1"/>
      <c r="F1689" s="1"/>
      <c r="G1689" s="1"/>
      <c r="H1689" s="1"/>
      <c r="I1689" s="1"/>
      <c r="J1689" s="1"/>
      <c r="K1689" s="1"/>
      <c r="L1689" s="1"/>
      <c r="M1689" s="1"/>
      <c r="N1689" s="1"/>
      <c r="O1689" s="1"/>
      <c r="P1689" s="1"/>
      <c r="Q1689" s="1"/>
      <c r="R1689" s="1"/>
    </row>
    <row r="1690" spans="1:18">
      <c r="A1690" s="1"/>
      <c r="B1690" s="1"/>
      <c r="C1690" s="1"/>
      <c r="D1690" s="1"/>
      <c r="E1690" s="1"/>
      <c r="F1690" s="1"/>
      <c r="G1690" s="1"/>
      <c r="H1690" s="1"/>
      <c r="I1690" s="1"/>
      <c r="J1690" s="1"/>
      <c r="K1690" s="1"/>
      <c r="L1690" s="1"/>
      <c r="M1690" s="1"/>
      <c r="N1690" s="1"/>
      <c r="O1690" s="1"/>
      <c r="P1690" s="1"/>
      <c r="Q1690" s="1"/>
      <c r="R1690" s="1"/>
    </row>
    <row r="1691" spans="1:18">
      <c r="A1691" s="1"/>
      <c r="B1691" s="1"/>
      <c r="C1691" s="1"/>
      <c r="D1691" s="1"/>
      <c r="E1691" s="1"/>
      <c r="F1691" s="1"/>
      <c r="G1691" s="1"/>
      <c r="H1691" s="1"/>
      <c r="I1691" s="1"/>
      <c r="J1691" s="1"/>
      <c r="K1691" s="1"/>
      <c r="L1691" s="1"/>
      <c r="M1691" s="1"/>
      <c r="N1691" s="1"/>
      <c r="O1691" s="1"/>
      <c r="P1691" s="1"/>
      <c r="Q1691" s="1"/>
      <c r="R1691" s="1"/>
    </row>
    <row r="1692" spans="1:18">
      <c r="A1692" s="1"/>
      <c r="B1692" s="1"/>
      <c r="C1692" s="1"/>
      <c r="D1692" s="1"/>
      <c r="E1692" s="1"/>
      <c r="F1692" s="1"/>
      <c r="G1692" s="1"/>
      <c r="H1692" s="1"/>
      <c r="I1692" s="1"/>
      <c r="J1692" s="1"/>
      <c r="K1692" s="1"/>
      <c r="L1692" s="1"/>
      <c r="M1692" s="1"/>
      <c r="N1692" s="1"/>
      <c r="O1692" s="1"/>
      <c r="P1692" s="1"/>
      <c r="Q1692" s="1"/>
      <c r="R1692" s="1"/>
    </row>
    <row r="1693" spans="1:18">
      <c r="A1693" s="1"/>
      <c r="B1693" s="1"/>
      <c r="C1693" s="1"/>
      <c r="D1693" s="1"/>
      <c r="E1693" s="1"/>
      <c r="F1693" s="1"/>
      <c r="G1693" s="1"/>
      <c r="H1693" s="1"/>
      <c r="I1693" s="1"/>
      <c r="J1693" s="1"/>
      <c r="K1693" s="1"/>
      <c r="L1693" s="1"/>
      <c r="M1693" s="1"/>
      <c r="N1693" s="1"/>
      <c r="O1693" s="1"/>
      <c r="P1693" s="1"/>
      <c r="Q1693" s="1"/>
      <c r="R1693" s="1"/>
    </row>
    <row r="1694" spans="1:18">
      <c r="A1694" s="1"/>
      <c r="B1694" s="1"/>
      <c r="C1694" s="1"/>
      <c r="D1694" s="1"/>
      <c r="E1694" s="1"/>
      <c r="F1694" s="1"/>
      <c r="G1694" s="1"/>
      <c r="H1694" s="1"/>
      <c r="I1694" s="1"/>
      <c r="J1694" s="1"/>
      <c r="K1694" s="1"/>
      <c r="L1694" s="1"/>
      <c r="M1694" s="1"/>
      <c r="N1694" s="1"/>
      <c r="O1694" s="1"/>
      <c r="P1694" s="1"/>
      <c r="Q1694" s="1"/>
      <c r="R1694" s="1"/>
    </row>
    <row r="1695" spans="1:18">
      <c r="A1695" s="1"/>
      <c r="B1695" s="1"/>
      <c r="C1695" s="1"/>
      <c r="D1695" s="1"/>
      <c r="E1695" s="1"/>
      <c r="F1695" s="1"/>
      <c r="G1695" s="1"/>
      <c r="H1695" s="1"/>
      <c r="I1695" s="1"/>
      <c r="J1695" s="1"/>
      <c r="K1695" s="1"/>
      <c r="L1695" s="1"/>
      <c r="M1695" s="1"/>
      <c r="N1695" s="1"/>
      <c r="O1695" s="1"/>
      <c r="P1695" s="1"/>
      <c r="Q1695" s="1"/>
      <c r="R1695" s="1"/>
    </row>
    <row r="1696" spans="1:18">
      <c r="A1696" s="1"/>
      <c r="B1696" s="1"/>
      <c r="C1696" s="1"/>
      <c r="D1696" s="1"/>
      <c r="E1696" s="1"/>
      <c r="F1696" s="1"/>
      <c r="G1696" s="1"/>
      <c r="H1696" s="1"/>
      <c r="I1696" s="1"/>
      <c r="J1696" s="1"/>
      <c r="K1696" s="1"/>
      <c r="L1696" s="1"/>
      <c r="M1696" s="1"/>
      <c r="N1696" s="1"/>
      <c r="O1696" s="1"/>
      <c r="P1696" s="1"/>
      <c r="Q1696" s="1"/>
      <c r="R1696" s="1"/>
    </row>
    <row r="1697" spans="1:18">
      <c r="A1697" s="1"/>
      <c r="B1697" s="1"/>
      <c r="C1697" s="1"/>
      <c r="D1697" s="1"/>
      <c r="E1697" s="1"/>
      <c r="F1697" s="1"/>
      <c r="G1697" s="1"/>
      <c r="H1697" s="1"/>
      <c r="I1697" s="1"/>
      <c r="J1697" s="1"/>
      <c r="K1697" s="1"/>
      <c r="L1697" s="1"/>
      <c r="M1697" s="1"/>
      <c r="N1697" s="1"/>
      <c r="O1697" s="1"/>
      <c r="P1697" s="1"/>
      <c r="Q1697" s="1"/>
      <c r="R1697" s="1"/>
    </row>
    <row r="1698" spans="1:18">
      <c r="A1698" s="1"/>
      <c r="B1698" s="1"/>
      <c r="C1698" s="1"/>
      <c r="D1698" s="1"/>
      <c r="E1698" s="1"/>
      <c r="F1698" s="1"/>
      <c r="G1698" s="1"/>
      <c r="H1698" s="1"/>
      <c r="I1698" s="1"/>
      <c r="J1698" s="1"/>
      <c r="K1698" s="1"/>
      <c r="L1698" s="1"/>
      <c r="M1698" s="1"/>
      <c r="N1698" s="1"/>
      <c r="O1698" s="1"/>
      <c r="P1698" s="1"/>
      <c r="Q1698" s="1"/>
      <c r="R1698" s="1"/>
    </row>
    <row r="1699" spans="1:18">
      <c r="A1699" s="1"/>
      <c r="B1699" s="1"/>
      <c r="C1699" s="1"/>
      <c r="D1699" s="1"/>
      <c r="E1699" s="1"/>
      <c r="F1699" s="1"/>
      <c r="G1699" s="1"/>
      <c r="H1699" s="1"/>
      <c r="I1699" s="1"/>
      <c r="J1699" s="1"/>
      <c r="K1699" s="1"/>
      <c r="L1699" s="1"/>
      <c r="M1699" s="1"/>
      <c r="N1699" s="1"/>
      <c r="O1699" s="1"/>
      <c r="P1699" s="1"/>
      <c r="Q1699" s="1"/>
      <c r="R1699" s="1"/>
    </row>
    <row r="1700" spans="1:18">
      <c r="A1700" s="1"/>
      <c r="B1700" s="1"/>
      <c r="C1700" s="1"/>
      <c r="D1700" s="1"/>
      <c r="E1700" s="1"/>
      <c r="F1700" s="1"/>
      <c r="G1700" s="1"/>
      <c r="H1700" s="1"/>
      <c r="I1700" s="1"/>
      <c r="J1700" s="1"/>
      <c r="K1700" s="1"/>
      <c r="L1700" s="1"/>
      <c r="M1700" s="1"/>
      <c r="N1700" s="1"/>
      <c r="O1700" s="1"/>
      <c r="P1700" s="1"/>
      <c r="Q1700" s="1"/>
      <c r="R1700" s="1"/>
    </row>
    <row r="1701" spans="1:18">
      <c r="A1701" s="1"/>
      <c r="B1701" s="1"/>
      <c r="C1701" s="1"/>
      <c r="D1701" s="1"/>
      <c r="E1701" s="1"/>
      <c r="F1701" s="1"/>
      <c r="G1701" s="1"/>
      <c r="H1701" s="1"/>
      <c r="I1701" s="1"/>
      <c r="J1701" s="1"/>
      <c r="K1701" s="1"/>
      <c r="L1701" s="1"/>
      <c r="M1701" s="1"/>
      <c r="N1701" s="1"/>
      <c r="O1701" s="1"/>
      <c r="P1701" s="1"/>
      <c r="Q1701" s="1"/>
      <c r="R1701" s="1"/>
    </row>
    <row r="1702" spans="1:18">
      <c r="A1702" s="1"/>
      <c r="B1702" s="1"/>
      <c r="C1702" s="1"/>
      <c r="D1702" s="1"/>
      <c r="E1702" s="1"/>
      <c r="F1702" s="1"/>
      <c r="G1702" s="1"/>
      <c r="H1702" s="1"/>
      <c r="I1702" s="1"/>
      <c r="J1702" s="1"/>
      <c r="K1702" s="1"/>
      <c r="L1702" s="1"/>
      <c r="M1702" s="1"/>
      <c r="N1702" s="1"/>
      <c r="O1702" s="1"/>
      <c r="P1702" s="1"/>
      <c r="Q1702" s="1"/>
      <c r="R1702" s="1"/>
    </row>
    <row r="1703" spans="1:18">
      <c r="A1703" s="1"/>
      <c r="B1703" s="1"/>
      <c r="C1703" s="1"/>
      <c r="D1703" s="1"/>
      <c r="E1703" s="1"/>
      <c r="F1703" s="1"/>
      <c r="G1703" s="1"/>
      <c r="H1703" s="1"/>
      <c r="I1703" s="1"/>
      <c r="J1703" s="1"/>
      <c r="K1703" s="1"/>
      <c r="L1703" s="1"/>
      <c r="M1703" s="1"/>
      <c r="N1703" s="1"/>
      <c r="O1703" s="1"/>
      <c r="P1703" s="1"/>
      <c r="Q1703" s="1"/>
      <c r="R1703" s="1"/>
    </row>
    <row r="1704" spans="1:18">
      <c r="A1704" s="1"/>
      <c r="B1704" s="1"/>
      <c r="C1704" s="1"/>
      <c r="D1704" s="1"/>
      <c r="E1704" s="1"/>
      <c r="F1704" s="1"/>
      <c r="G1704" s="1"/>
      <c r="H1704" s="1"/>
      <c r="I1704" s="1"/>
      <c r="J1704" s="1"/>
      <c r="K1704" s="1"/>
      <c r="L1704" s="1"/>
      <c r="M1704" s="1"/>
      <c r="N1704" s="1"/>
      <c r="O1704" s="1"/>
      <c r="P1704" s="1"/>
      <c r="Q1704" s="1"/>
      <c r="R1704" s="1"/>
    </row>
    <row r="1705" spans="1:18">
      <c r="A1705" s="1"/>
      <c r="B1705" s="1"/>
      <c r="C1705" s="1"/>
      <c r="D1705" s="1"/>
      <c r="E1705" s="1"/>
      <c r="F1705" s="1"/>
      <c r="G1705" s="1"/>
      <c r="H1705" s="1"/>
      <c r="I1705" s="1"/>
      <c r="J1705" s="1"/>
      <c r="K1705" s="1"/>
      <c r="L1705" s="1"/>
      <c r="M1705" s="1"/>
      <c r="N1705" s="1"/>
      <c r="O1705" s="1"/>
      <c r="P1705" s="1"/>
      <c r="Q1705" s="1"/>
      <c r="R1705" s="1"/>
    </row>
    <row r="1706" spans="1:18">
      <c r="A1706" s="1"/>
      <c r="B1706" s="1"/>
      <c r="C1706" s="1"/>
      <c r="D1706" s="1"/>
      <c r="E1706" s="1"/>
      <c r="F1706" s="1"/>
      <c r="G1706" s="1"/>
      <c r="H1706" s="1"/>
      <c r="I1706" s="1"/>
      <c r="J1706" s="1"/>
      <c r="K1706" s="1"/>
      <c r="L1706" s="1"/>
      <c r="M1706" s="1"/>
      <c r="N1706" s="1"/>
      <c r="O1706" s="1"/>
      <c r="P1706" s="1"/>
      <c r="Q1706" s="1"/>
      <c r="R1706" s="1"/>
    </row>
    <row r="1707" spans="1:18">
      <c r="A1707" s="1"/>
      <c r="B1707" s="1"/>
      <c r="C1707" s="1"/>
      <c r="D1707" s="1"/>
      <c r="E1707" s="1"/>
      <c r="F1707" s="1"/>
      <c r="G1707" s="1"/>
      <c r="H1707" s="1"/>
      <c r="I1707" s="1"/>
      <c r="J1707" s="1"/>
      <c r="K1707" s="1"/>
      <c r="L1707" s="1"/>
      <c r="M1707" s="1"/>
      <c r="N1707" s="1"/>
      <c r="O1707" s="1"/>
      <c r="P1707" s="1"/>
      <c r="Q1707" s="1"/>
      <c r="R1707" s="1"/>
    </row>
    <row r="1708" spans="1:18">
      <c r="A1708" s="1"/>
      <c r="B1708" s="1"/>
      <c r="C1708" s="1"/>
      <c r="D1708" s="1"/>
      <c r="E1708" s="1"/>
      <c r="F1708" s="1"/>
      <c r="G1708" s="1"/>
      <c r="H1708" s="1"/>
      <c r="I1708" s="1"/>
      <c r="J1708" s="1"/>
      <c r="K1708" s="1"/>
      <c r="L1708" s="1"/>
      <c r="M1708" s="1"/>
      <c r="N1708" s="1"/>
      <c r="O1708" s="1"/>
      <c r="P1708" s="1"/>
      <c r="Q1708" s="1"/>
      <c r="R1708" s="1"/>
    </row>
    <row r="1709" spans="1:18">
      <c r="A1709" s="1"/>
      <c r="B1709" s="1"/>
      <c r="C1709" s="1"/>
      <c r="D1709" s="1"/>
      <c r="E1709" s="1"/>
      <c r="F1709" s="1"/>
      <c r="G1709" s="1"/>
      <c r="H1709" s="1"/>
      <c r="I1709" s="1"/>
      <c r="J1709" s="1"/>
      <c r="K1709" s="1"/>
      <c r="L1709" s="1"/>
      <c r="M1709" s="1"/>
      <c r="N1709" s="1"/>
      <c r="O1709" s="1"/>
      <c r="P1709" s="1"/>
      <c r="Q1709" s="1"/>
      <c r="R1709" s="1"/>
    </row>
    <row r="1710" spans="1:18">
      <c r="A1710" s="1"/>
      <c r="B1710" s="1"/>
      <c r="C1710" s="1"/>
      <c r="D1710" s="1"/>
      <c r="E1710" s="1"/>
      <c r="F1710" s="1"/>
      <c r="G1710" s="1"/>
      <c r="H1710" s="1"/>
      <c r="I1710" s="1"/>
      <c r="J1710" s="1"/>
      <c r="K1710" s="1"/>
      <c r="L1710" s="1"/>
      <c r="M1710" s="1"/>
      <c r="N1710" s="1"/>
      <c r="O1710" s="1"/>
      <c r="P1710" s="1"/>
      <c r="Q1710" s="1"/>
      <c r="R1710" s="1"/>
    </row>
    <row r="1711" spans="1:18">
      <c r="A1711" s="1"/>
      <c r="B1711" s="1"/>
      <c r="C1711" s="1"/>
      <c r="D1711" s="1"/>
      <c r="E1711" s="1"/>
      <c r="F1711" s="1"/>
      <c r="G1711" s="1"/>
      <c r="H1711" s="1"/>
      <c r="I1711" s="1"/>
      <c r="J1711" s="1"/>
      <c r="K1711" s="1"/>
      <c r="L1711" s="1"/>
      <c r="M1711" s="1"/>
      <c r="N1711" s="1"/>
      <c r="O1711" s="1"/>
      <c r="P1711" s="1"/>
      <c r="Q1711" s="1"/>
      <c r="R1711" s="1"/>
    </row>
    <row r="1712" spans="1:18">
      <c r="A1712" s="1"/>
      <c r="B1712" s="1"/>
      <c r="C1712" s="1"/>
      <c r="D1712" s="1"/>
      <c r="E1712" s="1"/>
      <c r="F1712" s="1"/>
      <c r="G1712" s="1"/>
      <c r="H1712" s="1"/>
      <c r="I1712" s="1"/>
      <c r="J1712" s="1"/>
      <c r="K1712" s="1"/>
      <c r="L1712" s="1"/>
      <c r="M1712" s="1"/>
      <c r="N1712" s="1"/>
      <c r="O1712" s="1"/>
      <c r="P1712" s="1"/>
      <c r="Q1712" s="1"/>
      <c r="R1712" s="1"/>
    </row>
    <row r="1713" spans="1:18">
      <c r="A1713" s="1"/>
      <c r="B1713" s="1"/>
      <c r="C1713" s="1"/>
      <c r="D1713" s="1"/>
      <c r="E1713" s="1"/>
      <c r="F1713" s="1"/>
      <c r="G1713" s="1"/>
      <c r="H1713" s="1"/>
      <c r="I1713" s="1"/>
      <c r="J1713" s="1"/>
      <c r="K1713" s="1"/>
      <c r="L1713" s="1"/>
      <c r="M1713" s="1"/>
      <c r="N1713" s="1"/>
      <c r="O1713" s="1"/>
      <c r="P1713" s="1"/>
      <c r="Q1713" s="1"/>
      <c r="R1713" s="1"/>
    </row>
    <row r="1714" spans="1:18">
      <c r="A1714" s="1"/>
      <c r="B1714" s="1"/>
      <c r="C1714" s="1"/>
      <c r="D1714" s="1"/>
      <c r="E1714" s="1"/>
      <c r="F1714" s="1"/>
      <c r="G1714" s="1"/>
      <c r="H1714" s="1"/>
      <c r="I1714" s="1"/>
      <c r="J1714" s="1"/>
      <c r="K1714" s="1"/>
      <c r="L1714" s="1"/>
      <c r="M1714" s="1"/>
      <c r="N1714" s="1"/>
      <c r="O1714" s="1"/>
      <c r="P1714" s="1"/>
      <c r="Q1714" s="1"/>
      <c r="R1714" s="1"/>
    </row>
    <row r="1715" spans="1:18">
      <c r="A1715" s="1"/>
      <c r="B1715" s="1"/>
      <c r="C1715" s="1"/>
      <c r="D1715" s="1"/>
      <c r="E1715" s="1"/>
      <c r="F1715" s="1"/>
      <c r="G1715" s="1"/>
      <c r="H1715" s="1"/>
      <c r="I1715" s="1"/>
      <c r="J1715" s="1"/>
      <c r="K1715" s="1"/>
      <c r="L1715" s="1"/>
      <c r="M1715" s="1"/>
      <c r="N1715" s="1"/>
      <c r="O1715" s="1"/>
      <c r="P1715" s="1"/>
      <c r="Q1715" s="1"/>
      <c r="R1715" s="1"/>
    </row>
    <row r="1716" spans="1:18">
      <c r="A1716" s="1"/>
      <c r="B1716" s="1"/>
      <c r="C1716" s="1"/>
      <c r="D1716" s="1"/>
      <c r="E1716" s="1"/>
      <c r="F1716" s="1"/>
      <c r="G1716" s="1"/>
      <c r="H1716" s="1"/>
      <c r="I1716" s="1"/>
      <c r="J1716" s="1"/>
      <c r="K1716" s="1"/>
      <c r="L1716" s="1"/>
      <c r="M1716" s="1"/>
      <c r="N1716" s="1"/>
      <c r="O1716" s="1"/>
      <c r="P1716" s="1"/>
      <c r="Q1716" s="1"/>
      <c r="R1716" s="1"/>
    </row>
    <row r="1717" spans="1:18">
      <c r="A1717" s="1"/>
      <c r="B1717" s="1"/>
      <c r="C1717" s="1"/>
      <c r="D1717" s="1"/>
      <c r="E1717" s="1"/>
      <c r="F1717" s="1"/>
      <c r="G1717" s="1"/>
      <c r="H1717" s="1"/>
      <c r="I1717" s="1"/>
      <c r="J1717" s="1"/>
      <c r="K1717" s="1"/>
      <c r="L1717" s="1"/>
      <c r="M1717" s="1"/>
      <c r="N1717" s="1"/>
      <c r="O1717" s="1"/>
      <c r="P1717" s="1"/>
      <c r="Q1717" s="1"/>
      <c r="R1717" s="1"/>
    </row>
    <row r="1718" spans="1:18">
      <c r="A1718" s="1"/>
      <c r="B1718" s="1"/>
      <c r="C1718" s="1"/>
      <c r="D1718" s="1"/>
      <c r="E1718" s="1"/>
      <c r="F1718" s="1"/>
      <c r="G1718" s="1"/>
      <c r="H1718" s="1"/>
      <c r="I1718" s="1"/>
      <c r="J1718" s="1"/>
      <c r="K1718" s="1"/>
      <c r="L1718" s="1"/>
      <c r="M1718" s="1"/>
      <c r="N1718" s="1"/>
      <c r="O1718" s="1"/>
      <c r="P1718" s="1"/>
      <c r="Q1718" s="1"/>
      <c r="R1718" s="1"/>
    </row>
    <row r="1719" spans="1:18">
      <c r="A1719" s="1"/>
      <c r="B1719" s="1"/>
      <c r="C1719" s="1"/>
      <c r="D1719" s="1"/>
      <c r="E1719" s="1"/>
      <c r="F1719" s="1"/>
      <c r="G1719" s="1"/>
      <c r="H1719" s="1"/>
      <c r="I1719" s="1"/>
      <c r="J1719" s="1"/>
      <c r="K1719" s="1"/>
      <c r="L1719" s="1"/>
      <c r="M1719" s="1"/>
      <c r="N1719" s="1"/>
      <c r="O1719" s="1"/>
      <c r="P1719" s="1"/>
      <c r="Q1719" s="1"/>
      <c r="R1719" s="1"/>
    </row>
    <row r="1720" spans="1:18">
      <c r="A1720" s="1"/>
      <c r="B1720" s="1"/>
      <c r="C1720" s="1"/>
      <c r="D1720" s="1"/>
      <c r="E1720" s="1"/>
      <c r="F1720" s="1"/>
      <c r="G1720" s="1"/>
      <c r="H1720" s="1"/>
      <c r="I1720" s="1"/>
      <c r="J1720" s="1"/>
      <c r="K1720" s="1"/>
      <c r="L1720" s="1"/>
      <c r="M1720" s="1"/>
      <c r="N1720" s="1"/>
      <c r="O1720" s="1"/>
      <c r="P1720" s="1"/>
      <c r="Q1720" s="1"/>
      <c r="R1720" s="1"/>
    </row>
    <row r="1721" spans="1:18">
      <c r="A1721" s="1"/>
      <c r="B1721" s="1"/>
      <c r="C1721" s="1"/>
      <c r="D1721" s="1"/>
      <c r="E1721" s="1"/>
      <c r="F1721" s="1"/>
      <c r="G1721" s="1"/>
      <c r="H1721" s="1"/>
      <c r="I1721" s="1"/>
      <c r="J1721" s="1"/>
      <c r="K1721" s="1"/>
      <c r="L1721" s="1"/>
      <c r="M1721" s="1"/>
      <c r="N1721" s="1"/>
      <c r="O1721" s="1"/>
      <c r="P1721" s="1"/>
      <c r="Q1721" s="1"/>
      <c r="R1721" s="1"/>
    </row>
    <row r="1722" spans="1:18">
      <c r="A1722" s="1"/>
      <c r="B1722" s="1"/>
      <c r="C1722" s="1"/>
      <c r="D1722" s="1"/>
      <c r="E1722" s="1"/>
      <c r="F1722" s="1"/>
      <c r="G1722" s="1"/>
      <c r="H1722" s="1"/>
      <c r="I1722" s="1"/>
      <c r="J1722" s="1"/>
      <c r="K1722" s="1"/>
      <c r="L1722" s="1"/>
      <c r="M1722" s="1"/>
      <c r="N1722" s="1"/>
      <c r="O1722" s="1"/>
      <c r="P1722" s="1"/>
      <c r="Q1722" s="1"/>
      <c r="R1722" s="1"/>
    </row>
    <row r="1723" spans="1:18">
      <c r="A1723" s="1"/>
      <c r="B1723" s="1"/>
      <c r="C1723" s="1"/>
      <c r="D1723" s="1"/>
      <c r="E1723" s="1"/>
      <c r="F1723" s="1"/>
      <c r="G1723" s="1"/>
      <c r="H1723" s="1"/>
      <c r="I1723" s="1"/>
      <c r="J1723" s="1"/>
      <c r="K1723" s="1"/>
      <c r="L1723" s="1"/>
      <c r="M1723" s="1"/>
      <c r="N1723" s="1"/>
      <c r="O1723" s="1"/>
      <c r="P1723" s="1"/>
      <c r="Q1723" s="1"/>
      <c r="R1723" s="1"/>
    </row>
    <row r="1724" spans="1:18">
      <c r="A1724" s="1"/>
      <c r="B1724" s="1"/>
      <c r="C1724" s="1"/>
      <c r="D1724" s="1"/>
      <c r="E1724" s="1"/>
      <c r="F1724" s="1"/>
      <c r="G1724" s="1"/>
      <c r="H1724" s="1"/>
      <c r="I1724" s="1"/>
      <c r="J1724" s="1"/>
      <c r="K1724" s="1"/>
      <c r="L1724" s="1"/>
      <c r="M1724" s="1"/>
      <c r="N1724" s="1"/>
      <c r="O1724" s="1"/>
      <c r="P1724" s="1"/>
      <c r="Q1724" s="1"/>
      <c r="R1724" s="1"/>
    </row>
    <row r="1725" spans="1:18">
      <c r="A1725" s="1"/>
      <c r="B1725" s="1"/>
      <c r="C1725" s="1"/>
      <c r="D1725" s="1"/>
      <c r="E1725" s="1"/>
      <c r="F1725" s="1"/>
      <c r="G1725" s="1"/>
      <c r="H1725" s="1"/>
      <c r="I1725" s="1"/>
      <c r="J1725" s="1"/>
      <c r="K1725" s="1"/>
      <c r="L1725" s="1"/>
      <c r="M1725" s="1"/>
      <c r="N1725" s="1"/>
      <c r="O1725" s="1"/>
      <c r="P1725" s="1"/>
      <c r="Q1725" s="1"/>
      <c r="R1725" s="1"/>
    </row>
    <row r="1726" spans="1:18">
      <c r="A1726" s="1"/>
      <c r="B1726" s="1"/>
      <c r="C1726" s="1"/>
      <c r="D1726" s="1"/>
      <c r="E1726" s="1"/>
      <c r="F1726" s="1"/>
      <c r="G1726" s="1"/>
      <c r="H1726" s="1"/>
      <c r="I1726" s="1"/>
      <c r="J1726" s="1"/>
      <c r="K1726" s="1"/>
      <c r="L1726" s="1"/>
      <c r="M1726" s="1"/>
      <c r="N1726" s="1"/>
      <c r="O1726" s="1"/>
      <c r="P1726" s="1"/>
      <c r="Q1726" s="1"/>
      <c r="R1726" s="1"/>
    </row>
    <row r="1727" spans="1:18">
      <c r="A1727" s="1"/>
      <c r="B1727" s="1"/>
      <c r="C1727" s="1"/>
      <c r="D1727" s="1"/>
      <c r="E1727" s="1"/>
      <c r="F1727" s="1"/>
      <c r="G1727" s="1"/>
      <c r="H1727" s="1"/>
      <c r="I1727" s="1"/>
      <c r="J1727" s="1"/>
      <c r="K1727" s="1"/>
      <c r="L1727" s="1"/>
      <c r="M1727" s="1"/>
      <c r="N1727" s="1"/>
      <c r="O1727" s="1"/>
      <c r="P1727" s="1"/>
      <c r="Q1727" s="1"/>
      <c r="R1727" s="1"/>
    </row>
    <row r="1728" spans="1:18">
      <c r="A1728" s="1"/>
      <c r="B1728" s="1"/>
      <c r="C1728" s="1"/>
      <c r="D1728" s="1"/>
      <c r="E1728" s="1"/>
      <c r="F1728" s="1"/>
      <c r="G1728" s="1"/>
      <c r="H1728" s="1"/>
      <c r="I1728" s="1"/>
      <c r="J1728" s="1"/>
      <c r="K1728" s="1"/>
      <c r="L1728" s="1"/>
      <c r="M1728" s="1"/>
      <c r="N1728" s="1"/>
      <c r="O1728" s="1"/>
      <c r="P1728" s="1"/>
      <c r="Q1728" s="1"/>
      <c r="R1728" s="1"/>
    </row>
    <row r="1729" spans="1:18">
      <c r="A1729" s="1"/>
      <c r="B1729" s="1"/>
      <c r="C1729" s="1"/>
      <c r="D1729" s="1"/>
      <c r="E1729" s="1"/>
      <c r="F1729" s="1"/>
      <c r="G1729" s="1"/>
      <c r="H1729" s="1"/>
      <c r="I1729" s="1"/>
      <c r="J1729" s="1"/>
      <c r="K1729" s="1"/>
      <c r="L1729" s="1"/>
      <c r="M1729" s="1"/>
      <c r="N1729" s="1"/>
      <c r="O1729" s="1"/>
      <c r="P1729" s="1"/>
      <c r="Q1729" s="1"/>
      <c r="R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3" orientation="portrait"/>
  <headerFooter alignWithMargins="0">
    <oddFooter>&amp;C&amp;D&amp;T</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34:F40"/>
  <sheetViews>
    <sheetView zoomScaleNormal="100" workbookViewId="0">
      <selection activeCell="L39" sqref="L39"/>
    </sheetView>
  </sheetViews>
  <sheetFormatPr baseColWidth="10" defaultColWidth="8.7109375" defaultRowHeight="16"/>
  <sheetData>
    <row r="34" spans="1:6" ht="23">
      <c r="F34" s="49" t="s">
        <v>175</v>
      </c>
    </row>
    <row r="35" spans="1:6" ht="23">
      <c r="F35" s="52" t="s">
        <v>520</v>
      </c>
    </row>
    <row r="37" spans="1:6" ht="18">
      <c r="A37" s="51" t="s">
        <v>105</v>
      </c>
    </row>
    <row r="38" spans="1:6" ht="18">
      <c r="A38" s="51" t="s">
        <v>104</v>
      </c>
    </row>
    <row r="39" spans="1:6" ht="18">
      <c r="A39" s="51" t="s">
        <v>107</v>
      </c>
    </row>
    <row r="40" spans="1:6" ht="18">
      <c r="A40" s="51"/>
    </row>
  </sheetData>
  <phoneticPr fontId="4" type="noConversion"/>
  <pageMargins left="0.75" right="0.75" top="1" bottom="1" header="0.5" footer="0.5"/>
  <pageSetup scale="69" orientation="portrait" verticalDpi="96"/>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E1479"/>
  <sheetViews>
    <sheetView topLeftCell="A46" zoomScaleNormal="100" workbookViewId="0">
      <selection activeCell="C76" sqref="C76:C87"/>
    </sheetView>
  </sheetViews>
  <sheetFormatPr baseColWidth="10" defaultColWidth="11.5703125" defaultRowHeight="16"/>
  <sheetData>
    <row r="1" spans="1:3">
      <c r="A1" s="12"/>
      <c r="B1" s="12"/>
      <c r="C1" s="12"/>
    </row>
    <row r="2" spans="1:3">
      <c r="A2" s="12"/>
      <c r="B2" s="12"/>
      <c r="C2" s="12"/>
    </row>
    <row r="3" spans="1:3">
      <c r="A3" s="14"/>
      <c r="B3" s="15"/>
      <c r="C3" s="15"/>
    </row>
    <row r="4" spans="1:3">
      <c r="A4" s="68"/>
      <c r="B4" s="75" t="s">
        <v>70</v>
      </c>
      <c r="C4" s="75" t="s">
        <v>71</v>
      </c>
    </row>
    <row r="5" spans="1:3">
      <c r="A5" s="72" t="s">
        <v>60</v>
      </c>
      <c r="B5" s="73">
        <v>0.67058823529411771</v>
      </c>
      <c r="C5" s="73">
        <v>0.32941176470588235</v>
      </c>
    </row>
    <row r="6" spans="1:3">
      <c r="A6" s="72" t="s">
        <v>61</v>
      </c>
      <c r="B6" s="73">
        <v>0.69525959367945822</v>
      </c>
      <c r="C6" s="73">
        <v>0.30474040632054172</v>
      </c>
    </row>
    <row r="7" spans="1:3">
      <c r="A7" s="72" t="s">
        <v>62</v>
      </c>
      <c r="B7" s="73">
        <v>0.74269005847953229</v>
      </c>
      <c r="C7" s="73">
        <v>0.25730994152046793</v>
      </c>
    </row>
    <row r="8" spans="1:3">
      <c r="A8" s="72" t="s">
        <v>63</v>
      </c>
      <c r="B8" s="73">
        <v>0.78512396694214892</v>
      </c>
      <c r="C8" s="73">
        <v>0.21487603305785122</v>
      </c>
    </row>
    <row r="9" spans="1:3">
      <c r="A9" s="72" t="s">
        <v>64</v>
      </c>
      <c r="B9" s="73">
        <v>0.78947368421052644</v>
      </c>
      <c r="C9" s="73">
        <v>0.2105263157894737</v>
      </c>
    </row>
    <row r="10" spans="1:3">
      <c r="A10" s="72" t="s">
        <v>65</v>
      </c>
      <c r="B10" s="73">
        <v>0.73426573426573427</v>
      </c>
      <c r="C10" s="73">
        <v>0.26573426573426578</v>
      </c>
    </row>
    <row r="11" spans="1:3">
      <c r="A11" s="72" t="s">
        <v>66</v>
      </c>
      <c r="B11" s="73">
        <v>0.71739130434782605</v>
      </c>
      <c r="C11" s="73">
        <v>0.28260869565217389</v>
      </c>
    </row>
    <row r="12" spans="1:3">
      <c r="A12" s="72" t="s">
        <v>67</v>
      </c>
      <c r="B12" s="73">
        <v>0.69946808510638303</v>
      </c>
      <c r="C12" s="73">
        <v>0.30053191489361708</v>
      </c>
    </row>
    <row r="13" spans="1:3">
      <c r="A13" s="72" t="s">
        <v>68</v>
      </c>
      <c r="B13" s="73">
        <v>0.71261682242990665</v>
      </c>
      <c r="C13" s="73">
        <v>0.28738317757009346</v>
      </c>
    </row>
    <row r="14" spans="1:3">
      <c r="A14" s="72" t="s">
        <v>69</v>
      </c>
      <c r="B14" s="73">
        <v>0.72606382978723416</v>
      </c>
      <c r="C14" s="73">
        <v>0.27393617021276601</v>
      </c>
    </row>
    <row r="15" spans="1:3">
      <c r="A15" s="72">
        <v>1939</v>
      </c>
      <c r="B15" s="73">
        <v>0.71634615384615385</v>
      </c>
      <c r="C15" s="73">
        <v>0.28365384615384615</v>
      </c>
    </row>
    <row r="16" spans="1:3">
      <c r="A16" s="72">
        <v>1940</v>
      </c>
      <c r="B16" s="73">
        <v>0.68541666666666667</v>
      </c>
      <c r="C16" s="73">
        <v>0.31458333333333333</v>
      </c>
    </row>
    <row r="17" spans="1:3">
      <c r="A17" s="72">
        <v>1941</v>
      </c>
      <c r="B17" s="73">
        <v>0.66453674121405759</v>
      </c>
      <c r="C17" s="73">
        <v>0.33546325878594246</v>
      </c>
    </row>
    <row r="18" spans="1:3">
      <c r="A18" s="72">
        <v>1942</v>
      </c>
      <c r="B18" s="73">
        <v>0.66248431618569636</v>
      </c>
      <c r="C18" s="73">
        <v>0.33751568381430369</v>
      </c>
    </row>
    <row r="19" spans="1:3">
      <c r="A19" s="72">
        <v>1943</v>
      </c>
      <c r="B19" s="73">
        <v>0.67331932773109249</v>
      </c>
      <c r="C19" s="73">
        <v>0.32668067226890762</v>
      </c>
    </row>
    <row r="20" spans="1:3">
      <c r="A20" s="72">
        <v>1944</v>
      </c>
      <c r="B20" s="73">
        <v>0.68399592252803265</v>
      </c>
      <c r="C20" s="73">
        <v>0.3160040774719674</v>
      </c>
    </row>
    <row r="21" spans="1:3">
      <c r="A21" s="72">
        <v>1945</v>
      </c>
      <c r="B21" s="73">
        <v>0.70672546857772878</v>
      </c>
      <c r="C21" s="73">
        <v>0.29327453142227128</v>
      </c>
    </row>
    <row r="22" spans="1:3">
      <c r="A22" s="72">
        <v>1946</v>
      </c>
      <c r="B22" s="73">
        <v>0.74282678002125413</v>
      </c>
      <c r="C22" s="73">
        <v>0.25717321997874609</v>
      </c>
    </row>
    <row r="23" spans="1:3">
      <c r="A23" s="72">
        <v>1947</v>
      </c>
      <c r="B23" s="73">
        <v>0.7214411247803163</v>
      </c>
      <c r="C23" s="73">
        <v>0.27855887521968364</v>
      </c>
    </row>
    <row r="24" spans="1:3">
      <c r="A24" s="72">
        <v>1948</v>
      </c>
      <c r="B24" s="73">
        <v>0.69488939740655997</v>
      </c>
      <c r="C24" s="73">
        <v>0.30511060259344014</v>
      </c>
    </row>
    <row r="25" spans="1:3">
      <c r="A25" s="72">
        <v>1949</v>
      </c>
      <c r="B25" s="73">
        <v>0.69592476489028221</v>
      </c>
      <c r="C25" s="73">
        <v>0.30407523510971785</v>
      </c>
    </row>
    <row r="26" spans="1:3">
      <c r="A26" s="72">
        <v>1950</v>
      </c>
      <c r="B26" s="73">
        <v>0.68115942028985499</v>
      </c>
      <c r="C26" s="73">
        <v>0.31884057971014496</v>
      </c>
    </row>
    <row r="27" spans="1:3">
      <c r="A27" s="72">
        <v>1951</v>
      </c>
      <c r="B27" s="73">
        <v>0.68581687612208253</v>
      </c>
      <c r="C27" s="73">
        <v>0.31418312387791747</v>
      </c>
    </row>
    <row r="28" spans="1:3">
      <c r="A28" s="72">
        <v>1952</v>
      </c>
      <c r="B28" s="73">
        <v>0.70608495981630304</v>
      </c>
      <c r="C28" s="73">
        <v>0.29391504018369691</v>
      </c>
    </row>
    <row r="29" spans="1:3">
      <c r="A29" s="72">
        <v>1953</v>
      </c>
      <c r="B29" s="73">
        <v>0.71772897696839855</v>
      </c>
      <c r="C29" s="73">
        <v>0.28227102303160151</v>
      </c>
    </row>
    <row r="30" spans="1:3">
      <c r="A30" s="72">
        <v>1954</v>
      </c>
      <c r="B30" s="73">
        <v>0.71459459459459473</v>
      </c>
      <c r="C30" s="73">
        <v>0.28540540540540543</v>
      </c>
    </row>
    <row r="31" spans="1:3">
      <c r="A31" s="72">
        <v>1955</v>
      </c>
      <c r="B31" s="73">
        <v>0.69319271332694155</v>
      </c>
      <c r="C31" s="73">
        <v>0.30680728667305851</v>
      </c>
    </row>
    <row r="32" spans="1:3">
      <c r="A32" s="72">
        <v>1956</v>
      </c>
      <c r="B32" s="73">
        <v>0.71069182389937113</v>
      </c>
      <c r="C32" s="73">
        <v>0.28930817610062903</v>
      </c>
    </row>
    <row r="33" spans="1:3">
      <c r="A33" s="72">
        <v>1957</v>
      </c>
      <c r="B33" s="73">
        <v>0.71612903225806446</v>
      </c>
      <c r="C33" s="73">
        <v>0.28387096774193549</v>
      </c>
    </row>
    <row r="34" spans="1:3">
      <c r="A34" s="72">
        <v>1958</v>
      </c>
      <c r="B34" s="73">
        <v>0.721830985915493</v>
      </c>
      <c r="C34" s="73">
        <v>0.27816901408450706</v>
      </c>
    </row>
    <row r="35" spans="1:3">
      <c r="A35" s="72">
        <v>1959</v>
      </c>
      <c r="B35" s="73">
        <v>0.70733621027854054</v>
      </c>
      <c r="C35" s="73">
        <v>0.29266378972145934</v>
      </c>
    </row>
    <row r="36" spans="1:3">
      <c r="A36" s="72">
        <v>1960</v>
      </c>
      <c r="B36" s="73">
        <v>0.72125567322239037</v>
      </c>
      <c r="C36" s="73">
        <v>0.27874432677760974</v>
      </c>
    </row>
    <row r="37" spans="1:3">
      <c r="A37" s="72">
        <v>1961</v>
      </c>
      <c r="B37" s="73">
        <v>0.72070744288872524</v>
      </c>
      <c r="C37" s="73">
        <v>0.27929255711127493</v>
      </c>
    </row>
    <row r="38" spans="1:3">
      <c r="A38" s="72">
        <v>1962</v>
      </c>
      <c r="B38" s="73">
        <v>0.71331981068289385</v>
      </c>
      <c r="C38" s="73">
        <v>0.28668018931710615</v>
      </c>
    </row>
    <row r="39" spans="1:3">
      <c r="A39" s="72">
        <v>1963</v>
      </c>
      <c r="B39" s="73">
        <v>0.70923566878980893</v>
      </c>
      <c r="C39" s="73">
        <v>0.29076433121019113</v>
      </c>
    </row>
    <row r="40" spans="1:3">
      <c r="A40" s="72">
        <v>1964</v>
      </c>
      <c r="B40" s="73">
        <v>0.70518867924528306</v>
      </c>
      <c r="C40" s="73">
        <v>0.294811320754717</v>
      </c>
    </row>
    <row r="41" spans="1:3">
      <c r="A41" s="72">
        <v>1965</v>
      </c>
      <c r="B41" s="73">
        <v>0.69622287704259311</v>
      </c>
      <c r="C41" s="73">
        <v>0.30377712295740694</v>
      </c>
    </row>
    <row r="42" spans="1:3">
      <c r="A42" s="72">
        <v>1966</v>
      </c>
      <c r="B42" s="73">
        <v>0.69990295972828731</v>
      </c>
      <c r="C42" s="73">
        <v>0.3000970402717128</v>
      </c>
    </row>
    <row r="43" spans="1:3">
      <c r="A43" s="72">
        <v>1967</v>
      </c>
      <c r="B43" s="73">
        <v>0.70961803957662217</v>
      </c>
      <c r="C43" s="73">
        <v>0.29038196042337777</v>
      </c>
    </row>
    <row r="44" spans="1:3">
      <c r="A44" s="72">
        <v>1968</v>
      </c>
      <c r="B44" s="73">
        <v>0.71476439790575907</v>
      </c>
      <c r="C44" s="73">
        <v>0.28523560209424087</v>
      </c>
    </row>
    <row r="45" spans="1:3">
      <c r="A45" s="72">
        <v>1969</v>
      </c>
      <c r="B45" s="73">
        <v>0.72891798228725446</v>
      </c>
      <c r="C45" s="73">
        <v>0.27108201771274554</v>
      </c>
    </row>
    <row r="46" spans="1:3">
      <c r="A46" s="72">
        <v>1970</v>
      </c>
      <c r="B46" s="73">
        <v>0.74539020301732162</v>
      </c>
      <c r="C46" s="73">
        <v>0.25460979698267838</v>
      </c>
    </row>
    <row r="47" spans="1:3">
      <c r="A47" s="72">
        <v>1971</v>
      </c>
      <c r="B47" s="73">
        <v>0.73340231074323159</v>
      </c>
      <c r="C47" s="73">
        <v>0.26659768925676841</v>
      </c>
    </row>
    <row r="48" spans="1:3">
      <c r="A48" s="72">
        <v>1972</v>
      </c>
      <c r="B48" s="73">
        <v>0.73199070487993811</v>
      </c>
      <c r="C48" s="73">
        <v>0.26800929512006194</v>
      </c>
    </row>
    <row r="49" spans="1:3">
      <c r="A49" s="72">
        <v>1973</v>
      </c>
      <c r="B49" s="73">
        <v>0.73804257672103957</v>
      </c>
      <c r="C49" s="73">
        <v>0.26195742327896043</v>
      </c>
    </row>
    <row r="50" spans="1:3">
      <c r="A50" s="72">
        <v>1974</v>
      </c>
      <c r="B50" s="73">
        <v>0.74866173846546002</v>
      </c>
      <c r="C50" s="73">
        <v>0.25133826153453986</v>
      </c>
    </row>
    <row r="51" spans="1:3">
      <c r="A51" s="72">
        <v>1975</v>
      </c>
      <c r="B51" s="73">
        <v>0.72222222222222232</v>
      </c>
      <c r="C51" s="73">
        <v>0.27777777777777785</v>
      </c>
    </row>
    <row r="52" spans="1:3">
      <c r="A52" s="72">
        <v>1976</v>
      </c>
      <c r="B52" s="73">
        <v>0.72146118721461194</v>
      </c>
      <c r="C52" s="73">
        <v>0.27853881278538817</v>
      </c>
    </row>
    <row r="53" spans="1:3">
      <c r="A53" s="72">
        <v>1977</v>
      </c>
      <c r="B53" s="73">
        <v>0.71423370950127418</v>
      </c>
      <c r="C53" s="73">
        <v>0.28576629049872598</v>
      </c>
    </row>
    <row r="54" spans="1:3">
      <c r="A54" s="72">
        <v>1978</v>
      </c>
      <c r="B54" s="73">
        <v>0.71624841168996189</v>
      </c>
      <c r="C54" s="73">
        <v>0.28375158831003811</v>
      </c>
    </row>
    <row r="55" spans="1:3">
      <c r="A55" s="72">
        <v>1979</v>
      </c>
      <c r="B55" s="73">
        <v>0.72886546542269059</v>
      </c>
      <c r="C55" s="73">
        <v>0.27113453457730924</v>
      </c>
    </row>
    <row r="56" spans="1:3">
      <c r="A56" s="72">
        <v>1980</v>
      </c>
      <c r="B56" s="73">
        <v>0.73646919897657936</v>
      </c>
      <c r="C56" s="73">
        <v>0.26353080102342058</v>
      </c>
    </row>
    <row r="57" spans="1:3">
      <c r="A57" s="72">
        <v>1981</v>
      </c>
      <c r="B57" s="73">
        <v>0.7218128010212963</v>
      </c>
      <c r="C57" s="73">
        <v>0.27818719897870364</v>
      </c>
    </row>
    <row r="58" spans="1:3">
      <c r="A58" s="72">
        <v>1982</v>
      </c>
      <c r="B58" s="73">
        <v>0.72401093688968265</v>
      </c>
      <c r="C58" s="73">
        <v>0.27598906311031751</v>
      </c>
    </row>
    <row r="59" spans="1:3">
      <c r="A59" s="72">
        <v>1983</v>
      </c>
      <c r="B59" s="73">
        <v>0.71305252210088399</v>
      </c>
      <c r="C59" s="73">
        <v>0.2869474778991159</v>
      </c>
    </row>
    <row r="60" spans="1:3">
      <c r="A60" s="72">
        <v>1984</v>
      </c>
      <c r="B60" s="73">
        <v>0.70580315691736306</v>
      </c>
      <c r="C60" s="73">
        <v>0.29419684308263688</v>
      </c>
    </row>
    <row r="61" spans="1:3">
      <c r="A61" s="72">
        <v>1985</v>
      </c>
      <c r="B61" s="73">
        <v>0.7109415867480382</v>
      </c>
      <c r="C61" s="73">
        <v>0.28905841325196158</v>
      </c>
    </row>
    <row r="62" spans="1:3">
      <c r="A62" s="72">
        <v>1986</v>
      </c>
      <c r="B62" s="73">
        <v>0.72025000000000006</v>
      </c>
      <c r="C62" s="73">
        <v>0.27975</v>
      </c>
    </row>
    <row r="63" spans="1:3">
      <c r="A63" s="72">
        <v>1987</v>
      </c>
      <c r="B63" s="73">
        <v>0.71728256233277754</v>
      </c>
      <c r="C63" s="73">
        <v>0.2827174376672224</v>
      </c>
    </row>
    <row r="64" spans="1:3">
      <c r="A64" s="72">
        <v>1988</v>
      </c>
      <c r="B64" s="73">
        <v>0.71230570876011756</v>
      </c>
      <c r="C64" s="73">
        <v>0.28769429123988255</v>
      </c>
    </row>
    <row r="65" spans="1:5">
      <c r="A65" s="72">
        <v>1989</v>
      </c>
      <c r="B65" s="73">
        <v>0.71563576814165331</v>
      </c>
      <c r="C65" s="73">
        <v>0.28436423185834669</v>
      </c>
    </row>
    <row r="66" spans="1:5">
      <c r="A66" s="72">
        <v>1990</v>
      </c>
      <c r="B66" s="73">
        <v>0.72098870240971724</v>
      </c>
      <c r="C66" s="73">
        <v>0.27901129759028276</v>
      </c>
    </row>
    <row r="67" spans="1:5">
      <c r="A67" s="72">
        <v>1991</v>
      </c>
      <c r="B67" s="73">
        <v>0.72093693001823955</v>
      </c>
      <c r="C67" s="73">
        <v>0.27906306998176061</v>
      </c>
    </row>
    <row r="68" spans="1:5">
      <c r="A68" s="72">
        <v>1992</v>
      </c>
      <c r="B68" s="73">
        <v>0.7266446563952067</v>
      </c>
      <c r="C68" s="73">
        <v>0.27335534360479335</v>
      </c>
    </row>
    <row r="69" spans="1:5">
      <c r="A69" s="72">
        <v>1993</v>
      </c>
      <c r="B69" s="73">
        <v>0.72200951386471746</v>
      </c>
      <c r="C69" s="73">
        <v>0.27799048613528254</v>
      </c>
    </row>
    <row r="70" spans="1:5">
      <c r="A70" s="72">
        <v>1994</v>
      </c>
      <c r="B70" s="73">
        <v>0.71399517314315164</v>
      </c>
      <c r="C70" s="73">
        <v>0.28600482685684847</v>
      </c>
    </row>
    <row r="71" spans="1:5">
      <c r="A71" s="72">
        <v>1995</v>
      </c>
      <c r="B71" s="73">
        <v>0.70564444331391651</v>
      </c>
      <c r="C71" s="73">
        <v>0.29435555668608349</v>
      </c>
    </row>
    <row r="72" spans="1:5">
      <c r="A72" s="72">
        <v>1996</v>
      </c>
      <c r="B72" s="73">
        <v>0.69696462715105156</v>
      </c>
      <c r="C72" s="73">
        <v>0.30303537284894844</v>
      </c>
    </row>
    <row r="73" spans="1:5">
      <c r="A73" s="72">
        <v>1997</v>
      </c>
      <c r="B73" s="73">
        <v>0.6896171245724374</v>
      </c>
      <c r="C73" s="73">
        <v>0.3103828754275626</v>
      </c>
    </row>
    <row r="74" spans="1:5">
      <c r="A74" s="72">
        <v>1998</v>
      </c>
      <c r="B74" s="73">
        <v>0.703640806859131</v>
      </c>
      <c r="C74" s="73">
        <v>0.296359193140869</v>
      </c>
    </row>
    <row r="75" spans="1:5">
      <c r="A75" s="74">
        <v>1999</v>
      </c>
      <c r="B75" s="73">
        <v>0.7079020449381469</v>
      </c>
      <c r="C75" s="73">
        <v>0.29209795506185304</v>
      </c>
    </row>
    <row r="76" spans="1:5">
      <c r="A76" s="74">
        <v>2000</v>
      </c>
      <c r="B76" s="73">
        <v>0.72145726807888977</v>
      </c>
      <c r="C76" s="73">
        <f>1-B76</f>
        <v>0.27854273192111023</v>
      </c>
      <c r="D76" s="172"/>
      <c r="E76" s="172"/>
    </row>
    <row r="77" spans="1:5">
      <c r="A77" s="74">
        <v>2001</v>
      </c>
      <c r="B77" s="73">
        <v>0.72673242055751042</v>
      </c>
      <c r="C77" s="73">
        <f t="shared" ref="C77:C87" si="0">1-B77</f>
        <v>0.27326757944248958</v>
      </c>
      <c r="D77" s="172"/>
      <c r="E77" s="172"/>
    </row>
    <row r="78" spans="1:5">
      <c r="A78" s="74">
        <v>2002</v>
      </c>
      <c r="B78" s="73">
        <v>0.71505299083887186</v>
      </c>
      <c r="C78" s="73">
        <f t="shared" si="0"/>
        <v>0.28494700916112814</v>
      </c>
      <c r="D78" s="172"/>
      <c r="E78" s="172"/>
    </row>
    <row r="79" spans="1:5">
      <c r="A79" s="238">
        <f>A78+1</f>
        <v>2003</v>
      </c>
      <c r="B79" s="73">
        <v>0.70876132930513591</v>
      </c>
      <c r="C79" s="73">
        <f t="shared" si="0"/>
        <v>0.29123867069486409</v>
      </c>
      <c r="D79" s="172"/>
      <c r="E79" s="172"/>
    </row>
    <row r="80" spans="1:5">
      <c r="A80" s="238">
        <f t="shared" ref="A80:A91" si="1">A79+1</f>
        <v>2004</v>
      </c>
      <c r="B80" s="73">
        <v>0.6918872453613597</v>
      </c>
      <c r="C80" s="73">
        <f t="shared" si="0"/>
        <v>0.3081127546386403</v>
      </c>
      <c r="D80" s="172"/>
      <c r="E80" s="172"/>
    </row>
    <row r="81" spans="1:5">
      <c r="A81" s="238">
        <f t="shared" si="1"/>
        <v>2005</v>
      </c>
      <c r="B81" s="73">
        <v>0.67752575456352793</v>
      </c>
      <c r="C81" s="73">
        <f t="shared" si="0"/>
        <v>0.32247424543647207</v>
      </c>
      <c r="D81" s="172"/>
      <c r="E81" s="172"/>
    </row>
    <row r="82" spans="1:5">
      <c r="A82" s="238">
        <f t="shared" si="1"/>
        <v>2006</v>
      </c>
      <c r="B82" s="73">
        <v>0.6642301013835209</v>
      </c>
      <c r="C82" s="73">
        <f t="shared" si="0"/>
        <v>0.3357698986164791</v>
      </c>
      <c r="D82" s="172"/>
      <c r="E82" s="172"/>
    </row>
    <row r="83" spans="1:5">
      <c r="A83" s="238">
        <f t="shared" si="1"/>
        <v>2007</v>
      </c>
      <c r="B83" s="73">
        <v>0.68274528757854036</v>
      </c>
      <c r="C83" s="73">
        <f t="shared" si="0"/>
        <v>0.31725471242145964</v>
      </c>
    </row>
    <row r="84" spans="1:5">
      <c r="A84" s="238">
        <f t="shared" si="1"/>
        <v>2008</v>
      </c>
      <c r="B84" s="73">
        <v>0.69468402720185762</v>
      </c>
      <c r="C84" s="73">
        <f t="shared" si="0"/>
        <v>0.30531597279814238</v>
      </c>
    </row>
    <row r="85" spans="1:5">
      <c r="A85" s="238">
        <f t="shared" si="1"/>
        <v>2009</v>
      </c>
      <c r="B85" s="73">
        <v>0.68063704945515513</v>
      </c>
      <c r="C85" s="73">
        <f t="shared" si="0"/>
        <v>0.31936295054484487</v>
      </c>
    </row>
    <row r="86" spans="1:5">
      <c r="A86" s="238">
        <f t="shared" si="1"/>
        <v>2010</v>
      </c>
      <c r="B86" s="73">
        <v>0.65700542505363557</v>
      </c>
      <c r="C86" s="73">
        <f t="shared" si="0"/>
        <v>0.34299457494636443</v>
      </c>
    </row>
    <row r="87" spans="1:5">
      <c r="A87" s="238">
        <f t="shared" si="1"/>
        <v>2011</v>
      </c>
      <c r="B87" s="73">
        <v>0.65760869565217406</v>
      </c>
      <c r="C87" s="73">
        <f t="shared" si="0"/>
        <v>0.34239130434782594</v>
      </c>
    </row>
    <row r="88" spans="1:5">
      <c r="A88" s="238">
        <f t="shared" si="1"/>
        <v>2012</v>
      </c>
      <c r="B88" s="16"/>
      <c r="C88" s="16"/>
    </row>
    <row r="89" spans="1:5">
      <c r="A89" s="238">
        <f t="shared" si="1"/>
        <v>2013</v>
      </c>
      <c r="B89" s="16"/>
      <c r="C89" s="16"/>
    </row>
    <row r="90" spans="1:5">
      <c r="A90" s="238">
        <f t="shared" si="1"/>
        <v>2014</v>
      </c>
      <c r="B90" s="16"/>
      <c r="C90" s="16"/>
    </row>
    <row r="91" spans="1:5">
      <c r="A91" s="238">
        <f t="shared" si="1"/>
        <v>2015</v>
      </c>
      <c r="B91" s="16"/>
      <c r="C91" s="16"/>
    </row>
    <row r="92" spans="1:5">
      <c r="A92" s="12"/>
      <c r="B92" s="16"/>
      <c r="C92" s="16"/>
    </row>
    <row r="93" spans="1:5">
      <c r="A93" s="12"/>
      <c r="B93" s="16"/>
      <c r="C93" s="16"/>
    </row>
    <row r="94" spans="1:5">
      <c r="A94" s="12"/>
      <c r="B94" s="16"/>
      <c r="C94" s="16"/>
    </row>
    <row r="95" spans="1:5">
      <c r="A95" s="12"/>
      <c r="B95" s="16"/>
      <c r="C95" s="16"/>
    </row>
    <row r="96" spans="1:5">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alignWithMargins="0">
    <oddFooter>&amp;C&amp;D&amp;T</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C1479"/>
  <sheetViews>
    <sheetView topLeftCell="A36" zoomScaleNormal="100" workbookViewId="0">
      <selection activeCell="B13" sqref="B13"/>
    </sheetView>
  </sheetViews>
  <sheetFormatPr baseColWidth="10" defaultColWidth="11.5703125" defaultRowHeight="16"/>
  <sheetData>
    <row r="1" spans="1:3">
      <c r="A1" s="12"/>
      <c r="B1" s="12"/>
      <c r="C1" s="12"/>
    </row>
    <row r="2" spans="1:3">
      <c r="A2" s="12"/>
      <c r="B2" s="12"/>
      <c r="C2" s="12"/>
    </row>
    <row r="3" spans="1:3">
      <c r="A3" s="14"/>
      <c r="B3" s="15"/>
      <c r="C3" s="15"/>
    </row>
    <row r="4" spans="1:3">
      <c r="A4" s="68"/>
      <c r="B4" s="76" t="s">
        <v>72</v>
      </c>
      <c r="C4" s="76" t="s">
        <v>73</v>
      </c>
    </row>
    <row r="5" spans="1:3">
      <c r="A5" s="72" t="s">
        <v>60</v>
      </c>
      <c r="B5" s="77">
        <v>0.22315035799522673</v>
      </c>
      <c r="C5" s="77">
        <v>6.9212410501193311E-2</v>
      </c>
    </row>
    <row r="6" spans="1:3">
      <c r="A6" s="72" t="s">
        <v>61</v>
      </c>
      <c r="B6" s="77">
        <v>0.23066666666666671</v>
      </c>
      <c r="C6" s="77">
        <v>7.3333333333333348E-2</v>
      </c>
    </row>
    <row r="7" spans="1:3">
      <c r="A7" s="72" t="s">
        <v>62</v>
      </c>
      <c r="B7" s="77">
        <v>0.23492063492063489</v>
      </c>
      <c r="C7" s="77">
        <v>6.507936507936507E-2</v>
      </c>
    </row>
    <row r="8" spans="1:3">
      <c r="A8" s="72" t="s">
        <v>63</v>
      </c>
      <c r="B8" s="77">
        <v>0.24637681159420291</v>
      </c>
      <c r="C8" s="77">
        <v>5.1759834368530024E-2</v>
      </c>
    </row>
    <row r="9" spans="1:3">
      <c r="A9" s="72" t="s">
        <v>64</v>
      </c>
      <c r="B9" s="77">
        <v>0.22787610619469031</v>
      </c>
      <c r="C9" s="77">
        <v>4.4247787610619475E-2</v>
      </c>
    </row>
    <row r="10" spans="1:3">
      <c r="A10" s="72" t="s">
        <v>65</v>
      </c>
      <c r="B10" s="77">
        <v>0.20576923076923073</v>
      </c>
      <c r="C10" s="77">
        <v>4.9999999999999996E-2</v>
      </c>
    </row>
    <row r="11" spans="1:3">
      <c r="A11" s="72" t="s">
        <v>66</v>
      </c>
      <c r="B11" s="77">
        <v>0.18493150684931509</v>
      </c>
      <c r="C11" s="77">
        <v>4.7945205479452052E-2</v>
      </c>
    </row>
    <row r="12" spans="1:3">
      <c r="A12" s="72" t="s">
        <v>67</v>
      </c>
      <c r="B12" s="77">
        <v>0.18844984802431614</v>
      </c>
      <c r="C12" s="77">
        <v>6.8389057750759888E-2</v>
      </c>
    </row>
    <row r="13" spans="1:3">
      <c r="A13" s="72" t="s">
        <v>68</v>
      </c>
      <c r="B13" s="77">
        <v>0.17798913043478265</v>
      </c>
      <c r="C13" s="77">
        <v>6.3858695652173919E-2</v>
      </c>
    </row>
    <row r="14" spans="1:3">
      <c r="A14" s="72" t="s">
        <v>69</v>
      </c>
      <c r="B14" s="77">
        <v>0.17899408284023671</v>
      </c>
      <c r="C14" s="77">
        <v>4.7337278106508882E-2</v>
      </c>
    </row>
    <row r="15" spans="1:3">
      <c r="A15" s="72">
        <v>1939</v>
      </c>
      <c r="B15" s="77">
        <v>0.17867036011080331</v>
      </c>
      <c r="C15" s="77">
        <v>5.2631578947368418E-2</v>
      </c>
    </row>
    <row r="16" spans="1:3">
      <c r="A16" s="72">
        <v>1940</v>
      </c>
      <c r="B16" s="77">
        <v>0.17010309278350513</v>
      </c>
      <c r="C16" s="77">
        <v>5.1546391752577317E-2</v>
      </c>
    </row>
    <row r="17" spans="1:3">
      <c r="A17" s="72">
        <v>1941</v>
      </c>
      <c r="B17" s="77">
        <v>0.14853556485355651</v>
      </c>
      <c r="C17" s="77">
        <v>4.6025104602510469E-2</v>
      </c>
    </row>
    <row r="18" spans="1:3">
      <c r="A18" s="72">
        <v>1942</v>
      </c>
      <c r="B18" s="77">
        <v>0.12135922330097086</v>
      </c>
      <c r="C18" s="77">
        <v>3.478964401294498E-2</v>
      </c>
    </row>
    <row r="19" spans="1:3">
      <c r="A19" s="72">
        <v>1943</v>
      </c>
      <c r="B19" s="77">
        <v>0.10234680573663625</v>
      </c>
      <c r="C19" s="77">
        <v>2.8683181225554109E-2</v>
      </c>
    </row>
    <row r="20" spans="1:3">
      <c r="A20" s="72">
        <v>1944</v>
      </c>
      <c r="B20" s="77">
        <v>9.7488038277511929E-2</v>
      </c>
      <c r="C20" s="77">
        <v>2.7511961722488033E-2</v>
      </c>
    </row>
    <row r="21" spans="1:3">
      <c r="A21" s="72">
        <v>1945</v>
      </c>
      <c r="B21" s="77">
        <v>0.10099241097489782</v>
      </c>
      <c r="C21" s="77">
        <v>2.6853473438412139E-2</v>
      </c>
    </row>
    <row r="22" spans="1:3">
      <c r="A22" s="72">
        <v>1946</v>
      </c>
      <c r="B22" s="77">
        <v>0.1111111111111111</v>
      </c>
      <c r="C22" s="77">
        <v>3.2073310423825885E-2</v>
      </c>
    </row>
    <row r="23" spans="1:3">
      <c r="A23" s="72">
        <v>1947</v>
      </c>
      <c r="B23" s="77">
        <v>0.11362412493268714</v>
      </c>
      <c r="C23" s="77">
        <v>3.3925686591276254E-2</v>
      </c>
    </row>
    <row r="24" spans="1:3">
      <c r="A24" s="72">
        <v>1948</v>
      </c>
      <c r="B24" s="77">
        <v>0.11225490196078432</v>
      </c>
      <c r="C24" s="77">
        <v>3.4313725490196081E-2</v>
      </c>
    </row>
    <row r="25" spans="1:3">
      <c r="A25" s="72">
        <v>1949</v>
      </c>
      <c r="B25" s="77">
        <v>0.12007972097658194</v>
      </c>
      <c r="C25" s="77">
        <v>3.5874439461883408E-2</v>
      </c>
    </row>
    <row r="26" spans="1:3">
      <c r="A26" s="72">
        <v>1950</v>
      </c>
      <c r="B26" s="77">
        <v>0.12522686025408347</v>
      </c>
      <c r="C26" s="77">
        <v>3.9927404718693285E-2</v>
      </c>
    </row>
    <row r="27" spans="1:3">
      <c r="A27" s="72">
        <v>1951</v>
      </c>
      <c r="B27" s="77">
        <v>0.11497431845120507</v>
      </c>
      <c r="C27" s="77">
        <v>3.3978664559462662E-2</v>
      </c>
    </row>
    <row r="28" spans="1:3">
      <c r="A28" s="72">
        <v>1952</v>
      </c>
      <c r="B28" s="77">
        <v>0.11509992598075501</v>
      </c>
      <c r="C28" s="77">
        <v>3.1828275351591412E-2</v>
      </c>
    </row>
    <row r="29" spans="1:3">
      <c r="A29" s="72">
        <v>1953</v>
      </c>
      <c r="B29" s="77">
        <v>0.11875654907439748</v>
      </c>
      <c r="C29" s="77">
        <v>3.1086273140062872E-2</v>
      </c>
    </row>
    <row r="30" spans="1:3">
      <c r="A30" s="72">
        <v>1954</v>
      </c>
      <c r="B30" s="77">
        <v>0.12738632419298854</v>
      </c>
      <c r="C30" s="77">
        <v>3.2280458174245054E-2</v>
      </c>
    </row>
    <row r="31" spans="1:3">
      <c r="A31" s="72">
        <v>1955</v>
      </c>
      <c r="B31" s="77">
        <v>0.12766645119586295</v>
      </c>
      <c r="C31" s="77">
        <v>3.3936651583710405E-2</v>
      </c>
    </row>
    <row r="32" spans="1:3">
      <c r="A32" s="72">
        <v>1956</v>
      </c>
      <c r="B32" s="77">
        <v>0.12714156898106402</v>
      </c>
      <c r="C32" s="77">
        <v>3.3964532611962729E-2</v>
      </c>
    </row>
    <row r="33" spans="1:3">
      <c r="A33" s="72">
        <v>1957</v>
      </c>
      <c r="B33" s="77">
        <v>0.12871004566210045</v>
      </c>
      <c r="C33" s="77">
        <v>3.3390410958904111E-2</v>
      </c>
    </row>
    <row r="34" spans="1:3">
      <c r="A34" s="72">
        <v>1958</v>
      </c>
      <c r="B34" s="77">
        <v>0.13200672645739914</v>
      </c>
      <c r="C34" s="77">
        <v>3.2511210762331842E-2</v>
      </c>
    </row>
    <row r="35" spans="1:3">
      <c r="A35" s="72">
        <v>1959</v>
      </c>
      <c r="B35" s="77">
        <v>0.1324954176485991</v>
      </c>
      <c r="C35" s="77">
        <v>3.2992930086410049E-2</v>
      </c>
    </row>
    <row r="36" spans="1:3">
      <c r="A36" s="72">
        <v>1960</v>
      </c>
      <c r="B36" s="77">
        <v>0.13656716417910447</v>
      </c>
      <c r="C36" s="77">
        <v>3.3333333333333333E-2</v>
      </c>
    </row>
    <row r="37" spans="1:3">
      <c r="A37" s="72">
        <v>1961</v>
      </c>
      <c r="B37" s="77">
        <v>0.13884218111938504</v>
      </c>
      <c r="C37" s="77">
        <v>3.338938265673793E-2</v>
      </c>
    </row>
    <row r="38" spans="1:3">
      <c r="A38" s="72">
        <v>1962</v>
      </c>
      <c r="B38" s="77">
        <v>0.14086722084924735</v>
      </c>
      <c r="C38" s="77">
        <v>3.3700292069197932E-2</v>
      </c>
    </row>
    <row r="39" spans="1:3">
      <c r="A39" s="72">
        <v>1963</v>
      </c>
      <c r="B39" s="77">
        <v>0.14328358208955225</v>
      </c>
      <c r="C39" s="77">
        <v>3.4541577825159916E-2</v>
      </c>
    </row>
    <row r="40" spans="1:3">
      <c r="A40" s="72">
        <v>1964</v>
      </c>
      <c r="B40" s="77">
        <v>0.14546899841017491</v>
      </c>
      <c r="C40" s="77">
        <v>3.6168521462639117E-2</v>
      </c>
    </row>
    <row r="41" spans="1:3">
      <c r="A41" s="72">
        <v>1965</v>
      </c>
      <c r="B41" s="77">
        <v>0.14612124562373319</v>
      </c>
      <c r="C41" s="77">
        <v>3.7221300902892947E-2</v>
      </c>
    </row>
    <row r="42" spans="1:3">
      <c r="A42" s="72">
        <v>1966</v>
      </c>
      <c r="B42" s="77">
        <v>0.14206549118387912</v>
      </c>
      <c r="C42" s="77">
        <v>3.4760705289672553E-2</v>
      </c>
    </row>
    <row r="43" spans="1:3">
      <c r="A43" s="72">
        <v>1967</v>
      </c>
      <c r="B43" s="77">
        <v>0.1415748031496063</v>
      </c>
      <c r="C43" s="77">
        <v>3.3858267716535433E-2</v>
      </c>
    </row>
    <row r="44" spans="1:3">
      <c r="A44" s="72">
        <v>1968</v>
      </c>
      <c r="B44" s="77">
        <v>0.13783667002736569</v>
      </c>
      <c r="C44" s="77">
        <v>3.3847040184358343E-2</v>
      </c>
    </row>
    <row r="45" spans="1:3">
      <c r="A45" s="72">
        <v>1969</v>
      </c>
      <c r="B45" s="77">
        <v>0.13813971845809761</v>
      </c>
      <c r="C45" s="77">
        <v>3.1837916063675829E-2</v>
      </c>
    </row>
    <row r="46" spans="1:3">
      <c r="A46" s="72">
        <v>1970</v>
      </c>
      <c r="B46" s="77">
        <v>0.14142910033320993</v>
      </c>
      <c r="C46" s="77">
        <v>2.9988893002591634E-2</v>
      </c>
    </row>
    <row r="47" spans="1:3">
      <c r="A47" s="72">
        <v>1971</v>
      </c>
      <c r="B47" s="77">
        <v>0.14211498499191874</v>
      </c>
      <c r="C47" s="77">
        <v>2.8861694758716229E-2</v>
      </c>
    </row>
    <row r="48" spans="1:3">
      <c r="A48" s="72">
        <v>1972</v>
      </c>
      <c r="B48" s="77">
        <v>0.13911311458224135</v>
      </c>
      <c r="C48" s="77">
        <v>2.8095188174861098E-2</v>
      </c>
    </row>
    <row r="49" spans="1:3">
      <c r="A49" s="72">
        <v>1973</v>
      </c>
      <c r="B49" s="77">
        <v>0.13843860629774546</v>
      </c>
      <c r="C49" s="77">
        <v>2.7855412707285258E-2</v>
      </c>
    </row>
    <row r="50" spans="1:3">
      <c r="A50" s="72">
        <v>1974</v>
      </c>
      <c r="B50" s="77">
        <v>0.14507066235314145</v>
      </c>
      <c r="C50" s="77">
        <v>2.8264941256597991E-2</v>
      </c>
    </row>
    <row r="51" spans="1:3">
      <c r="A51" s="72">
        <v>1975</v>
      </c>
      <c r="B51" s="77">
        <v>0.14798277786636901</v>
      </c>
      <c r="C51" s="77">
        <v>2.6231860947217349E-2</v>
      </c>
    </row>
    <row r="52" spans="1:3">
      <c r="A52" s="72">
        <v>1976</v>
      </c>
      <c r="B52" s="77">
        <v>0.14410919540229886</v>
      </c>
      <c r="C52" s="77">
        <v>2.8017241379310345E-2</v>
      </c>
    </row>
    <row r="53" spans="1:3">
      <c r="A53" s="72">
        <v>1977</v>
      </c>
      <c r="B53" s="77">
        <v>0.14496583730823773</v>
      </c>
      <c r="C53" s="77">
        <v>2.8812685316488337E-2</v>
      </c>
    </row>
    <row r="54" spans="1:3">
      <c r="A54" s="72">
        <v>1978</v>
      </c>
      <c r="B54" s="77">
        <v>0.14535941765241128</v>
      </c>
      <c r="C54" s="77">
        <v>2.8833030027297542E-2</v>
      </c>
    </row>
    <row r="55" spans="1:3">
      <c r="A55" s="72">
        <v>1979</v>
      </c>
      <c r="B55" s="77">
        <v>0.15038696949769842</v>
      </c>
      <c r="C55" s="77">
        <v>2.9035358389397543E-2</v>
      </c>
    </row>
    <row r="56" spans="1:3">
      <c r="A56" s="72">
        <v>1980</v>
      </c>
      <c r="B56" s="77">
        <v>0.16780915821222925</v>
      </c>
      <c r="C56" s="77">
        <v>2.9247783566401613E-2</v>
      </c>
    </row>
    <row r="57" spans="1:3">
      <c r="A57" s="72">
        <v>1981</v>
      </c>
      <c r="B57" s="77">
        <v>0.18637176776711661</v>
      </c>
      <c r="C57" s="77">
        <v>2.9923564807285738E-2</v>
      </c>
    </row>
    <row r="58" spans="1:3">
      <c r="A58" s="72">
        <v>1982</v>
      </c>
      <c r="B58" s="77">
        <v>0.20088519210958067</v>
      </c>
      <c r="C58" s="77">
        <v>2.960814987218131E-2</v>
      </c>
    </row>
    <row r="59" spans="1:3">
      <c r="A59" s="72">
        <v>1983</v>
      </c>
      <c r="B59" s="77">
        <v>0.2031848273394167</v>
      </c>
      <c r="C59" s="77">
        <v>2.9808552513866521E-2</v>
      </c>
    </row>
    <row r="60" spans="1:3">
      <c r="A60" s="72">
        <v>1984</v>
      </c>
      <c r="B60" s="77">
        <v>0.2072098007228993</v>
      </c>
      <c r="C60" s="77">
        <v>2.8979944343153246E-2</v>
      </c>
    </row>
    <row r="61" spans="1:3">
      <c r="A61" s="72">
        <v>1985</v>
      </c>
      <c r="B61" s="77">
        <v>0.20729452463318621</v>
      </c>
      <c r="C61" s="77">
        <v>2.9046880591673627E-2</v>
      </c>
    </row>
    <row r="62" spans="1:3">
      <c r="A62" s="72">
        <v>1986</v>
      </c>
      <c r="B62" s="77">
        <v>0.20521925374816816</v>
      </c>
      <c r="C62" s="77">
        <v>2.9872618645023108E-2</v>
      </c>
    </row>
    <row r="63" spans="1:3">
      <c r="A63" s="72">
        <v>1987</v>
      </c>
      <c r="B63" s="77">
        <v>0.19841794756475042</v>
      </c>
      <c r="C63" s="77">
        <v>2.9683324955686659E-2</v>
      </c>
    </row>
    <row r="64" spans="1:3">
      <c r="A64" s="72">
        <v>1988</v>
      </c>
      <c r="B64" s="77">
        <v>0.19706069039597679</v>
      </c>
      <c r="C64" s="77">
        <v>3.1663492993506175E-2</v>
      </c>
    </row>
    <row r="65" spans="1:3">
      <c r="A65" s="72">
        <v>1989</v>
      </c>
      <c r="B65" s="77">
        <v>0.20844980795891005</v>
      </c>
      <c r="C65" s="77">
        <v>3.5862821299515929E-2</v>
      </c>
    </row>
    <row r="66" spans="1:3">
      <c r="A66" s="72">
        <v>1990</v>
      </c>
      <c r="B66" s="77">
        <v>0.20817692357193415</v>
      </c>
      <c r="C66" s="77">
        <v>3.6208412878869126E-2</v>
      </c>
    </row>
    <row r="67" spans="1:3">
      <c r="A67" s="72">
        <v>1991</v>
      </c>
      <c r="B67" s="77">
        <v>0.20645147837691316</v>
      </c>
      <c r="C67" s="77">
        <v>3.7595395971475043E-2</v>
      </c>
    </row>
    <row r="68" spans="1:3">
      <c r="A68" s="72">
        <v>1992</v>
      </c>
      <c r="B68" s="77">
        <v>0.19665776723029765</v>
      </c>
      <c r="C68" s="77">
        <v>3.7100761396222683E-2</v>
      </c>
    </row>
    <row r="69" spans="1:3">
      <c r="A69" s="72">
        <v>1993</v>
      </c>
      <c r="B69" s="77">
        <v>0.19306525586617695</v>
      </c>
      <c r="C69" s="77">
        <v>3.8498867680362349E-2</v>
      </c>
    </row>
    <row r="70" spans="1:3">
      <c r="A70" s="72">
        <v>1994</v>
      </c>
      <c r="B70" s="77">
        <v>0.19627110103300577</v>
      </c>
      <c r="C70" s="77">
        <v>4.2292049094770183E-2</v>
      </c>
    </row>
    <row r="71" spans="1:3">
      <c r="A71" s="72">
        <v>1995</v>
      </c>
      <c r="B71" s="77">
        <v>0.19811095169775228</v>
      </c>
      <c r="C71" s="77">
        <v>4.3280726924916309E-2</v>
      </c>
    </row>
    <row r="72" spans="1:3">
      <c r="A72" s="72">
        <v>1996</v>
      </c>
      <c r="B72" s="77">
        <v>0.20107350625140613</v>
      </c>
      <c r="C72" s="77">
        <v>4.7632822292932211E-2</v>
      </c>
    </row>
    <row r="73" spans="1:3">
      <c r="A73" s="72">
        <v>1997</v>
      </c>
      <c r="B73" s="77">
        <v>0.20214801090574963</v>
      </c>
      <c r="C73" s="77">
        <v>4.9663337701658455E-2</v>
      </c>
    </row>
    <row r="74" spans="1:3">
      <c r="A74" s="72">
        <v>1998</v>
      </c>
      <c r="B74" s="77">
        <v>0.20364741641337386</v>
      </c>
      <c r="C74" s="77">
        <v>4.8771646077911943E-2</v>
      </c>
    </row>
    <row r="75" spans="1:3">
      <c r="A75" s="74">
        <v>1999</v>
      </c>
      <c r="B75" s="77">
        <v>0.19270247003509702</v>
      </c>
      <c r="C75" s="77">
        <v>4.4487120058274286E-2</v>
      </c>
    </row>
    <row r="76" spans="1:3">
      <c r="A76" s="74">
        <v>2000</v>
      </c>
      <c r="B76" s="77">
        <v>0.19261323360465404</v>
      </c>
      <c r="C76" s="77">
        <v>4.6014519322431627E-2</v>
      </c>
    </row>
    <row r="77" spans="1:3">
      <c r="A77" s="74">
        <v>2001</v>
      </c>
      <c r="B77" s="77">
        <v>0.18727160552418018</v>
      </c>
      <c r="C77" s="77">
        <v>4.3839874709316121E-2</v>
      </c>
    </row>
    <row r="78" spans="1:3">
      <c r="A78" s="74">
        <v>2002</v>
      </c>
      <c r="B78" s="77">
        <v>0.17917814643296792</v>
      </c>
      <c r="C78" s="77">
        <v>4.662641420950818E-2</v>
      </c>
    </row>
    <row r="79" spans="1:3">
      <c r="A79" s="74">
        <v>2003</v>
      </c>
      <c r="B79" s="77">
        <v>0.17209851054416753</v>
      </c>
      <c r="C79" s="77">
        <v>4.7996097693782408E-2</v>
      </c>
    </row>
    <row r="80" spans="1:3">
      <c r="A80" s="72">
        <f>A79+1</f>
        <v>2004</v>
      </c>
      <c r="B80" s="77">
        <v>0.17187934538453312</v>
      </c>
      <c r="C80" s="77">
        <v>5.8647983741576634E-2</v>
      </c>
    </row>
    <row r="81" spans="1:3">
      <c r="A81" s="72">
        <f>A80+1</f>
        <v>2005</v>
      </c>
      <c r="B81" s="77">
        <v>0.17463959390862946</v>
      </c>
      <c r="C81" s="77">
        <v>5.634517766497462E-2</v>
      </c>
    </row>
    <row r="82" spans="1:3">
      <c r="A82" s="72">
        <f>A81+1</f>
        <v>2006</v>
      </c>
      <c r="B82" s="77">
        <v>0.18669992158641083</v>
      </c>
      <c r="C82" s="77">
        <v>6.6339785921454147E-2</v>
      </c>
    </row>
    <row r="83" spans="1:3">
      <c r="A83" s="72">
        <f t="shared" ref="A83:A91" si="0">A82+1</f>
        <v>2007</v>
      </c>
      <c r="B83" s="77">
        <v>0.19731379950328601</v>
      </c>
      <c r="C83" s="77">
        <v>7.1001407655133464E-2</v>
      </c>
    </row>
    <row r="84" spans="1:3">
      <c r="A84" s="72">
        <f t="shared" si="0"/>
        <v>2008</v>
      </c>
      <c r="B84" s="77">
        <v>0.20720417001633776</v>
      </c>
      <c r="C84" s="77">
        <v>6.7719543926073836E-2</v>
      </c>
    </row>
    <row r="85" spans="1:3">
      <c r="A85" s="72">
        <f t="shared" si="0"/>
        <v>2009</v>
      </c>
      <c r="B85" s="77">
        <v>0.17925163704396632</v>
      </c>
      <c r="C85" s="77">
        <v>4.987839101964453E-2</v>
      </c>
    </row>
    <row r="86" spans="1:3">
      <c r="A86" s="72">
        <f t="shared" si="0"/>
        <v>2010</v>
      </c>
      <c r="B86" s="77">
        <v>0.17670970610385725</v>
      </c>
      <c r="C86" s="77">
        <v>5.2781533268607843E-2</v>
      </c>
    </row>
    <row r="87" spans="1:3">
      <c r="A87" s="72">
        <f t="shared" si="0"/>
        <v>2011</v>
      </c>
      <c r="B87" s="77">
        <v>0.18140880198139847</v>
      </c>
      <c r="C87" s="77">
        <v>5.8567296534284781E-2</v>
      </c>
    </row>
    <row r="88" spans="1:3">
      <c r="A88" s="72">
        <f t="shared" si="0"/>
        <v>2012</v>
      </c>
      <c r="B88" s="16"/>
      <c r="C88" s="16"/>
    </row>
    <row r="89" spans="1:3">
      <c r="A89" s="72">
        <f t="shared" si="0"/>
        <v>2013</v>
      </c>
      <c r="B89" s="16"/>
      <c r="C89" s="16"/>
    </row>
    <row r="90" spans="1:3">
      <c r="A90" s="72">
        <f t="shared" si="0"/>
        <v>2014</v>
      </c>
      <c r="B90" s="16"/>
      <c r="C90" s="16"/>
    </row>
    <row r="91" spans="1:3">
      <c r="A91" s="72">
        <f t="shared" si="0"/>
        <v>2015</v>
      </c>
      <c r="B91" s="16"/>
      <c r="C91" s="16"/>
    </row>
    <row r="92" spans="1:3">
      <c r="A92" s="12"/>
      <c r="B92" s="16"/>
      <c r="C92" s="16"/>
    </row>
    <row r="93" spans="1:3">
      <c r="A93" s="12"/>
      <c r="B93" s="16"/>
      <c r="C93" s="16"/>
    </row>
    <row r="94" spans="1:3">
      <c r="A94" s="12"/>
      <c r="B94" s="16"/>
      <c r="C94" s="16"/>
    </row>
    <row r="95" spans="1:3">
      <c r="A95" s="12"/>
      <c r="B95" s="16"/>
      <c r="C95" s="16"/>
    </row>
    <row r="96" spans="1:3">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alignWithMargins="0">
    <oddFooter>&amp;C&amp;D&amp;T</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35:K46"/>
  <sheetViews>
    <sheetView zoomScaleNormal="100" workbookViewId="0">
      <selection activeCell="K50" sqref="K50"/>
    </sheetView>
  </sheetViews>
  <sheetFormatPr baseColWidth="10" defaultColWidth="8.7109375" defaultRowHeight="16"/>
  <sheetData>
    <row r="35" spans="1:11" ht="23">
      <c r="K35" s="49"/>
    </row>
    <row r="36" spans="1:11" ht="21.75" customHeight="1">
      <c r="A36" s="48"/>
      <c r="K36" s="52"/>
    </row>
    <row r="37" spans="1:11" ht="25">
      <c r="K37" s="54" t="s">
        <v>176</v>
      </c>
    </row>
    <row r="38" spans="1:11" ht="25">
      <c r="K38" s="53" t="s">
        <v>429</v>
      </c>
    </row>
    <row r="39" spans="1:11" ht="18">
      <c r="A39" s="51"/>
    </row>
    <row r="42" spans="1:11" ht="23">
      <c r="A42" s="65" t="s">
        <v>96</v>
      </c>
    </row>
    <row r="43" spans="1:11" ht="23">
      <c r="A43" s="65" t="s">
        <v>177</v>
      </c>
    </row>
    <row r="44" spans="1:11" ht="23">
      <c r="A44" s="65" t="s">
        <v>428</v>
      </c>
    </row>
    <row r="45" spans="1:11" ht="23">
      <c r="A45" s="65" t="s">
        <v>98</v>
      </c>
    </row>
    <row r="46" spans="1:11" ht="23">
      <c r="A46" s="65" t="s">
        <v>430</v>
      </c>
    </row>
  </sheetData>
  <phoneticPr fontId="4" type="noConversion"/>
  <pageMargins left="0.75" right="0.75" top="1" bottom="1" header="0.5" footer="0.5"/>
  <pageSetup scale="49" orientation="landscape" verticalDpi="96"/>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84"/>
  <sheetViews>
    <sheetView topLeftCell="A35" zoomScaleNormal="100" zoomScaleSheetLayoutView="100" workbookViewId="0">
      <selection activeCell="A80" sqref="A80:A84"/>
    </sheetView>
  </sheetViews>
  <sheetFormatPr baseColWidth="10" defaultColWidth="5" defaultRowHeight="9" customHeight="1"/>
  <cols>
    <col min="1" max="1" width="7.140625" style="20" customWidth="1"/>
    <col min="2" max="16384" width="5" style="20"/>
  </cols>
  <sheetData>
    <row r="1" spans="1:2" s="17" customFormat="1" ht="18" customHeight="1">
      <c r="A1" s="17" t="s">
        <v>77</v>
      </c>
      <c r="B1" s="17" t="s">
        <v>43</v>
      </c>
    </row>
    <row r="2" spans="1:2" ht="11">
      <c r="A2" s="18">
        <v>9863</v>
      </c>
      <c r="B2" s="20">
        <f>0.01*'Table B2'!C5</f>
        <v>0.27893000000000001</v>
      </c>
    </row>
    <row r="3" spans="1:2" ht="11">
      <c r="A3" s="18">
        <v>10228</v>
      </c>
      <c r="B3" s="20">
        <f>0.01*'Table B2'!C6</f>
        <v>0.29109000000000002</v>
      </c>
    </row>
    <row r="4" spans="1:2" ht="11">
      <c r="A4" s="18">
        <v>10594</v>
      </c>
      <c r="B4" s="20">
        <f>0.01*'Table B2'!C7</f>
        <v>0.29243999999999998</v>
      </c>
    </row>
    <row r="5" spans="1:2" ht="11">
      <c r="A5" s="18">
        <v>10959</v>
      </c>
      <c r="B5" s="20">
        <f>0.01*'Table B2'!C8</f>
        <v>0.28628000000000003</v>
      </c>
    </row>
    <row r="6" spans="1:2" ht="11">
      <c r="A6" s="18">
        <v>11324</v>
      </c>
      <c r="B6" s="20">
        <f>0.01*'Table B2'!C9</f>
        <v>0.29338999999999998</v>
      </c>
    </row>
    <row r="7" spans="1:2" ht="11">
      <c r="A7" s="18">
        <v>11689</v>
      </c>
      <c r="B7" s="20">
        <f>0.01*'Table B2'!C10</f>
        <v>0.30280000000000001</v>
      </c>
    </row>
    <row r="8" spans="1:2" ht="11">
      <c r="A8" s="18">
        <v>12055</v>
      </c>
      <c r="B8" s="20">
        <f>0.01*'Table B2'!C11</f>
        <v>0.30075000000000002</v>
      </c>
    </row>
    <row r="9" spans="1:2" ht="11">
      <c r="A9" s="18">
        <v>12420</v>
      </c>
      <c r="B9" s="20">
        <f>0.01*'Table B2'!C12</f>
        <v>0.29766999999999999</v>
      </c>
    </row>
    <row r="10" spans="1:2" ht="11">
      <c r="A10" s="18">
        <v>12785</v>
      </c>
      <c r="B10" s="20">
        <f>0.01*'Table B2'!C13</f>
        <v>0.30309999999999998</v>
      </c>
    </row>
    <row r="11" spans="1:2" ht="11">
      <c r="A11" s="18">
        <v>13150</v>
      </c>
      <c r="B11" s="20">
        <f>0.01*'Table B2'!C14</f>
        <v>0.29694999999999999</v>
      </c>
    </row>
    <row r="12" spans="1:2" ht="11">
      <c r="A12" s="18">
        <v>13516</v>
      </c>
      <c r="B12" s="20">
        <f>0.01*'Table B2'!C15</f>
        <v>0.30059999999999998</v>
      </c>
    </row>
    <row r="13" spans="1:2" ht="11">
      <c r="A13" s="18">
        <v>13881</v>
      </c>
      <c r="B13" s="20">
        <f>0.01*'Table B2'!C16</f>
        <v>0.29833999999999999</v>
      </c>
    </row>
    <row r="14" spans="1:2" ht="11">
      <c r="A14" s="18">
        <v>14246</v>
      </c>
      <c r="B14" s="20">
        <f>0.01*'Table B2'!C17</f>
        <v>0.30645</v>
      </c>
    </row>
    <row r="15" spans="1:2" ht="11">
      <c r="A15" s="18">
        <v>14611</v>
      </c>
      <c r="B15" s="20">
        <f>0.01*'Table B2'!C18</f>
        <v>0.30853000000000003</v>
      </c>
    </row>
    <row r="16" spans="1:2" ht="11">
      <c r="A16" s="18">
        <v>14977</v>
      </c>
      <c r="B16" s="20">
        <f>0.01*'Table B2'!C19</f>
        <v>0.29333999999999999</v>
      </c>
    </row>
    <row r="17" spans="1:2" ht="11">
      <c r="A17" s="18">
        <v>15342</v>
      </c>
      <c r="B17" s="20">
        <f>0.01*'Table B2'!C20</f>
        <v>0.27079999999999999</v>
      </c>
    </row>
    <row r="18" spans="1:2" ht="11">
      <c r="A18" s="18">
        <v>15707</v>
      </c>
      <c r="B18" s="20">
        <f>0.01*'Table B2'!C21</f>
        <v>0.25879000000000002</v>
      </c>
    </row>
    <row r="19" spans="1:2" ht="11">
      <c r="A19" s="18">
        <v>16072</v>
      </c>
      <c r="B19" s="20">
        <f>0.01*'Table B2'!C22</f>
        <v>0.24609000000000003</v>
      </c>
    </row>
    <row r="20" spans="1:2" ht="11">
      <c r="A20" s="18">
        <v>16438</v>
      </c>
      <c r="B20" s="20">
        <f>0.01*'Table B2'!C23</f>
        <v>0.24045000000000002</v>
      </c>
    </row>
    <row r="21" spans="1:2" ht="11">
      <c r="A21" s="18">
        <v>16803</v>
      </c>
      <c r="B21" s="20">
        <f>0.01*'Table B2'!C24</f>
        <v>0.25103999999999999</v>
      </c>
    </row>
    <row r="22" spans="1:2" ht="11">
      <c r="A22" s="18">
        <v>17168</v>
      </c>
      <c r="B22" s="20">
        <f>0.01*'Table B2'!C25</f>
        <v>0.24969000000000002</v>
      </c>
    </row>
    <row r="23" spans="1:2" ht="11">
      <c r="A23" s="18">
        <v>17533</v>
      </c>
      <c r="B23" s="20">
        <f>0.01*'Table B2'!C26</f>
        <v>0.25033</v>
      </c>
    </row>
    <row r="24" spans="1:2" ht="11">
      <c r="A24" s="18">
        <v>17899</v>
      </c>
      <c r="B24" s="20">
        <f>0.01*'Table B2'!C27</f>
        <v>0.25003000000000003</v>
      </c>
    </row>
    <row r="25" spans="1:2" ht="11">
      <c r="A25" s="18">
        <v>18264</v>
      </c>
      <c r="B25" s="20">
        <f>0.01*'Table B2'!C28</f>
        <v>0.25184000000000001</v>
      </c>
    </row>
    <row r="26" spans="1:2" ht="11">
      <c r="A26" s="18">
        <v>18629</v>
      </c>
      <c r="B26" s="20">
        <f>0.01*'Table B2'!C29</f>
        <v>0.24706</v>
      </c>
    </row>
    <row r="27" spans="1:2" ht="11">
      <c r="A27" s="18">
        <v>18994</v>
      </c>
      <c r="B27" s="20">
        <f>0.01*'Table B2'!C30</f>
        <v>0.24425000000000002</v>
      </c>
    </row>
    <row r="28" spans="1:2" ht="11">
      <c r="A28" s="18">
        <v>19725</v>
      </c>
      <c r="B28" s="20">
        <f>0.01*'Table B2'!C31</f>
        <v>0.24132999999999999</v>
      </c>
    </row>
    <row r="29" spans="1:2" ht="11">
      <c r="A29" s="18">
        <v>20455</v>
      </c>
      <c r="B29" s="20">
        <f>0.01*'Table B2'!C32</f>
        <v>0.24531</v>
      </c>
    </row>
    <row r="30" spans="1:2" ht="11">
      <c r="A30" s="18">
        <v>21186</v>
      </c>
      <c r="B30" s="20">
        <f>0.01*'Table B2'!C33</f>
        <v>0.24668000000000001</v>
      </c>
    </row>
    <row r="31" spans="1:2" ht="11">
      <c r="A31" s="18">
        <v>21916</v>
      </c>
      <c r="B31" s="20">
        <f>0.01*'Table B2'!C34</f>
        <v>0.25225000000000003</v>
      </c>
    </row>
    <row r="32" spans="1:2" ht="11">
      <c r="A32" s="18">
        <v>22282</v>
      </c>
      <c r="B32" s="20">
        <f>0.01*'Table B2'!C35</f>
        <v>0.25212000000000001</v>
      </c>
    </row>
    <row r="33" spans="1:2" ht="11">
      <c r="A33" s="13">
        <v>22647</v>
      </c>
      <c r="B33" s="20">
        <f>0.01*'Table B2'!C36</f>
        <v>0.25224000000000002</v>
      </c>
    </row>
    <row r="34" spans="1:2" ht="11">
      <c r="A34" s="13">
        <v>23377</v>
      </c>
      <c r="B34" s="20">
        <f>0.01*'Table B2'!C37</f>
        <v>0.25152000000000002</v>
      </c>
    </row>
    <row r="35" spans="1:2" ht="11">
      <c r="A35" s="13">
        <v>24108</v>
      </c>
      <c r="B35" s="20">
        <f>0.01*'Table B2'!C38</f>
        <v>0.25344</v>
      </c>
    </row>
    <row r="36" spans="1:2" ht="11">
      <c r="A36" s="13">
        <v>24473</v>
      </c>
      <c r="B36" s="20">
        <f>0.01*'Table B2'!C39</f>
        <v>0.25773000000000001</v>
      </c>
    </row>
    <row r="37" spans="1:2" ht="11">
      <c r="A37" s="13">
        <v>24838</v>
      </c>
      <c r="B37" s="20">
        <f>0.01*'Table B2'!C40</f>
        <v>0.25602000000000003</v>
      </c>
    </row>
    <row r="38" spans="1:2" ht="11">
      <c r="A38" s="13">
        <v>25204</v>
      </c>
      <c r="B38" s="20">
        <f>0.01*'Table B2'!C41</f>
        <v>0.25707000000000002</v>
      </c>
    </row>
    <row r="39" spans="1:2" ht="11">
      <c r="A39" s="13">
        <v>25569</v>
      </c>
      <c r="B39" s="20">
        <f>0.01*'Table B2'!C42</f>
        <v>0.25669000000000003</v>
      </c>
    </row>
    <row r="40" spans="1:2" ht="11">
      <c r="A40" s="13">
        <v>25934</v>
      </c>
      <c r="B40" s="20">
        <f>0.01*'Table B2'!C43</f>
        <v>0.25670999999999999</v>
      </c>
    </row>
    <row r="41" spans="1:2" ht="11">
      <c r="A41" s="13">
        <v>26299</v>
      </c>
      <c r="B41" s="20">
        <f>0.01*'Table B2'!C44</f>
        <v>0.25811000000000001</v>
      </c>
    </row>
    <row r="42" spans="1:2" ht="11">
      <c r="A42" s="13">
        <v>26665</v>
      </c>
      <c r="B42" s="20">
        <f>0.01*'Table B2'!C45</f>
        <v>0.26140999999999998</v>
      </c>
    </row>
    <row r="43" spans="1:2" ht="11">
      <c r="A43" s="13">
        <v>27030</v>
      </c>
      <c r="B43" s="20">
        <f>0.01*'Table B2'!C46</f>
        <v>0.26613999999999999</v>
      </c>
    </row>
    <row r="44" spans="1:2" ht="11">
      <c r="A44" s="13">
        <v>27395</v>
      </c>
      <c r="B44" s="20">
        <f>0.01*'Table B2'!C47</f>
        <v>0.26463999999999999</v>
      </c>
    </row>
    <row r="45" spans="1:2" ht="11">
      <c r="A45" s="13">
        <v>27760</v>
      </c>
      <c r="B45" s="20">
        <f>0.01*'Table B2'!C48</f>
        <v>0.26656000000000002</v>
      </c>
    </row>
    <row r="46" spans="1:2" ht="11">
      <c r="A46" s="13">
        <v>28126</v>
      </c>
      <c r="B46" s="20">
        <f>0.01*'Table B2'!C49</f>
        <v>0.26937</v>
      </c>
    </row>
    <row r="47" spans="1:2" ht="11">
      <c r="A47" s="13">
        <v>28491</v>
      </c>
      <c r="B47" s="20">
        <f>0.01*'Table B2'!C50</f>
        <v>0.27431</v>
      </c>
    </row>
    <row r="48" spans="1:2" ht="11">
      <c r="A48" s="13">
        <v>28856</v>
      </c>
      <c r="B48" s="20">
        <f>0.01*'Table B2'!C51</f>
        <v>0.27631</v>
      </c>
    </row>
    <row r="49" spans="1:2" ht="11">
      <c r="A49" s="13">
        <v>29221</v>
      </c>
      <c r="B49" s="20">
        <f>0.01*'Table B2'!C52</f>
        <v>0.28061000000000003</v>
      </c>
    </row>
    <row r="50" spans="1:2" ht="11">
      <c r="A50" s="13">
        <v>29587</v>
      </c>
      <c r="B50" s="20">
        <f>0.01*'Table B2'!C53</f>
        <v>0.28143999999999997</v>
      </c>
    </row>
    <row r="51" spans="1:2" ht="11">
      <c r="A51" s="13">
        <v>29952</v>
      </c>
      <c r="B51" s="20">
        <f>0.01*'Table B2'!C54</f>
        <v>0.28549000000000002</v>
      </c>
    </row>
    <row r="52" spans="1:2" ht="11">
      <c r="A52" s="13">
        <v>30317</v>
      </c>
      <c r="B52" s="20">
        <f>0.01*'Table B2'!C55</f>
        <v>0.29086000000000001</v>
      </c>
    </row>
    <row r="53" spans="1:2" ht="11">
      <c r="A53" s="13">
        <v>30682</v>
      </c>
      <c r="B53" s="20">
        <f>0.01*'Table B2'!C56</f>
        <v>0.29609999999999997</v>
      </c>
    </row>
    <row r="54" spans="1:2" ht="11">
      <c r="A54" s="13">
        <v>31048</v>
      </c>
      <c r="B54" s="20">
        <f>0.01*'Table B2'!C57</f>
        <v>0.2974</v>
      </c>
    </row>
    <row r="55" spans="1:2" ht="11">
      <c r="A55" s="13">
        <v>31413</v>
      </c>
      <c r="B55" s="20">
        <f>0.01*'Table B2'!C58</f>
        <v>0.29943000000000003</v>
      </c>
    </row>
    <row r="56" spans="1:2" ht="11">
      <c r="A56" s="13">
        <v>31778</v>
      </c>
      <c r="B56" s="20">
        <f>0.01*'Table B2'!C59</f>
        <v>0.30589</v>
      </c>
    </row>
    <row r="57" spans="1:2" ht="11">
      <c r="A57" s="13">
        <v>32143</v>
      </c>
      <c r="B57" s="20">
        <f>0.01*'Table B2'!C60</f>
        <v>0.31945000000000001</v>
      </c>
    </row>
    <row r="58" spans="1:2" ht="11">
      <c r="A58" s="13">
        <v>32509</v>
      </c>
      <c r="B58" s="20">
        <f>0.01*'Table B2'!C61</f>
        <v>0.31529000000000001</v>
      </c>
    </row>
    <row r="59" spans="1:2" ht="11">
      <c r="A59" s="13">
        <v>32874</v>
      </c>
      <c r="B59" s="20">
        <f>0.01*'Table B2'!C62</f>
        <v>0.31794</v>
      </c>
    </row>
    <row r="60" spans="1:2" ht="11">
      <c r="A60" s="13">
        <v>33239</v>
      </c>
      <c r="B60" s="20">
        <f>0.01*'Table B2'!C63</f>
        <v>0.31431000000000003</v>
      </c>
    </row>
    <row r="61" spans="1:2" ht="11">
      <c r="A61" s="13">
        <v>33604</v>
      </c>
      <c r="B61" s="20">
        <f>0.01*'Table B2'!C64</f>
        <v>0.32450000000000001</v>
      </c>
    </row>
    <row r="62" spans="1:2" ht="11">
      <c r="A62" s="13">
        <v>33970</v>
      </c>
      <c r="B62" s="20">
        <f>0.01*'Table B2'!C65</f>
        <v>0.31849</v>
      </c>
    </row>
    <row r="63" spans="1:2" ht="11">
      <c r="A63" s="13">
        <v>34335</v>
      </c>
      <c r="B63" s="20">
        <f>0.01*'Table B2'!C66</f>
        <v>0.31535000000000002</v>
      </c>
    </row>
    <row r="64" spans="1:2" ht="11">
      <c r="A64" s="13">
        <v>34700</v>
      </c>
      <c r="B64" s="20">
        <f>0.01*'Table B2'!C67</f>
        <v>0.32490999999999998</v>
      </c>
    </row>
    <row r="65" spans="1:2" ht="11.25" customHeight="1">
      <c r="A65" s="13">
        <v>35065</v>
      </c>
      <c r="B65" s="20">
        <f>0.01*'Table B2'!C68</f>
        <v>0.33244000000000001</v>
      </c>
    </row>
    <row r="66" spans="1:2" ht="10.5" customHeight="1">
      <c r="A66" s="13">
        <v>35431</v>
      </c>
      <c r="B66" s="20">
        <f>0.01*'Table B2'!C69</f>
        <v>0.33972000000000002</v>
      </c>
    </row>
    <row r="67" spans="1:2" ht="11.25" customHeight="1">
      <c r="A67" s="13">
        <v>35796</v>
      </c>
      <c r="B67" s="20">
        <f>0.01*'Table B2'!C70</f>
        <v>0.34433000000000002</v>
      </c>
    </row>
    <row r="68" spans="1:2" ht="9" customHeight="1">
      <c r="A68" s="13">
        <v>36161</v>
      </c>
      <c r="B68" s="20">
        <f>0.01*'Table B2'!C71</f>
        <v>0.35183999999999999</v>
      </c>
    </row>
    <row r="69" spans="1:2" ht="9" customHeight="1">
      <c r="A69" s="13">
        <v>36526</v>
      </c>
      <c r="B69" s="20">
        <f>0.01*'Table B2'!C72</f>
        <v>0.35460999999999998</v>
      </c>
    </row>
    <row r="70" spans="1:2" ht="9" customHeight="1">
      <c r="A70" s="13">
        <v>36892</v>
      </c>
      <c r="B70" s="20">
        <f>0.01*'Table B2'!C73</f>
        <v>0.3422</v>
      </c>
    </row>
    <row r="71" spans="1:2" ht="9" customHeight="1">
      <c r="A71" s="13">
        <v>37257</v>
      </c>
      <c r="B71" s="20">
        <f>0.01*'Table B2'!C74</f>
        <v>0.33378999999999998</v>
      </c>
    </row>
    <row r="72" spans="1:2" ht="9" customHeight="1">
      <c r="A72" s="13">
        <v>37622</v>
      </c>
      <c r="B72" s="20">
        <f>0.01*'Table B2'!C75</f>
        <v>0.33109000000000005</v>
      </c>
    </row>
    <row r="73" spans="1:2" ht="9" customHeight="1">
      <c r="A73" s="13">
        <v>37987</v>
      </c>
      <c r="B73" s="20">
        <f>0.01*'Table B2'!C76</f>
        <v>0.34183999999999998</v>
      </c>
    </row>
    <row r="74" spans="1:2" ht="9" customHeight="1">
      <c r="A74" s="13">
        <v>38353</v>
      </c>
      <c r="B74" s="20">
        <f>0.01*'Table B2'!C77</f>
        <v>0.34651999999999999</v>
      </c>
    </row>
    <row r="75" spans="1:2" ht="9" customHeight="1">
      <c r="A75" s="13">
        <v>38718</v>
      </c>
      <c r="B75" s="20">
        <f>0.01*'Table B2'!C78</f>
        <v>0.35058999999999996</v>
      </c>
    </row>
    <row r="76" spans="1:2" ht="9" customHeight="1">
      <c r="A76" s="13">
        <v>39083</v>
      </c>
      <c r="B76" s="20">
        <f>0.01*'Table B2'!C79</f>
        <v>0.35625999999999997</v>
      </c>
    </row>
    <row r="77" spans="1:2" ht="9" customHeight="1">
      <c r="A77" s="13">
        <v>39448</v>
      </c>
      <c r="B77" s="20">
        <f>0.01*'Table B2'!C80</f>
        <v>0.34856999999999999</v>
      </c>
    </row>
    <row r="78" spans="1:2" ht="9" customHeight="1">
      <c r="A78" s="13">
        <v>39814</v>
      </c>
      <c r="B78" s="20">
        <f>0.01*'Table B2'!C81</f>
        <v>0.33683000000000002</v>
      </c>
    </row>
    <row r="79" spans="1:2" ht="9" customHeight="1">
      <c r="A79" s="13">
        <v>40179</v>
      </c>
      <c r="B79" s="20">
        <f>0.01*'Table B2'!C82</f>
        <v>0.34529000000000004</v>
      </c>
    </row>
    <row r="80" spans="1:2" ht="9" customHeight="1">
      <c r="A80" s="13">
        <v>40544</v>
      </c>
      <c r="B80" s="20">
        <f>0.01*'Table B2'!C83</f>
        <v>0.34874000000000005</v>
      </c>
    </row>
    <row r="81" spans="1:2" ht="9" customHeight="1">
      <c r="A81" s="13">
        <v>40909</v>
      </c>
      <c r="B81" s="20">
        <f>0.01*'Table B2'!C84</f>
        <v>0</v>
      </c>
    </row>
    <row r="82" spans="1:2" ht="9" customHeight="1">
      <c r="A82" s="13">
        <v>41275</v>
      </c>
      <c r="B82" s="20">
        <f>0.01*'Table B2'!C85</f>
        <v>0</v>
      </c>
    </row>
    <row r="83" spans="1:2" ht="9" customHeight="1">
      <c r="A83" s="13">
        <v>41640</v>
      </c>
      <c r="B83" s="20">
        <f>0.01*'Table B2'!C86</f>
        <v>0</v>
      </c>
    </row>
    <row r="84" spans="1:2" ht="9" customHeight="1">
      <c r="A84" s="13">
        <v>42005</v>
      </c>
      <c r="B84" s="20">
        <f>0.01*'Table B2'!C87</f>
        <v>0</v>
      </c>
    </row>
  </sheetData>
  <phoneticPr fontId="4" type="noConversion"/>
  <pageMargins left="0.75" right="0.75" top="1" bottom="1" header="0.5" footer="0.5"/>
  <pageSetup scale="77" fitToWidth="6" orientation="portrait" verticalDpi="96"/>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33:F37"/>
  <sheetViews>
    <sheetView zoomScaleNormal="100" workbookViewId="0">
      <selection activeCell="M24" sqref="M24"/>
    </sheetView>
  </sheetViews>
  <sheetFormatPr baseColWidth="10" defaultColWidth="8.7109375" defaultRowHeight="16"/>
  <sheetData>
    <row r="33" spans="1:6" ht="23">
      <c r="A33" s="48"/>
      <c r="F33" s="49" t="s">
        <v>178</v>
      </c>
    </row>
    <row r="34" spans="1:6" ht="23">
      <c r="F34" s="52" t="s">
        <v>425</v>
      </c>
    </row>
    <row r="36" spans="1:6" ht="18">
      <c r="A36" s="51" t="s">
        <v>109</v>
      </c>
    </row>
    <row r="37" spans="1:6" ht="18">
      <c r="A37" s="141" t="s">
        <v>180</v>
      </c>
    </row>
  </sheetData>
  <phoneticPr fontId="7" type="noConversion"/>
  <pageMargins left="0.75" right="0.75" top="1" bottom="1" header="0.5" footer="0.5"/>
  <pageSetup scale="69" orientation="portrait" verticalDpi="96"/>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pageSetUpPr fitToPage="1"/>
  </sheetPr>
  <dimension ref="A1:D84"/>
  <sheetViews>
    <sheetView topLeftCell="A53" zoomScaleNormal="100" zoomScaleSheetLayoutView="100" workbookViewId="0">
      <selection activeCell="B80" sqref="B80:D84"/>
    </sheetView>
  </sheetViews>
  <sheetFormatPr baseColWidth="10" defaultColWidth="5" defaultRowHeight="9" customHeight="1"/>
  <cols>
    <col min="1" max="1" width="5.7109375" style="20" customWidth="1"/>
    <col min="2" max="3" width="5.140625" style="20" customWidth="1"/>
    <col min="4" max="4" width="4.85546875" style="20" customWidth="1"/>
    <col min="5" max="16384" width="5" style="20"/>
  </cols>
  <sheetData>
    <row r="1" spans="1:4" s="17" customFormat="1" ht="18" customHeight="1">
      <c r="A1" s="17" t="s">
        <v>77</v>
      </c>
      <c r="B1" s="17" t="s">
        <v>44</v>
      </c>
      <c r="C1" s="17" t="s">
        <v>45</v>
      </c>
      <c r="D1" s="17" t="s">
        <v>46</v>
      </c>
    </row>
    <row r="2" spans="1:4" ht="11">
      <c r="A2" s="18">
        <v>9863</v>
      </c>
      <c r="B2" s="20">
        <f>0.01*'Table B2'!J5</f>
        <v>9.042E-2</v>
      </c>
      <c r="C2" s="20">
        <f>0.01*'Table B2'!K5</f>
        <v>0.10199</v>
      </c>
      <c r="D2" s="20">
        <f>0.01*'Table B2'!E5</f>
        <v>8.652E-2</v>
      </c>
    </row>
    <row r="3" spans="1:4" ht="11">
      <c r="A3" s="18">
        <v>10228</v>
      </c>
      <c r="B3" s="20">
        <f>0.01*'Table B2'!J6</f>
        <v>9.3290000000000012E-2</v>
      </c>
      <c r="C3" s="20">
        <f>0.01*'Table B2'!K6</f>
        <v>0.10914</v>
      </c>
      <c r="D3" s="20">
        <f>0.01*'Table B2'!E6</f>
        <v>8.8660000000000003E-2</v>
      </c>
    </row>
    <row r="4" spans="1:4" ht="11">
      <c r="A4" s="18">
        <v>10594</v>
      </c>
      <c r="B4" s="20">
        <f>0.01*'Table B2'!J7</f>
        <v>9.4879999999999992E-2</v>
      </c>
      <c r="C4" s="20">
        <f>0.01*'Table B2'!K7</f>
        <v>0.11085</v>
      </c>
      <c r="D4" s="20">
        <f>0.01*'Table B2'!E7</f>
        <v>8.6709999999999995E-2</v>
      </c>
    </row>
    <row r="5" spans="1:4" ht="11">
      <c r="A5" s="18">
        <v>10959</v>
      </c>
      <c r="B5" s="20">
        <f>0.01*'Table B2'!J8</f>
        <v>9.398999999999999E-2</v>
      </c>
      <c r="C5" s="20">
        <f>0.01*'Table B2'!K8</f>
        <v>0.10688</v>
      </c>
      <c r="D5" s="20">
        <f>0.01*'Table B2'!E8</f>
        <v>8.541E-2</v>
      </c>
    </row>
    <row r="6" spans="1:4" ht="11">
      <c r="A6" s="18">
        <v>11324</v>
      </c>
      <c r="B6" s="20">
        <f>0.01*'Table B2'!J9</f>
        <v>9.6479999999999996E-2</v>
      </c>
      <c r="C6" s="20">
        <f>0.01*'Table B2'!K9</f>
        <v>0.11223000000000001</v>
      </c>
      <c r="D6" s="20">
        <f>0.01*'Table B2'!E9</f>
        <v>8.4680000000000005E-2</v>
      </c>
    </row>
    <row r="7" spans="1:4" ht="11">
      <c r="A7" s="18">
        <v>11689</v>
      </c>
      <c r="B7" s="20">
        <f>0.01*'Table B2'!J10</f>
        <v>0.10605000000000001</v>
      </c>
      <c r="C7" s="20">
        <f>0.01*'Table B2'!K10</f>
        <v>0.11385000000000001</v>
      </c>
      <c r="D7" s="20">
        <f>0.01*'Table B2'!E10</f>
        <v>8.2899999999999988E-2</v>
      </c>
    </row>
    <row r="8" spans="1:4" ht="11">
      <c r="A8" s="18">
        <v>12055</v>
      </c>
      <c r="B8" s="20">
        <f>0.01*'Table B2'!J11</f>
        <v>0.1027</v>
      </c>
      <c r="C8" s="20">
        <f>0.01*'Table B2'!K11</f>
        <v>0.11497</v>
      </c>
      <c r="D8" s="20">
        <f>0.01*'Table B2'!E11</f>
        <v>8.3080000000000001E-2</v>
      </c>
    </row>
    <row r="9" spans="1:4" ht="11">
      <c r="A9" s="18">
        <v>12420</v>
      </c>
      <c r="B9" s="20">
        <f>0.01*'Table B2'!J12</f>
        <v>9.824999999999999E-2</v>
      </c>
      <c r="C9" s="20">
        <f>0.01*'Table B2'!K12</f>
        <v>0.11635</v>
      </c>
      <c r="D9" s="20">
        <f>0.01*'Table B2'!E12</f>
        <v>8.3070000000000005E-2</v>
      </c>
    </row>
    <row r="10" spans="1:4" ht="11">
      <c r="A10" s="18">
        <v>12785</v>
      </c>
      <c r="B10" s="20">
        <f>0.01*'Table B2'!J13</f>
        <v>0.10192000000000001</v>
      </c>
      <c r="C10" s="20">
        <f>0.01*'Table B2'!K13</f>
        <v>0.11717000000000001</v>
      </c>
      <c r="D10" s="20">
        <f>0.01*'Table B2'!E13</f>
        <v>8.4010000000000001E-2</v>
      </c>
    </row>
    <row r="11" spans="1:4" ht="11">
      <c r="A11" s="18">
        <v>13150</v>
      </c>
      <c r="B11" s="20">
        <f>0.01*'Table B2'!J14</f>
        <v>9.7479999999999997E-2</v>
      </c>
      <c r="C11" s="20">
        <f>0.01*'Table B2'!K14</f>
        <v>0.1135</v>
      </c>
      <c r="D11" s="20">
        <f>0.01*'Table B2'!E14</f>
        <v>8.5969999999999991E-2</v>
      </c>
    </row>
    <row r="12" spans="1:4" ht="11">
      <c r="A12" s="18">
        <v>13516</v>
      </c>
      <c r="B12" s="20">
        <f>0.01*'Table B2'!J15</f>
        <v>0.10010999999999999</v>
      </c>
      <c r="C12" s="20">
        <f>0.01*'Table B2'!K15</f>
        <v>0.11642</v>
      </c>
      <c r="D12" s="20">
        <f>0.01*'Table B2'!E15</f>
        <v>8.4070000000000006E-2</v>
      </c>
    </row>
    <row r="13" spans="1:4" ht="11">
      <c r="A13" s="18">
        <v>13881</v>
      </c>
      <c r="B13" s="20">
        <f>0.01*'Table B2'!J16</f>
        <v>0.10179000000000001</v>
      </c>
      <c r="C13" s="20">
        <f>0.01*'Table B2'!K16</f>
        <v>0.11528000000000001</v>
      </c>
      <c r="D13" s="20">
        <f>0.01*'Table B2'!E16</f>
        <v>8.1270000000000009E-2</v>
      </c>
    </row>
    <row r="14" spans="1:4" ht="11">
      <c r="A14" s="18">
        <v>14246</v>
      </c>
      <c r="B14" s="20">
        <f>0.01*'Table B2'!J17</f>
        <v>0.10587999999999999</v>
      </c>
      <c r="C14" s="20">
        <f>0.01*'Table B2'!K17</f>
        <v>0.1186</v>
      </c>
      <c r="D14" s="20">
        <f>0.01*'Table B2'!E17</f>
        <v>8.1969999999999987E-2</v>
      </c>
    </row>
    <row r="15" spans="1:4" ht="11">
      <c r="A15" s="18">
        <v>14611</v>
      </c>
      <c r="B15" s="20">
        <f>0.01*'Table B2'!J18</f>
        <v>0.10784000000000001</v>
      </c>
      <c r="C15" s="20">
        <f>0.01*'Table B2'!K18</f>
        <v>0.11699999999999999</v>
      </c>
      <c r="D15" s="20">
        <f>0.01*'Table B2'!E18</f>
        <v>8.3690000000000001E-2</v>
      </c>
    </row>
    <row r="16" spans="1:4" ht="11">
      <c r="A16" s="18">
        <v>14977</v>
      </c>
      <c r="B16" s="20">
        <f>0.01*'Table B2'!J19</f>
        <v>0.10288</v>
      </c>
      <c r="C16" s="20">
        <f>0.01*'Table B2'!K19</f>
        <v>0.10935</v>
      </c>
      <c r="D16" s="20">
        <f>0.01*'Table B2'!E19</f>
        <v>8.1110000000000002E-2</v>
      </c>
    </row>
    <row r="17" spans="1:4" ht="11">
      <c r="A17" s="18">
        <v>15342</v>
      </c>
      <c r="B17" s="20">
        <f>0.01*'Table B2'!J20</f>
        <v>9.6310000000000007E-2</v>
      </c>
      <c r="C17" s="20">
        <f>0.01*'Table B2'!K20</f>
        <v>0.10237</v>
      </c>
      <c r="D17" s="20">
        <f>0.01*'Table B2'!E20</f>
        <v>7.2120000000000004E-2</v>
      </c>
    </row>
    <row r="18" spans="1:4" ht="11">
      <c r="A18" s="18">
        <v>15707</v>
      </c>
      <c r="B18" s="20">
        <f>0.01*'Table B2'!J21</f>
        <v>9.6210000000000004E-2</v>
      </c>
      <c r="C18" s="20">
        <f>0.01*'Table B2'!K21</f>
        <v>9.8339999999999997E-2</v>
      </c>
      <c r="D18" s="20">
        <f>0.01*'Table B2'!E21</f>
        <v>6.4240000000000005E-2</v>
      </c>
    </row>
    <row r="19" spans="1:4" ht="11">
      <c r="A19" s="18">
        <v>16072</v>
      </c>
      <c r="B19" s="20">
        <f>0.01*'Table B2'!J22</f>
        <v>9.4810000000000005E-2</v>
      </c>
      <c r="C19" s="20">
        <f>0.01*'Table B2'!K22</f>
        <v>9.5640000000000003E-2</v>
      </c>
      <c r="D19" s="20">
        <f>0.01*'Table B2'!E22</f>
        <v>5.5640000000000002E-2</v>
      </c>
    </row>
    <row r="20" spans="1:4" ht="11">
      <c r="A20" s="18">
        <v>16438</v>
      </c>
      <c r="B20" s="20">
        <f>0.01*'Table B2'!J23</f>
        <v>9.0530000000000013E-2</v>
      </c>
      <c r="C20" s="20">
        <f>0.01*'Table B2'!K23</f>
        <v>9.2660000000000006E-2</v>
      </c>
      <c r="D20" s="20">
        <f>0.01*'Table B2'!E23</f>
        <v>5.7259999999999998E-2</v>
      </c>
    </row>
    <row r="21" spans="1:4" ht="11">
      <c r="A21" s="18">
        <v>16803</v>
      </c>
      <c r="B21" s="20">
        <f>0.01*'Table B2'!J24</f>
        <v>8.9200000000000002E-2</v>
      </c>
      <c r="C21" s="20">
        <f>0.01*'Table B2'!K24</f>
        <v>9.7860000000000003E-2</v>
      </c>
      <c r="D21" s="20">
        <f>0.01*'Table B2'!E24</f>
        <v>6.3979999999999995E-2</v>
      </c>
    </row>
    <row r="22" spans="1:4" ht="11">
      <c r="A22" s="18">
        <v>17168</v>
      </c>
      <c r="B22" s="20">
        <f>0.01*'Table B2'!J25</f>
        <v>8.8950000000000001E-2</v>
      </c>
      <c r="C22" s="20">
        <f>0.01*'Table B2'!K25</f>
        <v>9.8000000000000004E-2</v>
      </c>
      <c r="D22" s="20">
        <f>0.01*'Table B2'!E25</f>
        <v>6.2740000000000004E-2</v>
      </c>
    </row>
    <row r="23" spans="1:4" ht="11">
      <c r="A23" s="18">
        <v>17533</v>
      </c>
      <c r="B23" s="20">
        <f>0.01*'Table B2'!J26</f>
        <v>8.9039999999999994E-2</v>
      </c>
      <c r="C23" s="20">
        <f>0.01*'Table B2'!K26</f>
        <v>9.9199999999999997E-2</v>
      </c>
      <c r="D23" s="20">
        <f>0.01*'Table B2'!E26</f>
        <v>6.2089999999999999E-2</v>
      </c>
    </row>
    <row r="24" spans="1:4" ht="11">
      <c r="A24" s="18">
        <v>17899</v>
      </c>
      <c r="B24" s="20">
        <f>0.01*'Table B2'!J27</f>
        <v>8.9540000000000008E-2</v>
      </c>
      <c r="C24" s="20">
        <f>0.01*'Table B2'!K27</f>
        <v>9.9299999999999999E-2</v>
      </c>
      <c r="D24" s="20">
        <f>0.01*'Table B2'!E27</f>
        <v>6.1190000000000001E-2</v>
      </c>
    </row>
    <row r="25" spans="1:4" ht="11">
      <c r="A25" s="18">
        <v>18264</v>
      </c>
      <c r="B25" s="20">
        <f>0.01*'Table B2'!J28</f>
        <v>9.0559999999999988E-2</v>
      </c>
      <c r="C25" s="20">
        <f>0.01*'Table B2'!K28</f>
        <v>9.8930000000000004E-2</v>
      </c>
      <c r="D25" s="20">
        <f>0.01*'Table B2'!E28</f>
        <v>6.2350000000000003E-2</v>
      </c>
    </row>
    <row r="26" spans="1:4" ht="11">
      <c r="A26" s="18">
        <v>18629</v>
      </c>
      <c r="B26" s="20">
        <f>0.01*'Table B2'!J29</f>
        <v>9.0760000000000007E-2</v>
      </c>
      <c r="C26" s="20">
        <f>0.01*'Table B2'!K29</f>
        <v>9.6600000000000005E-2</v>
      </c>
      <c r="D26" s="20">
        <f>0.01*'Table B2'!E29</f>
        <v>5.9699999999999996E-2</v>
      </c>
    </row>
    <row r="27" spans="1:4" ht="11">
      <c r="A27" s="18">
        <v>18994</v>
      </c>
      <c r="B27" s="20">
        <f>0.01*'Table B2'!J30</f>
        <v>9.0109999999999996E-2</v>
      </c>
      <c r="C27" s="20">
        <f>0.01*'Table B2'!K30</f>
        <v>9.6720000000000014E-2</v>
      </c>
      <c r="D27" s="20">
        <f>0.01*'Table B2'!E30</f>
        <v>5.7419999999999999E-2</v>
      </c>
    </row>
    <row r="28" spans="1:4" ht="11">
      <c r="A28" s="18">
        <v>19725</v>
      </c>
      <c r="B28" s="20">
        <f>0.01*'Table B2'!J31</f>
        <v>8.8759999999999992E-2</v>
      </c>
      <c r="C28" s="20">
        <f>0.01*'Table B2'!K31</f>
        <v>9.647E-2</v>
      </c>
      <c r="D28" s="20">
        <f>0.01*'Table B2'!E31</f>
        <v>5.6100000000000004E-2</v>
      </c>
    </row>
    <row r="29" spans="1:4" ht="11">
      <c r="A29" s="18">
        <v>20455</v>
      </c>
      <c r="B29" s="20">
        <f>0.01*'Table B2'!J32</f>
        <v>8.9600000000000013E-2</v>
      </c>
      <c r="C29" s="20">
        <f>0.01*'Table B2'!K32</f>
        <v>0.10015</v>
      </c>
      <c r="D29" s="20">
        <f>0.01*'Table B2'!E32</f>
        <v>5.5559999999999998E-2</v>
      </c>
    </row>
    <row r="30" spans="1:4" ht="11">
      <c r="A30" s="18">
        <v>21186</v>
      </c>
      <c r="B30" s="20">
        <f>0.01*'Table B2'!J33</f>
        <v>9.0709999999999999E-2</v>
      </c>
      <c r="C30" s="20">
        <f>0.01*'Table B2'!K33</f>
        <v>0.10202</v>
      </c>
      <c r="D30" s="20">
        <f>0.01*'Table B2'!E33</f>
        <v>5.3949999999999998E-2</v>
      </c>
    </row>
    <row r="31" spans="1:4" ht="11">
      <c r="A31" s="18">
        <v>21916</v>
      </c>
      <c r="B31" s="20">
        <f>0.01*'Table B2'!J34</f>
        <v>9.5070000000000002E-2</v>
      </c>
      <c r="C31" s="20">
        <f>0.01*'Table B2'!K34</f>
        <v>0.10457000000000001</v>
      </c>
      <c r="D31" s="20">
        <f>0.01*'Table B2'!E34</f>
        <v>5.2610000000000004E-2</v>
      </c>
    </row>
    <row r="32" spans="1:4" ht="11">
      <c r="A32" s="18">
        <v>22282</v>
      </c>
      <c r="B32" s="20">
        <f>0.01*'Table B2'!J35</f>
        <v>9.577999999999999E-2</v>
      </c>
      <c r="C32" s="20">
        <f>0.01*'Table B2'!K35</f>
        <v>0.10436999999999999</v>
      </c>
      <c r="D32" s="20">
        <f>0.01*'Table B2'!E35</f>
        <v>5.1970000000000002E-2</v>
      </c>
    </row>
    <row r="33" spans="1:4" ht="11">
      <c r="A33" s="13">
        <v>22647</v>
      </c>
      <c r="B33" s="20">
        <f>0.01*'Table B2'!J36</f>
        <v>9.6010000000000012E-2</v>
      </c>
      <c r="C33" s="20">
        <f>0.01*'Table B2'!K36</f>
        <v>0.10467000000000001</v>
      </c>
      <c r="D33" s="20">
        <f>0.01*'Table B2'!E36</f>
        <v>5.1559999999999995E-2</v>
      </c>
    </row>
    <row r="34" spans="1:4" ht="11">
      <c r="A34" s="13">
        <v>23377</v>
      </c>
      <c r="B34" s="20">
        <f>0.01*'Table B2'!J37</f>
        <v>9.7240000000000007E-2</v>
      </c>
      <c r="C34" s="20">
        <f>0.01*'Table B2'!K37</f>
        <v>0.10308</v>
      </c>
      <c r="D34" s="20">
        <f>0.01*'Table B2'!E37</f>
        <v>5.1200000000000002E-2</v>
      </c>
    </row>
    <row r="35" spans="1:4" ht="11">
      <c r="A35" s="13">
        <v>24108</v>
      </c>
      <c r="B35" s="20">
        <f>0.01*'Table B2'!J38</f>
        <v>9.8740000000000008E-2</v>
      </c>
      <c r="C35" s="20">
        <f>0.01*'Table B2'!K38</f>
        <v>0.10314000000000001</v>
      </c>
      <c r="D35" s="20">
        <f>0.01*'Table B2'!E38</f>
        <v>5.1559999999999995E-2</v>
      </c>
    </row>
    <row r="36" spans="1:4" ht="11">
      <c r="A36" s="13">
        <v>24473</v>
      </c>
      <c r="B36" s="20">
        <f>0.01*'Table B2'!J39</f>
        <v>9.9659999999999999E-2</v>
      </c>
      <c r="C36" s="20">
        <f>0.01*'Table B2'!K39</f>
        <v>0.10471999999999999</v>
      </c>
      <c r="D36" s="20">
        <f>0.01*'Table B2'!E39</f>
        <v>5.3350000000000002E-2</v>
      </c>
    </row>
    <row r="37" spans="1:4" ht="11">
      <c r="A37" s="13">
        <v>24838</v>
      </c>
      <c r="B37" s="20">
        <f>0.01*'Table B2'!J40</f>
        <v>9.9459999999999993E-2</v>
      </c>
      <c r="C37" s="20">
        <f>0.01*'Table B2'!K40</f>
        <v>0.10414999999999999</v>
      </c>
      <c r="D37" s="20">
        <f>0.01*'Table B2'!E40</f>
        <v>5.2409999999999998E-2</v>
      </c>
    </row>
    <row r="38" spans="1:4" ht="11">
      <c r="A38" s="13">
        <v>25204</v>
      </c>
      <c r="B38" s="20">
        <f>0.01*'Table B2'!J41</f>
        <v>0.10032000000000001</v>
      </c>
      <c r="C38" s="20">
        <f>0.01*'Table B2'!K41</f>
        <v>0.10487</v>
      </c>
      <c r="D38" s="20">
        <f>0.01*'Table B2'!E41</f>
        <v>5.1879999999999996E-2</v>
      </c>
    </row>
    <row r="39" spans="1:4" ht="11">
      <c r="A39" s="13">
        <v>25569</v>
      </c>
      <c r="B39" s="20">
        <f>0.01*'Table B2'!J42</f>
        <v>0.10031000000000001</v>
      </c>
      <c r="C39" s="20">
        <f>0.01*'Table B2'!K42</f>
        <v>0.10505</v>
      </c>
      <c r="D39" s="20">
        <f>0.01*'Table B2'!E42</f>
        <v>5.1330000000000001E-2</v>
      </c>
    </row>
    <row r="40" spans="1:4" ht="11">
      <c r="A40" s="13">
        <v>25934</v>
      </c>
      <c r="B40" s="20">
        <f>0.01*'Table B2'!J43</f>
        <v>0.10001</v>
      </c>
      <c r="C40" s="20">
        <f>0.01*'Table B2'!K43</f>
        <v>0.10488</v>
      </c>
      <c r="D40" s="20">
        <f>0.01*'Table B2'!E43</f>
        <v>5.1820000000000005E-2</v>
      </c>
    </row>
    <row r="41" spans="1:4" ht="11">
      <c r="A41" s="13">
        <v>26299</v>
      </c>
      <c r="B41" s="20">
        <f>0.01*'Table B2'!J44</f>
        <v>0.10015</v>
      </c>
      <c r="C41" s="20">
        <f>0.01*'Table B2'!K44</f>
        <v>0.10473</v>
      </c>
      <c r="D41" s="20">
        <f>0.01*'Table B2'!E44</f>
        <v>5.3230000000000006E-2</v>
      </c>
    </row>
    <row r="42" spans="1:4" ht="11">
      <c r="A42" s="13">
        <v>26665</v>
      </c>
      <c r="B42" s="20">
        <f>0.01*'Table B2'!J45</f>
        <v>0.10086000000000001</v>
      </c>
      <c r="C42" s="20">
        <f>0.01*'Table B2'!K45</f>
        <v>0.10632999999999999</v>
      </c>
      <c r="D42" s="20">
        <f>0.01*'Table B2'!E45</f>
        <v>5.4219999999999997E-2</v>
      </c>
    </row>
    <row r="43" spans="1:4" ht="11">
      <c r="A43" s="13">
        <v>27030</v>
      </c>
      <c r="B43" s="20">
        <f>0.01*'Table B2'!J46</f>
        <v>0.10138</v>
      </c>
      <c r="C43" s="20">
        <f>0.01*'Table B2'!K46</f>
        <v>0.10811999999999999</v>
      </c>
      <c r="D43" s="20">
        <f>0.01*'Table B2'!E46</f>
        <v>5.6639999999999996E-2</v>
      </c>
    </row>
    <row r="44" spans="1:4" ht="11">
      <c r="A44" s="13">
        <v>27395</v>
      </c>
      <c r="B44" s="20">
        <f>0.01*'Table B2'!J47</f>
        <v>0.10148</v>
      </c>
      <c r="C44" s="20">
        <f>0.01*'Table B2'!K47</f>
        <v>0.10676000000000001</v>
      </c>
      <c r="D44" s="20">
        <f>0.01*'Table B2'!E47</f>
        <v>5.6399999999999999E-2</v>
      </c>
    </row>
    <row r="45" spans="1:4" ht="11">
      <c r="A45" s="13">
        <v>27760</v>
      </c>
      <c r="B45" s="20">
        <f>0.01*'Table B2'!J48</f>
        <v>0.10163999999999999</v>
      </c>
      <c r="C45" s="20">
        <f>0.01*'Table B2'!K48</f>
        <v>0.10757</v>
      </c>
      <c r="D45" s="20">
        <f>0.01*'Table B2'!E48</f>
        <v>5.7350000000000005E-2</v>
      </c>
    </row>
    <row r="46" spans="1:4" ht="11">
      <c r="A46" s="13">
        <v>28126</v>
      </c>
      <c r="B46" s="20">
        <f>0.01*'Table B2'!J49</f>
        <v>0.1024</v>
      </c>
      <c r="C46" s="20">
        <f>0.01*'Table B2'!K49</f>
        <v>0.10840999999999999</v>
      </c>
      <c r="D46" s="20">
        <f>0.01*'Table B2'!E49</f>
        <v>5.8560000000000001E-2</v>
      </c>
    </row>
    <row r="47" spans="1:4" ht="11">
      <c r="A47" s="13">
        <v>28491</v>
      </c>
      <c r="B47" s="20">
        <f>0.01*'Table B2'!J50</f>
        <v>0.10359</v>
      </c>
      <c r="C47" s="20">
        <f>0.01*'Table B2'!K50</f>
        <v>0.11016000000000001</v>
      </c>
      <c r="D47" s="20">
        <f>0.01*'Table B2'!E50</f>
        <v>6.0560000000000003E-2</v>
      </c>
    </row>
    <row r="48" spans="1:4" ht="11">
      <c r="A48" s="13">
        <v>28856</v>
      </c>
      <c r="B48" s="20">
        <f>0.01*'Table B2'!J51</f>
        <v>0.10387</v>
      </c>
      <c r="C48" s="20">
        <f>0.01*'Table B2'!K51</f>
        <v>0.11026999999999999</v>
      </c>
      <c r="D48" s="20">
        <f>0.01*'Table B2'!E51</f>
        <v>6.2169999999999996E-2</v>
      </c>
    </row>
    <row r="49" spans="1:4" ht="11">
      <c r="A49" s="13">
        <v>29221</v>
      </c>
      <c r="B49" s="20">
        <f>0.01*'Table B2'!J52</f>
        <v>0.10465999999999999</v>
      </c>
      <c r="C49" s="20">
        <f>0.01*'Table B2'!K52</f>
        <v>0.11170000000000001</v>
      </c>
      <c r="D49" s="20">
        <f>0.01*'Table B2'!E52</f>
        <v>6.4250000000000002E-2</v>
      </c>
    </row>
    <row r="50" spans="1:4" ht="11">
      <c r="A50" s="13">
        <v>29587</v>
      </c>
      <c r="B50" s="20">
        <f>0.01*'Table B2'!J53</f>
        <v>0.10489000000000001</v>
      </c>
      <c r="C50" s="20">
        <f>0.01*'Table B2'!K53</f>
        <v>0.11230000000000001</v>
      </c>
      <c r="D50" s="20">
        <f>0.01*'Table B2'!E53</f>
        <v>6.4250000000000002E-2</v>
      </c>
    </row>
    <row r="51" spans="1:4" ht="11">
      <c r="A51" s="13">
        <v>29952</v>
      </c>
      <c r="B51" s="20">
        <f>0.01*'Table B2'!J54</f>
        <v>0.10531000000000001</v>
      </c>
      <c r="C51" s="20">
        <f>0.01*'Table B2'!K54</f>
        <v>0.11346000000000001</v>
      </c>
      <c r="D51" s="20">
        <f>0.01*'Table B2'!E54</f>
        <v>6.6720000000000002E-2</v>
      </c>
    </row>
    <row r="52" spans="1:4" ht="11">
      <c r="A52" s="13">
        <v>30317</v>
      </c>
      <c r="B52" s="20">
        <f>0.01*'Table B2'!J55</f>
        <v>0.10593999999999999</v>
      </c>
      <c r="C52" s="20">
        <f>0.01*'Table B2'!K55</f>
        <v>0.11537000000000001</v>
      </c>
      <c r="D52" s="20">
        <f>0.01*'Table B2'!E55</f>
        <v>6.9550000000000001E-2</v>
      </c>
    </row>
    <row r="53" spans="1:4" ht="11">
      <c r="A53" s="13">
        <v>30682</v>
      </c>
      <c r="B53" s="20">
        <f>0.01*'Table B2'!J56</f>
        <v>0.10663</v>
      </c>
      <c r="C53" s="20">
        <f>0.01*'Table B2'!K56</f>
        <v>0.11679</v>
      </c>
      <c r="D53" s="20">
        <f>0.01*'Table B2'!E56</f>
        <v>7.2679999999999995E-2</v>
      </c>
    </row>
    <row r="54" spans="1:4" ht="11">
      <c r="A54" s="13">
        <v>31048</v>
      </c>
      <c r="B54" s="20">
        <f>0.01*'Table B2'!J57</f>
        <v>0.10695</v>
      </c>
      <c r="C54" s="20">
        <f>0.01*'Table B2'!K57</f>
        <v>0.11769</v>
      </c>
      <c r="D54" s="20">
        <f>0.01*'Table B2'!E57</f>
        <v>7.2760000000000005E-2</v>
      </c>
    </row>
    <row r="55" spans="1:4" ht="11">
      <c r="A55" s="13">
        <v>31413</v>
      </c>
      <c r="B55" s="20">
        <f>0.01*'Table B2'!J58</f>
        <v>0.10757</v>
      </c>
      <c r="C55" s="20">
        <f>0.01*'Table B2'!K58</f>
        <v>0.1186</v>
      </c>
      <c r="D55" s="20">
        <f>0.01*'Table B2'!E58</f>
        <v>7.3259999999999992E-2</v>
      </c>
    </row>
    <row r="56" spans="1:4" ht="11">
      <c r="A56" s="13">
        <v>31778</v>
      </c>
      <c r="B56" s="20">
        <f>0.01*'Table B2'!J59</f>
        <v>0.10606</v>
      </c>
      <c r="C56" s="20">
        <f>0.01*'Table B2'!K59</f>
        <v>0.1183</v>
      </c>
      <c r="D56" s="20">
        <f>0.01*'Table B2'!E59</f>
        <v>8.1530000000000005E-2</v>
      </c>
    </row>
    <row r="57" spans="1:4" ht="11">
      <c r="A57" s="13">
        <v>32143</v>
      </c>
      <c r="B57" s="20">
        <f>0.01*'Table B2'!J60</f>
        <v>0.10575</v>
      </c>
      <c r="C57" s="20">
        <f>0.01*'Table B2'!K60</f>
        <v>0.11985</v>
      </c>
      <c r="D57" s="20">
        <f>0.01*'Table B2'!E60</f>
        <v>9.3850000000000003E-2</v>
      </c>
    </row>
    <row r="58" spans="1:4" ht="11">
      <c r="A58" s="13">
        <v>32509</v>
      </c>
      <c r="B58" s="20">
        <f>0.01*'Table B2'!J61</f>
        <v>0.10701000000000001</v>
      </c>
      <c r="C58" s="20">
        <f>0.01*'Table B2'!K61</f>
        <v>0.12134</v>
      </c>
      <c r="D58" s="20">
        <f>0.01*'Table B2'!E61</f>
        <v>8.6940000000000003E-2</v>
      </c>
    </row>
    <row r="59" spans="1:4" ht="11">
      <c r="A59" s="13">
        <v>32874</v>
      </c>
      <c r="B59" s="20">
        <f>0.01*'Table B2'!J62</f>
        <v>0.10662000000000001</v>
      </c>
      <c r="C59" s="20">
        <f>0.01*'Table B2'!K62</f>
        <v>0.12139</v>
      </c>
      <c r="D59" s="20">
        <f>0.01*'Table B2'!E62</f>
        <v>8.993000000000001E-2</v>
      </c>
    </row>
    <row r="60" spans="1:4" ht="11">
      <c r="A60" s="13">
        <v>33239</v>
      </c>
      <c r="B60" s="20">
        <f>0.01*'Table B2'!J63</f>
        <v>0.10662000000000001</v>
      </c>
      <c r="C60" s="20">
        <f>0.01*'Table B2'!K63</f>
        <v>0.12208000000000001</v>
      </c>
      <c r="D60" s="20">
        <f>0.01*'Table B2'!E63</f>
        <v>8.5610000000000006E-2</v>
      </c>
    </row>
    <row r="61" spans="1:4" ht="11">
      <c r="A61" s="13">
        <v>33604</v>
      </c>
      <c r="B61" s="20">
        <f>0.01*'Table B2'!J64</f>
        <v>0.10603</v>
      </c>
      <c r="C61" s="20">
        <f>0.01*'Table B2'!K64</f>
        <v>0.12221</v>
      </c>
      <c r="D61" s="20">
        <f>0.01*'Table B2'!E64</f>
        <v>9.6259999999999998E-2</v>
      </c>
    </row>
    <row r="62" spans="1:4" ht="11">
      <c r="A62" s="13">
        <v>33970</v>
      </c>
      <c r="B62" s="20">
        <f>0.01*'Table B2'!J65</f>
        <v>0.10563</v>
      </c>
      <c r="C62" s="20">
        <f>0.01*'Table B2'!K65</f>
        <v>0.12232</v>
      </c>
      <c r="D62" s="20">
        <f>0.01*'Table B2'!E65</f>
        <v>9.0540000000000009E-2</v>
      </c>
    </row>
    <row r="63" spans="1:4" ht="11">
      <c r="A63" s="13">
        <v>34335</v>
      </c>
      <c r="B63" s="20">
        <f>0.01*'Table B2'!J66</f>
        <v>0.10590999999999999</v>
      </c>
      <c r="C63" s="20">
        <f>0.01*'Table B2'!K66</f>
        <v>0.12224</v>
      </c>
      <c r="D63" s="20">
        <f>0.01*'Table B2'!E66</f>
        <v>8.7200000000000014E-2</v>
      </c>
    </row>
    <row r="64" spans="1:4" ht="11">
      <c r="A64" s="13">
        <v>34700</v>
      </c>
      <c r="B64" s="20">
        <f>0.01*'Table B2'!J67</f>
        <v>0.10716999999999999</v>
      </c>
      <c r="C64" s="20">
        <f>0.01*'Table B2'!K67</f>
        <v>0.12502000000000002</v>
      </c>
      <c r="D64" s="20">
        <f>0.01*'Table B2'!E67</f>
        <v>9.2720000000000011E-2</v>
      </c>
    </row>
    <row r="65" spans="1:4" ht="11.25" customHeight="1">
      <c r="A65" s="13">
        <v>35065</v>
      </c>
      <c r="B65" s="20">
        <f>0.01*'Table B2'!J68</f>
        <v>0.10716999999999999</v>
      </c>
      <c r="C65" s="20">
        <f>0.01*'Table B2'!K68</f>
        <v>0.127</v>
      </c>
      <c r="D65" s="20">
        <f>0.01*'Table B2'!E68</f>
        <v>9.8269999999999996E-2</v>
      </c>
    </row>
    <row r="66" spans="1:4" ht="10.5" customHeight="1">
      <c r="A66" s="13">
        <v>35431</v>
      </c>
      <c r="B66" s="20">
        <f>0.01*'Table B2'!J69</f>
        <v>0.10717000000000003</v>
      </c>
      <c r="C66" s="20">
        <f>0.01*'Table B2'!K69</f>
        <v>0.12794</v>
      </c>
      <c r="D66" s="20">
        <f>0.01*'Table B2'!E69</f>
        <v>0.10461000000000001</v>
      </c>
    </row>
    <row r="67" spans="1:4" ht="11.25" customHeight="1">
      <c r="A67" s="13">
        <v>35796</v>
      </c>
      <c r="B67" s="20">
        <f>0.01*'Table B2'!J70</f>
        <v>0.10640999999999999</v>
      </c>
      <c r="C67" s="20">
        <f>0.01*'Table B2'!K70</f>
        <v>0.12787000000000001</v>
      </c>
      <c r="D67" s="20">
        <f>0.01*'Table B2'!E70</f>
        <v>0.11005000000000001</v>
      </c>
    </row>
    <row r="68" spans="1:4" ht="9" customHeight="1">
      <c r="A68" s="13">
        <v>36161</v>
      </c>
      <c r="B68" s="20">
        <f>0.01*'Table B2'!J71</f>
        <v>0.10628999999999998</v>
      </c>
      <c r="C68" s="20">
        <f>0.01*'Table B2'!K71</f>
        <v>0.12884999999999999</v>
      </c>
      <c r="D68" s="20">
        <f>0.01*'Table B2'!E71</f>
        <v>0.1167</v>
      </c>
    </row>
    <row r="69" spans="1:4" ht="9" customHeight="1">
      <c r="A69" s="13">
        <v>36526</v>
      </c>
      <c r="B69" s="20">
        <f>0.01*'Table B2'!J72</f>
        <v>0.10430999999999997</v>
      </c>
      <c r="C69" s="20">
        <f>0.01*'Table B2'!K72</f>
        <v>0.12770000000000001</v>
      </c>
      <c r="D69" s="20">
        <f>0.01*'Table B2'!E72</f>
        <v>0.1226</v>
      </c>
    </row>
    <row r="70" spans="1:4" ht="9" customHeight="1">
      <c r="A70" s="13">
        <v>36892</v>
      </c>
      <c r="B70" s="20">
        <f>0.01*'Table B2'!J73</f>
        <v>0.1057</v>
      </c>
      <c r="C70" s="20">
        <f>0.01*'Table B2'!K73</f>
        <v>0.12773999999999999</v>
      </c>
      <c r="D70" s="20">
        <f>0.01*'Table B2'!E73</f>
        <v>0.10876</v>
      </c>
    </row>
    <row r="71" spans="1:4" ht="9" customHeight="1">
      <c r="A71" s="13">
        <v>37257</v>
      </c>
      <c r="B71" s="20">
        <f>0.01*'Table B2'!J74</f>
        <v>0.10504999999999999</v>
      </c>
      <c r="C71" s="20">
        <f>0.01*'Table B2'!K74</f>
        <v>0.12556</v>
      </c>
      <c r="D71" s="20">
        <f>0.01*'Table B2'!E74</f>
        <v>0.10317999999999999</v>
      </c>
    </row>
    <row r="72" spans="1:4" ht="9" customHeight="1">
      <c r="A72" s="13">
        <v>37622</v>
      </c>
      <c r="B72" s="20">
        <f>0.01*'Table B2'!J75</f>
        <v>0.10432000000000002</v>
      </c>
      <c r="C72" s="20">
        <f>0.01*'Table B2'!K75</f>
        <v>0.12461999999999999</v>
      </c>
      <c r="D72" s="20">
        <f>0.01*'Table B2'!E75</f>
        <v>0.10215</v>
      </c>
    </row>
    <row r="73" spans="1:4" ht="9" customHeight="1">
      <c r="A73" s="13">
        <v>37987</v>
      </c>
      <c r="B73" s="20">
        <f>0.01*'Table B2'!J76</f>
        <v>0.10505999999999997</v>
      </c>
      <c r="C73" s="20">
        <f>0.01*'Table B2'!K76</f>
        <v>0.12633</v>
      </c>
      <c r="D73" s="20">
        <f>0.01*'Table B2'!E76</f>
        <v>0.11045000000000001</v>
      </c>
    </row>
    <row r="74" spans="1:4" ht="9" customHeight="1">
      <c r="A74" s="13">
        <v>38353</v>
      </c>
      <c r="B74" s="20">
        <f>0.01*'Table B2'!J77</f>
        <v>0.10492000000000001</v>
      </c>
      <c r="C74" s="20">
        <f>0.01*'Table B2'!K77</f>
        <v>0.12726000000000001</v>
      </c>
      <c r="D74" s="20">
        <f>0.01*'Table B2'!E77</f>
        <v>0.11434</v>
      </c>
    </row>
    <row r="75" spans="1:4" ht="9" customHeight="1">
      <c r="A75" s="13">
        <v>38718</v>
      </c>
      <c r="B75" s="20">
        <f>0.01*'Table B2'!J78</f>
        <v>0.10498999999999999</v>
      </c>
      <c r="C75" s="20">
        <f>0.01*'Table B2'!K78</f>
        <v>0.12834999999999999</v>
      </c>
      <c r="D75" s="20">
        <f>0.01*'Table B2'!E78</f>
        <v>0.11724999999999999</v>
      </c>
    </row>
    <row r="76" spans="1:4" ht="9" customHeight="1">
      <c r="A76" s="13">
        <v>39083</v>
      </c>
      <c r="B76" s="20">
        <f>0.01*'Table B2'!J79</f>
        <v>0.10499999999999997</v>
      </c>
      <c r="C76" s="20">
        <f>0.01*'Table B2'!K79</f>
        <v>0.12926000000000001</v>
      </c>
      <c r="D76" s="20">
        <f>0.01*'Table B2'!E79</f>
        <v>0.122</v>
      </c>
    </row>
    <row r="77" spans="1:4" ht="9" customHeight="1">
      <c r="A77" s="13">
        <v>39448</v>
      </c>
      <c r="B77" s="20">
        <f>0.01*'Table B2'!J80</f>
        <v>0.10605000000000001</v>
      </c>
      <c r="C77" s="20">
        <f>0.01*'Table B2'!K80</f>
        <v>0.12875999999999999</v>
      </c>
      <c r="D77" s="20">
        <f>0.01*'Table B2'!E80</f>
        <v>0.11376</v>
      </c>
    </row>
    <row r="78" spans="1:4" ht="9" customHeight="1">
      <c r="A78" s="13">
        <v>39814</v>
      </c>
      <c r="B78" s="20">
        <f>0.01*'Table B2'!J81</f>
        <v>0.10671</v>
      </c>
      <c r="C78" s="20">
        <f>0.01*'Table B2'!K81</f>
        <v>0.12769</v>
      </c>
      <c r="D78" s="20">
        <f>0.01*'Table B2'!E81</f>
        <v>0.10243000000000001</v>
      </c>
    </row>
    <row r="79" spans="1:4" ht="9" customHeight="1">
      <c r="A79" s="13">
        <v>40179</v>
      </c>
      <c r="B79" s="20">
        <f>0.01*'Table B2'!J82</f>
        <v>0.10663000000000004</v>
      </c>
      <c r="C79" s="20">
        <f>0.01*'Table B2'!K82</f>
        <v>0.12951000000000001</v>
      </c>
      <c r="D79" s="20">
        <f>0.01*'Table B2'!E82</f>
        <v>0.10915</v>
      </c>
    </row>
    <row r="80" spans="1:4" ht="9" customHeight="1">
      <c r="A80" s="13">
        <v>40544</v>
      </c>
      <c r="B80" s="20">
        <f>0.01*'Table B2'!J83</f>
        <v>0.10725000000000001</v>
      </c>
      <c r="C80" s="20">
        <f>0.01*'Table B2'!K83</f>
        <v>0.13123000000000001</v>
      </c>
      <c r="D80" s="20">
        <f>0.01*'Table B2'!E83</f>
        <v>0.11026</v>
      </c>
    </row>
    <row r="81" spans="1:4" ht="9" customHeight="1">
      <c r="A81" s="13">
        <v>40909</v>
      </c>
      <c r="B81" s="20">
        <f>0.01*'Table B2'!J84</f>
        <v>0</v>
      </c>
      <c r="C81" s="20">
        <f>0.01*'Table B2'!K84</f>
        <v>0</v>
      </c>
      <c r="D81" s="20">
        <f>0.01*'Table B2'!E84</f>
        <v>0</v>
      </c>
    </row>
    <row r="82" spans="1:4" ht="9" customHeight="1">
      <c r="A82" s="13">
        <v>41275</v>
      </c>
      <c r="B82" s="20">
        <f>0.01*'Table B2'!J85</f>
        <v>0</v>
      </c>
      <c r="C82" s="20">
        <f>0.01*'Table B2'!K85</f>
        <v>0</v>
      </c>
      <c r="D82" s="20">
        <f>0.01*'Table B2'!E85</f>
        <v>0</v>
      </c>
    </row>
    <row r="83" spans="1:4" ht="9" customHeight="1">
      <c r="A83" s="13">
        <v>41640</v>
      </c>
      <c r="B83" s="20">
        <f>0.01*'Table B2'!J86</f>
        <v>0</v>
      </c>
      <c r="C83" s="20">
        <f>0.01*'Table B2'!K86</f>
        <v>0</v>
      </c>
      <c r="D83" s="20">
        <f>0.01*'Table B2'!E86</f>
        <v>0</v>
      </c>
    </row>
    <row r="84" spans="1:4" ht="9" customHeight="1">
      <c r="A84" s="13">
        <v>42005</v>
      </c>
      <c r="B84" s="20">
        <f>0.01*'Table B2'!J87</f>
        <v>0</v>
      </c>
      <c r="C84" s="20">
        <f>0.01*'Table B2'!K87</f>
        <v>0</v>
      </c>
      <c r="D84" s="20">
        <f>0.01*'Table B2'!E87</f>
        <v>0</v>
      </c>
    </row>
  </sheetData>
  <phoneticPr fontId="4" type="noConversion"/>
  <pageMargins left="0.75" right="0.75" top="1" bottom="1" header="0.5" footer="0.5"/>
  <pageSetup scale="77" fitToWidth="6" orientation="portrait" verticalDpi="96"/>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33:F37"/>
  <sheetViews>
    <sheetView zoomScaleNormal="100" workbookViewId="0">
      <selection activeCell="F35" sqref="F35"/>
    </sheetView>
  </sheetViews>
  <sheetFormatPr baseColWidth="10" defaultColWidth="8.7109375" defaultRowHeight="16"/>
  <sheetData>
    <row r="33" spans="1:6" ht="23">
      <c r="A33" s="48"/>
      <c r="F33" s="49" t="s">
        <v>179</v>
      </c>
    </row>
    <row r="34" spans="1:6" ht="23">
      <c r="F34" s="52" t="s">
        <v>426</v>
      </c>
    </row>
    <row r="36" spans="1:6" ht="18">
      <c r="A36" s="51" t="s">
        <v>110</v>
      </c>
    </row>
    <row r="37" spans="1:6" ht="18">
      <c r="A37" s="141" t="s">
        <v>180</v>
      </c>
    </row>
  </sheetData>
  <phoneticPr fontId="0" type="noConversion"/>
  <pageMargins left="0.75" right="0.75" top="1" bottom="1" header="0.5" footer="0.5"/>
  <pageSetup scale="69" orientation="portrait" verticalDpi="96"/>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1:E87"/>
  <sheetViews>
    <sheetView topLeftCell="A48" zoomScaleNormal="100" zoomScaleSheetLayoutView="100" workbookViewId="0">
      <selection activeCell="B78" sqref="B78"/>
    </sheetView>
  </sheetViews>
  <sheetFormatPr baseColWidth="10" defaultColWidth="5" defaultRowHeight="9" customHeight="1"/>
  <cols>
    <col min="1" max="1" width="7" style="20" customWidth="1"/>
    <col min="2" max="2" width="7.140625" style="20" customWidth="1"/>
    <col min="3" max="16384" width="5" style="20"/>
  </cols>
  <sheetData>
    <row r="1" spans="1:5" s="17" customFormat="1" ht="18" customHeight="1">
      <c r="A1" s="17" t="s">
        <v>77</v>
      </c>
      <c r="B1" s="20" t="s">
        <v>97</v>
      </c>
      <c r="C1" s="17" t="s">
        <v>84</v>
      </c>
      <c r="D1" s="17" t="s">
        <v>80</v>
      </c>
      <c r="E1" s="20"/>
    </row>
    <row r="2" spans="1:5" ht="11">
      <c r="A2" s="18">
        <v>6211</v>
      </c>
      <c r="B2" s="21">
        <v>5.25323447510916E-2</v>
      </c>
    </row>
    <row r="3" spans="1:5" ht="11">
      <c r="A3" s="18">
        <v>6576</v>
      </c>
      <c r="B3" s="21">
        <v>6.7921520869613117E-2</v>
      </c>
    </row>
    <row r="4" spans="1:5" ht="11">
      <c r="A4" s="18">
        <v>6941</v>
      </c>
      <c r="B4" s="21">
        <v>5.5579810211060385E-2</v>
      </c>
    </row>
    <row r="5" spans="1:5" ht="11">
      <c r="A5" s="18">
        <v>7306</v>
      </c>
      <c r="B5" s="21">
        <v>5.7508218598444162E-2</v>
      </c>
    </row>
    <row r="6" spans="1:5" ht="11">
      <c r="A6" s="18">
        <v>7672</v>
      </c>
      <c r="B6" s="21">
        <v>6.5810526146523454E-2</v>
      </c>
    </row>
    <row r="7" spans="1:5" ht="11">
      <c r="A7" s="18">
        <v>8037</v>
      </c>
      <c r="B7" s="21">
        <v>6.7427930553893317E-2</v>
      </c>
    </row>
    <row r="8" spans="1:5" ht="11">
      <c r="A8" s="18">
        <v>8402</v>
      </c>
      <c r="B8" s="21">
        <v>6.1537282487235195E-2</v>
      </c>
    </row>
    <row r="9" spans="1:5" ht="11">
      <c r="A9" s="18">
        <v>8767</v>
      </c>
      <c r="B9" s="21">
        <v>6.2994417350071399E-2</v>
      </c>
    </row>
    <row r="10" spans="1:5" ht="11">
      <c r="A10" s="18">
        <v>9863</v>
      </c>
      <c r="B10" s="21"/>
      <c r="C10" s="20">
        <v>6.0410000000000005E-2</v>
      </c>
      <c r="D10" s="19">
        <v>5.9969999999999996E-2</v>
      </c>
    </row>
    <row r="11" spans="1:5" ht="11">
      <c r="A11" s="18">
        <v>10228</v>
      </c>
      <c r="B11" s="21">
        <v>6.7122829764388894E-2</v>
      </c>
      <c r="C11" s="20">
        <v>6.1900000000000004E-2</v>
      </c>
      <c r="D11" s="19">
        <v>6.1100000000000002E-2</v>
      </c>
    </row>
    <row r="12" spans="1:5" ht="11">
      <c r="A12" s="18">
        <v>10594</v>
      </c>
      <c r="B12" s="21">
        <v>6.6131589377724925E-2</v>
      </c>
      <c r="C12" s="20">
        <v>6.1030000000000001E-2</v>
      </c>
      <c r="D12" s="19">
        <v>6.071E-2</v>
      </c>
    </row>
    <row r="13" spans="1:5" ht="11">
      <c r="A13" s="18">
        <v>10959</v>
      </c>
      <c r="B13" s="21">
        <v>6.7923140173973259E-2</v>
      </c>
      <c r="C13" s="20">
        <v>5.9879999999999996E-2</v>
      </c>
      <c r="D13" s="19">
        <v>5.9909999999999998E-2</v>
      </c>
    </row>
    <row r="14" spans="1:5" ht="11">
      <c r="A14" s="18">
        <v>11324</v>
      </c>
      <c r="B14" s="21">
        <v>6.8902112010623892E-2</v>
      </c>
      <c r="C14" s="20">
        <v>6.0139999999999999E-2</v>
      </c>
      <c r="D14" s="19">
        <v>5.8029999999999998E-2</v>
      </c>
    </row>
    <row r="15" spans="1:5" ht="11">
      <c r="A15" s="18">
        <v>11689</v>
      </c>
      <c r="B15" s="21">
        <v>6.9902339909549707E-2</v>
      </c>
      <c r="C15" s="20">
        <v>5.9209999999999992E-2</v>
      </c>
      <c r="D15" s="19">
        <v>5.6590000000000001E-2</v>
      </c>
    </row>
    <row r="16" spans="1:5" ht="11">
      <c r="A16" s="18">
        <v>12055</v>
      </c>
      <c r="B16" s="21">
        <v>6.8729114272918321E-2</v>
      </c>
      <c r="C16" s="20">
        <v>5.8689999999999999E-2</v>
      </c>
      <c r="D16" s="19">
        <v>5.7699999999999994E-2</v>
      </c>
    </row>
    <row r="17" spans="1:4" ht="11">
      <c r="A17" s="18">
        <v>12420</v>
      </c>
      <c r="B17" s="21">
        <v>6.441572300942669E-2</v>
      </c>
      <c r="C17" s="20">
        <v>5.9420000000000001E-2</v>
      </c>
      <c r="D17" s="19">
        <v>5.7610000000000001E-2</v>
      </c>
    </row>
    <row r="18" spans="1:4" ht="11">
      <c r="A18" s="18">
        <v>12785</v>
      </c>
      <c r="B18" s="21">
        <v>6.3858177659168888E-2</v>
      </c>
      <c r="C18" s="20">
        <v>5.9559999999999995E-2</v>
      </c>
      <c r="D18" s="19">
        <v>5.806E-2</v>
      </c>
    </row>
    <row r="19" spans="1:4" ht="11">
      <c r="A19" s="18">
        <v>13150</v>
      </c>
      <c r="B19" s="21">
        <v>6.4666062830719365E-2</v>
      </c>
      <c r="C19" s="20">
        <v>6.0939999999999994E-2</v>
      </c>
      <c r="D19" s="19">
        <v>5.96E-2</v>
      </c>
    </row>
    <row r="20" spans="1:4" ht="11">
      <c r="A20" s="18">
        <v>13516</v>
      </c>
      <c r="B20" s="21">
        <v>6.0881250135460238E-2</v>
      </c>
      <c r="C20" s="20">
        <v>5.9559999999999995E-2</v>
      </c>
      <c r="D20" s="19">
        <v>5.8430000000000003E-2</v>
      </c>
    </row>
    <row r="21" spans="1:4" ht="11">
      <c r="A21" s="18">
        <v>13881</v>
      </c>
      <c r="B21" s="21">
        <v>6.0237602585264921E-2</v>
      </c>
      <c r="C21" s="20">
        <v>5.8169999999999999E-2</v>
      </c>
      <c r="D21" s="19">
        <v>5.6980000000000003E-2</v>
      </c>
    </row>
    <row r="22" spans="1:4" ht="11">
      <c r="A22" s="18">
        <v>14246</v>
      </c>
      <c r="B22" s="21">
        <v>5.8649559639012722E-2</v>
      </c>
      <c r="C22" s="20">
        <v>5.8220000000000001E-2</v>
      </c>
      <c r="D22" s="19">
        <v>5.6390000000000003E-2</v>
      </c>
    </row>
    <row r="23" spans="1:4" ht="11">
      <c r="A23" s="18">
        <v>14611</v>
      </c>
      <c r="B23" s="21">
        <v>5.9165663858804646E-2</v>
      </c>
      <c r="C23" s="20">
        <v>5.9130000000000002E-2</v>
      </c>
      <c r="D23" s="19">
        <v>5.7820000000000003E-2</v>
      </c>
    </row>
    <row r="24" spans="1:4" ht="11">
      <c r="A24" s="18">
        <v>14977</v>
      </c>
      <c r="B24" s="21">
        <v>5.5923330917290813E-2</v>
      </c>
      <c r="C24" s="20">
        <v>5.6669999999999998E-2</v>
      </c>
      <c r="D24" s="19">
        <v>5.704E-2</v>
      </c>
    </row>
    <row r="25" spans="1:4" ht="11">
      <c r="A25" s="18">
        <v>15342</v>
      </c>
      <c r="B25" s="21">
        <v>4.495846427440376E-2</v>
      </c>
      <c r="C25" s="20">
        <v>5.0290000000000001E-2</v>
      </c>
      <c r="D25" s="19">
        <v>5.1239999999999994E-2</v>
      </c>
    </row>
    <row r="26" spans="1:4" ht="11">
      <c r="A26" s="18">
        <v>15707</v>
      </c>
      <c r="B26" s="21">
        <v>3.5401659955003495E-2</v>
      </c>
      <c r="C26" s="20">
        <v>4.5530000000000001E-2</v>
      </c>
      <c r="D26" s="19">
        <v>4.5019999999999998E-2</v>
      </c>
    </row>
    <row r="27" spans="1:4" ht="11">
      <c r="A27" s="18">
        <v>16072</v>
      </c>
      <c r="B27" s="21">
        <v>3.2197277921010029E-2</v>
      </c>
      <c r="C27" s="20">
        <v>0.04</v>
      </c>
      <c r="D27" s="19">
        <v>3.8290000000000005E-2</v>
      </c>
    </row>
    <row r="28" spans="1:4" ht="11">
      <c r="A28" s="18">
        <v>16438</v>
      </c>
      <c r="B28" s="21">
        <v>3.5048896530006042E-2</v>
      </c>
      <c r="C28" s="20">
        <v>4.1709999999999997E-2</v>
      </c>
      <c r="D28" s="19">
        <v>3.9710000000000002E-2</v>
      </c>
    </row>
    <row r="29" spans="1:4" ht="11">
      <c r="A29" s="18">
        <v>16803</v>
      </c>
      <c r="B29" s="21">
        <v>4.5917592964599796E-2</v>
      </c>
      <c r="C29" s="20">
        <v>4.7230000000000001E-2</v>
      </c>
      <c r="D29" s="19">
        <v>4.3339999999999997E-2</v>
      </c>
    </row>
    <row r="30" spans="1:4" ht="11">
      <c r="A30" s="18">
        <v>17168</v>
      </c>
      <c r="B30" s="21">
        <v>4.8953264498728638E-2</v>
      </c>
      <c r="C30" s="20">
        <v>4.6769999999999999E-2</v>
      </c>
      <c r="D30" s="19">
        <v>4.2359999999999995E-2</v>
      </c>
    </row>
    <row r="31" spans="1:4" ht="11">
      <c r="A31" s="18">
        <v>17533</v>
      </c>
      <c r="B31" s="21">
        <v>4.9676472107247467E-2</v>
      </c>
      <c r="C31" s="20">
        <v>4.6170000000000003E-2</v>
      </c>
      <c r="D31" s="19">
        <v>4.1820000000000003E-2</v>
      </c>
    </row>
    <row r="32" spans="1:4" ht="11">
      <c r="A32" s="18">
        <v>17899</v>
      </c>
      <c r="B32" s="21">
        <v>5.0052331148538805E-2</v>
      </c>
      <c r="C32" s="20">
        <v>4.5739999999999996E-2</v>
      </c>
      <c r="D32" s="19">
        <v>4.1020000000000001E-2</v>
      </c>
    </row>
    <row r="33" spans="1:4" ht="11">
      <c r="A33" s="18">
        <v>18264</v>
      </c>
      <c r="B33" s="21">
        <v>5.1664651788261177E-2</v>
      </c>
      <c r="C33" s="20">
        <v>4.6739999999999997E-2</v>
      </c>
      <c r="D33" s="19">
        <v>4.2119999999999998E-2</v>
      </c>
    </row>
    <row r="34" spans="1:4" ht="11">
      <c r="A34" s="18">
        <v>18629</v>
      </c>
      <c r="B34" s="21">
        <v>4.7333484856431865E-2</v>
      </c>
      <c r="C34" s="20">
        <v>4.4790000000000003E-2</v>
      </c>
      <c r="D34" s="19">
        <v>3.993E-2</v>
      </c>
    </row>
    <row r="35" spans="1:4" ht="11">
      <c r="A35" s="18">
        <v>18994</v>
      </c>
      <c r="B35" s="21">
        <v>4.541560939343494E-2</v>
      </c>
      <c r="C35" s="20">
        <v>4.3479999999999998E-2</v>
      </c>
      <c r="D35" s="19">
        <v>3.7749999999999999E-2</v>
      </c>
    </row>
    <row r="36" spans="1:4" ht="11">
      <c r="A36" s="18">
        <v>19360</v>
      </c>
      <c r="B36" s="21">
        <v>4.4112177715233451E-2</v>
      </c>
      <c r="D36" s="19"/>
    </row>
    <row r="37" spans="1:4" ht="11">
      <c r="A37" s="18">
        <v>19725</v>
      </c>
      <c r="B37" s="21">
        <v>4.6202127335962927E-2</v>
      </c>
      <c r="C37" s="20">
        <v>4.2999999999999997E-2</v>
      </c>
      <c r="D37" s="19">
        <v>3.6589999999999998E-2</v>
      </c>
    </row>
    <row r="38" spans="1:4" ht="11">
      <c r="A38" s="18">
        <v>20090</v>
      </c>
      <c r="B38" s="21">
        <v>4.9408614569436529E-2</v>
      </c>
      <c r="D38" s="19"/>
    </row>
    <row r="39" spans="1:4" ht="11">
      <c r="A39" s="18">
        <v>20455</v>
      </c>
      <c r="B39" s="21">
        <v>4.823101981642082E-2</v>
      </c>
      <c r="C39" s="20">
        <v>4.2999999999999997E-2</v>
      </c>
      <c r="D39" s="19">
        <v>3.5650000000000001E-2</v>
      </c>
    </row>
    <row r="40" spans="1:4" ht="11">
      <c r="A40" s="18">
        <v>20821</v>
      </c>
      <c r="B40" s="21">
        <v>4.9306869618132264E-2</v>
      </c>
      <c r="D40" s="19"/>
    </row>
    <row r="41" spans="1:4" ht="11">
      <c r="A41" s="13">
        <v>21186</v>
      </c>
      <c r="B41" s="21">
        <v>5.1369721082514815E-2</v>
      </c>
      <c r="C41" s="20">
        <v>4.2000000000000003E-2</v>
      </c>
      <c r="D41" s="19">
        <v>3.4340000000000002E-2</v>
      </c>
    </row>
    <row r="42" spans="1:4" ht="11">
      <c r="A42" s="13">
        <v>21551</v>
      </c>
      <c r="B42" s="21">
        <v>5.1617695736180497E-2</v>
      </c>
      <c r="D42" s="19"/>
    </row>
    <row r="43" spans="1:4" ht="11">
      <c r="A43" s="18">
        <v>21916</v>
      </c>
      <c r="B43" s="21">
        <v>5.3246976977747475E-2</v>
      </c>
      <c r="C43" s="20">
        <v>4.1189999999999997E-2</v>
      </c>
      <c r="D43" s="19">
        <v>3.3099999999999997E-2</v>
      </c>
    </row>
    <row r="44" spans="1:4" ht="11">
      <c r="A44" s="18">
        <v>22282</v>
      </c>
      <c r="B44" s="21">
        <v>5.4837548086693305E-2</v>
      </c>
      <c r="C44" s="20">
        <v>4.0899999999999999E-2</v>
      </c>
      <c r="D44" s="19">
        <v>3.27E-2</v>
      </c>
    </row>
    <row r="45" spans="1:4" ht="11">
      <c r="A45" s="18">
        <v>22647</v>
      </c>
      <c r="B45" s="21">
        <v>5.6655274138962118E-2</v>
      </c>
      <c r="C45" s="20">
        <v>4.0689999999999997E-2</v>
      </c>
      <c r="D45" s="19">
        <v>3.2390000000000002E-2</v>
      </c>
    </row>
    <row r="46" spans="1:4" ht="11">
      <c r="A46" s="18">
        <v>23012</v>
      </c>
      <c r="B46" s="21">
        <v>5.739353068050787E-2</v>
      </c>
      <c r="D46" s="19"/>
    </row>
    <row r="47" spans="1:4" ht="11">
      <c r="A47" s="18">
        <v>23377</v>
      </c>
      <c r="B47" s="21">
        <v>5.7008012032853481E-2</v>
      </c>
      <c r="C47" s="20">
        <v>4.0480000000000002E-2</v>
      </c>
      <c r="D47" s="19">
        <v>3.2340000000000001E-2</v>
      </c>
    </row>
    <row r="48" spans="1:4" ht="11">
      <c r="A48" s="13">
        <v>23743</v>
      </c>
      <c r="B48" s="21">
        <v>5.7818518752732279E-2</v>
      </c>
      <c r="D48" s="19"/>
    </row>
    <row r="49" spans="1:4" ht="11">
      <c r="A49" s="13">
        <v>24108</v>
      </c>
      <c r="B49" s="21">
        <v>5.7009731053177276E-2</v>
      </c>
      <c r="C49" s="20">
        <v>4.0529999999999997E-2</v>
      </c>
      <c r="D49" s="19">
        <v>3.2680000000000001E-2</v>
      </c>
    </row>
    <row r="50" spans="1:4" ht="11">
      <c r="A50" s="13">
        <v>24473</v>
      </c>
      <c r="B50" s="21">
        <v>5.7135396996358515E-2</v>
      </c>
      <c r="C50" s="20">
        <v>4.197E-2</v>
      </c>
      <c r="D50" s="19">
        <v>3.3799999999999997E-2</v>
      </c>
    </row>
    <row r="51" spans="1:4" ht="11">
      <c r="A51" s="13">
        <v>24838</v>
      </c>
      <c r="B51" s="21">
        <v>5.6155489252051265E-2</v>
      </c>
      <c r="C51" s="20">
        <v>4.1180000000000001E-2</v>
      </c>
      <c r="D51" s="19">
        <v>3.3170000000000005E-2</v>
      </c>
    </row>
    <row r="52" spans="1:4" ht="11">
      <c r="A52" s="13">
        <v>25204</v>
      </c>
      <c r="B52" s="21">
        <v>5.8530580269710704E-2</v>
      </c>
      <c r="C52" s="20">
        <v>4.086E-2</v>
      </c>
      <c r="D52" s="19">
        <v>3.2739999999999998E-2</v>
      </c>
    </row>
    <row r="53" spans="1:4" ht="11">
      <c r="A53" s="13">
        <v>25569</v>
      </c>
      <c r="B53" s="21">
        <v>5.9560594191545538E-2</v>
      </c>
      <c r="C53" s="20">
        <v>4.079E-2</v>
      </c>
      <c r="D53" s="19">
        <v>3.2129999999999999E-2</v>
      </c>
    </row>
    <row r="54" spans="1:4" ht="11">
      <c r="A54" s="13">
        <v>25934</v>
      </c>
      <c r="B54" s="21">
        <v>6.227906578834802E-2</v>
      </c>
      <c r="C54" s="20">
        <v>4.1079999999999998E-2</v>
      </c>
      <c r="D54" s="19">
        <v>3.2559999999999999E-2</v>
      </c>
    </row>
    <row r="55" spans="1:4" ht="11">
      <c r="A55" s="13">
        <v>26299</v>
      </c>
      <c r="B55" s="21">
        <v>6.4717201814392708E-2</v>
      </c>
      <c r="C55" s="20">
        <v>4.1779999999999998E-2</v>
      </c>
      <c r="D55" s="19">
        <v>3.3799999999999997E-2</v>
      </c>
    </row>
    <row r="56" spans="1:4" ht="11">
      <c r="A56" s="13">
        <v>26665</v>
      </c>
      <c r="B56" s="21">
        <v>6.6466847012371599E-2</v>
      </c>
      <c r="C56" s="20">
        <v>4.2750000000000003E-2</v>
      </c>
      <c r="D56" s="19">
        <v>3.4270000000000002E-2</v>
      </c>
    </row>
    <row r="57" spans="1:4" ht="11">
      <c r="A57" s="13">
        <v>27030</v>
      </c>
      <c r="B57" s="21">
        <v>6.869131645405685E-2</v>
      </c>
      <c r="C57" s="20">
        <v>4.4069999999999998E-2</v>
      </c>
      <c r="D57" s="19">
        <v>3.6290000000000003E-2</v>
      </c>
    </row>
    <row r="58" spans="1:4" ht="11">
      <c r="A58" s="13">
        <v>27395</v>
      </c>
      <c r="B58" s="21">
        <v>7.0987737667088102E-2</v>
      </c>
      <c r="C58" s="20">
        <v>4.3819999999999998E-2</v>
      </c>
      <c r="D58" s="19">
        <v>3.6299999999999999E-2</v>
      </c>
    </row>
    <row r="59" spans="1:4" ht="11">
      <c r="A59" s="13">
        <v>27760</v>
      </c>
      <c r="B59" s="21">
        <v>7.114653504968986E-2</v>
      </c>
      <c r="C59" s="20">
        <v>4.4290000000000003E-2</v>
      </c>
      <c r="D59" s="19">
        <v>3.7000000000000005E-2</v>
      </c>
    </row>
    <row r="60" spans="1:4" ht="11">
      <c r="A60" s="13">
        <v>28126</v>
      </c>
      <c r="B60" s="21">
        <v>7.4239476209926492E-2</v>
      </c>
      <c r="C60" s="20">
        <v>4.5090000000000005E-2</v>
      </c>
      <c r="D60" s="19">
        <v>3.7929999999999998E-2</v>
      </c>
    </row>
    <row r="61" spans="1:4" ht="11">
      <c r="A61" s="13">
        <v>28491</v>
      </c>
      <c r="B61" s="21">
        <v>7.5899627125296604E-2</v>
      </c>
      <c r="C61" s="20">
        <v>4.6600000000000003E-2</v>
      </c>
      <c r="D61" s="19">
        <v>3.9309999999999998E-2</v>
      </c>
    </row>
    <row r="62" spans="1:4" ht="11">
      <c r="A62" s="13">
        <v>28856</v>
      </c>
      <c r="B62" s="21">
        <v>7.7431327105185604E-2</v>
      </c>
      <c r="C62" s="20">
        <v>4.7320000000000001E-2</v>
      </c>
      <c r="D62" s="19">
        <v>4.0460000000000003E-2</v>
      </c>
    </row>
    <row r="63" spans="1:4" ht="11">
      <c r="A63" s="13">
        <v>29221</v>
      </c>
      <c r="B63" s="21">
        <v>7.9114806274937999E-2</v>
      </c>
      <c r="C63" s="20">
        <v>4.8490000000000005E-2</v>
      </c>
      <c r="D63" s="19">
        <v>4.2190000000000005E-2</v>
      </c>
    </row>
    <row r="64" spans="1:4" ht="11">
      <c r="A64" s="13">
        <v>29587</v>
      </c>
      <c r="B64" s="21">
        <v>7.9303513147280111E-2</v>
      </c>
      <c r="C64" s="20">
        <v>4.8290000000000007E-2</v>
      </c>
      <c r="D64" s="19">
        <v>4.233E-2</v>
      </c>
    </row>
    <row r="65" spans="1:4" ht="11.25" customHeight="1">
      <c r="A65" s="13">
        <v>29952</v>
      </c>
      <c r="B65" s="21">
        <v>8.1261080899588625E-2</v>
      </c>
      <c r="C65" s="20">
        <v>5.0120000000000005E-2</v>
      </c>
      <c r="D65" s="19">
        <v>4.4330000000000001E-2</v>
      </c>
    </row>
    <row r="66" spans="1:4" ht="10.5" customHeight="1">
      <c r="A66" s="13">
        <v>30317</v>
      </c>
      <c r="B66" s="21">
        <v>8.3830134627658787E-2</v>
      </c>
      <c r="C66" s="20">
        <v>5.1710000000000006E-2</v>
      </c>
      <c r="D66" s="19">
        <v>4.6699999999999998E-2</v>
      </c>
    </row>
    <row r="67" spans="1:4" ht="11.25" customHeight="1">
      <c r="A67" s="13">
        <v>30682</v>
      </c>
      <c r="B67" s="21">
        <v>8.4661199389904962E-2</v>
      </c>
      <c r="C67" s="20">
        <v>5.2919999999999995E-2</v>
      </c>
      <c r="D67" s="19">
        <v>4.9390000000000003E-2</v>
      </c>
    </row>
    <row r="68" spans="1:4" ht="9" customHeight="1">
      <c r="A68" s="13">
        <v>31048</v>
      </c>
      <c r="B68" s="21">
        <v>8.5574978974391355E-2</v>
      </c>
      <c r="C68" s="20">
        <v>5.2880000000000003E-2</v>
      </c>
      <c r="D68" s="19">
        <v>4.9119999999999997E-2</v>
      </c>
    </row>
    <row r="69" spans="1:4" ht="9" customHeight="1">
      <c r="A69" s="13">
        <v>31413</v>
      </c>
      <c r="B69" s="21">
        <v>8.7682416505548644E-2</v>
      </c>
      <c r="C69" s="20">
        <v>5.3200000000000004E-2</v>
      </c>
      <c r="D69" s="19">
        <v>4.9710000000000004E-2</v>
      </c>
    </row>
    <row r="70" spans="1:4" ht="9" customHeight="1">
      <c r="A70" s="13">
        <v>31778</v>
      </c>
      <c r="B70" s="21">
        <v>8.8119160782482678E-2</v>
      </c>
      <c r="C70" s="20">
        <v>5.7210000000000004E-2</v>
      </c>
      <c r="D70" s="19">
        <v>5.6840000000000002E-2</v>
      </c>
    </row>
    <row r="71" spans="1:4" ht="9" customHeight="1">
      <c r="A71" s="13">
        <v>32143</v>
      </c>
      <c r="B71" s="21">
        <v>8.285606998657398E-2</v>
      </c>
      <c r="C71" s="20">
        <v>6.2319999999999993E-2</v>
      </c>
      <c r="D71" s="19">
        <v>6.8019999999999997E-2</v>
      </c>
    </row>
    <row r="72" spans="1:4" ht="9" customHeight="1">
      <c r="A72" s="13">
        <v>32509</v>
      </c>
      <c r="B72" s="21">
        <v>7.6156464130608073E-2</v>
      </c>
      <c r="C72" s="20">
        <v>6.0009999999999994E-2</v>
      </c>
      <c r="D72" s="19">
        <v>6.1150000000000003E-2</v>
      </c>
    </row>
    <row r="73" spans="1:4" ht="9" customHeight="1">
      <c r="A73" s="13">
        <v>32874</v>
      </c>
      <c r="B73" s="21">
        <v>7.4567133944794264E-2</v>
      </c>
      <c r="C73" s="20">
        <v>6.1359999999999998E-2</v>
      </c>
      <c r="D73" s="19">
        <v>6.4160000000000009E-2</v>
      </c>
    </row>
    <row r="74" spans="1:4" ht="9" customHeight="1">
      <c r="A74" s="13">
        <v>33239</v>
      </c>
      <c r="B74" s="21">
        <v>7.131531518771754E-2</v>
      </c>
      <c r="C74" s="20">
        <v>5.9969999999999996E-2</v>
      </c>
      <c r="D74" s="19">
        <v>5.9770000000000004E-2</v>
      </c>
    </row>
    <row r="75" spans="1:4" ht="9" customHeight="1">
      <c r="A75" s="13">
        <v>33604</v>
      </c>
      <c r="B75" s="21">
        <v>7.4512279675193541E-2</v>
      </c>
      <c r="C75" s="20">
        <v>6.2869999999999995E-2</v>
      </c>
      <c r="D75" s="19">
        <v>6.9629999999999997E-2</v>
      </c>
    </row>
    <row r="76" spans="1:4" ht="9" customHeight="1">
      <c r="A76" s="13">
        <v>33970</v>
      </c>
      <c r="B76" s="21">
        <v>7.3148586908179353E-2</v>
      </c>
      <c r="C76" s="20">
        <v>6.157E-2</v>
      </c>
      <c r="D76" s="19">
        <v>6.4140000000000003E-2</v>
      </c>
    </row>
    <row r="77" spans="1:4" ht="9" customHeight="1">
      <c r="A77" s="13">
        <v>34335</v>
      </c>
      <c r="B77" s="21">
        <v>8.6596798340171435E-2</v>
      </c>
      <c r="C77" s="20">
        <v>6.0999999999999999E-2</v>
      </c>
      <c r="D77" s="19">
        <v>6.08E-2</v>
      </c>
    </row>
    <row r="78" spans="1:4" ht="9" customHeight="1">
      <c r="A78" s="13">
        <v>34700</v>
      </c>
      <c r="B78" s="21">
        <v>8.8239089117888095E-2</v>
      </c>
      <c r="C78" s="20">
        <v>6.3449999999999993E-2</v>
      </c>
      <c r="D78" s="19">
        <v>6.5250000000000002E-2</v>
      </c>
    </row>
    <row r="79" spans="1:4" ht="9" customHeight="1">
      <c r="A79" s="13">
        <v>35065</v>
      </c>
      <c r="B79" s="21">
        <v>8.790399934768392E-2</v>
      </c>
    </row>
    <row r="80" spans="1:4" ht="9" customHeight="1">
      <c r="A80" s="13">
        <v>35431</v>
      </c>
      <c r="B80" s="21">
        <v>8.6353830709754595E-2</v>
      </c>
    </row>
    <row r="81" spans="1:1" ht="9" customHeight="1">
      <c r="A81" s="13">
        <v>35796</v>
      </c>
    </row>
    <row r="82" spans="1:1" ht="9" customHeight="1">
      <c r="A82" s="13">
        <v>36161</v>
      </c>
    </row>
    <row r="83" spans="1:1" ht="9" customHeight="1">
      <c r="A83" s="13">
        <v>36526</v>
      </c>
    </row>
    <row r="84" spans="1:1" ht="9" customHeight="1">
      <c r="A84" s="13">
        <v>36892</v>
      </c>
    </row>
    <row r="85" spans="1:1" ht="9" customHeight="1">
      <c r="A85" s="13">
        <v>37257</v>
      </c>
    </row>
    <row r="86" spans="1:1" ht="9" customHeight="1">
      <c r="A86" s="13">
        <v>37622</v>
      </c>
    </row>
    <row r="87" spans="1:1" ht="9" customHeight="1">
      <c r="A87" s="13">
        <v>37987</v>
      </c>
    </row>
  </sheetData>
  <phoneticPr fontId="4" type="noConversion"/>
  <pageMargins left="0.75" right="0.75" top="1" bottom="1" header="0.5" footer="0.5"/>
  <pageSetup scale="75" fitToWidth="6" orientation="portrait" verticalDpi="96"/>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33:F37"/>
  <sheetViews>
    <sheetView zoomScaleNormal="100" workbookViewId="0">
      <selection activeCell="M19" sqref="M19"/>
    </sheetView>
  </sheetViews>
  <sheetFormatPr baseColWidth="10" defaultColWidth="8.7109375" defaultRowHeight="16"/>
  <sheetData>
    <row r="33" spans="1:6" ht="23">
      <c r="A33" s="48"/>
      <c r="D33" s="49"/>
      <c r="E33" s="49"/>
      <c r="F33" s="49" t="s">
        <v>234</v>
      </c>
    </row>
    <row r="34" spans="1:6" ht="23">
      <c r="D34" s="52"/>
      <c r="E34" s="52"/>
      <c r="F34" s="50" t="s">
        <v>100</v>
      </c>
    </row>
    <row r="36" spans="1:6">
      <c r="A36" s="56" t="s">
        <v>99</v>
      </c>
    </row>
    <row r="37" spans="1:6">
      <c r="A37" s="56" t="s">
        <v>181</v>
      </c>
    </row>
  </sheetData>
  <phoneticPr fontId="0" type="noConversion"/>
  <pageMargins left="0.75" right="0.75" top="1" bottom="1" header="0.5" footer="0.5"/>
  <pageSetup scale="69" orientation="portrait" verticalDpi="96"/>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Y1733"/>
  <sheetViews>
    <sheetView topLeftCell="A58" workbookViewId="0">
      <selection activeCell="A108" sqref="A108:C108"/>
    </sheetView>
  </sheetViews>
  <sheetFormatPr baseColWidth="10" defaultColWidth="8.85546875" defaultRowHeight="13"/>
  <cols>
    <col min="1" max="1" width="5.28515625" style="2" customWidth="1"/>
    <col min="2" max="2" width="7.140625" style="79" customWidth="1"/>
    <col min="3" max="4" width="6" style="143" customWidth="1"/>
    <col min="5" max="91" width="5.28515625" style="2" customWidth="1"/>
    <col min="92" max="16384" width="8.85546875" style="2"/>
  </cols>
  <sheetData>
    <row r="1" spans="1:25" ht="9.75" customHeight="1">
      <c r="A1" s="1"/>
      <c r="B1" s="78"/>
      <c r="C1" s="142"/>
      <c r="D1" s="142"/>
      <c r="E1" s="1"/>
      <c r="F1" s="1"/>
      <c r="G1" s="1"/>
      <c r="H1" s="1"/>
      <c r="I1" s="1"/>
      <c r="J1" s="1"/>
      <c r="K1" s="1"/>
      <c r="L1" s="1"/>
      <c r="M1" s="1"/>
      <c r="N1" s="1"/>
      <c r="O1" s="1"/>
      <c r="P1" s="1"/>
      <c r="Q1" s="1"/>
      <c r="R1" s="1"/>
      <c r="S1" s="1"/>
      <c r="T1" s="1"/>
      <c r="U1" s="1"/>
      <c r="V1" s="1"/>
      <c r="W1" s="1"/>
      <c r="X1" s="1"/>
      <c r="Y1" s="1"/>
    </row>
    <row r="2" spans="1:25" ht="9.75" customHeight="1">
      <c r="A2" s="1"/>
      <c r="B2" s="78"/>
      <c r="C2" s="142"/>
      <c r="D2" s="142"/>
      <c r="E2" s="1"/>
      <c r="F2" s="1"/>
      <c r="G2" s="1"/>
      <c r="H2" s="1"/>
      <c r="I2" s="1"/>
      <c r="J2" s="1"/>
      <c r="K2" s="1"/>
      <c r="L2" s="1"/>
      <c r="M2" s="1"/>
      <c r="N2" s="1"/>
      <c r="O2" s="1"/>
      <c r="P2" s="1"/>
      <c r="Q2" s="1"/>
      <c r="R2" s="1"/>
      <c r="S2" s="1"/>
      <c r="T2" s="1"/>
      <c r="U2" s="1"/>
      <c r="V2" s="1"/>
      <c r="W2" s="1"/>
      <c r="X2" s="1"/>
      <c r="Y2" s="1"/>
    </row>
    <row r="3" spans="1:25" ht="9.75" customHeight="1">
      <c r="A3" s="1"/>
      <c r="B3" s="78" t="s">
        <v>94</v>
      </c>
      <c r="C3" s="142" t="s">
        <v>151</v>
      </c>
      <c r="D3" s="142"/>
      <c r="E3" s="1"/>
      <c r="F3" s="1"/>
      <c r="G3" s="1"/>
      <c r="H3" s="1"/>
      <c r="I3" s="1"/>
      <c r="J3" s="1"/>
      <c r="K3" s="1"/>
      <c r="L3" s="1"/>
      <c r="M3" s="1"/>
      <c r="N3" s="1"/>
      <c r="O3" s="1"/>
      <c r="P3" s="1"/>
      <c r="Q3" s="1"/>
      <c r="R3" s="1"/>
      <c r="S3" s="1"/>
      <c r="T3" s="1"/>
      <c r="U3" s="1"/>
      <c r="V3" s="1"/>
      <c r="W3" s="1"/>
      <c r="X3" s="1"/>
      <c r="Y3" s="1"/>
    </row>
    <row r="4" spans="1:25" ht="9.75" customHeight="1">
      <c r="A4" s="1">
        <v>1913</v>
      </c>
      <c r="B4" s="78">
        <f>'Table A0'!G6</f>
        <v>16623.935669249106</v>
      </c>
      <c r="C4" s="142">
        <f>100/'Table A0'!L6</f>
        <v>4.408707435567214</v>
      </c>
      <c r="D4" s="142"/>
      <c r="E4" s="1"/>
      <c r="F4" s="1"/>
      <c r="G4" s="1"/>
      <c r="H4" s="1"/>
      <c r="I4" s="1"/>
      <c r="J4" s="1"/>
      <c r="K4" s="1"/>
      <c r="L4" s="1"/>
      <c r="M4" s="1"/>
      <c r="N4" s="1"/>
      <c r="O4" s="1"/>
      <c r="P4" s="1"/>
      <c r="Q4" s="1"/>
      <c r="R4" s="1"/>
      <c r="S4" s="1"/>
      <c r="T4" s="1"/>
      <c r="U4" s="1"/>
      <c r="V4" s="1"/>
      <c r="W4" s="1"/>
      <c r="X4" s="1"/>
      <c r="Y4" s="1"/>
    </row>
    <row r="5" spans="1:25" ht="9.75" customHeight="1">
      <c r="A5" s="1">
        <v>1914</v>
      </c>
      <c r="B5" s="78">
        <f>'Table A0'!G7</f>
        <v>16241.312888384744</v>
      </c>
      <c r="C5" s="142">
        <f>100/'Table A0'!L7</f>
        <v>4.4680839666859642</v>
      </c>
      <c r="D5" s="142"/>
      <c r="E5" s="1"/>
      <c r="F5" s="1"/>
      <c r="G5" s="1"/>
      <c r="H5" s="1"/>
      <c r="I5" s="1"/>
      <c r="J5" s="1"/>
      <c r="K5" s="1"/>
      <c r="L5" s="1"/>
      <c r="M5" s="1"/>
      <c r="N5" s="1"/>
      <c r="O5" s="1"/>
      <c r="P5" s="1"/>
      <c r="Q5" s="1"/>
      <c r="R5" s="1"/>
      <c r="S5" s="1"/>
      <c r="T5" s="1"/>
      <c r="U5" s="1"/>
      <c r="V5" s="1"/>
      <c r="W5" s="1"/>
      <c r="X5" s="1"/>
      <c r="Y5" s="1"/>
    </row>
    <row r="6" spans="1:25" ht="9.75" customHeight="1">
      <c r="A6" s="1">
        <v>1915</v>
      </c>
      <c r="B6" s="78">
        <f>'Table A0'!G8</f>
        <v>16398.247624003139</v>
      </c>
      <c r="C6" s="142">
        <f>100/'Table A0'!L8</f>
        <v>4.5126163650250266</v>
      </c>
      <c r="D6" s="142"/>
      <c r="E6" s="1"/>
      <c r="F6" s="1"/>
      <c r="G6" s="1"/>
      <c r="H6" s="1"/>
      <c r="I6" s="1"/>
      <c r="J6" s="1"/>
      <c r="K6" s="1"/>
      <c r="L6" s="1"/>
      <c r="M6" s="1"/>
      <c r="N6" s="1"/>
      <c r="O6" s="1"/>
      <c r="P6" s="1"/>
      <c r="Q6" s="1"/>
      <c r="R6" s="1"/>
      <c r="S6" s="1"/>
      <c r="T6" s="1"/>
      <c r="U6" s="1"/>
      <c r="V6" s="1"/>
      <c r="W6" s="1"/>
      <c r="X6" s="1"/>
      <c r="Y6" s="1"/>
    </row>
    <row r="7" spans="1:25" ht="9.75" customHeight="1">
      <c r="A7" s="1">
        <v>1916</v>
      </c>
      <c r="B7" s="78">
        <f>'Table A0'!G9</f>
        <v>17839.701158105061</v>
      </c>
      <c r="C7" s="142">
        <f>100/'Table A0'!L9</f>
        <v>4.8540314189578417</v>
      </c>
      <c r="D7" s="142"/>
      <c r="E7" s="1"/>
      <c r="F7" s="1"/>
      <c r="G7" s="1"/>
      <c r="H7" s="1"/>
      <c r="I7" s="1"/>
      <c r="J7" s="1"/>
      <c r="K7" s="1"/>
      <c r="L7" s="1"/>
      <c r="M7" s="1"/>
      <c r="N7" s="1"/>
      <c r="O7" s="1"/>
      <c r="P7" s="1"/>
      <c r="Q7" s="1"/>
      <c r="R7" s="1"/>
      <c r="S7" s="1"/>
      <c r="T7" s="1"/>
      <c r="U7" s="1"/>
      <c r="V7" s="1"/>
      <c r="W7" s="1"/>
      <c r="X7" s="1"/>
      <c r="Y7" s="1"/>
    </row>
    <row r="8" spans="1:25" ht="9.75" customHeight="1">
      <c r="A8" s="1">
        <v>1917</v>
      </c>
      <c r="B8" s="78">
        <f>'Table A0'!G10</f>
        <v>18168.958035218391</v>
      </c>
      <c r="C8" s="142">
        <f>100/'Table A0'!L10</f>
        <v>5.700146987400033</v>
      </c>
      <c r="D8" s="142"/>
      <c r="E8" s="1"/>
      <c r="F8" s="1"/>
      <c r="G8" s="1"/>
      <c r="H8" s="1"/>
      <c r="I8" s="1"/>
      <c r="J8" s="1"/>
      <c r="K8" s="1"/>
      <c r="L8" s="1"/>
      <c r="M8" s="1"/>
      <c r="N8" s="1"/>
      <c r="O8" s="1"/>
      <c r="P8" s="1"/>
      <c r="Q8" s="1"/>
      <c r="R8" s="1"/>
      <c r="S8" s="1"/>
      <c r="T8" s="1"/>
      <c r="U8" s="1"/>
      <c r="V8" s="1"/>
      <c r="W8" s="1"/>
      <c r="X8" s="1"/>
      <c r="Y8" s="1"/>
    </row>
    <row r="9" spans="1:25" ht="9.75" customHeight="1">
      <c r="A9" s="1">
        <v>1918</v>
      </c>
      <c r="B9" s="78">
        <f>'Table A0'!G11</f>
        <v>17196.121836063881</v>
      </c>
      <c r="C9" s="142">
        <f>100/'Table A0'!L11</f>
        <v>6.6947038836391028</v>
      </c>
      <c r="D9" s="142"/>
      <c r="E9" s="1"/>
      <c r="F9" s="1"/>
      <c r="G9" s="1"/>
      <c r="H9" s="1"/>
      <c r="I9" s="1"/>
      <c r="J9" s="1"/>
      <c r="K9" s="1"/>
      <c r="L9" s="1"/>
      <c r="M9" s="1"/>
      <c r="N9" s="1"/>
      <c r="O9" s="1"/>
      <c r="P9" s="1"/>
      <c r="Q9" s="1"/>
      <c r="R9" s="1"/>
      <c r="S9" s="1"/>
      <c r="T9" s="1"/>
      <c r="U9" s="1"/>
      <c r="V9" s="1"/>
      <c r="W9" s="1"/>
      <c r="X9" s="1"/>
      <c r="Y9" s="1"/>
    </row>
    <row r="10" spans="1:25" ht="9.75" customHeight="1">
      <c r="A10" s="1">
        <v>1919</v>
      </c>
      <c r="B10" s="78">
        <f>'Table A0'!G12</f>
        <v>16841.940572410036</v>
      </c>
      <c r="C10" s="142">
        <f>100/'Table A0'!L12</f>
        <v>7.6892607798781709</v>
      </c>
      <c r="D10" s="142"/>
      <c r="E10" s="1"/>
      <c r="F10" s="1"/>
      <c r="G10" s="1"/>
      <c r="H10" s="1"/>
      <c r="I10" s="1"/>
      <c r="J10" s="1"/>
      <c r="K10" s="1"/>
      <c r="L10" s="1"/>
      <c r="M10" s="1"/>
      <c r="N10" s="1"/>
      <c r="O10" s="1"/>
      <c r="P10" s="1"/>
      <c r="Q10" s="1"/>
      <c r="R10" s="1"/>
      <c r="S10" s="1"/>
      <c r="T10" s="1"/>
      <c r="U10" s="1"/>
      <c r="V10" s="1"/>
      <c r="W10" s="1"/>
      <c r="X10" s="1"/>
      <c r="Y10" s="1"/>
    </row>
    <row r="11" spans="1:25" ht="9.75" customHeight="1">
      <c r="A11" s="1">
        <v>1920</v>
      </c>
      <c r="B11" s="78">
        <f>'Table A0'!G13</f>
        <v>15019.503948245267</v>
      </c>
      <c r="C11" s="142">
        <f>100/'Table A0'!L13</f>
        <v>8.9064796678125546</v>
      </c>
      <c r="D11" s="142"/>
      <c r="E11" s="1"/>
      <c r="F11" s="1"/>
      <c r="G11" s="1"/>
      <c r="H11" s="1"/>
      <c r="I11" s="1"/>
      <c r="J11" s="1"/>
      <c r="K11" s="1"/>
      <c r="L11" s="1"/>
      <c r="M11" s="1"/>
      <c r="N11" s="1"/>
      <c r="O11" s="1"/>
      <c r="P11" s="1"/>
      <c r="Q11" s="1"/>
      <c r="R11" s="1"/>
      <c r="S11" s="1"/>
      <c r="T11" s="1"/>
      <c r="U11" s="1"/>
      <c r="V11" s="1"/>
      <c r="W11" s="1"/>
      <c r="X11" s="1"/>
      <c r="Y11" s="1"/>
    </row>
    <row r="12" spans="1:25" ht="9.75" customHeight="1">
      <c r="A12" s="1">
        <v>1921</v>
      </c>
      <c r="B12" s="78">
        <f>'Table A0'!G14</f>
        <v>13251.093433446526</v>
      </c>
      <c r="C12" s="142">
        <f>100/'Table A0'!L14</f>
        <v>7.956455169912549</v>
      </c>
      <c r="D12" s="142"/>
      <c r="E12" s="1"/>
      <c r="F12" s="1"/>
      <c r="G12" s="1"/>
      <c r="H12" s="1"/>
      <c r="I12" s="1"/>
      <c r="J12" s="1"/>
      <c r="K12" s="1"/>
      <c r="L12" s="1"/>
      <c r="M12" s="1"/>
      <c r="N12" s="1"/>
      <c r="O12" s="1"/>
      <c r="P12" s="1"/>
      <c r="Q12" s="1"/>
      <c r="R12" s="1"/>
      <c r="S12" s="1"/>
      <c r="T12" s="1"/>
      <c r="U12" s="1"/>
      <c r="V12" s="1"/>
      <c r="W12" s="1"/>
      <c r="X12" s="1"/>
      <c r="Y12" s="1"/>
    </row>
    <row r="13" spans="1:25" ht="9.75" customHeight="1">
      <c r="A13" s="1">
        <v>1922</v>
      </c>
      <c r="B13" s="78">
        <f>'Table A0'!G15</f>
        <v>14961.810552416302</v>
      </c>
      <c r="C13" s="142">
        <f>100/'Table A0'!L15</f>
        <v>7.4517546554031711</v>
      </c>
      <c r="D13" s="142"/>
      <c r="E13" s="1"/>
      <c r="F13" s="1"/>
      <c r="G13" s="1"/>
      <c r="H13" s="1"/>
      <c r="I13" s="1"/>
      <c r="J13" s="1"/>
      <c r="K13" s="1"/>
      <c r="L13" s="1"/>
      <c r="M13" s="1"/>
      <c r="N13" s="1"/>
      <c r="O13" s="1"/>
      <c r="P13" s="1"/>
      <c r="Q13" s="1"/>
      <c r="R13" s="1"/>
      <c r="S13" s="1"/>
      <c r="T13" s="1"/>
      <c r="U13" s="1"/>
      <c r="V13" s="1"/>
      <c r="W13" s="1"/>
      <c r="X13" s="1"/>
      <c r="Y13" s="1"/>
    </row>
    <row r="14" spans="1:25" ht="9.75" customHeight="1">
      <c r="A14" s="1">
        <v>1923</v>
      </c>
      <c r="B14" s="78">
        <f>'Table A0'!G16</f>
        <v>16642.568192285813</v>
      </c>
      <c r="C14" s="142">
        <f>100/'Table A0'!L16</f>
        <v>7.5853518504203574</v>
      </c>
      <c r="D14" s="142"/>
      <c r="E14" s="1"/>
      <c r="F14" s="1"/>
      <c r="G14" s="1"/>
      <c r="H14" s="1"/>
      <c r="I14" s="1"/>
      <c r="J14" s="1"/>
      <c r="K14" s="1"/>
      <c r="L14" s="1"/>
      <c r="M14" s="1"/>
      <c r="N14" s="1"/>
      <c r="O14" s="1"/>
      <c r="P14" s="1"/>
      <c r="Q14" s="1"/>
      <c r="R14" s="1"/>
      <c r="S14" s="1"/>
      <c r="T14" s="1"/>
      <c r="U14" s="1"/>
      <c r="V14" s="1"/>
      <c r="W14" s="1"/>
      <c r="X14" s="1"/>
      <c r="Y14" s="1"/>
    </row>
    <row r="15" spans="1:25" ht="9.75" customHeight="1">
      <c r="A15" s="1">
        <v>1924</v>
      </c>
      <c r="B15" s="78">
        <f>'Table A0'!G17</f>
        <v>16443.055989321987</v>
      </c>
      <c r="C15" s="142">
        <f>100/'Table A0'!L17</f>
        <v>7.600195983200047</v>
      </c>
      <c r="D15" s="142"/>
      <c r="E15" s="1"/>
      <c r="F15" s="1"/>
      <c r="G15" s="1"/>
      <c r="H15" s="1"/>
      <c r="I15" s="1"/>
      <c r="J15" s="1"/>
      <c r="K15" s="1"/>
      <c r="L15" s="1"/>
      <c r="M15" s="1"/>
      <c r="N15" s="1"/>
      <c r="O15" s="1"/>
      <c r="P15" s="1"/>
      <c r="Q15" s="1"/>
      <c r="R15" s="1"/>
      <c r="S15" s="1"/>
      <c r="T15" s="1"/>
      <c r="U15" s="1"/>
      <c r="V15" s="1"/>
      <c r="W15" s="1"/>
      <c r="X15" s="1"/>
      <c r="Y15" s="1"/>
    </row>
    <row r="16" spans="1:25" ht="9.75" customHeight="1">
      <c r="A16" s="1">
        <v>1925</v>
      </c>
      <c r="B16" s="78">
        <f>'Table A0'!G18</f>
        <v>16605.310554764841</v>
      </c>
      <c r="C16" s="142">
        <f>100/'Table A0'!L18</f>
        <v>7.7931697093359853</v>
      </c>
      <c r="D16" s="142"/>
      <c r="E16" s="1"/>
      <c r="F16" s="1"/>
      <c r="G16" s="1"/>
      <c r="H16" s="1"/>
      <c r="I16" s="1"/>
      <c r="J16" s="1"/>
      <c r="K16" s="1"/>
      <c r="L16" s="1"/>
      <c r="M16" s="1"/>
      <c r="N16" s="1"/>
      <c r="O16" s="1"/>
      <c r="P16" s="1"/>
      <c r="Q16" s="1"/>
      <c r="R16" s="1"/>
      <c r="S16" s="1"/>
      <c r="T16" s="1"/>
      <c r="U16" s="1"/>
      <c r="V16" s="1"/>
      <c r="W16" s="1"/>
      <c r="X16" s="1"/>
      <c r="Y16" s="1"/>
    </row>
    <row r="17" spans="1:25" ht="9.75" customHeight="1">
      <c r="A17" s="1">
        <v>1926</v>
      </c>
      <c r="B17" s="78">
        <f>'Table A0'!G19</f>
        <v>16786.690202347239</v>
      </c>
      <c r="C17" s="142">
        <f>100/'Table A0'!L19</f>
        <v>7.8673903732344233</v>
      </c>
      <c r="D17" s="142"/>
      <c r="E17" s="1"/>
      <c r="F17" s="1"/>
      <c r="G17" s="1"/>
      <c r="H17" s="1"/>
      <c r="I17" s="1"/>
      <c r="J17" s="1"/>
      <c r="K17" s="1"/>
      <c r="L17" s="1"/>
      <c r="M17" s="1"/>
      <c r="N17" s="1"/>
      <c r="O17" s="1"/>
      <c r="P17" s="1"/>
      <c r="Q17" s="1"/>
      <c r="R17" s="1"/>
      <c r="S17" s="1"/>
      <c r="T17" s="1"/>
      <c r="U17" s="1"/>
      <c r="V17" s="1"/>
      <c r="W17" s="1"/>
      <c r="X17" s="1"/>
      <c r="Y17" s="1"/>
    </row>
    <row r="18" spans="1:25" ht="9.75" customHeight="1">
      <c r="A18" s="1">
        <v>1927</v>
      </c>
      <c r="B18" s="78">
        <f>'Table A0'!G20</f>
        <v>16910.239572471197</v>
      </c>
      <c r="C18" s="142">
        <f>100/'Table A0'!L20</f>
        <v>7.7189490454375473</v>
      </c>
      <c r="D18" s="142"/>
      <c r="E18" s="1"/>
      <c r="F18" s="1"/>
      <c r="G18" s="1"/>
      <c r="H18" s="1"/>
      <c r="I18" s="1"/>
      <c r="J18" s="1"/>
      <c r="K18" s="1"/>
      <c r="L18" s="1"/>
      <c r="M18" s="1"/>
      <c r="N18" s="1"/>
      <c r="O18" s="1"/>
      <c r="P18" s="1"/>
      <c r="Q18" s="1"/>
      <c r="R18" s="1"/>
      <c r="S18" s="1"/>
      <c r="T18" s="1"/>
      <c r="U18" s="1"/>
      <c r="V18" s="1"/>
      <c r="W18" s="1"/>
      <c r="X18" s="1"/>
      <c r="Y18" s="1"/>
    </row>
    <row r="19" spans="1:25" ht="9.75" customHeight="1">
      <c r="A19" s="1">
        <v>1928</v>
      </c>
      <c r="B19" s="78">
        <f>'Table A0'!G21</f>
        <v>17264.749869430041</v>
      </c>
      <c r="C19" s="142">
        <f>100/'Table A0'!L21</f>
        <v>7.6150401159797338</v>
      </c>
      <c r="D19" s="142"/>
      <c r="E19" s="1"/>
      <c r="F19" s="1"/>
      <c r="G19" s="1"/>
      <c r="H19" s="1"/>
      <c r="I19" s="1"/>
      <c r="J19" s="1"/>
      <c r="K19" s="1"/>
      <c r="L19" s="1"/>
      <c r="M19" s="1"/>
      <c r="N19" s="1"/>
      <c r="O19" s="1"/>
      <c r="P19" s="1"/>
      <c r="Q19" s="1"/>
      <c r="R19" s="1"/>
      <c r="S19" s="1"/>
      <c r="T19" s="1"/>
      <c r="U19" s="1"/>
      <c r="V19" s="1"/>
      <c r="W19" s="1"/>
      <c r="X19" s="1"/>
      <c r="Y19" s="1"/>
    </row>
    <row r="20" spans="1:25" ht="9.75" customHeight="1">
      <c r="A20" s="1">
        <v>1929</v>
      </c>
      <c r="B20" s="78">
        <f>'Table A0'!G22</f>
        <v>17999.766216296575</v>
      </c>
      <c r="C20" s="142">
        <f>100/'Table A0'!L22</f>
        <v>7.6150401159797338</v>
      </c>
      <c r="D20" s="142"/>
      <c r="E20" s="1"/>
      <c r="F20" s="1"/>
      <c r="G20" s="1"/>
      <c r="H20" s="1"/>
      <c r="I20" s="1"/>
      <c r="J20" s="1"/>
      <c r="K20" s="1"/>
      <c r="L20" s="1"/>
      <c r="M20" s="1"/>
      <c r="N20" s="1"/>
      <c r="O20" s="1"/>
      <c r="P20" s="1"/>
      <c r="Q20" s="1"/>
      <c r="R20" s="1"/>
      <c r="S20" s="1"/>
      <c r="T20" s="1"/>
      <c r="U20" s="1"/>
      <c r="V20" s="1"/>
      <c r="W20" s="1"/>
      <c r="X20" s="1"/>
      <c r="Y20" s="1"/>
    </row>
    <row r="21" spans="1:25" ht="9.75" customHeight="1">
      <c r="A21" s="1">
        <v>1930</v>
      </c>
      <c r="B21" s="78">
        <f>'Table A0'!G23</f>
        <v>16314.2473774378</v>
      </c>
      <c r="C21" s="142">
        <f>100/'Table A0'!L23</f>
        <v>7.4220663898437964</v>
      </c>
      <c r="D21" s="142"/>
      <c r="E21" s="1"/>
      <c r="F21" s="1"/>
      <c r="G21" s="1"/>
      <c r="H21" s="1"/>
      <c r="I21" s="1"/>
      <c r="J21" s="1"/>
      <c r="K21" s="1"/>
      <c r="L21" s="1"/>
      <c r="M21" s="1"/>
      <c r="N21" s="1"/>
      <c r="O21" s="1"/>
      <c r="P21" s="1"/>
      <c r="Q21" s="1"/>
      <c r="R21" s="1"/>
      <c r="S21" s="1"/>
      <c r="T21" s="1"/>
      <c r="U21" s="1"/>
      <c r="V21" s="1"/>
      <c r="W21" s="1"/>
      <c r="X21" s="1"/>
      <c r="Y21" s="1"/>
    </row>
    <row r="22" spans="1:25" ht="9.75" customHeight="1">
      <c r="A22" s="1">
        <v>1931</v>
      </c>
      <c r="B22" s="78">
        <f>'Table A0'!G24</f>
        <v>14802.184388328829</v>
      </c>
      <c r="C22" s="142">
        <f>100/'Table A0'!L24</f>
        <v>6.7689245475375417</v>
      </c>
      <c r="D22" s="142"/>
      <c r="E22" s="1"/>
      <c r="F22" s="1"/>
      <c r="G22" s="1"/>
      <c r="H22" s="1"/>
      <c r="I22" s="1"/>
      <c r="J22" s="1"/>
      <c r="K22" s="1"/>
      <c r="L22" s="1"/>
      <c r="M22" s="1"/>
      <c r="N22" s="1"/>
      <c r="O22" s="1"/>
      <c r="P22" s="1"/>
      <c r="Q22" s="1"/>
      <c r="R22" s="1"/>
      <c r="S22" s="1"/>
      <c r="T22" s="1"/>
      <c r="U22" s="1"/>
      <c r="V22" s="1"/>
      <c r="W22" s="1"/>
      <c r="X22" s="1"/>
      <c r="Y22" s="1"/>
    </row>
    <row r="23" spans="1:25" ht="9.75" customHeight="1">
      <c r="A23" s="1">
        <v>1932</v>
      </c>
      <c r="B23" s="78">
        <f>'Table A0'!G25</f>
        <v>12450.610418708171</v>
      </c>
      <c r="C23" s="142">
        <f>100/'Table A0'!L25</f>
        <v>6.0712503068922246</v>
      </c>
      <c r="D23" s="142"/>
      <c r="E23" s="1"/>
      <c r="F23" s="1"/>
      <c r="G23" s="1"/>
      <c r="H23" s="1"/>
      <c r="I23" s="1"/>
      <c r="J23" s="1"/>
      <c r="K23" s="1"/>
      <c r="L23" s="1"/>
      <c r="M23" s="1"/>
      <c r="N23" s="1"/>
      <c r="O23" s="1"/>
      <c r="P23" s="1"/>
      <c r="Q23" s="1"/>
      <c r="R23" s="1"/>
      <c r="S23" s="1"/>
      <c r="T23" s="1"/>
      <c r="U23" s="1"/>
      <c r="V23" s="1"/>
      <c r="W23" s="1"/>
      <c r="X23" s="1"/>
      <c r="Y23" s="1"/>
    </row>
    <row r="24" spans="1:25" ht="9.75" customHeight="1">
      <c r="A24" s="1">
        <v>1933</v>
      </c>
      <c r="B24" s="78">
        <f>'Table A0'!G26</f>
        <v>12130.325304680395</v>
      </c>
      <c r="C24" s="142">
        <f>100/'Table A0'!L26</f>
        <v>5.7595235185187841</v>
      </c>
      <c r="D24" s="142"/>
      <c r="E24" s="1"/>
      <c r="F24" s="1"/>
      <c r="G24" s="1"/>
      <c r="H24" s="1"/>
      <c r="I24" s="1"/>
      <c r="J24" s="1"/>
      <c r="K24" s="1"/>
      <c r="L24" s="1"/>
      <c r="M24" s="1"/>
      <c r="N24" s="1"/>
      <c r="O24" s="1"/>
      <c r="P24" s="1"/>
      <c r="Q24" s="1"/>
      <c r="R24" s="1"/>
      <c r="S24" s="1"/>
      <c r="T24" s="1"/>
      <c r="U24" s="1"/>
      <c r="V24" s="1"/>
      <c r="W24" s="1"/>
      <c r="X24" s="1"/>
      <c r="Y24" s="1"/>
    </row>
    <row r="25" spans="1:25" ht="9.75" customHeight="1">
      <c r="A25" s="1">
        <v>1934</v>
      </c>
      <c r="B25" s="78">
        <f>'Table A0'!G27</f>
        <v>13329.528334040779</v>
      </c>
      <c r="C25" s="142">
        <f>100/'Table A0'!L27</f>
        <v>5.9524972446547233</v>
      </c>
      <c r="D25" s="142"/>
      <c r="E25" s="1"/>
      <c r="F25" s="1"/>
      <c r="G25" s="1"/>
      <c r="H25" s="1"/>
      <c r="I25" s="1"/>
      <c r="J25" s="1"/>
      <c r="K25" s="1"/>
      <c r="L25" s="1"/>
      <c r="M25" s="1"/>
      <c r="N25" s="1"/>
      <c r="O25" s="1"/>
      <c r="P25" s="1"/>
      <c r="Q25" s="1"/>
      <c r="R25" s="1"/>
      <c r="S25" s="1"/>
      <c r="T25" s="1"/>
      <c r="U25" s="1"/>
      <c r="V25" s="1"/>
      <c r="W25" s="1"/>
      <c r="X25" s="1"/>
      <c r="Y25" s="1"/>
    </row>
    <row r="26" spans="1:25" ht="9.75" customHeight="1">
      <c r="A26" s="1">
        <v>1935</v>
      </c>
      <c r="B26" s="78">
        <f>'Table A0'!G28</f>
        <v>14433.433180935501</v>
      </c>
      <c r="C26" s="142">
        <f>100/'Table A0'!L28</f>
        <v>6.1009385724515992</v>
      </c>
      <c r="D26" s="142"/>
      <c r="E26" s="1"/>
      <c r="F26" s="1"/>
      <c r="G26" s="1"/>
      <c r="H26" s="1"/>
      <c r="I26" s="1"/>
      <c r="J26" s="1"/>
      <c r="K26" s="1"/>
      <c r="L26" s="1"/>
      <c r="M26" s="1"/>
      <c r="N26" s="1"/>
      <c r="O26" s="1"/>
      <c r="P26" s="1"/>
      <c r="Q26" s="1"/>
      <c r="R26" s="1"/>
      <c r="S26" s="1"/>
      <c r="T26" s="1"/>
      <c r="U26" s="1"/>
      <c r="V26" s="1"/>
      <c r="W26" s="1"/>
      <c r="X26" s="1"/>
      <c r="Y26" s="1"/>
    </row>
    <row r="27" spans="1:25" ht="9.75" customHeight="1">
      <c r="A27" s="1">
        <v>1936</v>
      </c>
      <c r="B27" s="78">
        <f>'Table A0'!G29</f>
        <v>15845.742307809378</v>
      </c>
      <c r="C27" s="142">
        <f>100/'Table A0'!L29</f>
        <v>6.1603151035703494</v>
      </c>
      <c r="D27" s="142"/>
      <c r="E27" s="1"/>
      <c r="F27" s="1"/>
      <c r="G27" s="1"/>
      <c r="H27" s="1"/>
      <c r="I27" s="1"/>
      <c r="J27" s="1"/>
      <c r="K27" s="1"/>
      <c r="L27" s="1"/>
      <c r="M27" s="1"/>
      <c r="N27" s="1"/>
      <c r="O27" s="1"/>
      <c r="P27" s="1"/>
      <c r="Q27" s="1"/>
      <c r="R27" s="1"/>
      <c r="S27" s="1"/>
      <c r="T27" s="1"/>
      <c r="U27" s="1"/>
      <c r="V27" s="1"/>
      <c r="W27" s="1"/>
      <c r="X27" s="1"/>
      <c r="Y27" s="1"/>
    </row>
    <row r="28" spans="1:25" ht="9.75" customHeight="1">
      <c r="A28" s="1">
        <v>1937</v>
      </c>
      <c r="B28" s="78">
        <f>'Table A0'!G30</f>
        <v>16614.871815397535</v>
      </c>
      <c r="C28" s="142">
        <f>100/'Table A0'!L30</f>
        <v>6.382977095265665</v>
      </c>
      <c r="D28" s="142"/>
      <c r="E28" s="1"/>
      <c r="F28" s="1"/>
      <c r="G28" s="1"/>
      <c r="H28" s="1"/>
      <c r="I28" s="1"/>
      <c r="J28" s="1"/>
      <c r="K28" s="1"/>
      <c r="L28" s="1"/>
      <c r="M28" s="1"/>
      <c r="N28" s="1"/>
      <c r="O28" s="1"/>
      <c r="P28" s="1"/>
      <c r="Q28" s="1"/>
      <c r="R28" s="1"/>
      <c r="S28" s="1"/>
      <c r="T28" s="1"/>
      <c r="U28" s="1"/>
      <c r="V28" s="1"/>
      <c r="W28" s="1"/>
      <c r="X28" s="1"/>
      <c r="Y28" s="1"/>
    </row>
    <row r="29" spans="1:25" ht="9.75" customHeight="1">
      <c r="A29" s="1">
        <v>1938</v>
      </c>
      <c r="B29" s="78">
        <f>'Table A0'!G31</f>
        <v>15276.511114186324</v>
      </c>
      <c r="C29" s="142">
        <f>100/'Table A0'!L31</f>
        <v>6.264224033028162</v>
      </c>
      <c r="D29" s="142"/>
      <c r="E29" s="1"/>
      <c r="F29" s="1"/>
      <c r="G29" s="1"/>
      <c r="H29" s="1"/>
      <c r="I29" s="1"/>
      <c r="J29" s="1"/>
      <c r="K29" s="1"/>
      <c r="L29" s="1"/>
      <c r="M29" s="1"/>
      <c r="N29" s="1"/>
      <c r="O29" s="1"/>
      <c r="P29" s="1"/>
      <c r="Q29" s="1"/>
      <c r="R29" s="1"/>
      <c r="S29" s="1"/>
      <c r="T29" s="1"/>
      <c r="U29" s="1"/>
      <c r="V29" s="1"/>
      <c r="W29" s="1"/>
      <c r="X29" s="1"/>
      <c r="Y29" s="1"/>
    </row>
    <row r="30" spans="1:25" ht="9.75" customHeight="1">
      <c r="A30" s="1">
        <v>1939</v>
      </c>
      <c r="B30" s="78">
        <f>'Table A0'!G32</f>
        <v>16279.994935177318</v>
      </c>
      <c r="C30" s="142">
        <f>100/'Table A0'!L32</f>
        <v>6.1751592363500372</v>
      </c>
      <c r="D30" s="142"/>
      <c r="E30" s="1"/>
      <c r="F30" s="1"/>
      <c r="G30" s="1"/>
      <c r="H30" s="1"/>
      <c r="I30" s="1"/>
      <c r="J30" s="1"/>
      <c r="K30" s="1"/>
      <c r="L30" s="1"/>
      <c r="M30" s="1"/>
      <c r="N30" s="1"/>
      <c r="O30" s="1"/>
      <c r="P30" s="1"/>
      <c r="Q30" s="1"/>
      <c r="R30" s="1"/>
      <c r="S30" s="1"/>
      <c r="T30" s="1"/>
      <c r="U30" s="1"/>
      <c r="V30" s="1"/>
      <c r="W30" s="1"/>
      <c r="X30" s="1"/>
      <c r="Y30" s="1"/>
    </row>
    <row r="31" spans="1:25" ht="9.75" customHeight="1">
      <c r="A31" s="1">
        <v>1940</v>
      </c>
      <c r="B31" s="78">
        <f>'Table A0'!G33</f>
        <v>17052.083905011033</v>
      </c>
      <c r="C31" s="142">
        <f>100/'Table A0'!L33</f>
        <v>6.2345357674687882</v>
      </c>
      <c r="D31" s="142"/>
      <c r="E31" s="1"/>
      <c r="F31" s="1"/>
      <c r="G31" s="1"/>
      <c r="H31" s="1"/>
      <c r="I31" s="1"/>
      <c r="J31" s="1"/>
      <c r="K31" s="1"/>
      <c r="L31" s="1"/>
      <c r="M31" s="1"/>
      <c r="N31" s="1"/>
      <c r="O31" s="1"/>
      <c r="P31" s="1"/>
      <c r="Q31" s="1"/>
      <c r="R31" s="1"/>
      <c r="S31" s="1"/>
      <c r="T31" s="1"/>
      <c r="U31" s="1"/>
      <c r="V31" s="1"/>
      <c r="W31" s="1"/>
      <c r="X31" s="1"/>
      <c r="Y31" s="1"/>
    </row>
    <row r="32" spans="1:25" ht="9.75" customHeight="1">
      <c r="A32" s="1">
        <v>1941</v>
      </c>
      <c r="B32" s="78">
        <f>'Table A0'!G34</f>
        <v>19930.463143066227</v>
      </c>
      <c r="C32" s="142">
        <f>100/'Table A0'!L34</f>
        <v>6.5462625558422278</v>
      </c>
      <c r="D32" s="142"/>
      <c r="E32" s="1"/>
      <c r="F32" s="1"/>
      <c r="G32" s="1"/>
      <c r="H32" s="1"/>
      <c r="I32" s="1"/>
      <c r="J32" s="1"/>
      <c r="K32" s="1"/>
      <c r="L32" s="1"/>
      <c r="M32" s="1"/>
      <c r="N32" s="1"/>
      <c r="O32" s="1"/>
      <c r="P32" s="1"/>
      <c r="Q32" s="1"/>
      <c r="R32" s="1"/>
      <c r="S32" s="1"/>
      <c r="T32" s="1"/>
      <c r="U32" s="1"/>
      <c r="V32" s="1"/>
      <c r="W32" s="1"/>
      <c r="X32" s="1"/>
      <c r="Y32" s="1"/>
    </row>
    <row r="33" spans="1:25" ht="9.75" customHeight="1">
      <c r="A33" s="1">
        <v>1942</v>
      </c>
      <c r="B33" s="78">
        <f>'Table A0'!G35</f>
        <v>23163.868888050019</v>
      </c>
      <c r="C33" s="142">
        <f>100/'Table A0'!L35</f>
        <v>7.2439367964875423</v>
      </c>
      <c r="D33" s="142"/>
      <c r="E33" s="1"/>
      <c r="F33" s="1"/>
      <c r="G33" s="1"/>
      <c r="H33" s="1"/>
      <c r="I33" s="1"/>
      <c r="J33" s="1"/>
      <c r="K33" s="1"/>
      <c r="L33" s="1"/>
      <c r="M33" s="1"/>
      <c r="N33" s="1"/>
      <c r="O33" s="1"/>
      <c r="P33" s="1"/>
      <c r="Q33" s="1"/>
      <c r="R33" s="1"/>
      <c r="S33" s="1"/>
      <c r="T33" s="1"/>
      <c r="U33" s="1"/>
      <c r="V33" s="1"/>
      <c r="W33" s="1"/>
      <c r="X33" s="1"/>
      <c r="Y33" s="1"/>
    </row>
    <row r="34" spans="1:25" ht="9.75" customHeight="1">
      <c r="A34" s="1">
        <v>1943</v>
      </c>
      <c r="B34" s="78">
        <f>'Table A0'!G36</f>
        <v>26774.089325287576</v>
      </c>
      <c r="C34" s="142">
        <f>100/'Table A0'!L36</f>
        <v>7.6892607798781709</v>
      </c>
      <c r="D34" s="142"/>
      <c r="E34" s="1"/>
      <c r="F34" s="1"/>
      <c r="G34" s="1"/>
      <c r="H34" s="1"/>
      <c r="I34" s="1"/>
      <c r="J34" s="1"/>
      <c r="K34" s="1"/>
      <c r="L34" s="1"/>
      <c r="M34" s="1"/>
      <c r="N34" s="1"/>
      <c r="O34" s="1"/>
      <c r="P34" s="1"/>
      <c r="Q34" s="1"/>
      <c r="R34" s="1"/>
      <c r="S34" s="1"/>
      <c r="T34" s="1"/>
      <c r="U34" s="1"/>
      <c r="V34" s="1"/>
      <c r="W34" s="1"/>
      <c r="X34" s="1"/>
      <c r="Y34" s="1"/>
    </row>
    <row r="35" spans="1:25" ht="9.75" customHeight="1">
      <c r="A35" s="1">
        <v>1944</v>
      </c>
      <c r="B35" s="78">
        <f>'Table A0'!G37</f>
        <v>26455.516237296466</v>
      </c>
      <c r="C35" s="142">
        <f>100/'Table A0'!L37</f>
        <v>7.8228579748953608</v>
      </c>
      <c r="D35" s="142"/>
      <c r="E35" s="1"/>
      <c r="F35" s="1"/>
      <c r="G35" s="1"/>
      <c r="H35" s="1"/>
      <c r="I35" s="1"/>
      <c r="J35" s="1"/>
      <c r="K35" s="1"/>
      <c r="L35" s="1"/>
      <c r="M35" s="1"/>
      <c r="N35" s="1"/>
      <c r="O35" s="1"/>
      <c r="P35" s="1"/>
      <c r="Q35" s="1"/>
      <c r="R35" s="1"/>
      <c r="S35" s="1"/>
      <c r="T35" s="1"/>
      <c r="U35" s="1"/>
      <c r="V35" s="1"/>
      <c r="W35" s="1"/>
      <c r="X35" s="1"/>
      <c r="Y35" s="1"/>
    </row>
    <row r="36" spans="1:25" ht="9.75" customHeight="1">
      <c r="A36" s="1">
        <v>1945</v>
      </c>
      <c r="B36" s="78">
        <f>'Table A0'!G38</f>
        <v>25895.516208035329</v>
      </c>
      <c r="C36" s="142">
        <f>100/'Table A0'!L38</f>
        <v>8.0009875682516096</v>
      </c>
      <c r="D36" s="142"/>
      <c r="E36" s="1"/>
      <c r="F36" s="1"/>
      <c r="G36" s="1"/>
      <c r="H36" s="1"/>
      <c r="I36" s="1"/>
      <c r="J36" s="1"/>
      <c r="K36" s="1"/>
      <c r="L36" s="1"/>
      <c r="M36" s="1"/>
      <c r="N36" s="1"/>
      <c r="O36" s="1"/>
      <c r="P36" s="1"/>
      <c r="Q36" s="1"/>
      <c r="R36" s="1"/>
      <c r="S36" s="1"/>
      <c r="T36" s="1"/>
      <c r="U36" s="1"/>
      <c r="V36" s="1"/>
      <c r="W36" s="1"/>
      <c r="X36" s="1"/>
      <c r="Y36" s="1"/>
    </row>
    <row r="37" spans="1:25" ht="9.75" customHeight="1">
      <c r="A37" s="1">
        <v>1946</v>
      </c>
      <c r="B37" s="78">
        <f>'Table A0'!G39</f>
        <v>26061.778849938601</v>
      </c>
      <c r="C37" s="142">
        <f>100/'Table A0'!L39</f>
        <v>8.6838176761172381</v>
      </c>
      <c r="D37" s="142"/>
      <c r="E37" s="1"/>
      <c r="F37" s="1"/>
      <c r="G37" s="1"/>
      <c r="H37" s="1"/>
      <c r="I37" s="1"/>
      <c r="J37" s="1"/>
      <c r="K37" s="1"/>
      <c r="L37" s="1"/>
      <c r="M37" s="1"/>
      <c r="N37" s="1"/>
      <c r="O37" s="1"/>
      <c r="P37" s="1"/>
      <c r="Q37" s="1"/>
      <c r="R37" s="1"/>
      <c r="S37" s="1"/>
      <c r="T37" s="1"/>
      <c r="U37" s="1"/>
      <c r="V37" s="1"/>
      <c r="W37" s="1"/>
      <c r="X37" s="1"/>
      <c r="Y37" s="1"/>
    </row>
    <row r="38" spans="1:25" ht="9.75" customHeight="1">
      <c r="A38" s="1">
        <v>1947</v>
      </c>
      <c r="B38" s="78">
        <f>'Table A0'!G40</f>
        <v>25168.634644981488</v>
      </c>
      <c r="C38" s="142">
        <f>100/'Table A0'!L40</f>
        <v>9.9307248296109982</v>
      </c>
      <c r="D38" s="142"/>
      <c r="E38" s="1"/>
      <c r="F38" s="1"/>
      <c r="G38" s="1"/>
      <c r="H38" s="1"/>
      <c r="I38" s="1"/>
      <c r="J38" s="1"/>
      <c r="K38" s="1"/>
      <c r="L38" s="1"/>
      <c r="M38" s="1"/>
      <c r="N38" s="1"/>
      <c r="O38" s="1"/>
      <c r="P38" s="1"/>
      <c r="Q38" s="1"/>
      <c r="R38" s="1"/>
      <c r="S38" s="1"/>
      <c r="T38" s="1"/>
      <c r="U38" s="1"/>
      <c r="V38" s="1"/>
      <c r="W38" s="1"/>
      <c r="X38" s="1"/>
      <c r="Y38" s="1"/>
    </row>
    <row r="39" spans="1:25" ht="9.75" customHeight="1">
      <c r="A39" s="1">
        <v>1948</v>
      </c>
      <c r="B39" s="78">
        <f>'Table A0'!G41</f>
        <v>25619.188258433584</v>
      </c>
      <c r="C39" s="142">
        <f>100/'Table A0'!L41</f>
        <v>10.702619734154752</v>
      </c>
      <c r="D39" s="142"/>
      <c r="E39" s="1"/>
      <c r="F39" s="1"/>
      <c r="G39" s="1"/>
      <c r="H39" s="1"/>
      <c r="I39" s="1"/>
      <c r="J39" s="1"/>
      <c r="K39" s="1"/>
      <c r="L39" s="1"/>
      <c r="M39" s="1"/>
      <c r="N39" s="1"/>
      <c r="O39" s="1"/>
      <c r="P39" s="1"/>
      <c r="Q39" s="1"/>
      <c r="R39" s="1"/>
      <c r="S39" s="1"/>
      <c r="T39" s="1"/>
      <c r="U39" s="1"/>
      <c r="V39" s="1"/>
      <c r="W39" s="1"/>
      <c r="X39" s="1"/>
      <c r="Y39" s="1"/>
    </row>
    <row r="40" spans="1:25" ht="9.75" customHeight="1">
      <c r="A40" s="1">
        <v>1949</v>
      </c>
      <c r="B40" s="78">
        <f>'Table A0'!G42</f>
        <v>25299.47344423633</v>
      </c>
      <c r="C40" s="142">
        <f>100/'Table A0'!L42</f>
        <v>10.598710804696939</v>
      </c>
      <c r="D40" s="142"/>
      <c r="E40" s="1"/>
      <c r="F40" s="1"/>
      <c r="G40" s="1"/>
      <c r="H40" s="1"/>
      <c r="I40" s="1"/>
      <c r="J40" s="1"/>
      <c r="K40" s="1"/>
      <c r="L40" s="1"/>
      <c r="M40" s="1"/>
      <c r="N40" s="1"/>
      <c r="O40" s="1"/>
      <c r="P40" s="1"/>
      <c r="Q40" s="1"/>
      <c r="R40" s="1"/>
      <c r="S40" s="1"/>
      <c r="T40" s="1"/>
      <c r="U40" s="1"/>
      <c r="V40" s="1"/>
      <c r="W40" s="1"/>
      <c r="X40" s="1"/>
      <c r="Y40" s="1"/>
    </row>
    <row r="41" spans="1:25" ht="9.75" customHeight="1">
      <c r="A41" s="1">
        <v>1950</v>
      </c>
      <c r="B41" s="78">
        <f>'Table A0'!G43</f>
        <v>27312.521385522687</v>
      </c>
      <c r="C41" s="142">
        <f>100/'Table A0'!L43</f>
        <v>10.702619734154752</v>
      </c>
      <c r="D41" s="142"/>
      <c r="E41" s="1"/>
      <c r="F41" s="1"/>
      <c r="G41" s="1"/>
      <c r="H41" s="1"/>
      <c r="I41" s="1"/>
      <c r="J41" s="1"/>
      <c r="K41" s="1"/>
      <c r="L41" s="1"/>
      <c r="M41" s="1"/>
      <c r="N41" s="1"/>
      <c r="O41" s="1"/>
      <c r="P41" s="1"/>
      <c r="Q41" s="1"/>
      <c r="R41" s="1"/>
      <c r="S41" s="1"/>
      <c r="T41" s="1"/>
      <c r="U41" s="1"/>
      <c r="V41" s="1"/>
      <c r="W41" s="1"/>
      <c r="X41" s="1"/>
      <c r="Y41" s="1"/>
    </row>
    <row r="42" spans="1:25" ht="9.75" customHeight="1">
      <c r="A42" s="1">
        <v>1951</v>
      </c>
      <c r="B42" s="78">
        <f>'Table A0'!G44</f>
        <v>28139.738816538786</v>
      </c>
      <c r="C42" s="142">
        <f>100/'Table A0'!L44</f>
        <v>11.548735302596944</v>
      </c>
      <c r="D42" s="142"/>
      <c r="E42" s="1"/>
      <c r="F42" s="1"/>
      <c r="G42" s="1"/>
      <c r="H42" s="1"/>
      <c r="I42" s="1"/>
      <c r="J42" s="1"/>
      <c r="K42" s="1"/>
      <c r="L42" s="1"/>
      <c r="M42" s="1"/>
      <c r="N42" s="1"/>
      <c r="O42" s="1"/>
      <c r="P42" s="1"/>
      <c r="Q42" s="1"/>
      <c r="R42" s="1"/>
      <c r="S42" s="1"/>
      <c r="T42" s="1"/>
      <c r="U42" s="1"/>
      <c r="V42" s="1"/>
      <c r="W42" s="1"/>
      <c r="X42" s="1"/>
      <c r="Y42" s="1"/>
    </row>
    <row r="43" spans="1:25" ht="9.75" customHeight="1">
      <c r="A43" s="1">
        <v>1952</v>
      </c>
      <c r="B43" s="78">
        <f>'Table A0'!G45</f>
        <v>29037.896207675931</v>
      </c>
      <c r="C43" s="142">
        <f>100/'Table A0'!L45</f>
        <v>11.801085559851632</v>
      </c>
      <c r="D43" s="142"/>
      <c r="E43" s="1"/>
      <c r="F43" s="1"/>
      <c r="G43" s="1"/>
      <c r="H43" s="1"/>
      <c r="I43" s="1"/>
      <c r="J43" s="1"/>
      <c r="K43" s="1"/>
      <c r="L43" s="1"/>
      <c r="M43" s="1"/>
      <c r="N43" s="1"/>
      <c r="O43" s="1"/>
      <c r="P43" s="1"/>
      <c r="Q43" s="1"/>
      <c r="R43" s="1"/>
      <c r="S43" s="1"/>
      <c r="T43" s="1"/>
      <c r="U43" s="1"/>
      <c r="V43" s="1"/>
      <c r="W43" s="1"/>
      <c r="X43" s="1"/>
      <c r="Y43" s="1"/>
    </row>
    <row r="44" spans="1:25" ht="9.75" customHeight="1">
      <c r="A44" s="1">
        <v>1953</v>
      </c>
      <c r="B44" s="78">
        <f>'Table A0'!G46</f>
        <v>30331.522723109174</v>
      </c>
      <c r="C44" s="142">
        <f>100/'Table A0'!L46</f>
        <v>11.890150356529759</v>
      </c>
      <c r="D44" s="142"/>
      <c r="E44" s="1"/>
      <c r="F44" s="1"/>
      <c r="G44" s="1"/>
      <c r="H44" s="1"/>
      <c r="I44" s="1"/>
      <c r="J44" s="1"/>
      <c r="K44" s="1"/>
      <c r="L44" s="1"/>
      <c r="M44" s="1"/>
      <c r="N44" s="1"/>
      <c r="O44" s="1"/>
      <c r="P44" s="1"/>
      <c r="Q44" s="1"/>
      <c r="R44" s="1"/>
      <c r="S44" s="1"/>
      <c r="T44" s="1"/>
      <c r="U44" s="1"/>
      <c r="V44" s="1"/>
      <c r="W44" s="1"/>
      <c r="X44" s="1"/>
      <c r="Y44" s="1"/>
    </row>
    <row r="45" spans="1:25" ht="9.75" customHeight="1">
      <c r="A45" s="1">
        <v>1954</v>
      </c>
      <c r="B45" s="78">
        <f>'Table A0'!G47</f>
        <v>29963.505724578172</v>
      </c>
      <c r="C45" s="142">
        <f>100/'Table A0'!L47</f>
        <v>11.94952688764851</v>
      </c>
      <c r="D45" s="142"/>
      <c r="E45" s="1"/>
      <c r="F45" s="1"/>
      <c r="G45" s="1"/>
      <c r="H45" s="1"/>
      <c r="I45" s="1"/>
      <c r="J45" s="1"/>
      <c r="K45" s="1"/>
      <c r="L45" s="1"/>
      <c r="M45" s="1"/>
      <c r="N45" s="1"/>
      <c r="O45" s="1"/>
      <c r="P45" s="1"/>
      <c r="Q45" s="1"/>
      <c r="R45" s="1"/>
      <c r="S45" s="1"/>
      <c r="T45" s="1"/>
      <c r="U45" s="1"/>
      <c r="V45" s="1"/>
      <c r="W45" s="1"/>
      <c r="X45" s="1"/>
      <c r="Y45" s="1"/>
    </row>
    <row r="46" spans="1:25" ht="9.75" customHeight="1">
      <c r="A46" s="1">
        <v>1955</v>
      </c>
      <c r="B46" s="78">
        <f>'Table A0'!G48</f>
        <v>32022.771602840305</v>
      </c>
      <c r="C46" s="142">
        <f>100/'Table A0'!L48</f>
        <v>11.904994489309447</v>
      </c>
      <c r="D46" s="142"/>
      <c r="E46" s="1"/>
      <c r="F46" s="1"/>
      <c r="G46" s="1"/>
      <c r="H46" s="1"/>
      <c r="I46" s="1"/>
      <c r="J46" s="1"/>
      <c r="K46" s="1"/>
      <c r="L46" s="1"/>
      <c r="M46" s="1"/>
      <c r="N46" s="1"/>
      <c r="O46" s="1"/>
      <c r="P46" s="1"/>
      <c r="Q46" s="1"/>
      <c r="R46" s="1"/>
      <c r="S46" s="1"/>
      <c r="T46" s="1"/>
      <c r="U46" s="1"/>
      <c r="V46" s="1"/>
      <c r="W46" s="1"/>
      <c r="X46" s="1"/>
      <c r="Y46" s="1"/>
    </row>
    <row r="47" spans="1:25" ht="9.75" customHeight="1">
      <c r="A47" s="1">
        <v>1956</v>
      </c>
      <c r="B47" s="78">
        <f>'Table A0'!G49</f>
        <v>33686.631703357227</v>
      </c>
      <c r="C47" s="142">
        <f>100/'Table A0'!L49</f>
        <v>12.0831240826657</v>
      </c>
      <c r="D47" s="142"/>
      <c r="E47" s="1"/>
      <c r="F47" s="1"/>
      <c r="G47" s="1"/>
      <c r="H47" s="1"/>
      <c r="I47" s="1"/>
      <c r="J47" s="1"/>
      <c r="K47" s="1"/>
      <c r="L47" s="1"/>
      <c r="M47" s="1"/>
      <c r="N47" s="1"/>
      <c r="O47" s="1"/>
      <c r="P47" s="1"/>
      <c r="Q47" s="1"/>
      <c r="R47" s="1"/>
      <c r="S47" s="1"/>
      <c r="T47" s="1"/>
      <c r="U47" s="1"/>
      <c r="V47" s="1"/>
      <c r="W47" s="1"/>
      <c r="X47" s="1"/>
      <c r="Y47" s="1"/>
    </row>
    <row r="48" spans="1:25" ht="9.75" customHeight="1">
      <c r="A48" s="1">
        <v>1957</v>
      </c>
      <c r="B48" s="78">
        <f>'Table A0'!G50</f>
        <v>33840.540017853709</v>
      </c>
      <c r="C48" s="142">
        <f>100/'Table A0'!L50</f>
        <v>12.513603933276638</v>
      </c>
      <c r="D48" s="142"/>
      <c r="E48" s="1"/>
      <c r="F48" s="1"/>
      <c r="G48" s="1"/>
      <c r="H48" s="1"/>
      <c r="I48" s="1"/>
      <c r="J48" s="1"/>
      <c r="K48" s="1"/>
      <c r="L48" s="1"/>
      <c r="M48" s="1"/>
      <c r="N48" s="1"/>
      <c r="O48" s="1"/>
      <c r="P48" s="1"/>
      <c r="Q48" s="1"/>
      <c r="R48" s="1"/>
      <c r="S48" s="1"/>
      <c r="T48" s="1"/>
      <c r="U48" s="1"/>
      <c r="V48" s="1"/>
      <c r="W48" s="1"/>
      <c r="X48" s="1"/>
      <c r="Y48" s="1"/>
    </row>
    <row r="49" spans="1:25" ht="9.75" customHeight="1">
      <c r="A49" s="1">
        <v>1958</v>
      </c>
      <c r="B49" s="78">
        <f>'Table A0'!G51</f>
        <v>32803.860236770583</v>
      </c>
      <c r="C49" s="142">
        <f>100/'Table A0'!L51</f>
        <v>12.855018987209455</v>
      </c>
      <c r="D49" s="142"/>
      <c r="E49" s="1"/>
      <c r="F49" s="1"/>
      <c r="G49" s="1"/>
      <c r="H49" s="1"/>
      <c r="I49" s="1"/>
      <c r="J49" s="1"/>
      <c r="K49" s="1"/>
      <c r="L49" s="1"/>
      <c r="M49" s="1"/>
      <c r="N49" s="1"/>
      <c r="O49" s="1"/>
      <c r="P49" s="1"/>
      <c r="Q49" s="1"/>
      <c r="R49" s="1"/>
      <c r="S49" s="1"/>
      <c r="T49" s="1"/>
      <c r="U49" s="1"/>
      <c r="V49" s="1"/>
      <c r="W49" s="1"/>
      <c r="X49" s="1"/>
      <c r="Y49" s="1"/>
    </row>
    <row r="50" spans="1:25" ht="9.75" customHeight="1">
      <c r="A50" s="1">
        <v>1959</v>
      </c>
      <c r="B50" s="78">
        <f>'Table A0'!G52</f>
        <v>34776.214642083258</v>
      </c>
      <c r="C50" s="142">
        <f>100/'Table A0'!L52</f>
        <v>12.943981056325091</v>
      </c>
      <c r="D50" s="142"/>
      <c r="E50" s="1"/>
      <c r="F50" s="1"/>
      <c r="G50" s="1"/>
      <c r="H50" s="1"/>
      <c r="I50" s="1"/>
      <c r="J50" s="1"/>
      <c r="K50" s="1"/>
      <c r="L50" s="1"/>
      <c r="M50" s="1"/>
      <c r="N50" s="1"/>
      <c r="O50" s="1"/>
      <c r="P50" s="1"/>
      <c r="Q50" s="1"/>
      <c r="R50" s="1"/>
      <c r="S50" s="1"/>
      <c r="T50" s="1"/>
      <c r="U50" s="1"/>
      <c r="V50" s="1"/>
      <c r="W50" s="1"/>
      <c r="X50" s="1"/>
      <c r="Y50" s="1"/>
    </row>
    <row r="51" spans="1:25" ht="9.75" customHeight="1">
      <c r="A51" s="1">
        <v>1960</v>
      </c>
      <c r="B51" s="78">
        <f>'Table A0'!G53</f>
        <v>35169.409234542756</v>
      </c>
      <c r="C51" s="142">
        <f>100/'Table A0'!L53</f>
        <v>13.166386229114179</v>
      </c>
      <c r="D51" s="142"/>
      <c r="E51" s="1"/>
      <c r="F51" s="1"/>
      <c r="G51" s="1"/>
      <c r="H51" s="1"/>
      <c r="I51" s="1"/>
      <c r="J51" s="1"/>
      <c r="K51" s="1"/>
      <c r="L51" s="1"/>
      <c r="M51" s="1"/>
      <c r="N51" s="1"/>
      <c r="O51" s="1"/>
      <c r="P51" s="1"/>
      <c r="Q51" s="1"/>
      <c r="R51" s="1"/>
      <c r="S51" s="1"/>
      <c r="T51" s="1"/>
      <c r="U51" s="1"/>
      <c r="V51" s="1"/>
      <c r="W51" s="1"/>
      <c r="X51" s="1"/>
      <c r="Y51" s="1"/>
    </row>
    <row r="52" spans="1:25" ht="9.75" customHeight="1">
      <c r="A52" s="1">
        <v>1961</v>
      </c>
      <c r="B52" s="78">
        <f>'Table A0'!G54</f>
        <v>35580.712760044298</v>
      </c>
      <c r="C52" s="142">
        <f>100/'Table A0'!L54</f>
        <v>13.299829332787631</v>
      </c>
      <c r="D52" s="142"/>
      <c r="E52" s="1"/>
      <c r="F52" s="1"/>
      <c r="G52" s="1"/>
      <c r="H52" s="1"/>
      <c r="I52" s="1"/>
      <c r="J52" s="1"/>
      <c r="K52" s="1"/>
      <c r="L52" s="1"/>
      <c r="M52" s="1"/>
      <c r="N52" s="1"/>
      <c r="O52" s="1"/>
      <c r="P52" s="1"/>
      <c r="Q52" s="1"/>
      <c r="R52" s="1"/>
      <c r="S52" s="1"/>
      <c r="T52" s="1"/>
      <c r="U52" s="1"/>
      <c r="V52" s="1"/>
      <c r="W52" s="1"/>
      <c r="X52" s="1"/>
      <c r="Y52" s="1"/>
    </row>
    <row r="53" spans="1:25" ht="9.75" customHeight="1">
      <c r="A53" s="1">
        <v>1962</v>
      </c>
      <c r="B53" s="78">
        <f>'Table A0'!G55</f>
        <v>36879.602346907683</v>
      </c>
      <c r="C53" s="142">
        <f>100/'Table A0'!L55</f>
        <v>13.433272436461092</v>
      </c>
      <c r="D53" s="142"/>
      <c r="E53" s="1"/>
      <c r="F53" s="1"/>
      <c r="G53" s="1"/>
      <c r="H53" s="1"/>
      <c r="I53" s="1"/>
      <c r="J53" s="1"/>
      <c r="K53" s="1"/>
      <c r="L53" s="1"/>
      <c r="M53" s="1"/>
      <c r="N53" s="1"/>
      <c r="O53" s="1"/>
      <c r="P53" s="1"/>
      <c r="Q53" s="1"/>
      <c r="R53" s="1"/>
      <c r="S53" s="1"/>
      <c r="T53" s="1"/>
      <c r="U53" s="1"/>
      <c r="V53" s="1"/>
      <c r="W53" s="1"/>
      <c r="X53" s="1"/>
      <c r="Y53" s="1"/>
    </row>
    <row r="54" spans="1:25" ht="9.75" customHeight="1">
      <c r="A54" s="1">
        <v>1963</v>
      </c>
      <c r="B54" s="78">
        <f>'Table A0'!G56</f>
        <v>37804.927767640729</v>
      </c>
      <c r="C54" s="142">
        <f>100/'Table A0'!L56</f>
        <v>13.611196574692361</v>
      </c>
      <c r="D54" s="142"/>
      <c r="E54" s="1"/>
      <c r="F54" s="1"/>
      <c r="G54" s="1"/>
      <c r="H54" s="1"/>
      <c r="I54" s="1"/>
      <c r="J54" s="1"/>
      <c r="K54" s="1"/>
      <c r="L54" s="1"/>
      <c r="M54" s="1"/>
      <c r="N54" s="1"/>
      <c r="O54" s="1"/>
      <c r="P54" s="1"/>
      <c r="Q54" s="1"/>
      <c r="R54" s="1"/>
      <c r="S54" s="1"/>
      <c r="T54" s="1"/>
      <c r="U54" s="1"/>
      <c r="V54" s="1"/>
      <c r="W54" s="1"/>
      <c r="X54" s="1"/>
      <c r="Y54" s="1"/>
    </row>
    <row r="55" spans="1:25" ht="9.75" customHeight="1">
      <c r="A55" s="1">
        <v>1964</v>
      </c>
      <c r="B55" s="78">
        <f>'Table A0'!G57</f>
        <v>39626.946648844241</v>
      </c>
      <c r="C55" s="142">
        <f>100/'Table A0'!L57</f>
        <v>13.789120712923632</v>
      </c>
      <c r="D55" s="142"/>
      <c r="E55" s="1"/>
      <c r="F55" s="1"/>
      <c r="G55" s="1"/>
      <c r="H55" s="1"/>
      <c r="I55" s="1"/>
      <c r="J55" s="1"/>
      <c r="K55" s="1"/>
      <c r="L55" s="1"/>
      <c r="M55" s="1"/>
      <c r="N55" s="1"/>
      <c r="O55" s="1"/>
      <c r="P55" s="1"/>
      <c r="Q55" s="1"/>
      <c r="R55" s="1"/>
      <c r="S55" s="1"/>
      <c r="T55" s="1"/>
      <c r="U55" s="1"/>
      <c r="V55" s="1"/>
      <c r="W55" s="1"/>
      <c r="X55" s="1"/>
      <c r="Y55" s="1"/>
    </row>
    <row r="56" spans="1:25" ht="9.75" customHeight="1">
      <c r="A56" s="1">
        <v>1965</v>
      </c>
      <c r="B56" s="78">
        <f>'Table A0'!G58</f>
        <v>41251.27009645402</v>
      </c>
      <c r="C56" s="142">
        <f>100/'Table A0'!L58</f>
        <v>14.011525885712725</v>
      </c>
      <c r="D56" s="142"/>
      <c r="E56" s="1"/>
      <c r="F56" s="1"/>
      <c r="G56" s="1"/>
      <c r="H56" s="1"/>
      <c r="I56" s="1"/>
      <c r="J56" s="1"/>
      <c r="K56" s="1"/>
      <c r="L56" s="1"/>
      <c r="M56" s="1"/>
      <c r="N56" s="1"/>
      <c r="O56" s="1"/>
      <c r="P56" s="1"/>
      <c r="Q56" s="1"/>
      <c r="R56" s="1"/>
      <c r="S56" s="1"/>
      <c r="T56" s="1"/>
      <c r="U56" s="1"/>
      <c r="V56" s="1"/>
      <c r="W56" s="1"/>
      <c r="X56" s="1"/>
      <c r="Y56" s="1"/>
    </row>
    <row r="57" spans="1:25" ht="9.75" customHeight="1">
      <c r="A57" s="1">
        <v>1966</v>
      </c>
      <c r="B57" s="78">
        <f>'Table A0'!G59</f>
        <v>43076.930833469421</v>
      </c>
      <c r="C57" s="142">
        <f>100/'Table A0'!L59</f>
        <v>14.411855196733089</v>
      </c>
      <c r="D57" s="142"/>
      <c r="E57" s="1"/>
      <c r="F57" s="1"/>
      <c r="G57" s="1"/>
      <c r="H57" s="1"/>
      <c r="I57" s="1"/>
      <c r="J57" s="1"/>
      <c r="K57" s="1"/>
      <c r="L57" s="1"/>
      <c r="M57" s="1"/>
      <c r="N57" s="1"/>
      <c r="O57" s="1"/>
      <c r="P57" s="1"/>
      <c r="Q57" s="1"/>
      <c r="R57" s="1"/>
      <c r="S57" s="1"/>
      <c r="T57" s="1"/>
      <c r="U57" s="1"/>
      <c r="V57" s="1"/>
      <c r="W57" s="1"/>
      <c r="X57" s="1"/>
      <c r="Y57" s="1"/>
    </row>
    <row r="58" spans="1:25" ht="9.75" customHeight="1">
      <c r="A58" s="1">
        <v>1967</v>
      </c>
      <c r="B58" s="78">
        <f>'Table A0'!G60</f>
        <v>44122.9743637547</v>
      </c>
      <c r="C58" s="142">
        <f>100/'Table A0'!L60</f>
        <v>14.856665542311271</v>
      </c>
      <c r="D58" s="142"/>
      <c r="E58" s="1"/>
      <c r="F58" s="1"/>
      <c r="G58" s="1"/>
      <c r="H58" s="1"/>
      <c r="I58" s="1"/>
      <c r="J58" s="1"/>
      <c r="K58" s="1"/>
      <c r="L58" s="1"/>
      <c r="M58" s="1"/>
      <c r="N58" s="1"/>
      <c r="O58" s="1"/>
      <c r="P58" s="1"/>
      <c r="Q58" s="1"/>
      <c r="R58" s="1"/>
      <c r="S58" s="1"/>
      <c r="T58" s="1"/>
      <c r="U58" s="1"/>
      <c r="V58" s="1"/>
      <c r="W58" s="1"/>
      <c r="X58" s="1"/>
      <c r="Y58" s="1"/>
    </row>
    <row r="59" spans="1:25" ht="9.75" customHeight="1">
      <c r="A59" s="1">
        <v>1968</v>
      </c>
      <c r="B59" s="78">
        <f>'Table A0'!G61</f>
        <v>45569.023946831141</v>
      </c>
      <c r="C59" s="142">
        <f>100/'Table A0'!L61</f>
        <v>15.479400026120723</v>
      </c>
      <c r="D59" s="142"/>
      <c r="E59" s="1"/>
      <c r="F59" s="1"/>
      <c r="G59" s="1"/>
      <c r="H59" s="1"/>
      <c r="I59" s="1"/>
      <c r="J59" s="1"/>
      <c r="K59" s="1"/>
      <c r="L59" s="1"/>
      <c r="M59" s="1"/>
      <c r="N59" s="1"/>
      <c r="O59" s="1"/>
      <c r="P59" s="1"/>
      <c r="Q59" s="1"/>
      <c r="R59" s="1"/>
      <c r="S59" s="1"/>
      <c r="T59" s="1"/>
      <c r="U59" s="1"/>
      <c r="V59" s="1"/>
      <c r="W59" s="1"/>
      <c r="X59" s="1"/>
      <c r="Y59" s="1"/>
    </row>
    <row r="60" spans="1:25" ht="9.75" customHeight="1">
      <c r="A60" s="1">
        <v>1969</v>
      </c>
      <c r="B60" s="78">
        <f>'Table A0'!G62</f>
        <v>46235.056218431739</v>
      </c>
      <c r="C60" s="142">
        <f>100/'Table A0'!L62</f>
        <v>16.324539682719269</v>
      </c>
      <c r="D60" s="142"/>
      <c r="E60" s="1"/>
      <c r="F60" s="1"/>
      <c r="G60" s="1"/>
      <c r="H60" s="1"/>
      <c r="I60" s="1"/>
      <c r="J60" s="1"/>
      <c r="K60" s="1"/>
      <c r="L60" s="1"/>
      <c r="M60" s="1"/>
      <c r="N60" s="1"/>
      <c r="O60" s="1"/>
      <c r="P60" s="1"/>
      <c r="Q60" s="1"/>
      <c r="R60" s="1"/>
      <c r="S60" s="1"/>
      <c r="T60" s="1"/>
      <c r="U60" s="1"/>
      <c r="V60" s="1"/>
      <c r="W60" s="1"/>
      <c r="X60" s="1"/>
      <c r="Y60" s="1"/>
    </row>
    <row r="61" spans="1:25" ht="9.75" customHeight="1">
      <c r="A61" s="1">
        <v>1970</v>
      </c>
      <c r="B61" s="78">
        <f>'Table A0'!G63</f>
        <v>46488.460015925688</v>
      </c>
      <c r="C61" s="142">
        <f>100/'Table A0'!L63</f>
        <v>17.258641408433448</v>
      </c>
      <c r="D61" s="142"/>
      <c r="E61" s="1"/>
      <c r="F61" s="1"/>
      <c r="G61" s="1"/>
      <c r="H61" s="1"/>
      <c r="I61" s="1"/>
      <c r="J61" s="1"/>
      <c r="K61" s="1"/>
      <c r="L61" s="1"/>
      <c r="M61" s="1"/>
      <c r="N61" s="1"/>
      <c r="O61" s="1"/>
      <c r="P61" s="1"/>
      <c r="Q61" s="1"/>
      <c r="R61" s="1"/>
      <c r="S61" s="1"/>
      <c r="T61" s="1"/>
      <c r="U61" s="1"/>
      <c r="V61" s="1"/>
      <c r="W61" s="1"/>
      <c r="X61" s="1"/>
      <c r="Y61" s="1"/>
    </row>
    <row r="62" spans="1:25" ht="9.75" customHeight="1">
      <c r="A62" s="1">
        <v>1971</v>
      </c>
      <c r="B62" s="78">
        <f>'Table A0'!G64</f>
        <v>46361.851950156604</v>
      </c>
      <c r="C62" s="142">
        <f>100/'Table A0'!L64</f>
        <v>18.014818995916357</v>
      </c>
      <c r="D62" s="142"/>
      <c r="E62" s="1"/>
      <c r="F62" s="1"/>
      <c r="G62" s="1"/>
      <c r="H62" s="1"/>
      <c r="I62" s="1"/>
      <c r="J62" s="1"/>
      <c r="K62" s="1"/>
      <c r="L62" s="1"/>
      <c r="M62" s="1"/>
      <c r="N62" s="1"/>
      <c r="O62" s="1"/>
      <c r="P62" s="1"/>
      <c r="Q62" s="1"/>
      <c r="R62" s="1"/>
      <c r="S62" s="1"/>
      <c r="T62" s="1"/>
      <c r="U62" s="1"/>
      <c r="V62" s="1"/>
      <c r="W62" s="1"/>
      <c r="X62" s="1"/>
      <c r="Y62" s="1"/>
    </row>
    <row r="63" spans="1:25" ht="9.75" customHeight="1">
      <c r="A63" s="1">
        <v>1972</v>
      </c>
      <c r="B63" s="78">
        <f>'Table A0'!G65</f>
        <v>48284.397031644308</v>
      </c>
      <c r="C63" s="142">
        <f>100/'Table A0'!L65</f>
        <v>18.593072445167991</v>
      </c>
      <c r="D63" s="142"/>
      <c r="E63" s="1"/>
      <c r="F63" s="1"/>
      <c r="G63" s="1"/>
      <c r="H63" s="1"/>
      <c r="I63" s="1"/>
      <c r="J63" s="1"/>
      <c r="K63" s="1"/>
      <c r="L63" s="1"/>
      <c r="M63" s="1"/>
      <c r="N63" s="1"/>
      <c r="O63" s="1"/>
      <c r="P63" s="1"/>
      <c r="Q63" s="1"/>
      <c r="R63" s="1"/>
      <c r="S63" s="1"/>
      <c r="T63" s="1"/>
      <c r="U63" s="1"/>
      <c r="V63" s="1"/>
      <c r="W63" s="1"/>
      <c r="X63" s="1"/>
      <c r="Y63" s="1"/>
    </row>
    <row r="64" spans="1:25" ht="9.75" customHeight="1">
      <c r="A64" s="1">
        <v>1973</v>
      </c>
      <c r="B64" s="78">
        <f>'Table A0'!G66</f>
        <v>49287.581801105858</v>
      </c>
      <c r="C64" s="142">
        <f>100/'Table A0'!L66</f>
        <v>19.749579343671265</v>
      </c>
      <c r="D64" s="142"/>
      <c r="E64" s="1"/>
      <c r="F64" s="1"/>
      <c r="G64" s="1"/>
      <c r="H64" s="1"/>
      <c r="I64" s="1"/>
      <c r="J64" s="1"/>
      <c r="K64" s="1"/>
      <c r="L64" s="1"/>
      <c r="M64" s="1"/>
      <c r="N64" s="1"/>
      <c r="O64" s="1"/>
      <c r="P64" s="1"/>
      <c r="Q64" s="1"/>
      <c r="R64" s="1"/>
      <c r="S64" s="1"/>
      <c r="T64" s="1"/>
      <c r="U64" s="1"/>
      <c r="V64" s="1"/>
      <c r="W64" s="1"/>
      <c r="X64" s="1"/>
      <c r="Y64" s="1"/>
    </row>
    <row r="65" spans="1:25" ht="9.75" customHeight="1">
      <c r="A65" s="1">
        <v>1974</v>
      </c>
      <c r="B65" s="78">
        <f>'Table A0'!G67</f>
        <v>47811.34365765984</v>
      </c>
      <c r="C65" s="142">
        <f>100/'Table A0'!L67</f>
        <v>21.929150037004359</v>
      </c>
      <c r="D65" s="142"/>
      <c r="E65" s="1"/>
      <c r="F65" s="1"/>
      <c r="G65" s="1"/>
      <c r="H65" s="1"/>
      <c r="I65" s="1"/>
      <c r="J65" s="1"/>
      <c r="K65" s="1"/>
      <c r="L65" s="1"/>
      <c r="M65" s="1"/>
      <c r="N65" s="1"/>
      <c r="O65" s="1"/>
      <c r="P65" s="1"/>
      <c r="Q65" s="1"/>
      <c r="R65" s="1"/>
      <c r="S65" s="1"/>
      <c r="T65" s="1"/>
      <c r="U65" s="1"/>
      <c r="V65" s="1"/>
      <c r="W65" s="1"/>
      <c r="X65" s="1"/>
      <c r="Y65" s="1"/>
    </row>
    <row r="66" spans="1:25" ht="9.75" customHeight="1">
      <c r="A66" s="1">
        <v>1975</v>
      </c>
      <c r="B66" s="78">
        <f>'Table A0'!G68</f>
        <v>45290.23071169886</v>
      </c>
      <c r="C66" s="142">
        <f>100/'Table A0'!L68</f>
        <v>23.930796592106176</v>
      </c>
      <c r="D66" s="142"/>
      <c r="E66" s="1"/>
      <c r="F66" s="1"/>
      <c r="G66" s="1"/>
      <c r="H66" s="1"/>
      <c r="I66" s="1"/>
      <c r="J66" s="1"/>
      <c r="K66" s="1"/>
      <c r="L66" s="1"/>
      <c r="M66" s="1"/>
      <c r="N66" s="1"/>
      <c r="O66" s="1"/>
      <c r="P66" s="1"/>
      <c r="Q66" s="1"/>
      <c r="R66" s="1"/>
      <c r="S66" s="1"/>
      <c r="T66" s="1"/>
      <c r="U66" s="1"/>
      <c r="V66" s="1"/>
      <c r="W66" s="1"/>
      <c r="X66" s="1"/>
      <c r="Y66" s="1"/>
    </row>
    <row r="67" spans="1:25" ht="9.75" customHeight="1">
      <c r="A67" s="1">
        <v>1976</v>
      </c>
      <c r="B67" s="78">
        <f>'Table A0'!G69</f>
        <v>46379.101122642925</v>
      </c>
      <c r="C67" s="142">
        <f>100/'Table A0'!L69</f>
        <v>25.309708663398546</v>
      </c>
      <c r="D67" s="142"/>
      <c r="E67" s="1"/>
      <c r="F67" s="1"/>
      <c r="G67" s="1"/>
      <c r="H67" s="1"/>
      <c r="I67" s="1"/>
      <c r="J67" s="1"/>
      <c r="K67" s="1"/>
      <c r="L67" s="1"/>
      <c r="M67" s="1"/>
      <c r="N67" s="1"/>
      <c r="O67" s="1"/>
      <c r="P67" s="1"/>
      <c r="Q67" s="1"/>
      <c r="R67" s="1"/>
      <c r="S67" s="1"/>
      <c r="T67" s="1"/>
      <c r="U67" s="1"/>
      <c r="V67" s="1"/>
      <c r="W67" s="1"/>
      <c r="X67" s="1"/>
      <c r="Y67" s="1"/>
    </row>
    <row r="68" spans="1:25" ht="9.75" customHeight="1">
      <c r="A68" s="1">
        <v>1977</v>
      </c>
      <c r="B68" s="78">
        <f>'Table A0'!G70</f>
        <v>46838.738813900163</v>
      </c>
      <c r="C68" s="142">
        <f>100/'Table A0'!L70</f>
        <v>26.955506942037811</v>
      </c>
      <c r="D68" s="142"/>
      <c r="E68" s="1"/>
      <c r="F68" s="1"/>
      <c r="G68" s="1"/>
      <c r="H68" s="1"/>
      <c r="I68" s="1"/>
      <c r="J68" s="1"/>
      <c r="K68" s="1"/>
      <c r="L68" s="1"/>
      <c r="M68" s="1"/>
      <c r="N68" s="1"/>
      <c r="O68" s="1"/>
      <c r="P68" s="1"/>
      <c r="Q68" s="1"/>
      <c r="R68" s="1"/>
      <c r="S68" s="1"/>
      <c r="T68" s="1"/>
      <c r="U68" s="1"/>
      <c r="V68" s="1"/>
      <c r="W68" s="1"/>
      <c r="X68" s="1"/>
      <c r="Y68" s="1"/>
    </row>
    <row r="69" spans="1:25" ht="9.75" customHeight="1">
      <c r="A69" s="1">
        <v>1978</v>
      </c>
      <c r="B69" s="78">
        <f>'Table A0'!G71</f>
        <v>47715.123660961966</v>
      </c>
      <c r="C69" s="142">
        <f>100/'Table A0'!L71</f>
        <v>29.001634531697444</v>
      </c>
      <c r="D69" s="142"/>
      <c r="E69" s="1"/>
      <c r="F69" s="1"/>
      <c r="G69" s="1"/>
      <c r="H69" s="1"/>
      <c r="I69" s="1"/>
      <c r="J69" s="1"/>
      <c r="K69" s="1"/>
      <c r="L69" s="1"/>
      <c r="M69" s="1"/>
      <c r="N69" s="1"/>
      <c r="O69" s="1"/>
      <c r="P69" s="1"/>
      <c r="Q69" s="1"/>
      <c r="R69" s="1"/>
      <c r="S69" s="1"/>
      <c r="T69" s="1"/>
      <c r="U69" s="1"/>
      <c r="V69" s="1"/>
      <c r="W69" s="1"/>
      <c r="X69" s="1"/>
      <c r="Y69" s="1"/>
    </row>
    <row r="70" spans="1:25" ht="9.75" customHeight="1">
      <c r="A70" s="1">
        <v>1979</v>
      </c>
      <c r="B70" s="78">
        <f>'Table A0'!G72</f>
        <v>47667.61197537039</v>
      </c>
      <c r="C70" s="142">
        <f>100/'Table A0'!L72</f>
        <v>31.77956887381406</v>
      </c>
      <c r="D70" s="142"/>
      <c r="E70" s="1"/>
      <c r="F70" s="1"/>
      <c r="G70" s="1"/>
      <c r="H70" s="1"/>
      <c r="I70" s="1"/>
      <c r="J70" s="1"/>
      <c r="K70" s="1"/>
      <c r="L70" s="1"/>
      <c r="M70" s="1"/>
      <c r="N70" s="1"/>
      <c r="O70" s="1"/>
      <c r="P70" s="1"/>
      <c r="Q70" s="1"/>
      <c r="R70" s="1"/>
      <c r="S70" s="1"/>
      <c r="T70" s="1"/>
      <c r="U70" s="1"/>
      <c r="V70" s="1"/>
      <c r="W70" s="1"/>
      <c r="X70" s="1"/>
      <c r="Y70" s="1"/>
    </row>
    <row r="71" spans="1:25" ht="9.75" customHeight="1">
      <c r="A71" s="1">
        <v>1980</v>
      </c>
      <c r="B71" s="78">
        <f>'Table A0'!G73</f>
        <v>46390.479645432737</v>
      </c>
      <c r="C71" s="142">
        <f>100/'Table A0'!L73</f>
        <v>35.307545488302161</v>
      </c>
      <c r="D71" s="142"/>
      <c r="E71" s="1"/>
      <c r="F71" s="1"/>
      <c r="G71" s="1"/>
      <c r="H71" s="1"/>
      <c r="I71" s="1"/>
      <c r="J71" s="1"/>
      <c r="K71" s="1"/>
      <c r="L71" s="1"/>
      <c r="M71" s="1"/>
      <c r="N71" s="1"/>
      <c r="O71" s="1"/>
      <c r="P71" s="1"/>
      <c r="Q71" s="1"/>
      <c r="R71" s="1"/>
      <c r="S71" s="1"/>
      <c r="T71" s="1"/>
      <c r="U71" s="1"/>
      <c r="V71" s="1"/>
      <c r="W71" s="1"/>
      <c r="X71" s="1"/>
      <c r="Y71" s="1"/>
    </row>
    <row r="72" spans="1:25" ht="9.75" customHeight="1">
      <c r="A72" s="1">
        <v>1981</v>
      </c>
      <c r="B72" s="78">
        <f>'Table A0'!G74</f>
        <v>45989.862827019599</v>
      </c>
      <c r="C72" s="142">
        <f>100/'Table A0'!L74</f>
        <v>38.668846042263262</v>
      </c>
      <c r="D72" s="142"/>
      <c r="E72" s="1"/>
      <c r="F72" s="1"/>
      <c r="G72" s="1"/>
      <c r="H72" s="1"/>
      <c r="I72" s="1"/>
      <c r="J72" s="1"/>
      <c r="K72" s="1"/>
      <c r="L72" s="1"/>
      <c r="M72" s="1"/>
      <c r="N72" s="1"/>
      <c r="O72" s="1"/>
      <c r="P72" s="1"/>
      <c r="Q72" s="1"/>
      <c r="R72" s="1"/>
      <c r="S72" s="1"/>
      <c r="T72" s="1"/>
      <c r="U72" s="1"/>
      <c r="V72" s="1"/>
      <c r="W72" s="1"/>
      <c r="X72" s="1"/>
      <c r="Y72" s="1"/>
    </row>
    <row r="73" spans="1:25" ht="9.75" customHeight="1">
      <c r="A73" s="1">
        <v>1982</v>
      </c>
      <c r="B73" s="78">
        <f>'Table A0'!G75</f>
        <v>45068.415666364177</v>
      </c>
      <c r="C73" s="142">
        <f>100/'Table A0'!L75</f>
        <v>41.002310889641223</v>
      </c>
      <c r="D73" s="142"/>
      <c r="E73" s="1"/>
      <c r="F73" s="1"/>
      <c r="G73" s="1"/>
      <c r="H73" s="1"/>
      <c r="I73" s="1"/>
      <c r="J73" s="1"/>
      <c r="K73" s="1"/>
      <c r="L73" s="1"/>
      <c r="M73" s="1"/>
      <c r="N73" s="1"/>
      <c r="O73" s="1"/>
      <c r="P73" s="1"/>
      <c r="Q73" s="1"/>
      <c r="R73" s="1"/>
      <c r="S73" s="1"/>
      <c r="T73" s="1"/>
      <c r="U73" s="1"/>
      <c r="V73" s="1"/>
      <c r="W73" s="1"/>
      <c r="X73" s="1"/>
      <c r="Y73" s="1"/>
    </row>
    <row r="74" spans="1:25" ht="9.75" customHeight="1">
      <c r="A74" s="1">
        <v>1983</v>
      </c>
      <c r="B74" s="78">
        <f>'Table A0'!G76</f>
        <v>44622.923245185768</v>
      </c>
      <c r="C74" s="142">
        <f>100/'Table A0'!L76</f>
        <v>42.752409525174684</v>
      </c>
      <c r="D74" s="142"/>
      <c r="E74" s="1"/>
      <c r="F74" s="1"/>
      <c r="G74" s="1"/>
      <c r="H74" s="1"/>
      <c r="I74" s="1"/>
      <c r="J74" s="1"/>
      <c r="K74" s="1"/>
      <c r="L74" s="1"/>
      <c r="M74" s="1"/>
      <c r="N74" s="1"/>
      <c r="O74" s="1"/>
      <c r="P74" s="1"/>
      <c r="Q74" s="1"/>
      <c r="R74" s="1"/>
      <c r="S74" s="1"/>
      <c r="T74" s="1"/>
      <c r="U74" s="1"/>
      <c r="V74" s="1"/>
      <c r="W74" s="1"/>
      <c r="X74" s="1"/>
      <c r="Y74" s="1"/>
    </row>
    <row r="75" spans="1:25" ht="9.75" customHeight="1">
      <c r="A75" s="1">
        <v>1984</v>
      </c>
      <c r="B75" s="78">
        <f>'Table A0'!G77</f>
        <v>46124.621360761848</v>
      </c>
      <c r="C75" s="142">
        <f>100/'Table A0'!L77</f>
        <v>44.502508160708146</v>
      </c>
      <c r="D75" s="142"/>
      <c r="E75" s="1"/>
      <c r="F75" s="1"/>
      <c r="G75" s="1"/>
      <c r="H75" s="1"/>
      <c r="I75" s="1"/>
      <c r="J75" s="1"/>
      <c r="K75" s="1"/>
      <c r="L75" s="1"/>
      <c r="M75" s="1"/>
      <c r="N75" s="1"/>
      <c r="O75" s="1"/>
      <c r="P75" s="1"/>
      <c r="Q75" s="1"/>
      <c r="R75" s="1"/>
      <c r="S75" s="1"/>
      <c r="T75" s="1"/>
      <c r="U75" s="1"/>
      <c r="V75" s="1"/>
      <c r="W75" s="1"/>
      <c r="X75" s="1"/>
      <c r="Y75" s="1"/>
    </row>
    <row r="76" spans="1:25" ht="9.75" customHeight="1">
      <c r="A76" s="1">
        <v>1985</v>
      </c>
      <c r="B76" s="78">
        <f>'Table A0'!G78</f>
        <v>46941.440173501142</v>
      </c>
      <c r="C76" s="142">
        <f>100/'Table A0'!L78</f>
        <v>46.030372048872287</v>
      </c>
      <c r="D76" s="142"/>
      <c r="E76" s="1"/>
      <c r="F76" s="1"/>
      <c r="G76" s="1"/>
      <c r="H76" s="1"/>
      <c r="I76" s="1"/>
      <c r="J76" s="1"/>
      <c r="K76" s="1"/>
      <c r="L76" s="1"/>
      <c r="M76" s="1"/>
      <c r="N76" s="1"/>
      <c r="O76" s="1"/>
      <c r="P76" s="1"/>
      <c r="Q76" s="1"/>
      <c r="R76" s="1"/>
      <c r="S76" s="1"/>
      <c r="T76" s="1"/>
      <c r="U76" s="1"/>
      <c r="V76" s="1"/>
      <c r="W76" s="1"/>
      <c r="X76" s="1"/>
      <c r="Y76" s="1"/>
    </row>
    <row r="77" spans="1:25" ht="9.75" customHeight="1">
      <c r="A77" s="1">
        <v>1986</v>
      </c>
      <c r="B77" s="78">
        <f>'Table A0'!G79</f>
        <v>47569.862095794939</v>
      </c>
      <c r="C77" s="142">
        <f>100/'Table A0'!L79</f>
        <v>46.863752351507273</v>
      </c>
      <c r="D77" s="142"/>
      <c r="E77" s="1"/>
      <c r="F77" s="1"/>
      <c r="G77" s="1"/>
      <c r="H77" s="1"/>
      <c r="I77" s="1"/>
      <c r="J77" s="1"/>
      <c r="K77" s="1"/>
      <c r="L77" s="1"/>
      <c r="M77" s="1"/>
      <c r="N77" s="1"/>
      <c r="O77" s="1"/>
      <c r="P77" s="1"/>
      <c r="Q77" s="1"/>
      <c r="R77" s="1"/>
      <c r="S77" s="1"/>
      <c r="T77" s="1"/>
      <c r="U77" s="1"/>
      <c r="V77" s="1"/>
      <c r="W77" s="1"/>
      <c r="X77" s="1"/>
      <c r="Y77" s="1"/>
    </row>
    <row r="78" spans="1:25" ht="9.75" customHeight="1">
      <c r="A78" s="1">
        <v>1987</v>
      </c>
      <c r="B78" s="78">
        <f>'Table A0'!G80</f>
        <v>48907.77000848762</v>
      </c>
      <c r="C78" s="142">
        <f>100/'Table A0'!L80</f>
        <v>48.447174926513746</v>
      </c>
      <c r="D78" s="142"/>
      <c r="E78" s="1"/>
      <c r="F78" s="1"/>
      <c r="G78" s="1"/>
      <c r="H78" s="1"/>
      <c r="I78" s="1"/>
      <c r="J78" s="1"/>
      <c r="K78" s="1"/>
      <c r="L78" s="1"/>
      <c r="M78" s="1"/>
      <c r="N78" s="1"/>
      <c r="O78" s="1"/>
      <c r="P78" s="1"/>
      <c r="Q78" s="1"/>
      <c r="R78" s="1"/>
      <c r="S78" s="1"/>
      <c r="T78" s="1"/>
      <c r="U78" s="1"/>
      <c r="V78" s="1"/>
      <c r="W78" s="1"/>
      <c r="X78" s="1"/>
      <c r="Y78" s="1"/>
    </row>
    <row r="79" spans="1:25" ht="9.75" customHeight="1">
      <c r="A79" s="1">
        <v>1988</v>
      </c>
      <c r="B79" s="78">
        <f>'Table A0'!G81</f>
        <v>51332.439699225157</v>
      </c>
      <c r="C79" s="142">
        <f>100/'Table A0'!L81</f>
        <v>50.225052905468381</v>
      </c>
      <c r="D79" s="142"/>
      <c r="E79" s="1"/>
      <c r="F79" s="1"/>
      <c r="G79" s="1"/>
      <c r="H79" s="1"/>
      <c r="I79" s="1"/>
      <c r="J79" s="1"/>
      <c r="K79" s="1"/>
      <c r="L79" s="1"/>
      <c r="M79" s="1"/>
      <c r="N79" s="1"/>
      <c r="O79" s="1"/>
      <c r="P79" s="1"/>
      <c r="Q79" s="1"/>
      <c r="R79" s="1"/>
      <c r="S79" s="1"/>
      <c r="T79" s="1"/>
      <c r="U79" s="1"/>
      <c r="V79" s="1"/>
      <c r="W79" s="1"/>
      <c r="X79" s="1"/>
      <c r="Y79" s="1"/>
    </row>
    <row r="80" spans="1:25" ht="9.75" customHeight="1">
      <c r="A80" s="1">
        <v>1989</v>
      </c>
      <c r="B80" s="78">
        <f>'Table A0'!G82</f>
        <v>51173.20669631804</v>
      </c>
      <c r="C80" s="142">
        <f>100/'Table A0'!L82</f>
        <v>52.391841692319346</v>
      </c>
      <c r="D80" s="142"/>
      <c r="E80" s="1"/>
      <c r="F80" s="1"/>
      <c r="G80" s="1"/>
      <c r="H80" s="1"/>
      <c r="I80" s="1"/>
      <c r="J80" s="1"/>
      <c r="K80" s="1"/>
      <c r="L80" s="1"/>
      <c r="M80" s="1"/>
      <c r="N80" s="1"/>
      <c r="O80" s="1"/>
      <c r="P80" s="1"/>
      <c r="Q80" s="1"/>
      <c r="R80" s="1"/>
      <c r="S80" s="1"/>
      <c r="T80" s="1"/>
      <c r="U80" s="1"/>
      <c r="V80" s="1"/>
      <c r="W80" s="1"/>
      <c r="X80" s="1"/>
      <c r="Y80" s="1"/>
    </row>
    <row r="81" spans="1:25" ht="9.75" customHeight="1">
      <c r="A81" s="1">
        <v>1990</v>
      </c>
      <c r="B81" s="78">
        <f>'Table A0'!G83</f>
        <v>50813.278616865697</v>
      </c>
      <c r="C81" s="142">
        <f>100/'Table A0'!L83</f>
        <v>55.003099973908952</v>
      </c>
      <c r="D81" s="142"/>
      <c r="E81" s="1"/>
      <c r="F81" s="1"/>
      <c r="G81" s="1"/>
      <c r="H81" s="1"/>
      <c r="I81" s="1"/>
      <c r="J81" s="1"/>
      <c r="K81" s="1"/>
      <c r="L81" s="1"/>
      <c r="M81" s="1"/>
      <c r="N81" s="1"/>
      <c r="O81" s="1"/>
      <c r="P81" s="1"/>
      <c r="Q81" s="1"/>
      <c r="R81" s="1"/>
      <c r="S81" s="1"/>
      <c r="T81" s="1"/>
      <c r="U81" s="1"/>
      <c r="V81" s="1"/>
      <c r="W81" s="1"/>
      <c r="X81" s="1"/>
      <c r="Y81" s="1"/>
    </row>
    <row r="82" spans="1:25" ht="9.75" customHeight="1">
      <c r="A82" s="1">
        <v>1991</v>
      </c>
      <c r="B82" s="78">
        <f>'Table A0'!G84</f>
        <v>49359.307245644806</v>
      </c>
      <c r="C82" s="142">
        <f>100/'Table A0'!L84</f>
        <v>56.975433356811749</v>
      </c>
      <c r="D82" s="142"/>
      <c r="E82" s="1"/>
      <c r="F82" s="1"/>
      <c r="G82" s="1"/>
      <c r="H82" s="1"/>
      <c r="I82" s="1"/>
      <c r="J82" s="1"/>
      <c r="K82" s="1"/>
      <c r="L82" s="1"/>
      <c r="M82" s="1"/>
      <c r="N82" s="1"/>
      <c r="O82" s="1"/>
      <c r="P82" s="1"/>
      <c r="Q82" s="1"/>
      <c r="R82" s="1"/>
      <c r="S82" s="1"/>
      <c r="T82" s="1"/>
      <c r="U82" s="1"/>
      <c r="V82" s="1"/>
      <c r="W82" s="1"/>
      <c r="X82" s="1"/>
      <c r="Y82" s="1"/>
    </row>
    <row r="83" spans="1:25" ht="9.75" customHeight="1">
      <c r="A83" s="1">
        <v>1992</v>
      </c>
      <c r="B83" s="78">
        <f>'Table A0'!G85</f>
        <v>49772.653238729894</v>
      </c>
      <c r="C83" s="142">
        <f>100/'Table A0'!L85</f>
        <v>58.419959214712392</v>
      </c>
      <c r="D83" s="142"/>
      <c r="E83" s="1"/>
      <c r="F83" s="1"/>
      <c r="G83" s="1"/>
      <c r="H83" s="1"/>
      <c r="I83" s="1"/>
      <c r="J83" s="1"/>
      <c r="K83" s="1"/>
      <c r="L83" s="1"/>
      <c r="M83" s="1"/>
      <c r="N83" s="1"/>
      <c r="O83" s="1"/>
      <c r="P83" s="1"/>
      <c r="Q83" s="1"/>
      <c r="R83" s="1"/>
      <c r="S83" s="1"/>
      <c r="T83" s="1"/>
      <c r="U83" s="1"/>
      <c r="V83" s="1"/>
      <c r="W83" s="1"/>
      <c r="X83" s="1"/>
      <c r="Y83" s="1"/>
    </row>
    <row r="84" spans="1:25" ht="9.75" customHeight="1">
      <c r="A84" s="1">
        <v>1993</v>
      </c>
      <c r="B84" s="78">
        <f>'Table A0'!G86</f>
        <v>49039.077604828235</v>
      </c>
      <c r="C84" s="142">
        <f>100/'Table A0'!L86</f>
        <v>59.864485072613022</v>
      </c>
      <c r="D84" s="142"/>
      <c r="E84" s="1"/>
      <c r="F84" s="1"/>
      <c r="G84" s="1"/>
      <c r="H84" s="1"/>
      <c r="I84" s="1"/>
      <c r="J84" s="1"/>
      <c r="K84" s="1"/>
      <c r="L84" s="1"/>
      <c r="M84" s="1"/>
      <c r="N84" s="1"/>
      <c r="O84" s="1"/>
      <c r="P84" s="1"/>
      <c r="Q84" s="1"/>
      <c r="R84" s="1"/>
      <c r="S84" s="1"/>
      <c r="T84" s="1"/>
      <c r="U84" s="1"/>
      <c r="V84" s="1"/>
      <c r="W84" s="1"/>
      <c r="X84" s="1"/>
      <c r="Y84" s="1"/>
    </row>
    <row r="85" spans="1:25" ht="9.75" customHeight="1">
      <c r="A85" s="1">
        <v>1994</v>
      </c>
      <c r="B85" s="78">
        <f>'Table A0'!G87</f>
        <v>49903.124244894636</v>
      </c>
      <c r="C85" s="142">
        <f>100/'Table A0'!L87</f>
        <v>61.142334869986669</v>
      </c>
      <c r="D85" s="6"/>
      <c r="E85" s="1"/>
      <c r="F85" s="1"/>
      <c r="G85" s="1"/>
      <c r="H85" s="1"/>
      <c r="I85" s="1"/>
      <c r="J85" s="1"/>
      <c r="K85" s="1"/>
      <c r="L85" s="1"/>
      <c r="M85" s="1"/>
      <c r="N85" s="1"/>
      <c r="O85" s="1"/>
      <c r="P85" s="1"/>
      <c r="Q85" s="1"/>
      <c r="R85" s="1"/>
      <c r="S85" s="1"/>
      <c r="T85" s="1"/>
      <c r="U85" s="1"/>
      <c r="V85" s="1"/>
      <c r="W85" s="1"/>
      <c r="X85" s="1"/>
      <c r="Y85" s="1"/>
    </row>
    <row r="86" spans="1:25" ht="9.75" customHeight="1">
      <c r="A86" s="1">
        <v>1995</v>
      </c>
      <c r="B86" s="78">
        <f>'Table A0'!G88</f>
        <v>51335.530424943798</v>
      </c>
      <c r="C86" s="142">
        <f>100/'Table A0'!L88</f>
        <v>62.614640071308479</v>
      </c>
      <c r="D86" s="6"/>
      <c r="E86" s="1"/>
      <c r="F86" s="1"/>
      <c r="G86" s="1"/>
      <c r="H86" s="1"/>
      <c r="I86" s="1"/>
      <c r="J86" s="1"/>
      <c r="K86" s="1"/>
      <c r="L86" s="1"/>
      <c r="M86" s="1"/>
      <c r="N86" s="1"/>
      <c r="O86" s="1"/>
      <c r="P86" s="1"/>
      <c r="Q86" s="1"/>
      <c r="R86" s="1"/>
      <c r="S86" s="1"/>
      <c r="T86" s="1"/>
      <c r="U86" s="1"/>
      <c r="V86" s="1"/>
      <c r="W86" s="1"/>
      <c r="X86" s="1"/>
      <c r="Y86" s="1"/>
    </row>
    <row r="87" spans="1:25" ht="9.75" customHeight="1">
      <c r="A87" s="1">
        <v>1996</v>
      </c>
      <c r="B87" s="78">
        <f>'Table A0'!G89</f>
        <v>52526.470362630876</v>
      </c>
      <c r="C87" s="142">
        <f>100/'Table A0'!L89</f>
        <v>64.281400676578428</v>
      </c>
      <c r="D87" s="6"/>
      <c r="E87" s="1"/>
      <c r="F87" s="1"/>
      <c r="G87" s="1"/>
      <c r="H87" s="1"/>
      <c r="I87" s="1"/>
      <c r="J87" s="1"/>
      <c r="K87" s="1"/>
      <c r="L87" s="1"/>
      <c r="M87" s="1"/>
      <c r="N87" s="1"/>
      <c r="O87" s="1"/>
      <c r="P87" s="1"/>
      <c r="Q87" s="1"/>
      <c r="R87" s="1"/>
      <c r="S87" s="1"/>
      <c r="T87" s="1"/>
      <c r="U87" s="1"/>
      <c r="V87" s="1"/>
      <c r="W87" s="1"/>
      <c r="X87" s="1"/>
      <c r="Y87" s="1"/>
    </row>
    <row r="88" spans="1:25" ht="9.75" customHeight="1">
      <c r="A88" s="1">
        <v>1997</v>
      </c>
      <c r="B88" s="78">
        <f>'Table A0'!G90</f>
        <v>54605.984769556504</v>
      </c>
      <c r="C88" s="142">
        <f>100/'Table A0'!L90</f>
        <v>65.670367847636754</v>
      </c>
      <c r="D88" s="6"/>
      <c r="E88" s="1"/>
      <c r="F88" s="1"/>
      <c r="G88" s="1"/>
      <c r="H88" s="1"/>
      <c r="I88" s="1"/>
      <c r="J88" s="1"/>
      <c r="K88" s="1"/>
      <c r="L88" s="1"/>
      <c r="M88" s="1"/>
      <c r="N88" s="1"/>
      <c r="O88" s="1"/>
      <c r="P88" s="1"/>
      <c r="Q88" s="1"/>
      <c r="R88" s="1"/>
      <c r="S88" s="1"/>
      <c r="T88" s="1"/>
      <c r="U88" s="1"/>
      <c r="V88" s="1"/>
      <c r="W88" s="1"/>
      <c r="X88" s="1"/>
      <c r="Y88" s="1"/>
    </row>
    <row r="89" spans="1:25" ht="9.75" customHeight="1">
      <c r="A89" s="1">
        <v>1998</v>
      </c>
      <c r="B89" s="78">
        <f>'Table A0'!G91</f>
        <v>57261.20518421114</v>
      </c>
      <c r="C89" s="142">
        <f>100/'Table A0'!L91</f>
        <v>66.587086180535238</v>
      </c>
      <c r="D89" s="6"/>
      <c r="E89" s="1"/>
      <c r="F89" s="1"/>
      <c r="G89" s="1"/>
      <c r="H89" s="1"/>
      <c r="I89" s="1"/>
      <c r="J89" s="1"/>
      <c r="K89" s="1"/>
      <c r="L89" s="1"/>
      <c r="M89" s="1"/>
      <c r="N89" s="1"/>
      <c r="O89" s="1"/>
      <c r="P89" s="1"/>
      <c r="Q89" s="1"/>
      <c r="R89" s="1"/>
      <c r="S89" s="1"/>
      <c r="T89" s="1"/>
      <c r="U89" s="1"/>
      <c r="V89" s="1"/>
      <c r="W89" s="1"/>
      <c r="X89" s="1"/>
      <c r="Y89" s="1"/>
    </row>
    <row r="90" spans="1:25" ht="9.75" customHeight="1">
      <c r="A90" s="1">
        <v>1999</v>
      </c>
      <c r="B90" s="78">
        <f>'Table A0'!G92</f>
        <v>59512.810704854266</v>
      </c>
      <c r="C90" s="142">
        <f>100/'Table A0'!L92</f>
        <v>67.976053351593535</v>
      </c>
      <c r="D90" s="6"/>
      <c r="E90" s="1"/>
      <c r="F90" s="1"/>
      <c r="G90" s="1"/>
      <c r="H90" s="1"/>
      <c r="I90" s="1"/>
      <c r="J90" s="1"/>
      <c r="K90" s="1"/>
      <c r="L90" s="1"/>
      <c r="M90" s="1"/>
      <c r="N90" s="1"/>
      <c r="O90" s="1"/>
      <c r="P90" s="1"/>
      <c r="Q90" s="1"/>
      <c r="R90" s="1"/>
      <c r="S90" s="1"/>
      <c r="T90" s="1"/>
      <c r="U90" s="1"/>
      <c r="V90" s="1"/>
      <c r="W90" s="1"/>
      <c r="X90" s="1"/>
      <c r="Y90" s="1"/>
    </row>
    <row r="91" spans="1:25" ht="9.75" customHeight="1">
      <c r="A91" s="1">
        <v>2000</v>
      </c>
      <c r="B91" s="78">
        <f>'Table A0'!G93</f>
        <v>60464.537644279626</v>
      </c>
      <c r="C91" s="142">
        <f>100/'Table A0'!L93</f>
        <v>70.253959512129171</v>
      </c>
      <c r="D91" s="6"/>
      <c r="E91" s="1"/>
      <c r="F91" s="1"/>
      <c r="G91" s="1"/>
      <c r="H91" s="1"/>
      <c r="I91" s="1"/>
      <c r="J91" s="1"/>
      <c r="K91" s="1"/>
      <c r="L91" s="1"/>
      <c r="M91" s="1"/>
      <c r="N91" s="1"/>
      <c r="O91" s="1"/>
      <c r="P91" s="1"/>
      <c r="Q91" s="1"/>
      <c r="R91" s="1"/>
      <c r="S91" s="1"/>
      <c r="T91" s="1"/>
      <c r="U91" s="1"/>
      <c r="V91" s="1"/>
      <c r="W91" s="1"/>
      <c r="X91" s="1"/>
      <c r="Y91" s="1"/>
    </row>
    <row r="92" spans="1:25" ht="9.75" customHeight="1">
      <c r="A92" s="1">
        <v>2001</v>
      </c>
      <c r="B92" s="78">
        <f>'Table A0'!G94</f>
        <v>59045.006846764831</v>
      </c>
      <c r="C92" s="142">
        <f>100/'Table A0'!L94</f>
        <v>72.22629289503196</v>
      </c>
      <c r="D92" s="6"/>
      <c r="E92" s="1"/>
      <c r="F92" s="1"/>
      <c r="G92" s="1"/>
      <c r="H92" s="1"/>
      <c r="I92" s="1"/>
      <c r="J92" s="1"/>
      <c r="K92" s="1"/>
      <c r="L92" s="1"/>
      <c r="M92" s="1"/>
      <c r="N92" s="1"/>
      <c r="O92" s="1"/>
      <c r="P92" s="1"/>
      <c r="Q92" s="1"/>
      <c r="R92" s="1"/>
      <c r="S92" s="1"/>
      <c r="T92" s="1"/>
      <c r="U92" s="1"/>
      <c r="V92" s="1"/>
      <c r="W92" s="1"/>
      <c r="X92" s="1"/>
      <c r="Y92" s="1"/>
    </row>
    <row r="93" spans="1:25" ht="9.75" customHeight="1">
      <c r="A93" s="1">
        <v>2002</v>
      </c>
      <c r="B93" s="78">
        <f>'Table A0'!G95</f>
        <v>56793.394816871391</v>
      </c>
      <c r="C93" s="142">
        <f>100/'Table A0'!L95</f>
        <v>73.39302531872093</v>
      </c>
      <c r="D93" s="6"/>
      <c r="E93" s="1"/>
      <c r="F93" s="1"/>
      <c r="G93" s="1"/>
      <c r="H93" s="1"/>
      <c r="I93" s="1"/>
      <c r="J93" s="1"/>
      <c r="K93" s="1"/>
      <c r="L93" s="1"/>
      <c r="M93" s="1"/>
      <c r="N93" s="1"/>
      <c r="O93" s="1"/>
      <c r="P93" s="1"/>
      <c r="Q93" s="1"/>
      <c r="R93" s="1"/>
      <c r="S93" s="1"/>
      <c r="T93" s="1"/>
      <c r="U93" s="1"/>
      <c r="V93" s="1"/>
      <c r="W93" s="1"/>
      <c r="X93" s="1"/>
      <c r="Y93" s="1"/>
    </row>
    <row r="94" spans="1:25" ht="9.75" customHeight="1">
      <c r="A94" s="1">
        <v>2003</v>
      </c>
      <c r="B94" s="78">
        <f>'Table A0'!G96</f>
        <v>56014.374352603918</v>
      </c>
      <c r="C94" s="142">
        <f>100/'Table A0'!L96</f>
        <v>75.032006580569757</v>
      </c>
      <c r="D94" s="6"/>
      <c r="E94" s="1"/>
      <c r="F94" s="1"/>
      <c r="G94" s="1"/>
      <c r="H94" s="1"/>
      <c r="I94" s="1"/>
      <c r="J94" s="1"/>
      <c r="K94" s="1"/>
      <c r="L94" s="1"/>
      <c r="M94" s="1"/>
      <c r="N94" s="1"/>
      <c r="O94" s="1"/>
      <c r="P94" s="1"/>
      <c r="Q94" s="1"/>
      <c r="R94" s="1"/>
      <c r="S94" s="1"/>
      <c r="T94" s="1"/>
      <c r="U94" s="1"/>
      <c r="V94" s="1"/>
      <c r="W94" s="1"/>
      <c r="X94" s="1"/>
      <c r="Y94" s="1"/>
    </row>
    <row r="95" spans="1:25" ht="9.75" customHeight="1">
      <c r="A95" s="1">
        <v>2004</v>
      </c>
      <c r="B95" s="78">
        <f>'Table A0'!G97</f>
        <v>57531.47708138849</v>
      </c>
      <c r="C95" s="142">
        <f>100/'Table A0'!L97</f>
        <v>77.05989865031485</v>
      </c>
      <c r="D95" s="6"/>
      <c r="E95" s="1"/>
      <c r="F95" s="1"/>
      <c r="G95" s="1"/>
      <c r="H95" s="1"/>
      <c r="I95" s="1"/>
      <c r="J95" s="1"/>
      <c r="K95" s="1"/>
      <c r="L95" s="1"/>
      <c r="M95" s="1"/>
      <c r="N95" s="1"/>
      <c r="O95" s="1"/>
      <c r="P95" s="1"/>
      <c r="Q95" s="1"/>
      <c r="R95" s="1"/>
      <c r="S95" s="1"/>
      <c r="T95" s="1"/>
      <c r="U95" s="1"/>
      <c r="V95" s="1"/>
      <c r="W95" s="1"/>
      <c r="X95" s="1"/>
      <c r="Y95" s="1"/>
    </row>
    <row r="96" spans="1:25" ht="9.75" customHeight="1">
      <c r="A96" s="1">
        <v>2005</v>
      </c>
      <c r="B96" s="78">
        <f>'Table A0'!G98</f>
        <v>58787.598413650492</v>
      </c>
      <c r="C96" s="142">
        <f>100/'Table A0'!L98</f>
        <v>79.643377588483332</v>
      </c>
      <c r="D96" s="142"/>
      <c r="E96" s="1"/>
      <c r="F96" s="1"/>
      <c r="G96" s="1"/>
      <c r="H96" s="1"/>
      <c r="I96" s="1"/>
      <c r="J96" s="1"/>
      <c r="K96" s="1"/>
      <c r="L96" s="1"/>
      <c r="M96" s="1"/>
      <c r="N96" s="1"/>
      <c r="O96" s="1"/>
      <c r="P96" s="1"/>
      <c r="Q96" s="1"/>
      <c r="R96" s="1"/>
      <c r="S96" s="1"/>
      <c r="T96" s="1"/>
      <c r="U96" s="1"/>
      <c r="V96" s="1"/>
      <c r="W96" s="1"/>
      <c r="X96" s="1"/>
      <c r="Y96" s="1"/>
    </row>
    <row r="97" spans="1:25" ht="9.75" customHeight="1">
      <c r="A97" s="1">
        <f t="shared" ref="A97:A108" si="0">A96+1</f>
        <v>2006</v>
      </c>
      <c r="B97" s="78">
        <f>'Table A0'!G99</f>
        <v>59872.341106874424</v>
      </c>
      <c r="C97" s="142">
        <f>100/'Table A0'!L99</f>
        <v>82.254635870072946</v>
      </c>
      <c r="D97" s="142"/>
      <c r="E97" s="1"/>
      <c r="F97" s="1"/>
      <c r="G97" s="1"/>
      <c r="H97" s="1"/>
      <c r="I97" s="1"/>
      <c r="J97" s="1"/>
      <c r="K97" s="1"/>
      <c r="L97" s="1"/>
      <c r="M97" s="1"/>
      <c r="N97" s="1"/>
      <c r="O97" s="1"/>
      <c r="P97" s="1"/>
      <c r="Q97" s="1"/>
      <c r="R97" s="1"/>
      <c r="S97" s="1"/>
      <c r="T97" s="1"/>
      <c r="U97" s="1"/>
      <c r="V97" s="1"/>
      <c r="W97" s="1"/>
      <c r="X97" s="1"/>
      <c r="Y97" s="1"/>
    </row>
    <row r="98" spans="1:25" ht="9.75" customHeight="1">
      <c r="A98" s="1">
        <f t="shared" si="0"/>
        <v>2007</v>
      </c>
      <c r="B98" s="78">
        <f>'Table A0'!G100</f>
        <v>61568.981373624265</v>
      </c>
      <c r="C98" s="142">
        <f>100/'Table A0'!L100</f>
        <v>84.588100717450899</v>
      </c>
      <c r="D98" s="142"/>
      <c r="E98" s="1"/>
      <c r="F98" s="1"/>
      <c r="G98" s="1"/>
      <c r="H98" s="1"/>
      <c r="I98" s="1"/>
      <c r="J98" s="1"/>
      <c r="K98" s="1"/>
      <c r="L98" s="1"/>
      <c r="M98" s="1"/>
      <c r="N98" s="1"/>
      <c r="O98" s="1"/>
      <c r="P98" s="1"/>
      <c r="Q98" s="1"/>
      <c r="R98" s="1"/>
      <c r="S98" s="1"/>
      <c r="T98" s="1"/>
      <c r="U98" s="1"/>
      <c r="V98" s="1"/>
      <c r="W98" s="1"/>
      <c r="X98" s="1"/>
      <c r="Y98" s="1"/>
    </row>
    <row r="99" spans="1:25" ht="9.75" customHeight="1">
      <c r="A99" s="1">
        <f t="shared" si="0"/>
        <v>2008</v>
      </c>
      <c r="B99" s="78">
        <f>'Table A0'!G101</f>
        <v>58352.88636025344</v>
      </c>
      <c r="C99" s="142">
        <f>100/'Table A0'!L101</f>
        <v>87.835903236051195</v>
      </c>
      <c r="D99" s="142"/>
      <c r="E99" s="1"/>
      <c r="F99" s="1"/>
      <c r="G99" s="1"/>
      <c r="H99" s="1"/>
      <c r="I99" s="1"/>
      <c r="J99" s="1"/>
      <c r="K99" s="1"/>
      <c r="L99" s="1"/>
      <c r="M99" s="1"/>
      <c r="N99" s="1"/>
      <c r="O99" s="1"/>
      <c r="P99" s="1"/>
      <c r="Q99" s="1"/>
      <c r="R99" s="1"/>
      <c r="S99" s="1"/>
      <c r="T99" s="1"/>
      <c r="U99" s="1"/>
      <c r="V99" s="1"/>
      <c r="W99" s="1"/>
      <c r="X99" s="1"/>
      <c r="Y99" s="1"/>
    </row>
    <row r="100" spans="1:25" ht="9.75" customHeight="1">
      <c r="A100" s="1">
        <f t="shared" si="0"/>
        <v>2009</v>
      </c>
      <c r="B100" s="78">
        <f>'Table A0'!G102</f>
        <v>54951.377383086052</v>
      </c>
      <c r="C100" s="142">
        <f>100/'Table A0'!L102</f>
        <v>87.523402704805406</v>
      </c>
      <c r="D100" s="142"/>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f t="shared" si="0"/>
        <v>2010</v>
      </c>
      <c r="B101" s="78">
        <f>'Table A0'!G103</f>
        <v>55235.829046198043</v>
      </c>
      <c r="C101" s="142">
        <f>100/'Table A0'!L103</f>
        <v>88.959028513492072</v>
      </c>
      <c r="D101" s="142"/>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f t="shared" si="0"/>
        <v>2011</v>
      </c>
      <c r="B102" s="78">
        <f>'Table A0'!G104</f>
        <v>54835.879315440026</v>
      </c>
      <c r="C102" s="142">
        <f>100/'Table A0'!L104</f>
        <v>91.76704568916422</v>
      </c>
      <c r="D102" s="142"/>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f t="shared" si="0"/>
        <v>2012</v>
      </c>
      <c r="B103" s="78">
        <f>'Table A0'!G105</f>
        <v>56473.867666131584</v>
      </c>
      <c r="C103" s="142">
        <f>100/'Table A0'!L105</f>
        <v>93.666118760899494</v>
      </c>
      <c r="D103" s="142"/>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f t="shared" si="0"/>
        <v>2013</v>
      </c>
      <c r="B104" s="78">
        <f>'Table A0'!G106</f>
        <v>55738.153521563785</v>
      </c>
      <c r="C104" s="142">
        <f>100/'Table A0'!L106</f>
        <v>95.038102163744952</v>
      </c>
      <c r="D104" s="142"/>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f t="shared" si="0"/>
        <v>2014</v>
      </c>
      <c r="B105" s="78">
        <f>'Table A0'!G107</f>
        <v>57293.303398824661</v>
      </c>
      <c r="C105" s="142">
        <f>100/'Table A0'!L107</f>
        <v>96.579798648833616</v>
      </c>
      <c r="D105" s="142"/>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f t="shared" si="0"/>
        <v>2015</v>
      </c>
      <c r="B106" s="78">
        <f>'Table A0'!G108</f>
        <v>59153.634145802549</v>
      </c>
      <c r="C106" s="142">
        <f>100/'Table A0'!L108</f>
        <v>96.694436572175746</v>
      </c>
      <c r="D106" s="142"/>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f t="shared" si="0"/>
        <v>2016</v>
      </c>
      <c r="B107" s="78">
        <f>'Table A0'!G109</f>
        <v>57971.890576779311</v>
      </c>
      <c r="C107" s="142">
        <f>100/'Table A0'!L109</f>
        <v>97.914249350798414</v>
      </c>
      <c r="D107" s="142"/>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f t="shared" si="0"/>
        <v>2017</v>
      </c>
      <c r="B108" s="78">
        <f>'Table A0'!G110</f>
        <v>59351.066349207336</v>
      </c>
      <c r="C108" s="142">
        <f>100/'Table A0'!L110</f>
        <v>100</v>
      </c>
      <c r="D108" s="142"/>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78"/>
      <c r="C109" s="142"/>
      <c r="D109" s="142"/>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78"/>
      <c r="C110" s="142"/>
      <c r="D110" s="142"/>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8"/>
      <c r="C111" s="142"/>
      <c r="D111" s="142"/>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8"/>
      <c r="C112" s="142"/>
      <c r="D112" s="142"/>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8"/>
      <c r="C113" s="142"/>
      <c r="D113" s="142"/>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8"/>
      <c r="C114" s="142"/>
      <c r="D114" s="142"/>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8"/>
      <c r="C115" s="142"/>
      <c r="D115" s="142"/>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8"/>
      <c r="C116" s="142"/>
      <c r="D116" s="142"/>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8"/>
      <c r="C117" s="142"/>
      <c r="D117" s="142"/>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8"/>
      <c r="C118" s="142"/>
      <c r="D118" s="142"/>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8"/>
      <c r="C119" s="142"/>
      <c r="D119" s="142"/>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8"/>
      <c r="C120" s="142"/>
      <c r="D120" s="142"/>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8"/>
      <c r="C121" s="142"/>
      <c r="D121" s="142"/>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8"/>
      <c r="C122" s="142"/>
      <c r="D122" s="142"/>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8"/>
      <c r="C123" s="142"/>
      <c r="D123" s="142"/>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8"/>
      <c r="C124" s="142"/>
      <c r="D124" s="142"/>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8"/>
      <c r="C125" s="142"/>
      <c r="D125" s="142"/>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8"/>
      <c r="C126" s="142"/>
      <c r="D126" s="142"/>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8"/>
      <c r="C127" s="142"/>
      <c r="D127" s="142"/>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8"/>
      <c r="C128" s="142"/>
      <c r="D128" s="142"/>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8"/>
      <c r="C129" s="142"/>
      <c r="D129" s="142"/>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8"/>
      <c r="C130" s="142"/>
      <c r="D130" s="142"/>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8"/>
      <c r="C131" s="142"/>
      <c r="D131" s="142"/>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8"/>
      <c r="C132" s="142"/>
      <c r="D132" s="142"/>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8"/>
      <c r="C133" s="142"/>
      <c r="D133" s="142"/>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8"/>
      <c r="C134" s="142"/>
      <c r="D134" s="142"/>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8"/>
      <c r="C135" s="142"/>
      <c r="D135" s="142"/>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8"/>
      <c r="C136" s="142"/>
      <c r="D136" s="142"/>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8"/>
      <c r="C137" s="142"/>
      <c r="D137" s="142"/>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8"/>
      <c r="C138" s="142"/>
      <c r="D138" s="142"/>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8"/>
      <c r="C139" s="142"/>
      <c r="D139" s="142"/>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8"/>
      <c r="C140" s="142"/>
      <c r="D140" s="142"/>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8"/>
      <c r="C141" s="142"/>
      <c r="D141" s="142"/>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8"/>
      <c r="C142" s="142"/>
      <c r="D142" s="142"/>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8"/>
      <c r="C143" s="142"/>
      <c r="D143" s="142"/>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8"/>
      <c r="C144" s="142"/>
      <c r="D144" s="142"/>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8"/>
      <c r="C145" s="142"/>
      <c r="D145" s="142"/>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8"/>
      <c r="C146" s="142"/>
      <c r="D146" s="142"/>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8"/>
      <c r="C147" s="142"/>
      <c r="D147" s="142"/>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8"/>
      <c r="C148" s="142"/>
      <c r="D148" s="142"/>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8"/>
      <c r="C149" s="142"/>
      <c r="D149" s="142"/>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8"/>
      <c r="C150" s="142"/>
      <c r="D150" s="142"/>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8"/>
      <c r="C151" s="142"/>
      <c r="D151" s="142"/>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8"/>
      <c r="C152" s="142"/>
      <c r="D152" s="142"/>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8"/>
      <c r="C153" s="142"/>
      <c r="D153" s="142"/>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8"/>
      <c r="C154" s="142"/>
      <c r="D154" s="142"/>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8"/>
      <c r="C155" s="142"/>
      <c r="D155" s="142"/>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8"/>
      <c r="C156" s="142"/>
      <c r="D156" s="142"/>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8"/>
      <c r="C157" s="142"/>
      <c r="D157" s="142"/>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8"/>
      <c r="C158" s="142"/>
      <c r="D158" s="142"/>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8"/>
      <c r="C159" s="142"/>
      <c r="D159" s="142"/>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8"/>
      <c r="C160" s="142"/>
      <c r="D160" s="142"/>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8"/>
      <c r="C161" s="142"/>
      <c r="D161" s="142"/>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8"/>
      <c r="C162" s="142"/>
      <c r="D162" s="142"/>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8"/>
      <c r="C163" s="142"/>
      <c r="D163" s="142"/>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8"/>
      <c r="C164" s="142"/>
      <c r="D164" s="142"/>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8"/>
      <c r="C165" s="142"/>
      <c r="D165" s="142"/>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8"/>
      <c r="C166" s="142"/>
      <c r="D166" s="142"/>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8"/>
      <c r="C167" s="142"/>
      <c r="D167" s="142"/>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8"/>
      <c r="C168" s="142"/>
      <c r="D168" s="142"/>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8"/>
      <c r="C169" s="142"/>
      <c r="D169" s="142"/>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8"/>
      <c r="C170" s="142"/>
      <c r="D170" s="142"/>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8"/>
      <c r="C171" s="142"/>
      <c r="D171" s="142"/>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8"/>
      <c r="C172" s="142"/>
      <c r="D172" s="142"/>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8"/>
      <c r="C173" s="142"/>
      <c r="D173" s="142"/>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8"/>
      <c r="C174" s="142"/>
      <c r="D174" s="142"/>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8"/>
      <c r="C175" s="142"/>
      <c r="D175" s="142"/>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8"/>
      <c r="C176" s="142"/>
      <c r="D176" s="142"/>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8"/>
      <c r="C177" s="142"/>
      <c r="D177" s="142"/>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8"/>
      <c r="C178" s="142"/>
      <c r="D178" s="142"/>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8"/>
      <c r="C179" s="142"/>
      <c r="D179" s="142"/>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8"/>
      <c r="C180" s="142"/>
      <c r="D180" s="142"/>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8"/>
      <c r="C181" s="142"/>
      <c r="D181" s="142"/>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8"/>
      <c r="C182" s="142"/>
      <c r="D182" s="142"/>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8"/>
      <c r="C183" s="142"/>
      <c r="D183" s="142"/>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8"/>
      <c r="C184" s="142"/>
      <c r="D184" s="142"/>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8"/>
      <c r="C185" s="142"/>
      <c r="D185" s="142"/>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8"/>
      <c r="C186" s="142"/>
      <c r="D186" s="142"/>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8"/>
      <c r="C187" s="142"/>
      <c r="D187" s="142"/>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8"/>
      <c r="C188" s="142"/>
      <c r="D188" s="142"/>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8"/>
      <c r="C189" s="142"/>
      <c r="D189" s="142"/>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8"/>
      <c r="C190" s="142"/>
      <c r="D190" s="142"/>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8"/>
      <c r="C191" s="142"/>
      <c r="D191" s="142"/>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8"/>
      <c r="C192" s="142"/>
      <c r="D192" s="142"/>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8"/>
      <c r="C193" s="142"/>
      <c r="D193" s="142"/>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8"/>
      <c r="C194" s="142"/>
      <c r="D194" s="142"/>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8"/>
      <c r="C195" s="142"/>
      <c r="D195" s="142"/>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8"/>
      <c r="C196" s="142"/>
      <c r="D196" s="142"/>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8"/>
      <c r="C197" s="142"/>
      <c r="D197" s="142"/>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8"/>
      <c r="C198" s="142"/>
      <c r="D198" s="142"/>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8"/>
      <c r="C199" s="142"/>
      <c r="D199" s="142"/>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8"/>
      <c r="C200" s="142"/>
      <c r="D200" s="142"/>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8"/>
      <c r="C201" s="142"/>
      <c r="D201" s="142"/>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8"/>
      <c r="C202" s="142"/>
      <c r="D202" s="142"/>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8"/>
      <c r="C203" s="142"/>
      <c r="D203" s="142"/>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8"/>
      <c r="C204" s="142"/>
      <c r="D204" s="142"/>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8"/>
      <c r="C205" s="142"/>
      <c r="D205" s="142"/>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8"/>
      <c r="C206" s="142"/>
      <c r="D206" s="142"/>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8"/>
      <c r="C207" s="142"/>
      <c r="D207" s="142"/>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8"/>
      <c r="C208" s="142"/>
      <c r="D208" s="142"/>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8"/>
      <c r="C209" s="142"/>
      <c r="D209" s="142"/>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8"/>
      <c r="C210" s="142"/>
      <c r="D210" s="142"/>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8"/>
      <c r="C211" s="142"/>
      <c r="D211" s="142"/>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8"/>
      <c r="C212" s="142"/>
      <c r="D212" s="142"/>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8"/>
      <c r="C213" s="142"/>
      <c r="D213" s="142"/>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8"/>
      <c r="C214" s="142"/>
      <c r="D214" s="142"/>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8"/>
      <c r="C215" s="142"/>
      <c r="D215" s="142"/>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8"/>
      <c r="C216" s="142"/>
      <c r="D216" s="142"/>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8"/>
      <c r="C217" s="142"/>
      <c r="D217" s="142"/>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8"/>
      <c r="C218" s="142"/>
      <c r="D218" s="142"/>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8"/>
      <c r="C219" s="142"/>
      <c r="D219" s="142"/>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8"/>
      <c r="C220" s="142"/>
      <c r="D220" s="142"/>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8"/>
      <c r="C221" s="142"/>
      <c r="D221" s="142"/>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8"/>
      <c r="C222" s="142"/>
      <c r="D222" s="142"/>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8"/>
      <c r="C223" s="142"/>
      <c r="D223" s="142"/>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8"/>
      <c r="C224" s="142"/>
      <c r="D224" s="142"/>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8"/>
      <c r="C225" s="142"/>
      <c r="D225" s="142"/>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8"/>
      <c r="C226" s="142"/>
      <c r="D226" s="142"/>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8"/>
      <c r="C227" s="142"/>
      <c r="D227" s="142"/>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8"/>
      <c r="C228" s="142"/>
      <c r="D228" s="142"/>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8"/>
      <c r="C229" s="142"/>
      <c r="D229" s="142"/>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8"/>
      <c r="C230" s="142"/>
      <c r="D230" s="142"/>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8"/>
      <c r="C231" s="142"/>
      <c r="D231" s="142"/>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8"/>
      <c r="C232" s="142"/>
      <c r="D232" s="142"/>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8"/>
      <c r="C233" s="142"/>
      <c r="D233" s="142"/>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8"/>
      <c r="C234" s="142"/>
      <c r="D234" s="142"/>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8"/>
      <c r="C235" s="142"/>
      <c r="D235" s="142"/>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8"/>
      <c r="C236" s="142"/>
      <c r="D236" s="142"/>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8"/>
      <c r="C237" s="142"/>
      <c r="D237" s="142"/>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8"/>
      <c r="C238" s="142"/>
      <c r="D238" s="142"/>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8"/>
      <c r="C239" s="142"/>
      <c r="D239" s="142"/>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8"/>
      <c r="C240" s="142"/>
      <c r="D240" s="142"/>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8"/>
      <c r="C241" s="142"/>
      <c r="D241" s="142"/>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8"/>
      <c r="C242" s="142"/>
      <c r="D242" s="142"/>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8"/>
      <c r="C243" s="142"/>
      <c r="D243" s="142"/>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8"/>
      <c r="C244" s="142"/>
      <c r="D244" s="142"/>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8"/>
      <c r="C245" s="142"/>
      <c r="D245" s="142"/>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8"/>
      <c r="C246" s="142"/>
      <c r="D246" s="142"/>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8"/>
      <c r="C247" s="142"/>
      <c r="D247" s="142"/>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8"/>
      <c r="C248" s="142"/>
      <c r="D248" s="142"/>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8"/>
      <c r="C249" s="142"/>
      <c r="D249" s="142"/>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8"/>
      <c r="C250" s="142"/>
      <c r="D250" s="142"/>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8"/>
      <c r="C251" s="142"/>
      <c r="D251" s="142"/>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8"/>
      <c r="C252" s="142"/>
      <c r="D252" s="142"/>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8"/>
      <c r="C253" s="142"/>
      <c r="D253" s="142"/>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8"/>
      <c r="C254" s="142"/>
      <c r="D254" s="142"/>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8"/>
      <c r="C255" s="142"/>
      <c r="D255" s="142"/>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8"/>
      <c r="C256" s="142"/>
      <c r="D256" s="142"/>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8"/>
      <c r="C257" s="142"/>
      <c r="D257" s="142"/>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8"/>
      <c r="C258" s="142"/>
      <c r="D258" s="142"/>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8"/>
      <c r="C259" s="142"/>
      <c r="D259" s="142"/>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8"/>
      <c r="C260" s="142"/>
      <c r="D260" s="142"/>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8"/>
      <c r="C261" s="142"/>
      <c r="D261" s="142"/>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8"/>
      <c r="C262" s="142"/>
      <c r="D262" s="142"/>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8"/>
      <c r="C263" s="142"/>
      <c r="D263" s="142"/>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8"/>
      <c r="C264" s="142"/>
      <c r="D264" s="142"/>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8"/>
      <c r="C265" s="142"/>
      <c r="D265" s="142"/>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8"/>
      <c r="C266" s="142"/>
      <c r="D266" s="142"/>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8"/>
      <c r="C267" s="142"/>
      <c r="D267" s="142"/>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8"/>
      <c r="C268" s="142"/>
      <c r="D268" s="142"/>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8"/>
      <c r="C269" s="142"/>
      <c r="D269" s="142"/>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8"/>
      <c r="C270" s="142"/>
      <c r="D270" s="142"/>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8"/>
      <c r="C271" s="142"/>
      <c r="D271" s="142"/>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8"/>
      <c r="C272" s="142"/>
      <c r="D272" s="142"/>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8"/>
      <c r="C273" s="142"/>
      <c r="D273" s="142"/>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8"/>
      <c r="C274" s="142"/>
      <c r="D274" s="142"/>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8"/>
      <c r="C275" s="142"/>
      <c r="D275" s="142"/>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8"/>
      <c r="C276" s="142"/>
      <c r="D276" s="142"/>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8"/>
      <c r="C277" s="142"/>
      <c r="D277" s="142"/>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8"/>
      <c r="C278" s="142"/>
      <c r="D278" s="142"/>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8"/>
      <c r="C279" s="142"/>
      <c r="D279" s="142"/>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8"/>
      <c r="C280" s="142"/>
      <c r="D280" s="142"/>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8"/>
      <c r="C281" s="142"/>
      <c r="D281" s="142"/>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8"/>
      <c r="C282" s="142"/>
      <c r="D282" s="142"/>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8"/>
      <c r="C283" s="142"/>
      <c r="D283" s="142"/>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8"/>
      <c r="C284" s="142"/>
      <c r="D284" s="142"/>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8"/>
      <c r="C285" s="142"/>
      <c r="D285" s="142"/>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8"/>
      <c r="C286" s="142"/>
      <c r="D286" s="142"/>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8"/>
      <c r="C287" s="142"/>
      <c r="D287" s="142"/>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8"/>
      <c r="C288" s="142"/>
      <c r="D288" s="142"/>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8"/>
      <c r="C289" s="142"/>
      <c r="D289" s="142"/>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8"/>
      <c r="C290" s="142"/>
      <c r="D290" s="142"/>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8"/>
      <c r="C291" s="142"/>
      <c r="D291" s="142"/>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8"/>
      <c r="C292" s="142"/>
      <c r="D292" s="142"/>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8"/>
      <c r="C293" s="142"/>
      <c r="D293" s="142"/>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8"/>
      <c r="C294" s="142"/>
      <c r="D294" s="142"/>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8"/>
      <c r="C295" s="142"/>
      <c r="D295" s="142"/>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8"/>
      <c r="C296" s="142"/>
      <c r="D296" s="142"/>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8"/>
      <c r="C297" s="142"/>
      <c r="D297" s="142"/>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8"/>
      <c r="C298" s="142"/>
      <c r="D298" s="142"/>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8"/>
      <c r="C299" s="142"/>
      <c r="D299" s="142"/>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8"/>
      <c r="C300" s="142"/>
      <c r="D300" s="142"/>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8"/>
      <c r="C301" s="142"/>
      <c r="D301" s="142"/>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8"/>
      <c r="C302" s="142"/>
      <c r="D302" s="142"/>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8"/>
      <c r="C303" s="142"/>
      <c r="D303" s="142"/>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8"/>
      <c r="C304" s="142"/>
      <c r="D304" s="142"/>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8"/>
      <c r="C305" s="142"/>
      <c r="D305" s="142"/>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8"/>
      <c r="C306" s="142"/>
      <c r="D306" s="142"/>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8"/>
      <c r="C307" s="142"/>
      <c r="D307" s="142"/>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8"/>
      <c r="C308" s="142"/>
      <c r="D308" s="142"/>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8"/>
      <c r="C309" s="142"/>
      <c r="D309" s="142"/>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8"/>
      <c r="C310" s="142"/>
      <c r="D310" s="142"/>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8"/>
      <c r="C311" s="142"/>
      <c r="D311" s="142"/>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8"/>
      <c r="C312" s="142"/>
      <c r="D312" s="142"/>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8"/>
      <c r="C313" s="142"/>
      <c r="D313" s="142"/>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8"/>
      <c r="C314" s="142"/>
      <c r="D314" s="142"/>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8"/>
      <c r="C315" s="142"/>
      <c r="D315" s="142"/>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8"/>
      <c r="C316" s="142"/>
      <c r="D316" s="142"/>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8"/>
      <c r="C317" s="142"/>
      <c r="D317" s="142"/>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8"/>
      <c r="C318" s="142"/>
      <c r="D318" s="142"/>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8"/>
      <c r="C319" s="142"/>
      <c r="D319" s="142"/>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8"/>
      <c r="C320" s="142"/>
      <c r="D320" s="142"/>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8"/>
      <c r="C321" s="142"/>
      <c r="D321" s="142"/>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8"/>
      <c r="C322" s="142"/>
      <c r="D322" s="142"/>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8"/>
      <c r="C323" s="142"/>
      <c r="D323" s="142"/>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8"/>
      <c r="C324" s="142"/>
      <c r="D324" s="142"/>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8"/>
      <c r="C325" s="142"/>
      <c r="D325" s="142"/>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8"/>
      <c r="C326" s="142"/>
      <c r="D326" s="142"/>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8"/>
      <c r="C327" s="142"/>
      <c r="D327" s="142"/>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8"/>
      <c r="C328" s="142"/>
      <c r="D328" s="142"/>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8"/>
      <c r="C329" s="142"/>
      <c r="D329" s="142"/>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8"/>
      <c r="C330" s="142"/>
      <c r="D330" s="142"/>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8"/>
      <c r="C331" s="142"/>
      <c r="D331" s="142"/>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8"/>
      <c r="C332" s="142"/>
      <c r="D332" s="142"/>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8"/>
      <c r="C333" s="142"/>
      <c r="D333" s="142"/>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8"/>
      <c r="C334" s="142"/>
      <c r="D334" s="142"/>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8"/>
      <c r="C335" s="142"/>
      <c r="D335" s="142"/>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8"/>
      <c r="C336" s="142"/>
      <c r="D336" s="142"/>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8"/>
      <c r="C337" s="142"/>
      <c r="D337" s="142"/>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8"/>
      <c r="C338" s="142"/>
      <c r="D338" s="142"/>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8"/>
      <c r="C339" s="142"/>
      <c r="D339" s="142"/>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8"/>
      <c r="C340" s="142"/>
      <c r="D340" s="142"/>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8"/>
      <c r="C341" s="142"/>
      <c r="D341" s="142"/>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8"/>
      <c r="C342" s="142"/>
      <c r="D342" s="142"/>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8"/>
      <c r="C343" s="142"/>
      <c r="D343" s="142"/>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8"/>
      <c r="C344" s="142"/>
      <c r="D344" s="142"/>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8"/>
      <c r="C345" s="142"/>
      <c r="D345" s="142"/>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8"/>
      <c r="C346" s="142"/>
      <c r="D346" s="142"/>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8"/>
      <c r="C347" s="142"/>
      <c r="D347" s="142"/>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8"/>
      <c r="C348" s="142"/>
      <c r="D348" s="142"/>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8"/>
      <c r="C349" s="142"/>
      <c r="D349" s="142"/>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8"/>
      <c r="C350" s="142"/>
      <c r="D350" s="142"/>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8"/>
      <c r="C351" s="142"/>
      <c r="D351" s="142"/>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8"/>
      <c r="C352" s="142"/>
      <c r="D352" s="142"/>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8"/>
      <c r="C353" s="142"/>
      <c r="D353" s="142"/>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8"/>
      <c r="C354" s="142"/>
      <c r="D354" s="142"/>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8"/>
      <c r="C355" s="142"/>
      <c r="D355" s="142"/>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8"/>
      <c r="C356" s="142"/>
      <c r="D356" s="142"/>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8"/>
      <c r="C357" s="142"/>
      <c r="D357" s="142"/>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8"/>
      <c r="C358" s="142"/>
      <c r="D358" s="142"/>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8"/>
      <c r="C359" s="142"/>
      <c r="D359" s="142"/>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8"/>
      <c r="C360" s="142"/>
      <c r="D360" s="142"/>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8"/>
      <c r="C361" s="142"/>
      <c r="D361" s="142"/>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8"/>
      <c r="C362" s="142"/>
      <c r="D362" s="142"/>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8"/>
      <c r="C363" s="142"/>
      <c r="D363" s="142"/>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8"/>
      <c r="C364" s="142"/>
      <c r="D364" s="142"/>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8"/>
      <c r="C365" s="142"/>
      <c r="D365" s="142"/>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8"/>
      <c r="C366" s="142"/>
      <c r="D366" s="142"/>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8"/>
      <c r="C367" s="142"/>
      <c r="D367" s="142"/>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8"/>
      <c r="C368" s="142"/>
      <c r="D368" s="142"/>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8"/>
      <c r="C369" s="142"/>
      <c r="D369" s="142"/>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8"/>
      <c r="C370" s="142"/>
      <c r="D370" s="142"/>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8"/>
      <c r="C371" s="142"/>
      <c r="D371" s="142"/>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8"/>
      <c r="C372" s="142"/>
      <c r="D372" s="142"/>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8"/>
      <c r="C373" s="142"/>
      <c r="D373" s="142"/>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8"/>
      <c r="C374" s="142"/>
      <c r="D374" s="142"/>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8"/>
      <c r="C375" s="142"/>
      <c r="D375" s="142"/>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8"/>
      <c r="C376" s="142"/>
      <c r="D376" s="142"/>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8"/>
      <c r="C377" s="142"/>
      <c r="D377" s="142"/>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8"/>
      <c r="C378" s="142"/>
      <c r="D378" s="142"/>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8"/>
      <c r="C379" s="142"/>
      <c r="D379" s="142"/>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8"/>
      <c r="C380" s="142"/>
      <c r="D380" s="142"/>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8"/>
      <c r="C381" s="142"/>
      <c r="D381" s="142"/>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8"/>
      <c r="C382" s="142"/>
      <c r="D382" s="142"/>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8"/>
      <c r="C383" s="142"/>
      <c r="D383" s="142"/>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8"/>
      <c r="C384" s="142"/>
      <c r="D384" s="142"/>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8"/>
      <c r="C385" s="142"/>
      <c r="D385" s="142"/>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8"/>
      <c r="C386" s="142"/>
      <c r="D386" s="142"/>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8"/>
      <c r="C387" s="142"/>
      <c r="D387" s="142"/>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8"/>
      <c r="C388" s="142"/>
      <c r="D388" s="142"/>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8"/>
      <c r="C389" s="142"/>
      <c r="D389" s="142"/>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8"/>
      <c r="C390" s="142"/>
      <c r="D390" s="142"/>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8"/>
      <c r="C391" s="142"/>
      <c r="D391" s="142"/>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8"/>
      <c r="C392" s="142"/>
      <c r="D392" s="142"/>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8"/>
      <c r="C393" s="142"/>
      <c r="D393" s="142"/>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8"/>
      <c r="C394" s="142"/>
      <c r="D394" s="142"/>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8"/>
      <c r="C395" s="142"/>
      <c r="D395" s="142"/>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8"/>
      <c r="C396" s="142"/>
      <c r="D396" s="142"/>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8"/>
      <c r="C397" s="142"/>
      <c r="D397" s="142"/>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8"/>
      <c r="C398" s="142"/>
      <c r="D398" s="142"/>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8"/>
      <c r="C399" s="142"/>
      <c r="D399" s="142"/>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8"/>
      <c r="C400" s="142"/>
      <c r="D400" s="142"/>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8"/>
      <c r="C401" s="142"/>
      <c r="D401" s="142"/>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8"/>
      <c r="C402" s="142"/>
      <c r="D402" s="142"/>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8"/>
      <c r="C403" s="142"/>
      <c r="D403" s="142"/>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8"/>
      <c r="C404" s="142"/>
      <c r="D404" s="142"/>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8"/>
      <c r="C405" s="142"/>
      <c r="D405" s="142"/>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8"/>
      <c r="C406" s="142"/>
      <c r="D406" s="142"/>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8"/>
      <c r="C407" s="142"/>
      <c r="D407" s="142"/>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8"/>
      <c r="C408" s="142"/>
      <c r="D408" s="142"/>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8"/>
      <c r="C409" s="142"/>
      <c r="D409" s="142"/>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8"/>
      <c r="C410" s="142"/>
      <c r="D410" s="142"/>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8"/>
      <c r="C411" s="142"/>
      <c r="D411" s="142"/>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8"/>
      <c r="C412" s="142"/>
      <c r="D412" s="142"/>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8"/>
      <c r="C413" s="142"/>
      <c r="D413" s="142"/>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8"/>
      <c r="C414" s="142"/>
      <c r="D414" s="142"/>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8"/>
      <c r="C415" s="142"/>
      <c r="D415" s="142"/>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8"/>
      <c r="C416" s="142"/>
      <c r="D416" s="142"/>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8"/>
      <c r="C417" s="142"/>
      <c r="D417" s="142"/>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8"/>
      <c r="C418" s="142"/>
      <c r="D418" s="142"/>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8"/>
      <c r="C419" s="142"/>
      <c r="D419" s="142"/>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8"/>
      <c r="C420" s="142"/>
      <c r="D420" s="142"/>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8"/>
      <c r="C421" s="142"/>
      <c r="D421" s="142"/>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8"/>
      <c r="C422" s="142"/>
      <c r="D422" s="142"/>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8"/>
      <c r="C423" s="142"/>
      <c r="D423" s="142"/>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8"/>
      <c r="C424" s="142"/>
      <c r="D424" s="142"/>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8"/>
      <c r="C425" s="142"/>
      <c r="D425" s="142"/>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8"/>
      <c r="C426" s="142"/>
      <c r="D426" s="142"/>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8"/>
      <c r="C427" s="142"/>
      <c r="D427" s="142"/>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8"/>
      <c r="C428" s="142"/>
      <c r="D428" s="142"/>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8"/>
      <c r="C429" s="142"/>
      <c r="D429" s="142"/>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8"/>
      <c r="C430" s="142"/>
      <c r="D430" s="142"/>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8"/>
      <c r="C431" s="142"/>
      <c r="D431" s="142"/>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8"/>
      <c r="C432" s="142"/>
      <c r="D432" s="142"/>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8"/>
      <c r="C433" s="142"/>
      <c r="D433" s="142"/>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8"/>
      <c r="C434" s="142"/>
      <c r="D434" s="142"/>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8"/>
      <c r="C435" s="142"/>
      <c r="D435" s="142"/>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8"/>
      <c r="C436" s="142"/>
      <c r="D436" s="142"/>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8"/>
      <c r="C437" s="142"/>
      <c r="D437" s="142"/>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8"/>
      <c r="C438" s="142"/>
      <c r="D438" s="142"/>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8"/>
      <c r="C439" s="142"/>
      <c r="D439" s="142"/>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8"/>
      <c r="C440" s="142"/>
      <c r="D440" s="142"/>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8"/>
      <c r="C441" s="142"/>
      <c r="D441" s="142"/>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8"/>
      <c r="C442" s="142"/>
      <c r="D442" s="142"/>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8"/>
      <c r="C443" s="142"/>
      <c r="D443" s="142"/>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8"/>
      <c r="C444" s="142"/>
      <c r="D444" s="142"/>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8"/>
      <c r="C445" s="142"/>
      <c r="D445" s="142"/>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8"/>
      <c r="C446" s="142"/>
      <c r="D446" s="142"/>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8"/>
      <c r="C447" s="142"/>
      <c r="D447" s="142"/>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8"/>
      <c r="C448" s="142"/>
      <c r="D448" s="142"/>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8"/>
      <c r="C449" s="142"/>
      <c r="D449" s="142"/>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8"/>
      <c r="C450" s="142"/>
      <c r="D450" s="142"/>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8"/>
      <c r="C451" s="142"/>
      <c r="D451" s="142"/>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8"/>
      <c r="C452" s="142"/>
      <c r="D452" s="142"/>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8"/>
      <c r="C453" s="142"/>
      <c r="D453" s="142"/>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8"/>
      <c r="C454" s="142"/>
      <c r="D454" s="142"/>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8"/>
      <c r="C455" s="142"/>
      <c r="D455" s="142"/>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8"/>
      <c r="C456" s="142"/>
      <c r="D456" s="142"/>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8"/>
      <c r="C457" s="142"/>
      <c r="D457" s="142"/>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8"/>
      <c r="C458" s="142"/>
      <c r="D458" s="142"/>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8"/>
      <c r="C459" s="142"/>
      <c r="D459" s="142"/>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8"/>
      <c r="C460" s="142"/>
      <c r="D460" s="142"/>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8"/>
      <c r="C461" s="142"/>
      <c r="D461" s="142"/>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8"/>
      <c r="C462" s="142"/>
      <c r="D462" s="142"/>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8"/>
      <c r="C463" s="142"/>
      <c r="D463" s="142"/>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8"/>
      <c r="C464" s="142"/>
      <c r="D464" s="142"/>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8"/>
      <c r="C465" s="142"/>
      <c r="D465" s="142"/>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8"/>
      <c r="C466" s="142"/>
      <c r="D466" s="142"/>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8"/>
      <c r="C467" s="142"/>
      <c r="D467" s="142"/>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8"/>
      <c r="C468" s="142"/>
      <c r="D468" s="142"/>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8"/>
      <c r="C469" s="142"/>
      <c r="D469" s="142"/>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8"/>
      <c r="C470" s="142"/>
      <c r="D470" s="142"/>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8"/>
      <c r="C471" s="142"/>
      <c r="D471" s="142"/>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8"/>
      <c r="C472" s="142"/>
      <c r="D472" s="142"/>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8"/>
      <c r="C473" s="142"/>
      <c r="D473" s="142"/>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8"/>
      <c r="C474" s="142"/>
      <c r="D474" s="142"/>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8"/>
      <c r="C475" s="142"/>
      <c r="D475" s="142"/>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8"/>
      <c r="C476" s="142"/>
      <c r="D476" s="142"/>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8"/>
      <c r="C477" s="142"/>
      <c r="D477" s="142"/>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8"/>
      <c r="C478" s="142"/>
      <c r="D478" s="142"/>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8"/>
      <c r="C479" s="142"/>
      <c r="D479" s="142"/>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8"/>
      <c r="C480" s="142"/>
      <c r="D480" s="142"/>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8"/>
      <c r="C481" s="142"/>
      <c r="D481" s="142"/>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8"/>
      <c r="C482" s="142"/>
      <c r="D482" s="142"/>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8"/>
      <c r="C483" s="142"/>
      <c r="D483" s="142"/>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8"/>
      <c r="C484" s="142"/>
      <c r="D484" s="142"/>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8"/>
      <c r="C485" s="142"/>
      <c r="D485" s="142"/>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8"/>
      <c r="C486" s="142"/>
      <c r="D486" s="142"/>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8"/>
      <c r="C487" s="142"/>
      <c r="D487" s="142"/>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8"/>
      <c r="C488" s="142"/>
      <c r="D488" s="142"/>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8"/>
      <c r="C489" s="142"/>
      <c r="D489" s="142"/>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8"/>
      <c r="C490" s="142"/>
      <c r="D490" s="142"/>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8"/>
      <c r="C491" s="142"/>
      <c r="D491" s="142"/>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8"/>
      <c r="C492" s="142"/>
      <c r="D492" s="142"/>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8"/>
      <c r="C493" s="142"/>
      <c r="D493" s="142"/>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8"/>
      <c r="C494" s="142"/>
      <c r="D494" s="142"/>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8"/>
      <c r="C495" s="142"/>
      <c r="D495" s="142"/>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8"/>
      <c r="C496" s="142"/>
      <c r="D496" s="142"/>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8"/>
      <c r="C497" s="142"/>
      <c r="D497" s="142"/>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8"/>
      <c r="C498" s="142"/>
      <c r="D498" s="142"/>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8"/>
      <c r="C499" s="142"/>
      <c r="D499" s="142"/>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8"/>
      <c r="C500" s="142"/>
      <c r="D500" s="142"/>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8"/>
      <c r="C501" s="142"/>
      <c r="D501" s="142"/>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8"/>
      <c r="C502" s="142"/>
      <c r="D502" s="142"/>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8"/>
      <c r="C503" s="142"/>
      <c r="D503" s="142"/>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8"/>
      <c r="C504" s="142"/>
      <c r="D504" s="142"/>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8"/>
      <c r="C505" s="142"/>
      <c r="D505" s="142"/>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8"/>
      <c r="C506" s="142"/>
      <c r="D506" s="142"/>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8"/>
      <c r="C507" s="142"/>
      <c r="D507" s="142"/>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8"/>
      <c r="C508" s="142"/>
      <c r="D508" s="142"/>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8"/>
      <c r="C509" s="142"/>
      <c r="D509" s="142"/>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8"/>
      <c r="C510" s="142"/>
      <c r="D510" s="142"/>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8"/>
      <c r="C511" s="142"/>
      <c r="D511" s="142"/>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8"/>
      <c r="C512" s="142"/>
      <c r="D512" s="142"/>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8"/>
      <c r="C513" s="142"/>
      <c r="D513" s="142"/>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8"/>
      <c r="C514" s="142"/>
      <c r="D514" s="142"/>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8"/>
      <c r="C515" s="142"/>
      <c r="D515" s="142"/>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8"/>
      <c r="C516" s="142"/>
      <c r="D516" s="142"/>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8"/>
      <c r="C517" s="142"/>
      <c r="D517" s="142"/>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8"/>
      <c r="C518" s="142"/>
      <c r="D518" s="142"/>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8"/>
      <c r="C519" s="142"/>
      <c r="D519" s="142"/>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8"/>
      <c r="C520" s="142"/>
      <c r="D520" s="142"/>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8"/>
      <c r="C521" s="142"/>
      <c r="D521" s="142"/>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8"/>
      <c r="C522" s="142"/>
      <c r="D522" s="142"/>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8"/>
      <c r="C523" s="142"/>
      <c r="D523" s="142"/>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8"/>
      <c r="C524" s="142"/>
      <c r="D524" s="142"/>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8"/>
      <c r="C525" s="142"/>
      <c r="D525" s="142"/>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8"/>
      <c r="C526" s="142"/>
      <c r="D526" s="142"/>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8"/>
      <c r="C527" s="142"/>
      <c r="D527" s="142"/>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8"/>
      <c r="C528" s="142"/>
      <c r="D528" s="142"/>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8"/>
      <c r="C529" s="142"/>
      <c r="D529" s="142"/>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8"/>
      <c r="C530" s="142"/>
      <c r="D530" s="142"/>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8"/>
      <c r="C531" s="142"/>
      <c r="D531" s="142"/>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8"/>
      <c r="C532" s="142"/>
      <c r="D532" s="142"/>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8"/>
      <c r="C533" s="142"/>
      <c r="D533" s="142"/>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8"/>
      <c r="C534" s="142"/>
      <c r="D534" s="142"/>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8"/>
      <c r="C535" s="142"/>
      <c r="D535" s="142"/>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8"/>
      <c r="C536" s="142"/>
      <c r="D536" s="142"/>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8"/>
      <c r="C537" s="142"/>
      <c r="D537" s="142"/>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8"/>
      <c r="C538" s="142"/>
      <c r="D538" s="142"/>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8"/>
      <c r="C539" s="142"/>
      <c r="D539" s="142"/>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8"/>
      <c r="C540" s="142"/>
      <c r="D540" s="142"/>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8"/>
      <c r="C541" s="142"/>
      <c r="D541" s="142"/>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8"/>
      <c r="C542" s="142"/>
      <c r="D542" s="142"/>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8"/>
      <c r="C543" s="142"/>
      <c r="D543" s="142"/>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8"/>
      <c r="C544" s="142"/>
      <c r="D544" s="142"/>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8"/>
      <c r="C545" s="142"/>
      <c r="D545" s="142"/>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8"/>
      <c r="C546" s="142"/>
      <c r="D546" s="142"/>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8"/>
      <c r="C547" s="142"/>
      <c r="D547" s="142"/>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8"/>
      <c r="C548" s="142"/>
      <c r="D548" s="142"/>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8"/>
      <c r="C549" s="142"/>
      <c r="D549" s="142"/>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8"/>
      <c r="C550" s="142"/>
      <c r="D550" s="142"/>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8"/>
      <c r="C551" s="142"/>
      <c r="D551" s="142"/>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8"/>
      <c r="C552" s="142"/>
      <c r="D552" s="142"/>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8"/>
      <c r="C553" s="142"/>
      <c r="D553" s="142"/>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8"/>
      <c r="C554" s="142"/>
      <c r="D554" s="142"/>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8"/>
      <c r="C555" s="142"/>
      <c r="D555" s="142"/>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8"/>
      <c r="C556" s="142"/>
      <c r="D556" s="142"/>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8"/>
      <c r="C557" s="142"/>
      <c r="D557" s="142"/>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8"/>
      <c r="C558" s="142"/>
      <c r="D558" s="142"/>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8"/>
      <c r="C559" s="142"/>
      <c r="D559" s="142"/>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8"/>
      <c r="C560" s="142"/>
      <c r="D560" s="142"/>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8"/>
      <c r="C561" s="142"/>
      <c r="D561" s="142"/>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8"/>
      <c r="C562" s="142"/>
      <c r="D562" s="142"/>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8"/>
      <c r="C563" s="142"/>
      <c r="D563" s="142"/>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8"/>
      <c r="C564" s="142"/>
      <c r="D564" s="142"/>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8"/>
      <c r="C565" s="142"/>
      <c r="D565" s="142"/>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8"/>
      <c r="C566" s="142"/>
      <c r="D566" s="142"/>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8"/>
      <c r="C567" s="142"/>
      <c r="D567" s="142"/>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8"/>
      <c r="C568" s="142"/>
      <c r="D568" s="142"/>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8"/>
      <c r="C569" s="142"/>
      <c r="D569" s="142"/>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8"/>
      <c r="C570" s="142"/>
      <c r="D570" s="142"/>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8"/>
      <c r="C571" s="142"/>
      <c r="D571" s="142"/>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8"/>
      <c r="C572" s="142"/>
      <c r="D572" s="142"/>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8"/>
      <c r="C573" s="142"/>
      <c r="D573" s="142"/>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8"/>
      <c r="C574" s="142"/>
      <c r="D574" s="142"/>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8"/>
      <c r="C575" s="142"/>
      <c r="D575" s="142"/>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8"/>
      <c r="C576" s="142"/>
      <c r="D576" s="142"/>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8"/>
      <c r="C577" s="142"/>
      <c r="D577" s="142"/>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8"/>
      <c r="C578" s="142"/>
      <c r="D578" s="142"/>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8"/>
      <c r="C579" s="142"/>
      <c r="D579" s="142"/>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8"/>
      <c r="C580" s="142"/>
      <c r="D580" s="142"/>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8"/>
      <c r="C581" s="142"/>
      <c r="D581" s="142"/>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8"/>
      <c r="C582" s="142"/>
      <c r="D582" s="142"/>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8"/>
      <c r="C583" s="142"/>
      <c r="D583" s="142"/>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8"/>
      <c r="C584" s="142"/>
      <c r="D584" s="142"/>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8"/>
      <c r="C585" s="142"/>
      <c r="D585" s="142"/>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8"/>
      <c r="C586" s="142"/>
      <c r="D586" s="142"/>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8"/>
      <c r="C587" s="142"/>
      <c r="D587" s="142"/>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8"/>
      <c r="C588" s="142"/>
      <c r="D588" s="142"/>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8"/>
      <c r="C589" s="142"/>
      <c r="D589" s="142"/>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8"/>
      <c r="C590" s="142"/>
      <c r="D590" s="142"/>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8"/>
      <c r="C591" s="142"/>
      <c r="D591" s="142"/>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8"/>
      <c r="C592" s="142"/>
      <c r="D592" s="142"/>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8"/>
      <c r="C593" s="142"/>
      <c r="D593" s="142"/>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8"/>
      <c r="C594" s="142"/>
      <c r="D594" s="142"/>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8"/>
      <c r="C595" s="142"/>
      <c r="D595" s="142"/>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8"/>
      <c r="C596" s="142"/>
      <c r="D596" s="142"/>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8"/>
      <c r="C597" s="142"/>
      <c r="D597" s="142"/>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8"/>
      <c r="C598" s="142"/>
      <c r="D598" s="142"/>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8"/>
      <c r="C599" s="142"/>
      <c r="D599" s="142"/>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8"/>
      <c r="C600" s="142"/>
      <c r="D600" s="142"/>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8"/>
      <c r="C601" s="142"/>
      <c r="D601" s="142"/>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8"/>
      <c r="C602" s="142"/>
      <c r="D602" s="142"/>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8"/>
      <c r="C603" s="142"/>
      <c r="D603" s="142"/>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8"/>
      <c r="C604" s="142"/>
      <c r="D604" s="142"/>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8"/>
      <c r="C605" s="142"/>
      <c r="D605" s="142"/>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8"/>
      <c r="C606" s="142"/>
      <c r="D606" s="142"/>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8"/>
      <c r="C607" s="142"/>
      <c r="D607" s="142"/>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8"/>
      <c r="C608" s="142"/>
      <c r="D608" s="142"/>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8"/>
      <c r="C609" s="142"/>
      <c r="D609" s="142"/>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8"/>
      <c r="C610" s="142"/>
      <c r="D610" s="142"/>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8"/>
      <c r="C611" s="142"/>
      <c r="D611" s="142"/>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8"/>
      <c r="C612" s="142"/>
      <c r="D612" s="142"/>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8"/>
      <c r="C613" s="142"/>
      <c r="D613" s="142"/>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8"/>
      <c r="C614" s="142"/>
      <c r="D614" s="142"/>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8"/>
      <c r="C615" s="142"/>
      <c r="D615" s="142"/>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8"/>
      <c r="C616" s="142"/>
      <c r="D616" s="142"/>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8"/>
      <c r="C617" s="142"/>
      <c r="D617" s="142"/>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8"/>
      <c r="C618" s="142"/>
      <c r="D618" s="142"/>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8"/>
      <c r="C619" s="142"/>
      <c r="D619" s="142"/>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8"/>
      <c r="C620" s="142"/>
      <c r="D620" s="142"/>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8"/>
      <c r="C621" s="142"/>
      <c r="D621" s="142"/>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8"/>
      <c r="C622" s="142"/>
      <c r="D622" s="142"/>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8"/>
      <c r="C623" s="142"/>
      <c r="D623" s="142"/>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8"/>
      <c r="C624" s="142"/>
      <c r="D624" s="142"/>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8"/>
      <c r="C625" s="142"/>
      <c r="D625" s="142"/>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8"/>
      <c r="C626" s="142"/>
      <c r="D626" s="142"/>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8"/>
      <c r="C627" s="142"/>
      <c r="D627" s="142"/>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8"/>
      <c r="C628" s="142"/>
      <c r="D628" s="142"/>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8"/>
      <c r="C629" s="142"/>
      <c r="D629" s="142"/>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8"/>
      <c r="C630" s="142"/>
      <c r="D630" s="142"/>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8"/>
      <c r="C631" s="142"/>
      <c r="D631" s="142"/>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8"/>
      <c r="C632" s="142"/>
      <c r="D632" s="142"/>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8"/>
      <c r="C633" s="142"/>
      <c r="D633" s="142"/>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8"/>
      <c r="C634" s="142"/>
      <c r="D634" s="142"/>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8"/>
      <c r="C635" s="142"/>
      <c r="D635" s="142"/>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8"/>
      <c r="C636" s="142"/>
      <c r="D636" s="142"/>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8"/>
      <c r="C637" s="142"/>
      <c r="D637" s="142"/>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8"/>
      <c r="C638" s="142"/>
      <c r="D638" s="142"/>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8"/>
      <c r="C639" s="142"/>
      <c r="D639" s="142"/>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8"/>
      <c r="C640" s="142"/>
      <c r="D640" s="142"/>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8"/>
      <c r="C641" s="142"/>
      <c r="D641" s="142"/>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8"/>
      <c r="C642" s="142"/>
      <c r="D642" s="142"/>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8"/>
      <c r="C643" s="142"/>
      <c r="D643" s="142"/>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8"/>
      <c r="C644" s="142"/>
      <c r="D644" s="142"/>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8"/>
      <c r="C645" s="142"/>
      <c r="D645" s="142"/>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8"/>
      <c r="C646" s="142"/>
      <c r="D646" s="142"/>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8"/>
      <c r="C647" s="142"/>
      <c r="D647" s="142"/>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8"/>
      <c r="C648" s="142"/>
      <c r="D648" s="142"/>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8"/>
      <c r="C649" s="142"/>
      <c r="D649" s="142"/>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8"/>
      <c r="C650" s="142"/>
      <c r="D650" s="142"/>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8"/>
      <c r="C651" s="142"/>
      <c r="D651" s="142"/>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8"/>
      <c r="C652" s="142"/>
      <c r="D652" s="142"/>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8"/>
      <c r="C653" s="142"/>
      <c r="D653" s="142"/>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8"/>
      <c r="C654" s="142"/>
      <c r="D654" s="142"/>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8"/>
      <c r="C655" s="142"/>
      <c r="D655" s="142"/>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8"/>
      <c r="C656" s="142"/>
      <c r="D656" s="142"/>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8"/>
      <c r="C657" s="142"/>
      <c r="D657" s="142"/>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8"/>
      <c r="C658" s="142"/>
      <c r="D658" s="142"/>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8"/>
      <c r="C659" s="142"/>
      <c r="D659" s="142"/>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8"/>
      <c r="C660" s="142"/>
      <c r="D660" s="142"/>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8"/>
      <c r="C661" s="142"/>
      <c r="D661" s="142"/>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8"/>
      <c r="C662" s="142"/>
      <c r="D662" s="142"/>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8"/>
      <c r="C663" s="142"/>
      <c r="D663" s="142"/>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8"/>
      <c r="C664" s="142"/>
      <c r="D664" s="142"/>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8"/>
      <c r="C665" s="142"/>
      <c r="D665" s="142"/>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8"/>
      <c r="C666" s="142"/>
      <c r="D666" s="142"/>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8"/>
      <c r="C667" s="142"/>
      <c r="D667" s="142"/>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8"/>
      <c r="C668" s="142"/>
      <c r="D668" s="142"/>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8"/>
      <c r="C669" s="142"/>
      <c r="D669" s="142"/>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8"/>
      <c r="C670" s="142"/>
      <c r="D670" s="142"/>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8"/>
      <c r="C671" s="142"/>
      <c r="D671" s="142"/>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8"/>
      <c r="C672" s="142"/>
      <c r="D672" s="142"/>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8"/>
      <c r="C673" s="142"/>
      <c r="D673" s="142"/>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8"/>
      <c r="C674" s="142"/>
      <c r="D674" s="142"/>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8"/>
      <c r="C675" s="142"/>
      <c r="D675" s="142"/>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8"/>
      <c r="C676" s="142"/>
      <c r="D676" s="142"/>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8"/>
      <c r="C677" s="142"/>
      <c r="D677" s="142"/>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8"/>
      <c r="C678" s="142"/>
      <c r="D678" s="142"/>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8"/>
      <c r="C679" s="142"/>
      <c r="D679" s="142"/>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8"/>
      <c r="C680" s="142"/>
      <c r="D680" s="142"/>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8"/>
      <c r="C681" s="142"/>
      <c r="D681" s="142"/>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8"/>
      <c r="C682" s="142"/>
      <c r="D682" s="142"/>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8"/>
      <c r="C683" s="142"/>
      <c r="D683" s="142"/>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8"/>
      <c r="C684" s="142"/>
      <c r="D684" s="142"/>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8"/>
      <c r="C685" s="142"/>
      <c r="D685" s="142"/>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8"/>
      <c r="C686" s="142"/>
      <c r="D686" s="142"/>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8"/>
      <c r="C687" s="142"/>
      <c r="D687" s="142"/>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8"/>
      <c r="C688" s="142"/>
      <c r="D688" s="142"/>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8"/>
      <c r="C689" s="142"/>
      <c r="D689" s="142"/>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8"/>
      <c r="C690" s="142"/>
      <c r="D690" s="142"/>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8"/>
      <c r="C691" s="142"/>
      <c r="D691" s="142"/>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8"/>
      <c r="C692" s="142"/>
      <c r="D692" s="142"/>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8"/>
      <c r="C693" s="142"/>
      <c r="D693" s="142"/>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8"/>
      <c r="C694" s="142"/>
      <c r="D694" s="142"/>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8"/>
      <c r="C695" s="142"/>
      <c r="D695" s="142"/>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8"/>
      <c r="C696" s="142"/>
      <c r="D696" s="142"/>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8"/>
      <c r="C697" s="142"/>
      <c r="D697" s="142"/>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8"/>
      <c r="C698" s="142"/>
      <c r="D698" s="142"/>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8"/>
      <c r="C699" s="142"/>
      <c r="D699" s="142"/>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8"/>
      <c r="C700" s="142"/>
      <c r="D700" s="142"/>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8"/>
      <c r="C701" s="142"/>
      <c r="D701" s="142"/>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8"/>
      <c r="C702" s="142"/>
      <c r="D702" s="142"/>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8"/>
      <c r="C703" s="142"/>
      <c r="D703" s="142"/>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8"/>
      <c r="C704" s="142"/>
      <c r="D704" s="142"/>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8"/>
      <c r="C705" s="142"/>
      <c r="D705" s="142"/>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8"/>
      <c r="C706" s="142"/>
      <c r="D706" s="142"/>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8"/>
      <c r="C707" s="142"/>
      <c r="D707" s="142"/>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8"/>
      <c r="C708" s="142"/>
      <c r="D708" s="142"/>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8"/>
      <c r="C709" s="142"/>
      <c r="D709" s="142"/>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8"/>
      <c r="C710" s="142"/>
      <c r="D710" s="142"/>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8"/>
      <c r="C711" s="142"/>
      <c r="D711" s="142"/>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8"/>
      <c r="C712" s="142"/>
      <c r="D712" s="142"/>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8"/>
      <c r="C713" s="142"/>
      <c r="D713" s="142"/>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8"/>
      <c r="C714" s="142"/>
      <c r="D714" s="142"/>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8"/>
      <c r="C715" s="142"/>
      <c r="D715" s="142"/>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8"/>
      <c r="C716" s="142"/>
      <c r="D716" s="142"/>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8"/>
      <c r="C717" s="142"/>
      <c r="D717" s="142"/>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8"/>
      <c r="C718" s="142"/>
      <c r="D718" s="142"/>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8"/>
      <c r="C719" s="142"/>
      <c r="D719" s="142"/>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8"/>
      <c r="C720" s="142"/>
      <c r="D720" s="142"/>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8"/>
      <c r="C721" s="142"/>
      <c r="D721" s="142"/>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8"/>
      <c r="C722" s="142"/>
      <c r="D722" s="142"/>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8"/>
      <c r="C723" s="142"/>
      <c r="D723" s="142"/>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8"/>
      <c r="C724" s="142"/>
      <c r="D724" s="142"/>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8"/>
      <c r="C725" s="142"/>
      <c r="D725" s="142"/>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8"/>
      <c r="C726" s="142"/>
      <c r="D726" s="142"/>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8"/>
      <c r="C727" s="142"/>
      <c r="D727" s="142"/>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8"/>
      <c r="C728" s="142"/>
      <c r="D728" s="142"/>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8"/>
      <c r="C729" s="142"/>
      <c r="D729" s="142"/>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8"/>
      <c r="C730" s="142"/>
      <c r="D730" s="142"/>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8"/>
      <c r="C731" s="142"/>
      <c r="D731" s="142"/>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8"/>
      <c r="C732" s="142"/>
      <c r="D732" s="142"/>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8"/>
      <c r="C733" s="142"/>
      <c r="D733" s="142"/>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8"/>
      <c r="C734" s="142"/>
      <c r="D734" s="142"/>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8"/>
      <c r="C735" s="142"/>
      <c r="D735" s="142"/>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8"/>
      <c r="C736" s="142"/>
      <c r="D736" s="142"/>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8"/>
      <c r="C737" s="142"/>
      <c r="D737" s="142"/>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8"/>
      <c r="C738" s="142"/>
      <c r="D738" s="142"/>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8"/>
      <c r="C739" s="142"/>
      <c r="D739" s="142"/>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8"/>
      <c r="C740" s="142"/>
      <c r="D740" s="142"/>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8"/>
      <c r="C741" s="142"/>
      <c r="D741" s="142"/>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8"/>
      <c r="C742" s="142"/>
      <c r="D742" s="142"/>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8"/>
      <c r="C743" s="142"/>
      <c r="D743" s="142"/>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8"/>
      <c r="C744" s="142"/>
      <c r="D744" s="142"/>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8"/>
      <c r="C745" s="142"/>
      <c r="D745" s="142"/>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8"/>
      <c r="C746" s="142"/>
      <c r="D746" s="142"/>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8"/>
      <c r="C747" s="142"/>
      <c r="D747" s="142"/>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8"/>
      <c r="C748" s="142"/>
      <c r="D748" s="142"/>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8"/>
      <c r="C749" s="142"/>
      <c r="D749" s="142"/>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8"/>
      <c r="C750" s="142"/>
      <c r="D750" s="142"/>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8"/>
      <c r="C751" s="142"/>
      <c r="D751" s="142"/>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8"/>
      <c r="C752" s="142"/>
      <c r="D752" s="142"/>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8"/>
      <c r="C753" s="142"/>
      <c r="D753" s="142"/>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8"/>
      <c r="C754" s="142"/>
      <c r="D754" s="142"/>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8"/>
      <c r="C755" s="142"/>
      <c r="D755" s="142"/>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8"/>
      <c r="C756" s="142"/>
      <c r="D756" s="142"/>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8"/>
      <c r="C757" s="142"/>
      <c r="D757" s="142"/>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8"/>
      <c r="C758" s="142"/>
      <c r="D758" s="142"/>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8"/>
      <c r="C759" s="142"/>
      <c r="D759" s="142"/>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8"/>
      <c r="C760" s="142"/>
      <c r="D760" s="142"/>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8"/>
      <c r="C761" s="142"/>
      <c r="D761" s="142"/>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8"/>
      <c r="C762" s="142"/>
      <c r="D762" s="142"/>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8"/>
      <c r="C763" s="142"/>
      <c r="D763" s="142"/>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8"/>
      <c r="C764" s="142"/>
      <c r="D764" s="142"/>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8"/>
      <c r="C765" s="142"/>
      <c r="D765" s="142"/>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8"/>
      <c r="C766" s="142"/>
      <c r="D766" s="142"/>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8"/>
      <c r="C767" s="142"/>
      <c r="D767" s="142"/>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8"/>
      <c r="C768" s="142"/>
      <c r="D768" s="142"/>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8"/>
      <c r="C769" s="142"/>
      <c r="D769" s="142"/>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8"/>
      <c r="C770" s="142"/>
      <c r="D770" s="142"/>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8"/>
      <c r="C771" s="142"/>
      <c r="D771" s="142"/>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8"/>
      <c r="C772" s="142"/>
      <c r="D772" s="142"/>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8"/>
      <c r="C773" s="142"/>
      <c r="D773" s="142"/>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8"/>
      <c r="C774" s="142"/>
      <c r="D774" s="142"/>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8"/>
      <c r="C775" s="142"/>
      <c r="D775" s="142"/>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8"/>
      <c r="C776" s="142"/>
      <c r="D776" s="142"/>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8"/>
      <c r="C777" s="142"/>
      <c r="D777" s="142"/>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8"/>
      <c r="C778" s="142"/>
      <c r="D778" s="142"/>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8"/>
      <c r="C779" s="142"/>
      <c r="D779" s="142"/>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8"/>
      <c r="C780" s="142"/>
      <c r="D780" s="142"/>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8"/>
      <c r="C781" s="142"/>
      <c r="D781" s="142"/>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8"/>
      <c r="C782" s="142"/>
      <c r="D782" s="142"/>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8"/>
      <c r="C783" s="142"/>
      <c r="D783" s="142"/>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8"/>
      <c r="C784" s="142"/>
      <c r="D784" s="142"/>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8"/>
      <c r="C785" s="142"/>
      <c r="D785" s="142"/>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8"/>
      <c r="C786" s="142"/>
      <c r="D786" s="142"/>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8"/>
      <c r="C787" s="142"/>
      <c r="D787" s="142"/>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8"/>
      <c r="C788" s="142"/>
      <c r="D788" s="142"/>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8"/>
      <c r="C789" s="142"/>
      <c r="D789" s="142"/>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8"/>
      <c r="C790" s="142"/>
      <c r="D790" s="142"/>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8"/>
      <c r="C791" s="142"/>
      <c r="D791" s="142"/>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8"/>
      <c r="C792" s="142"/>
      <c r="D792" s="142"/>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8"/>
      <c r="C793" s="142"/>
      <c r="D793" s="142"/>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8"/>
      <c r="C794" s="142"/>
      <c r="D794" s="142"/>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8"/>
      <c r="C795" s="142"/>
      <c r="D795" s="142"/>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8"/>
      <c r="C796" s="142"/>
      <c r="D796" s="142"/>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8"/>
      <c r="C797" s="142"/>
      <c r="D797" s="142"/>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8"/>
      <c r="C798" s="142"/>
      <c r="D798" s="142"/>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8"/>
      <c r="C799" s="142"/>
      <c r="D799" s="142"/>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8"/>
      <c r="C800" s="142"/>
      <c r="D800" s="142"/>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8"/>
      <c r="C801" s="142"/>
      <c r="D801" s="142"/>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8"/>
      <c r="C802" s="142"/>
      <c r="D802" s="142"/>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8"/>
      <c r="C803" s="142"/>
      <c r="D803" s="142"/>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8"/>
      <c r="C804" s="142"/>
      <c r="D804" s="142"/>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8"/>
      <c r="C805" s="142"/>
      <c r="D805" s="142"/>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8"/>
      <c r="C806" s="142"/>
      <c r="D806" s="142"/>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8"/>
      <c r="C807" s="142"/>
      <c r="D807" s="142"/>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8"/>
      <c r="C808" s="142"/>
      <c r="D808" s="142"/>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8"/>
      <c r="C809" s="142"/>
      <c r="D809" s="142"/>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8"/>
      <c r="C810" s="142"/>
      <c r="D810" s="142"/>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8"/>
      <c r="C811" s="142"/>
      <c r="D811" s="142"/>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8"/>
      <c r="C812" s="142"/>
      <c r="D812" s="142"/>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8"/>
      <c r="C813" s="142"/>
      <c r="D813" s="142"/>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8"/>
      <c r="C814" s="142"/>
      <c r="D814" s="142"/>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8"/>
      <c r="C815" s="142"/>
      <c r="D815" s="142"/>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8"/>
      <c r="C816" s="142"/>
      <c r="D816" s="142"/>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8"/>
      <c r="C817" s="142"/>
      <c r="D817" s="142"/>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8"/>
      <c r="C818" s="142"/>
      <c r="D818" s="142"/>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8"/>
      <c r="C819" s="142"/>
      <c r="D819" s="142"/>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8"/>
      <c r="C820" s="142"/>
      <c r="D820" s="142"/>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8"/>
      <c r="C821" s="142"/>
      <c r="D821" s="142"/>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8"/>
      <c r="C822" s="142"/>
      <c r="D822" s="142"/>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8"/>
      <c r="C823" s="142"/>
      <c r="D823" s="142"/>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8"/>
      <c r="C824" s="142"/>
      <c r="D824" s="142"/>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8"/>
      <c r="C825" s="142"/>
      <c r="D825" s="142"/>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8"/>
      <c r="C826" s="142"/>
      <c r="D826" s="142"/>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8"/>
      <c r="C827" s="142"/>
      <c r="D827" s="142"/>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8"/>
      <c r="C828" s="142"/>
      <c r="D828" s="142"/>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8"/>
      <c r="C829" s="142"/>
      <c r="D829" s="142"/>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8"/>
      <c r="C830" s="142"/>
      <c r="D830" s="142"/>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8"/>
      <c r="C831" s="142"/>
      <c r="D831" s="142"/>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8"/>
      <c r="C832" s="142"/>
      <c r="D832" s="142"/>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8"/>
      <c r="C833" s="142"/>
      <c r="D833" s="142"/>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8"/>
      <c r="C834" s="142"/>
      <c r="D834" s="142"/>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8"/>
      <c r="C835" s="142"/>
      <c r="D835" s="142"/>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8"/>
      <c r="C836" s="142"/>
      <c r="D836" s="142"/>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8"/>
      <c r="C837" s="142"/>
      <c r="D837" s="142"/>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8"/>
      <c r="C838" s="142"/>
      <c r="D838" s="142"/>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8"/>
      <c r="C839" s="142"/>
      <c r="D839" s="142"/>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8"/>
      <c r="C840" s="142"/>
      <c r="D840" s="142"/>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8"/>
      <c r="C841" s="142"/>
      <c r="D841" s="142"/>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8"/>
      <c r="C842" s="142"/>
      <c r="D842" s="142"/>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8"/>
      <c r="C843" s="142"/>
      <c r="D843" s="142"/>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8"/>
      <c r="C844" s="142"/>
      <c r="D844" s="142"/>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8"/>
      <c r="C845" s="142"/>
      <c r="D845" s="142"/>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8"/>
      <c r="C846" s="142"/>
      <c r="D846" s="142"/>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8"/>
      <c r="C847" s="142"/>
      <c r="D847" s="142"/>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8"/>
      <c r="C848" s="142"/>
      <c r="D848" s="142"/>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8"/>
      <c r="C849" s="142"/>
      <c r="D849" s="142"/>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8"/>
      <c r="C850" s="142"/>
      <c r="D850" s="142"/>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8"/>
      <c r="C851" s="142"/>
      <c r="D851" s="142"/>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8"/>
      <c r="C852" s="142"/>
      <c r="D852" s="142"/>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8"/>
      <c r="C853" s="142"/>
      <c r="D853" s="142"/>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8"/>
      <c r="C854" s="142"/>
      <c r="D854" s="142"/>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8"/>
      <c r="C855" s="142"/>
      <c r="D855" s="142"/>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8"/>
      <c r="C856" s="142"/>
      <c r="D856" s="142"/>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8"/>
      <c r="C857" s="142"/>
      <c r="D857" s="142"/>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8"/>
      <c r="C858" s="142"/>
      <c r="D858" s="142"/>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8"/>
      <c r="C859" s="142"/>
      <c r="D859" s="142"/>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8"/>
      <c r="C860" s="142"/>
      <c r="D860" s="142"/>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8"/>
      <c r="C861" s="142"/>
      <c r="D861" s="142"/>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8"/>
      <c r="C862" s="142"/>
      <c r="D862" s="142"/>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8"/>
      <c r="C863" s="142"/>
      <c r="D863" s="142"/>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8"/>
      <c r="C864" s="142"/>
      <c r="D864" s="142"/>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8"/>
      <c r="C865" s="142"/>
      <c r="D865" s="142"/>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8"/>
      <c r="C866" s="142"/>
      <c r="D866" s="142"/>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8"/>
      <c r="C867" s="142"/>
      <c r="D867" s="142"/>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8"/>
      <c r="C868" s="142"/>
      <c r="D868" s="142"/>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8"/>
      <c r="C869" s="142"/>
      <c r="D869" s="142"/>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8"/>
      <c r="C870" s="142"/>
      <c r="D870" s="142"/>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8"/>
      <c r="C871" s="142"/>
      <c r="D871" s="142"/>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8"/>
      <c r="C872" s="142"/>
      <c r="D872" s="142"/>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8"/>
      <c r="C873" s="142"/>
      <c r="D873" s="142"/>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8"/>
      <c r="C874" s="142"/>
      <c r="D874" s="142"/>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8"/>
      <c r="C875" s="142"/>
      <c r="D875" s="142"/>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8"/>
      <c r="C876" s="142"/>
      <c r="D876" s="142"/>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8"/>
      <c r="C877" s="142"/>
      <c r="D877" s="142"/>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8"/>
      <c r="C878" s="142"/>
      <c r="D878" s="142"/>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8"/>
      <c r="C879" s="142"/>
      <c r="D879" s="142"/>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8"/>
      <c r="C880" s="142"/>
      <c r="D880" s="142"/>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8"/>
      <c r="C881" s="142"/>
      <c r="D881" s="142"/>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8"/>
      <c r="C882" s="142"/>
      <c r="D882" s="142"/>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8"/>
      <c r="C883" s="142"/>
      <c r="D883" s="142"/>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8"/>
      <c r="C884" s="142"/>
      <c r="D884" s="142"/>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8"/>
      <c r="C885" s="142"/>
      <c r="D885" s="142"/>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8"/>
      <c r="C886" s="142"/>
      <c r="D886" s="142"/>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8"/>
      <c r="C887" s="142"/>
      <c r="D887" s="142"/>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8"/>
      <c r="C888" s="142"/>
      <c r="D888" s="142"/>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8"/>
      <c r="C889" s="142"/>
      <c r="D889" s="142"/>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8"/>
      <c r="C890" s="142"/>
      <c r="D890" s="142"/>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8"/>
      <c r="C891" s="142"/>
      <c r="D891" s="142"/>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8"/>
      <c r="C892" s="142"/>
      <c r="D892" s="142"/>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8"/>
      <c r="C893" s="142"/>
      <c r="D893" s="142"/>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8"/>
      <c r="C894" s="142"/>
      <c r="D894" s="142"/>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8"/>
      <c r="C895" s="142"/>
      <c r="D895" s="142"/>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8"/>
      <c r="C896" s="142"/>
      <c r="D896" s="142"/>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8"/>
      <c r="C897" s="142"/>
      <c r="D897" s="142"/>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8"/>
      <c r="C898" s="142"/>
      <c r="D898" s="142"/>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8"/>
      <c r="C899" s="142"/>
      <c r="D899" s="142"/>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8"/>
      <c r="C900" s="142"/>
      <c r="D900" s="142"/>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8"/>
      <c r="C901" s="142"/>
      <c r="D901" s="142"/>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8"/>
      <c r="C902" s="142"/>
      <c r="D902" s="142"/>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8"/>
      <c r="C903" s="142"/>
      <c r="D903" s="142"/>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8"/>
      <c r="C904" s="142"/>
      <c r="D904" s="142"/>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8"/>
      <c r="C905" s="142"/>
      <c r="D905" s="142"/>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8"/>
      <c r="C906" s="142"/>
      <c r="D906" s="142"/>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8"/>
      <c r="C907" s="142"/>
      <c r="D907" s="142"/>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8"/>
      <c r="C908" s="142"/>
      <c r="D908" s="142"/>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8"/>
      <c r="C909" s="142"/>
      <c r="D909" s="142"/>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8"/>
      <c r="C910" s="142"/>
      <c r="D910" s="142"/>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8"/>
      <c r="C911" s="142"/>
      <c r="D911" s="142"/>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8"/>
      <c r="C912" s="142"/>
      <c r="D912" s="142"/>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8"/>
      <c r="C913" s="142"/>
      <c r="D913" s="142"/>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8"/>
      <c r="C914" s="142"/>
      <c r="D914" s="142"/>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8"/>
      <c r="C915" s="142"/>
      <c r="D915" s="142"/>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8"/>
      <c r="C916" s="142"/>
      <c r="D916" s="142"/>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8"/>
      <c r="C917" s="142"/>
      <c r="D917" s="142"/>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8"/>
      <c r="C918" s="142"/>
      <c r="D918" s="142"/>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8"/>
      <c r="C919" s="142"/>
      <c r="D919" s="142"/>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8"/>
      <c r="C920" s="142"/>
      <c r="D920" s="142"/>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8"/>
      <c r="C921" s="142"/>
      <c r="D921" s="142"/>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8"/>
      <c r="C922" s="142"/>
      <c r="D922" s="142"/>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8"/>
      <c r="C923" s="142"/>
      <c r="D923" s="142"/>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8"/>
      <c r="C924" s="142"/>
      <c r="D924" s="142"/>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8"/>
      <c r="C925" s="142"/>
      <c r="D925" s="142"/>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8"/>
      <c r="C926" s="142"/>
      <c r="D926" s="142"/>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8"/>
      <c r="C927" s="142"/>
      <c r="D927" s="142"/>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8"/>
      <c r="C928" s="142"/>
      <c r="D928" s="142"/>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8"/>
      <c r="C929" s="142"/>
      <c r="D929" s="142"/>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8"/>
      <c r="C930" s="142"/>
      <c r="D930" s="142"/>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8"/>
      <c r="C931" s="142"/>
      <c r="D931" s="142"/>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8"/>
      <c r="C932" s="142"/>
      <c r="D932" s="142"/>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8"/>
      <c r="C933" s="142"/>
      <c r="D933" s="142"/>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8"/>
      <c r="C934" s="142"/>
      <c r="D934" s="142"/>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8"/>
      <c r="C935" s="142"/>
      <c r="D935" s="142"/>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8"/>
      <c r="C936" s="142"/>
      <c r="D936" s="142"/>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8"/>
      <c r="C937" s="142"/>
      <c r="D937" s="142"/>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8"/>
      <c r="C938" s="142"/>
      <c r="D938" s="142"/>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8"/>
      <c r="C939" s="142"/>
      <c r="D939" s="142"/>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8"/>
      <c r="C940" s="142"/>
      <c r="D940" s="142"/>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8"/>
      <c r="C941" s="142"/>
      <c r="D941" s="142"/>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8"/>
      <c r="C942" s="142"/>
      <c r="D942" s="142"/>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8"/>
      <c r="C943" s="142"/>
      <c r="D943" s="142"/>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8"/>
      <c r="C944" s="142"/>
      <c r="D944" s="142"/>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8"/>
      <c r="C945" s="142"/>
      <c r="D945" s="142"/>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8"/>
      <c r="C946" s="142"/>
      <c r="D946" s="142"/>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8"/>
      <c r="C947" s="142"/>
      <c r="D947" s="142"/>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8"/>
      <c r="C948" s="142"/>
      <c r="D948" s="142"/>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8"/>
      <c r="C949" s="142"/>
      <c r="D949" s="142"/>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8"/>
      <c r="C950" s="142"/>
      <c r="D950" s="142"/>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8"/>
      <c r="C951" s="142"/>
      <c r="D951" s="142"/>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8"/>
      <c r="C952" s="142"/>
      <c r="D952" s="142"/>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8"/>
      <c r="C953" s="142"/>
      <c r="D953" s="142"/>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8"/>
      <c r="C954" s="142"/>
      <c r="D954" s="142"/>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8"/>
      <c r="C955" s="142"/>
      <c r="D955" s="142"/>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8"/>
      <c r="C956" s="142"/>
      <c r="D956" s="142"/>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8"/>
      <c r="C957" s="142"/>
      <c r="D957" s="142"/>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8"/>
      <c r="C958" s="142"/>
      <c r="D958" s="142"/>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8"/>
      <c r="C959" s="142"/>
      <c r="D959" s="142"/>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8"/>
      <c r="C960" s="142"/>
      <c r="D960" s="142"/>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8"/>
      <c r="C961" s="142"/>
      <c r="D961" s="142"/>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8"/>
      <c r="C962" s="142"/>
      <c r="D962" s="142"/>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8"/>
      <c r="C963" s="142"/>
      <c r="D963" s="142"/>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8"/>
      <c r="C964" s="142"/>
      <c r="D964" s="142"/>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8"/>
      <c r="C965" s="142"/>
      <c r="D965" s="142"/>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8"/>
      <c r="C966" s="142"/>
      <c r="D966" s="142"/>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8"/>
      <c r="C967" s="142"/>
      <c r="D967" s="142"/>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8"/>
      <c r="C968" s="142"/>
      <c r="D968" s="142"/>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8"/>
      <c r="C969" s="142"/>
      <c r="D969" s="142"/>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8"/>
      <c r="C970" s="142"/>
      <c r="D970" s="142"/>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8"/>
      <c r="C971" s="142"/>
      <c r="D971" s="142"/>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8"/>
      <c r="C972" s="142"/>
      <c r="D972" s="142"/>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8"/>
      <c r="C973" s="142"/>
      <c r="D973" s="142"/>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8"/>
      <c r="C974" s="142"/>
      <c r="D974" s="142"/>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8"/>
      <c r="C975" s="142"/>
      <c r="D975" s="142"/>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8"/>
      <c r="C976" s="142"/>
      <c r="D976" s="142"/>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8"/>
      <c r="C977" s="142"/>
      <c r="D977" s="142"/>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8"/>
      <c r="C978" s="142"/>
      <c r="D978" s="142"/>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8"/>
      <c r="C979" s="142"/>
      <c r="D979" s="142"/>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8"/>
      <c r="C980" s="142"/>
      <c r="D980" s="142"/>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8"/>
      <c r="C981" s="142"/>
      <c r="D981" s="142"/>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8"/>
      <c r="C982" s="142"/>
      <c r="D982" s="142"/>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8"/>
      <c r="C983" s="142"/>
      <c r="D983" s="142"/>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8"/>
      <c r="C984" s="142"/>
      <c r="D984" s="142"/>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8"/>
      <c r="C985" s="142"/>
      <c r="D985" s="142"/>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8"/>
      <c r="C986" s="142"/>
      <c r="D986" s="142"/>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8"/>
      <c r="C987" s="142"/>
      <c r="D987" s="142"/>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8"/>
      <c r="C988" s="142"/>
      <c r="D988" s="142"/>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8"/>
      <c r="C989" s="142"/>
      <c r="D989" s="142"/>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8"/>
      <c r="C990" s="142"/>
      <c r="D990" s="142"/>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8"/>
      <c r="C991" s="142"/>
      <c r="D991" s="142"/>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8"/>
      <c r="C992" s="142"/>
      <c r="D992" s="142"/>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8"/>
      <c r="C993" s="142"/>
      <c r="D993" s="142"/>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8"/>
      <c r="C994" s="142"/>
      <c r="D994" s="142"/>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8"/>
      <c r="C995" s="142"/>
      <c r="D995" s="142"/>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8"/>
      <c r="C996" s="142"/>
      <c r="D996" s="142"/>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8"/>
      <c r="C997" s="142"/>
      <c r="D997" s="142"/>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8"/>
      <c r="C998" s="142"/>
      <c r="D998" s="142"/>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8"/>
      <c r="C999" s="142"/>
      <c r="D999" s="142"/>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8"/>
      <c r="C1000" s="142"/>
      <c r="D1000" s="142"/>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8"/>
      <c r="C1001" s="142"/>
      <c r="D1001" s="142"/>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8"/>
      <c r="C1002" s="142"/>
      <c r="D1002" s="142"/>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8"/>
      <c r="C1003" s="142"/>
      <c r="D1003" s="142"/>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8"/>
      <c r="C1004" s="142"/>
      <c r="D1004" s="142"/>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8"/>
      <c r="C1005" s="142"/>
      <c r="D1005" s="142"/>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8"/>
      <c r="C1006" s="142"/>
      <c r="D1006" s="142"/>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8"/>
      <c r="C1007" s="142"/>
      <c r="D1007" s="142"/>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8"/>
      <c r="C1008" s="142"/>
      <c r="D1008" s="142"/>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8"/>
      <c r="C1009" s="142"/>
      <c r="D1009" s="142"/>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8"/>
      <c r="C1010" s="142"/>
      <c r="D1010" s="142"/>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8"/>
      <c r="C1011" s="142"/>
      <c r="D1011" s="142"/>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8"/>
      <c r="C1012" s="142"/>
      <c r="D1012" s="142"/>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8"/>
      <c r="C1013" s="142"/>
      <c r="D1013" s="142"/>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8"/>
      <c r="C1014" s="142"/>
      <c r="D1014" s="142"/>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8"/>
      <c r="C1015" s="142"/>
      <c r="D1015" s="142"/>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8"/>
      <c r="C1016" s="142"/>
      <c r="D1016" s="142"/>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8"/>
      <c r="C1017" s="142"/>
      <c r="D1017" s="142"/>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8"/>
      <c r="C1018" s="142"/>
      <c r="D1018" s="142"/>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8"/>
      <c r="C1019" s="142"/>
      <c r="D1019" s="142"/>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8"/>
      <c r="C1020" s="142"/>
      <c r="D1020" s="142"/>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8"/>
      <c r="C1021" s="142"/>
      <c r="D1021" s="142"/>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8"/>
      <c r="C1022" s="142"/>
      <c r="D1022" s="142"/>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8"/>
      <c r="C1023" s="142"/>
      <c r="D1023" s="142"/>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8"/>
      <c r="C1024" s="142"/>
      <c r="D1024" s="142"/>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8"/>
      <c r="C1025" s="142"/>
      <c r="D1025" s="142"/>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8"/>
      <c r="C1026" s="142"/>
      <c r="D1026" s="142"/>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8"/>
      <c r="C1027" s="142"/>
      <c r="D1027" s="142"/>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8"/>
      <c r="C1028" s="142"/>
      <c r="D1028" s="142"/>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8"/>
      <c r="C1029" s="142"/>
      <c r="D1029" s="142"/>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8"/>
      <c r="C1030" s="142"/>
      <c r="D1030" s="142"/>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8"/>
      <c r="C1031" s="142"/>
      <c r="D1031" s="142"/>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8"/>
      <c r="C1032" s="142"/>
      <c r="D1032" s="142"/>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8"/>
      <c r="C1033" s="142"/>
      <c r="D1033" s="142"/>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8"/>
      <c r="C1034" s="142"/>
      <c r="D1034" s="142"/>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8"/>
      <c r="C1035" s="142"/>
      <c r="D1035" s="142"/>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8"/>
      <c r="C1036" s="142"/>
      <c r="D1036" s="142"/>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8"/>
      <c r="C1037" s="142"/>
      <c r="D1037" s="142"/>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8"/>
      <c r="C1038" s="142"/>
      <c r="D1038" s="142"/>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8"/>
      <c r="C1039" s="142"/>
      <c r="D1039" s="142"/>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8"/>
      <c r="C1040" s="142"/>
      <c r="D1040" s="142"/>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8"/>
      <c r="C1041" s="142"/>
      <c r="D1041" s="142"/>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8"/>
      <c r="C1042" s="142"/>
      <c r="D1042" s="142"/>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8"/>
      <c r="C1043" s="142"/>
      <c r="D1043" s="142"/>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8"/>
      <c r="C1044" s="142"/>
      <c r="D1044" s="142"/>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8"/>
      <c r="C1045" s="142"/>
      <c r="D1045" s="142"/>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8"/>
      <c r="C1046" s="142"/>
      <c r="D1046" s="142"/>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8"/>
      <c r="C1047" s="142"/>
      <c r="D1047" s="142"/>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8"/>
      <c r="C1048" s="142"/>
      <c r="D1048" s="142"/>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8"/>
      <c r="C1049" s="142"/>
      <c r="D1049" s="142"/>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8"/>
      <c r="C1050" s="142"/>
      <c r="D1050" s="142"/>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8"/>
      <c r="C1051" s="142"/>
      <c r="D1051" s="142"/>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8"/>
      <c r="C1052" s="142"/>
      <c r="D1052" s="142"/>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8"/>
      <c r="C1053" s="142"/>
      <c r="D1053" s="142"/>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8"/>
      <c r="C1054" s="142"/>
      <c r="D1054" s="142"/>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8"/>
      <c r="C1055" s="142"/>
      <c r="D1055" s="142"/>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8"/>
      <c r="C1056" s="142"/>
      <c r="D1056" s="142"/>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8"/>
      <c r="C1057" s="142"/>
      <c r="D1057" s="142"/>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8"/>
      <c r="C1058" s="142"/>
      <c r="D1058" s="142"/>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8"/>
      <c r="C1059" s="142"/>
      <c r="D1059" s="142"/>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8"/>
      <c r="C1060" s="142"/>
      <c r="D1060" s="142"/>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8"/>
      <c r="C1061" s="142"/>
      <c r="D1061" s="142"/>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8"/>
      <c r="C1062" s="142"/>
      <c r="D1062" s="142"/>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8"/>
      <c r="C1063" s="142"/>
      <c r="D1063" s="142"/>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8"/>
      <c r="C1064" s="142"/>
      <c r="D1064" s="142"/>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8"/>
      <c r="C1065" s="142"/>
      <c r="D1065" s="142"/>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8"/>
      <c r="C1066" s="142"/>
      <c r="D1066" s="142"/>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8"/>
      <c r="C1067" s="142"/>
      <c r="D1067" s="142"/>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8"/>
      <c r="C1068" s="142"/>
      <c r="D1068" s="142"/>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8"/>
      <c r="C1069" s="142"/>
      <c r="D1069" s="142"/>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8"/>
      <c r="C1070" s="142"/>
      <c r="D1070" s="142"/>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8"/>
      <c r="C1071" s="142"/>
      <c r="D1071" s="142"/>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8"/>
      <c r="C1072" s="142"/>
      <c r="D1072" s="142"/>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8"/>
      <c r="C1073" s="142"/>
      <c r="D1073" s="142"/>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8"/>
      <c r="C1074" s="142"/>
      <c r="D1074" s="142"/>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8"/>
      <c r="C1075" s="142"/>
      <c r="D1075" s="142"/>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8"/>
      <c r="C1076" s="142"/>
      <c r="D1076" s="142"/>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8"/>
      <c r="C1077" s="142"/>
      <c r="D1077" s="142"/>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8"/>
      <c r="C1078" s="142"/>
      <c r="D1078" s="142"/>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8"/>
      <c r="C1079" s="142"/>
      <c r="D1079" s="142"/>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8"/>
      <c r="C1080" s="142"/>
      <c r="D1080" s="142"/>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8"/>
      <c r="C1081" s="142"/>
      <c r="D1081" s="142"/>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8"/>
      <c r="C1082" s="142"/>
      <c r="D1082" s="142"/>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8"/>
      <c r="C1083" s="142"/>
      <c r="D1083" s="142"/>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8"/>
      <c r="C1084" s="142"/>
      <c r="D1084" s="142"/>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8"/>
      <c r="C1085" s="142"/>
      <c r="D1085" s="142"/>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8"/>
      <c r="C1086" s="142"/>
      <c r="D1086" s="142"/>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8"/>
      <c r="C1087" s="142"/>
      <c r="D1087" s="142"/>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8"/>
      <c r="C1088" s="142"/>
      <c r="D1088" s="142"/>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8"/>
      <c r="C1089" s="142"/>
      <c r="D1089" s="142"/>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8"/>
      <c r="C1090" s="142"/>
      <c r="D1090" s="142"/>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8"/>
      <c r="C1091" s="142"/>
      <c r="D1091" s="142"/>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8"/>
      <c r="C1092" s="142"/>
      <c r="D1092" s="142"/>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8"/>
      <c r="C1093" s="142"/>
      <c r="D1093" s="142"/>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8"/>
      <c r="C1094" s="142"/>
      <c r="D1094" s="142"/>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8"/>
      <c r="C1095" s="142"/>
      <c r="D1095" s="142"/>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8"/>
      <c r="C1096" s="142"/>
      <c r="D1096" s="142"/>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8"/>
      <c r="C1097" s="142"/>
      <c r="D1097" s="142"/>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8"/>
      <c r="C1098" s="142"/>
      <c r="D1098" s="142"/>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8"/>
      <c r="C1099" s="142"/>
      <c r="D1099" s="142"/>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8"/>
      <c r="C1100" s="142"/>
      <c r="D1100" s="142"/>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8"/>
      <c r="C1101" s="142"/>
      <c r="D1101" s="142"/>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8"/>
      <c r="C1102" s="142"/>
      <c r="D1102" s="142"/>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8"/>
      <c r="C1103" s="142"/>
      <c r="D1103" s="142"/>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8"/>
      <c r="C1104" s="142"/>
      <c r="D1104" s="142"/>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8"/>
      <c r="C1105" s="142"/>
      <c r="D1105" s="142"/>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8"/>
      <c r="C1106" s="142"/>
      <c r="D1106" s="142"/>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8"/>
      <c r="C1107" s="142"/>
      <c r="D1107" s="142"/>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8"/>
      <c r="C1108" s="142"/>
      <c r="D1108" s="142"/>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8"/>
      <c r="C1109" s="142"/>
      <c r="D1109" s="142"/>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8"/>
      <c r="C1110" s="142"/>
      <c r="D1110" s="142"/>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8"/>
      <c r="C1111" s="142"/>
      <c r="D1111" s="142"/>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8"/>
      <c r="C1112" s="142"/>
      <c r="D1112" s="142"/>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8"/>
      <c r="C1113" s="142"/>
      <c r="D1113" s="142"/>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8"/>
      <c r="C1114" s="142"/>
      <c r="D1114" s="142"/>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8"/>
      <c r="C1115" s="142"/>
      <c r="D1115" s="142"/>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8"/>
      <c r="C1116" s="142"/>
      <c r="D1116" s="142"/>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8"/>
      <c r="C1117" s="142"/>
      <c r="D1117" s="142"/>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8"/>
      <c r="C1118" s="142"/>
      <c r="D1118" s="142"/>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8"/>
      <c r="C1119" s="142"/>
      <c r="D1119" s="142"/>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8"/>
      <c r="C1120" s="142"/>
      <c r="D1120" s="142"/>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8"/>
      <c r="C1121" s="142"/>
      <c r="D1121" s="142"/>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8"/>
      <c r="C1122" s="142"/>
      <c r="D1122" s="142"/>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8"/>
      <c r="C1123" s="142"/>
      <c r="D1123" s="142"/>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8"/>
      <c r="C1124" s="142"/>
      <c r="D1124" s="142"/>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8"/>
      <c r="C1125" s="142"/>
      <c r="D1125" s="142"/>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8"/>
      <c r="C1126" s="142"/>
      <c r="D1126" s="142"/>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8"/>
      <c r="C1127" s="142"/>
      <c r="D1127" s="142"/>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8"/>
      <c r="C1128" s="142"/>
      <c r="D1128" s="142"/>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8"/>
      <c r="C1129" s="142"/>
      <c r="D1129" s="142"/>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8"/>
      <c r="C1130" s="142"/>
      <c r="D1130" s="142"/>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8"/>
      <c r="C1131" s="142"/>
      <c r="D1131" s="142"/>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8"/>
      <c r="C1132" s="142"/>
      <c r="D1132" s="142"/>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8"/>
      <c r="C1133" s="142"/>
      <c r="D1133" s="142"/>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8"/>
      <c r="C1134" s="142"/>
      <c r="D1134" s="142"/>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8"/>
      <c r="C1135" s="142"/>
      <c r="D1135" s="142"/>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8"/>
      <c r="C1136" s="142"/>
      <c r="D1136" s="142"/>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8"/>
      <c r="C1137" s="142"/>
      <c r="D1137" s="142"/>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8"/>
      <c r="C1138" s="142"/>
      <c r="D1138" s="142"/>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8"/>
      <c r="C1139" s="142"/>
      <c r="D1139" s="142"/>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8"/>
      <c r="C1140" s="142"/>
      <c r="D1140" s="142"/>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8"/>
      <c r="C1141" s="142"/>
      <c r="D1141" s="142"/>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8"/>
      <c r="C1142" s="142"/>
      <c r="D1142" s="142"/>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8"/>
      <c r="C1143" s="142"/>
      <c r="D1143" s="142"/>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8"/>
      <c r="C1144" s="142"/>
      <c r="D1144" s="142"/>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8"/>
      <c r="C1145" s="142"/>
      <c r="D1145" s="142"/>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8"/>
      <c r="C1146" s="142"/>
      <c r="D1146" s="142"/>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8"/>
      <c r="C1147" s="142"/>
      <c r="D1147" s="142"/>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8"/>
      <c r="C1148" s="142"/>
      <c r="D1148" s="142"/>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8"/>
      <c r="C1149" s="142"/>
      <c r="D1149" s="142"/>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8"/>
      <c r="C1150" s="142"/>
      <c r="D1150" s="142"/>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8"/>
      <c r="C1151" s="142"/>
      <c r="D1151" s="142"/>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8"/>
      <c r="C1152" s="142"/>
      <c r="D1152" s="142"/>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8"/>
      <c r="C1153" s="142"/>
      <c r="D1153" s="142"/>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8"/>
      <c r="C1154" s="142"/>
      <c r="D1154" s="142"/>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8"/>
      <c r="C1155" s="142"/>
      <c r="D1155" s="142"/>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8"/>
      <c r="C1156" s="142"/>
      <c r="D1156" s="142"/>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8"/>
      <c r="C1157" s="142"/>
      <c r="D1157" s="142"/>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8"/>
      <c r="C1158" s="142"/>
      <c r="D1158" s="142"/>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8"/>
      <c r="C1159" s="142"/>
      <c r="D1159" s="142"/>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8"/>
      <c r="C1160" s="142"/>
      <c r="D1160" s="142"/>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8"/>
      <c r="C1161" s="142"/>
      <c r="D1161" s="142"/>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8"/>
      <c r="C1162" s="142"/>
      <c r="D1162" s="142"/>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8"/>
      <c r="C1163" s="142"/>
      <c r="D1163" s="142"/>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8"/>
      <c r="C1164" s="142"/>
      <c r="D1164" s="142"/>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8"/>
      <c r="C1165" s="142"/>
      <c r="D1165" s="142"/>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8"/>
      <c r="C1166" s="142"/>
      <c r="D1166" s="142"/>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8"/>
      <c r="C1167" s="142"/>
      <c r="D1167" s="142"/>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8"/>
      <c r="C1168" s="142"/>
      <c r="D1168" s="142"/>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8"/>
      <c r="C1169" s="142"/>
      <c r="D1169" s="142"/>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8"/>
      <c r="C1170" s="142"/>
      <c r="D1170" s="142"/>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8"/>
      <c r="C1171" s="142"/>
      <c r="D1171" s="142"/>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8"/>
      <c r="C1172" s="142"/>
      <c r="D1172" s="142"/>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8"/>
      <c r="C1173" s="142"/>
      <c r="D1173" s="142"/>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8"/>
      <c r="C1174" s="142"/>
      <c r="D1174" s="142"/>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8"/>
      <c r="C1175" s="142"/>
      <c r="D1175" s="142"/>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8"/>
      <c r="C1176" s="142"/>
      <c r="D1176" s="142"/>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8"/>
      <c r="C1177" s="142"/>
      <c r="D1177" s="142"/>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8"/>
      <c r="C1178" s="142"/>
      <c r="D1178" s="142"/>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8"/>
      <c r="C1179" s="142"/>
      <c r="D1179" s="142"/>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8"/>
      <c r="C1180" s="142"/>
      <c r="D1180" s="142"/>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8"/>
      <c r="C1181" s="142"/>
      <c r="D1181" s="142"/>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8"/>
      <c r="C1182" s="142"/>
      <c r="D1182" s="142"/>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8"/>
      <c r="C1183" s="142"/>
      <c r="D1183" s="142"/>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8"/>
      <c r="C1184" s="142"/>
      <c r="D1184" s="142"/>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8"/>
      <c r="C1185" s="142"/>
      <c r="D1185" s="142"/>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8"/>
      <c r="C1186" s="142"/>
      <c r="D1186" s="142"/>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8"/>
      <c r="C1187" s="142"/>
      <c r="D1187" s="142"/>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8"/>
      <c r="C1188" s="142"/>
      <c r="D1188" s="142"/>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8"/>
      <c r="C1189" s="142"/>
      <c r="D1189" s="142"/>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8"/>
      <c r="C1190" s="142"/>
      <c r="D1190" s="142"/>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8"/>
      <c r="C1191" s="142"/>
      <c r="D1191" s="142"/>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8"/>
      <c r="C1192" s="142"/>
      <c r="D1192" s="142"/>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8"/>
      <c r="C1193" s="142"/>
      <c r="D1193" s="142"/>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8"/>
      <c r="C1194" s="142"/>
      <c r="D1194" s="142"/>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8"/>
      <c r="C1195" s="142"/>
      <c r="D1195" s="142"/>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8"/>
      <c r="C1196" s="142"/>
      <c r="D1196" s="142"/>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8"/>
      <c r="C1197" s="142"/>
      <c r="D1197" s="142"/>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8"/>
      <c r="C1198" s="142"/>
      <c r="D1198" s="142"/>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8"/>
      <c r="C1199" s="142"/>
      <c r="D1199" s="142"/>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8"/>
      <c r="C1200" s="142"/>
      <c r="D1200" s="142"/>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8"/>
      <c r="C1201" s="142"/>
      <c r="D1201" s="142"/>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8"/>
      <c r="C1202" s="142"/>
      <c r="D1202" s="142"/>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8"/>
      <c r="C1203" s="142"/>
      <c r="D1203" s="142"/>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8"/>
      <c r="C1204" s="142"/>
      <c r="D1204" s="142"/>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8"/>
      <c r="C1205" s="142"/>
      <c r="D1205" s="142"/>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8"/>
      <c r="C1206" s="142"/>
      <c r="D1206" s="142"/>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8"/>
      <c r="C1207" s="142"/>
      <c r="D1207" s="142"/>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8"/>
      <c r="C1208" s="142"/>
      <c r="D1208" s="142"/>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8"/>
      <c r="C1209" s="142"/>
      <c r="D1209" s="142"/>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8"/>
      <c r="C1210" s="142"/>
      <c r="D1210" s="142"/>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8"/>
      <c r="C1211" s="142"/>
      <c r="D1211" s="142"/>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8"/>
      <c r="C1212" s="142"/>
      <c r="D1212" s="142"/>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8"/>
      <c r="C1213" s="142"/>
      <c r="D1213" s="142"/>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8"/>
      <c r="C1214" s="142"/>
      <c r="D1214" s="142"/>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8"/>
      <c r="C1215" s="142"/>
      <c r="D1215" s="142"/>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8"/>
      <c r="C1216" s="142"/>
      <c r="D1216" s="142"/>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8"/>
      <c r="C1217" s="142"/>
      <c r="D1217" s="142"/>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8"/>
      <c r="C1218" s="142"/>
      <c r="D1218" s="142"/>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8"/>
      <c r="C1219" s="142"/>
      <c r="D1219" s="142"/>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8"/>
      <c r="C1220" s="142"/>
      <c r="D1220" s="142"/>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8"/>
      <c r="C1221" s="142"/>
      <c r="D1221" s="142"/>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8"/>
      <c r="C1222" s="142"/>
      <c r="D1222" s="142"/>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8"/>
      <c r="C1223" s="142"/>
      <c r="D1223" s="142"/>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8"/>
      <c r="C1224" s="142"/>
      <c r="D1224" s="142"/>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8"/>
      <c r="C1225" s="142"/>
      <c r="D1225" s="142"/>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8"/>
      <c r="C1226" s="142"/>
      <c r="D1226" s="142"/>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8"/>
      <c r="C1227" s="142"/>
      <c r="D1227" s="142"/>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8"/>
      <c r="C1228" s="142"/>
      <c r="D1228" s="142"/>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8"/>
      <c r="C1229" s="142"/>
      <c r="D1229" s="142"/>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8"/>
      <c r="C1230" s="142"/>
      <c r="D1230" s="142"/>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8"/>
      <c r="C1231" s="142"/>
      <c r="D1231" s="142"/>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8"/>
      <c r="C1232" s="142"/>
      <c r="D1232" s="142"/>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8"/>
      <c r="C1233" s="142"/>
      <c r="D1233" s="142"/>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8"/>
      <c r="C1234" s="142"/>
      <c r="D1234" s="142"/>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8"/>
      <c r="C1235" s="142"/>
      <c r="D1235" s="142"/>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8"/>
      <c r="C1236" s="142"/>
      <c r="D1236" s="142"/>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8"/>
      <c r="C1237" s="142"/>
      <c r="D1237" s="142"/>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8"/>
      <c r="C1238" s="142"/>
      <c r="D1238" s="142"/>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8"/>
      <c r="C1239" s="142"/>
      <c r="D1239" s="142"/>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8"/>
      <c r="C1240" s="142"/>
      <c r="D1240" s="142"/>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8"/>
      <c r="C1241" s="142"/>
      <c r="D1241" s="142"/>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8"/>
      <c r="C1242" s="142"/>
      <c r="D1242" s="142"/>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8"/>
      <c r="C1243" s="142"/>
      <c r="D1243" s="142"/>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8"/>
      <c r="C1244" s="142"/>
      <c r="D1244" s="142"/>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8"/>
      <c r="C1245" s="142"/>
      <c r="D1245" s="142"/>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8"/>
      <c r="C1246" s="142"/>
      <c r="D1246" s="142"/>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8"/>
      <c r="C1247" s="142"/>
      <c r="D1247" s="142"/>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8"/>
      <c r="C1248" s="142"/>
      <c r="D1248" s="142"/>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8"/>
      <c r="C1249" s="142"/>
      <c r="D1249" s="142"/>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8"/>
      <c r="C1250" s="142"/>
      <c r="D1250" s="142"/>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8"/>
      <c r="C1251" s="142"/>
      <c r="D1251" s="142"/>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8"/>
      <c r="C1252" s="142"/>
      <c r="D1252" s="142"/>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8"/>
      <c r="C1253" s="142"/>
      <c r="D1253" s="142"/>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8"/>
      <c r="C1254" s="142"/>
      <c r="D1254" s="142"/>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8"/>
      <c r="C1255" s="142"/>
      <c r="D1255" s="142"/>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8"/>
      <c r="C1256" s="142"/>
      <c r="D1256" s="142"/>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8"/>
      <c r="C1257" s="142"/>
      <c r="D1257" s="142"/>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8"/>
      <c r="C1258" s="142"/>
      <c r="D1258" s="142"/>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8"/>
      <c r="C1259" s="142"/>
      <c r="D1259" s="142"/>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8"/>
      <c r="C1260" s="142"/>
      <c r="D1260" s="142"/>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8"/>
      <c r="C1261" s="142"/>
      <c r="D1261" s="142"/>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8"/>
      <c r="C1262" s="142"/>
      <c r="D1262" s="142"/>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8"/>
      <c r="C1263" s="142"/>
      <c r="D1263" s="142"/>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8"/>
      <c r="C1264" s="142"/>
      <c r="D1264" s="142"/>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8"/>
      <c r="C1265" s="142"/>
      <c r="D1265" s="142"/>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8"/>
      <c r="C1266" s="142"/>
      <c r="D1266" s="142"/>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8"/>
      <c r="C1267" s="142"/>
      <c r="D1267" s="142"/>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8"/>
      <c r="C1268" s="142"/>
      <c r="D1268" s="142"/>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8"/>
      <c r="C1269" s="142"/>
      <c r="D1269" s="142"/>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8"/>
      <c r="C1270" s="142"/>
      <c r="D1270" s="142"/>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8"/>
      <c r="C1271" s="142"/>
      <c r="D1271" s="142"/>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8"/>
      <c r="C1272" s="142"/>
      <c r="D1272" s="142"/>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8"/>
      <c r="C1273" s="142"/>
      <c r="D1273" s="142"/>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8"/>
      <c r="C1274" s="142"/>
      <c r="D1274" s="142"/>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8"/>
      <c r="C1275" s="142"/>
      <c r="D1275" s="142"/>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8"/>
      <c r="C1276" s="142"/>
      <c r="D1276" s="142"/>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8"/>
      <c r="C1277" s="142"/>
      <c r="D1277" s="142"/>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8"/>
      <c r="C1278" s="142"/>
      <c r="D1278" s="142"/>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8"/>
      <c r="C1279" s="142"/>
      <c r="D1279" s="142"/>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8"/>
      <c r="C1280" s="142"/>
      <c r="D1280" s="142"/>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8"/>
      <c r="C1281" s="142"/>
      <c r="D1281" s="142"/>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8"/>
      <c r="C1282" s="142"/>
      <c r="D1282" s="142"/>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8"/>
      <c r="C1283" s="142"/>
      <c r="D1283" s="142"/>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8"/>
      <c r="C1284" s="142"/>
      <c r="D1284" s="142"/>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8"/>
      <c r="C1285" s="142"/>
      <c r="D1285" s="142"/>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8"/>
      <c r="C1286" s="142"/>
      <c r="D1286" s="142"/>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8"/>
      <c r="C1287" s="142"/>
      <c r="D1287" s="142"/>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8"/>
      <c r="C1288" s="142"/>
      <c r="D1288" s="142"/>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8"/>
      <c r="C1289" s="142"/>
      <c r="D1289" s="142"/>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8"/>
      <c r="C1290" s="142"/>
      <c r="D1290" s="142"/>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8"/>
      <c r="C1291" s="142"/>
      <c r="D1291" s="142"/>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8"/>
      <c r="C1292" s="142"/>
      <c r="D1292" s="142"/>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8"/>
      <c r="C1293" s="142"/>
      <c r="D1293" s="142"/>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8"/>
      <c r="C1294" s="142"/>
      <c r="D1294" s="142"/>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8"/>
      <c r="C1295" s="142"/>
      <c r="D1295" s="142"/>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8"/>
      <c r="C1296" s="142"/>
      <c r="D1296" s="142"/>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8"/>
      <c r="C1297" s="142"/>
      <c r="D1297" s="142"/>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8"/>
      <c r="C1298" s="142"/>
      <c r="D1298" s="142"/>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8"/>
      <c r="C1299" s="142"/>
      <c r="D1299" s="142"/>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8"/>
      <c r="C1300" s="142"/>
      <c r="D1300" s="142"/>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8"/>
      <c r="C1301" s="142"/>
      <c r="D1301" s="142"/>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8"/>
      <c r="C1302" s="142"/>
      <c r="D1302" s="142"/>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8"/>
      <c r="C1303" s="142"/>
      <c r="D1303" s="142"/>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8"/>
      <c r="C1304" s="142"/>
      <c r="D1304" s="142"/>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8"/>
      <c r="C1305" s="142"/>
      <c r="D1305" s="142"/>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8"/>
      <c r="C1306" s="142"/>
      <c r="D1306" s="142"/>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8"/>
      <c r="C1307" s="142"/>
      <c r="D1307" s="142"/>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8"/>
      <c r="C1308" s="142"/>
      <c r="D1308" s="142"/>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8"/>
      <c r="C1309" s="142"/>
      <c r="D1309" s="142"/>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8"/>
      <c r="C1310" s="142"/>
      <c r="D1310" s="142"/>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8"/>
      <c r="C1311" s="142"/>
      <c r="D1311" s="142"/>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8"/>
      <c r="C1312" s="142"/>
      <c r="D1312" s="142"/>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8"/>
      <c r="C1313" s="142"/>
      <c r="D1313" s="142"/>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8"/>
      <c r="C1314" s="142"/>
      <c r="D1314" s="142"/>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8"/>
      <c r="C1315" s="142"/>
      <c r="D1315" s="142"/>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8"/>
      <c r="C1316" s="142"/>
      <c r="D1316" s="142"/>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8"/>
      <c r="C1317" s="142"/>
      <c r="D1317" s="142"/>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8"/>
      <c r="C1318" s="142"/>
      <c r="D1318" s="142"/>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8"/>
      <c r="C1319" s="142"/>
      <c r="D1319" s="142"/>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8"/>
      <c r="C1320" s="142"/>
      <c r="D1320" s="142"/>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8"/>
      <c r="C1321" s="142"/>
      <c r="D1321" s="142"/>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8"/>
      <c r="C1322" s="142"/>
      <c r="D1322" s="142"/>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8"/>
      <c r="C1323" s="142"/>
      <c r="D1323" s="142"/>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8"/>
      <c r="C1324" s="142"/>
      <c r="D1324" s="142"/>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8"/>
      <c r="C1325" s="142"/>
      <c r="D1325" s="142"/>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8"/>
      <c r="C1326" s="142"/>
      <c r="D1326" s="142"/>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8"/>
      <c r="C1327" s="142"/>
      <c r="D1327" s="142"/>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8"/>
      <c r="C1328" s="142"/>
      <c r="D1328" s="142"/>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8"/>
      <c r="C1329" s="142"/>
      <c r="D1329" s="142"/>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8"/>
      <c r="C1330" s="142"/>
      <c r="D1330" s="142"/>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8"/>
      <c r="C1331" s="142"/>
      <c r="D1331" s="142"/>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8"/>
      <c r="C1332" s="142"/>
      <c r="D1332" s="142"/>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8"/>
      <c r="C1333" s="142"/>
      <c r="D1333" s="142"/>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8"/>
      <c r="C1334" s="142"/>
      <c r="D1334" s="142"/>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8"/>
      <c r="C1335" s="142"/>
      <c r="D1335" s="142"/>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8"/>
      <c r="C1336" s="142"/>
      <c r="D1336" s="142"/>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8"/>
      <c r="C1337" s="142"/>
      <c r="D1337" s="142"/>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8"/>
      <c r="C1338" s="142"/>
      <c r="D1338" s="142"/>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8"/>
      <c r="C1339" s="142"/>
      <c r="D1339" s="142"/>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8"/>
      <c r="C1340" s="142"/>
      <c r="D1340" s="142"/>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8"/>
      <c r="C1341" s="142"/>
      <c r="D1341" s="142"/>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8"/>
      <c r="C1342" s="142"/>
      <c r="D1342" s="142"/>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8"/>
      <c r="C1343" s="142"/>
      <c r="D1343" s="142"/>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8"/>
      <c r="C1344" s="142"/>
      <c r="D1344" s="142"/>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8"/>
      <c r="C1345" s="142"/>
      <c r="D1345" s="142"/>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8"/>
      <c r="C1346" s="142"/>
      <c r="D1346" s="142"/>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8"/>
      <c r="C1347" s="142"/>
      <c r="D1347" s="142"/>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8"/>
      <c r="C1348" s="142"/>
      <c r="D1348" s="142"/>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8"/>
      <c r="C1349" s="142"/>
      <c r="D1349" s="142"/>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8"/>
      <c r="C1350" s="142"/>
      <c r="D1350" s="142"/>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8"/>
      <c r="C1351" s="142"/>
      <c r="D1351" s="142"/>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8"/>
      <c r="C1352" s="142"/>
      <c r="D1352" s="142"/>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8"/>
      <c r="C1353" s="142"/>
      <c r="D1353" s="142"/>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8"/>
      <c r="C1354" s="142"/>
      <c r="D1354" s="142"/>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8"/>
      <c r="C1355" s="142"/>
      <c r="D1355" s="142"/>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8"/>
      <c r="C1356" s="142"/>
      <c r="D1356" s="142"/>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8"/>
      <c r="C1357" s="142"/>
      <c r="D1357" s="142"/>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8"/>
      <c r="C1358" s="142"/>
      <c r="D1358" s="142"/>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8"/>
      <c r="C1359" s="142"/>
      <c r="D1359" s="142"/>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8"/>
      <c r="C1360" s="142"/>
      <c r="D1360" s="142"/>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8"/>
      <c r="C1361" s="142"/>
      <c r="D1361" s="142"/>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8"/>
      <c r="C1362" s="142"/>
      <c r="D1362" s="142"/>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8"/>
      <c r="C1363" s="142"/>
      <c r="D1363" s="142"/>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8"/>
      <c r="C1364" s="142"/>
      <c r="D1364" s="142"/>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8"/>
      <c r="C1365" s="142"/>
      <c r="D1365" s="142"/>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8"/>
      <c r="C1366" s="142"/>
      <c r="D1366" s="142"/>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8"/>
      <c r="C1367" s="142"/>
      <c r="D1367" s="142"/>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8"/>
      <c r="C1368" s="142"/>
      <c r="D1368" s="142"/>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8"/>
      <c r="C1369" s="142"/>
      <c r="D1369" s="142"/>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8"/>
      <c r="C1370" s="142"/>
      <c r="D1370" s="142"/>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8"/>
      <c r="C1371" s="142"/>
      <c r="D1371" s="142"/>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8"/>
      <c r="C1372" s="142"/>
      <c r="D1372" s="142"/>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8"/>
      <c r="C1373" s="142"/>
      <c r="D1373" s="142"/>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8"/>
      <c r="C1374" s="142"/>
      <c r="D1374" s="142"/>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8"/>
      <c r="C1375" s="142"/>
      <c r="D1375" s="142"/>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8"/>
      <c r="C1376" s="142"/>
      <c r="D1376" s="142"/>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8"/>
      <c r="C1377" s="142"/>
      <c r="D1377" s="142"/>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8"/>
      <c r="C1378" s="142"/>
      <c r="D1378" s="142"/>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8"/>
      <c r="C1379" s="142"/>
      <c r="D1379" s="142"/>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8"/>
      <c r="C1380" s="142"/>
      <c r="D1380" s="142"/>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8"/>
      <c r="C1381" s="142"/>
      <c r="D1381" s="142"/>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8"/>
      <c r="C1382" s="142"/>
      <c r="D1382" s="142"/>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8"/>
      <c r="C1383" s="142"/>
      <c r="D1383" s="142"/>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8"/>
      <c r="C1384" s="142"/>
      <c r="D1384" s="142"/>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8"/>
      <c r="C1385" s="142"/>
      <c r="D1385" s="142"/>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8"/>
      <c r="C1386" s="142"/>
      <c r="D1386" s="142"/>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8"/>
      <c r="C1387" s="142"/>
      <c r="D1387" s="142"/>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8"/>
      <c r="C1388" s="142"/>
      <c r="D1388" s="142"/>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8"/>
      <c r="C1389" s="142"/>
      <c r="D1389" s="142"/>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8"/>
      <c r="C1390" s="142"/>
      <c r="D1390" s="142"/>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8"/>
      <c r="C1391" s="142"/>
      <c r="D1391" s="142"/>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8"/>
      <c r="C1392" s="142"/>
      <c r="D1392" s="142"/>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8"/>
      <c r="C1393" s="142"/>
      <c r="D1393" s="142"/>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8"/>
      <c r="C1394" s="142"/>
      <c r="D1394" s="142"/>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8"/>
      <c r="C1395" s="142"/>
      <c r="D1395" s="142"/>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8"/>
      <c r="C1396" s="142"/>
      <c r="D1396" s="142"/>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8"/>
      <c r="C1397" s="142"/>
      <c r="D1397" s="142"/>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8"/>
      <c r="C1398" s="142"/>
      <c r="D1398" s="142"/>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8"/>
      <c r="C1399" s="142"/>
      <c r="D1399" s="142"/>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8"/>
      <c r="C1400" s="142"/>
      <c r="D1400" s="142"/>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8"/>
      <c r="C1401" s="142"/>
      <c r="D1401" s="142"/>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8"/>
      <c r="C1402" s="142"/>
      <c r="D1402" s="142"/>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8"/>
      <c r="C1403" s="142"/>
      <c r="D1403" s="142"/>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8"/>
      <c r="C1404" s="142"/>
      <c r="D1404" s="142"/>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8"/>
      <c r="C1405" s="142"/>
      <c r="D1405" s="142"/>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8"/>
      <c r="C1406" s="142"/>
      <c r="D1406" s="142"/>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8"/>
      <c r="C1407" s="142"/>
      <c r="D1407" s="142"/>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8"/>
      <c r="C1408" s="142"/>
      <c r="D1408" s="142"/>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8"/>
      <c r="C1409" s="142"/>
      <c r="D1409" s="142"/>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8"/>
      <c r="C1410" s="142"/>
      <c r="D1410" s="142"/>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8"/>
      <c r="C1411" s="142"/>
      <c r="D1411" s="142"/>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8"/>
      <c r="C1412" s="142"/>
      <c r="D1412" s="142"/>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8"/>
      <c r="C1413" s="142"/>
      <c r="D1413" s="142"/>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8"/>
      <c r="C1414" s="142"/>
      <c r="D1414" s="142"/>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8"/>
      <c r="C1415" s="142"/>
      <c r="D1415" s="142"/>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8"/>
      <c r="C1416" s="142"/>
      <c r="D1416" s="142"/>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8"/>
      <c r="C1417" s="142"/>
      <c r="D1417" s="142"/>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8"/>
      <c r="C1418" s="142"/>
      <c r="D1418" s="142"/>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8"/>
      <c r="C1419" s="142"/>
      <c r="D1419" s="142"/>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8"/>
      <c r="C1420" s="142"/>
      <c r="D1420" s="142"/>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8"/>
      <c r="C1421" s="142"/>
      <c r="D1421" s="142"/>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8"/>
      <c r="C1422" s="142"/>
      <c r="D1422" s="142"/>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8"/>
      <c r="C1423" s="142"/>
      <c r="D1423" s="142"/>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8"/>
      <c r="C1424" s="142"/>
      <c r="D1424" s="142"/>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8"/>
      <c r="C1425" s="142"/>
      <c r="D1425" s="142"/>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8"/>
      <c r="C1426" s="142"/>
      <c r="D1426" s="142"/>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8"/>
      <c r="C1427" s="142"/>
      <c r="D1427" s="142"/>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8"/>
      <c r="C1428" s="142"/>
      <c r="D1428" s="142"/>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8"/>
      <c r="C1429" s="142"/>
      <c r="D1429" s="142"/>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8"/>
      <c r="C1430" s="142"/>
      <c r="D1430" s="142"/>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8"/>
      <c r="C1431" s="142"/>
      <c r="D1431" s="142"/>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8"/>
      <c r="C1432" s="142"/>
      <c r="D1432" s="142"/>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8"/>
      <c r="C1433" s="142"/>
      <c r="D1433" s="142"/>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8"/>
      <c r="C1434" s="142"/>
      <c r="D1434" s="142"/>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8"/>
      <c r="C1435" s="142"/>
      <c r="D1435" s="142"/>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8"/>
      <c r="C1436" s="142"/>
      <c r="D1436" s="142"/>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8"/>
      <c r="C1437" s="142"/>
      <c r="D1437" s="142"/>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8"/>
      <c r="C1438" s="142"/>
      <c r="D1438" s="142"/>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8"/>
      <c r="C1439" s="142"/>
      <c r="D1439" s="142"/>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8"/>
      <c r="C1440" s="142"/>
      <c r="D1440" s="142"/>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8"/>
      <c r="C1441" s="142"/>
      <c r="D1441" s="142"/>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8"/>
      <c r="C1442" s="142"/>
      <c r="D1442" s="142"/>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8"/>
      <c r="C1443" s="142"/>
      <c r="D1443" s="142"/>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8"/>
      <c r="C1444" s="142"/>
      <c r="D1444" s="142"/>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8"/>
      <c r="C1445" s="142"/>
      <c r="D1445" s="142"/>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8"/>
      <c r="C1446" s="142"/>
      <c r="D1446" s="142"/>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8"/>
      <c r="C1447" s="142"/>
      <c r="D1447" s="142"/>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8"/>
      <c r="C1448" s="142"/>
      <c r="D1448" s="142"/>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8"/>
      <c r="C1449" s="142"/>
      <c r="D1449" s="142"/>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8"/>
      <c r="C1450" s="142"/>
      <c r="D1450" s="142"/>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8"/>
      <c r="C1451" s="142"/>
      <c r="D1451" s="142"/>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8"/>
      <c r="C1452" s="142"/>
      <c r="D1452" s="142"/>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8"/>
      <c r="C1453" s="142"/>
      <c r="D1453" s="142"/>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8"/>
      <c r="C1454" s="142"/>
      <c r="D1454" s="142"/>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8"/>
      <c r="C1455" s="142"/>
      <c r="D1455" s="142"/>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8"/>
      <c r="C1456" s="142"/>
      <c r="D1456" s="142"/>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8"/>
      <c r="C1457" s="142"/>
      <c r="D1457" s="142"/>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8"/>
      <c r="C1458" s="142"/>
      <c r="D1458" s="142"/>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8"/>
      <c r="C1459" s="142"/>
      <c r="D1459" s="142"/>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8"/>
      <c r="C1460" s="142"/>
      <c r="D1460" s="142"/>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8"/>
      <c r="C1461" s="142"/>
      <c r="D1461" s="142"/>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8"/>
      <c r="C1462" s="142"/>
      <c r="D1462" s="142"/>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8"/>
      <c r="C1463" s="142"/>
      <c r="D1463" s="142"/>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8"/>
      <c r="C1464" s="142"/>
      <c r="D1464" s="142"/>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8"/>
      <c r="C1465" s="142"/>
      <c r="D1465" s="142"/>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8"/>
      <c r="C1466" s="142"/>
      <c r="D1466" s="142"/>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8"/>
      <c r="C1467" s="142"/>
      <c r="D1467" s="142"/>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8"/>
      <c r="C1468" s="142"/>
      <c r="D1468" s="142"/>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8"/>
      <c r="C1469" s="142"/>
      <c r="D1469" s="142"/>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8"/>
      <c r="C1470" s="142"/>
      <c r="D1470" s="142"/>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8"/>
      <c r="C1471" s="142"/>
      <c r="D1471" s="142"/>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8"/>
      <c r="C1472" s="142"/>
      <c r="D1472" s="142"/>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8"/>
      <c r="C1473" s="142"/>
      <c r="D1473" s="142"/>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8"/>
      <c r="C1474" s="142"/>
      <c r="D1474" s="142"/>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8"/>
      <c r="C1475" s="142"/>
      <c r="D1475" s="142"/>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8"/>
      <c r="C1476" s="142"/>
      <c r="D1476" s="142"/>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8"/>
      <c r="C1477" s="142"/>
      <c r="D1477" s="142"/>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8"/>
      <c r="C1478" s="142"/>
      <c r="D1478" s="142"/>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8"/>
      <c r="C1479" s="142"/>
      <c r="D1479" s="142"/>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8"/>
      <c r="C1480" s="142"/>
      <c r="D1480" s="142"/>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8"/>
      <c r="C1481" s="142"/>
      <c r="D1481" s="142"/>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8"/>
      <c r="C1482" s="142"/>
      <c r="D1482" s="142"/>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8"/>
      <c r="C1483" s="142"/>
      <c r="D1483" s="142"/>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8"/>
      <c r="C1484" s="142"/>
      <c r="D1484" s="142"/>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8"/>
      <c r="C1485" s="142"/>
      <c r="D1485" s="142"/>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8"/>
      <c r="C1486" s="142"/>
      <c r="D1486" s="142"/>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8"/>
      <c r="C1487" s="142"/>
      <c r="D1487" s="142"/>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8"/>
      <c r="C1488" s="142"/>
      <c r="D1488" s="142"/>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8"/>
      <c r="C1489" s="142"/>
      <c r="D1489" s="142"/>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8"/>
      <c r="C1490" s="142"/>
      <c r="D1490" s="142"/>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8"/>
      <c r="C1491" s="142"/>
      <c r="D1491" s="142"/>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8"/>
      <c r="C1492" s="142"/>
      <c r="D1492" s="142"/>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8"/>
      <c r="C1493" s="142"/>
      <c r="D1493" s="142"/>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8"/>
      <c r="C1494" s="142"/>
      <c r="D1494" s="142"/>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8"/>
      <c r="C1495" s="142"/>
      <c r="D1495" s="142"/>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8"/>
      <c r="C1496" s="142"/>
      <c r="D1496" s="142"/>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8"/>
      <c r="C1497" s="142"/>
      <c r="D1497" s="142"/>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8"/>
      <c r="C1498" s="142"/>
      <c r="D1498" s="142"/>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8"/>
      <c r="C1499" s="142"/>
      <c r="D1499" s="142"/>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8"/>
      <c r="C1500" s="142"/>
      <c r="D1500" s="142"/>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8"/>
      <c r="C1501" s="142"/>
      <c r="D1501" s="142"/>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8"/>
      <c r="C1502" s="142"/>
      <c r="D1502" s="142"/>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8"/>
      <c r="C1503" s="142"/>
      <c r="D1503" s="142"/>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8"/>
      <c r="C1504" s="142"/>
      <c r="D1504" s="142"/>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8"/>
      <c r="C1505" s="142"/>
      <c r="D1505" s="142"/>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8"/>
      <c r="C1506" s="142"/>
      <c r="D1506" s="142"/>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8"/>
      <c r="C1507" s="142"/>
      <c r="D1507" s="142"/>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8"/>
      <c r="C1508" s="142"/>
      <c r="D1508" s="142"/>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8"/>
      <c r="C1509" s="142"/>
      <c r="D1509" s="142"/>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8"/>
      <c r="C1510" s="142"/>
      <c r="D1510" s="142"/>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8"/>
      <c r="C1511" s="142"/>
      <c r="D1511" s="142"/>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8"/>
      <c r="C1512" s="142"/>
      <c r="D1512" s="142"/>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8"/>
      <c r="C1513" s="142"/>
      <c r="D1513" s="142"/>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8"/>
      <c r="C1514" s="142"/>
      <c r="D1514" s="142"/>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8"/>
      <c r="C1515" s="142"/>
      <c r="D1515" s="142"/>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8"/>
      <c r="C1516" s="142"/>
      <c r="D1516" s="142"/>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8"/>
      <c r="C1517" s="142"/>
      <c r="D1517" s="142"/>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8"/>
      <c r="C1518" s="142"/>
      <c r="D1518" s="142"/>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8"/>
      <c r="C1519" s="142"/>
      <c r="D1519" s="142"/>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8"/>
      <c r="C1520" s="142"/>
      <c r="D1520" s="142"/>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8"/>
      <c r="C1521" s="142"/>
      <c r="D1521" s="142"/>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8"/>
      <c r="C1522" s="142"/>
      <c r="D1522" s="142"/>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8"/>
      <c r="C1523" s="142"/>
      <c r="D1523" s="142"/>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8"/>
      <c r="C1524" s="142"/>
      <c r="D1524" s="142"/>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8"/>
      <c r="C1525" s="142"/>
      <c r="D1525" s="142"/>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8"/>
      <c r="C1526" s="142"/>
      <c r="D1526" s="142"/>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8"/>
      <c r="C1527" s="142"/>
      <c r="D1527" s="142"/>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8"/>
      <c r="C1528" s="142"/>
      <c r="D1528" s="142"/>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8"/>
      <c r="C1529" s="142"/>
      <c r="D1529" s="142"/>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8"/>
      <c r="C1530" s="142"/>
      <c r="D1530" s="142"/>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8"/>
      <c r="C1531" s="142"/>
      <c r="D1531" s="142"/>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8"/>
      <c r="C1532" s="142"/>
      <c r="D1532" s="142"/>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8"/>
      <c r="C1533" s="142"/>
      <c r="D1533" s="142"/>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8"/>
      <c r="C1534" s="142"/>
      <c r="D1534" s="142"/>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8"/>
      <c r="C1535" s="142"/>
      <c r="D1535" s="142"/>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8"/>
      <c r="C1536" s="142"/>
      <c r="D1536" s="142"/>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8"/>
      <c r="C1537" s="142"/>
      <c r="D1537" s="142"/>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8"/>
      <c r="C1538" s="142"/>
      <c r="D1538" s="142"/>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8"/>
      <c r="C1539" s="142"/>
      <c r="D1539" s="142"/>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8"/>
      <c r="C1540" s="142"/>
      <c r="D1540" s="142"/>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8"/>
      <c r="C1541" s="142"/>
      <c r="D1541" s="142"/>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8"/>
      <c r="C1542" s="142"/>
      <c r="D1542" s="142"/>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8"/>
      <c r="C1543" s="142"/>
      <c r="D1543" s="142"/>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8"/>
      <c r="C1544" s="142"/>
      <c r="D1544" s="142"/>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8"/>
      <c r="C1545" s="142"/>
      <c r="D1545" s="142"/>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8"/>
      <c r="C1546" s="142"/>
      <c r="D1546" s="142"/>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8"/>
      <c r="C1547" s="142"/>
      <c r="D1547" s="142"/>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8"/>
      <c r="C1548" s="142"/>
      <c r="D1548" s="142"/>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8"/>
      <c r="C1549" s="142"/>
      <c r="D1549" s="142"/>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8"/>
      <c r="C1550" s="142"/>
      <c r="D1550" s="142"/>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8"/>
      <c r="C1551" s="142"/>
      <c r="D1551" s="142"/>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8"/>
      <c r="C1552" s="142"/>
      <c r="D1552" s="142"/>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8"/>
      <c r="C1553" s="142"/>
      <c r="D1553" s="142"/>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8"/>
      <c r="C1554" s="142"/>
      <c r="D1554" s="142"/>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8"/>
      <c r="C1555" s="142"/>
      <c r="D1555" s="142"/>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8"/>
      <c r="C1556" s="142"/>
      <c r="D1556" s="142"/>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8"/>
      <c r="C1557" s="142"/>
      <c r="D1557" s="142"/>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8"/>
      <c r="C1558" s="142"/>
      <c r="D1558" s="142"/>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8"/>
      <c r="C1559" s="142"/>
      <c r="D1559" s="142"/>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8"/>
      <c r="C1560" s="142"/>
      <c r="D1560" s="142"/>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8"/>
      <c r="C1561" s="142"/>
      <c r="D1561" s="142"/>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8"/>
      <c r="C1562" s="142"/>
      <c r="D1562" s="142"/>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8"/>
      <c r="C1563" s="142"/>
      <c r="D1563" s="142"/>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8"/>
      <c r="C1564" s="142"/>
      <c r="D1564" s="142"/>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8"/>
      <c r="C1565" s="142"/>
      <c r="D1565" s="142"/>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8"/>
      <c r="C1566" s="142"/>
      <c r="D1566" s="142"/>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8"/>
      <c r="C1567" s="142"/>
      <c r="D1567" s="142"/>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8"/>
      <c r="C1568" s="142"/>
      <c r="D1568" s="142"/>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8"/>
      <c r="C1569" s="142"/>
      <c r="D1569" s="142"/>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8"/>
      <c r="C1570" s="142"/>
      <c r="D1570" s="142"/>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8"/>
      <c r="C1571" s="142"/>
      <c r="D1571" s="142"/>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8"/>
      <c r="C1572" s="142"/>
      <c r="D1572" s="142"/>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8"/>
      <c r="C1573" s="142"/>
      <c r="D1573" s="142"/>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8"/>
      <c r="C1574" s="142"/>
      <c r="D1574" s="142"/>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8"/>
      <c r="C1575" s="142"/>
      <c r="D1575" s="142"/>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8"/>
      <c r="C1576" s="142"/>
      <c r="D1576" s="142"/>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8"/>
      <c r="C1577" s="142"/>
      <c r="D1577" s="142"/>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8"/>
      <c r="C1578" s="142"/>
      <c r="D1578" s="142"/>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8"/>
      <c r="C1579" s="142"/>
      <c r="D1579" s="142"/>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8"/>
      <c r="C1580" s="142"/>
      <c r="D1580" s="142"/>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8"/>
      <c r="C1581" s="142"/>
      <c r="D1581" s="142"/>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8"/>
      <c r="C1582" s="142"/>
      <c r="D1582" s="142"/>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8"/>
      <c r="C1583" s="142"/>
      <c r="D1583" s="142"/>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8"/>
      <c r="C1584" s="142"/>
      <c r="D1584" s="142"/>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8"/>
      <c r="C1585" s="142"/>
      <c r="D1585" s="142"/>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8"/>
      <c r="C1586" s="142"/>
      <c r="D1586" s="142"/>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8"/>
      <c r="C1587" s="142"/>
      <c r="D1587" s="142"/>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8"/>
      <c r="C1588" s="142"/>
      <c r="D1588" s="142"/>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8"/>
      <c r="C1589" s="142"/>
      <c r="D1589" s="142"/>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8"/>
      <c r="C1590" s="142"/>
      <c r="D1590" s="142"/>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8"/>
      <c r="C1591" s="142"/>
      <c r="D1591" s="142"/>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8"/>
      <c r="C1592" s="142"/>
      <c r="D1592" s="142"/>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8"/>
      <c r="C1593" s="142"/>
      <c r="D1593" s="142"/>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8"/>
      <c r="C1594" s="142"/>
      <c r="D1594" s="142"/>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8"/>
      <c r="C1595" s="142"/>
      <c r="D1595" s="142"/>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8"/>
      <c r="C1596" s="142"/>
      <c r="D1596" s="142"/>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8"/>
      <c r="C1597" s="142"/>
      <c r="D1597" s="142"/>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8"/>
      <c r="C1598" s="142"/>
      <c r="D1598" s="142"/>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8"/>
      <c r="C1599" s="142"/>
      <c r="D1599" s="142"/>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8"/>
      <c r="C1600" s="142"/>
      <c r="D1600" s="142"/>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8"/>
      <c r="C1601" s="142"/>
      <c r="D1601" s="142"/>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8"/>
      <c r="C1602" s="142"/>
      <c r="D1602" s="142"/>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8"/>
      <c r="C1603" s="142"/>
      <c r="D1603" s="142"/>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8"/>
      <c r="C1604" s="142"/>
      <c r="D1604" s="142"/>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8"/>
      <c r="C1605" s="142"/>
      <c r="D1605" s="142"/>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8"/>
      <c r="C1606" s="142"/>
      <c r="D1606" s="142"/>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8"/>
      <c r="C1607" s="142"/>
      <c r="D1607" s="142"/>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8"/>
      <c r="C1608" s="142"/>
      <c r="D1608" s="142"/>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8"/>
      <c r="C1609" s="142"/>
      <c r="D1609" s="142"/>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8"/>
      <c r="C1610" s="142"/>
      <c r="D1610" s="142"/>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8"/>
      <c r="C1611" s="142"/>
      <c r="D1611" s="142"/>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8"/>
      <c r="C1612" s="142"/>
      <c r="D1612" s="142"/>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8"/>
      <c r="C1613" s="142"/>
      <c r="D1613" s="142"/>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8"/>
      <c r="C1614" s="142"/>
      <c r="D1614" s="142"/>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8"/>
      <c r="C1615" s="142"/>
      <c r="D1615" s="142"/>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8"/>
      <c r="C1616" s="142"/>
      <c r="D1616" s="142"/>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8"/>
      <c r="C1617" s="142"/>
      <c r="D1617" s="142"/>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8"/>
      <c r="C1618" s="142"/>
      <c r="D1618" s="142"/>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8"/>
      <c r="C1619" s="142"/>
      <c r="D1619" s="142"/>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8"/>
      <c r="C1620" s="142"/>
      <c r="D1620" s="142"/>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8"/>
      <c r="C1621" s="142"/>
      <c r="D1621" s="142"/>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8"/>
      <c r="C1622" s="142"/>
      <c r="D1622" s="142"/>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8"/>
      <c r="C1623" s="142"/>
      <c r="D1623" s="142"/>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8"/>
      <c r="C1624" s="142"/>
      <c r="D1624" s="142"/>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8"/>
      <c r="C1625" s="142"/>
      <c r="D1625" s="142"/>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8"/>
      <c r="C1626" s="142"/>
      <c r="D1626" s="142"/>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8"/>
      <c r="C1627" s="142"/>
      <c r="D1627" s="142"/>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8"/>
      <c r="C1628" s="142"/>
      <c r="D1628" s="142"/>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8"/>
      <c r="C1629" s="142"/>
      <c r="D1629" s="142"/>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8"/>
      <c r="C1630" s="142"/>
      <c r="D1630" s="142"/>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8"/>
      <c r="C1631" s="142"/>
      <c r="D1631" s="142"/>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8"/>
      <c r="C1632" s="142"/>
      <c r="D1632" s="142"/>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8"/>
      <c r="C1633" s="142"/>
      <c r="D1633" s="142"/>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8"/>
      <c r="C1634" s="142"/>
      <c r="D1634" s="142"/>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8"/>
      <c r="C1635" s="142"/>
      <c r="D1635" s="142"/>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8"/>
      <c r="C1636" s="142"/>
      <c r="D1636" s="142"/>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8"/>
      <c r="C1637" s="142"/>
      <c r="D1637" s="142"/>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8"/>
      <c r="C1638" s="142"/>
      <c r="D1638" s="142"/>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8"/>
      <c r="C1639" s="142"/>
      <c r="D1639" s="142"/>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8"/>
      <c r="C1640" s="142"/>
      <c r="D1640" s="142"/>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8"/>
      <c r="C1641" s="142"/>
      <c r="D1641" s="142"/>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8"/>
      <c r="C1642" s="142"/>
      <c r="D1642" s="142"/>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8"/>
      <c r="C1643" s="142"/>
      <c r="D1643" s="142"/>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8"/>
      <c r="C1644" s="142"/>
      <c r="D1644" s="142"/>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8"/>
      <c r="C1645" s="142"/>
      <c r="D1645" s="142"/>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8"/>
      <c r="C1646" s="142"/>
      <c r="D1646" s="142"/>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8"/>
      <c r="C1647" s="142"/>
      <c r="D1647" s="142"/>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8"/>
      <c r="C1648" s="142"/>
      <c r="D1648" s="142"/>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8"/>
      <c r="C1649" s="142"/>
      <c r="D1649" s="142"/>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8"/>
      <c r="C1650" s="142"/>
      <c r="D1650" s="142"/>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8"/>
      <c r="C1651" s="142"/>
      <c r="D1651" s="142"/>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8"/>
      <c r="C1652" s="142"/>
      <c r="D1652" s="142"/>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8"/>
      <c r="C1653" s="142"/>
      <c r="D1653" s="142"/>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8"/>
      <c r="C1654" s="142"/>
      <c r="D1654" s="142"/>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8"/>
      <c r="C1655" s="142"/>
      <c r="D1655" s="142"/>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8"/>
      <c r="C1656" s="142"/>
      <c r="D1656" s="142"/>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8"/>
      <c r="C1657" s="142"/>
      <c r="D1657" s="142"/>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8"/>
      <c r="C1658" s="142"/>
      <c r="D1658" s="142"/>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8"/>
      <c r="C1659" s="142"/>
      <c r="D1659" s="142"/>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8"/>
      <c r="C1660" s="142"/>
      <c r="D1660" s="142"/>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8"/>
      <c r="C1661" s="142"/>
      <c r="D1661" s="142"/>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8"/>
      <c r="C1662" s="142"/>
      <c r="D1662" s="142"/>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8"/>
      <c r="C1663" s="142"/>
      <c r="D1663" s="142"/>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8"/>
      <c r="C1664" s="142"/>
      <c r="D1664" s="142"/>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8"/>
      <c r="C1665" s="142"/>
      <c r="D1665" s="142"/>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8"/>
      <c r="C1666" s="142"/>
      <c r="D1666" s="142"/>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8"/>
      <c r="C1667" s="142"/>
      <c r="D1667" s="142"/>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8"/>
      <c r="C1668" s="142"/>
      <c r="D1668" s="142"/>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8"/>
      <c r="C1669" s="142"/>
      <c r="D1669" s="142"/>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8"/>
      <c r="C1670" s="142"/>
      <c r="D1670" s="142"/>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8"/>
      <c r="C1671" s="142"/>
      <c r="D1671" s="142"/>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8"/>
      <c r="C1672" s="142"/>
      <c r="D1672" s="142"/>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8"/>
      <c r="C1673" s="142"/>
      <c r="D1673" s="142"/>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8"/>
      <c r="C1674" s="142"/>
      <c r="D1674" s="142"/>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8"/>
      <c r="C1675" s="142"/>
      <c r="D1675" s="142"/>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8"/>
      <c r="C1676" s="142"/>
      <c r="D1676" s="142"/>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8"/>
      <c r="C1677" s="142"/>
      <c r="D1677" s="142"/>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8"/>
      <c r="C1678" s="142"/>
      <c r="D1678" s="142"/>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8"/>
      <c r="C1679" s="142"/>
      <c r="D1679" s="142"/>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8"/>
      <c r="C1680" s="142"/>
      <c r="D1680" s="142"/>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8"/>
      <c r="C1681" s="142"/>
      <c r="D1681" s="142"/>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8"/>
      <c r="C1682" s="142"/>
      <c r="D1682" s="142"/>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8"/>
      <c r="C1683" s="142"/>
      <c r="D1683" s="142"/>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8"/>
      <c r="C1684" s="142"/>
      <c r="D1684" s="142"/>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8"/>
      <c r="C1685" s="142"/>
      <c r="D1685" s="142"/>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8"/>
      <c r="C1686" s="142"/>
      <c r="D1686" s="142"/>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8"/>
      <c r="C1687" s="142"/>
      <c r="D1687" s="142"/>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8"/>
      <c r="C1688" s="142"/>
      <c r="D1688" s="142"/>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8"/>
      <c r="C1689" s="142"/>
      <c r="D1689" s="142"/>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8"/>
      <c r="C1690" s="142"/>
      <c r="D1690" s="142"/>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8"/>
      <c r="C1691" s="142"/>
      <c r="D1691" s="142"/>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8"/>
      <c r="C1692" s="142"/>
      <c r="D1692" s="142"/>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8"/>
      <c r="C1693" s="142"/>
      <c r="D1693" s="142"/>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8"/>
      <c r="C1694" s="142"/>
      <c r="D1694" s="142"/>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8"/>
      <c r="C1695" s="142"/>
      <c r="D1695" s="142"/>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8"/>
      <c r="C1696" s="142"/>
      <c r="D1696" s="142"/>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8"/>
      <c r="C1697" s="142"/>
      <c r="D1697" s="142"/>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8"/>
      <c r="C1698" s="142"/>
      <c r="D1698" s="142"/>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8"/>
      <c r="C1699" s="142"/>
      <c r="D1699" s="142"/>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8"/>
      <c r="C1700" s="142"/>
      <c r="D1700" s="142"/>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8"/>
      <c r="C1701" s="142"/>
      <c r="D1701" s="142"/>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8"/>
      <c r="C1702" s="142"/>
      <c r="D1702" s="142"/>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8"/>
      <c r="C1703" s="142"/>
      <c r="D1703" s="142"/>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8"/>
      <c r="C1704" s="142"/>
      <c r="D1704" s="142"/>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8"/>
      <c r="C1705" s="142"/>
      <c r="D1705" s="142"/>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8"/>
      <c r="C1706" s="142"/>
      <c r="D1706" s="142"/>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8"/>
      <c r="C1707" s="142"/>
      <c r="D1707" s="142"/>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8"/>
      <c r="C1708" s="142"/>
      <c r="D1708" s="142"/>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8"/>
      <c r="C1709" s="142"/>
      <c r="D1709" s="142"/>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8"/>
      <c r="C1710" s="142"/>
      <c r="D1710" s="142"/>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8"/>
      <c r="C1711" s="142"/>
      <c r="D1711" s="142"/>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8"/>
      <c r="C1712" s="142"/>
      <c r="D1712" s="142"/>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8"/>
      <c r="C1713" s="142"/>
      <c r="D1713" s="142"/>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8"/>
      <c r="C1714" s="142"/>
      <c r="D1714" s="142"/>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8"/>
      <c r="C1715" s="142"/>
      <c r="D1715" s="142"/>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8"/>
      <c r="C1716" s="142"/>
      <c r="D1716" s="142"/>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8"/>
      <c r="C1717" s="142"/>
      <c r="D1717" s="142"/>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8"/>
      <c r="C1718" s="142"/>
      <c r="D1718" s="142"/>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8"/>
      <c r="C1719" s="142"/>
      <c r="D1719" s="142"/>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8"/>
      <c r="C1720" s="142"/>
      <c r="D1720" s="142"/>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8"/>
      <c r="C1721" s="142"/>
      <c r="D1721" s="142"/>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8"/>
      <c r="C1722" s="142"/>
      <c r="D1722" s="142"/>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8"/>
      <c r="C1723" s="142"/>
      <c r="D1723" s="142"/>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8"/>
      <c r="C1724" s="142"/>
      <c r="D1724" s="142"/>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8"/>
      <c r="C1725" s="142"/>
      <c r="D1725" s="142"/>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8"/>
      <c r="C1726" s="142"/>
      <c r="D1726" s="142"/>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8"/>
      <c r="C1727" s="142"/>
      <c r="D1727" s="142"/>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8"/>
      <c r="C1728" s="142"/>
      <c r="D1728" s="142"/>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8"/>
      <c r="C1729" s="142"/>
      <c r="D1729" s="142"/>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8"/>
      <c r="C1730" s="142"/>
      <c r="D1730" s="142"/>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8"/>
      <c r="C1731" s="142"/>
      <c r="D1731" s="142"/>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8"/>
      <c r="C1732" s="142"/>
      <c r="D1732" s="142"/>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8"/>
      <c r="C1733" s="142"/>
      <c r="D1733" s="142"/>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alignWithMargins="0">
    <oddFooter>&amp;C&amp;D&amp;T</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33:F38"/>
  <sheetViews>
    <sheetView zoomScaleNormal="100" workbookViewId="0">
      <selection activeCell="N13" sqref="N13"/>
    </sheetView>
  </sheetViews>
  <sheetFormatPr baseColWidth="10" defaultColWidth="8.7109375" defaultRowHeight="16"/>
  <sheetData>
    <row r="33" spans="1:6" ht="23">
      <c r="A33" s="48"/>
      <c r="F33" s="49" t="s">
        <v>184</v>
      </c>
    </row>
    <row r="34" spans="1:6" ht="23">
      <c r="F34" s="52" t="s">
        <v>505</v>
      </c>
    </row>
    <row r="36" spans="1:6" ht="18">
      <c r="A36" s="51" t="s">
        <v>481</v>
      </c>
    </row>
    <row r="37" spans="1:6" ht="18">
      <c r="A37" s="51" t="s">
        <v>314</v>
      </c>
    </row>
    <row r="38" spans="1:6" ht="18">
      <c r="A38" s="51" t="s">
        <v>326</v>
      </c>
    </row>
  </sheetData>
  <phoneticPr fontId="0" type="noConversion"/>
  <pageMargins left="0.75" right="0.75" top="1" bottom="1" header="0.5" footer="0.5"/>
  <pageSetup scale="69" orientation="portrait" verticalDpi="96"/>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Y1733"/>
  <sheetViews>
    <sheetView topLeftCell="A48" zoomScale="125" zoomScaleNormal="125" workbookViewId="0">
      <selection activeCell="A108" sqref="A108:G108"/>
    </sheetView>
  </sheetViews>
  <sheetFormatPr baseColWidth="10" defaultColWidth="8.85546875" defaultRowHeight="13"/>
  <cols>
    <col min="1" max="1" width="5.28515625" style="2" customWidth="1"/>
    <col min="2" max="2" width="7.140625" style="79" customWidth="1"/>
    <col min="3" max="3" width="6" style="143" customWidth="1"/>
    <col min="4" max="5" width="5.28515625" style="2" customWidth="1"/>
    <col min="6" max="6" width="6" style="2" customWidth="1"/>
    <col min="7" max="91" width="5.28515625" style="2" customWidth="1"/>
    <col min="92" max="16384" width="8.85546875" style="2"/>
  </cols>
  <sheetData>
    <row r="1" spans="1:25" ht="9.75" customHeight="1">
      <c r="A1" s="1"/>
      <c r="B1" s="78"/>
      <c r="C1" s="142"/>
      <c r="D1" s="1"/>
      <c r="E1" s="1"/>
      <c r="F1" s="1"/>
      <c r="G1" s="1"/>
      <c r="H1" s="1"/>
      <c r="I1" s="1"/>
      <c r="J1" s="1"/>
      <c r="K1" s="1"/>
      <c r="L1" s="1"/>
      <c r="M1" s="1"/>
      <c r="N1" s="1"/>
      <c r="O1" s="1"/>
      <c r="P1" s="1"/>
      <c r="Q1" s="1"/>
      <c r="R1" s="1"/>
      <c r="S1" s="1"/>
      <c r="T1" s="1"/>
      <c r="U1" s="1"/>
      <c r="V1" s="1"/>
      <c r="W1" s="1"/>
      <c r="X1" s="1"/>
      <c r="Y1" s="1"/>
    </row>
    <row r="2" spans="1:25" ht="9.75" customHeight="1">
      <c r="A2" s="1"/>
      <c r="B2" s="78" t="s">
        <v>369</v>
      </c>
      <c r="C2" s="142"/>
      <c r="D2" s="1"/>
      <c r="E2" s="78" t="s">
        <v>370</v>
      </c>
      <c r="F2" s="1"/>
      <c r="G2" s="1"/>
      <c r="H2" s="1"/>
      <c r="I2" s="1"/>
      <c r="J2" s="1"/>
      <c r="K2" s="1"/>
      <c r="L2" s="1"/>
      <c r="M2" s="1"/>
      <c r="N2" s="1"/>
      <c r="O2" s="1"/>
      <c r="P2" s="1"/>
      <c r="Q2" s="1"/>
      <c r="R2" s="1"/>
      <c r="S2" s="1"/>
      <c r="T2" s="1"/>
      <c r="U2" s="1"/>
      <c r="V2" s="1"/>
      <c r="W2" s="1"/>
      <c r="X2" s="1"/>
      <c r="Y2" s="1"/>
    </row>
    <row r="3" spans="1:25" ht="9.75" customHeight="1">
      <c r="A3" s="1"/>
      <c r="B3" s="142" t="s">
        <v>316</v>
      </c>
      <c r="C3" s="142" t="s">
        <v>315</v>
      </c>
      <c r="D3" s="1"/>
      <c r="E3" s="142" t="s">
        <v>316</v>
      </c>
      <c r="F3" s="142" t="s">
        <v>315</v>
      </c>
      <c r="G3" s="1"/>
      <c r="H3" s="1"/>
      <c r="I3" s="1"/>
      <c r="J3" s="1"/>
      <c r="K3" s="1"/>
      <c r="L3" s="1"/>
      <c r="M3" s="1"/>
      <c r="N3" s="1"/>
      <c r="O3" s="1"/>
      <c r="P3" s="1"/>
      <c r="Q3" s="1"/>
      <c r="R3" s="1"/>
      <c r="S3" s="1"/>
      <c r="T3" s="1"/>
      <c r="U3" s="1"/>
      <c r="V3" s="1"/>
      <c r="W3" s="1"/>
      <c r="X3" s="1"/>
      <c r="Y3" s="1"/>
    </row>
    <row r="4" spans="1:25" ht="9.75" customHeight="1">
      <c r="A4" s="1">
        <v>1913</v>
      </c>
      <c r="B4" s="78">
        <f>(1-'Table A1'!D6/100)*'Table A0'!G6/0.99</f>
        <v>13776.030165618195</v>
      </c>
      <c r="C4" s="78">
        <f>'Table A4'!D6</f>
        <v>298566.58052870934</v>
      </c>
      <c r="D4" s="1"/>
      <c r="E4" s="78">
        <f>(1-'Table A3'!D6/100)*'Table A0'!J6/0.99</f>
        <v>13776.030165618195</v>
      </c>
      <c r="F4" s="78">
        <f>'Table A6'!D6</f>
        <v>298566.58052870928</v>
      </c>
      <c r="G4" s="1"/>
      <c r="H4" s="1"/>
      <c r="I4" s="1"/>
      <c r="J4" s="1"/>
      <c r="K4" s="1"/>
      <c r="L4" s="1"/>
      <c r="M4" s="1"/>
      <c r="N4" s="1"/>
      <c r="O4" s="1"/>
      <c r="P4" s="1"/>
      <c r="Q4" s="1"/>
      <c r="R4" s="1"/>
      <c r="S4" s="1"/>
      <c r="T4" s="1"/>
      <c r="U4" s="1"/>
      <c r="V4" s="1"/>
      <c r="W4" s="1"/>
      <c r="X4" s="1"/>
      <c r="Y4" s="1"/>
    </row>
    <row r="5" spans="1:25" ht="9.75" customHeight="1">
      <c r="A5" s="1">
        <v>1914</v>
      </c>
      <c r="B5" s="78">
        <f>(1-'Table A1'!D7/100)*'Table A0'!G7/0.99</f>
        <v>13426.489764514079</v>
      </c>
      <c r="C5" s="78">
        <f>'Table A4'!D7</f>
        <v>294908.80215158057</v>
      </c>
      <c r="D5" s="221">
        <f t="shared" ref="D5:D68" si="0">B5/B4-1</f>
        <v>-2.5373086215830787E-2</v>
      </c>
      <c r="E5" s="78">
        <f>(1-'Table A3'!D7/100)*'Table A0'!J7/0.99</f>
        <v>13426.489764514079</v>
      </c>
      <c r="F5" s="78">
        <f>'Table A6'!D7</f>
        <v>294908.80215158057</v>
      </c>
      <c r="G5" s="221">
        <f t="shared" ref="G5:G68" si="1">E5/E4-1</f>
        <v>-2.5373086215830787E-2</v>
      </c>
      <c r="H5" s="1"/>
      <c r="I5" s="1"/>
      <c r="J5" s="1"/>
      <c r="K5" s="1"/>
      <c r="L5" s="1"/>
      <c r="M5" s="1"/>
      <c r="N5" s="1"/>
      <c r="O5" s="1"/>
      <c r="P5" s="1"/>
      <c r="Q5" s="1"/>
      <c r="R5" s="1"/>
      <c r="S5" s="1"/>
      <c r="T5" s="1"/>
      <c r="U5" s="1"/>
      <c r="V5" s="1"/>
      <c r="W5" s="1"/>
      <c r="X5" s="1"/>
      <c r="Y5" s="1"/>
    </row>
    <row r="6" spans="1:25" ht="9.75" customHeight="1">
      <c r="A6" s="1">
        <v>1915</v>
      </c>
      <c r="B6" s="78">
        <f>(1-'Table A1'!D8/100)*'Table A0'!G8/0.99</f>
        <v>13652.332072562458</v>
      </c>
      <c r="C6" s="78">
        <f>'Table A4'!D8</f>
        <v>288243.88721663057</v>
      </c>
      <c r="D6" s="221">
        <f t="shared" si="0"/>
        <v>1.682065171235414E-2</v>
      </c>
      <c r="E6" s="78">
        <f>(1-'Table A3'!D8/100)*'Table A0'!J8/0.99</f>
        <v>13652.332550385028</v>
      </c>
      <c r="F6" s="78">
        <f>'Table A6'!D8</f>
        <v>288243.83991219621</v>
      </c>
      <c r="G6" s="221">
        <f t="shared" si="1"/>
        <v>1.6820687300402648E-2</v>
      </c>
      <c r="H6" s="1"/>
      <c r="I6" s="1"/>
      <c r="J6" s="1"/>
      <c r="K6" s="1"/>
      <c r="L6" s="1"/>
      <c r="M6" s="1"/>
      <c r="N6" s="1"/>
      <c r="O6" s="1"/>
      <c r="P6" s="1"/>
      <c r="Q6" s="1"/>
      <c r="R6" s="1"/>
      <c r="S6" s="1"/>
      <c r="T6" s="1"/>
      <c r="U6" s="1"/>
      <c r="V6" s="1"/>
      <c r="W6" s="1"/>
      <c r="X6" s="1"/>
      <c r="Y6" s="1"/>
    </row>
    <row r="7" spans="1:25" ht="9.75" customHeight="1">
      <c r="A7" s="1">
        <v>1916</v>
      </c>
      <c r="B7" s="78">
        <f>(1-'Table A1'!D9/100)*'Table A0'!G9/0.99</f>
        <v>14673.052070179077</v>
      </c>
      <c r="C7" s="78">
        <f>'Table A4'!D9</f>
        <v>331337.96086277743</v>
      </c>
      <c r="D7" s="221">
        <f t="shared" si="0"/>
        <v>7.4765248324716094E-2</v>
      </c>
      <c r="E7" s="78">
        <f>(1-'Table A3'!D9/100)*'Table A0'!J9/0.99</f>
        <v>14772.883885559368</v>
      </c>
      <c r="F7" s="78">
        <f>'Table A6'!D9</f>
        <v>350012.9419201003</v>
      </c>
      <c r="G7" s="221">
        <f t="shared" si="1"/>
        <v>8.2077647247373653E-2</v>
      </c>
      <c r="H7" s="1"/>
      <c r="I7" s="1"/>
      <c r="J7" s="1"/>
      <c r="K7" s="1"/>
      <c r="L7" s="1"/>
      <c r="M7" s="1"/>
      <c r="N7" s="1"/>
      <c r="O7" s="1"/>
      <c r="P7" s="1"/>
      <c r="Q7" s="1"/>
      <c r="R7" s="1"/>
      <c r="S7" s="1"/>
      <c r="T7" s="1"/>
      <c r="U7" s="1"/>
      <c r="V7" s="1"/>
      <c r="W7" s="1"/>
      <c r="X7" s="1"/>
      <c r="Y7" s="1"/>
    </row>
    <row r="8" spans="1:25" ht="9.75" customHeight="1">
      <c r="A8" s="1">
        <v>1917</v>
      </c>
      <c r="B8" s="78">
        <f>('Table A4'!I10*0.9+'Table A4'!J10*0.05+'Table A4'!K10*0.04)/0.99</f>
        <v>15122.539943965026</v>
      </c>
      <c r="C8" s="78">
        <f>'Table A4'!D10</f>
        <v>319764.34906930156</v>
      </c>
      <c r="D8" s="221">
        <f t="shared" si="0"/>
        <v>3.0633563599182567E-2</v>
      </c>
      <c r="E8" s="78">
        <f>(1-'Table A3'!D10/100)*'Table A0'!J10/0.99</f>
        <v>15229.448609214525</v>
      </c>
      <c r="F8" s="78">
        <f>'Table A6'!D10</f>
        <v>325086.85200768145</v>
      </c>
      <c r="G8" s="221">
        <f t="shared" si="1"/>
        <v>3.0905592109977453E-2</v>
      </c>
      <c r="H8" s="1"/>
      <c r="I8" s="1"/>
      <c r="J8" s="1"/>
      <c r="K8" s="1"/>
      <c r="L8" s="1"/>
      <c r="M8" s="1"/>
      <c r="N8" s="1"/>
      <c r="O8" s="1"/>
      <c r="P8" s="1"/>
      <c r="Q8" s="1"/>
      <c r="R8" s="1"/>
      <c r="S8" s="1"/>
      <c r="T8" s="1"/>
      <c r="U8" s="1"/>
      <c r="V8" s="1"/>
      <c r="W8" s="1"/>
      <c r="X8" s="1"/>
      <c r="Y8" s="1"/>
    </row>
    <row r="9" spans="1:25" ht="9.75" customHeight="1">
      <c r="A9" s="1">
        <v>1918</v>
      </c>
      <c r="B9" s="78">
        <f>('Table A4'!I11*0.9+'Table A4'!J11*0.05+'Table A4'!K11*0.04)/0.99</f>
        <v>14610.933230784229</v>
      </c>
      <c r="C9" s="78">
        <f>'Table A4'!D11</f>
        <v>273129.7937587495</v>
      </c>
      <c r="D9" s="221">
        <f t="shared" si="0"/>
        <v>-3.3830739748514582E-2</v>
      </c>
      <c r="E9" s="78">
        <f>(1-'Table A3'!D11/100)*'Table A0'!J11/0.99</f>
        <v>14705.110846751109</v>
      </c>
      <c r="F9" s="78">
        <f>'Table A6'!D11</f>
        <v>276501.83776185976</v>
      </c>
      <c r="G9" s="221">
        <f t="shared" si="1"/>
        <v>-3.4429201996595382E-2</v>
      </c>
      <c r="H9" s="1"/>
      <c r="I9" s="1"/>
      <c r="J9" s="1"/>
      <c r="K9" s="1"/>
      <c r="L9" s="1"/>
      <c r="M9" s="1"/>
      <c r="N9" s="1"/>
      <c r="O9" s="1"/>
      <c r="P9" s="1"/>
      <c r="Q9" s="1"/>
      <c r="R9" s="1"/>
      <c r="S9" s="1"/>
      <c r="T9" s="1"/>
      <c r="U9" s="1"/>
      <c r="V9" s="1"/>
      <c r="W9" s="1"/>
      <c r="X9" s="1"/>
      <c r="Y9" s="1"/>
    </row>
    <row r="10" spans="1:25" ht="9.75" customHeight="1">
      <c r="A10" s="1">
        <v>1919</v>
      </c>
      <c r="B10" s="78">
        <f>('Table A4'!I12*0.9+'Table A4'!J12*0.05+'Table A4'!K12*0.04)/0.99</f>
        <v>14312.686860841981</v>
      </c>
      <c r="C10" s="78">
        <f>'Table A4'!D12</f>
        <v>267238.0580176473</v>
      </c>
      <c r="D10" s="221">
        <f t="shared" si="0"/>
        <v>-2.0412547592364771E-2</v>
      </c>
      <c r="E10" s="78">
        <f>(1-'Table A3'!D12/100)*'Table A0'!J12/0.99</f>
        <v>14507.570187648982</v>
      </c>
      <c r="F10" s="78">
        <f>'Table A6'!D12</f>
        <v>281973.81017423229</v>
      </c>
      <c r="G10" s="221">
        <f t="shared" si="1"/>
        <v>-1.3433469571279777E-2</v>
      </c>
      <c r="H10" s="1"/>
      <c r="I10" s="1"/>
      <c r="J10" s="1"/>
      <c r="K10" s="1"/>
      <c r="L10" s="1"/>
      <c r="M10" s="1"/>
      <c r="N10" s="1"/>
      <c r="O10" s="1"/>
      <c r="P10" s="1"/>
      <c r="Q10" s="1"/>
      <c r="R10" s="1"/>
      <c r="S10" s="1"/>
      <c r="T10" s="1"/>
      <c r="U10" s="1"/>
      <c r="V10" s="1"/>
      <c r="W10" s="1"/>
      <c r="X10" s="1"/>
      <c r="Y10" s="1"/>
    </row>
    <row r="11" spans="1:25" ht="9.75" customHeight="1">
      <c r="A11" s="1">
        <v>1920</v>
      </c>
      <c r="B11" s="78">
        <f>('Table A4'!I13*0.9+'Table A4'!J13*0.05+'Table A4'!K13*0.04)/0.99</f>
        <v>12977.603591767784</v>
      </c>
      <c r="C11" s="78">
        <f>'Table A4'!D13</f>
        <v>217167.6392395162</v>
      </c>
      <c r="D11" s="221">
        <f t="shared" si="0"/>
        <v>-9.3279709257584997E-2</v>
      </c>
      <c r="E11" s="78">
        <f>(1-'Table A3'!D13/100)*'Table A0'!J13/0.99</f>
        <v>13183.581483116674</v>
      </c>
      <c r="F11" s="78">
        <f>'Table A6'!D13</f>
        <v>227256.80424268582</v>
      </c>
      <c r="G11" s="221">
        <f t="shared" si="1"/>
        <v>-9.1261919632791844E-2</v>
      </c>
      <c r="H11" s="1"/>
      <c r="I11" s="1"/>
      <c r="J11" s="1"/>
      <c r="K11" s="1"/>
      <c r="L11" s="1"/>
      <c r="M11" s="1"/>
      <c r="N11" s="1"/>
      <c r="O11" s="1"/>
      <c r="P11" s="1"/>
      <c r="Q11" s="1"/>
      <c r="R11" s="1"/>
      <c r="S11" s="1"/>
      <c r="T11" s="1"/>
      <c r="U11" s="1"/>
      <c r="V11" s="1"/>
      <c r="W11" s="1"/>
      <c r="X11" s="1"/>
      <c r="Y11" s="1"/>
    </row>
    <row r="12" spans="1:25" ht="9.75" customHeight="1">
      <c r="A12" s="1">
        <v>1921</v>
      </c>
      <c r="B12" s="78">
        <f>('Table A4'!I14*0.9+'Table A4'!J14*0.05+'Table A4'!K14*0.04)/0.99</f>
        <v>11313.900024290318</v>
      </c>
      <c r="C12" s="78">
        <f>'Table A4'!D14</f>
        <v>205033.24093991105</v>
      </c>
      <c r="D12" s="221">
        <f t="shared" si="0"/>
        <v>-0.12819805719237864</v>
      </c>
      <c r="E12" s="78">
        <f>(1-'Table A3'!D14/100)*'Table A0'!J14/0.99</f>
        <v>11405.264815478153</v>
      </c>
      <c r="F12" s="78">
        <f>'Table A6'!D14</f>
        <v>209301.40353891786</v>
      </c>
      <c r="G12" s="221">
        <f t="shared" si="1"/>
        <v>-0.13488873792875566</v>
      </c>
      <c r="H12" s="1"/>
      <c r="I12" s="1"/>
      <c r="J12" s="1"/>
      <c r="K12" s="1"/>
      <c r="L12" s="1"/>
      <c r="M12" s="1"/>
      <c r="N12" s="1"/>
      <c r="O12" s="1"/>
      <c r="P12" s="1"/>
      <c r="Q12" s="1"/>
      <c r="R12" s="1"/>
      <c r="S12" s="1"/>
      <c r="T12" s="1"/>
      <c r="U12" s="1"/>
      <c r="V12" s="1"/>
      <c r="W12" s="1"/>
      <c r="X12" s="1"/>
      <c r="Y12" s="1"/>
    </row>
    <row r="13" spans="1:25" ht="9.75" customHeight="1">
      <c r="A13" s="1">
        <v>1922</v>
      </c>
      <c r="B13" s="78">
        <f>('Table A4'!I15*0.9+'Table A4'!J15*0.05+'Table A4'!K15*0.04)/0.99</f>
        <v>12650.691490568846</v>
      </c>
      <c r="C13" s="78">
        <f>'Table A4'!D15</f>
        <v>243762.59767531464</v>
      </c>
      <c r="D13" s="221">
        <f t="shared" si="0"/>
        <v>0.11815478865895135</v>
      </c>
      <c r="E13" s="78">
        <f>(1-'Table A3'!D15/100)*'Table A0'!J15/0.99</f>
        <v>12806.953475015422</v>
      </c>
      <c r="F13" s="78">
        <f>'Table A6'!D15</f>
        <v>260749.34544147039</v>
      </c>
      <c r="G13" s="221">
        <f t="shared" si="1"/>
        <v>0.12289838791248653</v>
      </c>
      <c r="H13" s="1"/>
      <c r="I13" s="1"/>
      <c r="J13" s="1"/>
      <c r="K13" s="1"/>
      <c r="L13" s="1"/>
      <c r="M13" s="1"/>
      <c r="N13" s="1"/>
      <c r="O13" s="1"/>
      <c r="P13" s="1"/>
      <c r="Q13" s="1"/>
      <c r="R13" s="1"/>
      <c r="S13" s="1"/>
      <c r="T13" s="1"/>
      <c r="U13" s="1"/>
      <c r="V13" s="1"/>
      <c r="W13" s="1"/>
      <c r="X13" s="1"/>
      <c r="Y13" s="1"/>
    </row>
    <row r="14" spans="1:25" ht="9.75" customHeight="1">
      <c r="A14" s="1">
        <v>1923</v>
      </c>
      <c r="B14" s="78">
        <f>('Table A4'!I16*0.9+'Table A4'!J16*0.05+'Table A4'!K16*0.04)/0.99</f>
        <v>14290.58587411111</v>
      </c>
      <c r="C14" s="78">
        <f>'Table A4'!D16</f>
        <v>249488.81769158135</v>
      </c>
      <c r="D14" s="221">
        <f t="shared" si="0"/>
        <v>0.12962883370958922</v>
      </c>
      <c r="E14" s="78">
        <f>(1-'Table A3'!D16/100)*'Table A0'!J16/0.99</f>
        <v>14498.242894954457</v>
      </c>
      <c r="F14" s="78">
        <f>'Table A6'!D16</f>
        <v>266153.87995175278</v>
      </c>
      <c r="G14" s="221">
        <f t="shared" si="1"/>
        <v>0.13206024549386441</v>
      </c>
      <c r="H14" s="1"/>
      <c r="I14" s="1"/>
      <c r="J14" s="1"/>
      <c r="K14" s="1"/>
      <c r="L14" s="1"/>
      <c r="M14" s="1"/>
      <c r="N14" s="1"/>
      <c r="O14" s="1"/>
      <c r="P14" s="1"/>
      <c r="Q14" s="1"/>
      <c r="R14" s="1"/>
      <c r="S14" s="1"/>
      <c r="T14" s="1"/>
      <c r="U14" s="1"/>
      <c r="V14" s="1"/>
      <c r="W14" s="1"/>
      <c r="X14" s="1"/>
      <c r="Y14" s="1"/>
    </row>
    <row r="15" spans="1:25" ht="9.75" customHeight="1">
      <c r="A15" s="1">
        <v>1924</v>
      </c>
      <c r="B15" s="78">
        <f>('Table A4'!I17*0.9+'Table A4'!J17*0.05+'Table A4'!K17*0.04)/0.99</f>
        <v>13899.214431991886</v>
      </c>
      <c r="C15" s="78">
        <f>'Table A4'!D17</f>
        <v>268283.37016500195</v>
      </c>
      <c r="D15" s="221">
        <f t="shared" si="0"/>
        <v>-2.7386661790279265E-2</v>
      </c>
      <c r="E15" s="78">
        <f>(1-'Table A3'!D17/100)*'Table A0'!J17/0.99</f>
        <v>14125.56458129738</v>
      </c>
      <c r="F15" s="78">
        <f>'Table A6'!D17</f>
        <v>295057.91432233766</v>
      </c>
      <c r="G15" s="221">
        <f t="shared" si="1"/>
        <v>-2.5705067597313724E-2</v>
      </c>
      <c r="H15" s="1"/>
      <c r="I15" s="1"/>
      <c r="J15" s="1"/>
      <c r="K15" s="1"/>
      <c r="L15" s="1"/>
      <c r="M15" s="1"/>
      <c r="N15" s="1"/>
      <c r="O15" s="1"/>
      <c r="P15" s="1"/>
      <c r="Q15" s="1"/>
      <c r="R15" s="1"/>
      <c r="S15" s="1"/>
      <c r="T15" s="1"/>
      <c r="U15" s="1"/>
      <c r="V15" s="1"/>
      <c r="W15" s="1"/>
      <c r="X15" s="1"/>
      <c r="Y15" s="1"/>
    </row>
    <row r="16" spans="1:25" ht="9.75" customHeight="1">
      <c r="A16" s="1">
        <v>1925</v>
      </c>
      <c r="B16" s="78">
        <f>('Table A4'!I18*0.9+'Table A4'!J18*0.05+'Table A4'!K18*0.04)/0.99</f>
        <v>13820.515004371122</v>
      </c>
      <c r="C16" s="78">
        <f>'Table A4'!D18</f>
        <v>292300.07004374295</v>
      </c>
      <c r="D16" s="221">
        <f t="shared" si="0"/>
        <v>-5.6621493254770394E-3</v>
      </c>
      <c r="E16" s="78">
        <f>(1-'Table A3'!D18/100)*'Table A0'!J18/0.99</f>
        <v>14164.834458226263</v>
      </c>
      <c r="F16" s="78">
        <f>'Table A6'!D18</f>
        <v>355953.47861412616</v>
      </c>
      <c r="G16" s="221">
        <f t="shared" si="1"/>
        <v>2.7800571582730083E-3</v>
      </c>
      <c r="H16" s="1"/>
      <c r="I16" s="1"/>
      <c r="J16" s="1"/>
      <c r="K16" s="1"/>
      <c r="L16" s="1"/>
      <c r="M16" s="1"/>
      <c r="N16" s="1"/>
      <c r="O16" s="1"/>
      <c r="P16" s="1"/>
      <c r="Q16" s="1"/>
      <c r="R16" s="1"/>
      <c r="S16" s="1"/>
      <c r="T16" s="1"/>
      <c r="U16" s="1"/>
      <c r="V16" s="1"/>
      <c r="W16" s="1"/>
      <c r="X16" s="1"/>
      <c r="Y16" s="1"/>
    </row>
    <row r="17" spans="1:25" ht="9.75" customHeight="1">
      <c r="A17" s="1">
        <v>1926</v>
      </c>
      <c r="B17" s="78">
        <f>('Table A4'!I19*0.9+'Table A4'!J19*0.05+'Table A4'!K19*0.04)/0.99</f>
        <v>13902.17777550497</v>
      </c>
      <c r="C17" s="78">
        <f>'Table A4'!D19</f>
        <v>302353.42045973206</v>
      </c>
      <c r="D17" s="221">
        <f t="shared" si="0"/>
        <v>5.9088081093954248E-3</v>
      </c>
      <c r="E17" s="78">
        <f>(1-'Table A3'!D19/100)*'Table A0'!J19/0.99</f>
        <v>14216.170933085177</v>
      </c>
      <c r="F17" s="78">
        <f>'Table A6'!D19</f>
        <v>349852.48365570832</v>
      </c>
      <c r="G17" s="221">
        <f t="shared" si="1"/>
        <v>3.6242198954254956E-3</v>
      </c>
      <c r="H17" s="1"/>
      <c r="I17" s="1"/>
      <c r="J17" s="1"/>
      <c r="K17" s="1"/>
      <c r="L17" s="1"/>
      <c r="M17" s="1"/>
      <c r="N17" s="1"/>
      <c r="O17" s="1"/>
      <c r="P17" s="1"/>
      <c r="Q17" s="1"/>
      <c r="R17" s="1"/>
      <c r="S17" s="1"/>
      <c r="T17" s="1"/>
      <c r="U17" s="1"/>
      <c r="V17" s="1"/>
      <c r="W17" s="1"/>
      <c r="X17" s="1"/>
      <c r="Y17" s="1"/>
    </row>
    <row r="18" spans="1:25" ht="9.75" customHeight="1">
      <c r="A18" s="1">
        <v>1927</v>
      </c>
      <c r="B18" s="78">
        <f>('Table A4'!I20*0.9+'Table A4'!J20*0.05+'Table A4'!K20*0.04)/0.99</f>
        <v>13890.500245089142</v>
      </c>
      <c r="C18" s="78">
        <f>'Table A4'!D20</f>
        <v>315864.43298329477</v>
      </c>
      <c r="D18" s="221">
        <f t="shared" si="0"/>
        <v>-8.3997849864947405E-4</v>
      </c>
      <c r="E18" s="78">
        <f>(1-'Table A3'!D20/100)*'Table A0'!J20/0.99</f>
        <v>14252.357521121257</v>
      </c>
      <c r="F18" s="78">
        <f>'Table A6'!D20</f>
        <v>375637.68791805377</v>
      </c>
      <c r="G18" s="221">
        <f t="shared" si="1"/>
        <v>2.5454525136485717E-3</v>
      </c>
      <c r="H18" s="1"/>
      <c r="I18" s="1"/>
      <c r="J18" s="1"/>
      <c r="K18" s="1"/>
      <c r="L18" s="1"/>
      <c r="M18" s="1"/>
      <c r="N18" s="1"/>
      <c r="O18" s="1"/>
      <c r="P18" s="1"/>
      <c r="Q18" s="1"/>
      <c r="R18" s="1"/>
      <c r="S18" s="1"/>
      <c r="T18" s="1"/>
      <c r="U18" s="1"/>
      <c r="V18" s="1"/>
      <c r="W18" s="1"/>
      <c r="X18" s="1"/>
      <c r="Y18" s="1"/>
    </row>
    <row r="19" spans="1:25" ht="9.75" customHeight="1">
      <c r="A19" s="1">
        <v>1928</v>
      </c>
      <c r="B19" s="78">
        <f>('Table A4'!I21*0.9+'Table A4'!J21*0.05+'Table A4'!K21*0.04)/0.99</f>
        <v>14021.293167260432</v>
      </c>
      <c r="C19" s="78">
        <f>'Table A4'!D21</f>
        <v>338366.96338422137</v>
      </c>
      <c r="D19" s="221">
        <f t="shared" si="0"/>
        <v>9.4159979744090627E-3</v>
      </c>
      <c r="E19" s="78">
        <f>(1-'Table A3'!D21/100)*'Table A0'!J21/0.99</f>
        <v>14449.623962542722</v>
      </c>
      <c r="F19" s="78">
        <f>'Table A6'!D21</f>
        <v>450262.2276121109</v>
      </c>
      <c r="G19" s="221">
        <f t="shared" si="1"/>
        <v>1.384096919608746E-2</v>
      </c>
      <c r="H19" s="1"/>
      <c r="I19" s="1"/>
      <c r="J19" s="1"/>
      <c r="K19" s="1"/>
      <c r="L19" s="1"/>
      <c r="M19" s="1"/>
      <c r="N19" s="1"/>
      <c r="O19" s="1"/>
      <c r="P19" s="1"/>
      <c r="Q19" s="1"/>
      <c r="R19" s="1"/>
      <c r="S19" s="1"/>
      <c r="T19" s="1"/>
      <c r="U19" s="1"/>
      <c r="V19" s="1"/>
      <c r="W19" s="1"/>
      <c r="X19" s="1"/>
      <c r="Y19" s="1"/>
    </row>
    <row r="20" spans="1:25" ht="9.75" customHeight="1">
      <c r="A20" s="1">
        <v>1929</v>
      </c>
      <c r="B20" s="78">
        <f>('Table A4'!I22*0.9+'Table A4'!J22*0.05+'Table A4'!K22*0.04)/0.99</f>
        <v>14832.915659594388</v>
      </c>
      <c r="C20" s="78">
        <f>'Table A4'!D22</f>
        <v>331517.97132981336</v>
      </c>
      <c r="D20" s="221">
        <f t="shared" si="0"/>
        <v>5.7884995531588102E-2</v>
      </c>
      <c r="E20" s="78">
        <f>(1-'Table A3'!D22/100)*'Table A0'!J22/0.99</f>
        <v>15210.497538602131</v>
      </c>
      <c r="F20" s="78">
        <f>'Table A6'!D22</f>
        <v>433497.74141667318</v>
      </c>
      <c r="G20" s="221">
        <f t="shared" si="1"/>
        <v>5.2656981111189882E-2</v>
      </c>
      <c r="H20" s="1"/>
      <c r="I20" s="1"/>
      <c r="J20" s="1"/>
      <c r="K20" s="1"/>
      <c r="L20" s="1"/>
      <c r="M20" s="1"/>
      <c r="N20" s="1"/>
      <c r="O20" s="1"/>
      <c r="P20" s="1"/>
      <c r="Q20" s="1"/>
      <c r="R20" s="1"/>
      <c r="S20" s="1"/>
      <c r="T20" s="1"/>
      <c r="U20" s="1"/>
      <c r="V20" s="1"/>
      <c r="W20" s="1"/>
      <c r="X20" s="1"/>
      <c r="Y20" s="1"/>
    </row>
    <row r="21" spans="1:25" ht="9.75" customHeight="1">
      <c r="A21" s="1">
        <v>1930</v>
      </c>
      <c r="B21" s="78">
        <f>('Table A4'!I23*0.9+'Table A4'!J23*0.05+'Table A4'!K23*0.04)/0.99</f>
        <v>13772.715307707889</v>
      </c>
      <c r="C21" s="78">
        <f>'Table A4'!D23</f>
        <v>267925.92228069913</v>
      </c>
      <c r="D21" s="221">
        <f t="shared" si="0"/>
        <v>-7.147619363700275E-2</v>
      </c>
      <c r="E21" s="78">
        <f>(1-'Table A3'!D23/100)*'Table A0'!J23/0.99</f>
        <v>13997.205209654097</v>
      </c>
      <c r="F21" s="78">
        <f>'Table A6'!D23</f>
        <v>288326.10408391402</v>
      </c>
      <c r="G21" s="221">
        <f t="shared" si="1"/>
        <v>-7.9766774615285696E-2</v>
      </c>
      <c r="H21" s="1"/>
      <c r="I21" s="1"/>
      <c r="J21" s="1"/>
      <c r="K21" s="1"/>
      <c r="L21" s="1"/>
      <c r="M21" s="1"/>
      <c r="N21" s="1"/>
      <c r="O21" s="1"/>
      <c r="P21" s="1"/>
      <c r="Q21" s="1"/>
      <c r="R21" s="1"/>
      <c r="S21" s="1"/>
      <c r="T21" s="1"/>
      <c r="U21" s="1"/>
      <c r="V21" s="1"/>
      <c r="W21" s="1"/>
      <c r="X21" s="1"/>
      <c r="Y21" s="1"/>
    </row>
    <row r="22" spans="1:25" ht="9.75" customHeight="1">
      <c r="A22" s="1">
        <v>1931</v>
      </c>
      <c r="B22" s="78">
        <f>('Table A4'!I24*0.9+'Table A4'!J24*0.05+'Table A4'!K24*0.04)/0.99</f>
        <v>12668.487778494691</v>
      </c>
      <c r="C22" s="78">
        <f>'Table A4'!D24</f>
        <v>226038.14876190861</v>
      </c>
      <c r="D22" s="221">
        <f t="shared" si="0"/>
        <v>-8.0175005766307983E-2</v>
      </c>
      <c r="E22" s="78">
        <f>(1-'Table A3'!D24/100)*'Table A0'!J24/0.99</f>
        <v>12772.668543797025</v>
      </c>
      <c r="F22" s="78">
        <f>'Table A6'!D24</f>
        <v>231921.34366901283</v>
      </c>
      <c r="G22" s="221">
        <f t="shared" si="1"/>
        <v>-8.7484369023359765E-2</v>
      </c>
      <c r="H22" s="1"/>
      <c r="I22" s="1"/>
      <c r="J22" s="1"/>
      <c r="K22" s="1"/>
      <c r="L22" s="1"/>
      <c r="M22" s="1"/>
      <c r="N22" s="1"/>
      <c r="O22" s="1"/>
      <c r="P22" s="1"/>
      <c r="Q22" s="1"/>
      <c r="R22" s="1"/>
      <c r="S22" s="1"/>
      <c r="T22" s="1"/>
      <c r="U22" s="1"/>
      <c r="V22" s="1"/>
      <c r="W22" s="1"/>
      <c r="X22" s="1"/>
      <c r="Y22" s="1"/>
    </row>
    <row r="23" spans="1:25" ht="9.75" customHeight="1">
      <c r="A23" s="1">
        <v>1932</v>
      </c>
      <c r="B23" s="78">
        <f>('Table A4'!I25*0.9+'Table A4'!J25*0.05+'Table A4'!K25*0.04)/0.99</f>
        <v>10629.744156642493</v>
      </c>
      <c r="C23" s="78">
        <f>'Table A4'!D25</f>
        <v>192716.37036321036</v>
      </c>
      <c r="D23" s="221">
        <f t="shared" si="0"/>
        <v>-0.16093030656058682</v>
      </c>
      <c r="E23" s="78">
        <f>(1-'Table A3'!D25/100)*'Table A0'!J25/0.99</f>
        <v>10657.824624717528</v>
      </c>
      <c r="F23" s="78">
        <f>'Table A6'!D25</f>
        <v>194370.60607654517</v>
      </c>
      <c r="G23" s="221">
        <f t="shared" si="1"/>
        <v>-0.16557573006985749</v>
      </c>
      <c r="H23" s="1"/>
      <c r="I23" s="1"/>
      <c r="J23" s="1"/>
      <c r="K23" s="1"/>
      <c r="L23" s="1"/>
      <c r="M23" s="1"/>
      <c r="N23" s="1"/>
      <c r="O23" s="1"/>
      <c r="P23" s="1"/>
      <c r="Q23" s="1"/>
      <c r="R23" s="1"/>
      <c r="S23" s="1"/>
      <c r="T23" s="1"/>
      <c r="U23" s="1"/>
      <c r="V23" s="1"/>
      <c r="W23" s="1"/>
      <c r="X23" s="1"/>
      <c r="Y23" s="1"/>
    </row>
    <row r="24" spans="1:25" ht="9.75" customHeight="1">
      <c r="A24" s="1">
        <v>1933</v>
      </c>
      <c r="B24" s="78">
        <f>('Table A4'!I26*0.9+'Table A4'!J26*0.05+'Table A4'!K26*0.04)/0.99</f>
        <v>10320.466901713253</v>
      </c>
      <c r="C24" s="78">
        <f>'Table A4'!D26</f>
        <v>191306.30719842733</v>
      </c>
      <c r="D24" s="221">
        <f t="shared" si="0"/>
        <v>-2.9095456143784393E-2</v>
      </c>
      <c r="E24" s="78">
        <f>(1-'Table A3'!D26/100)*'Table A0'!J26/0.99</f>
        <v>10408.596786020746</v>
      </c>
      <c r="F24" s="78">
        <f>'Table A6'!D26</f>
        <v>203032.4700922358</v>
      </c>
      <c r="G24" s="221">
        <f t="shared" si="1"/>
        <v>-2.3384494253994026E-2</v>
      </c>
      <c r="H24" s="1"/>
      <c r="I24" s="1"/>
      <c r="J24" s="1"/>
      <c r="K24" s="1"/>
      <c r="L24" s="1"/>
      <c r="M24" s="1"/>
      <c r="N24" s="1"/>
      <c r="O24" s="1"/>
      <c r="P24" s="1"/>
      <c r="Q24" s="1"/>
      <c r="R24" s="1"/>
      <c r="S24" s="1"/>
      <c r="T24" s="1"/>
      <c r="U24" s="1"/>
      <c r="V24" s="1"/>
      <c r="W24" s="1"/>
      <c r="X24" s="1"/>
      <c r="Y24" s="1"/>
    </row>
    <row r="25" spans="1:25" ht="9.75" customHeight="1">
      <c r="A25" s="1">
        <v>1934</v>
      </c>
      <c r="B25" s="78">
        <f>('Table A4'!I27*0.9+'Table A4'!J27*0.05+'Table A4'!K27*0.04)/0.99</f>
        <v>11327.650614324913</v>
      </c>
      <c r="C25" s="78">
        <f>'Table A4'!D27</f>
        <v>211515.42258591141</v>
      </c>
      <c r="D25" s="221">
        <f t="shared" si="0"/>
        <v>9.7590905741334444E-2</v>
      </c>
      <c r="E25" s="78">
        <f>(1-'Table A3'!D27/100)*'Table A0'!J27/0.99</f>
        <v>11372.845352572467</v>
      </c>
      <c r="F25" s="78">
        <f>'Table A6'!D27</f>
        <v>220824.12423958909</v>
      </c>
      <c r="G25" s="221">
        <f t="shared" si="1"/>
        <v>9.2639631102508835E-2</v>
      </c>
      <c r="H25" s="1"/>
      <c r="I25" s="1"/>
      <c r="J25" s="1"/>
      <c r="K25" s="1"/>
      <c r="L25" s="1"/>
      <c r="M25" s="1"/>
      <c r="N25" s="1"/>
      <c r="O25" s="1"/>
      <c r="P25" s="1"/>
      <c r="Q25" s="1"/>
      <c r="R25" s="1"/>
      <c r="S25" s="1"/>
      <c r="T25" s="1"/>
      <c r="U25" s="1"/>
      <c r="V25" s="1"/>
      <c r="W25" s="1"/>
      <c r="X25" s="1"/>
      <c r="Y25" s="1"/>
    </row>
    <row r="26" spans="1:25" ht="9.75" customHeight="1">
      <c r="A26" s="1">
        <v>1935</v>
      </c>
      <c r="B26" s="78">
        <f>('Table A4'!I28*0.9+'Table A4'!J28*0.05+'Table A4'!K28*0.04)/0.99</f>
        <v>12300.73859846869</v>
      </c>
      <c r="C26" s="78">
        <f>'Table A4'!D28</f>
        <v>225570.19684514962</v>
      </c>
      <c r="D26" s="221">
        <f t="shared" si="0"/>
        <v>8.5903778044955859E-2</v>
      </c>
      <c r="E26" s="78">
        <f>(1-'Table A3'!D28/100)*'Table A0'!J28/0.99</f>
        <v>12397.512336625852</v>
      </c>
      <c r="F26" s="78">
        <f>'Table A6'!D28</f>
        <v>245640.76017701312</v>
      </c>
      <c r="G26" s="221">
        <f t="shared" si="1"/>
        <v>9.0097680245129874E-2</v>
      </c>
      <c r="H26" s="1"/>
      <c r="I26" s="1"/>
      <c r="J26" s="1"/>
      <c r="K26" s="1"/>
      <c r="L26" s="1"/>
      <c r="M26" s="1"/>
      <c r="N26" s="1"/>
      <c r="O26" s="1"/>
      <c r="P26" s="1"/>
      <c r="Q26" s="1"/>
      <c r="R26" s="1"/>
      <c r="S26" s="1"/>
      <c r="T26" s="1"/>
      <c r="U26" s="1"/>
      <c r="V26" s="1"/>
      <c r="W26" s="1"/>
      <c r="X26" s="1"/>
      <c r="Y26" s="1"/>
    </row>
    <row r="27" spans="1:25" ht="9.75" customHeight="1">
      <c r="A27" s="1">
        <v>1936</v>
      </c>
      <c r="B27" s="78">
        <f>('Table A4'!I29*0.9+'Table A4'!J29*0.05+'Table A4'!K29*0.04)/0.99</f>
        <v>13182.802542090307</v>
      </c>
      <c r="C27" s="78">
        <f>'Table A4'!D29</f>
        <v>279476.77911399759</v>
      </c>
      <c r="D27" s="221">
        <f t="shared" si="0"/>
        <v>7.1708209759975272E-2</v>
      </c>
      <c r="E27" s="78">
        <f>(1-'Table A3'!D29/100)*'Table A0'!J29/0.99</f>
        <v>13391.352728719305</v>
      </c>
      <c r="F27" s="78">
        <f>'Table A6'!D29</f>
        <v>316822.15548932116</v>
      </c>
      <c r="G27" s="221">
        <f t="shared" si="1"/>
        <v>8.0164501160233437E-2</v>
      </c>
      <c r="H27" s="1"/>
      <c r="I27" s="1"/>
      <c r="J27" s="1"/>
      <c r="K27" s="1"/>
      <c r="L27" s="1"/>
      <c r="M27" s="1"/>
      <c r="N27" s="1"/>
      <c r="O27" s="1"/>
      <c r="P27" s="1"/>
      <c r="Q27" s="1"/>
      <c r="R27" s="1"/>
      <c r="S27" s="1"/>
      <c r="T27" s="1"/>
      <c r="U27" s="1"/>
      <c r="V27" s="1"/>
      <c r="W27" s="1"/>
      <c r="X27" s="1"/>
      <c r="Y27" s="1"/>
    </row>
    <row r="28" spans="1:25" ht="9.75" customHeight="1">
      <c r="A28" s="1">
        <v>1937</v>
      </c>
      <c r="B28" s="78">
        <f>('Table A4'!I30*0.9+'Table A4'!J30*0.05+'Table A4'!K30*0.04)/0.99</f>
        <v>14021.871965223188</v>
      </c>
      <c r="C28" s="78">
        <f>'Table A4'!D30</f>
        <v>273321.85698265798</v>
      </c>
      <c r="D28" s="221">
        <f t="shared" si="0"/>
        <v>6.3648789432587227E-2</v>
      </c>
      <c r="E28" s="78">
        <f>(1-'Table A3'!D30/100)*'Table A0'!J30/0.99</f>
        <v>14073.929487807623</v>
      </c>
      <c r="F28" s="78">
        <f>'Table A6'!D30</f>
        <v>288404.51344917691</v>
      </c>
      <c r="G28" s="221">
        <f t="shared" si="1"/>
        <v>5.0971456948068816E-2</v>
      </c>
      <c r="H28" s="1"/>
      <c r="I28" s="1"/>
      <c r="J28" s="1"/>
      <c r="K28" s="1"/>
      <c r="L28" s="1"/>
      <c r="M28" s="1"/>
      <c r="N28" s="1"/>
      <c r="O28" s="1"/>
      <c r="P28" s="1"/>
      <c r="Q28" s="1"/>
      <c r="R28" s="1"/>
      <c r="S28" s="1"/>
      <c r="T28" s="1"/>
      <c r="U28" s="1"/>
      <c r="V28" s="1"/>
      <c r="W28" s="1"/>
      <c r="X28" s="1"/>
      <c r="Y28" s="1"/>
    </row>
    <row r="29" spans="1:25" ht="9.75" customHeight="1">
      <c r="A29" s="1">
        <v>1938</v>
      </c>
      <c r="B29" s="78">
        <f>('Table A4'!I31*0.9+'Table A4'!J31*0.05+'Table A4'!K31*0.04)/0.99</f>
        <v>13157.954827531526</v>
      </c>
      <c r="C29" s="78">
        <f>'Table A4'!D31</f>
        <v>225013.58349301131</v>
      </c>
      <c r="D29" s="221">
        <f t="shared" si="0"/>
        <v>-6.1612111409541814E-2</v>
      </c>
      <c r="E29" s="78">
        <f>(1-'Table A3'!D31/100)*'Table A0'!J31/0.99</f>
        <v>13223.266768676081</v>
      </c>
      <c r="F29" s="78">
        <f>'Table A6'!D31</f>
        <v>244819.33472596618</v>
      </c>
      <c r="G29" s="221">
        <f t="shared" si="1"/>
        <v>-6.0442445719831039E-2</v>
      </c>
      <c r="H29" s="1"/>
      <c r="I29" s="1"/>
      <c r="J29" s="1"/>
      <c r="K29" s="1"/>
      <c r="L29" s="1"/>
      <c r="M29" s="1"/>
      <c r="N29" s="1"/>
      <c r="O29" s="1"/>
      <c r="P29" s="1"/>
      <c r="Q29" s="1"/>
      <c r="R29" s="1"/>
      <c r="S29" s="1"/>
      <c r="T29" s="1"/>
      <c r="U29" s="1"/>
      <c r="V29" s="1"/>
      <c r="W29" s="1"/>
      <c r="X29" s="1"/>
      <c r="Y29" s="1"/>
    </row>
    <row r="30" spans="1:25" ht="9.75" customHeight="1">
      <c r="A30" s="1">
        <v>1939</v>
      </c>
      <c r="B30" s="78">
        <f>('Table A4'!I32*0.9+'Table A4'!J32*0.05+'Table A4'!K32*0.04)/0.99</f>
        <v>13913.140870335217</v>
      </c>
      <c r="C30" s="78">
        <f>'Table A4'!D32</f>
        <v>250598.54735454521</v>
      </c>
      <c r="D30" s="221">
        <f t="shared" si="0"/>
        <v>5.7393877141419303E-2</v>
      </c>
      <c r="E30" s="78">
        <f>(1-'Table A3'!D32/100)*'Table A0'!J32/0.99</f>
        <v>13977.978434015911</v>
      </c>
      <c r="F30" s="78">
        <f>'Table A6'!D32</f>
        <v>267033.00266270788</v>
      </c>
      <c r="G30" s="221">
        <f t="shared" si="1"/>
        <v>5.7074524664935788E-2</v>
      </c>
      <c r="H30" s="1"/>
      <c r="I30" s="1"/>
      <c r="J30" s="1"/>
      <c r="K30" s="1"/>
      <c r="L30" s="1"/>
      <c r="M30" s="1"/>
      <c r="N30" s="1"/>
      <c r="O30" s="1"/>
      <c r="P30" s="1"/>
      <c r="Q30" s="1"/>
      <c r="R30" s="1"/>
      <c r="S30" s="1"/>
      <c r="T30" s="1"/>
      <c r="U30" s="1"/>
      <c r="V30" s="1"/>
      <c r="W30" s="1"/>
      <c r="X30" s="1"/>
      <c r="Y30" s="1"/>
    </row>
    <row r="31" spans="1:25" ht="9.75" customHeight="1">
      <c r="A31" s="1">
        <v>1940</v>
      </c>
      <c r="B31" s="78">
        <f>('Table A4'!I33*0.9+'Table A4'!J33*0.05+'Table A4'!K33*0.04)/0.99</f>
        <v>14514.253592848519</v>
      </c>
      <c r="C31" s="78">
        <f>'Table A4'!D33</f>
        <v>268297.28480909986</v>
      </c>
      <c r="D31" s="221">
        <f t="shared" si="0"/>
        <v>4.3204674495531004E-2</v>
      </c>
      <c r="E31" s="78">
        <f>(1-'Table A3'!D33/100)*'Table A0'!J33/0.99</f>
        <v>14565.649241210798</v>
      </c>
      <c r="F31" s="78">
        <f>'Table A6'!D33</f>
        <v>284492.60487902066</v>
      </c>
      <c r="G31" s="221">
        <f t="shared" si="1"/>
        <v>4.2042617962892992E-2</v>
      </c>
      <c r="H31" s="1"/>
      <c r="I31" s="1"/>
      <c r="J31" s="1"/>
      <c r="K31" s="1"/>
      <c r="L31" s="1"/>
      <c r="M31" s="1"/>
      <c r="N31" s="1"/>
      <c r="O31" s="1"/>
      <c r="P31" s="1"/>
      <c r="Q31" s="1"/>
      <c r="R31" s="1"/>
      <c r="S31" s="1"/>
      <c r="T31" s="1"/>
      <c r="U31" s="1"/>
      <c r="V31" s="1"/>
      <c r="W31" s="1"/>
      <c r="X31" s="1"/>
      <c r="Y31" s="1"/>
    </row>
    <row r="32" spans="1:25" ht="9.75" customHeight="1">
      <c r="A32" s="1">
        <v>1941</v>
      </c>
      <c r="B32" s="78">
        <f>('Table A4'!I34*0.9+'Table A4'!J34*0.05+'Table A4'!K34*0.04)/0.99</f>
        <v>17110.407620121459</v>
      </c>
      <c r="C32" s="78">
        <f>'Table A4'!D34</f>
        <v>299115.95991459856</v>
      </c>
      <c r="D32" s="221">
        <f t="shared" si="0"/>
        <v>0.17886927568580724</v>
      </c>
      <c r="E32" s="78">
        <f>(1-'Table A3'!D34/100)*'Table A0'!J34/0.99</f>
        <v>17169.78494501175</v>
      </c>
      <c r="F32" s="78">
        <f>'Table A6'!D34</f>
        <v>318620.49490751221</v>
      </c>
      <c r="G32" s="221">
        <f t="shared" si="1"/>
        <v>0.17878610562947195</v>
      </c>
      <c r="H32" s="1"/>
      <c r="I32" s="1"/>
      <c r="J32" s="1"/>
      <c r="K32" s="1"/>
      <c r="L32" s="1"/>
      <c r="M32" s="1"/>
      <c r="N32" s="1"/>
      <c r="O32" s="1"/>
      <c r="P32" s="1"/>
      <c r="Q32" s="1"/>
      <c r="R32" s="1"/>
      <c r="S32" s="1"/>
      <c r="T32" s="1"/>
      <c r="U32" s="1"/>
      <c r="V32" s="1"/>
      <c r="W32" s="1"/>
      <c r="X32" s="1"/>
      <c r="Y32" s="1"/>
    </row>
    <row r="33" spans="1:25" ht="9.75" customHeight="1">
      <c r="A33" s="1">
        <v>1942</v>
      </c>
      <c r="B33" s="78">
        <f>('Table A4'!I35*0.9+'Table A4'!J35*0.05+'Table A4'!K35*0.04)/0.99</f>
        <v>20378.251960246635</v>
      </c>
      <c r="C33" s="78">
        <f>'Table A4'!D35</f>
        <v>298939.94474058511</v>
      </c>
      <c r="D33" s="221">
        <f t="shared" si="0"/>
        <v>0.19098576800018852</v>
      </c>
      <c r="E33" s="78">
        <f>(1-'Table A3'!D35/100)*'Table A0'!J35/0.99</f>
        <v>20408.702749530952</v>
      </c>
      <c r="F33" s="78">
        <f>'Table A6'!D35</f>
        <v>313407.54245068127</v>
      </c>
      <c r="G33" s="221">
        <f t="shared" si="1"/>
        <v>0.18864055751963216</v>
      </c>
      <c r="H33" s="1"/>
      <c r="I33" s="1"/>
      <c r="J33" s="1"/>
      <c r="K33" s="1"/>
      <c r="L33" s="1"/>
      <c r="M33" s="1"/>
      <c r="N33" s="1"/>
      <c r="O33" s="1"/>
      <c r="P33" s="1"/>
      <c r="Q33" s="1"/>
      <c r="R33" s="1"/>
      <c r="S33" s="1"/>
      <c r="T33" s="1"/>
      <c r="U33" s="1"/>
      <c r="V33" s="1"/>
      <c r="W33" s="1"/>
      <c r="X33" s="1"/>
      <c r="Y33" s="1"/>
    </row>
    <row r="34" spans="1:25" ht="9.75" customHeight="1">
      <c r="A34" s="1">
        <v>1943</v>
      </c>
      <c r="B34" s="78">
        <f>('Table A4'!I36*0.9+'Table A4'!J36*0.05+'Table A4'!K36*0.04)/0.99</f>
        <v>23938.563514368809</v>
      </c>
      <c r="C34" s="78">
        <f>'Table A4'!D36</f>
        <v>307491.1446062458</v>
      </c>
      <c r="D34" s="221">
        <f t="shared" si="0"/>
        <v>0.17471133250621973</v>
      </c>
      <c r="E34" s="78">
        <f>(1-'Table A3'!D36/100)*'Table A0'!J36/0.99</f>
        <v>24056.210439229144</v>
      </c>
      <c r="F34" s="78">
        <f>'Table A6'!D36</f>
        <v>334309.90176506486</v>
      </c>
      <c r="G34" s="221">
        <f t="shared" si="1"/>
        <v>0.17872315229746882</v>
      </c>
      <c r="H34" s="1"/>
      <c r="I34" s="1"/>
      <c r="J34" s="1"/>
      <c r="K34" s="1"/>
      <c r="L34" s="1"/>
      <c r="M34" s="1"/>
      <c r="N34" s="1"/>
      <c r="O34" s="1"/>
      <c r="P34" s="1"/>
      <c r="Q34" s="1"/>
      <c r="R34" s="1"/>
      <c r="S34" s="1"/>
      <c r="T34" s="1"/>
      <c r="U34" s="1"/>
      <c r="V34" s="1"/>
      <c r="W34" s="1"/>
      <c r="X34" s="1"/>
      <c r="Y34" s="1"/>
    </row>
    <row r="35" spans="1:25" ht="9.75" customHeight="1">
      <c r="A35" s="1">
        <v>1944</v>
      </c>
      <c r="B35" s="78">
        <f>('Table A4'!I37*0.9+'Table A4'!J37*0.05+'Table A4'!K37*0.04)/0.99</f>
        <v>23906.521903215289</v>
      </c>
      <c r="C35" s="78">
        <f>'Table A4'!D37</f>
        <v>278805.95531133283</v>
      </c>
      <c r="D35" s="221">
        <f t="shared" si="0"/>
        <v>-1.3384934787038505E-3</v>
      </c>
      <c r="E35" s="78">
        <f>(1-'Table A3'!D37/100)*'Table A0'!J37/0.99</f>
        <v>24054.435506307644</v>
      </c>
      <c r="F35" s="78">
        <f>'Table A6'!D37</f>
        <v>302801.81647893548</v>
      </c>
      <c r="G35" s="221">
        <f t="shared" si="1"/>
        <v>-7.3782731739191476E-5</v>
      </c>
      <c r="H35" s="1"/>
      <c r="I35" s="1"/>
      <c r="J35" s="1"/>
      <c r="K35" s="1"/>
      <c r="L35" s="1"/>
      <c r="M35" s="1"/>
      <c r="N35" s="1"/>
      <c r="O35" s="1"/>
      <c r="P35" s="1"/>
      <c r="Q35" s="1"/>
      <c r="R35" s="1"/>
      <c r="S35" s="1"/>
      <c r="T35" s="1"/>
      <c r="U35" s="1"/>
      <c r="V35" s="1"/>
      <c r="W35" s="1"/>
      <c r="X35" s="1"/>
      <c r="Y35" s="1"/>
    </row>
    <row r="36" spans="1:25" ht="9.75" customHeight="1">
      <c r="A36" s="1">
        <v>1945</v>
      </c>
      <c r="B36" s="78">
        <f>('Table A4'!I38*0.9+'Table A4'!J38*0.05+'Table A4'!K38*0.04)/0.99</f>
        <v>23261.185236967911</v>
      </c>
      <c r="C36" s="78">
        <f>'Table A4'!D38</f>
        <v>286694.28234371042</v>
      </c>
      <c r="D36" s="221">
        <f t="shared" si="0"/>
        <v>-2.69941679036374E-2</v>
      </c>
      <c r="E36" s="78">
        <f>(1-'Table A3'!D38/100)*'Table A0'!J38/0.99</f>
        <v>23663.779942063768</v>
      </c>
      <c r="F36" s="78">
        <f>'Table A6'!D38</f>
        <v>335156.73359234928</v>
      </c>
      <c r="G36" s="221">
        <f t="shared" si="1"/>
        <v>-1.6240479396884444E-2</v>
      </c>
      <c r="H36" s="1"/>
      <c r="I36" s="1"/>
      <c r="J36" s="1"/>
      <c r="K36" s="1"/>
      <c r="L36" s="1"/>
      <c r="M36" s="1"/>
      <c r="N36" s="1"/>
      <c r="O36" s="1"/>
      <c r="P36" s="1"/>
      <c r="Q36" s="1"/>
      <c r="R36" s="1"/>
      <c r="S36" s="1"/>
      <c r="T36" s="1"/>
      <c r="U36" s="1"/>
      <c r="V36" s="1"/>
      <c r="W36" s="1"/>
      <c r="X36" s="1"/>
      <c r="Y36" s="1"/>
    </row>
    <row r="37" spans="1:25" ht="9.75" customHeight="1">
      <c r="A37" s="1">
        <v>1946</v>
      </c>
      <c r="B37" s="78">
        <f>('Table A4'!I39*0.9+'Table A4'!J39*0.05+'Table A4'!K39*0.04)/0.99</f>
        <v>23228.567129525549</v>
      </c>
      <c r="C37" s="78">
        <f>'Table A4'!D39</f>
        <v>306549.73917083093</v>
      </c>
      <c r="D37" s="221">
        <f t="shared" si="0"/>
        <v>-1.40225474798783E-3</v>
      </c>
      <c r="E37" s="78">
        <f>(1-'Table A3'!D39/100)*'Table A0'!J39/0.99</f>
        <v>23878.795113851254</v>
      </c>
      <c r="F37" s="78">
        <f>'Table A6'!D39</f>
        <v>361922.22030812356</v>
      </c>
      <c r="G37" s="221">
        <f t="shared" si="1"/>
        <v>9.0862563932689877E-3</v>
      </c>
      <c r="H37" s="1"/>
      <c r="I37" s="1"/>
      <c r="J37" s="1"/>
      <c r="K37" s="1"/>
      <c r="L37" s="1"/>
      <c r="M37" s="1"/>
      <c r="N37" s="1"/>
      <c r="O37" s="1"/>
      <c r="P37" s="1"/>
      <c r="Q37" s="1"/>
      <c r="R37" s="1"/>
      <c r="S37" s="1"/>
      <c r="T37" s="1"/>
      <c r="U37" s="1"/>
      <c r="V37" s="1"/>
      <c r="W37" s="1"/>
      <c r="X37" s="1"/>
      <c r="Y37" s="1"/>
    </row>
    <row r="38" spans="1:25" ht="9.75" customHeight="1">
      <c r="A38" s="1">
        <v>1947</v>
      </c>
      <c r="B38" s="78">
        <f>('Table A4'!I40*0.9+'Table A4'!J40*0.05+'Table A4'!K40*0.04)/0.99</f>
        <v>22638.084547162467</v>
      </c>
      <c r="C38" s="78">
        <f>'Table A4'!D40</f>
        <v>275693.09432906436</v>
      </c>
      <c r="D38" s="221">
        <f t="shared" si="0"/>
        <v>-2.5420534080749513E-2</v>
      </c>
      <c r="E38" s="78">
        <f>(1-'Table A3'!D40/100)*'Table A0'!J40/0.99</f>
        <v>23026.77119825748</v>
      </c>
      <c r="F38" s="78">
        <f>'Table A6'!D40</f>
        <v>309539.0181077178</v>
      </c>
      <c r="G38" s="221">
        <f t="shared" si="1"/>
        <v>-3.5681193775960018E-2</v>
      </c>
      <c r="H38" s="1"/>
      <c r="I38" s="1"/>
      <c r="J38" s="1"/>
      <c r="K38" s="1"/>
      <c r="L38" s="1"/>
      <c r="M38" s="1"/>
      <c r="N38" s="1"/>
      <c r="O38" s="1"/>
      <c r="P38" s="1"/>
      <c r="Q38" s="1"/>
      <c r="R38" s="1"/>
      <c r="S38" s="1"/>
      <c r="T38" s="1"/>
      <c r="U38" s="1"/>
      <c r="V38" s="1"/>
      <c r="W38" s="1"/>
      <c r="X38" s="1"/>
      <c r="Y38" s="1"/>
    </row>
    <row r="39" spans="1:25" ht="9.75" customHeight="1">
      <c r="A39" s="1">
        <v>1948</v>
      </c>
      <c r="B39" s="78">
        <f>('Table A4'!I41*0.9+'Table A4'!J41*0.05+'Table A4'!K41*0.04)/0.99</f>
        <v>22961.553952320464</v>
      </c>
      <c r="C39" s="78">
        <f>'Table A4'!D41</f>
        <v>288724.9845636324</v>
      </c>
      <c r="D39" s="221">
        <f t="shared" si="0"/>
        <v>1.4288726790648187E-2</v>
      </c>
      <c r="E39" s="78">
        <f>(1-'Table A3'!D41/100)*'Table A0'!J41/0.99</f>
        <v>23303.930020137726</v>
      </c>
      <c r="F39" s="78">
        <f>'Table A6'!D41</f>
        <v>321850.56436943548</v>
      </c>
      <c r="G39" s="221">
        <f t="shared" si="1"/>
        <v>1.2036373640661457E-2</v>
      </c>
      <c r="H39" s="1"/>
      <c r="I39" s="1"/>
      <c r="J39" s="1"/>
      <c r="K39" s="1"/>
      <c r="L39" s="1"/>
      <c r="M39" s="1"/>
      <c r="N39" s="1"/>
      <c r="O39" s="1"/>
      <c r="P39" s="1"/>
      <c r="Q39" s="1"/>
      <c r="R39" s="1"/>
      <c r="S39" s="1"/>
      <c r="T39" s="1"/>
      <c r="U39" s="1"/>
      <c r="V39" s="1"/>
      <c r="W39" s="1"/>
      <c r="X39" s="1"/>
      <c r="Y39" s="1"/>
    </row>
    <row r="40" spans="1:25" ht="9.75" customHeight="1">
      <c r="A40" s="1">
        <v>1949</v>
      </c>
      <c r="B40" s="78">
        <f>('Table A4'!I42*0.9+'Table A4'!J42*0.05+'Table A4'!K42*0.04)/0.99</f>
        <v>22757.754253135532</v>
      </c>
      <c r="C40" s="78">
        <f>'Table A4'!D42</f>
        <v>276929.67336321546</v>
      </c>
      <c r="D40" s="221">
        <f t="shared" si="0"/>
        <v>-8.8756928040724103E-3</v>
      </c>
      <c r="E40" s="78">
        <f>(1-'Table A3'!D42/100)*'Table A0'!J42/0.99</f>
        <v>22987.607931682232</v>
      </c>
      <c r="F40" s="78">
        <f>'Table A6'!D42</f>
        <v>302333.54737018479</v>
      </c>
      <c r="G40" s="221">
        <f t="shared" si="1"/>
        <v>-1.3573765806117244E-2</v>
      </c>
      <c r="H40" s="1"/>
      <c r="I40" s="1"/>
      <c r="J40" s="1"/>
      <c r="K40" s="1"/>
      <c r="L40" s="1"/>
      <c r="M40" s="1"/>
      <c r="N40" s="1"/>
      <c r="O40" s="1"/>
      <c r="P40" s="1"/>
      <c r="Q40" s="1"/>
      <c r="R40" s="1"/>
      <c r="S40" s="1"/>
      <c r="T40" s="1"/>
      <c r="U40" s="1"/>
      <c r="V40" s="1"/>
      <c r="W40" s="1"/>
      <c r="X40" s="1"/>
      <c r="Y40" s="1"/>
    </row>
    <row r="41" spans="1:25" ht="9.75" customHeight="1">
      <c r="A41" s="1">
        <v>1950</v>
      </c>
      <c r="B41" s="78">
        <f>('Table A4'!I43*0.9+'Table A4'!J43*0.05+'Table A4'!K43*0.04)/0.99</f>
        <v>24454.344512014919</v>
      </c>
      <c r="C41" s="78">
        <f>'Table A4'!D43</f>
        <v>310272.03186279209</v>
      </c>
      <c r="D41" s="221">
        <f t="shared" si="0"/>
        <v>7.4549985908457295E-2</v>
      </c>
      <c r="E41" s="78">
        <f>(1-'Table A3'!D43/100)*'Table A0'!J43/0.99</f>
        <v>24812.492328180677</v>
      </c>
      <c r="F41" s="78">
        <f>'Table A6'!D43</f>
        <v>361209.09521005093</v>
      </c>
      <c r="G41" s="221">
        <f t="shared" si="1"/>
        <v>7.9385571648946218E-2</v>
      </c>
      <c r="H41" s="1"/>
      <c r="I41" s="1"/>
      <c r="J41" s="1"/>
      <c r="K41" s="1"/>
      <c r="L41" s="1"/>
      <c r="M41" s="1"/>
      <c r="N41" s="1"/>
      <c r="O41" s="1"/>
      <c r="P41" s="1"/>
      <c r="Q41" s="1"/>
      <c r="R41" s="1"/>
      <c r="S41" s="1"/>
      <c r="T41" s="1"/>
      <c r="U41" s="1"/>
      <c r="V41" s="1"/>
      <c r="W41" s="1"/>
      <c r="X41" s="1"/>
      <c r="Y41" s="1"/>
    </row>
    <row r="42" spans="1:25" ht="9.75" customHeight="1">
      <c r="A42" s="1">
        <v>1951</v>
      </c>
      <c r="B42" s="78">
        <f>('Table A4'!I44*0.9+'Table A4'!J44*0.05+'Table A4'!K44*0.04)/0.99</f>
        <v>25434.24915486094</v>
      </c>
      <c r="C42" s="78">
        <f>'Table A4'!D44</f>
        <v>295983.21532264544</v>
      </c>
      <c r="D42" s="221">
        <f t="shared" si="0"/>
        <v>4.0070779340029894E-2</v>
      </c>
      <c r="E42" s="78">
        <f>(1-'Table A3'!D44/100)*'Table A0'!J44/0.99</f>
        <v>25793.163437075287</v>
      </c>
      <c r="F42" s="78">
        <f>'Table A6'!D44</f>
        <v>341204.60807109665</v>
      </c>
      <c r="G42" s="221">
        <f t="shared" si="1"/>
        <v>3.952328109259784E-2</v>
      </c>
      <c r="H42" s="1"/>
      <c r="I42" s="1"/>
      <c r="J42" s="1"/>
      <c r="K42" s="1"/>
      <c r="L42" s="1"/>
      <c r="M42" s="1"/>
      <c r="N42" s="1"/>
      <c r="O42" s="1"/>
      <c r="P42" s="1"/>
      <c r="Q42" s="1"/>
      <c r="R42" s="1"/>
      <c r="S42" s="1"/>
      <c r="T42" s="1"/>
      <c r="U42" s="1"/>
      <c r="V42" s="1"/>
      <c r="W42" s="1"/>
      <c r="X42" s="1"/>
      <c r="Y42" s="1"/>
    </row>
    <row r="43" spans="1:25" ht="9.75" customHeight="1">
      <c r="A43" s="1">
        <v>1952</v>
      </c>
      <c r="B43" s="78">
        <f>('Table A4'!I45*0.9+'Table A4'!J45*0.05+'Table A4'!K45*0.04)/0.99</f>
        <v>26468.975062202131</v>
      </c>
      <c r="C43" s="78">
        <f>'Table A4'!D45</f>
        <v>283361.08960958233</v>
      </c>
      <c r="D43" s="221">
        <f t="shared" si="0"/>
        <v>4.0682384647609648E-2</v>
      </c>
      <c r="E43" s="78">
        <f>(1-'Table A3'!D45/100)*'Table A0'!J45/0.99</f>
        <v>26755.664609417749</v>
      </c>
      <c r="F43" s="78">
        <f>'Table A6'!D45</f>
        <v>320404.32105986873</v>
      </c>
      <c r="G43" s="221">
        <f t="shared" si="1"/>
        <v>3.7316135133659278E-2</v>
      </c>
      <c r="H43" s="1"/>
      <c r="I43" s="1"/>
      <c r="J43" s="1"/>
      <c r="K43" s="1"/>
      <c r="L43" s="1"/>
      <c r="M43" s="1"/>
      <c r="N43" s="1"/>
      <c r="O43" s="1"/>
      <c r="P43" s="1"/>
      <c r="Q43" s="1"/>
      <c r="R43" s="1"/>
      <c r="S43" s="1"/>
      <c r="T43" s="1"/>
      <c r="U43" s="1"/>
      <c r="V43" s="1"/>
      <c r="W43" s="1"/>
      <c r="X43" s="1"/>
      <c r="Y43" s="1"/>
    </row>
    <row r="44" spans="1:25" ht="9.75" customHeight="1">
      <c r="A44" s="1">
        <v>1953</v>
      </c>
      <c r="B44" s="78">
        <f>('Table A4'!I46*0.9+'Table A4'!J46*0.05+'Table A4'!K46*0.04)/0.99</f>
        <v>27855.646379746835</v>
      </c>
      <c r="C44" s="78">
        <f>'Table A4'!D46</f>
        <v>275443.28071598086</v>
      </c>
      <c r="D44" s="221">
        <f t="shared" si="0"/>
        <v>5.2388553553208039E-2</v>
      </c>
      <c r="E44" s="78">
        <f>(1-'Table A3'!D46/100)*'Table A0'!J46/0.99</f>
        <v>28084.091680064554</v>
      </c>
      <c r="F44" s="78">
        <f>'Table A6'!D46</f>
        <v>305560.87968591606</v>
      </c>
      <c r="G44" s="221">
        <f t="shared" si="1"/>
        <v>4.9650311066435249E-2</v>
      </c>
      <c r="H44" s="1"/>
      <c r="I44" s="1"/>
      <c r="J44" s="1"/>
      <c r="K44" s="1"/>
      <c r="L44" s="1"/>
      <c r="M44" s="1"/>
      <c r="N44" s="1"/>
      <c r="O44" s="1"/>
      <c r="P44" s="1"/>
      <c r="Q44" s="1"/>
      <c r="R44" s="1"/>
      <c r="S44" s="1"/>
      <c r="T44" s="1"/>
      <c r="U44" s="1"/>
      <c r="V44" s="1"/>
      <c r="W44" s="1"/>
      <c r="X44" s="1"/>
      <c r="Y44" s="1"/>
    </row>
    <row r="45" spans="1:25" ht="9.75" customHeight="1">
      <c r="A45" s="1">
        <v>1954</v>
      </c>
      <c r="B45" s="78">
        <f>('Table A4'!I47*0.9+'Table A4'!J47*0.05+'Table A4'!K47*0.04)/0.99</f>
        <v>27424.036291968601</v>
      </c>
      <c r="C45" s="78">
        <f>'Table A4'!D47</f>
        <v>281370.97955292591</v>
      </c>
      <c r="D45" s="221">
        <f t="shared" si="0"/>
        <v>-1.5494527820113624E-2</v>
      </c>
      <c r="E45" s="78">
        <f>(1-'Table A3'!D47/100)*'Table A0'!J47/0.99</f>
        <v>27773.620160283393</v>
      </c>
      <c r="F45" s="78">
        <f>'Table A6'!D47</f>
        <v>331996.44766576652</v>
      </c>
      <c r="G45" s="221">
        <f t="shared" si="1"/>
        <v>-1.1055067164644994E-2</v>
      </c>
      <c r="H45" s="1"/>
      <c r="I45" s="1"/>
      <c r="J45" s="1"/>
      <c r="K45" s="1"/>
      <c r="L45" s="1"/>
      <c r="M45" s="1"/>
      <c r="N45" s="1"/>
      <c r="O45" s="1"/>
      <c r="P45" s="1"/>
      <c r="Q45" s="1"/>
      <c r="R45" s="1"/>
      <c r="S45" s="1"/>
      <c r="T45" s="1"/>
      <c r="U45" s="1"/>
      <c r="V45" s="1"/>
      <c r="W45" s="1"/>
      <c r="X45" s="1"/>
      <c r="Y45" s="1"/>
    </row>
    <row r="46" spans="1:25" ht="9.75" customHeight="1">
      <c r="A46" s="1">
        <v>1955</v>
      </c>
      <c r="B46" s="78">
        <f>('Table A4'!I48*0.9+'Table A4'!J48*0.05+'Table A4'!K48*0.04)/0.99</f>
        <v>29376.67879169876</v>
      </c>
      <c r="C46" s="78">
        <f>'Table A4'!D48</f>
        <v>293985.95990585384</v>
      </c>
      <c r="D46" s="221">
        <f t="shared" si="0"/>
        <v>7.1201863902944362E-2</v>
      </c>
      <c r="E46" s="78">
        <f>(1-'Table A3'!D48/100)*'Table A0'!J48/0.99</f>
        <v>29848.648242525844</v>
      </c>
      <c r="F46" s="78">
        <f>'Table A6'!D48</f>
        <v>367374.90628115105</v>
      </c>
      <c r="G46" s="221">
        <f t="shared" si="1"/>
        <v>7.4712193450739539E-2</v>
      </c>
      <c r="H46" s="1"/>
      <c r="I46" s="1"/>
      <c r="J46" s="1"/>
      <c r="K46" s="1"/>
      <c r="L46" s="1"/>
      <c r="M46" s="1"/>
      <c r="N46" s="1"/>
      <c r="O46" s="1"/>
      <c r="P46" s="1"/>
      <c r="Q46" s="1"/>
      <c r="R46" s="1"/>
      <c r="S46" s="1"/>
      <c r="T46" s="1"/>
      <c r="U46" s="1"/>
      <c r="V46" s="1"/>
      <c r="W46" s="1"/>
      <c r="X46" s="1"/>
      <c r="Y46" s="1"/>
    </row>
    <row r="47" spans="1:25" ht="9.75" customHeight="1">
      <c r="A47" s="1">
        <v>1956</v>
      </c>
      <c r="B47" s="78">
        <f>('Table A4'!I49*0.9+'Table A4'!J49*0.05+'Table A4'!K49*0.04)/0.99</f>
        <v>30934.884491819579</v>
      </c>
      <c r="C47" s="78">
        <f>'Table A4'!D49</f>
        <v>306109.60564558464</v>
      </c>
      <c r="D47" s="221">
        <f t="shared" si="0"/>
        <v>5.3042269045101786E-2</v>
      </c>
      <c r="E47" s="78">
        <f>(1-'Table A3'!D49/100)*'Table A0'!J49/0.99</f>
        <v>31394.869106637965</v>
      </c>
      <c r="F47" s="78">
        <f>'Table A6'!D49</f>
        <v>371326.37674915459</v>
      </c>
      <c r="G47" s="221">
        <f t="shared" si="1"/>
        <v>5.180203979586584E-2</v>
      </c>
      <c r="H47" s="1"/>
      <c r="I47" s="1"/>
      <c r="J47" s="1"/>
      <c r="K47" s="1"/>
      <c r="L47" s="1"/>
      <c r="M47" s="1"/>
      <c r="N47" s="1"/>
      <c r="O47" s="1"/>
      <c r="P47" s="1"/>
      <c r="Q47" s="1"/>
      <c r="R47" s="1"/>
      <c r="S47" s="1"/>
      <c r="T47" s="1"/>
      <c r="U47" s="1"/>
      <c r="V47" s="1"/>
      <c r="W47" s="1"/>
      <c r="X47" s="1"/>
      <c r="Y47" s="1"/>
    </row>
    <row r="48" spans="1:25" ht="9.75" customHeight="1">
      <c r="A48" s="1">
        <v>1957</v>
      </c>
      <c r="B48" s="78">
        <f>('Table A4'!I50*0.9+'Table A4'!J50*0.05+'Table A4'!K50*0.04)/0.99</f>
        <v>31112.14300714757</v>
      </c>
      <c r="C48" s="78">
        <f>'Table A4'!D50</f>
        <v>303951.84407776134</v>
      </c>
      <c r="D48" s="221">
        <f t="shared" si="0"/>
        <v>5.7300526004828711E-3</v>
      </c>
      <c r="E48" s="78">
        <f>(1-'Table A3'!D50/100)*'Table A0'!J50/0.99</f>
        <v>31456.412041307747</v>
      </c>
      <c r="F48" s="78">
        <f>'Table A6'!D50</f>
        <v>352220.3719101568</v>
      </c>
      <c r="G48" s="221">
        <f t="shared" si="1"/>
        <v>1.9602863914081059E-3</v>
      </c>
      <c r="H48" s="1"/>
      <c r="I48" s="1"/>
      <c r="J48" s="1"/>
      <c r="K48" s="1"/>
      <c r="L48" s="1"/>
      <c r="M48" s="1"/>
      <c r="N48" s="1"/>
      <c r="O48" s="1"/>
      <c r="P48" s="1"/>
      <c r="Q48" s="1"/>
      <c r="R48" s="1"/>
      <c r="S48" s="1"/>
      <c r="T48" s="1"/>
      <c r="U48" s="1"/>
      <c r="V48" s="1"/>
      <c r="W48" s="1"/>
      <c r="X48" s="1"/>
      <c r="Y48" s="1"/>
    </row>
    <row r="49" spans="1:25" ht="9.75" customHeight="1">
      <c r="A49" s="1">
        <v>1958</v>
      </c>
      <c r="B49" s="78">
        <f>('Table A4'!I51*0.9+'Table A4'!J51*0.05+'Table A4'!K51*0.04)/0.99</f>
        <v>30208.189022074766</v>
      </c>
      <c r="C49" s="78">
        <f>'Table A4'!D51</f>
        <v>289775.31049165642</v>
      </c>
      <c r="D49" s="221">
        <f t="shared" si="0"/>
        <v>-2.9054700117093546E-2</v>
      </c>
      <c r="E49" s="78">
        <f>(1-'Table A3'!D51/100)*'Table A0'!J51/0.99</f>
        <v>30649.451542386731</v>
      </c>
      <c r="F49" s="78">
        <f>'Table A6'!D51</f>
        <v>344868.94210593449</v>
      </c>
      <c r="G49" s="221">
        <f t="shared" si="1"/>
        <v>-2.5653291222830443E-2</v>
      </c>
      <c r="H49" s="1"/>
      <c r="I49" s="1"/>
      <c r="J49" s="1"/>
      <c r="K49" s="1"/>
      <c r="L49" s="1"/>
      <c r="M49" s="1"/>
      <c r="N49" s="1"/>
      <c r="O49" s="1"/>
      <c r="P49" s="1"/>
      <c r="Q49" s="1"/>
      <c r="R49" s="1"/>
      <c r="S49" s="1"/>
      <c r="T49" s="1"/>
      <c r="U49" s="1"/>
      <c r="V49" s="1"/>
      <c r="W49" s="1"/>
      <c r="X49" s="1"/>
      <c r="Y49" s="1"/>
    </row>
    <row r="50" spans="1:25" ht="9.75" customHeight="1">
      <c r="A50" s="1">
        <v>1959</v>
      </c>
      <c r="B50" s="78">
        <f>('Table A4'!I52*0.9+'Table A4'!J52*0.05+'Table A4'!K52*0.04)/0.99</f>
        <v>32054.588713821089</v>
      </c>
      <c r="C50" s="78">
        <f>'Table A4'!D52</f>
        <v>304217.18154003838</v>
      </c>
      <c r="D50" s="221">
        <f t="shared" si="0"/>
        <v>6.1122488686662368E-2</v>
      </c>
      <c r="E50" s="78">
        <f>(1-'Table A3'!D52/100)*'Table A0'!J52/0.99</f>
        <v>32659.503120354981</v>
      </c>
      <c r="F50" s="78">
        <f>'Table A6'!D52</f>
        <v>385285.95666186447</v>
      </c>
      <c r="G50" s="221">
        <f t="shared" si="1"/>
        <v>6.5581975429101602E-2</v>
      </c>
      <c r="H50" s="1"/>
      <c r="I50" s="1"/>
      <c r="J50" s="1"/>
      <c r="K50" s="1"/>
      <c r="L50" s="1"/>
      <c r="M50" s="1"/>
      <c r="N50" s="1"/>
      <c r="O50" s="1"/>
      <c r="P50" s="1"/>
      <c r="Q50" s="1"/>
      <c r="R50" s="1"/>
      <c r="S50" s="1"/>
      <c r="T50" s="1"/>
      <c r="U50" s="1"/>
      <c r="V50" s="1"/>
      <c r="W50" s="1"/>
      <c r="X50" s="1"/>
      <c r="Y50" s="1"/>
    </row>
    <row r="51" spans="1:25" ht="9.75" customHeight="1">
      <c r="A51" s="1">
        <v>1960</v>
      </c>
      <c r="B51" s="78">
        <f>('Table A4'!I53*0.9+'Table A4'!J53*0.05+'Table A4'!K53*0.04)/0.99</f>
        <v>32556.005926248767</v>
      </c>
      <c r="C51" s="78">
        <f>'Table A4'!D53</f>
        <v>293896.33675564802</v>
      </c>
      <c r="D51" s="221">
        <f t="shared" si="0"/>
        <v>1.5642603213669615E-2</v>
      </c>
      <c r="E51" s="78">
        <f>(1-'Table A3'!D53/100)*'Table A0'!J53/0.99</f>
        <v>33016.794103726781</v>
      </c>
      <c r="F51" s="78">
        <f>'Table A6'!D53</f>
        <v>364580.70622659166</v>
      </c>
      <c r="G51" s="221">
        <f t="shared" si="1"/>
        <v>1.0939878113121582E-2</v>
      </c>
      <c r="H51" s="1"/>
      <c r="I51" s="1"/>
      <c r="J51" s="1"/>
      <c r="K51" s="1"/>
      <c r="L51" s="1"/>
      <c r="M51" s="1"/>
      <c r="N51" s="1"/>
      <c r="O51" s="1"/>
      <c r="P51" s="1"/>
      <c r="Q51" s="1"/>
      <c r="R51" s="1"/>
      <c r="S51" s="1"/>
      <c r="T51" s="1"/>
      <c r="U51" s="1"/>
      <c r="V51" s="1"/>
      <c r="W51" s="1"/>
      <c r="X51" s="1"/>
      <c r="Y51" s="1"/>
    </row>
    <row r="52" spans="1:25" ht="9.75" customHeight="1">
      <c r="A52" s="1">
        <v>1961</v>
      </c>
      <c r="B52" s="78">
        <f>('Table A4'!I54*0.9+'Table A4'!J54*0.05+'Table A4'!K54*0.04)/0.99</f>
        <v>32943.570769090395</v>
      </c>
      <c r="C52" s="78">
        <f>'Table A4'!D54</f>
        <v>296657.76986448065</v>
      </c>
      <c r="D52" s="221">
        <f t="shared" si="0"/>
        <v>1.1904557448465969E-2</v>
      </c>
      <c r="E52" s="78">
        <f>(1-'Table A3'!D54/100)*'Table A0'!J54/0.99</f>
        <v>33584.840020137031</v>
      </c>
      <c r="F52" s="78">
        <f>'Table A6'!D54</f>
        <v>395919.52227728482</v>
      </c>
      <c r="G52" s="221">
        <f t="shared" si="1"/>
        <v>1.72047569072169E-2</v>
      </c>
      <c r="H52" s="1"/>
      <c r="I52" s="1"/>
      <c r="J52" s="1"/>
      <c r="K52" s="1"/>
      <c r="L52" s="1"/>
      <c r="M52" s="1"/>
      <c r="N52" s="1"/>
      <c r="O52" s="1"/>
      <c r="P52" s="1"/>
      <c r="Q52" s="1"/>
      <c r="R52" s="1"/>
      <c r="S52" s="1"/>
      <c r="T52" s="1"/>
      <c r="U52" s="1"/>
      <c r="V52" s="1"/>
      <c r="W52" s="1"/>
      <c r="X52" s="1"/>
      <c r="Y52" s="1"/>
    </row>
    <row r="53" spans="1:25" ht="9.75" customHeight="1">
      <c r="A53" s="1">
        <v>1962</v>
      </c>
      <c r="B53" s="78">
        <f>('Table A4'!I55*0.9+'Table A4'!J55*0.05+'Table A4'!K55*0.04)/0.99</f>
        <v>34170.003735653867</v>
      </c>
      <c r="C53" s="78">
        <f>'Table A4'!D55</f>
        <v>305129.86486103554</v>
      </c>
      <c r="D53" s="221">
        <f t="shared" si="0"/>
        <v>3.7228294866996858E-2</v>
      </c>
      <c r="E53" s="78">
        <f>(1-'Table A3'!D55/100)*'Table A0'!J55/0.99</f>
        <v>34621.867615935524</v>
      </c>
      <c r="F53" s="78">
        <f>'Table A6'!D55</f>
        <v>378721.97499685443</v>
      </c>
      <c r="G53" s="221">
        <f t="shared" si="1"/>
        <v>3.0877848314200707E-2</v>
      </c>
      <c r="H53" s="1"/>
      <c r="I53" s="1"/>
      <c r="J53" s="1"/>
      <c r="K53" s="1"/>
      <c r="L53" s="1"/>
      <c r="M53" s="1"/>
      <c r="N53" s="1"/>
      <c r="O53" s="1"/>
      <c r="P53" s="1"/>
      <c r="Q53" s="1"/>
      <c r="R53" s="1"/>
      <c r="S53" s="1"/>
      <c r="T53" s="1"/>
      <c r="U53" s="1"/>
      <c r="V53" s="1"/>
      <c r="W53" s="1"/>
      <c r="X53" s="1"/>
      <c r="Y53" s="1"/>
    </row>
    <row r="54" spans="1:25" ht="9.75" customHeight="1">
      <c r="A54" s="1">
        <v>1963</v>
      </c>
      <c r="B54" s="78">
        <f>('Table A4'!I56*0.9+'Table A4'!J56*0.05+'Table A4'!K56*0.04)/0.99</f>
        <v>35069.249910337334</v>
      </c>
      <c r="C54" s="78">
        <f>'Table A4'!D56</f>
        <v>308637.03564067697</v>
      </c>
      <c r="D54" s="221">
        <f t="shared" si="0"/>
        <v>2.6316829861659397E-2</v>
      </c>
      <c r="E54" s="78">
        <f>(1-'Table A3'!D56/100)*'Table A0'!J56/0.99</f>
        <v>35583.6261969681</v>
      </c>
      <c r="F54" s="78">
        <f>'Table A6'!D56</f>
        <v>387792.19448690722</v>
      </c>
      <c r="G54" s="221">
        <f t="shared" si="1"/>
        <v>2.7778934160960889E-2</v>
      </c>
      <c r="H54" s="1"/>
      <c r="I54" s="1"/>
      <c r="J54" s="1"/>
      <c r="K54" s="1"/>
      <c r="L54" s="1"/>
      <c r="M54" s="1"/>
      <c r="N54" s="1"/>
      <c r="O54" s="1"/>
      <c r="P54" s="1"/>
      <c r="Q54" s="1"/>
      <c r="R54" s="1"/>
      <c r="S54" s="1"/>
      <c r="T54" s="1"/>
      <c r="U54" s="1"/>
      <c r="V54" s="1"/>
      <c r="W54" s="1"/>
      <c r="X54" s="1"/>
      <c r="Y54" s="1"/>
    </row>
    <row r="55" spans="1:25" ht="9.75" customHeight="1">
      <c r="A55" s="1">
        <v>1964</v>
      </c>
      <c r="B55" s="78">
        <f>('Table A4'!I57*0.9+'Table A4'!J57*0.05+'Table A4'!K57*0.04)/0.99</f>
        <v>36816.735263538882</v>
      </c>
      <c r="C55" s="78">
        <f>'Table A4'!D57</f>
        <v>317837.87379407504</v>
      </c>
      <c r="D55" s="221">
        <f t="shared" si="0"/>
        <v>4.9829561729133109E-2</v>
      </c>
      <c r="E55" s="78">
        <f>(1-'Table A3'!D57/100)*'Table A0'!J57/0.99</f>
        <v>37254.13489204082</v>
      </c>
      <c r="F55" s="78">
        <f>'Table A6'!D57</f>
        <v>431727.17472339259</v>
      </c>
      <c r="G55" s="221">
        <f t="shared" si="1"/>
        <v>4.6945993806978947E-2</v>
      </c>
      <c r="H55" s="1"/>
      <c r="I55" s="1"/>
      <c r="J55" s="1"/>
      <c r="K55" s="1"/>
      <c r="L55" s="1"/>
      <c r="M55" s="1"/>
      <c r="N55" s="1"/>
      <c r="O55" s="1"/>
      <c r="P55" s="1"/>
      <c r="Q55" s="1"/>
      <c r="R55" s="1"/>
      <c r="S55" s="1"/>
      <c r="T55" s="1"/>
      <c r="U55" s="1"/>
      <c r="V55" s="1"/>
      <c r="W55" s="1"/>
      <c r="X55" s="1"/>
      <c r="Y55" s="1"/>
    </row>
    <row r="56" spans="1:25" ht="9.75" customHeight="1">
      <c r="A56" s="1">
        <v>1965</v>
      </c>
      <c r="B56" s="78">
        <f>('Table A4'!I58*0.9+'Table A4'!J58*0.05+'Table A4'!K58*0.04)/0.99</f>
        <v>38307.402500921926</v>
      </c>
      <c r="C56" s="78">
        <f>'Table A4'!D58</f>
        <v>332694.16205413116</v>
      </c>
      <c r="D56" s="221">
        <f t="shared" si="0"/>
        <v>4.0488849071289357E-2</v>
      </c>
      <c r="E56" s="78">
        <f>(1-'Table A3'!D58/100)*'Table A0'!J58/0.99</f>
        <v>38892.178052010138</v>
      </c>
      <c r="F56" s="78">
        <f>'Table A6'!D58</f>
        <v>470635.29358777934</v>
      </c>
      <c r="G56" s="221">
        <f t="shared" si="1"/>
        <v>4.3969432244668205E-2</v>
      </c>
      <c r="H56" s="1"/>
      <c r="I56" s="1"/>
      <c r="J56" s="1"/>
      <c r="K56" s="1"/>
      <c r="L56" s="1"/>
      <c r="M56" s="1"/>
      <c r="N56" s="1"/>
      <c r="O56" s="1"/>
      <c r="P56" s="1"/>
      <c r="Q56" s="1"/>
      <c r="R56" s="1"/>
      <c r="S56" s="1"/>
      <c r="T56" s="1"/>
      <c r="U56" s="1"/>
      <c r="V56" s="1"/>
      <c r="W56" s="1"/>
      <c r="X56" s="1"/>
      <c r="Y56" s="1"/>
    </row>
    <row r="57" spans="1:25" ht="9.75" customHeight="1">
      <c r="A57" s="1">
        <v>1966</v>
      </c>
      <c r="B57" s="78">
        <f>('Table A4'!I59*0.9+'Table A4'!J59*0.05+'Table A4'!K59*0.04)/0.99</f>
        <v>39870.882697198998</v>
      </c>
      <c r="C57" s="78">
        <f>'Table A4'!D59</f>
        <v>360475.69632424152</v>
      </c>
      <c r="D57" s="221">
        <f t="shared" si="0"/>
        <v>4.0814048831409044E-2</v>
      </c>
      <c r="E57" s="78">
        <f>(1-'Table A3'!D59/100)*'Table A0'!J59/0.99</f>
        <v>40754.409706219623</v>
      </c>
      <c r="F57" s="78">
        <f>'Table A6'!D59</f>
        <v>457045.24675171176</v>
      </c>
      <c r="G57" s="221">
        <f t="shared" si="1"/>
        <v>4.7881907043599847E-2</v>
      </c>
      <c r="H57" s="1"/>
      <c r="I57" s="1"/>
      <c r="J57" s="1"/>
      <c r="K57" s="1"/>
      <c r="L57" s="1"/>
      <c r="M57" s="1"/>
      <c r="N57" s="1"/>
      <c r="O57" s="1"/>
      <c r="P57" s="1"/>
      <c r="Q57" s="1"/>
      <c r="R57" s="1"/>
      <c r="S57" s="1"/>
      <c r="T57" s="1"/>
      <c r="U57" s="1"/>
      <c r="V57" s="1"/>
      <c r="W57" s="1"/>
      <c r="X57" s="1"/>
      <c r="Y57" s="1"/>
    </row>
    <row r="58" spans="1:25" ht="9.75" customHeight="1">
      <c r="A58" s="1">
        <v>1967</v>
      </c>
      <c r="B58" s="78">
        <f>('Table A4'!I60*0.9+'Table A4'!J60*0.05+'Table A4'!K60*0.04)/0.99</f>
        <v>40813.603339614543</v>
      </c>
      <c r="C58" s="78">
        <f>'Table A4'!D60</f>
        <v>371750.70575363043</v>
      </c>
      <c r="D58" s="221">
        <f t="shared" si="0"/>
        <v>2.3644338390375497E-2</v>
      </c>
      <c r="E58" s="78">
        <f>(1-'Table A3'!D60/100)*'Table A0'!J60/0.99</f>
        <v>41962.52218521836</v>
      </c>
      <c r="F58" s="78">
        <f>'Table A6'!D60</f>
        <v>499726.9927149436</v>
      </c>
      <c r="G58" s="221">
        <f t="shared" si="1"/>
        <v>2.9643724144392758E-2</v>
      </c>
      <c r="H58" s="1"/>
      <c r="I58" s="1"/>
      <c r="J58" s="1"/>
      <c r="K58" s="1"/>
      <c r="L58" s="1"/>
      <c r="M58" s="1"/>
      <c r="N58" s="1"/>
      <c r="O58" s="1"/>
      <c r="P58" s="1"/>
      <c r="Q58" s="1"/>
      <c r="R58" s="1"/>
      <c r="S58" s="1"/>
      <c r="T58" s="1"/>
      <c r="U58" s="1"/>
      <c r="V58" s="1"/>
      <c r="W58" s="1"/>
      <c r="X58" s="1"/>
      <c r="Y58" s="1"/>
    </row>
    <row r="59" spans="1:25" ht="9.75" customHeight="1">
      <c r="A59" s="1">
        <v>1968</v>
      </c>
      <c r="B59" s="78">
        <f>('Table A4'!I61*0.9+'Table A4'!J61*0.05+'Table A4'!K61*0.04)/0.99</f>
        <v>42184.975485952542</v>
      </c>
      <c r="C59" s="78">
        <f>'Table A4'!D61</f>
        <v>380589.82157381327</v>
      </c>
      <c r="D59" s="221">
        <f t="shared" si="0"/>
        <v>3.3600859373446035E-2</v>
      </c>
      <c r="E59" s="78">
        <f>(1-'Table A3'!D61/100)*'Table A0'!J61/0.99</f>
        <v>43570.492304285995</v>
      </c>
      <c r="F59" s="78">
        <f>'Table A6'!D61</f>
        <v>544744.75823204743</v>
      </c>
      <c r="G59" s="221">
        <f t="shared" si="1"/>
        <v>3.8319196161999525E-2</v>
      </c>
      <c r="H59" s="1"/>
      <c r="I59" s="1"/>
      <c r="J59" s="1"/>
      <c r="K59" s="1"/>
      <c r="L59" s="1"/>
      <c r="M59" s="1"/>
      <c r="N59" s="1"/>
      <c r="O59" s="1"/>
      <c r="P59" s="1"/>
      <c r="Q59" s="1"/>
      <c r="R59" s="1"/>
      <c r="S59" s="1"/>
      <c r="T59" s="1"/>
      <c r="U59" s="1"/>
      <c r="V59" s="1"/>
      <c r="W59" s="1"/>
      <c r="X59" s="1"/>
      <c r="Y59" s="1"/>
    </row>
    <row r="60" spans="1:25" ht="9.75" customHeight="1">
      <c r="A60" s="1">
        <v>1969</v>
      </c>
      <c r="B60" s="78">
        <f>('Table A4'!I62*0.9+'Table A4'!J62*0.05+'Table A4'!K62*0.04)/0.99</f>
        <v>42957.774383391807</v>
      </c>
      <c r="C60" s="78">
        <f>'Table A4'!D62</f>
        <v>370685.95788738638</v>
      </c>
      <c r="D60" s="221">
        <f t="shared" si="0"/>
        <v>1.8319292320001512E-2</v>
      </c>
      <c r="E60" s="78">
        <f>(1-'Table A3'!D62/100)*'Table A0'!J62/0.99</f>
        <v>43949.968388247231</v>
      </c>
      <c r="F60" s="78">
        <f>'Table A6'!D62</f>
        <v>502404.93147877348</v>
      </c>
      <c r="G60" s="221">
        <f t="shared" si="1"/>
        <v>8.7094743229216842E-3</v>
      </c>
      <c r="H60" s="1"/>
      <c r="I60" s="1"/>
      <c r="J60" s="1"/>
      <c r="K60" s="1"/>
      <c r="L60" s="1"/>
      <c r="M60" s="1"/>
      <c r="N60" s="1"/>
      <c r="O60" s="1"/>
      <c r="P60" s="1"/>
      <c r="Q60" s="1"/>
      <c r="R60" s="1"/>
      <c r="S60" s="1"/>
      <c r="T60" s="1"/>
      <c r="U60" s="1"/>
      <c r="V60" s="1"/>
      <c r="W60" s="1"/>
      <c r="X60" s="1"/>
      <c r="Y60" s="1"/>
    </row>
    <row r="61" spans="1:25" ht="9.75" customHeight="1">
      <c r="A61" s="1">
        <v>1970</v>
      </c>
      <c r="B61" s="78">
        <f>('Table A4'!I63*0.9+'Table A4'!J63*0.05+'Table A4'!K63*0.04)/0.99</f>
        <v>43293.507314446812</v>
      </c>
      <c r="C61" s="78">
        <f>'Table A4'!D63</f>
        <v>362788.77746233431</v>
      </c>
      <c r="D61" s="221">
        <f t="shared" si="0"/>
        <v>7.815417252733825E-3</v>
      </c>
      <c r="E61" s="78">
        <f>(1-'Table A3'!D63/100)*'Table A0'!J63/0.99</f>
        <v>43935.549643477454</v>
      </c>
      <c r="F61" s="78">
        <f>'Table A6'!D63</f>
        <v>431510.68953971151</v>
      </c>
      <c r="G61" s="221">
        <f t="shared" si="1"/>
        <v>-3.2807178932203751E-4</v>
      </c>
      <c r="H61" s="1"/>
      <c r="I61" s="1"/>
      <c r="J61" s="1"/>
      <c r="K61" s="1"/>
      <c r="L61" s="1"/>
      <c r="M61" s="1"/>
      <c r="N61" s="1"/>
      <c r="O61" s="1"/>
      <c r="P61" s="1"/>
      <c r="Q61" s="1"/>
      <c r="R61" s="1"/>
      <c r="S61" s="1"/>
      <c r="T61" s="1"/>
      <c r="U61" s="1"/>
      <c r="V61" s="1"/>
      <c r="W61" s="1"/>
      <c r="X61" s="1"/>
      <c r="Y61" s="1"/>
    </row>
    <row r="62" spans="1:25" ht="9.75" customHeight="1">
      <c r="A62" s="1">
        <v>1971</v>
      </c>
      <c r="B62" s="78">
        <f>('Table A4'!I64*0.9+'Table A4'!J64*0.05+'Table A4'!K64*0.04)/0.99</f>
        <v>43183.91949030797</v>
      </c>
      <c r="C62" s="78">
        <f>'Table A4'!D64</f>
        <v>360977.16547517123</v>
      </c>
      <c r="D62" s="221">
        <f t="shared" si="0"/>
        <v>-2.5312761875098122E-3</v>
      </c>
      <c r="E62" s="78">
        <f>(1-'Table A3'!D64/100)*'Table A0'!J64/0.99</f>
        <v>44060.893074619198</v>
      </c>
      <c r="F62" s="78">
        <f>'Table A6'!D64</f>
        <v>452522.32585135486</v>
      </c>
      <c r="G62" s="221">
        <f t="shared" si="1"/>
        <v>2.8528932074110003E-3</v>
      </c>
      <c r="H62" s="1"/>
      <c r="I62" s="1"/>
      <c r="J62" s="1"/>
      <c r="K62" s="1"/>
      <c r="L62" s="1"/>
      <c r="M62" s="1"/>
      <c r="N62" s="1"/>
      <c r="O62" s="1"/>
      <c r="P62" s="1"/>
      <c r="Q62" s="1"/>
      <c r="R62" s="1"/>
      <c r="S62" s="1"/>
      <c r="T62" s="1"/>
      <c r="U62" s="1"/>
      <c r="V62" s="1"/>
      <c r="W62" s="1"/>
      <c r="X62" s="1"/>
      <c r="Y62" s="1"/>
    </row>
    <row r="63" spans="1:25" ht="9.75" customHeight="1">
      <c r="A63" s="1">
        <v>1972</v>
      </c>
      <c r="B63" s="78">
        <f>('Table A4'!I65*0.9+'Table A4'!J65*0.05+'Table A4'!K65*0.04)/0.99</f>
        <v>44990.266285494123</v>
      </c>
      <c r="C63" s="78">
        <f>'Table A4'!D65</f>
        <v>374403.34090051346</v>
      </c>
      <c r="D63" s="221">
        <f t="shared" si="0"/>
        <v>4.1829153455873014E-2</v>
      </c>
      <c r="E63" s="78">
        <f>(1-'Table A3'!D65/100)*'Table A0'!J65/0.99</f>
        <v>46086.940586980221</v>
      </c>
      <c r="F63" s="78">
        <f>'Table A6'!D65</f>
        <v>486630.82678340346</v>
      </c>
      <c r="G63" s="221">
        <f t="shared" si="1"/>
        <v>4.5982897099471343E-2</v>
      </c>
      <c r="H63" s="1"/>
      <c r="I63" s="1"/>
      <c r="J63" s="1"/>
      <c r="K63" s="1"/>
      <c r="L63" s="1"/>
      <c r="M63" s="1"/>
      <c r="N63" s="1"/>
      <c r="O63" s="1"/>
      <c r="P63" s="1"/>
      <c r="Q63" s="1"/>
      <c r="R63" s="1"/>
      <c r="S63" s="1"/>
      <c r="T63" s="1"/>
      <c r="U63" s="1"/>
      <c r="V63" s="1"/>
      <c r="W63" s="1"/>
      <c r="X63" s="1"/>
      <c r="Y63" s="1"/>
    </row>
    <row r="64" spans="1:25" ht="9.75" customHeight="1">
      <c r="A64" s="1">
        <v>1973</v>
      </c>
      <c r="B64" s="78">
        <f>('Table A4'!I66*0.9+'Table A4'!J66*0.05+'Table A4'!K66*0.04)/0.99</f>
        <v>45931.049603014369</v>
      </c>
      <c r="C64" s="78">
        <f>'Table A4'!D66</f>
        <v>381584.26941216318</v>
      </c>
      <c r="D64" s="221">
        <f t="shared" si="0"/>
        <v>2.0910819054733576E-2</v>
      </c>
      <c r="E64" s="78">
        <f>(1-'Table A3'!D66/100)*'Table A0'!J66/0.99</f>
        <v>47057.399754442966</v>
      </c>
      <c r="F64" s="78">
        <f>'Table A6'!D66</f>
        <v>469904.89593400568</v>
      </c>
      <c r="G64" s="221">
        <f t="shared" si="1"/>
        <v>2.1057140159503218E-2</v>
      </c>
      <c r="H64" s="1"/>
      <c r="I64" s="1"/>
      <c r="J64" s="1"/>
      <c r="K64" s="1"/>
      <c r="L64" s="1"/>
      <c r="M64" s="1"/>
      <c r="N64" s="1"/>
      <c r="O64" s="1"/>
      <c r="P64" s="1"/>
      <c r="Q64" s="1"/>
      <c r="R64" s="1"/>
      <c r="S64" s="1"/>
      <c r="T64" s="1"/>
      <c r="U64" s="1"/>
      <c r="V64" s="1"/>
      <c r="W64" s="1"/>
      <c r="X64" s="1"/>
      <c r="Y64" s="1"/>
    </row>
    <row r="65" spans="1:25" ht="9.75" customHeight="1">
      <c r="A65" s="1">
        <v>1974</v>
      </c>
      <c r="B65" s="78">
        <f>('Table A4'!I67*0.9+'Table A4'!J67*0.05+'Table A4'!K67*0.04)/0.99</f>
        <v>44371.042727043736</v>
      </c>
      <c r="C65" s="78">
        <f>'Table A4'!D67</f>
        <v>388401.13578865479</v>
      </c>
      <c r="D65" s="221">
        <f t="shared" si="0"/>
        <v>-3.3964102485222858E-2</v>
      </c>
      <c r="E65" s="78">
        <f>(1-'Table A3'!D67/100)*'Table A0'!J67/0.99</f>
        <v>45201.231946368782</v>
      </c>
      <c r="F65" s="78">
        <f>'Table A6'!D67</f>
        <v>449199.49450266152</v>
      </c>
      <c r="G65" s="221">
        <f t="shared" si="1"/>
        <v>-3.944475933137237E-2</v>
      </c>
      <c r="H65" s="1"/>
      <c r="I65" s="1"/>
      <c r="J65" s="1"/>
      <c r="K65" s="1"/>
      <c r="L65" s="1"/>
      <c r="M65" s="1"/>
      <c r="N65" s="1"/>
      <c r="O65" s="1"/>
      <c r="P65" s="1"/>
      <c r="Q65" s="1"/>
      <c r="R65" s="1"/>
      <c r="S65" s="1"/>
      <c r="T65" s="1"/>
      <c r="U65" s="1"/>
      <c r="V65" s="1"/>
      <c r="W65" s="1"/>
      <c r="X65" s="1"/>
      <c r="Y65" s="1"/>
    </row>
    <row r="66" spans="1:25" ht="9.75" customHeight="1">
      <c r="A66" s="1">
        <v>1975</v>
      </c>
      <c r="B66" s="78">
        <f>('Table A4'!I68*0.9+'Table A4'!J68*0.05+'Table A4'!K68*0.04)/0.99</f>
        <v>42085.201132513721</v>
      </c>
      <c r="C66" s="78">
        <f>'Table A4'!D68</f>
        <v>362588.15905102779</v>
      </c>
      <c r="D66" s="221">
        <f t="shared" si="0"/>
        <v>-5.1516517396081318E-2</v>
      </c>
      <c r="E66" s="78">
        <f>(1-'Table A3'!D68/100)*'Table A0'!J68/0.99</f>
        <v>42909.125078733123</v>
      </c>
      <c r="F66" s="78">
        <f>'Table A6'!D68</f>
        <v>413609.66365094233</v>
      </c>
      <c r="G66" s="221">
        <f t="shared" si="1"/>
        <v>-5.070894683479521E-2</v>
      </c>
      <c r="H66" s="1"/>
      <c r="I66" s="1"/>
      <c r="J66" s="1"/>
      <c r="K66" s="1"/>
      <c r="L66" s="1"/>
      <c r="M66" s="1"/>
      <c r="N66" s="1"/>
      <c r="O66" s="1"/>
      <c r="P66" s="1"/>
      <c r="Q66" s="1"/>
      <c r="R66" s="1"/>
      <c r="S66" s="1"/>
      <c r="T66" s="1"/>
      <c r="U66" s="1"/>
      <c r="V66" s="1"/>
      <c r="W66" s="1"/>
      <c r="X66" s="1"/>
      <c r="Y66" s="1"/>
    </row>
    <row r="67" spans="1:25" ht="9.75" customHeight="1">
      <c r="A67" s="1">
        <v>1976</v>
      </c>
      <c r="B67" s="78">
        <f>('Table A4'!I69*0.9+'Table A4'!J69*0.05+'Table A4'!K69*0.04)/0.99</f>
        <v>43151.679636208501</v>
      </c>
      <c r="C67" s="78">
        <f>'Table A4'!D69</f>
        <v>365893.82827965042</v>
      </c>
      <c r="D67" s="221">
        <f t="shared" si="0"/>
        <v>2.5340938738459551E-2</v>
      </c>
      <c r="E67" s="78">
        <f>(1-'Table A3'!D69/100)*'Table A0'!J69/0.99</f>
        <v>44185.739298024266</v>
      </c>
      <c r="F67" s="78">
        <f>'Table A6'!D69</f>
        <v>425294.35761633946</v>
      </c>
      <c r="G67" s="221">
        <f t="shared" si="1"/>
        <v>2.97515788762579E-2</v>
      </c>
      <c r="H67" s="1"/>
      <c r="I67" s="1"/>
      <c r="J67" s="1"/>
      <c r="K67" s="1"/>
      <c r="L67" s="1"/>
      <c r="M67" s="1"/>
      <c r="N67" s="1"/>
      <c r="O67" s="1"/>
      <c r="P67" s="1"/>
      <c r="Q67" s="1"/>
      <c r="R67" s="1"/>
      <c r="S67" s="1"/>
      <c r="T67" s="1"/>
      <c r="U67" s="1"/>
      <c r="V67" s="1"/>
      <c r="W67" s="1"/>
      <c r="X67" s="1"/>
      <c r="Y67" s="1"/>
    </row>
    <row r="68" spans="1:25" ht="9.75" customHeight="1">
      <c r="A68" s="1">
        <v>1977</v>
      </c>
      <c r="B68" s="78">
        <f>('Table A4'!I70*0.9+'Table A4'!J70*0.05+'Table A4'!K70*0.04)/0.99</f>
        <v>43574.58667882422</v>
      </c>
      <c r="C68" s="78">
        <f>'Table A4'!D70</f>
        <v>369989.80018641928</v>
      </c>
      <c r="D68" s="221">
        <f t="shared" si="0"/>
        <v>9.800476972879224E-3</v>
      </c>
      <c r="E68" s="78">
        <f>(1-'Table A3'!D70/100)*'Table A0'!J70/0.99</f>
        <v>44585.297065874511</v>
      </c>
      <c r="F68" s="78">
        <f>'Table A6'!D70</f>
        <v>437883.15748219634</v>
      </c>
      <c r="G68" s="221">
        <f t="shared" si="1"/>
        <v>9.0426860384817953E-3</v>
      </c>
      <c r="H68" s="1"/>
      <c r="I68" s="1"/>
      <c r="J68" s="1"/>
      <c r="K68" s="1"/>
      <c r="L68" s="1"/>
      <c r="M68" s="1"/>
      <c r="N68" s="1"/>
      <c r="O68" s="1"/>
      <c r="P68" s="1"/>
      <c r="Q68" s="1"/>
      <c r="R68" s="1"/>
      <c r="S68" s="1"/>
      <c r="T68" s="1"/>
      <c r="U68" s="1"/>
      <c r="V68" s="1"/>
      <c r="W68" s="1"/>
      <c r="X68" s="1"/>
      <c r="Y68" s="1"/>
    </row>
    <row r="69" spans="1:25" ht="9.75" customHeight="1">
      <c r="A69" s="1">
        <v>1978</v>
      </c>
      <c r="B69" s="78">
        <f>('Table A4'!I71*0.9+'Table A4'!J71*0.05+'Table A4'!K71*0.04)/0.99</f>
        <v>44364.168130009421</v>
      </c>
      <c r="C69" s="78">
        <f>'Table A4'!D71</f>
        <v>379459.72122526442</v>
      </c>
      <c r="D69" s="221">
        <f t="shared" ref="D69:D99" si="2">B69/B68-1</f>
        <v>1.8120228127577631E-2</v>
      </c>
      <c r="E69" s="78">
        <f>(1-'Table A3'!D71/100)*'Table A0'!J71/0.99</f>
        <v>45472.539035328904</v>
      </c>
      <c r="F69" s="78">
        <f>'Table A6'!D71</f>
        <v>442542.78689478018</v>
      </c>
      <c r="G69" s="221">
        <f t="shared" ref="G69:G98" si="3">E69/E68-1</f>
        <v>1.9899877938314381E-2</v>
      </c>
      <c r="H69" s="1"/>
      <c r="I69" s="1"/>
      <c r="J69" s="1"/>
      <c r="K69" s="1"/>
      <c r="L69" s="1"/>
      <c r="M69" s="1"/>
      <c r="N69" s="1"/>
      <c r="O69" s="1"/>
      <c r="P69" s="1"/>
      <c r="Q69" s="1"/>
      <c r="R69" s="1"/>
      <c r="S69" s="1"/>
      <c r="T69" s="1"/>
      <c r="U69" s="1"/>
      <c r="V69" s="1"/>
      <c r="W69" s="1"/>
      <c r="X69" s="1"/>
      <c r="Y69" s="1"/>
    </row>
    <row r="70" spans="1:25" ht="9.75" customHeight="1">
      <c r="A70" s="1">
        <v>1979</v>
      </c>
      <c r="B70" s="78">
        <f>('Table A4'!I72*0.9+'Table A4'!J72*0.05+'Table A4'!K72*0.04)/0.99</f>
        <v>44281.569735207275</v>
      </c>
      <c r="C70" s="78">
        <f>'Table A4'!D72</f>
        <v>382885.7937515197</v>
      </c>
      <c r="D70" s="221">
        <f t="shared" si="2"/>
        <v>-1.8618267463077487E-3</v>
      </c>
      <c r="E70" s="78">
        <f>(1-'Table A3'!D72/100)*'Table A0'!J72/0.99</f>
        <v>45471.317260124611</v>
      </c>
      <c r="F70" s="78">
        <f>'Table A6'!D72</f>
        <v>497834.64224886143</v>
      </c>
      <c r="G70" s="221">
        <f t="shared" si="3"/>
        <v>-2.6868418395165072E-5</v>
      </c>
      <c r="H70" s="1"/>
      <c r="I70" s="1"/>
      <c r="J70" s="1"/>
      <c r="K70" s="1"/>
      <c r="L70" s="1"/>
      <c r="M70" s="1"/>
      <c r="N70" s="1"/>
      <c r="O70" s="1"/>
      <c r="P70" s="1"/>
      <c r="Q70" s="1"/>
      <c r="R70" s="1"/>
      <c r="S70" s="1"/>
      <c r="T70" s="1"/>
      <c r="U70" s="1"/>
      <c r="V70" s="1"/>
      <c r="W70" s="1"/>
      <c r="X70" s="1"/>
      <c r="Y70" s="1"/>
    </row>
    <row r="71" spans="1:25" ht="9.75" customHeight="1">
      <c r="A71" s="1">
        <v>1980</v>
      </c>
      <c r="B71" s="78">
        <f>('Table A4'!I73*0.9+'Table A4'!J73*0.05+'Table A4'!K73*0.04)/0.99</f>
        <v>43027.537890390158</v>
      </c>
      <c r="C71" s="78">
        <f>'Table A4'!D73</f>
        <v>379321.7133946488</v>
      </c>
      <c r="D71" s="221">
        <f t="shared" si="2"/>
        <v>-2.8319498435035451E-2</v>
      </c>
      <c r="E71" s="78">
        <f>(1-'Table A3'!D73/100)*'Table A0'!J73/0.99</f>
        <v>44081.212009562121</v>
      </c>
      <c r="F71" s="78">
        <f>'Table A6'!D73</f>
        <v>486026.31233375199</v>
      </c>
      <c r="G71" s="221">
        <f t="shared" si="3"/>
        <v>-3.0571035420201564E-2</v>
      </c>
      <c r="H71" s="1"/>
      <c r="I71" s="1"/>
      <c r="J71" s="1"/>
      <c r="K71" s="1"/>
      <c r="L71" s="1"/>
      <c r="M71" s="1"/>
      <c r="N71" s="1"/>
      <c r="O71" s="1"/>
      <c r="P71" s="1"/>
      <c r="Q71" s="1"/>
      <c r="R71" s="1"/>
      <c r="S71" s="1"/>
      <c r="T71" s="1"/>
      <c r="U71" s="1"/>
      <c r="V71" s="1"/>
      <c r="W71" s="1"/>
      <c r="X71" s="1"/>
      <c r="Y71" s="1"/>
    </row>
    <row r="72" spans="1:25" ht="9.75" customHeight="1">
      <c r="A72" s="1">
        <v>1981</v>
      </c>
      <c r="B72" s="78">
        <f>('Table A4'!I74*0.9+'Table A4'!J74*0.05+'Table A4'!K74*0.04)/0.99</f>
        <v>42725.941103630765</v>
      </c>
      <c r="C72" s="78">
        <f>'Table A4'!D74</f>
        <v>369118.11344251403</v>
      </c>
      <c r="D72" s="221">
        <f t="shared" si="2"/>
        <v>-7.0093898360554796E-3</v>
      </c>
      <c r="E72" s="78">
        <f>(1-'Table A3'!D74/100)*'Table A0'!J74/0.99</f>
        <v>43591.879217523128</v>
      </c>
      <c r="F72" s="78">
        <f>'Table A6'!D74</f>
        <v>480417.90712664148</v>
      </c>
      <c r="G72" s="221">
        <f t="shared" si="3"/>
        <v>-1.1100710931742253E-2</v>
      </c>
      <c r="H72" s="1"/>
      <c r="I72" s="1"/>
      <c r="J72" s="1"/>
      <c r="K72" s="1"/>
      <c r="L72" s="1"/>
      <c r="M72" s="1"/>
      <c r="N72" s="1"/>
      <c r="O72" s="1"/>
      <c r="P72" s="1"/>
      <c r="Q72" s="1"/>
      <c r="R72" s="1"/>
      <c r="S72" s="1"/>
      <c r="T72" s="1"/>
      <c r="U72" s="1"/>
      <c r="V72" s="1"/>
      <c r="W72" s="1"/>
      <c r="X72" s="1"/>
      <c r="Y72" s="1"/>
    </row>
    <row r="73" spans="1:25" ht="9.75" customHeight="1">
      <c r="A73" s="1">
        <v>1982</v>
      </c>
      <c r="B73" s="78">
        <f>('Table A4'!I75*0.9+'Table A4'!J75*0.05+'Table A4'!K75*0.04)/0.99</f>
        <v>41704.245961678484</v>
      </c>
      <c r="C73" s="78">
        <f>'Table A4'!D75</f>
        <v>378121.21643024875</v>
      </c>
      <c r="D73" s="221">
        <f t="shared" si="2"/>
        <v>-2.3912759217501689E-2</v>
      </c>
      <c r="E73" s="78">
        <f>(1-'Table A3'!D75/100)*'Table A0'!J75/0.99</f>
        <v>42452.702058129384</v>
      </c>
      <c r="F73" s="78">
        <f>'Table A6'!D75</f>
        <v>508639.31258744764</v>
      </c>
      <c r="G73" s="221">
        <f t="shared" si="3"/>
        <v>-2.6132783900167711E-2</v>
      </c>
      <c r="H73" s="1"/>
      <c r="I73" s="1"/>
      <c r="J73" s="1"/>
      <c r="K73" s="1"/>
      <c r="L73" s="1"/>
      <c r="M73" s="1"/>
      <c r="N73" s="1"/>
      <c r="O73" s="1"/>
      <c r="P73" s="1"/>
      <c r="Q73" s="1"/>
      <c r="R73" s="1"/>
      <c r="S73" s="1"/>
      <c r="T73" s="1"/>
      <c r="U73" s="1"/>
      <c r="V73" s="1"/>
      <c r="W73" s="1"/>
      <c r="X73" s="1"/>
      <c r="Y73" s="1"/>
    </row>
    <row r="74" spans="1:25" ht="9.75" customHeight="1">
      <c r="A74" s="1">
        <v>1983</v>
      </c>
      <c r="B74" s="78">
        <f>('Table A4'!I76*0.9+'Table A4'!J76*0.05+'Table A4'!K76*0.04)/0.99</f>
        <v>41200.524132941799</v>
      </c>
      <c r="C74" s="78">
        <f>'Table A4'!D76</f>
        <v>383440.43535733834</v>
      </c>
      <c r="D74" s="221">
        <f t="shared" si="2"/>
        <v>-1.2078430316173283E-2</v>
      </c>
      <c r="E74" s="78">
        <f>(1-'Table A3'!D76/100)*'Table A0'!J76/0.99</f>
        <v>42319.980284611542</v>
      </c>
      <c r="F74" s="78">
        <f>'Table A6'!D76</f>
        <v>547377.58345225162</v>
      </c>
      <c r="G74" s="221">
        <f t="shared" si="3"/>
        <v>-3.1263445454215999E-3</v>
      </c>
      <c r="H74" s="1"/>
      <c r="I74" s="1"/>
      <c r="J74" s="1"/>
      <c r="K74" s="1"/>
      <c r="L74" s="1"/>
      <c r="M74" s="1"/>
      <c r="N74" s="1"/>
      <c r="O74" s="1"/>
      <c r="P74" s="1"/>
      <c r="Q74" s="1"/>
      <c r="R74" s="1"/>
      <c r="S74" s="1"/>
      <c r="T74" s="1"/>
      <c r="U74" s="1"/>
      <c r="V74" s="1"/>
      <c r="W74" s="1"/>
      <c r="X74" s="1"/>
      <c r="Y74" s="1"/>
    </row>
    <row r="75" spans="1:25" ht="9.75" customHeight="1">
      <c r="A75" s="1">
        <v>1984</v>
      </c>
      <c r="B75" s="78">
        <f>('Table A4'!I77*0.9+'Table A4'!J77*0.05+'Table A4'!K77*0.04)/0.99</f>
        <v>42450.319709499854</v>
      </c>
      <c r="C75" s="78">
        <f>'Table A4'!D77</f>
        <v>409880.48483569908</v>
      </c>
      <c r="D75" s="221">
        <f t="shared" si="2"/>
        <v>3.0334458186146884E-2</v>
      </c>
      <c r="E75" s="78">
        <f>(1-'Table A3'!D77/100)*'Table A0'!J77/0.99</f>
        <v>43584.501809350411</v>
      </c>
      <c r="F75" s="78">
        <f>'Table A6'!D77</f>
        <v>587797.27153385244</v>
      </c>
      <c r="G75" s="221">
        <f t="shared" si="3"/>
        <v>2.9880012141656698E-2</v>
      </c>
      <c r="H75" s="1"/>
      <c r="I75" s="1"/>
      <c r="J75" s="1"/>
      <c r="K75" s="1"/>
      <c r="L75" s="1"/>
      <c r="M75" s="1"/>
      <c r="N75" s="1"/>
      <c r="O75" s="1"/>
      <c r="P75" s="1"/>
      <c r="Q75" s="1"/>
      <c r="R75" s="1"/>
      <c r="S75" s="1"/>
      <c r="T75" s="1"/>
      <c r="U75" s="1"/>
      <c r="V75" s="1"/>
      <c r="W75" s="1"/>
      <c r="X75" s="1"/>
      <c r="Y75" s="1"/>
    </row>
    <row r="76" spans="1:25" ht="9.75" customHeight="1">
      <c r="A76" s="1">
        <v>1985</v>
      </c>
      <c r="B76" s="78">
        <f>('Table A4'!I78*0.9+'Table A4'!J78*0.05+'Table A4'!K78*0.04)/0.99</f>
        <v>43103.356020228188</v>
      </c>
      <c r="C76" s="78">
        <f>'Table A4'!D78</f>
        <v>426911.77134752442</v>
      </c>
      <c r="D76" s="221">
        <f t="shared" si="2"/>
        <v>1.5383542814217943E-2</v>
      </c>
      <c r="E76" s="78">
        <f>(1-'Table A3'!D78/100)*'Table A0'!J78/0.99</f>
        <v>44443.848497068589</v>
      </c>
      <c r="F76" s="78">
        <f>'Table A6'!D78</f>
        <v>638291.81504787155</v>
      </c>
      <c r="G76" s="221">
        <f t="shared" si="3"/>
        <v>1.9716795008399401E-2</v>
      </c>
      <c r="H76" s="1"/>
      <c r="I76" s="1"/>
      <c r="J76" s="1"/>
      <c r="K76" s="1"/>
      <c r="L76" s="1"/>
      <c r="M76" s="1"/>
      <c r="N76" s="1"/>
      <c r="O76" s="1"/>
      <c r="P76" s="1"/>
      <c r="Q76" s="1"/>
      <c r="R76" s="1"/>
      <c r="S76" s="1"/>
      <c r="T76" s="1"/>
      <c r="U76" s="1"/>
      <c r="V76" s="1"/>
      <c r="W76" s="1"/>
      <c r="X76" s="1"/>
      <c r="Y76" s="1"/>
    </row>
    <row r="77" spans="1:25" ht="9.75" customHeight="1">
      <c r="A77" s="1">
        <v>1986</v>
      </c>
      <c r="B77" s="78">
        <f>('Table A4'!I79*0.9+'Table A4'!J79*0.05+'Table A4'!K79*0.04)/0.99</f>
        <v>43663.70415992663</v>
      </c>
      <c r="C77" s="78">
        <f>'Table A4'!D79</f>
        <v>434279.49774675758</v>
      </c>
      <c r="D77" s="221">
        <f t="shared" si="2"/>
        <v>1.3000104665527035E-2</v>
      </c>
      <c r="E77" s="78">
        <f>(1-'Table A3'!D79/100)*'Table A0'!J79/0.99</f>
        <v>45853.180379739351</v>
      </c>
      <c r="F77" s="78">
        <f>'Table A6'!D79</f>
        <v>859329.17013429827</v>
      </c>
      <c r="G77" s="221">
        <f t="shared" si="3"/>
        <v>3.171039255890995E-2</v>
      </c>
      <c r="H77" s="1"/>
      <c r="I77" s="1"/>
      <c r="J77" s="1"/>
      <c r="K77" s="1"/>
      <c r="L77" s="1"/>
      <c r="M77" s="1"/>
      <c r="N77" s="1"/>
      <c r="O77" s="1"/>
      <c r="P77" s="1"/>
      <c r="Q77" s="1"/>
      <c r="R77" s="1"/>
      <c r="S77" s="1"/>
      <c r="T77" s="1"/>
      <c r="U77" s="1"/>
      <c r="V77" s="1"/>
      <c r="W77" s="1"/>
      <c r="X77" s="1"/>
      <c r="Y77" s="1"/>
    </row>
    <row r="78" spans="1:25" ht="9.75" customHeight="1">
      <c r="A78" s="1">
        <v>1987</v>
      </c>
      <c r="B78" s="78">
        <f>('Table A4'!I80*0.9+'Table A4'!J80*0.05+'Table A4'!K80*0.04)/0.99</f>
        <v>44092.943003472457</v>
      </c>
      <c r="C78" s="78">
        <f>'Table A4'!D80</f>
        <v>525575.64350498863</v>
      </c>
      <c r="D78" s="221">
        <f t="shared" si="2"/>
        <v>9.8305641219458284E-3</v>
      </c>
      <c r="E78" s="78">
        <f>(1-'Table A3'!D80/100)*'Table A0'!J80/0.99</f>
        <v>45378.174178305475</v>
      </c>
      <c r="F78" s="78">
        <f>'Table A6'!D80</f>
        <v>651309.2580354712</v>
      </c>
      <c r="G78" s="221">
        <f t="shared" si="3"/>
        <v>-1.0359285822707398E-2</v>
      </c>
      <c r="H78" s="1"/>
      <c r="I78" s="1"/>
      <c r="J78" s="1"/>
      <c r="K78" s="1"/>
      <c r="L78" s="1"/>
      <c r="M78" s="1"/>
      <c r="N78" s="1"/>
      <c r="O78" s="1"/>
      <c r="P78" s="1"/>
      <c r="Q78" s="1"/>
      <c r="R78" s="1"/>
      <c r="S78" s="1"/>
      <c r="T78" s="1"/>
      <c r="U78" s="1"/>
      <c r="V78" s="1"/>
      <c r="W78" s="1"/>
      <c r="X78" s="1"/>
      <c r="Y78" s="1"/>
    </row>
    <row r="79" spans="1:25" ht="9.75" customHeight="1">
      <c r="A79" s="1">
        <v>1988</v>
      </c>
      <c r="B79" s="78">
        <f>('Table A4'!I81*0.9+'Table A4'!J81*0.05+'Table A4'!K81*0.04)/0.99</f>
        <v>45024.522433124417</v>
      </c>
      <c r="C79" s="78">
        <f>'Table A4'!D81</f>
        <v>675816.24904319807</v>
      </c>
      <c r="D79" s="221">
        <f t="shared" si="2"/>
        <v>2.1127631003868164E-2</v>
      </c>
      <c r="E79" s="78">
        <f>(1-'Table A3'!D81/100)*'Table A0'!J81/0.99</f>
        <v>46124.39258525044</v>
      </c>
      <c r="F79" s="78">
        <f>'Table A6'!D81</f>
        <v>837182.09826826444</v>
      </c>
      <c r="G79" s="221">
        <f t="shared" si="3"/>
        <v>1.6444434366460703E-2</v>
      </c>
      <c r="H79" s="1"/>
      <c r="I79" s="1"/>
      <c r="J79" s="1"/>
      <c r="K79" s="1"/>
      <c r="L79" s="1"/>
      <c r="M79" s="1"/>
      <c r="N79" s="1"/>
      <c r="O79" s="1"/>
      <c r="P79" s="1"/>
      <c r="Q79" s="1"/>
      <c r="R79" s="1"/>
      <c r="S79" s="1"/>
      <c r="T79" s="1"/>
      <c r="U79" s="1"/>
      <c r="V79" s="1"/>
      <c r="W79" s="1"/>
      <c r="X79" s="1"/>
      <c r="Y79" s="1"/>
    </row>
    <row r="80" spans="1:25" ht="9.75" customHeight="1">
      <c r="A80" s="1">
        <v>1989</v>
      </c>
      <c r="B80" s="78">
        <f>('Table A4'!I82*0.9+'Table A4'!J82*0.05+'Table A4'!K82*0.04)/0.99</f>
        <v>45171.212686104613</v>
      </c>
      <c r="C80" s="78">
        <f>'Table A4'!D82</f>
        <v>645370.61370744824</v>
      </c>
      <c r="D80" s="221">
        <f t="shared" si="2"/>
        <v>3.258007971058019E-3</v>
      </c>
      <c r="E80" s="78">
        <f>(1-'Table A3'!D82/100)*'Table A0'!J82/0.99</f>
        <v>46273.358387921333</v>
      </c>
      <c r="F80" s="78">
        <f>'Table A6'!D82</f>
        <v>776055.96103012026</v>
      </c>
      <c r="G80" s="221">
        <f t="shared" si="3"/>
        <v>3.2296534289435463E-3</v>
      </c>
      <c r="H80" s="1"/>
      <c r="I80" s="1"/>
      <c r="J80" s="1"/>
      <c r="K80" s="1"/>
      <c r="L80" s="1"/>
      <c r="M80" s="1"/>
      <c r="N80" s="1"/>
      <c r="O80" s="1"/>
      <c r="P80" s="1"/>
      <c r="Q80" s="1"/>
      <c r="R80" s="1"/>
      <c r="S80" s="1"/>
      <c r="T80" s="1"/>
      <c r="U80" s="1"/>
      <c r="V80" s="1"/>
      <c r="W80" s="1"/>
      <c r="X80" s="1"/>
      <c r="Y80" s="1"/>
    </row>
    <row r="81" spans="1:25" ht="9.75" customHeight="1">
      <c r="A81" s="1">
        <v>1990</v>
      </c>
      <c r="B81" s="78">
        <f>('Table A4'!I83*0.9+'Table A4'!J83*0.05+'Table A4'!K83*0.04)/0.99</f>
        <v>44663.513161007773</v>
      </c>
      <c r="C81" s="78">
        <f>'Table A4'!D83</f>
        <v>659640.05874679959</v>
      </c>
      <c r="D81" s="221">
        <f t="shared" si="2"/>
        <v>-1.1239448642321181E-2</v>
      </c>
      <c r="E81" s="78">
        <f>(1-'Table A3'!D83/100)*'Table A0'!J83/0.99</f>
        <v>45500.613174215534</v>
      </c>
      <c r="F81" s="78">
        <f>'Table A6'!D83</f>
        <v>753454.75261025596</v>
      </c>
      <c r="G81" s="221">
        <f t="shared" si="3"/>
        <v>-1.6699570565587241E-2</v>
      </c>
      <c r="H81" s="1"/>
      <c r="I81" s="1"/>
      <c r="J81" s="1"/>
      <c r="K81" s="1"/>
      <c r="L81" s="1"/>
      <c r="M81" s="1"/>
      <c r="N81" s="1"/>
      <c r="O81" s="1"/>
      <c r="P81" s="1"/>
      <c r="Q81" s="1"/>
      <c r="R81" s="1"/>
      <c r="S81" s="1"/>
      <c r="T81" s="1"/>
      <c r="U81" s="1"/>
      <c r="V81" s="1"/>
      <c r="W81" s="1"/>
      <c r="X81" s="1"/>
      <c r="Y81" s="1"/>
    </row>
    <row r="82" spans="1:25" ht="9.75" customHeight="1">
      <c r="A82" s="1">
        <v>1991</v>
      </c>
      <c r="B82" s="78">
        <f>('Table A4'!I84*0.9+'Table A4'!J84*0.05+'Table A4'!K84*0.04)/0.99</f>
        <v>43791.487919168911</v>
      </c>
      <c r="C82" s="78">
        <f>'Table A4'!D84</f>
        <v>600573.42056675919</v>
      </c>
      <c r="D82" s="221">
        <f t="shared" si="2"/>
        <v>-1.9524331610352608E-2</v>
      </c>
      <c r="E82" s="78">
        <f>(1-'Table A3'!D84/100)*'Table A0'!J84/0.99</f>
        <v>44479.034092998256</v>
      </c>
      <c r="F82" s="78">
        <f>'Table A6'!D84</f>
        <v>679054.22311096336</v>
      </c>
      <c r="G82" s="221">
        <f t="shared" si="3"/>
        <v>-2.2451984928330337E-2</v>
      </c>
      <c r="H82" s="1"/>
      <c r="I82" s="1"/>
      <c r="J82" s="1"/>
      <c r="K82" s="1"/>
      <c r="L82" s="1"/>
      <c r="M82" s="1"/>
      <c r="N82" s="1"/>
      <c r="O82" s="1"/>
      <c r="P82" s="1"/>
      <c r="Q82" s="1"/>
      <c r="R82" s="1"/>
      <c r="S82" s="1"/>
      <c r="T82" s="1"/>
      <c r="U82" s="1"/>
      <c r="V82" s="1"/>
      <c r="W82" s="1"/>
      <c r="X82" s="1"/>
      <c r="Y82" s="1"/>
    </row>
    <row r="83" spans="1:25" ht="9.75" customHeight="1">
      <c r="A83" s="1">
        <v>1992</v>
      </c>
      <c r="B83" s="78">
        <f>('Table A4'!I85*0.9+'Table A4'!J85*0.05+'Table A4'!K85*0.04)/0.99</f>
        <v>43498.410678146378</v>
      </c>
      <c r="C83" s="78">
        <f>'Table A4'!D85</f>
        <v>670922.66673649731</v>
      </c>
      <c r="D83" s="221">
        <f t="shared" si="2"/>
        <v>-6.6925618413217203E-3</v>
      </c>
      <c r="E83" s="78">
        <f>(1-'Table A3'!D85/100)*'Table A0'!J85/0.99</f>
        <v>44297.905709133804</v>
      </c>
      <c r="F83" s="78">
        <f>'Table A6'!D85</f>
        <v>754008.12086574873</v>
      </c>
      <c r="G83" s="221">
        <f t="shared" si="3"/>
        <v>-4.0722193626269165E-3</v>
      </c>
      <c r="H83" s="1"/>
      <c r="I83" s="1"/>
      <c r="J83" s="1"/>
      <c r="K83" s="1"/>
      <c r="L83" s="1"/>
      <c r="M83" s="1"/>
      <c r="N83" s="1"/>
      <c r="O83" s="1"/>
      <c r="P83" s="1"/>
      <c r="Q83" s="1"/>
      <c r="R83" s="1"/>
      <c r="S83" s="1"/>
      <c r="T83" s="1"/>
      <c r="U83" s="1"/>
      <c r="V83" s="1"/>
      <c r="W83" s="1"/>
      <c r="X83" s="1"/>
      <c r="Y83" s="1"/>
    </row>
    <row r="84" spans="1:25" ht="9.75" customHeight="1">
      <c r="A84" s="1">
        <v>1993</v>
      </c>
      <c r="B84" s="78">
        <f>('Table A4'!I86*0.9+'Table A4'!J86*0.05+'Table A4'!K86*0.04)/0.99</f>
        <v>43183.484851166613</v>
      </c>
      <c r="C84" s="78">
        <f>'Table A4'!D86</f>
        <v>628742.76021732879</v>
      </c>
      <c r="D84" s="221">
        <f t="shared" si="2"/>
        <v>-7.2399387028175832E-3</v>
      </c>
      <c r="E84" s="78">
        <f>(1-'Table A3'!D86/100)*'Table A0'!J86/0.99</f>
        <v>44128.367389815699</v>
      </c>
      <c r="F84" s="78">
        <f>'Table A6'!D86</f>
        <v>725217.24521688966</v>
      </c>
      <c r="G84" s="221">
        <f t="shared" si="3"/>
        <v>-3.8272310305439428E-3</v>
      </c>
      <c r="H84" s="1"/>
      <c r="I84" s="1"/>
      <c r="J84" s="1"/>
      <c r="K84" s="1"/>
      <c r="L84" s="1"/>
      <c r="M84" s="1"/>
      <c r="N84" s="1"/>
      <c r="O84" s="1"/>
      <c r="P84" s="1"/>
      <c r="Q84" s="1"/>
      <c r="R84" s="1"/>
      <c r="S84" s="1"/>
      <c r="T84" s="1"/>
      <c r="U84" s="1"/>
      <c r="V84" s="1"/>
      <c r="W84" s="1"/>
      <c r="X84" s="1"/>
      <c r="Y84" s="1"/>
    </row>
    <row r="85" spans="1:25" ht="9.75" customHeight="1">
      <c r="A85" s="1">
        <v>1994</v>
      </c>
      <c r="B85" s="78">
        <f>('Table A4'!I87*0.9+'Table A4'!J87*0.05+'Table A4'!K87*0.04)/0.99</f>
        <v>43928.802935700056</v>
      </c>
      <c r="C85" s="78">
        <f>'Table A4'!D87</f>
        <v>641360.93385515886</v>
      </c>
      <c r="D85" s="221">
        <f t="shared" si="2"/>
        <v>1.7259331596377825E-2</v>
      </c>
      <c r="E85" s="78">
        <f>(1-'Table A3'!D87/100)*'Table A0'!J87/0.99</f>
        <v>44813.643827548891</v>
      </c>
      <c r="F85" s="78">
        <f>'Table A6'!D87</f>
        <v>736179.28527408838</v>
      </c>
      <c r="G85" s="221">
        <f t="shared" si="3"/>
        <v>1.5529159093507383E-2</v>
      </c>
      <c r="H85" s="1"/>
      <c r="I85" s="1"/>
      <c r="J85" s="1"/>
      <c r="K85" s="1"/>
      <c r="L85" s="1"/>
      <c r="M85" s="1"/>
      <c r="N85" s="1"/>
      <c r="O85" s="1"/>
      <c r="P85" s="1"/>
      <c r="Q85" s="1"/>
      <c r="R85" s="1"/>
      <c r="S85" s="1"/>
      <c r="T85" s="1"/>
      <c r="U85" s="1"/>
      <c r="V85" s="1"/>
      <c r="W85" s="1"/>
      <c r="X85" s="1"/>
      <c r="Y85" s="1"/>
    </row>
    <row r="86" spans="1:25" ht="9.75" customHeight="1">
      <c r="A86" s="1">
        <v>1995</v>
      </c>
      <c r="B86" s="78">
        <f>('Table A4'!I88*0.9+'Table A4'!J88*0.05+'Table A4'!K88*0.04)/0.99</f>
        <v>44839.25239298727</v>
      </c>
      <c r="C86" s="78">
        <f>'Table A4'!D88</f>
        <v>694467.05558863969</v>
      </c>
      <c r="D86" s="221">
        <f t="shared" si="2"/>
        <v>2.0725569477043626E-2</v>
      </c>
      <c r="E86" s="78">
        <f>(1-'Table A3'!D88/100)*'Table A0'!J88/0.99</f>
        <v>45771.096073845576</v>
      </c>
      <c r="F86" s="78">
        <f>'Table A6'!D88</f>
        <v>814364.37818591646</v>
      </c>
      <c r="G86" s="221">
        <f t="shared" si="3"/>
        <v>2.1365195162016626E-2</v>
      </c>
      <c r="H86" s="1"/>
      <c r="I86" s="1"/>
      <c r="J86" s="1"/>
      <c r="K86" s="1"/>
      <c r="L86" s="1"/>
      <c r="M86" s="1"/>
      <c r="N86" s="1"/>
      <c r="O86" s="1"/>
      <c r="P86" s="1"/>
      <c r="Q86" s="1"/>
      <c r="R86" s="1"/>
      <c r="S86" s="1"/>
      <c r="T86" s="1"/>
      <c r="U86" s="1"/>
      <c r="V86" s="1"/>
      <c r="W86" s="1"/>
      <c r="X86" s="1"/>
      <c r="Y86" s="1"/>
    </row>
    <row r="87" spans="1:25" ht="9.75" customHeight="1">
      <c r="A87" s="1">
        <v>1996</v>
      </c>
      <c r="B87" s="78">
        <f>('Table A4'!I89*0.9+'Table A4'!J89*0.05+'Table A4'!K89*0.04)/0.99</f>
        <v>45572.284028863178</v>
      </c>
      <c r="C87" s="78">
        <f>'Table A4'!D89</f>
        <v>740990.91740563372</v>
      </c>
      <c r="D87" s="221">
        <f t="shared" si="2"/>
        <v>1.634798969107143E-2</v>
      </c>
      <c r="E87" s="78">
        <f>(1-'Table A3'!D89/100)*'Table A0'!J89/0.99</f>
        <v>46763.069996324899</v>
      </c>
      <c r="F87" s="78">
        <f>'Table A6'!D89</f>
        <v>927264.64721998596</v>
      </c>
      <c r="G87" s="221">
        <f t="shared" si="3"/>
        <v>2.1672496565931176E-2</v>
      </c>
      <c r="H87" s="1"/>
      <c r="I87" s="1"/>
      <c r="J87" s="1"/>
      <c r="K87" s="1"/>
      <c r="L87" s="1"/>
      <c r="M87" s="1"/>
      <c r="N87" s="1"/>
      <c r="O87" s="1"/>
      <c r="P87" s="1"/>
      <c r="Q87" s="1"/>
      <c r="R87" s="1"/>
      <c r="S87" s="1"/>
      <c r="T87" s="1"/>
      <c r="U87" s="1"/>
      <c r="V87" s="1"/>
      <c r="W87" s="1"/>
      <c r="X87" s="1"/>
      <c r="Y87" s="1"/>
    </row>
    <row r="88" spans="1:25" ht="9.75" customHeight="1">
      <c r="A88" s="1">
        <v>1997</v>
      </c>
      <c r="B88" s="78">
        <f>('Table A4'!I90*0.9+'Table A4'!J90*0.05+'Table A4'!K90*0.04)/0.99</f>
        <v>47010.23713055082</v>
      </c>
      <c r="C88" s="78">
        <f>'Table A4'!D90</f>
        <v>806585.00103111914</v>
      </c>
      <c r="D88" s="221">
        <f t="shared" si="2"/>
        <v>3.1553237506746878E-2</v>
      </c>
      <c r="E88" s="78">
        <f>(1-'Table A3'!D90/100)*'Table A0'!J90/0.99</f>
        <v>48679.464931654526</v>
      </c>
      <c r="F88" s="78">
        <f>'Table A6'!D90</f>
        <v>1058963.170258363</v>
      </c>
      <c r="G88" s="221">
        <f t="shared" si="3"/>
        <v>4.0980947903553666E-2</v>
      </c>
      <c r="H88" s="1"/>
      <c r="I88" s="1"/>
      <c r="J88" s="1"/>
      <c r="K88" s="1"/>
      <c r="L88" s="1"/>
      <c r="M88" s="1"/>
      <c r="N88" s="1"/>
      <c r="O88" s="1"/>
      <c r="P88" s="1"/>
      <c r="Q88" s="1"/>
      <c r="R88" s="1"/>
      <c r="S88" s="1"/>
      <c r="T88" s="1"/>
      <c r="U88" s="1"/>
      <c r="V88" s="1"/>
      <c r="W88" s="1"/>
      <c r="X88" s="1"/>
      <c r="Y88" s="1"/>
    </row>
    <row r="89" spans="1:25" ht="9.75" customHeight="1">
      <c r="A89" s="1">
        <v>1998</v>
      </c>
      <c r="B89" s="78">
        <f>('Table A4'!I91*0.9+'Table A4'!J91*0.05+'Table A4'!K91*0.04)/0.99</f>
        <v>48993.612589230201</v>
      </c>
      <c r="C89" s="78">
        <f>'Table A4'!D91</f>
        <v>875752.8720873252</v>
      </c>
      <c r="D89" s="221">
        <f t="shared" si="2"/>
        <v>4.2190288323188163E-2</v>
      </c>
      <c r="E89" s="78">
        <f>(1-'Table A3'!D91/100)*'Table A0'!J91/0.99</f>
        <v>50965.745336988461</v>
      </c>
      <c r="F89" s="78">
        <f>'Table A6'!D91</f>
        <v>1190312.6922119234</v>
      </c>
      <c r="G89" s="221">
        <f t="shared" si="3"/>
        <v>4.6966013462634626E-2</v>
      </c>
      <c r="H89" s="1"/>
      <c r="I89" s="1"/>
      <c r="J89" s="1"/>
      <c r="K89" s="1"/>
      <c r="L89" s="1"/>
      <c r="M89" s="1"/>
      <c r="N89" s="1"/>
      <c r="O89" s="1"/>
      <c r="P89" s="1"/>
      <c r="Q89" s="1"/>
      <c r="R89" s="1"/>
      <c r="S89" s="1"/>
      <c r="T89" s="1"/>
      <c r="U89" s="1"/>
      <c r="V89" s="1"/>
      <c r="W89" s="1"/>
      <c r="X89" s="1"/>
      <c r="Y89" s="1"/>
    </row>
    <row r="90" spans="1:25" ht="9.75" customHeight="1">
      <c r="A90" s="1">
        <v>1999</v>
      </c>
      <c r="B90" s="78">
        <f>('Table A4'!I92*0.9+'Table A4'!J92*0.05+'Table A4'!K92*0.04)/0.99</f>
        <v>50572.062890578542</v>
      </c>
      <c r="C90" s="78">
        <f>'Table A4'!D92</f>
        <v>944646.84431815171</v>
      </c>
      <c r="D90" s="221">
        <f t="shared" si="2"/>
        <v>3.2217471174912138E-2</v>
      </c>
      <c r="E90" s="78">
        <f>(1-'Table A3'!D92/100)*'Table A0'!J92/0.99</f>
        <v>52748.129794639586</v>
      </c>
      <c r="F90" s="78">
        <f>'Table A6'!D92</f>
        <v>1309108.3576813724</v>
      </c>
      <c r="G90" s="221">
        <f t="shared" si="3"/>
        <v>3.497220428870218E-2</v>
      </c>
      <c r="H90" s="1"/>
      <c r="I90" s="1"/>
      <c r="J90" s="1"/>
      <c r="K90" s="1"/>
      <c r="L90" s="1"/>
      <c r="M90" s="1"/>
      <c r="N90" s="1"/>
      <c r="O90" s="1"/>
      <c r="P90" s="1"/>
      <c r="Q90" s="1"/>
      <c r="R90" s="1"/>
      <c r="S90" s="1"/>
      <c r="T90" s="1"/>
      <c r="U90" s="1"/>
      <c r="V90" s="1"/>
      <c r="W90" s="1"/>
      <c r="X90" s="1"/>
      <c r="Y90" s="1"/>
    </row>
    <row r="91" spans="1:25" ht="9.75" customHeight="1">
      <c r="A91" s="1">
        <v>2000</v>
      </c>
      <c r="B91" s="78">
        <f>('Table A4'!I93*0.9+'Table A4'!J93*0.05+'Table A4'!K93*0.04)/0.99</f>
        <v>51001.532126497121</v>
      </c>
      <c r="C91" s="78">
        <f>'Table A4'!D93</f>
        <v>997302.08390474808</v>
      </c>
      <c r="D91" s="221">
        <f t="shared" si="2"/>
        <v>8.4922230055715087E-3</v>
      </c>
      <c r="E91" s="78">
        <f>(1-'Table A3'!D93/100)*'Table A0'!J93/0.99</f>
        <v>53089.541268610985</v>
      </c>
      <c r="F91" s="78">
        <f>'Table A6'!D93</f>
        <v>1441295.910326787</v>
      </c>
      <c r="G91" s="221">
        <f t="shared" si="3"/>
        <v>6.472484907058984E-3</v>
      </c>
      <c r="H91" s="1"/>
      <c r="I91" s="1"/>
      <c r="J91" s="1"/>
      <c r="K91" s="1"/>
      <c r="L91" s="1"/>
      <c r="M91" s="1"/>
      <c r="N91" s="1"/>
      <c r="O91" s="1"/>
      <c r="P91" s="1"/>
      <c r="Q91" s="1"/>
      <c r="R91" s="1"/>
      <c r="S91" s="1"/>
      <c r="T91" s="1"/>
      <c r="U91" s="1"/>
      <c r="V91" s="1"/>
      <c r="W91" s="1"/>
      <c r="X91" s="1"/>
      <c r="Y91" s="1"/>
    </row>
    <row r="92" spans="1:25" ht="9.75" customHeight="1">
      <c r="A92" s="1">
        <v>2001</v>
      </c>
      <c r="B92" s="78">
        <f>('Table A4'!I94*0.9+'Table A4'!J94*0.05+'Table A4'!K94*0.04)/0.99</f>
        <v>50473.938226614751</v>
      </c>
      <c r="C92" s="78">
        <f>'Table A4'!D94</f>
        <v>907580.80024162226</v>
      </c>
      <c r="D92" s="221">
        <f t="shared" si="2"/>
        <v>-1.0344667657704809E-2</v>
      </c>
      <c r="E92" s="78">
        <f>(1-'Table A3'!D94/100)*'Table A0'!J94/0.99</f>
        <v>51487.607267669191</v>
      </c>
      <c r="F92" s="78">
        <f>'Table A6'!D94</f>
        <v>1135636.0508348781</v>
      </c>
      <c r="G92" s="221">
        <f t="shared" si="3"/>
        <v>-3.0174191802424422E-2</v>
      </c>
      <c r="H92" s="1"/>
      <c r="I92" s="1"/>
      <c r="J92" s="1"/>
      <c r="K92" s="1"/>
      <c r="L92" s="1"/>
      <c r="M92" s="1"/>
      <c r="N92" s="1"/>
      <c r="O92" s="1"/>
      <c r="P92" s="1"/>
      <c r="Q92" s="1"/>
      <c r="R92" s="1"/>
      <c r="S92" s="1"/>
      <c r="T92" s="1"/>
      <c r="U92" s="1"/>
      <c r="V92" s="1"/>
      <c r="W92" s="1"/>
      <c r="X92" s="1"/>
      <c r="Y92" s="1"/>
    </row>
    <row r="93" spans="1:25" ht="9.75" customHeight="1">
      <c r="A93" s="1">
        <v>2002</v>
      </c>
      <c r="B93" s="78">
        <f>('Table A4'!I95*0.9+'Table A4'!J95*0.05+'Table A4'!K95*0.04)/0.99</f>
        <v>48768.316028051049</v>
      </c>
      <c r="C93" s="78">
        <f>'Table A4'!D95</f>
        <v>851276.19491008529</v>
      </c>
      <c r="D93" s="221">
        <f t="shared" si="2"/>
        <v>-3.3792136268541273E-2</v>
      </c>
      <c r="E93" s="78">
        <f>(1-'Table A3'!D95/100)*'Table A0'!J95/0.99</f>
        <v>49644.363050179665</v>
      </c>
      <c r="F93" s="78">
        <f>'Table A6'!D95</f>
        <v>997028.52109564818</v>
      </c>
      <c r="G93" s="221">
        <f t="shared" si="3"/>
        <v>-3.5799764551245006E-2</v>
      </c>
      <c r="H93" s="1"/>
      <c r="I93" s="1"/>
      <c r="J93" s="1"/>
      <c r="K93" s="1"/>
      <c r="L93" s="1"/>
      <c r="M93" s="1"/>
      <c r="N93" s="1"/>
      <c r="O93" s="1"/>
      <c r="P93" s="1"/>
      <c r="Q93" s="1"/>
      <c r="R93" s="1"/>
      <c r="S93" s="1"/>
      <c r="T93" s="1"/>
      <c r="U93" s="1"/>
      <c r="V93" s="1"/>
      <c r="W93" s="1"/>
      <c r="X93" s="1"/>
      <c r="Y93" s="1"/>
    </row>
    <row r="94" spans="1:25" ht="9.75" customHeight="1">
      <c r="A94" s="1">
        <v>2003</v>
      </c>
      <c r="B94" s="78">
        <f>('Table A4'!I96*0.9+'Table A4'!J96*0.05+'Table A4'!K96*0.04)/0.99</f>
        <v>47972.068119796721</v>
      </c>
      <c r="C94" s="78">
        <f>'Table A4'!D96</f>
        <v>852202.69140051608</v>
      </c>
      <c r="D94" s="221">
        <f t="shared" si="2"/>
        <v>-1.6327156094467887E-2</v>
      </c>
      <c r="E94" s="78">
        <f>(1-'Table A3'!D96/100)*'Table A0'!J96/0.99</f>
        <v>48964.227123655895</v>
      </c>
      <c r="F94" s="78">
        <f>'Table A6'!D96</f>
        <v>1030243.6260709162</v>
      </c>
      <c r="G94" s="221">
        <f t="shared" si="3"/>
        <v>-1.3700164222800071E-2</v>
      </c>
      <c r="H94" s="1"/>
      <c r="I94" s="1"/>
      <c r="J94" s="1"/>
      <c r="K94" s="1"/>
      <c r="L94" s="1"/>
      <c r="M94" s="1"/>
      <c r="N94" s="1"/>
      <c r="O94" s="1"/>
      <c r="P94" s="1"/>
      <c r="Q94" s="1"/>
      <c r="R94" s="1"/>
      <c r="S94" s="1"/>
      <c r="T94" s="1"/>
      <c r="U94" s="1"/>
      <c r="V94" s="1"/>
      <c r="W94" s="1"/>
      <c r="X94" s="1"/>
      <c r="Y94" s="1"/>
    </row>
    <row r="95" spans="1:25" ht="9.75" customHeight="1">
      <c r="A95" s="1">
        <v>2004</v>
      </c>
      <c r="B95" s="78">
        <f>('Table A4'!I97*0.9+'Table A4'!J97*0.05+'Table A4'!K97*0.04)/0.99</f>
        <v>48618.747142022279</v>
      </c>
      <c r="C95" s="78">
        <f>'Table A4'!D97</f>
        <v>939891.74107864371</v>
      </c>
      <c r="D95" s="221">
        <f t="shared" si="2"/>
        <v>1.3480324021275525E-2</v>
      </c>
      <c r="E95" s="78">
        <f>(1-'Table A3'!D97/100)*'Table A0'!J97/0.99</f>
        <v>50079.943756616616</v>
      </c>
      <c r="F95" s="78">
        <f>'Table A6'!D97</f>
        <v>1220403.0527424123</v>
      </c>
      <c r="G95" s="221">
        <f t="shared" si="3"/>
        <v>2.2786362585547559E-2</v>
      </c>
      <c r="H95" s="1"/>
      <c r="I95" s="1"/>
      <c r="J95" s="1"/>
      <c r="K95" s="1"/>
      <c r="L95" s="1"/>
      <c r="M95" s="1"/>
      <c r="N95" s="1"/>
      <c r="O95" s="1"/>
      <c r="P95" s="1"/>
      <c r="Q95" s="1"/>
      <c r="R95" s="1"/>
      <c r="S95" s="1"/>
      <c r="T95" s="1"/>
      <c r="U95" s="1"/>
      <c r="V95" s="1"/>
      <c r="W95" s="1"/>
      <c r="X95" s="1"/>
      <c r="Y95" s="1"/>
    </row>
    <row r="96" spans="1:25" ht="9.75" customHeight="1">
      <c r="A96" s="1">
        <v>2005</v>
      </c>
      <c r="B96" s="78">
        <f>('Table A4'!I98*0.9+'Table A4'!J98*0.05+'Table A4'!K98*0.04)/0.99</f>
        <v>48882.184988013076</v>
      </c>
      <c r="C96" s="78">
        <f>'Table A4'!D98</f>
        <v>1039423.5275517544</v>
      </c>
      <c r="D96" s="221">
        <f t="shared" si="2"/>
        <v>5.4184416809683889E-3</v>
      </c>
      <c r="E96" s="78">
        <f>(1-'Table A3'!D98/100)*'Table A0'!J98/0.99</f>
        <v>50868.592644595759</v>
      </c>
      <c r="F96" s="78">
        <f>'Table A6'!D98</f>
        <v>1413462.0609023245</v>
      </c>
      <c r="G96" s="221">
        <f t="shared" si="3"/>
        <v>1.5747798995380258E-2</v>
      </c>
      <c r="H96" s="1"/>
      <c r="I96" s="1"/>
      <c r="J96" s="1"/>
      <c r="K96" s="1"/>
      <c r="L96" s="1"/>
      <c r="M96" s="1"/>
      <c r="N96" s="1"/>
      <c r="O96" s="1"/>
      <c r="P96" s="1"/>
      <c r="Q96" s="1"/>
      <c r="R96" s="1"/>
      <c r="S96" s="1"/>
      <c r="T96" s="1"/>
      <c r="U96" s="1"/>
      <c r="V96" s="1"/>
      <c r="W96" s="1"/>
      <c r="X96" s="1"/>
      <c r="Y96" s="1"/>
    </row>
    <row r="97" spans="1:25" ht="9.75" customHeight="1">
      <c r="A97" s="1">
        <f t="shared" ref="A97:A102" si="4">A96+1</f>
        <v>2006</v>
      </c>
      <c r="B97" s="78">
        <f>('Table A4'!I99*0.9+'Table A4'!J99*0.05+'Table A4'!K99*0.04)/0.99</f>
        <v>49555.550531700974</v>
      </c>
      <c r="C97" s="78">
        <f>'Table A4'!D99</f>
        <v>1081234.6080490453</v>
      </c>
      <c r="D97" s="221">
        <f t="shared" si="2"/>
        <v>1.3775275058858893E-2</v>
      </c>
      <c r="E97" s="78">
        <f>(1-'Table A3'!D99/100)*'Table A0'!J99/0.99</f>
        <v>51599.949567165961</v>
      </c>
      <c r="F97" s="78">
        <f>'Table A6'!D99</f>
        <v>1510668.9719498225</v>
      </c>
      <c r="G97" s="221">
        <f t="shared" si="3"/>
        <v>1.437737677706119E-2</v>
      </c>
      <c r="H97" s="1"/>
      <c r="I97" s="1"/>
      <c r="J97" s="1"/>
      <c r="K97" s="1"/>
      <c r="L97" s="1"/>
      <c r="M97" s="1"/>
      <c r="N97" s="1"/>
      <c r="O97" s="1"/>
      <c r="P97" s="1"/>
      <c r="Q97" s="1"/>
      <c r="R97" s="1"/>
      <c r="S97" s="1"/>
      <c r="T97" s="1"/>
      <c r="U97" s="1"/>
      <c r="V97" s="1"/>
      <c r="W97" s="1"/>
      <c r="X97" s="1"/>
      <c r="Y97" s="1"/>
    </row>
    <row r="98" spans="1:25" ht="9.75" customHeight="1">
      <c r="A98" s="1">
        <f t="shared" si="4"/>
        <v>2007</v>
      </c>
      <c r="B98" s="78">
        <f>('Table A4'!I100*0.9+'Table A4'!J100*0.05+'Table A4'!K100*0.04)/0.99</f>
        <v>50793.165815434491</v>
      </c>
      <c r="C98" s="78">
        <f>'Table A4'!D100</f>
        <v>1128374.721634412</v>
      </c>
      <c r="D98" s="221">
        <f t="shared" si="2"/>
        <v>2.4974301979387992E-2</v>
      </c>
      <c r="E98" s="78">
        <f>(1-'Table A3'!D100/100)*'Table A0'!J100/0.99</f>
        <v>53033.26102258743</v>
      </c>
      <c r="F98" s="78">
        <f>'Table A6'!D100</f>
        <v>1613104.2086300554</v>
      </c>
      <c r="G98" s="221">
        <f t="shared" si="3"/>
        <v>2.7777380936308438E-2</v>
      </c>
      <c r="H98" s="1"/>
      <c r="I98" s="1"/>
      <c r="J98" s="1"/>
      <c r="K98" s="1"/>
      <c r="L98" s="1"/>
      <c r="M98" s="1"/>
      <c r="N98" s="1"/>
      <c r="O98" s="1"/>
      <c r="P98" s="1"/>
      <c r="Q98" s="1"/>
      <c r="R98" s="1"/>
      <c r="S98" s="1"/>
      <c r="T98" s="1"/>
      <c r="U98" s="1"/>
      <c r="V98" s="1"/>
      <c r="W98" s="1"/>
      <c r="X98" s="1"/>
      <c r="Y98" s="1"/>
    </row>
    <row r="99" spans="1:25" ht="9.75" customHeight="1">
      <c r="A99" s="1">
        <f t="shared" si="4"/>
        <v>2008</v>
      </c>
      <c r="B99" s="78">
        <f>('Table A4'!I101*0.9+'Table A4'!J101*0.05+'Table A4'!K101*0.04)/0.99</f>
        <v>48396.35144714838</v>
      </c>
      <c r="C99" s="78">
        <f>'Table A4'!D101</f>
        <v>1044049.8427576545</v>
      </c>
      <c r="D99" s="221">
        <f t="shared" si="2"/>
        <v>-4.7187733424518985E-2</v>
      </c>
      <c r="E99" s="78">
        <f>(1-'Table A3'!D101/100)*'Table A0'!J101/0.99</f>
        <v>49378.400864653137</v>
      </c>
      <c r="F99" s="78">
        <f>'Table A6'!D101</f>
        <v>1295237.6662356295</v>
      </c>
      <c r="G99" s="221">
        <f t="shared" ref="G99:G107" si="5">E99/E98-1</f>
        <v>-6.8916376015000336E-2</v>
      </c>
      <c r="H99" s="1"/>
      <c r="I99" s="1"/>
      <c r="J99" s="1"/>
      <c r="K99" s="1"/>
      <c r="L99" s="1"/>
      <c r="M99" s="1"/>
      <c r="N99" s="1"/>
      <c r="O99" s="1"/>
      <c r="P99" s="1"/>
      <c r="Q99" s="1"/>
      <c r="R99" s="1"/>
      <c r="S99" s="1"/>
      <c r="T99" s="1"/>
      <c r="U99" s="1"/>
      <c r="V99" s="1"/>
      <c r="W99" s="1"/>
      <c r="X99" s="1"/>
      <c r="Y99" s="1"/>
    </row>
    <row r="100" spans="1:25" ht="9.75" customHeight="1">
      <c r="A100" s="1">
        <f t="shared" si="4"/>
        <v>2009</v>
      </c>
      <c r="B100" s="78">
        <f>('Table A4'!I102*0.9+'Table A4'!J102*0.05+'Table A4'!K102*0.04)/0.99</f>
        <v>46248.522373092055</v>
      </c>
      <c r="C100" s="78">
        <f>'Table A4'!D102</f>
        <v>916534.02337249217</v>
      </c>
      <c r="D100" s="221">
        <f t="shared" ref="D100:D107" si="6">B100/B99-1</f>
        <v>-4.4379979271823355E-2</v>
      </c>
      <c r="E100" s="78">
        <f>(1-'Table A3'!D102/100)*'Table A0'!J102/0.99</f>
        <v>46872.073121245754</v>
      </c>
      <c r="F100" s="78">
        <f>'Table A6'!D102</f>
        <v>1026834.4816929608</v>
      </c>
      <c r="G100" s="221">
        <f t="shared" si="5"/>
        <v>-5.0757572127077655E-2</v>
      </c>
      <c r="H100" s="1"/>
      <c r="I100" s="1"/>
      <c r="J100" s="1"/>
      <c r="K100" s="1"/>
      <c r="L100" s="1"/>
      <c r="M100" s="1"/>
      <c r="N100" s="1"/>
      <c r="O100" s="1"/>
      <c r="P100" s="1"/>
      <c r="Q100" s="1"/>
      <c r="R100" s="1"/>
      <c r="S100" s="1"/>
      <c r="T100" s="1"/>
      <c r="U100" s="1"/>
      <c r="V100" s="1"/>
      <c r="W100" s="1"/>
      <c r="X100" s="1"/>
      <c r="Y100" s="1"/>
    </row>
    <row r="101" spans="1:25" ht="9.75" customHeight="1">
      <c r="A101" s="1">
        <f t="shared" si="4"/>
        <v>2010</v>
      </c>
      <c r="B101" s="78">
        <f>('Table A4'!I103*0.9+'Table A4'!J103*0.05+'Table A4'!K103*0.04)/0.99</f>
        <v>46057.196484187902</v>
      </c>
      <c r="C101" s="78">
        <f>'Table A4'!D103</f>
        <v>963920.45268520212</v>
      </c>
      <c r="D101" s="221">
        <f t="shared" si="6"/>
        <v>-4.1369081451014811E-3</v>
      </c>
      <c r="E101" s="78">
        <f>(1-'Table A3'!D103/100)*'Table A0'!J103/0.99</f>
        <v>46831.231031737851</v>
      </c>
      <c r="F101" s="78">
        <f>'Table A6'!D103</f>
        <v>1149165.3725040553</v>
      </c>
      <c r="G101" s="221">
        <f t="shared" si="5"/>
        <v>-8.7135231681034764E-4</v>
      </c>
      <c r="H101" s="1"/>
      <c r="I101" s="1"/>
      <c r="J101" s="1"/>
      <c r="K101" s="1"/>
      <c r="L101" s="1"/>
      <c r="M101" s="1"/>
      <c r="N101" s="1"/>
      <c r="O101" s="1"/>
      <c r="P101" s="1"/>
      <c r="Q101" s="1"/>
      <c r="R101" s="1"/>
      <c r="S101" s="1"/>
      <c r="T101" s="1"/>
      <c r="U101" s="1"/>
      <c r="V101" s="1"/>
      <c r="W101" s="1"/>
      <c r="X101" s="1"/>
      <c r="Y101" s="1"/>
    </row>
    <row r="102" spans="1:25" ht="9.75" customHeight="1">
      <c r="A102" s="1">
        <f t="shared" si="4"/>
        <v>2011</v>
      </c>
      <c r="B102" s="78">
        <f>('Table A4'!I104*0.9+'Table A4'!J104*0.05+'Table A4'!K104*0.04)/0.99</f>
        <v>45714.844722638503</v>
      </c>
      <c r="C102" s="78">
        <f>'Table A4'!D104</f>
        <v>957818.30400279083</v>
      </c>
      <c r="D102" s="221">
        <f t="shared" si="6"/>
        <v>-7.433187160380772E-3</v>
      </c>
      <c r="E102" s="78">
        <f>(1-'Table A3'!D104/100)*'Table A0'!J104/0.99</f>
        <v>46603.137444572916</v>
      </c>
      <c r="F102" s="78">
        <f>'Table A6'!D104</f>
        <v>1128091.9479792772</v>
      </c>
      <c r="G102" s="221">
        <f t="shared" si="5"/>
        <v>-4.8705443384641223E-3</v>
      </c>
      <c r="H102" s="1"/>
      <c r="I102" s="1"/>
      <c r="J102" s="1"/>
      <c r="K102" s="1"/>
      <c r="L102" s="1"/>
      <c r="M102" s="1"/>
      <c r="N102" s="1"/>
      <c r="O102" s="1"/>
      <c r="P102" s="1"/>
      <c r="Q102" s="1"/>
      <c r="R102" s="1"/>
      <c r="S102" s="1"/>
      <c r="T102" s="1"/>
      <c r="U102" s="1"/>
      <c r="V102" s="1"/>
      <c r="W102" s="1"/>
      <c r="X102" s="1"/>
      <c r="Y102" s="1"/>
    </row>
    <row r="103" spans="1:25" ht="9.75" customHeight="1">
      <c r="A103" s="1">
        <f t="shared" ref="A103:A108" si="7">A102+1</f>
        <v>2012</v>
      </c>
      <c r="B103" s="78">
        <f>('Table A4'!I105*0.9+'Table A4'!J105*0.05+'Table A4'!K105*0.04)/0.99</f>
        <v>46277.197115302268</v>
      </c>
      <c r="C103" s="78">
        <f>'Table A4'!D105</f>
        <v>1065944.2521982337</v>
      </c>
      <c r="D103" s="221">
        <f t="shared" si="6"/>
        <v>1.2301308165338254E-2</v>
      </c>
      <c r="E103" s="78">
        <f>(1-'Table A3'!D105/100)*'Table A0'!J105/0.99</f>
        <v>47236.920829754803</v>
      </c>
      <c r="F103" s="78">
        <f>'Table A6'!D105</f>
        <v>1383327.093265208</v>
      </c>
      <c r="G103" s="221">
        <f t="shared" si="5"/>
        <v>1.3599586206737069E-2</v>
      </c>
      <c r="H103" s="1"/>
      <c r="I103" s="1"/>
      <c r="J103" s="1"/>
      <c r="K103" s="1"/>
      <c r="L103" s="1"/>
      <c r="M103" s="1"/>
      <c r="N103" s="1"/>
      <c r="O103" s="1"/>
      <c r="P103" s="1"/>
      <c r="Q103" s="1"/>
      <c r="R103" s="1"/>
      <c r="S103" s="1"/>
      <c r="T103" s="1"/>
      <c r="U103" s="1"/>
      <c r="V103" s="1"/>
      <c r="W103" s="1"/>
      <c r="X103" s="1"/>
      <c r="Y103" s="1"/>
    </row>
    <row r="104" spans="1:25" ht="9.75" customHeight="1">
      <c r="A104" s="1">
        <f t="shared" si="7"/>
        <v>2013</v>
      </c>
      <c r="B104" s="78">
        <f>('Table A4'!I106*0.9+'Table A4'!J106*0.05+'Table A4'!K106*0.04)/0.99</f>
        <v>46490.68714184979</v>
      </c>
      <c r="C104" s="78">
        <f>'Table A4'!D106</f>
        <v>971237.32511324901</v>
      </c>
      <c r="D104" s="221">
        <f t="shared" si="6"/>
        <v>4.6132877498090696E-3</v>
      </c>
      <c r="E104" s="78">
        <f>(1-'Table A3'!D106/100)*'Table A0'!J106/0.99</f>
        <v>47559.066443330456</v>
      </c>
      <c r="F104" s="78">
        <f>'Table A6'!D106</f>
        <v>1177528.3351659079</v>
      </c>
      <c r="G104" s="221">
        <f t="shared" si="5"/>
        <v>6.8197843533597258E-3</v>
      </c>
      <c r="H104" s="1"/>
      <c r="I104" s="1"/>
      <c r="J104" s="1"/>
      <c r="K104" s="1"/>
      <c r="L104" s="1"/>
      <c r="M104" s="1"/>
      <c r="N104" s="1"/>
      <c r="O104" s="1"/>
      <c r="P104" s="1"/>
      <c r="Q104" s="1"/>
      <c r="R104" s="1"/>
      <c r="S104" s="1"/>
      <c r="T104" s="1"/>
      <c r="U104" s="1"/>
      <c r="V104" s="1"/>
      <c r="W104" s="1"/>
      <c r="X104" s="1"/>
      <c r="Y104" s="1"/>
    </row>
    <row r="105" spans="1:25" ht="9.75" customHeight="1">
      <c r="A105" s="1">
        <f t="shared" si="7"/>
        <v>2014</v>
      </c>
      <c r="B105" s="78">
        <f>('Table A4'!I107*0.9+'Table A4'!J107*0.05+'Table A4'!K107*0.04)/0.99</f>
        <v>47569.645987642325</v>
      </c>
      <c r="C105" s="78">
        <f>'Table A4'!D107</f>
        <v>1019935.3871058766</v>
      </c>
      <c r="D105" s="221">
        <f t="shared" si="6"/>
        <v>2.3208064068841905E-2</v>
      </c>
      <c r="E105" s="78">
        <f>(1-'Table A3'!D107/100)*'Table A0'!J107/0.99</f>
        <v>48836.723384702411</v>
      </c>
      <c r="F105" s="78">
        <f>'Table A6'!D107</f>
        <v>1325760.2247278388</v>
      </c>
      <c r="G105" s="221">
        <f t="shared" si="5"/>
        <v>2.6864634588535496E-2</v>
      </c>
      <c r="H105" s="1"/>
      <c r="I105" s="1"/>
      <c r="J105" s="1"/>
      <c r="K105" s="1"/>
      <c r="L105" s="1"/>
      <c r="M105" s="1"/>
      <c r="N105" s="1"/>
      <c r="O105" s="1"/>
      <c r="P105" s="1"/>
      <c r="Q105" s="1"/>
      <c r="R105" s="1"/>
      <c r="S105" s="1"/>
      <c r="T105" s="1"/>
      <c r="U105" s="1"/>
      <c r="V105" s="1"/>
      <c r="W105" s="1"/>
      <c r="X105" s="1"/>
      <c r="Y105" s="1"/>
    </row>
    <row r="106" spans="1:25" ht="9.75" customHeight="1">
      <c r="A106" s="1">
        <f t="shared" si="7"/>
        <v>2015</v>
      </c>
      <c r="B106" s="78">
        <f>('Table A4'!I108*0.9+'Table A4'!J108*0.05+'Table A4'!K108*0.04)/0.99</f>
        <v>48963.673774868046</v>
      </c>
      <c r="C106" s="78">
        <f>'Table A4'!D108</f>
        <v>1067959.710868319</v>
      </c>
      <c r="D106" s="221">
        <f t="shared" si="6"/>
        <v>2.9304985527701E-2</v>
      </c>
      <c r="E106" s="78">
        <f>(1-'Table A3'!D108/100)*'Table A0'!J108/0.99</f>
        <v>50251.770446393974</v>
      </c>
      <c r="F106" s="78">
        <f>'Table A6'!D108</f>
        <v>1369995.2367153266</v>
      </c>
      <c r="G106" s="221">
        <f t="shared" si="5"/>
        <v>2.8975061462350515E-2</v>
      </c>
      <c r="H106" s="1"/>
      <c r="I106" s="1"/>
      <c r="J106" s="1"/>
      <c r="K106" s="1"/>
      <c r="L106" s="1"/>
      <c r="M106" s="1"/>
      <c r="N106" s="1"/>
      <c r="O106" s="1"/>
      <c r="P106" s="1"/>
      <c r="Q106" s="1"/>
      <c r="R106" s="1"/>
      <c r="S106" s="1"/>
      <c r="T106" s="1"/>
      <c r="U106" s="1"/>
      <c r="V106" s="1"/>
      <c r="W106" s="1"/>
      <c r="X106" s="1"/>
      <c r="Y106" s="1"/>
    </row>
    <row r="107" spans="1:25" ht="9.75" customHeight="1">
      <c r="A107" s="1">
        <f t="shared" si="7"/>
        <v>2016</v>
      </c>
      <c r="B107" s="78">
        <f>('Table A4'!I109*0.9+'Table A4'!J109*0.05+'Table A4'!K109*0.04)/0.99</f>
        <v>48148.290209950523</v>
      </c>
      <c r="C107" s="78">
        <f>'Table A4'!D109</f>
        <v>1030508.326892829</v>
      </c>
      <c r="D107" s="221">
        <f t="shared" si="6"/>
        <v>-1.6652826515154984E-2</v>
      </c>
      <c r="E107" s="78">
        <f>(1-'Table A3'!D109/100)*'Table A0'!J109/0.99</f>
        <v>49521.600731870138</v>
      </c>
      <c r="F107" s="78">
        <f>'Table A6'!D109</f>
        <v>1279677.6048391447</v>
      </c>
      <c r="G107" s="221">
        <f t="shared" si="5"/>
        <v>-1.4530228647421373E-2</v>
      </c>
      <c r="H107" s="1"/>
      <c r="I107" s="1"/>
      <c r="J107" s="1"/>
      <c r="K107" s="1"/>
      <c r="L107" s="1"/>
      <c r="M107" s="1"/>
      <c r="N107" s="1"/>
      <c r="O107" s="1"/>
      <c r="P107" s="1"/>
      <c r="Q107" s="1"/>
      <c r="R107" s="1"/>
      <c r="S107" s="1"/>
      <c r="T107" s="1"/>
      <c r="U107" s="1"/>
      <c r="V107" s="1"/>
      <c r="W107" s="1"/>
      <c r="X107" s="1"/>
      <c r="Y107" s="1"/>
    </row>
    <row r="108" spans="1:25" ht="9.75" customHeight="1">
      <c r="A108" s="1">
        <f t="shared" si="7"/>
        <v>2017</v>
      </c>
      <c r="B108" s="78">
        <f>('Table A4'!I110*0.9+'Table A4'!J110*0.05+'Table A4'!K110*0.04)/0.99</f>
        <v>49121.700236919212</v>
      </c>
      <c r="C108" s="78">
        <f>'Table A4'!D110</f>
        <v>1072058.3114657321</v>
      </c>
      <c r="D108" s="221">
        <f>B108/B107-1</f>
        <v>2.0216917832889481E-2</v>
      </c>
      <c r="E108" s="78">
        <f>(1-'Table A3'!D110/100)*'Table A0'!J110/0.99</f>
        <v>51015.36507103288</v>
      </c>
      <c r="F108" s="78">
        <f>'Table A6'!D110</f>
        <v>1380724.024885593</v>
      </c>
      <c r="G108" s="221">
        <f>E108/E107-1</f>
        <v>3.0163894484158238E-2</v>
      </c>
      <c r="H108" s="1"/>
      <c r="I108" s="1"/>
      <c r="J108" s="1"/>
      <c r="K108" s="1"/>
      <c r="L108" s="1"/>
      <c r="M108" s="1"/>
      <c r="N108" s="1"/>
      <c r="O108" s="1"/>
      <c r="P108" s="1"/>
      <c r="Q108" s="1"/>
      <c r="R108" s="1"/>
      <c r="S108" s="1"/>
      <c r="T108" s="1"/>
      <c r="U108" s="1"/>
      <c r="V108" s="1"/>
      <c r="W108" s="1"/>
      <c r="X108" s="1"/>
      <c r="Y108" s="1"/>
    </row>
    <row r="109" spans="1:25" ht="9.75" customHeight="1">
      <c r="A109" s="1"/>
      <c r="B109" s="78"/>
      <c r="C109" s="142"/>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78"/>
      <c r="C110" s="142"/>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8"/>
      <c r="C111" s="142"/>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8"/>
      <c r="C112" s="142"/>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8"/>
      <c r="C113" s="142"/>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8"/>
      <c r="C114" s="142"/>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8"/>
      <c r="C115" s="142"/>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8"/>
      <c r="C116" s="142"/>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8"/>
      <c r="C117" s="142"/>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8"/>
      <c r="C118" s="142"/>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8"/>
      <c r="C119" s="142"/>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8"/>
      <c r="C120" s="142"/>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8"/>
      <c r="C121" s="142"/>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8"/>
      <c r="C122" s="142"/>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8"/>
      <c r="C123" s="142"/>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8"/>
      <c r="C124" s="142"/>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8"/>
      <c r="C125" s="142"/>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8"/>
      <c r="C126" s="142"/>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8"/>
      <c r="C127" s="142"/>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8"/>
      <c r="C128" s="142"/>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8"/>
      <c r="C129" s="142"/>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8"/>
      <c r="C130" s="142"/>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8"/>
      <c r="C131" s="142"/>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8"/>
      <c r="C132" s="142"/>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8"/>
      <c r="C133" s="142"/>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8"/>
      <c r="C134" s="142"/>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8"/>
      <c r="C135" s="142"/>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8"/>
      <c r="C136" s="142"/>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8"/>
      <c r="C137" s="142"/>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8"/>
      <c r="C138" s="142"/>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8"/>
      <c r="C139" s="142"/>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8"/>
      <c r="C140" s="142"/>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8"/>
      <c r="C141" s="142"/>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8"/>
      <c r="C142" s="142"/>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8"/>
      <c r="C143" s="142"/>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8"/>
      <c r="C144" s="142"/>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8"/>
      <c r="C145" s="142"/>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8"/>
      <c r="C146" s="142"/>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8"/>
      <c r="C147" s="142"/>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8"/>
      <c r="C148" s="142"/>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8"/>
      <c r="C149" s="142"/>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8"/>
      <c r="C150" s="142"/>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8"/>
      <c r="C151" s="142"/>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8"/>
      <c r="C152" s="142"/>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8"/>
      <c r="C153" s="142"/>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8"/>
      <c r="C154" s="142"/>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8"/>
      <c r="C155" s="142"/>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8"/>
      <c r="C156" s="142"/>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8"/>
      <c r="C157" s="142"/>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8"/>
      <c r="C158" s="142"/>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8"/>
      <c r="C159" s="142"/>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8"/>
      <c r="C160" s="142"/>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8"/>
      <c r="C161" s="142"/>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8"/>
      <c r="C162" s="142"/>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8"/>
      <c r="C163" s="142"/>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8"/>
      <c r="C164" s="142"/>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8"/>
      <c r="C165" s="142"/>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8"/>
      <c r="C166" s="142"/>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8"/>
      <c r="C167" s="142"/>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8"/>
      <c r="C168" s="142"/>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8"/>
      <c r="C169" s="142"/>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8"/>
      <c r="C170" s="142"/>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8"/>
      <c r="C171" s="142"/>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8"/>
      <c r="C172" s="142"/>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8"/>
      <c r="C173" s="142"/>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8"/>
      <c r="C174" s="142"/>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8"/>
      <c r="C175" s="142"/>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8"/>
      <c r="C176" s="142"/>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8"/>
      <c r="C177" s="142"/>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8"/>
      <c r="C178" s="142"/>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8"/>
      <c r="C179" s="142"/>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8"/>
      <c r="C180" s="142"/>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8"/>
      <c r="C181" s="142"/>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8"/>
      <c r="C182" s="142"/>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8"/>
      <c r="C183" s="142"/>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8"/>
      <c r="C184" s="142"/>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8"/>
      <c r="C185" s="142"/>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8"/>
      <c r="C186" s="142"/>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8"/>
      <c r="C187" s="142"/>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8"/>
      <c r="C188" s="142"/>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8"/>
      <c r="C189" s="142"/>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8"/>
      <c r="C190" s="142"/>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8"/>
      <c r="C191" s="142"/>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8"/>
      <c r="C192" s="142"/>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8"/>
      <c r="C193" s="142"/>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8"/>
      <c r="C194" s="142"/>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8"/>
      <c r="C195" s="142"/>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8"/>
      <c r="C196" s="142"/>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8"/>
      <c r="C197" s="142"/>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8"/>
      <c r="C198" s="142"/>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8"/>
      <c r="C199" s="142"/>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8"/>
      <c r="C200" s="142"/>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8"/>
      <c r="C201" s="142"/>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8"/>
      <c r="C202" s="142"/>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8"/>
      <c r="C203" s="142"/>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8"/>
      <c r="C204" s="142"/>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8"/>
      <c r="C205" s="142"/>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8"/>
      <c r="C206" s="142"/>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8"/>
      <c r="C207" s="142"/>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8"/>
      <c r="C208" s="142"/>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8"/>
      <c r="C209" s="142"/>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8"/>
      <c r="C210" s="142"/>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8"/>
      <c r="C211" s="142"/>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8"/>
      <c r="C212" s="142"/>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8"/>
      <c r="C213" s="142"/>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8"/>
      <c r="C214" s="142"/>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8"/>
      <c r="C215" s="142"/>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8"/>
      <c r="C216" s="142"/>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8"/>
      <c r="C217" s="142"/>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8"/>
      <c r="C218" s="142"/>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8"/>
      <c r="C219" s="142"/>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8"/>
      <c r="C220" s="142"/>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8"/>
      <c r="C221" s="142"/>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8"/>
      <c r="C222" s="142"/>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8"/>
      <c r="C223" s="142"/>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8"/>
      <c r="C224" s="142"/>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8"/>
      <c r="C225" s="142"/>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8"/>
      <c r="C226" s="142"/>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8"/>
      <c r="C227" s="142"/>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8"/>
      <c r="C228" s="142"/>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8"/>
      <c r="C229" s="142"/>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8"/>
      <c r="C230" s="142"/>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8"/>
      <c r="C231" s="142"/>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8"/>
      <c r="C232" s="142"/>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8"/>
      <c r="C233" s="142"/>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8"/>
      <c r="C234" s="142"/>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8"/>
      <c r="C235" s="142"/>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8"/>
      <c r="C236" s="142"/>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8"/>
      <c r="C237" s="142"/>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8"/>
      <c r="C238" s="142"/>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8"/>
      <c r="C239" s="142"/>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8"/>
      <c r="C240" s="142"/>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8"/>
      <c r="C241" s="142"/>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8"/>
      <c r="C242" s="142"/>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8"/>
      <c r="C243" s="142"/>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8"/>
      <c r="C244" s="142"/>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8"/>
      <c r="C245" s="142"/>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8"/>
      <c r="C246" s="142"/>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8"/>
      <c r="C247" s="142"/>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8"/>
      <c r="C248" s="142"/>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8"/>
      <c r="C249" s="142"/>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8"/>
      <c r="C250" s="142"/>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8"/>
      <c r="C251" s="142"/>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8"/>
      <c r="C252" s="142"/>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8"/>
      <c r="C253" s="142"/>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8"/>
      <c r="C254" s="142"/>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8"/>
      <c r="C255" s="142"/>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8"/>
      <c r="C256" s="142"/>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8"/>
      <c r="C257" s="142"/>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8"/>
      <c r="C258" s="142"/>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8"/>
      <c r="C259" s="142"/>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8"/>
      <c r="C260" s="142"/>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8"/>
      <c r="C261" s="142"/>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8"/>
      <c r="C262" s="142"/>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8"/>
      <c r="C263" s="142"/>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8"/>
      <c r="C264" s="142"/>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8"/>
      <c r="C265" s="142"/>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8"/>
      <c r="C266" s="142"/>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8"/>
      <c r="C267" s="142"/>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8"/>
      <c r="C268" s="142"/>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8"/>
      <c r="C269" s="142"/>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8"/>
      <c r="C270" s="142"/>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8"/>
      <c r="C271" s="142"/>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8"/>
      <c r="C272" s="142"/>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8"/>
      <c r="C273" s="142"/>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8"/>
      <c r="C274" s="142"/>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8"/>
      <c r="C275" s="142"/>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8"/>
      <c r="C276" s="142"/>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8"/>
      <c r="C277" s="142"/>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8"/>
      <c r="C278" s="142"/>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8"/>
      <c r="C279" s="142"/>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8"/>
      <c r="C280" s="142"/>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8"/>
      <c r="C281" s="142"/>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8"/>
      <c r="C282" s="142"/>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8"/>
      <c r="C283" s="142"/>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8"/>
      <c r="C284" s="142"/>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8"/>
      <c r="C285" s="142"/>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8"/>
      <c r="C286" s="142"/>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8"/>
      <c r="C287" s="142"/>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8"/>
      <c r="C288" s="142"/>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8"/>
      <c r="C289" s="142"/>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8"/>
      <c r="C290" s="142"/>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8"/>
      <c r="C291" s="142"/>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8"/>
      <c r="C292" s="142"/>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8"/>
      <c r="C293" s="142"/>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8"/>
      <c r="C294" s="142"/>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8"/>
      <c r="C295" s="142"/>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8"/>
      <c r="C296" s="142"/>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8"/>
      <c r="C297" s="142"/>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8"/>
      <c r="C298" s="142"/>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8"/>
      <c r="C299" s="142"/>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8"/>
      <c r="C300" s="142"/>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8"/>
      <c r="C301" s="142"/>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8"/>
      <c r="C302" s="142"/>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8"/>
      <c r="C303" s="142"/>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8"/>
      <c r="C304" s="142"/>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8"/>
      <c r="C305" s="142"/>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8"/>
      <c r="C306" s="142"/>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8"/>
      <c r="C307" s="142"/>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8"/>
      <c r="C308" s="142"/>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8"/>
      <c r="C309" s="142"/>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8"/>
      <c r="C310" s="142"/>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8"/>
      <c r="C311" s="142"/>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8"/>
      <c r="C312" s="142"/>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8"/>
      <c r="C313" s="142"/>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8"/>
      <c r="C314" s="142"/>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8"/>
      <c r="C315" s="142"/>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8"/>
      <c r="C316" s="142"/>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8"/>
      <c r="C317" s="142"/>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8"/>
      <c r="C318" s="142"/>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8"/>
      <c r="C319" s="142"/>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8"/>
      <c r="C320" s="142"/>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8"/>
      <c r="C321" s="142"/>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8"/>
      <c r="C322" s="142"/>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8"/>
      <c r="C323" s="142"/>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8"/>
      <c r="C324" s="142"/>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8"/>
      <c r="C325" s="142"/>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8"/>
      <c r="C326" s="142"/>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8"/>
      <c r="C327" s="142"/>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8"/>
      <c r="C328" s="142"/>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8"/>
      <c r="C329" s="142"/>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8"/>
      <c r="C330" s="142"/>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8"/>
      <c r="C331" s="142"/>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8"/>
      <c r="C332" s="142"/>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8"/>
      <c r="C333" s="142"/>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8"/>
      <c r="C334" s="142"/>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8"/>
      <c r="C335" s="142"/>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8"/>
      <c r="C336" s="142"/>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8"/>
      <c r="C337" s="142"/>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8"/>
      <c r="C338" s="142"/>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8"/>
      <c r="C339" s="142"/>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8"/>
      <c r="C340" s="142"/>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8"/>
      <c r="C341" s="142"/>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8"/>
      <c r="C342" s="142"/>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8"/>
      <c r="C343" s="142"/>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8"/>
      <c r="C344" s="142"/>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8"/>
      <c r="C345" s="142"/>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8"/>
      <c r="C346" s="142"/>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8"/>
      <c r="C347" s="142"/>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8"/>
      <c r="C348" s="142"/>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8"/>
      <c r="C349" s="142"/>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8"/>
      <c r="C350" s="142"/>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8"/>
      <c r="C351" s="142"/>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8"/>
      <c r="C352" s="142"/>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8"/>
      <c r="C353" s="142"/>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8"/>
      <c r="C354" s="142"/>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8"/>
      <c r="C355" s="142"/>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8"/>
      <c r="C356" s="142"/>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8"/>
      <c r="C357" s="142"/>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8"/>
      <c r="C358" s="142"/>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8"/>
      <c r="C359" s="142"/>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8"/>
      <c r="C360" s="142"/>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8"/>
      <c r="C361" s="142"/>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8"/>
      <c r="C362" s="142"/>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8"/>
      <c r="C363" s="142"/>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8"/>
      <c r="C364" s="142"/>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8"/>
      <c r="C365" s="142"/>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8"/>
      <c r="C366" s="142"/>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8"/>
      <c r="C367" s="142"/>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8"/>
      <c r="C368" s="142"/>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8"/>
      <c r="C369" s="142"/>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8"/>
      <c r="C370" s="142"/>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8"/>
      <c r="C371" s="142"/>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8"/>
      <c r="C372" s="142"/>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8"/>
      <c r="C373" s="142"/>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8"/>
      <c r="C374" s="142"/>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8"/>
      <c r="C375" s="142"/>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8"/>
      <c r="C376" s="142"/>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8"/>
      <c r="C377" s="142"/>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8"/>
      <c r="C378" s="142"/>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8"/>
      <c r="C379" s="142"/>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8"/>
      <c r="C380" s="142"/>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8"/>
      <c r="C381" s="142"/>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8"/>
      <c r="C382" s="142"/>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8"/>
      <c r="C383" s="142"/>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8"/>
      <c r="C384" s="142"/>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8"/>
      <c r="C385" s="142"/>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8"/>
      <c r="C386" s="142"/>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8"/>
      <c r="C387" s="142"/>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8"/>
      <c r="C388" s="142"/>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8"/>
      <c r="C389" s="142"/>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8"/>
      <c r="C390" s="142"/>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8"/>
      <c r="C391" s="142"/>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8"/>
      <c r="C392" s="142"/>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8"/>
      <c r="C393" s="142"/>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8"/>
      <c r="C394" s="142"/>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8"/>
      <c r="C395" s="142"/>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8"/>
      <c r="C396" s="142"/>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8"/>
      <c r="C397" s="142"/>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8"/>
      <c r="C398" s="142"/>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8"/>
      <c r="C399" s="142"/>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8"/>
      <c r="C400" s="142"/>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8"/>
      <c r="C401" s="142"/>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8"/>
      <c r="C402" s="142"/>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8"/>
      <c r="C403" s="142"/>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8"/>
      <c r="C404" s="142"/>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8"/>
      <c r="C405" s="142"/>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8"/>
      <c r="C406" s="142"/>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8"/>
      <c r="C407" s="142"/>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8"/>
      <c r="C408" s="142"/>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8"/>
      <c r="C409" s="142"/>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8"/>
      <c r="C410" s="142"/>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8"/>
      <c r="C411" s="142"/>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8"/>
      <c r="C412" s="142"/>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8"/>
      <c r="C413" s="142"/>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8"/>
      <c r="C414" s="142"/>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8"/>
      <c r="C415" s="142"/>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8"/>
      <c r="C416" s="142"/>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8"/>
      <c r="C417" s="142"/>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8"/>
      <c r="C418" s="142"/>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8"/>
      <c r="C419" s="142"/>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8"/>
      <c r="C420" s="142"/>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8"/>
      <c r="C421" s="142"/>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8"/>
      <c r="C422" s="142"/>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8"/>
      <c r="C423" s="142"/>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8"/>
      <c r="C424" s="142"/>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8"/>
      <c r="C425" s="142"/>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8"/>
      <c r="C426" s="142"/>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8"/>
      <c r="C427" s="142"/>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8"/>
      <c r="C428" s="142"/>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8"/>
      <c r="C429" s="142"/>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8"/>
      <c r="C430" s="142"/>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8"/>
      <c r="C431" s="142"/>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8"/>
      <c r="C432" s="142"/>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8"/>
      <c r="C433" s="142"/>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8"/>
      <c r="C434" s="142"/>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8"/>
      <c r="C435" s="142"/>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8"/>
      <c r="C436" s="142"/>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8"/>
      <c r="C437" s="142"/>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8"/>
      <c r="C438" s="142"/>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8"/>
      <c r="C439" s="142"/>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8"/>
      <c r="C440" s="142"/>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8"/>
      <c r="C441" s="142"/>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8"/>
      <c r="C442" s="142"/>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8"/>
      <c r="C443" s="142"/>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8"/>
      <c r="C444" s="142"/>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8"/>
      <c r="C445" s="142"/>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8"/>
      <c r="C446" s="142"/>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8"/>
      <c r="C447" s="142"/>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8"/>
      <c r="C448" s="142"/>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8"/>
      <c r="C449" s="142"/>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8"/>
      <c r="C450" s="142"/>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8"/>
      <c r="C451" s="142"/>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8"/>
      <c r="C452" s="142"/>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8"/>
      <c r="C453" s="142"/>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8"/>
      <c r="C454" s="142"/>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8"/>
      <c r="C455" s="142"/>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8"/>
      <c r="C456" s="142"/>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8"/>
      <c r="C457" s="142"/>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8"/>
      <c r="C458" s="142"/>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8"/>
      <c r="C459" s="142"/>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8"/>
      <c r="C460" s="142"/>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8"/>
      <c r="C461" s="142"/>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8"/>
      <c r="C462" s="142"/>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8"/>
      <c r="C463" s="142"/>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8"/>
      <c r="C464" s="142"/>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8"/>
      <c r="C465" s="142"/>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8"/>
      <c r="C466" s="142"/>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8"/>
      <c r="C467" s="142"/>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8"/>
      <c r="C468" s="142"/>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8"/>
      <c r="C469" s="142"/>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8"/>
      <c r="C470" s="142"/>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8"/>
      <c r="C471" s="142"/>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8"/>
      <c r="C472" s="142"/>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8"/>
      <c r="C473" s="142"/>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8"/>
      <c r="C474" s="142"/>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8"/>
      <c r="C475" s="142"/>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8"/>
      <c r="C476" s="142"/>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8"/>
      <c r="C477" s="142"/>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8"/>
      <c r="C478" s="142"/>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8"/>
      <c r="C479" s="142"/>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8"/>
      <c r="C480" s="142"/>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8"/>
      <c r="C481" s="142"/>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8"/>
      <c r="C482" s="142"/>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8"/>
      <c r="C483" s="142"/>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8"/>
      <c r="C484" s="142"/>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8"/>
      <c r="C485" s="142"/>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8"/>
      <c r="C486" s="142"/>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8"/>
      <c r="C487" s="142"/>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8"/>
      <c r="C488" s="142"/>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8"/>
      <c r="C489" s="142"/>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8"/>
      <c r="C490" s="142"/>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8"/>
      <c r="C491" s="142"/>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8"/>
      <c r="C492" s="142"/>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8"/>
      <c r="C493" s="142"/>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8"/>
      <c r="C494" s="142"/>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8"/>
      <c r="C495" s="142"/>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8"/>
      <c r="C496" s="142"/>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8"/>
      <c r="C497" s="142"/>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8"/>
      <c r="C498" s="142"/>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8"/>
      <c r="C499" s="142"/>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8"/>
      <c r="C500" s="142"/>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8"/>
      <c r="C501" s="142"/>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8"/>
      <c r="C502" s="142"/>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8"/>
      <c r="C503" s="142"/>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8"/>
      <c r="C504" s="142"/>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8"/>
      <c r="C505" s="142"/>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8"/>
      <c r="C506" s="142"/>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8"/>
      <c r="C507" s="142"/>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8"/>
      <c r="C508" s="142"/>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8"/>
      <c r="C509" s="142"/>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8"/>
      <c r="C510" s="142"/>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8"/>
      <c r="C511" s="142"/>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8"/>
      <c r="C512" s="142"/>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8"/>
      <c r="C513" s="142"/>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8"/>
      <c r="C514" s="142"/>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8"/>
      <c r="C515" s="142"/>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8"/>
      <c r="C516" s="142"/>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8"/>
      <c r="C517" s="142"/>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8"/>
      <c r="C518" s="142"/>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8"/>
      <c r="C519" s="142"/>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8"/>
      <c r="C520" s="142"/>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8"/>
      <c r="C521" s="142"/>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8"/>
      <c r="C522" s="142"/>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8"/>
      <c r="C523" s="142"/>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8"/>
      <c r="C524" s="142"/>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8"/>
      <c r="C525" s="142"/>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8"/>
      <c r="C526" s="142"/>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8"/>
      <c r="C527" s="142"/>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8"/>
      <c r="C528" s="142"/>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8"/>
      <c r="C529" s="142"/>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8"/>
      <c r="C530" s="142"/>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8"/>
      <c r="C531" s="142"/>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8"/>
      <c r="C532" s="142"/>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8"/>
      <c r="C533" s="142"/>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8"/>
      <c r="C534" s="142"/>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8"/>
      <c r="C535" s="142"/>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8"/>
      <c r="C536" s="142"/>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8"/>
      <c r="C537" s="142"/>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8"/>
      <c r="C538" s="142"/>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8"/>
      <c r="C539" s="142"/>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8"/>
      <c r="C540" s="142"/>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8"/>
      <c r="C541" s="142"/>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8"/>
      <c r="C542" s="142"/>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8"/>
      <c r="C543" s="142"/>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8"/>
      <c r="C544" s="142"/>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8"/>
      <c r="C545" s="142"/>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8"/>
      <c r="C546" s="142"/>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8"/>
      <c r="C547" s="142"/>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8"/>
      <c r="C548" s="142"/>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8"/>
      <c r="C549" s="142"/>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8"/>
      <c r="C550" s="142"/>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8"/>
      <c r="C551" s="142"/>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8"/>
      <c r="C552" s="142"/>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8"/>
      <c r="C553" s="142"/>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8"/>
      <c r="C554" s="142"/>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8"/>
      <c r="C555" s="142"/>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8"/>
      <c r="C556" s="142"/>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8"/>
      <c r="C557" s="142"/>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8"/>
      <c r="C558" s="142"/>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8"/>
      <c r="C559" s="142"/>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8"/>
      <c r="C560" s="142"/>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8"/>
      <c r="C561" s="142"/>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8"/>
      <c r="C562" s="142"/>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8"/>
      <c r="C563" s="142"/>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8"/>
      <c r="C564" s="142"/>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8"/>
      <c r="C565" s="142"/>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8"/>
      <c r="C566" s="142"/>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8"/>
      <c r="C567" s="142"/>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8"/>
      <c r="C568" s="142"/>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8"/>
      <c r="C569" s="142"/>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8"/>
      <c r="C570" s="142"/>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8"/>
      <c r="C571" s="142"/>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8"/>
      <c r="C572" s="142"/>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8"/>
      <c r="C573" s="142"/>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8"/>
      <c r="C574" s="142"/>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8"/>
      <c r="C575" s="142"/>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8"/>
      <c r="C576" s="142"/>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8"/>
      <c r="C577" s="142"/>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8"/>
      <c r="C578" s="142"/>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8"/>
      <c r="C579" s="142"/>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8"/>
      <c r="C580" s="142"/>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8"/>
      <c r="C581" s="142"/>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8"/>
      <c r="C582" s="142"/>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8"/>
      <c r="C583" s="142"/>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8"/>
      <c r="C584" s="142"/>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8"/>
      <c r="C585" s="142"/>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8"/>
      <c r="C586" s="142"/>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8"/>
      <c r="C587" s="142"/>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8"/>
      <c r="C588" s="142"/>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8"/>
      <c r="C589" s="142"/>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8"/>
      <c r="C590" s="142"/>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8"/>
      <c r="C591" s="142"/>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8"/>
      <c r="C592" s="142"/>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8"/>
      <c r="C593" s="142"/>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8"/>
      <c r="C594" s="142"/>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8"/>
      <c r="C595" s="142"/>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8"/>
      <c r="C596" s="142"/>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8"/>
      <c r="C597" s="142"/>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8"/>
      <c r="C598" s="142"/>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8"/>
      <c r="C599" s="142"/>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8"/>
      <c r="C600" s="142"/>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8"/>
      <c r="C601" s="142"/>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8"/>
      <c r="C602" s="142"/>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8"/>
      <c r="C603" s="142"/>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8"/>
      <c r="C604" s="142"/>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8"/>
      <c r="C605" s="142"/>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8"/>
      <c r="C606" s="142"/>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8"/>
      <c r="C607" s="142"/>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8"/>
      <c r="C608" s="142"/>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8"/>
      <c r="C609" s="142"/>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8"/>
      <c r="C610" s="142"/>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8"/>
      <c r="C611" s="142"/>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8"/>
      <c r="C612" s="142"/>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8"/>
      <c r="C613" s="142"/>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8"/>
      <c r="C614" s="142"/>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8"/>
      <c r="C615" s="142"/>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8"/>
      <c r="C616" s="142"/>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8"/>
      <c r="C617" s="142"/>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8"/>
      <c r="C618" s="142"/>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8"/>
      <c r="C619" s="142"/>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8"/>
      <c r="C620" s="142"/>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8"/>
      <c r="C621" s="142"/>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8"/>
      <c r="C622" s="142"/>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8"/>
      <c r="C623" s="142"/>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8"/>
      <c r="C624" s="142"/>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8"/>
      <c r="C625" s="142"/>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8"/>
      <c r="C626" s="142"/>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8"/>
      <c r="C627" s="142"/>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8"/>
      <c r="C628" s="142"/>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8"/>
      <c r="C629" s="142"/>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8"/>
      <c r="C630" s="142"/>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8"/>
      <c r="C631" s="142"/>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8"/>
      <c r="C632" s="142"/>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8"/>
      <c r="C633" s="142"/>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8"/>
      <c r="C634" s="142"/>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8"/>
      <c r="C635" s="142"/>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8"/>
      <c r="C636" s="142"/>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8"/>
      <c r="C637" s="142"/>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8"/>
      <c r="C638" s="142"/>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8"/>
      <c r="C639" s="142"/>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8"/>
      <c r="C640" s="142"/>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8"/>
      <c r="C641" s="142"/>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8"/>
      <c r="C642" s="142"/>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8"/>
      <c r="C643" s="142"/>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8"/>
      <c r="C644" s="142"/>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8"/>
      <c r="C645" s="142"/>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8"/>
      <c r="C646" s="142"/>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8"/>
      <c r="C647" s="142"/>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8"/>
      <c r="C648" s="142"/>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8"/>
      <c r="C649" s="142"/>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8"/>
      <c r="C650" s="142"/>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8"/>
      <c r="C651" s="142"/>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8"/>
      <c r="C652" s="142"/>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8"/>
      <c r="C653" s="142"/>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8"/>
      <c r="C654" s="142"/>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8"/>
      <c r="C655" s="142"/>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8"/>
      <c r="C656" s="142"/>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8"/>
      <c r="C657" s="142"/>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8"/>
      <c r="C658" s="142"/>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8"/>
      <c r="C659" s="142"/>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8"/>
      <c r="C660" s="142"/>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8"/>
      <c r="C661" s="142"/>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8"/>
      <c r="C662" s="142"/>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8"/>
      <c r="C663" s="142"/>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8"/>
      <c r="C664" s="142"/>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8"/>
      <c r="C665" s="142"/>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8"/>
      <c r="C666" s="142"/>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8"/>
      <c r="C667" s="142"/>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8"/>
      <c r="C668" s="142"/>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8"/>
      <c r="C669" s="142"/>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8"/>
      <c r="C670" s="142"/>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8"/>
      <c r="C671" s="142"/>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8"/>
      <c r="C672" s="142"/>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8"/>
      <c r="C673" s="142"/>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8"/>
      <c r="C674" s="142"/>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8"/>
      <c r="C675" s="142"/>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8"/>
      <c r="C676" s="142"/>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8"/>
      <c r="C677" s="142"/>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8"/>
      <c r="C678" s="142"/>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8"/>
      <c r="C679" s="142"/>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8"/>
      <c r="C680" s="142"/>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8"/>
      <c r="C681" s="142"/>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8"/>
      <c r="C682" s="142"/>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8"/>
      <c r="C683" s="142"/>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8"/>
      <c r="C684" s="142"/>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8"/>
      <c r="C685" s="142"/>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8"/>
      <c r="C686" s="142"/>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8"/>
      <c r="C687" s="142"/>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8"/>
      <c r="C688" s="142"/>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8"/>
      <c r="C689" s="142"/>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8"/>
      <c r="C690" s="142"/>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8"/>
      <c r="C691" s="142"/>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8"/>
      <c r="C692" s="142"/>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8"/>
      <c r="C693" s="142"/>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8"/>
      <c r="C694" s="142"/>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8"/>
      <c r="C695" s="142"/>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8"/>
      <c r="C696" s="142"/>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8"/>
      <c r="C697" s="142"/>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8"/>
      <c r="C698" s="142"/>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8"/>
      <c r="C699" s="142"/>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8"/>
      <c r="C700" s="142"/>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8"/>
      <c r="C701" s="142"/>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8"/>
      <c r="C702" s="142"/>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8"/>
      <c r="C703" s="142"/>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8"/>
      <c r="C704" s="142"/>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8"/>
      <c r="C705" s="142"/>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8"/>
      <c r="C706" s="142"/>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8"/>
      <c r="C707" s="142"/>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8"/>
      <c r="C708" s="142"/>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8"/>
      <c r="C709" s="142"/>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8"/>
      <c r="C710" s="142"/>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8"/>
      <c r="C711" s="142"/>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8"/>
      <c r="C712" s="142"/>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8"/>
      <c r="C713" s="142"/>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8"/>
      <c r="C714" s="142"/>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8"/>
      <c r="C715" s="142"/>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8"/>
      <c r="C716" s="142"/>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8"/>
      <c r="C717" s="142"/>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8"/>
      <c r="C718" s="142"/>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8"/>
      <c r="C719" s="142"/>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8"/>
      <c r="C720" s="142"/>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8"/>
      <c r="C721" s="142"/>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8"/>
      <c r="C722" s="142"/>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8"/>
      <c r="C723" s="142"/>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8"/>
      <c r="C724" s="142"/>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8"/>
      <c r="C725" s="142"/>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8"/>
      <c r="C726" s="142"/>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8"/>
      <c r="C727" s="142"/>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8"/>
      <c r="C728" s="142"/>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8"/>
      <c r="C729" s="142"/>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8"/>
      <c r="C730" s="142"/>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8"/>
      <c r="C731" s="142"/>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8"/>
      <c r="C732" s="142"/>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8"/>
      <c r="C733" s="142"/>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8"/>
      <c r="C734" s="142"/>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8"/>
      <c r="C735" s="142"/>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8"/>
      <c r="C736" s="142"/>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8"/>
      <c r="C737" s="142"/>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8"/>
      <c r="C738" s="142"/>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8"/>
      <c r="C739" s="142"/>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8"/>
      <c r="C740" s="142"/>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8"/>
      <c r="C741" s="142"/>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8"/>
      <c r="C742" s="142"/>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8"/>
      <c r="C743" s="142"/>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8"/>
      <c r="C744" s="142"/>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8"/>
      <c r="C745" s="142"/>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8"/>
      <c r="C746" s="142"/>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8"/>
      <c r="C747" s="142"/>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8"/>
      <c r="C748" s="142"/>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8"/>
      <c r="C749" s="142"/>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8"/>
      <c r="C750" s="142"/>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8"/>
      <c r="C751" s="142"/>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8"/>
      <c r="C752" s="142"/>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8"/>
      <c r="C753" s="142"/>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8"/>
      <c r="C754" s="142"/>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8"/>
      <c r="C755" s="142"/>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8"/>
      <c r="C756" s="142"/>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8"/>
      <c r="C757" s="142"/>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8"/>
      <c r="C758" s="142"/>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8"/>
      <c r="C759" s="142"/>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8"/>
      <c r="C760" s="142"/>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8"/>
      <c r="C761" s="142"/>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8"/>
      <c r="C762" s="142"/>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8"/>
      <c r="C763" s="142"/>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8"/>
      <c r="C764" s="142"/>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8"/>
      <c r="C765" s="142"/>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8"/>
      <c r="C766" s="142"/>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8"/>
      <c r="C767" s="142"/>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8"/>
      <c r="C768" s="142"/>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8"/>
      <c r="C769" s="142"/>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8"/>
      <c r="C770" s="142"/>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8"/>
      <c r="C771" s="142"/>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8"/>
      <c r="C772" s="142"/>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8"/>
      <c r="C773" s="142"/>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8"/>
      <c r="C774" s="142"/>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8"/>
      <c r="C775" s="142"/>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8"/>
      <c r="C776" s="142"/>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8"/>
      <c r="C777" s="142"/>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8"/>
      <c r="C778" s="142"/>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8"/>
      <c r="C779" s="142"/>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8"/>
      <c r="C780" s="142"/>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8"/>
      <c r="C781" s="142"/>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8"/>
      <c r="C782" s="142"/>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8"/>
      <c r="C783" s="142"/>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8"/>
      <c r="C784" s="142"/>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8"/>
      <c r="C785" s="142"/>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8"/>
      <c r="C786" s="142"/>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8"/>
      <c r="C787" s="142"/>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8"/>
      <c r="C788" s="142"/>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8"/>
      <c r="C789" s="142"/>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8"/>
      <c r="C790" s="142"/>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8"/>
      <c r="C791" s="142"/>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8"/>
      <c r="C792" s="142"/>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8"/>
      <c r="C793" s="142"/>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8"/>
      <c r="C794" s="142"/>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8"/>
      <c r="C795" s="142"/>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8"/>
      <c r="C796" s="142"/>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8"/>
      <c r="C797" s="142"/>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8"/>
      <c r="C798" s="142"/>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8"/>
      <c r="C799" s="142"/>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8"/>
      <c r="C800" s="142"/>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8"/>
      <c r="C801" s="142"/>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8"/>
      <c r="C802" s="142"/>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8"/>
      <c r="C803" s="142"/>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8"/>
      <c r="C804" s="142"/>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8"/>
      <c r="C805" s="142"/>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8"/>
      <c r="C806" s="142"/>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8"/>
      <c r="C807" s="142"/>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8"/>
      <c r="C808" s="142"/>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8"/>
      <c r="C809" s="142"/>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8"/>
      <c r="C810" s="142"/>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8"/>
      <c r="C811" s="142"/>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8"/>
      <c r="C812" s="142"/>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8"/>
      <c r="C813" s="142"/>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8"/>
      <c r="C814" s="142"/>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8"/>
      <c r="C815" s="142"/>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8"/>
      <c r="C816" s="142"/>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8"/>
      <c r="C817" s="142"/>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8"/>
      <c r="C818" s="142"/>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8"/>
      <c r="C819" s="142"/>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8"/>
      <c r="C820" s="142"/>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8"/>
      <c r="C821" s="142"/>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8"/>
      <c r="C822" s="142"/>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8"/>
      <c r="C823" s="142"/>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8"/>
      <c r="C824" s="142"/>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8"/>
      <c r="C825" s="142"/>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8"/>
      <c r="C826" s="142"/>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8"/>
      <c r="C827" s="142"/>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8"/>
      <c r="C828" s="142"/>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8"/>
      <c r="C829" s="142"/>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8"/>
      <c r="C830" s="142"/>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8"/>
      <c r="C831" s="142"/>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8"/>
      <c r="C832" s="142"/>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8"/>
      <c r="C833" s="142"/>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8"/>
      <c r="C834" s="142"/>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8"/>
      <c r="C835" s="142"/>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8"/>
      <c r="C836" s="142"/>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8"/>
      <c r="C837" s="142"/>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8"/>
      <c r="C838" s="142"/>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8"/>
      <c r="C839" s="142"/>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8"/>
      <c r="C840" s="142"/>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8"/>
      <c r="C841" s="142"/>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8"/>
      <c r="C842" s="142"/>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8"/>
      <c r="C843" s="142"/>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8"/>
      <c r="C844" s="142"/>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8"/>
      <c r="C845" s="142"/>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8"/>
      <c r="C846" s="142"/>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8"/>
      <c r="C847" s="142"/>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8"/>
      <c r="C848" s="142"/>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8"/>
      <c r="C849" s="142"/>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8"/>
      <c r="C850" s="142"/>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8"/>
      <c r="C851" s="142"/>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8"/>
      <c r="C852" s="142"/>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8"/>
      <c r="C853" s="142"/>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8"/>
      <c r="C854" s="142"/>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8"/>
      <c r="C855" s="142"/>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8"/>
      <c r="C856" s="142"/>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8"/>
      <c r="C857" s="142"/>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8"/>
      <c r="C858" s="142"/>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8"/>
      <c r="C859" s="142"/>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8"/>
      <c r="C860" s="142"/>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8"/>
      <c r="C861" s="142"/>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8"/>
      <c r="C862" s="142"/>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8"/>
      <c r="C863" s="142"/>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8"/>
      <c r="C864" s="142"/>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8"/>
      <c r="C865" s="142"/>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8"/>
      <c r="C866" s="142"/>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8"/>
      <c r="C867" s="142"/>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8"/>
      <c r="C868" s="142"/>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8"/>
      <c r="C869" s="142"/>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8"/>
      <c r="C870" s="142"/>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8"/>
      <c r="C871" s="142"/>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8"/>
      <c r="C872" s="142"/>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8"/>
      <c r="C873" s="142"/>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8"/>
      <c r="C874" s="142"/>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8"/>
      <c r="C875" s="142"/>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8"/>
      <c r="C876" s="142"/>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8"/>
      <c r="C877" s="142"/>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8"/>
      <c r="C878" s="142"/>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8"/>
      <c r="C879" s="142"/>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8"/>
      <c r="C880" s="142"/>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8"/>
      <c r="C881" s="142"/>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8"/>
      <c r="C882" s="142"/>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8"/>
      <c r="C883" s="142"/>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8"/>
      <c r="C884" s="142"/>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8"/>
      <c r="C885" s="142"/>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8"/>
      <c r="C886" s="142"/>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8"/>
      <c r="C887" s="142"/>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8"/>
      <c r="C888" s="142"/>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8"/>
      <c r="C889" s="142"/>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8"/>
      <c r="C890" s="142"/>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8"/>
      <c r="C891" s="142"/>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8"/>
      <c r="C892" s="142"/>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8"/>
      <c r="C893" s="142"/>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8"/>
      <c r="C894" s="142"/>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8"/>
      <c r="C895" s="142"/>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8"/>
      <c r="C896" s="142"/>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8"/>
      <c r="C897" s="142"/>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8"/>
      <c r="C898" s="142"/>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8"/>
      <c r="C899" s="142"/>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8"/>
      <c r="C900" s="142"/>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8"/>
      <c r="C901" s="142"/>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8"/>
      <c r="C902" s="142"/>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8"/>
      <c r="C903" s="142"/>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8"/>
      <c r="C904" s="142"/>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8"/>
      <c r="C905" s="142"/>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8"/>
      <c r="C906" s="142"/>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8"/>
      <c r="C907" s="142"/>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8"/>
      <c r="C908" s="142"/>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8"/>
      <c r="C909" s="142"/>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8"/>
      <c r="C910" s="142"/>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8"/>
      <c r="C911" s="142"/>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8"/>
      <c r="C912" s="142"/>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8"/>
      <c r="C913" s="142"/>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8"/>
      <c r="C914" s="142"/>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8"/>
      <c r="C915" s="142"/>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8"/>
      <c r="C916" s="142"/>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8"/>
      <c r="C917" s="142"/>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8"/>
      <c r="C918" s="142"/>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8"/>
      <c r="C919" s="142"/>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8"/>
      <c r="C920" s="142"/>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8"/>
      <c r="C921" s="142"/>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8"/>
      <c r="C922" s="142"/>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8"/>
      <c r="C923" s="142"/>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8"/>
      <c r="C924" s="142"/>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8"/>
      <c r="C925" s="142"/>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8"/>
      <c r="C926" s="142"/>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8"/>
      <c r="C927" s="142"/>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8"/>
      <c r="C928" s="142"/>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8"/>
      <c r="C929" s="142"/>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8"/>
      <c r="C930" s="142"/>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8"/>
      <c r="C931" s="142"/>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8"/>
      <c r="C932" s="142"/>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8"/>
      <c r="C933" s="142"/>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8"/>
      <c r="C934" s="142"/>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8"/>
      <c r="C935" s="142"/>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8"/>
      <c r="C936" s="142"/>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8"/>
      <c r="C937" s="142"/>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8"/>
      <c r="C938" s="142"/>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8"/>
      <c r="C939" s="142"/>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8"/>
      <c r="C940" s="142"/>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8"/>
      <c r="C941" s="142"/>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8"/>
      <c r="C942" s="142"/>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8"/>
      <c r="C943" s="142"/>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8"/>
      <c r="C944" s="142"/>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8"/>
      <c r="C945" s="142"/>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8"/>
      <c r="C946" s="142"/>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8"/>
      <c r="C947" s="142"/>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8"/>
      <c r="C948" s="142"/>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8"/>
      <c r="C949" s="142"/>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8"/>
      <c r="C950" s="142"/>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8"/>
      <c r="C951" s="142"/>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8"/>
      <c r="C952" s="142"/>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8"/>
      <c r="C953" s="142"/>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8"/>
      <c r="C954" s="142"/>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8"/>
      <c r="C955" s="142"/>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8"/>
      <c r="C956" s="142"/>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8"/>
      <c r="C957" s="142"/>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8"/>
      <c r="C958" s="142"/>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8"/>
      <c r="C959" s="142"/>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8"/>
      <c r="C960" s="142"/>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8"/>
      <c r="C961" s="142"/>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8"/>
      <c r="C962" s="142"/>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8"/>
      <c r="C963" s="142"/>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8"/>
      <c r="C964" s="142"/>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8"/>
      <c r="C965" s="142"/>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8"/>
      <c r="C966" s="142"/>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8"/>
      <c r="C967" s="142"/>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8"/>
      <c r="C968" s="142"/>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8"/>
      <c r="C969" s="142"/>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8"/>
      <c r="C970" s="142"/>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8"/>
      <c r="C971" s="142"/>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8"/>
      <c r="C972" s="142"/>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8"/>
      <c r="C973" s="142"/>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8"/>
      <c r="C974" s="142"/>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8"/>
      <c r="C975" s="142"/>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8"/>
      <c r="C976" s="142"/>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8"/>
      <c r="C977" s="142"/>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8"/>
      <c r="C978" s="142"/>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8"/>
      <c r="C979" s="142"/>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8"/>
      <c r="C980" s="142"/>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8"/>
      <c r="C981" s="142"/>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8"/>
      <c r="C982" s="142"/>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8"/>
      <c r="C983" s="142"/>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8"/>
      <c r="C984" s="142"/>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8"/>
      <c r="C985" s="142"/>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8"/>
      <c r="C986" s="142"/>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8"/>
      <c r="C987" s="142"/>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8"/>
      <c r="C988" s="142"/>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8"/>
      <c r="C989" s="142"/>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8"/>
      <c r="C990" s="142"/>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8"/>
      <c r="C991" s="142"/>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8"/>
      <c r="C992" s="142"/>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8"/>
      <c r="C993" s="142"/>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8"/>
      <c r="C994" s="142"/>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8"/>
      <c r="C995" s="142"/>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8"/>
      <c r="C996" s="142"/>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8"/>
      <c r="C997" s="142"/>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8"/>
      <c r="C998" s="142"/>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8"/>
      <c r="C999" s="142"/>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8"/>
      <c r="C1000" s="142"/>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8"/>
      <c r="C1001" s="142"/>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8"/>
      <c r="C1002" s="142"/>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8"/>
      <c r="C1003" s="142"/>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8"/>
      <c r="C1004" s="142"/>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8"/>
      <c r="C1005" s="142"/>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8"/>
      <c r="C1006" s="142"/>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8"/>
      <c r="C1007" s="142"/>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8"/>
      <c r="C1008" s="142"/>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8"/>
      <c r="C1009" s="142"/>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8"/>
      <c r="C1010" s="142"/>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8"/>
      <c r="C1011" s="142"/>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8"/>
      <c r="C1012" s="142"/>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8"/>
      <c r="C1013" s="142"/>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8"/>
      <c r="C1014" s="142"/>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8"/>
      <c r="C1015" s="142"/>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8"/>
      <c r="C1016" s="142"/>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8"/>
      <c r="C1017" s="142"/>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8"/>
      <c r="C1018" s="142"/>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8"/>
      <c r="C1019" s="142"/>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8"/>
      <c r="C1020" s="142"/>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8"/>
      <c r="C1021" s="142"/>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8"/>
      <c r="C1022" s="142"/>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8"/>
      <c r="C1023" s="142"/>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8"/>
      <c r="C1024" s="142"/>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8"/>
      <c r="C1025" s="142"/>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8"/>
      <c r="C1026" s="142"/>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8"/>
      <c r="C1027" s="142"/>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8"/>
      <c r="C1028" s="142"/>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8"/>
      <c r="C1029" s="142"/>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8"/>
      <c r="C1030" s="142"/>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8"/>
      <c r="C1031" s="142"/>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8"/>
      <c r="C1032" s="142"/>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8"/>
      <c r="C1033" s="142"/>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8"/>
      <c r="C1034" s="142"/>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8"/>
      <c r="C1035" s="142"/>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8"/>
      <c r="C1036" s="142"/>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8"/>
      <c r="C1037" s="142"/>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8"/>
      <c r="C1038" s="142"/>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8"/>
      <c r="C1039" s="142"/>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8"/>
      <c r="C1040" s="142"/>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8"/>
      <c r="C1041" s="142"/>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8"/>
      <c r="C1042" s="142"/>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8"/>
      <c r="C1043" s="142"/>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8"/>
      <c r="C1044" s="142"/>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8"/>
      <c r="C1045" s="142"/>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8"/>
      <c r="C1046" s="142"/>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8"/>
      <c r="C1047" s="142"/>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8"/>
      <c r="C1048" s="142"/>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8"/>
      <c r="C1049" s="142"/>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8"/>
      <c r="C1050" s="142"/>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8"/>
      <c r="C1051" s="142"/>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8"/>
      <c r="C1052" s="142"/>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8"/>
      <c r="C1053" s="142"/>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8"/>
      <c r="C1054" s="142"/>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8"/>
      <c r="C1055" s="142"/>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8"/>
      <c r="C1056" s="142"/>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8"/>
      <c r="C1057" s="142"/>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8"/>
      <c r="C1058" s="142"/>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8"/>
      <c r="C1059" s="142"/>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8"/>
      <c r="C1060" s="142"/>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8"/>
      <c r="C1061" s="142"/>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8"/>
      <c r="C1062" s="142"/>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8"/>
      <c r="C1063" s="142"/>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8"/>
      <c r="C1064" s="142"/>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8"/>
      <c r="C1065" s="142"/>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8"/>
      <c r="C1066" s="142"/>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8"/>
      <c r="C1067" s="142"/>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8"/>
      <c r="C1068" s="142"/>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8"/>
      <c r="C1069" s="142"/>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8"/>
      <c r="C1070" s="142"/>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8"/>
      <c r="C1071" s="142"/>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8"/>
      <c r="C1072" s="142"/>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8"/>
      <c r="C1073" s="142"/>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8"/>
      <c r="C1074" s="142"/>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8"/>
      <c r="C1075" s="142"/>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8"/>
      <c r="C1076" s="142"/>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8"/>
      <c r="C1077" s="142"/>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8"/>
      <c r="C1078" s="142"/>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8"/>
      <c r="C1079" s="142"/>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8"/>
      <c r="C1080" s="142"/>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8"/>
      <c r="C1081" s="142"/>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8"/>
      <c r="C1082" s="142"/>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8"/>
      <c r="C1083" s="142"/>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8"/>
      <c r="C1084" s="142"/>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8"/>
      <c r="C1085" s="142"/>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8"/>
      <c r="C1086" s="142"/>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8"/>
      <c r="C1087" s="142"/>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8"/>
      <c r="C1088" s="142"/>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8"/>
      <c r="C1089" s="142"/>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8"/>
      <c r="C1090" s="142"/>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8"/>
      <c r="C1091" s="142"/>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8"/>
      <c r="C1092" s="142"/>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8"/>
      <c r="C1093" s="142"/>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8"/>
      <c r="C1094" s="142"/>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8"/>
      <c r="C1095" s="142"/>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8"/>
      <c r="C1096" s="142"/>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8"/>
      <c r="C1097" s="142"/>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8"/>
      <c r="C1098" s="142"/>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8"/>
      <c r="C1099" s="142"/>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8"/>
      <c r="C1100" s="142"/>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8"/>
      <c r="C1101" s="142"/>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8"/>
      <c r="C1102" s="142"/>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8"/>
      <c r="C1103" s="142"/>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8"/>
      <c r="C1104" s="142"/>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8"/>
      <c r="C1105" s="142"/>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8"/>
      <c r="C1106" s="142"/>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8"/>
      <c r="C1107" s="142"/>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8"/>
      <c r="C1108" s="142"/>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8"/>
      <c r="C1109" s="142"/>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8"/>
      <c r="C1110" s="142"/>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8"/>
      <c r="C1111" s="142"/>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8"/>
      <c r="C1112" s="142"/>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8"/>
      <c r="C1113" s="142"/>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8"/>
      <c r="C1114" s="142"/>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8"/>
      <c r="C1115" s="142"/>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8"/>
      <c r="C1116" s="142"/>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8"/>
      <c r="C1117" s="142"/>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8"/>
      <c r="C1118" s="142"/>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8"/>
      <c r="C1119" s="142"/>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8"/>
      <c r="C1120" s="142"/>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8"/>
      <c r="C1121" s="142"/>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8"/>
      <c r="C1122" s="142"/>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8"/>
      <c r="C1123" s="142"/>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8"/>
      <c r="C1124" s="142"/>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8"/>
      <c r="C1125" s="142"/>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8"/>
      <c r="C1126" s="142"/>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8"/>
      <c r="C1127" s="142"/>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8"/>
      <c r="C1128" s="142"/>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8"/>
      <c r="C1129" s="142"/>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8"/>
      <c r="C1130" s="142"/>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8"/>
      <c r="C1131" s="142"/>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8"/>
      <c r="C1132" s="142"/>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8"/>
      <c r="C1133" s="142"/>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8"/>
      <c r="C1134" s="142"/>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8"/>
      <c r="C1135" s="142"/>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8"/>
      <c r="C1136" s="142"/>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8"/>
      <c r="C1137" s="142"/>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8"/>
      <c r="C1138" s="142"/>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8"/>
      <c r="C1139" s="142"/>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8"/>
      <c r="C1140" s="142"/>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8"/>
      <c r="C1141" s="142"/>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8"/>
      <c r="C1142" s="142"/>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8"/>
      <c r="C1143" s="142"/>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8"/>
      <c r="C1144" s="142"/>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8"/>
      <c r="C1145" s="142"/>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8"/>
      <c r="C1146" s="142"/>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8"/>
      <c r="C1147" s="142"/>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8"/>
      <c r="C1148" s="142"/>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8"/>
      <c r="C1149" s="142"/>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8"/>
      <c r="C1150" s="142"/>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8"/>
      <c r="C1151" s="142"/>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8"/>
      <c r="C1152" s="142"/>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8"/>
      <c r="C1153" s="142"/>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8"/>
      <c r="C1154" s="142"/>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8"/>
      <c r="C1155" s="142"/>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8"/>
      <c r="C1156" s="142"/>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8"/>
      <c r="C1157" s="142"/>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8"/>
      <c r="C1158" s="142"/>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8"/>
      <c r="C1159" s="142"/>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8"/>
      <c r="C1160" s="142"/>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8"/>
      <c r="C1161" s="142"/>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8"/>
      <c r="C1162" s="142"/>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8"/>
      <c r="C1163" s="142"/>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8"/>
      <c r="C1164" s="142"/>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8"/>
      <c r="C1165" s="142"/>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8"/>
      <c r="C1166" s="142"/>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8"/>
      <c r="C1167" s="142"/>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8"/>
      <c r="C1168" s="142"/>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8"/>
      <c r="C1169" s="142"/>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8"/>
      <c r="C1170" s="142"/>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8"/>
      <c r="C1171" s="142"/>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8"/>
      <c r="C1172" s="142"/>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8"/>
      <c r="C1173" s="142"/>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8"/>
      <c r="C1174" s="142"/>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8"/>
      <c r="C1175" s="142"/>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8"/>
      <c r="C1176" s="142"/>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8"/>
      <c r="C1177" s="142"/>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8"/>
      <c r="C1178" s="142"/>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8"/>
      <c r="C1179" s="142"/>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8"/>
      <c r="C1180" s="142"/>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8"/>
      <c r="C1181" s="142"/>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8"/>
      <c r="C1182" s="142"/>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8"/>
      <c r="C1183" s="142"/>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8"/>
      <c r="C1184" s="142"/>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8"/>
      <c r="C1185" s="142"/>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8"/>
      <c r="C1186" s="142"/>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8"/>
      <c r="C1187" s="142"/>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8"/>
      <c r="C1188" s="142"/>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8"/>
      <c r="C1189" s="142"/>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8"/>
      <c r="C1190" s="142"/>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8"/>
      <c r="C1191" s="142"/>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8"/>
      <c r="C1192" s="142"/>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8"/>
      <c r="C1193" s="142"/>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8"/>
      <c r="C1194" s="142"/>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8"/>
      <c r="C1195" s="142"/>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8"/>
      <c r="C1196" s="142"/>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8"/>
      <c r="C1197" s="142"/>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8"/>
      <c r="C1198" s="142"/>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8"/>
      <c r="C1199" s="142"/>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8"/>
      <c r="C1200" s="142"/>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8"/>
      <c r="C1201" s="142"/>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8"/>
      <c r="C1202" s="142"/>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8"/>
      <c r="C1203" s="142"/>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8"/>
      <c r="C1204" s="142"/>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8"/>
      <c r="C1205" s="142"/>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8"/>
      <c r="C1206" s="142"/>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8"/>
      <c r="C1207" s="142"/>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8"/>
      <c r="C1208" s="142"/>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8"/>
      <c r="C1209" s="142"/>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8"/>
      <c r="C1210" s="142"/>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8"/>
      <c r="C1211" s="142"/>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8"/>
      <c r="C1212" s="142"/>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8"/>
      <c r="C1213" s="142"/>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8"/>
      <c r="C1214" s="142"/>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8"/>
      <c r="C1215" s="142"/>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8"/>
      <c r="C1216" s="142"/>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8"/>
      <c r="C1217" s="142"/>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8"/>
      <c r="C1218" s="142"/>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8"/>
      <c r="C1219" s="142"/>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8"/>
      <c r="C1220" s="142"/>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8"/>
      <c r="C1221" s="142"/>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8"/>
      <c r="C1222" s="142"/>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8"/>
      <c r="C1223" s="142"/>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8"/>
      <c r="C1224" s="142"/>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8"/>
      <c r="C1225" s="142"/>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8"/>
      <c r="C1226" s="142"/>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8"/>
      <c r="C1227" s="142"/>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8"/>
      <c r="C1228" s="142"/>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8"/>
      <c r="C1229" s="142"/>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8"/>
      <c r="C1230" s="142"/>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8"/>
      <c r="C1231" s="142"/>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8"/>
      <c r="C1232" s="142"/>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8"/>
      <c r="C1233" s="142"/>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8"/>
      <c r="C1234" s="142"/>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8"/>
      <c r="C1235" s="142"/>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8"/>
      <c r="C1236" s="142"/>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8"/>
      <c r="C1237" s="142"/>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8"/>
      <c r="C1238" s="142"/>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8"/>
      <c r="C1239" s="142"/>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8"/>
      <c r="C1240" s="142"/>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8"/>
      <c r="C1241" s="142"/>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8"/>
      <c r="C1242" s="142"/>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8"/>
      <c r="C1243" s="142"/>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8"/>
      <c r="C1244" s="142"/>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8"/>
      <c r="C1245" s="142"/>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8"/>
      <c r="C1246" s="142"/>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8"/>
      <c r="C1247" s="142"/>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8"/>
      <c r="C1248" s="142"/>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8"/>
      <c r="C1249" s="142"/>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8"/>
      <c r="C1250" s="142"/>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8"/>
      <c r="C1251" s="142"/>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8"/>
      <c r="C1252" s="142"/>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8"/>
      <c r="C1253" s="142"/>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8"/>
      <c r="C1254" s="142"/>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8"/>
      <c r="C1255" s="142"/>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8"/>
      <c r="C1256" s="142"/>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8"/>
      <c r="C1257" s="142"/>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8"/>
      <c r="C1258" s="142"/>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8"/>
      <c r="C1259" s="142"/>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8"/>
      <c r="C1260" s="142"/>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8"/>
      <c r="C1261" s="142"/>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8"/>
      <c r="C1262" s="142"/>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8"/>
      <c r="C1263" s="142"/>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8"/>
      <c r="C1264" s="142"/>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8"/>
      <c r="C1265" s="142"/>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8"/>
      <c r="C1266" s="142"/>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8"/>
      <c r="C1267" s="142"/>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8"/>
      <c r="C1268" s="142"/>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8"/>
      <c r="C1269" s="142"/>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8"/>
      <c r="C1270" s="142"/>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8"/>
      <c r="C1271" s="142"/>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8"/>
      <c r="C1272" s="142"/>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8"/>
      <c r="C1273" s="142"/>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8"/>
      <c r="C1274" s="142"/>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8"/>
      <c r="C1275" s="142"/>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8"/>
      <c r="C1276" s="142"/>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8"/>
      <c r="C1277" s="142"/>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8"/>
      <c r="C1278" s="142"/>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8"/>
      <c r="C1279" s="142"/>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8"/>
      <c r="C1280" s="142"/>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8"/>
      <c r="C1281" s="142"/>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8"/>
      <c r="C1282" s="142"/>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8"/>
      <c r="C1283" s="142"/>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8"/>
      <c r="C1284" s="142"/>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8"/>
      <c r="C1285" s="142"/>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8"/>
      <c r="C1286" s="142"/>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8"/>
      <c r="C1287" s="142"/>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8"/>
      <c r="C1288" s="142"/>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8"/>
      <c r="C1289" s="142"/>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8"/>
      <c r="C1290" s="142"/>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8"/>
      <c r="C1291" s="142"/>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8"/>
      <c r="C1292" s="142"/>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8"/>
      <c r="C1293" s="142"/>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8"/>
      <c r="C1294" s="142"/>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8"/>
      <c r="C1295" s="142"/>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8"/>
      <c r="C1296" s="142"/>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8"/>
      <c r="C1297" s="142"/>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8"/>
      <c r="C1298" s="142"/>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8"/>
      <c r="C1299" s="142"/>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8"/>
      <c r="C1300" s="142"/>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8"/>
      <c r="C1301" s="142"/>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8"/>
      <c r="C1302" s="142"/>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8"/>
      <c r="C1303" s="142"/>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8"/>
      <c r="C1304" s="142"/>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8"/>
      <c r="C1305" s="142"/>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8"/>
      <c r="C1306" s="142"/>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8"/>
      <c r="C1307" s="142"/>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8"/>
      <c r="C1308" s="142"/>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8"/>
      <c r="C1309" s="142"/>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8"/>
      <c r="C1310" s="142"/>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8"/>
      <c r="C1311" s="142"/>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8"/>
      <c r="C1312" s="142"/>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8"/>
      <c r="C1313" s="142"/>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8"/>
      <c r="C1314" s="142"/>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8"/>
      <c r="C1315" s="142"/>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8"/>
      <c r="C1316" s="142"/>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8"/>
      <c r="C1317" s="142"/>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8"/>
      <c r="C1318" s="142"/>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8"/>
      <c r="C1319" s="142"/>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8"/>
      <c r="C1320" s="142"/>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8"/>
      <c r="C1321" s="142"/>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8"/>
      <c r="C1322" s="142"/>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8"/>
      <c r="C1323" s="142"/>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8"/>
      <c r="C1324" s="142"/>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8"/>
      <c r="C1325" s="142"/>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8"/>
      <c r="C1326" s="142"/>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8"/>
      <c r="C1327" s="142"/>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8"/>
      <c r="C1328" s="142"/>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8"/>
      <c r="C1329" s="142"/>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8"/>
      <c r="C1330" s="142"/>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8"/>
      <c r="C1331" s="142"/>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8"/>
      <c r="C1332" s="142"/>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8"/>
      <c r="C1333" s="142"/>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8"/>
      <c r="C1334" s="142"/>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8"/>
      <c r="C1335" s="142"/>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8"/>
      <c r="C1336" s="142"/>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8"/>
      <c r="C1337" s="142"/>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8"/>
      <c r="C1338" s="142"/>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8"/>
      <c r="C1339" s="142"/>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8"/>
      <c r="C1340" s="142"/>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8"/>
      <c r="C1341" s="142"/>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8"/>
      <c r="C1342" s="142"/>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8"/>
      <c r="C1343" s="142"/>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8"/>
      <c r="C1344" s="142"/>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8"/>
      <c r="C1345" s="142"/>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8"/>
      <c r="C1346" s="142"/>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8"/>
      <c r="C1347" s="142"/>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8"/>
      <c r="C1348" s="142"/>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8"/>
      <c r="C1349" s="142"/>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8"/>
      <c r="C1350" s="142"/>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8"/>
      <c r="C1351" s="142"/>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8"/>
      <c r="C1352" s="142"/>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8"/>
      <c r="C1353" s="142"/>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8"/>
      <c r="C1354" s="142"/>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8"/>
      <c r="C1355" s="142"/>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8"/>
      <c r="C1356" s="142"/>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8"/>
      <c r="C1357" s="142"/>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8"/>
      <c r="C1358" s="142"/>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8"/>
      <c r="C1359" s="142"/>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8"/>
      <c r="C1360" s="142"/>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8"/>
      <c r="C1361" s="142"/>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8"/>
      <c r="C1362" s="142"/>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8"/>
      <c r="C1363" s="142"/>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8"/>
      <c r="C1364" s="142"/>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8"/>
      <c r="C1365" s="142"/>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8"/>
      <c r="C1366" s="142"/>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8"/>
      <c r="C1367" s="142"/>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8"/>
      <c r="C1368" s="142"/>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8"/>
      <c r="C1369" s="142"/>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8"/>
      <c r="C1370" s="142"/>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8"/>
      <c r="C1371" s="142"/>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8"/>
      <c r="C1372" s="142"/>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8"/>
      <c r="C1373" s="142"/>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8"/>
      <c r="C1374" s="142"/>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8"/>
      <c r="C1375" s="142"/>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8"/>
      <c r="C1376" s="142"/>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8"/>
      <c r="C1377" s="142"/>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8"/>
      <c r="C1378" s="142"/>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8"/>
      <c r="C1379" s="142"/>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8"/>
      <c r="C1380" s="142"/>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8"/>
      <c r="C1381" s="142"/>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8"/>
      <c r="C1382" s="142"/>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8"/>
      <c r="C1383" s="142"/>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8"/>
      <c r="C1384" s="142"/>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8"/>
      <c r="C1385" s="142"/>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8"/>
      <c r="C1386" s="142"/>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8"/>
      <c r="C1387" s="142"/>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8"/>
      <c r="C1388" s="142"/>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8"/>
      <c r="C1389" s="142"/>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8"/>
      <c r="C1390" s="142"/>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8"/>
      <c r="C1391" s="142"/>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8"/>
      <c r="C1392" s="142"/>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8"/>
      <c r="C1393" s="142"/>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8"/>
      <c r="C1394" s="142"/>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8"/>
      <c r="C1395" s="142"/>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8"/>
      <c r="C1396" s="142"/>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8"/>
      <c r="C1397" s="142"/>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8"/>
      <c r="C1398" s="142"/>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8"/>
      <c r="C1399" s="142"/>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8"/>
      <c r="C1400" s="142"/>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8"/>
      <c r="C1401" s="142"/>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8"/>
      <c r="C1402" s="142"/>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8"/>
      <c r="C1403" s="142"/>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8"/>
      <c r="C1404" s="142"/>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8"/>
      <c r="C1405" s="142"/>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8"/>
      <c r="C1406" s="142"/>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8"/>
      <c r="C1407" s="142"/>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8"/>
      <c r="C1408" s="142"/>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8"/>
      <c r="C1409" s="142"/>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8"/>
      <c r="C1410" s="142"/>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8"/>
      <c r="C1411" s="142"/>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8"/>
      <c r="C1412" s="142"/>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8"/>
      <c r="C1413" s="142"/>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8"/>
      <c r="C1414" s="142"/>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8"/>
      <c r="C1415" s="142"/>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8"/>
      <c r="C1416" s="142"/>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8"/>
      <c r="C1417" s="142"/>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8"/>
      <c r="C1418" s="142"/>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8"/>
      <c r="C1419" s="142"/>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8"/>
      <c r="C1420" s="142"/>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8"/>
      <c r="C1421" s="142"/>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8"/>
      <c r="C1422" s="142"/>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8"/>
      <c r="C1423" s="142"/>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8"/>
      <c r="C1424" s="142"/>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8"/>
      <c r="C1425" s="142"/>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8"/>
      <c r="C1426" s="142"/>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8"/>
      <c r="C1427" s="142"/>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8"/>
      <c r="C1428" s="142"/>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8"/>
      <c r="C1429" s="142"/>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8"/>
      <c r="C1430" s="142"/>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8"/>
      <c r="C1431" s="142"/>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8"/>
      <c r="C1432" s="142"/>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8"/>
      <c r="C1433" s="142"/>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8"/>
      <c r="C1434" s="142"/>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8"/>
      <c r="C1435" s="142"/>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8"/>
      <c r="C1436" s="142"/>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8"/>
      <c r="C1437" s="142"/>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8"/>
      <c r="C1438" s="142"/>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8"/>
      <c r="C1439" s="142"/>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8"/>
      <c r="C1440" s="142"/>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8"/>
      <c r="C1441" s="142"/>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8"/>
      <c r="C1442" s="142"/>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8"/>
      <c r="C1443" s="142"/>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8"/>
      <c r="C1444" s="142"/>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8"/>
      <c r="C1445" s="142"/>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8"/>
      <c r="C1446" s="142"/>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8"/>
      <c r="C1447" s="142"/>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8"/>
      <c r="C1448" s="142"/>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8"/>
      <c r="C1449" s="142"/>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8"/>
      <c r="C1450" s="142"/>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8"/>
      <c r="C1451" s="142"/>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8"/>
      <c r="C1452" s="142"/>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8"/>
      <c r="C1453" s="142"/>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8"/>
      <c r="C1454" s="142"/>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8"/>
      <c r="C1455" s="142"/>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8"/>
      <c r="C1456" s="142"/>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8"/>
      <c r="C1457" s="142"/>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8"/>
      <c r="C1458" s="142"/>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8"/>
      <c r="C1459" s="142"/>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8"/>
      <c r="C1460" s="142"/>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8"/>
      <c r="C1461" s="142"/>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8"/>
      <c r="C1462" s="142"/>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8"/>
      <c r="C1463" s="142"/>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8"/>
      <c r="C1464" s="142"/>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8"/>
      <c r="C1465" s="142"/>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8"/>
      <c r="C1466" s="142"/>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8"/>
      <c r="C1467" s="142"/>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8"/>
      <c r="C1468" s="142"/>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8"/>
      <c r="C1469" s="142"/>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8"/>
      <c r="C1470" s="142"/>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8"/>
      <c r="C1471" s="142"/>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8"/>
      <c r="C1472" s="142"/>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8"/>
      <c r="C1473" s="142"/>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8"/>
      <c r="C1474" s="142"/>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8"/>
      <c r="C1475" s="142"/>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8"/>
      <c r="C1476" s="142"/>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8"/>
      <c r="C1477" s="142"/>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8"/>
      <c r="C1478" s="142"/>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8"/>
      <c r="C1479" s="142"/>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8"/>
      <c r="C1480" s="142"/>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8"/>
      <c r="C1481" s="142"/>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8"/>
      <c r="C1482" s="142"/>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8"/>
      <c r="C1483" s="142"/>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8"/>
      <c r="C1484" s="142"/>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8"/>
      <c r="C1485" s="142"/>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8"/>
      <c r="C1486" s="142"/>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8"/>
      <c r="C1487" s="142"/>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8"/>
      <c r="C1488" s="142"/>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8"/>
      <c r="C1489" s="142"/>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8"/>
      <c r="C1490" s="142"/>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8"/>
      <c r="C1491" s="142"/>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8"/>
      <c r="C1492" s="142"/>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8"/>
      <c r="C1493" s="142"/>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8"/>
      <c r="C1494" s="142"/>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8"/>
      <c r="C1495" s="142"/>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8"/>
      <c r="C1496" s="142"/>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8"/>
      <c r="C1497" s="142"/>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8"/>
      <c r="C1498" s="142"/>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8"/>
      <c r="C1499" s="142"/>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8"/>
      <c r="C1500" s="142"/>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8"/>
      <c r="C1501" s="142"/>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8"/>
      <c r="C1502" s="142"/>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8"/>
      <c r="C1503" s="142"/>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8"/>
      <c r="C1504" s="142"/>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8"/>
      <c r="C1505" s="142"/>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8"/>
      <c r="C1506" s="142"/>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8"/>
      <c r="C1507" s="142"/>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8"/>
      <c r="C1508" s="142"/>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8"/>
      <c r="C1509" s="142"/>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8"/>
      <c r="C1510" s="142"/>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8"/>
      <c r="C1511" s="142"/>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8"/>
      <c r="C1512" s="142"/>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8"/>
      <c r="C1513" s="142"/>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8"/>
      <c r="C1514" s="142"/>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8"/>
      <c r="C1515" s="142"/>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8"/>
      <c r="C1516" s="142"/>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8"/>
      <c r="C1517" s="142"/>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8"/>
      <c r="C1518" s="142"/>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8"/>
      <c r="C1519" s="142"/>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8"/>
      <c r="C1520" s="142"/>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8"/>
      <c r="C1521" s="142"/>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8"/>
      <c r="C1522" s="142"/>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8"/>
      <c r="C1523" s="142"/>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8"/>
      <c r="C1524" s="142"/>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8"/>
      <c r="C1525" s="142"/>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8"/>
      <c r="C1526" s="142"/>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8"/>
      <c r="C1527" s="142"/>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8"/>
      <c r="C1528" s="142"/>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8"/>
      <c r="C1529" s="142"/>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8"/>
      <c r="C1530" s="142"/>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8"/>
      <c r="C1531" s="142"/>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8"/>
      <c r="C1532" s="142"/>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8"/>
      <c r="C1533" s="142"/>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8"/>
      <c r="C1534" s="142"/>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8"/>
      <c r="C1535" s="142"/>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8"/>
      <c r="C1536" s="142"/>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8"/>
      <c r="C1537" s="142"/>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8"/>
      <c r="C1538" s="142"/>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8"/>
      <c r="C1539" s="142"/>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8"/>
      <c r="C1540" s="142"/>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8"/>
      <c r="C1541" s="142"/>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8"/>
      <c r="C1542" s="142"/>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8"/>
      <c r="C1543" s="142"/>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8"/>
      <c r="C1544" s="142"/>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8"/>
      <c r="C1545" s="142"/>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8"/>
      <c r="C1546" s="142"/>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8"/>
      <c r="C1547" s="142"/>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8"/>
      <c r="C1548" s="142"/>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8"/>
      <c r="C1549" s="142"/>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8"/>
      <c r="C1550" s="142"/>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8"/>
      <c r="C1551" s="142"/>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8"/>
      <c r="C1552" s="142"/>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8"/>
      <c r="C1553" s="142"/>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8"/>
      <c r="C1554" s="142"/>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8"/>
      <c r="C1555" s="142"/>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8"/>
      <c r="C1556" s="142"/>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8"/>
      <c r="C1557" s="142"/>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8"/>
      <c r="C1558" s="142"/>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8"/>
      <c r="C1559" s="142"/>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8"/>
      <c r="C1560" s="142"/>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8"/>
      <c r="C1561" s="142"/>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8"/>
      <c r="C1562" s="142"/>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8"/>
      <c r="C1563" s="142"/>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8"/>
      <c r="C1564" s="142"/>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8"/>
      <c r="C1565" s="142"/>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8"/>
      <c r="C1566" s="142"/>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8"/>
      <c r="C1567" s="142"/>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8"/>
      <c r="C1568" s="142"/>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8"/>
      <c r="C1569" s="142"/>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8"/>
      <c r="C1570" s="142"/>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8"/>
      <c r="C1571" s="142"/>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8"/>
      <c r="C1572" s="142"/>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8"/>
      <c r="C1573" s="142"/>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8"/>
      <c r="C1574" s="142"/>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8"/>
      <c r="C1575" s="142"/>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8"/>
      <c r="C1576" s="142"/>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8"/>
      <c r="C1577" s="142"/>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8"/>
      <c r="C1578" s="142"/>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8"/>
      <c r="C1579" s="142"/>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8"/>
      <c r="C1580" s="142"/>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8"/>
      <c r="C1581" s="142"/>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8"/>
      <c r="C1582" s="142"/>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8"/>
      <c r="C1583" s="142"/>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8"/>
      <c r="C1584" s="142"/>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8"/>
      <c r="C1585" s="142"/>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8"/>
      <c r="C1586" s="142"/>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8"/>
      <c r="C1587" s="142"/>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8"/>
      <c r="C1588" s="142"/>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8"/>
      <c r="C1589" s="142"/>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8"/>
      <c r="C1590" s="142"/>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8"/>
      <c r="C1591" s="142"/>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8"/>
      <c r="C1592" s="142"/>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8"/>
      <c r="C1593" s="142"/>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8"/>
      <c r="C1594" s="142"/>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8"/>
      <c r="C1595" s="142"/>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8"/>
      <c r="C1596" s="142"/>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8"/>
      <c r="C1597" s="142"/>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8"/>
      <c r="C1598" s="142"/>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8"/>
      <c r="C1599" s="142"/>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8"/>
      <c r="C1600" s="142"/>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8"/>
      <c r="C1601" s="142"/>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8"/>
      <c r="C1602" s="142"/>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8"/>
      <c r="C1603" s="142"/>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8"/>
      <c r="C1604" s="142"/>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8"/>
      <c r="C1605" s="142"/>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8"/>
      <c r="C1606" s="142"/>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8"/>
      <c r="C1607" s="142"/>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8"/>
      <c r="C1608" s="142"/>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8"/>
      <c r="C1609" s="142"/>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8"/>
      <c r="C1610" s="142"/>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8"/>
      <c r="C1611" s="142"/>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8"/>
      <c r="C1612" s="142"/>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8"/>
      <c r="C1613" s="142"/>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8"/>
      <c r="C1614" s="142"/>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8"/>
      <c r="C1615" s="142"/>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8"/>
      <c r="C1616" s="142"/>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8"/>
      <c r="C1617" s="142"/>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8"/>
      <c r="C1618" s="142"/>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8"/>
      <c r="C1619" s="142"/>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8"/>
      <c r="C1620" s="142"/>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8"/>
      <c r="C1621" s="142"/>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8"/>
      <c r="C1622" s="142"/>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8"/>
      <c r="C1623" s="142"/>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8"/>
      <c r="C1624" s="142"/>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8"/>
      <c r="C1625" s="142"/>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8"/>
      <c r="C1626" s="142"/>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8"/>
      <c r="C1627" s="142"/>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8"/>
      <c r="C1628" s="142"/>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8"/>
      <c r="C1629" s="142"/>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8"/>
      <c r="C1630" s="142"/>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8"/>
      <c r="C1631" s="142"/>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8"/>
      <c r="C1632" s="142"/>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8"/>
      <c r="C1633" s="142"/>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8"/>
      <c r="C1634" s="142"/>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8"/>
      <c r="C1635" s="142"/>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8"/>
      <c r="C1636" s="142"/>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8"/>
      <c r="C1637" s="142"/>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8"/>
      <c r="C1638" s="142"/>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8"/>
      <c r="C1639" s="142"/>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8"/>
      <c r="C1640" s="142"/>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8"/>
      <c r="C1641" s="142"/>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8"/>
      <c r="C1642" s="142"/>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8"/>
      <c r="C1643" s="142"/>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8"/>
      <c r="C1644" s="142"/>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8"/>
      <c r="C1645" s="142"/>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8"/>
      <c r="C1646" s="142"/>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8"/>
      <c r="C1647" s="142"/>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8"/>
      <c r="C1648" s="142"/>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8"/>
      <c r="C1649" s="142"/>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8"/>
      <c r="C1650" s="142"/>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8"/>
      <c r="C1651" s="142"/>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8"/>
      <c r="C1652" s="142"/>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8"/>
      <c r="C1653" s="142"/>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8"/>
      <c r="C1654" s="142"/>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8"/>
      <c r="C1655" s="142"/>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8"/>
      <c r="C1656" s="142"/>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8"/>
      <c r="C1657" s="142"/>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8"/>
      <c r="C1658" s="142"/>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8"/>
      <c r="C1659" s="142"/>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8"/>
      <c r="C1660" s="142"/>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8"/>
      <c r="C1661" s="142"/>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8"/>
      <c r="C1662" s="142"/>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8"/>
      <c r="C1663" s="142"/>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8"/>
      <c r="C1664" s="142"/>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8"/>
      <c r="C1665" s="142"/>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8"/>
      <c r="C1666" s="142"/>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8"/>
      <c r="C1667" s="142"/>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8"/>
      <c r="C1668" s="142"/>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8"/>
      <c r="C1669" s="142"/>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8"/>
      <c r="C1670" s="142"/>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8"/>
      <c r="C1671" s="142"/>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8"/>
      <c r="C1672" s="142"/>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8"/>
      <c r="C1673" s="142"/>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8"/>
      <c r="C1674" s="142"/>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8"/>
      <c r="C1675" s="142"/>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8"/>
      <c r="C1676" s="142"/>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8"/>
      <c r="C1677" s="142"/>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8"/>
      <c r="C1678" s="142"/>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8"/>
      <c r="C1679" s="142"/>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8"/>
      <c r="C1680" s="142"/>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8"/>
      <c r="C1681" s="142"/>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8"/>
      <c r="C1682" s="142"/>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8"/>
      <c r="C1683" s="142"/>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8"/>
      <c r="C1684" s="142"/>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8"/>
      <c r="C1685" s="142"/>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8"/>
      <c r="C1686" s="142"/>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8"/>
      <c r="C1687" s="142"/>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8"/>
      <c r="C1688" s="142"/>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8"/>
      <c r="C1689" s="142"/>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8"/>
      <c r="C1690" s="142"/>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8"/>
      <c r="C1691" s="142"/>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8"/>
      <c r="C1692" s="142"/>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8"/>
      <c r="C1693" s="142"/>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8"/>
      <c r="C1694" s="142"/>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8"/>
      <c r="C1695" s="142"/>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8"/>
      <c r="C1696" s="142"/>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8"/>
      <c r="C1697" s="142"/>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8"/>
      <c r="C1698" s="142"/>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8"/>
      <c r="C1699" s="142"/>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8"/>
      <c r="C1700" s="142"/>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8"/>
      <c r="C1701" s="142"/>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8"/>
      <c r="C1702" s="142"/>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8"/>
      <c r="C1703" s="142"/>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8"/>
      <c r="C1704" s="142"/>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8"/>
      <c r="C1705" s="142"/>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8"/>
      <c r="C1706" s="142"/>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8"/>
      <c r="C1707" s="142"/>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8"/>
      <c r="C1708" s="142"/>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8"/>
      <c r="C1709" s="142"/>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8"/>
      <c r="C1710" s="142"/>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8"/>
      <c r="C1711" s="142"/>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8"/>
      <c r="C1712" s="142"/>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8"/>
      <c r="C1713" s="142"/>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8"/>
      <c r="C1714" s="142"/>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8"/>
      <c r="C1715" s="142"/>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8"/>
      <c r="C1716" s="142"/>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8"/>
      <c r="C1717" s="142"/>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8"/>
      <c r="C1718" s="142"/>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8"/>
      <c r="C1719" s="142"/>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8"/>
      <c r="C1720" s="142"/>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8"/>
      <c r="C1721" s="142"/>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8"/>
      <c r="C1722" s="142"/>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8"/>
      <c r="C1723" s="142"/>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8"/>
      <c r="C1724" s="142"/>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8"/>
      <c r="C1725" s="142"/>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8"/>
      <c r="C1726" s="142"/>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8"/>
      <c r="C1727" s="142"/>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8"/>
      <c r="C1728" s="142"/>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8"/>
      <c r="C1729" s="142"/>
      <c r="D1729" s="1"/>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8"/>
      <c r="C1730" s="142"/>
      <c r="D1730" s="1"/>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8"/>
      <c r="C1731" s="142"/>
      <c r="D1731" s="1"/>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8"/>
      <c r="C1732" s="142"/>
      <c r="D1732" s="1"/>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8"/>
      <c r="C1733" s="142"/>
      <c r="D1733" s="1"/>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1" orientation="portrait"/>
  <headerFooter alignWithMargins="0">
    <oddFooter>&amp;C&amp;D&amp;T</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pageSetUpPr fitToPage="1"/>
  </sheetPr>
  <dimension ref="A39:F78"/>
  <sheetViews>
    <sheetView topLeftCell="A2" zoomScaleNormal="100" workbookViewId="0">
      <selection activeCell="O10" sqref="O10"/>
    </sheetView>
  </sheetViews>
  <sheetFormatPr baseColWidth="10" defaultColWidth="8.7109375" defaultRowHeight="16"/>
  <sheetData>
    <row r="39" spans="1:6" ht="23">
      <c r="A39" s="48"/>
      <c r="F39" s="49" t="s">
        <v>152</v>
      </c>
    </row>
    <row r="40" spans="1:6" ht="20">
      <c r="F40" s="50" t="s">
        <v>433</v>
      </c>
    </row>
    <row r="42" spans="1:6" ht="18">
      <c r="A42" s="51" t="s">
        <v>153</v>
      </c>
    </row>
    <row r="43" spans="1:6" ht="18">
      <c r="A43" s="51" t="s">
        <v>328</v>
      </c>
    </row>
    <row r="44" spans="1:6" ht="18">
      <c r="A44" s="51" t="s">
        <v>22</v>
      </c>
    </row>
    <row r="45" spans="1:6" ht="18">
      <c r="A45" s="51" t="s">
        <v>310</v>
      </c>
    </row>
    <row r="46" spans="1:6" ht="18">
      <c r="A46" s="51"/>
    </row>
    <row r="47" spans="1:6">
      <c r="A47" s="144" t="s">
        <v>154</v>
      </c>
    </row>
    <row r="48" spans="1:6">
      <c r="A48" s="144" t="s">
        <v>327</v>
      </c>
    </row>
    <row r="49" spans="1:1">
      <c r="A49" s="144"/>
    </row>
    <row r="50" spans="1:1">
      <c r="A50" s="144" t="s">
        <v>21</v>
      </c>
    </row>
    <row r="51" spans="1:1">
      <c r="A51" s="80" t="s">
        <v>23</v>
      </c>
    </row>
    <row r="52" spans="1:1">
      <c r="A52" s="80" t="s">
        <v>24</v>
      </c>
    </row>
    <row r="53" spans="1:1">
      <c r="A53" s="80" t="s">
        <v>317</v>
      </c>
    </row>
    <row r="54" spans="1:1">
      <c r="A54" s="80"/>
    </row>
    <row r="55" spans="1:1">
      <c r="A55" s="80" t="s">
        <v>27</v>
      </c>
    </row>
    <row r="56" spans="1:1">
      <c r="A56" s="80" t="s">
        <v>30</v>
      </c>
    </row>
    <row r="57" spans="1:1">
      <c r="A57" s="80" t="s">
        <v>31</v>
      </c>
    </row>
    <row r="58" spans="1:1">
      <c r="A58" s="80" t="s">
        <v>25</v>
      </c>
    </row>
    <row r="59" spans="1:1">
      <c r="A59" s="80" t="s">
        <v>26</v>
      </c>
    </row>
    <row r="60" spans="1:1">
      <c r="A60" s="80"/>
    </row>
    <row r="61" spans="1:1">
      <c r="A61" s="144" t="s">
        <v>321</v>
      </c>
    </row>
    <row r="62" spans="1:1">
      <c r="A62" s="80" t="s">
        <v>19</v>
      </c>
    </row>
    <row r="63" spans="1:1">
      <c r="A63" s="80" t="s">
        <v>318</v>
      </c>
    </row>
    <row r="64" spans="1:1">
      <c r="A64" s="80" t="s">
        <v>322</v>
      </c>
    </row>
    <row r="65" spans="1:1">
      <c r="A65" s="80" t="s">
        <v>32</v>
      </c>
    </row>
    <row r="66" spans="1:1">
      <c r="A66" s="80" t="s">
        <v>20</v>
      </c>
    </row>
    <row r="67" spans="1:1">
      <c r="A67" s="80" t="s">
        <v>33</v>
      </c>
    </row>
    <row r="68" spans="1:1">
      <c r="A68" s="80" t="s">
        <v>34</v>
      </c>
    </row>
    <row r="69" spans="1:1">
      <c r="A69" s="80" t="s">
        <v>319</v>
      </c>
    </row>
    <row r="70" spans="1:1">
      <c r="A70" s="80"/>
    </row>
    <row r="71" spans="1:1">
      <c r="A71" s="80" t="s">
        <v>28</v>
      </c>
    </row>
    <row r="72" spans="1:1">
      <c r="A72" s="80" t="s">
        <v>29</v>
      </c>
    </row>
    <row r="73" spans="1:1">
      <c r="A73" s="80" t="s">
        <v>320</v>
      </c>
    </row>
    <row r="74" spans="1:1">
      <c r="A74" s="80"/>
    </row>
    <row r="75" spans="1:1">
      <c r="A75" s="80" t="s">
        <v>229</v>
      </c>
    </row>
    <row r="76" spans="1:1">
      <c r="A76" s="80"/>
    </row>
    <row r="77" spans="1:1">
      <c r="A77" s="80"/>
    </row>
    <row r="78" spans="1:1">
      <c r="A78" s="80"/>
    </row>
  </sheetData>
  <phoneticPr fontId="0" type="noConversion"/>
  <pageMargins left="0.75" right="0.75" top="1" bottom="1" header="0.5" footer="0.5"/>
  <pageSetup scale="55" orientation="portrait" verticalDpi="96"/>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39:F78"/>
  <sheetViews>
    <sheetView zoomScaleNormal="100" workbookViewId="0">
      <selection activeCell="Q14" sqref="Q14"/>
    </sheetView>
  </sheetViews>
  <sheetFormatPr baseColWidth="10" defaultColWidth="8.7109375" defaultRowHeight="16"/>
  <sheetData>
    <row r="39" spans="1:6" ht="23">
      <c r="A39" s="48"/>
      <c r="F39" s="49" t="s">
        <v>371</v>
      </c>
    </row>
    <row r="40" spans="1:6" ht="20">
      <c r="F40" s="50" t="s">
        <v>432</v>
      </c>
    </row>
    <row r="42" spans="1:6" ht="18">
      <c r="A42" s="51" t="s">
        <v>372</v>
      </c>
    </row>
    <row r="43" spans="1:6" ht="18">
      <c r="A43" s="51" t="s">
        <v>373</v>
      </c>
    </row>
    <row r="44" spans="1:6" ht="18">
      <c r="A44" s="51" t="s">
        <v>22</v>
      </c>
    </row>
    <row r="45" spans="1:6" ht="18">
      <c r="A45" s="51" t="s">
        <v>310</v>
      </c>
    </row>
    <row r="46" spans="1:6" ht="18">
      <c r="A46" s="51"/>
    </row>
    <row r="47" spans="1:6">
      <c r="A47" s="144" t="s">
        <v>154</v>
      </c>
    </row>
    <row r="48" spans="1:6">
      <c r="A48" s="144" t="s">
        <v>327</v>
      </c>
    </row>
    <row r="49" spans="1:1">
      <c r="A49" s="144"/>
    </row>
    <row r="50" spans="1:1">
      <c r="A50" s="144" t="s">
        <v>21</v>
      </c>
    </row>
    <row r="51" spans="1:1">
      <c r="A51" s="80" t="s">
        <v>1</v>
      </c>
    </row>
    <row r="52" spans="1:1">
      <c r="A52" s="80" t="s">
        <v>24</v>
      </c>
    </row>
    <row r="53" spans="1:1">
      <c r="A53" s="80" t="s">
        <v>317</v>
      </c>
    </row>
    <row r="54" spans="1:1">
      <c r="A54" s="80"/>
    </row>
    <row r="55" spans="1:1">
      <c r="A55" s="80" t="s">
        <v>27</v>
      </c>
    </row>
    <row r="56" spans="1:1">
      <c r="A56" s="80" t="s">
        <v>30</v>
      </c>
    </row>
    <row r="57" spans="1:1">
      <c r="A57" s="80" t="s">
        <v>31</v>
      </c>
    </row>
    <row r="58" spans="1:1">
      <c r="A58" s="80" t="s">
        <v>25</v>
      </c>
    </row>
    <row r="59" spans="1:1">
      <c r="A59" s="80" t="s">
        <v>26</v>
      </c>
    </row>
    <row r="60" spans="1:1">
      <c r="A60" s="80"/>
    </row>
    <row r="61" spans="1:1">
      <c r="A61" s="144" t="s">
        <v>321</v>
      </c>
    </row>
    <row r="62" spans="1:1">
      <c r="A62" s="80" t="s">
        <v>19</v>
      </c>
    </row>
    <row r="63" spans="1:1">
      <c r="A63" s="80" t="s">
        <v>318</v>
      </c>
    </row>
    <row r="64" spans="1:1">
      <c r="A64" s="80" t="s">
        <v>322</v>
      </c>
    </row>
    <row r="65" spans="1:1">
      <c r="A65" s="80" t="s">
        <v>32</v>
      </c>
    </row>
    <row r="66" spans="1:1">
      <c r="A66" s="80" t="s">
        <v>20</v>
      </c>
    </row>
    <row r="67" spans="1:1">
      <c r="A67" s="80" t="s">
        <v>33</v>
      </c>
    </row>
    <row r="68" spans="1:1">
      <c r="A68" s="80" t="s">
        <v>34</v>
      </c>
    </row>
    <row r="69" spans="1:1">
      <c r="A69" s="80" t="s">
        <v>319</v>
      </c>
    </row>
    <row r="70" spans="1:1">
      <c r="A70" s="80"/>
    </row>
    <row r="71" spans="1:1">
      <c r="A71" s="80" t="s">
        <v>28</v>
      </c>
    </row>
    <row r="72" spans="1:1">
      <c r="A72" s="80" t="s">
        <v>29</v>
      </c>
    </row>
    <row r="73" spans="1:1">
      <c r="A73" s="80" t="s">
        <v>320</v>
      </c>
    </row>
    <row r="74" spans="1:1">
      <c r="A74" s="80"/>
    </row>
    <row r="75" spans="1:1">
      <c r="A75" s="80" t="s">
        <v>229</v>
      </c>
    </row>
    <row r="76" spans="1:1">
      <c r="A76" s="80"/>
    </row>
    <row r="77" spans="1:1">
      <c r="A77" s="80"/>
    </row>
    <row r="78" spans="1:1">
      <c r="A78" s="80"/>
    </row>
  </sheetData>
  <pageMargins left="0.75" right="0.75" top="1" bottom="1" header="0.5" footer="0.5"/>
  <pageSetup scale="55" orientation="portrait" verticalDpi="96"/>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T1739"/>
  <sheetViews>
    <sheetView topLeftCell="A64" workbookViewId="0">
      <selection activeCell="A108" sqref="A108:D108"/>
    </sheetView>
  </sheetViews>
  <sheetFormatPr baseColWidth="10" defaultColWidth="8.85546875" defaultRowHeight="13"/>
  <cols>
    <col min="1" max="3" width="5.28515625" style="2" customWidth="1"/>
    <col min="4" max="4" width="5.7109375" style="2" customWidth="1"/>
    <col min="5" max="86" width="5.28515625" style="2" customWidth="1"/>
    <col min="87" max="16384" width="8.85546875" style="2"/>
  </cols>
  <sheetData>
    <row r="1" spans="1:20" ht="9.75" customHeight="1">
      <c r="A1" s="1"/>
      <c r="B1" s="1"/>
      <c r="C1" s="1"/>
      <c r="D1" s="1"/>
      <c r="E1" s="1"/>
      <c r="F1" s="1"/>
      <c r="G1" s="1"/>
      <c r="H1" s="1"/>
      <c r="I1" s="1"/>
      <c r="J1" s="1"/>
      <c r="K1" s="1"/>
      <c r="L1" s="1"/>
      <c r="M1" s="1"/>
      <c r="N1" s="1"/>
      <c r="O1" s="1"/>
      <c r="P1" s="1"/>
      <c r="Q1" s="1"/>
      <c r="R1" s="1"/>
      <c r="S1" s="1"/>
      <c r="T1" s="1"/>
    </row>
    <row r="2" spans="1:20" ht="9.75" customHeight="1">
      <c r="A2" s="1"/>
      <c r="B2" s="1"/>
      <c r="C2" s="1"/>
      <c r="D2" s="1"/>
      <c r="E2" s="1"/>
      <c r="F2" s="1"/>
      <c r="G2" s="1"/>
      <c r="H2" s="1"/>
      <c r="I2" s="1"/>
      <c r="J2" s="1"/>
      <c r="K2" s="1"/>
      <c r="L2" s="1"/>
      <c r="M2" s="1"/>
      <c r="N2" s="1"/>
      <c r="O2" s="1"/>
      <c r="P2" s="1"/>
      <c r="Q2" s="1"/>
      <c r="R2" s="1"/>
      <c r="S2" s="1"/>
      <c r="T2" s="1"/>
    </row>
    <row r="3" spans="1:20" ht="9.75" customHeight="1">
      <c r="A3" s="1"/>
      <c r="B3" s="1" t="s">
        <v>250</v>
      </c>
      <c r="C3" s="1" t="s">
        <v>251</v>
      </c>
      <c r="D3" s="1" t="s">
        <v>252</v>
      </c>
      <c r="E3" s="1"/>
      <c r="F3" s="1"/>
      <c r="G3" s="1"/>
      <c r="H3" s="1"/>
      <c r="I3" s="1"/>
      <c r="J3" s="1"/>
      <c r="K3" s="1"/>
      <c r="L3" s="1"/>
      <c r="M3" s="1"/>
      <c r="N3" s="1"/>
      <c r="O3" s="1"/>
      <c r="P3" s="1"/>
      <c r="Q3" s="1"/>
      <c r="R3" s="1"/>
      <c r="S3" s="1"/>
      <c r="T3" s="1"/>
    </row>
    <row r="4" spans="1:20" ht="9.75" customHeight="1">
      <c r="A4" s="1">
        <v>1913</v>
      </c>
      <c r="B4" s="1">
        <f>0.01*'Table A1'!D6</f>
        <v>0.17960041861867687</v>
      </c>
      <c r="C4" s="1">
        <f>0.01*'Table A2'!D6</f>
        <v>0.17960041861867684</v>
      </c>
      <c r="D4" s="1">
        <f>0.01*'Table A3'!D6</f>
        <v>0.17960041861867684</v>
      </c>
      <c r="E4" s="1"/>
      <c r="F4" s="1"/>
      <c r="G4" s="1"/>
      <c r="H4" s="1"/>
      <c r="I4" s="1"/>
      <c r="J4" s="1"/>
      <c r="K4" s="1"/>
      <c r="L4" s="1"/>
      <c r="M4" s="1"/>
      <c r="N4" s="1"/>
      <c r="O4" s="1"/>
      <c r="P4" s="1"/>
      <c r="Q4" s="1"/>
      <c r="R4" s="1"/>
      <c r="S4" s="1"/>
      <c r="T4" s="1"/>
    </row>
    <row r="5" spans="1:20" ht="9.75" customHeight="1">
      <c r="A5" s="1">
        <v>1914</v>
      </c>
      <c r="B5" s="1">
        <f>0.01*'Table A1'!D7</f>
        <v>0.1815794105921632</v>
      </c>
      <c r="C5" s="1">
        <f>0.01*'Table A2'!D7</f>
        <v>0.1815794105921632</v>
      </c>
      <c r="D5" s="1">
        <f>0.01*'Table A3'!D7</f>
        <v>0.1815794105921632</v>
      </c>
      <c r="E5" s="1"/>
      <c r="F5" s="1"/>
      <c r="G5" s="1"/>
      <c r="H5" s="1"/>
      <c r="I5" s="1"/>
      <c r="J5" s="1"/>
      <c r="K5" s="1"/>
      <c r="L5" s="1"/>
      <c r="M5" s="1"/>
      <c r="N5" s="1"/>
      <c r="O5" s="1"/>
      <c r="P5" s="1"/>
      <c r="Q5" s="1"/>
      <c r="R5" s="1"/>
      <c r="S5" s="1"/>
      <c r="T5" s="1"/>
    </row>
    <row r="6" spans="1:20" ht="9.75" customHeight="1">
      <c r="A6" s="1">
        <v>1915</v>
      </c>
      <c r="B6" s="1">
        <f>0.01*'Table A1'!D8</f>
        <v>0.17577725000000002</v>
      </c>
      <c r="C6" s="1">
        <f>0.01*'Table A2'!D8</f>
        <v>0.1757772211527503</v>
      </c>
      <c r="D6" s="1">
        <f>0.01*'Table A3'!D8</f>
        <v>0.1757772211527503</v>
      </c>
      <c r="E6" s="1"/>
      <c r="F6" s="1"/>
      <c r="G6" s="1"/>
      <c r="H6" s="1"/>
      <c r="I6" s="1"/>
      <c r="J6" s="1"/>
      <c r="K6" s="1"/>
      <c r="L6" s="1"/>
      <c r="M6" s="1"/>
      <c r="N6" s="1"/>
      <c r="O6" s="1"/>
      <c r="P6" s="1"/>
      <c r="Q6" s="1"/>
      <c r="R6" s="1"/>
      <c r="S6" s="1"/>
      <c r="T6" s="1"/>
    </row>
    <row r="7" spans="1:20" ht="9.75" customHeight="1">
      <c r="A7" s="1">
        <v>1916</v>
      </c>
      <c r="B7" s="1">
        <f>0.01*'Table A1'!D9</f>
        <v>0.18573066775406247</v>
      </c>
      <c r="C7" s="1">
        <f>0.01*'Table A2'!D9</f>
        <v>0.18889374566570749</v>
      </c>
      <c r="D7" s="1">
        <f>0.01*'Table A3'!D9</f>
        <v>0.19310755788605957</v>
      </c>
      <c r="E7" s="1"/>
      <c r="F7" s="1"/>
      <c r="G7" s="1"/>
      <c r="H7" s="1"/>
      <c r="I7" s="1"/>
      <c r="J7" s="1"/>
      <c r="K7" s="1"/>
      <c r="L7" s="1"/>
      <c r="M7" s="1"/>
      <c r="N7" s="1"/>
      <c r="O7" s="1"/>
      <c r="P7" s="1"/>
      <c r="Q7" s="1"/>
      <c r="R7" s="1"/>
      <c r="S7" s="1"/>
      <c r="T7" s="1"/>
    </row>
    <row r="8" spans="1:20" ht="9.75" customHeight="1">
      <c r="A8" s="1">
        <v>1917</v>
      </c>
      <c r="B8" s="1">
        <f>0.01*'Table A1'!D10</f>
        <v>0.17599487458195232</v>
      </c>
      <c r="C8" s="1">
        <f>0.01*'Table A2'!D10</f>
        <v>0.1771949595194828</v>
      </c>
      <c r="D8" s="1">
        <f>0.01*'Table A3'!D10</f>
        <v>0.17737148100278474</v>
      </c>
      <c r="E8" s="1"/>
      <c r="F8" s="1"/>
      <c r="G8" s="1"/>
      <c r="H8" s="1"/>
      <c r="I8" s="1"/>
      <c r="J8" s="1"/>
      <c r="K8" s="1"/>
      <c r="L8" s="1"/>
      <c r="M8" s="1"/>
      <c r="N8" s="1"/>
      <c r="O8" s="1"/>
      <c r="P8" s="1"/>
      <c r="Q8" s="1"/>
      <c r="R8" s="1"/>
      <c r="S8" s="1"/>
      <c r="T8" s="1"/>
    </row>
    <row r="9" spans="1:20" ht="9.75" customHeight="1">
      <c r="A9" s="1">
        <v>1918</v>
      </c>
      <c r="B9" s="1">
        <f>0.01*'Table A1'!D11</f>
        <v>0.15883220435548376</v>
      </c>
      <c r="C9" s="1">
        <f>0.01*'Table A2'!D11</f>
        <v>0.15986705670687723</v>
      </c>
      <c r="D9" s="1">
        <f>0.01*'Table A3'!D11</f>
        <v>0.15961472661607251</v>
      </c>
      <c r="E9" s="1"/>
      <c r="F9" s="1"/>
      <c r="G9" s="1"/>
      <c r="H9" s="1"/>
      <c r="I9" s="1"/>
      <c r="J9" s="1"/>
      <c r="K9" s="1"/>
      <c r="L9" s="1"/>
      <c r="M9" s="1"/>
      <c r="N9" s="1"/>
      <c r="O9" s="1"/>
      <c r="P9" s="1"/>
      <c r="Q9" s="1"/>
      <c r="R9" s="1"/>
      <c r="S9" s="1"/>
      <c r="T9" s="1"/>
    </row>
    <row r="10" spans="1:20" ht="9.75" customHeight="1">
      <c r="A10" s="1">
        <v>1919</v>
      </c>
      <c r="B10" s="1">
        <f>0.01*'Table A1'!D12</f>
        <v>0.15867414854522685</v>
      </c>
      <c r="C10" s="1">
        <f>0.01*'Table A2'!D12</f>
        <v>0.16154283363586541</v>
      </c>
      <c r="D10" s="1">
        <f>0.01*'Table A3'!D12</f>
        <v>0.16410778328022629</v>
      </c>
      <c r="E10" s="1"/>
      <c r="F10" s="1"/>
      <c r="G10" s="1"/>
      <c r="H10" s="1"/>
      <c r="I10" s="1"/>
      <c r="J10" s="1"/>
      <c r="K10" s="1"/>
      <c r="L10" s="1"/>
      <c r="M10" s="1"/>
      <c r="N10" s="1"/>
      <c r="O10" s="1"/>
      <c r="P10" s="1"/>
      <c r="Q10" s="1"/>
      <c r="R10" s="1"/>
      <c r="S10" s="1"/>
      <c r="T10" s="1"/>
    </row>
    <row r="11" spans="1:20" ht="9.75" customHeight="1">
      <c r="A11" s="1">
        <v>1920</v>
      </c>
      <c r="B11" s="1">
        <f>0.01*'Table A1'!D13</f>
        <v>0.14459042055439386</v>
      </c>
      <c r="C11" s="1">
        <f>0.01*'Table A2'!D13</f>
        <v>0.14677641724981247</v>
      </c>
      <c r="D11" s="1">
        <f>0.01*'Table A3'!D13</f>
        <v>0.14829819366320032</v>
      </c>
      <c r="E11" s="1"/>
      <c r="F11" s="1"/>
      <c r="G11" s="1"/>
      <c r="H11" s="1"/>
      <c r="I11" s="1"/>
      <c r="J11" s="1"/>
      <c r="K11" s="1"/>
      <c r="L11" s="1"/>
      <c r="M11" s="1"/>
      <c r="N11" s="1"/>
      <c r="O11" s="1"/>
      <c r="P11" s="1"/>
      <c r="Q11" s="1"/>
      <c r="R11" s="1"/>
      <c r="S11" s="1"/>
      <c r="T11" s="1"/>
    </row>
    <row r="12" spans="1:20" ht="9.75" customHeight="1">
      <c r="A12" s="1">
        <v>1921</v>
      </c>
      <c r="B12" s="1">
        <f>0.01*'Table A1'!D14</f>
        <v>0.15472929986471554</v>
      </c>
      <c r="C12" s="1">
        <f>0.01*'Table A2'!D14</f>
        <v>0.15617163349565791</v>
      </c>
      <c r="D12" s="1">
        <f>0.01*'Table A3'!D14</f>
        <v>0.15637915884632855</v>
      </c>
      <c r="E12" s="1"/>
      <c r="F12" s="1"/>
      <c r="G12" s="1"/>
      <c r="H12" s="1"/>
      <c r="I12" s="1"/>
      <c r="J12" s="1"/>
      <c r="K12" s="1"/>
      <c r="L12" s="1"/>
      <c r="M12" s="1"/>
      <c r="N12" s="1"/>
      <c r="O12" s="1"/>
      <c r="P12" s="1"/>
      <c r="Q12" s="1"/>
      <c r="R12" s="1"/>
      <c r="S12" s="1"/>
      <c r="T12" s="1"/>
    </row>
    <row r="13" spans="1:20" ht="9.75" customHeight="1">
      <c r="A13" s="1">
        <v>1922</v>
      </c>
      <c r="B13" s="1">
        <f>0.01*'Table A1'!D15</f>
        <v>0.16292319490434096</v>
      </c>
      <c r="C13" s="1">
        <f>0.01*'Table A2'!D15</f>
        <v>0.16648551726860947</v>
      </c>
      <c r="D13" s="1">
        <f>0.01*'Table A3'!D15</f>
        <v>0.17057628417064824</v>
      </c>
      <c r="E13" s="1"/>
      <c r="F13" s="1"/>
      <c r="G13" s="1"/>
      <c r="H13" s="1"/>
      <c r="I13" s="1"/>
      <c r="J13" s="1"/>
      <c r="K13" s="1"/>
      <c r="L13" s="1"/>
      <c r="M13" s="1"/>
      <c r="N13" s="1"/>
      <c r="O13" s="1"/>
      <c r="P13" s="1"/>
      <c r="Q13" s="1"/>
      <c r="R13" s="1"/>
      <c r="S13" s="1"/>
      <c r="T13" s="1"/>
    </row>
    <row r="14" spans="1:20" ht="9.75" customHeight="1">
      <c r="A14" s="1">
        <v>1923</v>
      </c>
      <c r="B14" s="1">
        <f>0.01*'Table A1'!D16</f>
        <v>0.14991004682031273</v>
      </c>
      <c r="C14" s="1">
        <f>0.01*'Table A2'!D16</f>
        <v>0.15284841614401537</v>
      </c>
      <c r="D14" s="1">
        <f>0.01*'Table A3'!D16</f>
        <v>0.15642493090768797</v>
      </c>
      <c r="E14" s="1"/>
      <c r="F14" s="1"/>
      <c r="G14" s="1"/>
      <c r="H14" s="1"/>
      <c r="I14" s="1"/>
      <c r="J14" s="1"/>
      <c r="K14" s="1"/>
      <c r="L14" s="1"/>
      <c r="M14" s="1"/>
      <c r="N14" s="1"/>
      <c r="O14" s="1"/>
      <c r="P14" s="1"/>
      <c r="Q14" s="1"/>
      <c r="R14" s="1"/>
      <c r="S14" s="1"/>
      <c r="T14" s="1"/>
    </row>
    <row r="15" spans="1:20" ht="9.75" customHeight="1">
      <c r="A15" s="1">
        <v>1924</v>
      </c>
      <c r="B15" s="1">
        <f>0.01*'Table A1'!D17</f>
        <v>0.16315906869089505</v>
      </c>
      <c r="C15" s="1">
        <f>0.01*'Table A2'!D17</f>
        <v>0.16804630840540569</v>
      </c>
      <c r="D15" s="1">
        <f>0.01*'Table A3'!D17</f>
        <v>0.17423080267847396</v>
      </c>
      <c r="E15" s="1"/>
      <c r="F15" s="1"/>
      <c r="G15" s="1"/>
      <c r="H15" s="1"/>
      <c r="I15" s="1"/>
      <c r="J15" s="1"/>
      <c r="K15" s="1"/>
      <c r="L15" s="1"/>
      <c r="M15" s="1"/>
      <c r="N15" s="1"/>
      <c r="O15" s="1"/>
      <c r="P15" s="1"/>
      <c r="Q15" s="1"/>
      <c r="R15" s="1"/>
      <c r="S15" s="1"/>
      <c r="T15" s="1"/>
    </row>
    <row r="16" spans="1:20" ht="9.75" customHeight="1">
      <c r="A16" s="1">
        <v>1925</v>
      </c>
      <c r="B16" s="1">
        <f>0.01*'Table A1'!D18</f>
        <v>0.17602806588875772</v>
      </c>
      <c r="C16" s="1">
        <f>0.01*'Table A2'!D18</f>
        <v>0.18619295545598177</v>
      </c>
      <c r="D16" s="1">
        <f>0.01*'Table A3'!D18</f>
        <v>0.20244504854676584</v>
      </c>
      <c r="E16" s="1"/>
      <c r="F16" s="1"/>
      <c r="G16" s="1"/>
      <c r="H16" s="1"/>
      <c r="I16" s="1"/>
      <c r="J16" s="1"/>
      <c r="K16" s="1"/>
      <c r="L16" s="1"/>
      <c r="M16" s="1"/>
      <c r="N16" s="1"/>
      <c r="O16" s="1"/>
      <c r="P16" s="1"/>
      <c r="Q16" s="1"/>
      <c r="R16" s="1"/>
      <c r="S16" s="1"/>
      <c r="T16" s="1"/>
    </row>
    <row r="17" spans="1:20" ht="9.75" customHeight="1">
      <c r="A17" s="1">
        <v>1926</v>
      </c>
      <c r="B17" s="1">
        <f>0.01*'Table A1'!D19</f>
        <v>0.18011497014310468</v>
      </c>
      <c r="C17" s="1">
        <f>0.01*'Table A2'!D19</f>
        <v>0.18700619184333572</v>
      </c>
      <c r="D17" s="1">
        <f>0.01*'Table A3'!D19</f>
        <v>0.19909051389797591</v>
      </c>
      <c r="E17" s="1"/>
      <c r="F17" s="1"/>
      <c r="G17" s="1"/>
      <c r="H17" s="1"/>
      <c r="I17" s="1"/>
      <c r="J17" s="1"/>
      <c r="K17" s="1"/>
      <c r="L17" s="1"/>
      <c r="M17" s="1"/>
      <c r="N17" s="1"/>
      <c r="O17" s="1"/>
      <c r="P17" s="1"/>
      <c r="Q17" s="1"/>
      <c r="R17" s="1"/>
      <c r="S17" s="1"/>
      <c r="T17" s="1"/>
    </row>
    <row r="18" spans="1:20" ht="9.75" customHeight="1">
      <c r="A18" s="1">
        <v>1927</v>
      </c>
      <c r="B18" s="1">
        <f>0.01*'Table A1'!D20</f>
        <v>0.1867888575023515</v>
      </c>
      <c r="C18" s="1">
        <f>0.01*'Table A2'!D20</f>
        <v>0.1949471810002813</v>
      </c>
      <c r="D18" s="1">
        <f>0.01*'Table A3'!D20</f>
        <v>0.21025033880744509</v>
      </c>
      <c r="E18" s="1"/>
      <c r="F18" s="1"/>
      <c r="G18" s="1"/>
      <c r="H18" s="1"/>
      <c r="I18" s="1"/>
      <c r="J18" s="1"/>
      <c r="K18" s="1"/>
      <c r="L18" s="1"/>
      <c r="M18" s="1"/>
      <c r="N18" s="1"/>
      <c r="O18" s="1"/>
      <c r="P18" s="1"/>
      <c r="Q18" s="1"/>
      <c r="R18" s="1"/>
      <c r="S18" s="1"/>
      <c r="T18" s="1"/>
    </row>
    <row r="19" spans="1:20" ht="9.75" customHeight="1">
      <c r="A19" s="1">
        <v>1928</v>
      </c>
      <c r="B19" s="1">
        <f>0.01*'Table A1'!D21</f>
        <v>0.1959871796250888</v>
      </c>
      <c r="C19" s="1">
        <f>0.01*'Table A2'!D21</f>
        <v>0.21091164267741028</v>
      </c>
      <c r="D19" s="1">
        <f>0.01*'Table A3'!D21</f>
        <v>0.23940249505397071</v>
      </c>
      <c r="E19" s="1"/>
      <c r="F19" s="1"/>
      <c r="G19" s="1"/>
      <c r="H19" s="1"/>
      <c r="I19" s="1"/>
      <c r="J19" s="1"/>
      <c r="K19" s="1"/>
      <c r="L19" s="1"/>
      <c r="M19" s="1"/>
      <c r="N19" s="1"/>
      <c r="O19" s="1"/>
      <c r="P19" s="1"/>
      <c r="Q19" s="1"/>
      <c r="R19" s="1"/>
      <c r="S19" s="1"/>
      <c r="T19" s="1"/>
    </row>
    <row r="20" spans="1:20" ht="9.75" customHeight="1">
      <c r="A20" s="1">
        <v>1929</v>
      </c>
      <c r="B20" s="1">
        <f>0.01*'Table A1'!D22</f>
        <v>0.18417904285315917</v>
      </c>
      <c r="C20" s="1">
        <f>0.01*'Table A2'!D22</f>
        <v>0.19755574736048817</v>
      </c>
      <c r="D20" s="1">
        <f>0.01*'Table A3'!D22</f>
        <v>0.22352883584556574</v>
      </c>
      <c r="E20" s="1"/>
      <c r="F20" s="1"/>
      <c r="G20" s="1"/>
      <c r="H20" s="1"/>
      <c r="I20" s="1"/>
      <c r="J20" s="1"/>
      <c r="K20" s="1"/>
      <c r="L20" s="1"/>
      <c r="M20" s="1"/>
      <c r="N20" s="1"/>
      <c r="O20" s="1"/>
      <c r="P20" s="1"/>
      <c r="Q20" s="1"/>
      <c r="R20" s="1"/>
      <c r="S20" s="1"/>
      <c r="T20" s="1"/>
    </row>
    <row r="21" spans="1:20" ht="9.75" customHeight="1">
      <c r="A21" s="1">
        <v>1930</v>
      </c>
      <c r="B21" s="1">
        <f>0.01*'Table A1'!D23</f>
        <v>0.16422818416449542</v>
      </c>
      <c r="C21" s="1">
        <f>0.01*'Table A2'!D23</f>
        <v>0.16715336087223567</v>
      </c>
      <c r="D21" s="1">
        <f>0.01*'Table A3'!D23</f>
        <v>0.17223273140378864</v>
      </c>
      <c r="E21" s="1"/>
      <c r="F21" s="1"/>
      <c r="G21" s="1"/>
      <c r="H21" s="1"/>
      <c r="I21" s="1"/>
      <c r="J21" s="1"/>
      <c r="K21" s="1"/>
      <c r="L21" s="1"/>
      <c r="M21" s="1"/>
      <c r="N21" s="1"/>
      <c r="O21" s="1"/>
      <c r="P21" s="1"/>
      <c r="Q21" s="1"/>
      <c r="R21" s="1"/>
      <c r="S21" s="1"/>
      <c r="T21" s="1"/>
    </row>
    <row r="22" spans="1:20" ht="9.75" customHeight="1">
      <c r="A22" s="1">
        <v>1931</v>
      </c>
      <c r="B22" s="1">
        <f>0.01*'Table A1'!D24</f>
        <v>0.15270594044223251</v>
      </c>
      <c r="C22" s="1">
        <f>0.01*'Table A2'!D24</f>
        <v>0.15394874651702928</v>
      </c>
      <c r="D22" s="1">
        <f>0.01*'Table A3'!D24</f>
        <v>0.15498458756689251</v>
      </c>
      <c r="E22" s="1"/>
      <c r="F22" s="1"/>
      <c r="G22" s="1"/>
      <c r="H22" s="1"/>
      <c r="I22" s="1"/>
      <c r="J22" s="1"/>
      <c r="K22" s="1"/>
      <c r="L22" s="1"/>
      <c r="M22" s="1"/>
      <c r="N22" s="1"/>
      <c r="O22" s="1"/>
      <c r="P22" s="1"/>
      <c r="Q22" s="1"/>
      <c r="R22" s="1"/>
      <c r="S22" s="1"/>
      <c r="T22" s="1"/>
    </row>
    <row r="23" spans="1:20" ht="9.75" customHeight="1">
      <c r="A23" s="1">
        <v>1932</v>
      </c>
      <c r="B23" s="1">
        <f>0.01*'Table A1'!D25</f>
        <v>0.15478467631887072</v>
      </c>
      <c r="C23" s="1">
        <f>0.01*'Table A2'!D25</f>
        <v>0.15562770096061632</v>
      </c>
      <c r="D23" s="1">
        <f>0.01*'Table A3'!D25</f>
        <v>0.15555930046295793</v>
      </c>
      <c r="E23" s="1"/>
      <c r="F23" s="1"/>
      <c r="G23" s="1"/>
      <c r="H23" s="1"/>
      <c r="I23" s="1"/>
      <c r="J23" s="1"/>
      <c r="K23" s="1"/>
      <c r="L23" s="1"/>
      <c r="M23" s="1"/>
      <c r="N23" s="1"/>
      <c r="O23" s="1"/>
      <c r="P23" s="1"/>
      <c r="Q23" s="1"/>
      <c r="R23" s="1"/>
      <c r="S23" s="1"/>
      <c r="T23" s="1"/>
    </row>
    <row r="24" spans="1:20" ht="9.75" customHeight="1">
      <c r="A24" s="1">
        <v>1933</v>
      </c>
      <c r="B24" s="1">
        <f>0.01*'Table A1'!D26</f>
        <v>0.15770913177787016</v>
      </c>
      <c r="C24" s="1">
        <f>0.01*'Table A2'!D26</f>
        <v>0.160924641754773</v>
      </c>
      <c r="D24" s="1">
        <f>0.01*'Table A3'!D26</f>
        <v>0.16460087350020167</v>
      </c>
      <c r="E24" s="1"/>
      <c r="F24" s="1"/>
      <c r="G24" s="1"/>
      <c r="H24" s="1"/>
      <c r="I24" s="1"/>
      <c r="J24" s="1"/>
      <c r="K24" s="1"/>
      <c r="L24" s="1"/>
      <c r="M24" s="1"/>
      <c r="N24" s="1"/>
      <c r="O24" s="1"/>
      <c r="P24" s="1"/>
      <c r="Q24" s="1"/>
      <c r="R24" s="1"/>
      <c r="S24" s="1"/>
      <c r="T24" s="1"/>
    </row>
    <row r="25" spans="1:20" ht="9.75" customHeight="1">
      <c r="A25" s="1">
        <v>1934</v>
      </c>
      <c r="B25" s="1">
        <f>0.01*'Table A1'!D27</f>
        <v>0.15868185076417599</v>
      </c>
      <c r="C25" s="1">
        <f>0.01*'Table A2'!D27</f>
        <v>0.16001074812598323</v>
      </c>
      <c r="D25" s="1">
        <f>0.01*'Table A3'!D27</f>
        <v>0.16396989069448942</v>
      </c>
      <c r="E25" s="1"/>
      <c r="F25" s="1"/>
      <c r="G25" s="1"/>
      <c r="H25" s="1"/>
      <c r="I25" s="1"/>
      <c r="J25" s="1"/>
      <c r="K25" s="1"/>
      <c r="L25" s="1"/>
      <c r="M25" s="1"/>
      <c r="N25" s="1"/>
      <c r="O25" s="1"/>
      <c r="P25" s="1"/>
      <c r="Q25" s="1"/>
      <c r="R25" s="1"/>
      <c r="S25" s="1"/>
      <c r="T25" s="1"/>
    </row>
    <row r="26" spans="1:20" ht="9.75" customHeight="1">
      <c r="A26" s="1">
        <v>1935</v>
      </c>
      <c r="B26" s="1">
        <f>0.01*'Table A1'!D28</f>
        <v>0.15628311990462226</v>
      </c>
      <c r="C26" s="1">
        <f>0.01*'Table A2'!D28</f>
        <v>0.1596768275504705</v>
      </c>
      <c r="D26" s="1">
        <f>0.01*'Table A3'!D28</f>
        <v>0.16676285163429341</v>
      </c>
      <c r="E26" s="1"/>
      <c r="F26" s="1"/>
      <c r="G26" s="1"/>
      <c r="H26" s="1"/>
      <c r="I26" s="1"/>
      <c r="J26" s="1"/>
      <c r="K26" s="1"/>
      <c r="L26" s="1"/>
      <c r="M26" s="1"/>
      <c r="N26" s="1"/>
      <c r="O26" s="1"/>
      <c r="P26" s="1"/>
      <c r="Q26" s="1"/>
      <c r="R26" s="1"/>
      <c r="S26" s="1"/>
      <c r="T26" s="1"/>
    </row>
    <row r="27" spans="1:20" ht="9.75" customHeight="1">
      <c r="A27" s="1">
        <v>1936</v>
      </c>
      <c r="B27" s="1">
        <f>0.01*'Table A1'!D29</f>
        <v>0.17637342175901782</v>
      </c>
      <c r="C27" s="1">
        <f>0.01*'Table A2'!D29</f>
        <v>0.18163690434639354</v>
      </c>
      <c r="D27" s="1">
        <f>0.01*'Table A3'!D29</f>
        <v>0.1928824418021155</v>
      </c>
      <c r="E27" s="1"/>
      <c r="F27" s="1"/>
      <c r="G27" s="1"/>
      <c r="H27" s="1"/>
      <c r="I27" s="1"/>
      <c r="J27" s="1"/>
      <c r="K27" s="1"/>
      <c r="L27" s="1"/>
      <c r="M27" s="1"/>
      <c r="N27" s="1"/>
      <c r="O27" s="1"/>
      <c r="P27" s="1"/>
      <c r="Q27" s="1"/>
      <c r="R27" s="1"/>
      <c r="S27" s="1"/>
      <c r="T27" s="1"/>
    </row>
    <row r="28" spans="1:20" ht="9.75" customHeight="1">
      <c r="A28" s="1">
        <v>1937</v>
      </c>
      <c r="B28" s="1">
        <f>0.01*'Table A1'!D30</f>
        <v>0.16450434286791296</v>
      </c>
      <c r="C28" s="1">
        <f>0.01*'Table A2'!D30</f>
        <v>0.16668356532238626</v>
      </c>
      <c r="D28" s="1">
        <f>0.01*'Table A3'!D30</f>
        <v>0.17149341603070714</v>
      </c>
      <c r="E28" s="1"/>
      <c r="F28" s="1"/>
      <c r="G28" s="1"/>
      <c r="H28" s="1"/>
      <c r="I28" s="1"/>
      <c r="J28" s="1"/>
      <c r="K28" s="1"/>
      <c r="L28" s="1"/>
      <c r="M28" s="1"/>
      <c r="N28" s="1"/>
      <c r="O28" s="1"/>
      <c r="P28" s="1"/>
      <c r="Q28" s="1"/>
      <c r="R28" s="1"/>
      <c r="S28" s="1"/>
      <c r="T28" s="1"/>
    </row>
    <row r="29" spans="1:20" ht="9.75" customHeight="1">
      <c r="A29" s="1">
        <v>1938</v>
      </c>
      <c r="B29" s="1">
        <f>0.01*'Table A1'!D31</f>
        <v>0.1472938302542493</v>
      </c>
      <c r="C29" s="1">
        <f>0.01*'Table A2'!D31</f>
        <v>0.15021531373925681</v>
      </c>
      <c r="D29" s="1">
        <f>0.01*'Table A3'!D31</f>
        <v>0.15754923180145183</v>
      </c>
      <c r="E29" s="1"/>
      <c r="F29" s="1"/>
      <c r="G29" s="1"/>
      <c r="H29" s="1"/>
      <c r="I29" s="1"/>
      <c r="J29" s="1"/>
      <c r="K29" s="1"/>
      <c r="L29" s="1"/>
      <c r="M29" s="1"/>
      <c r="N29" s="1"/>
      <c r="O29" s="1"/>
      <c r="P29" s="1"/>
      <c r="Q29" s="1"/>
      <c r="R29" s="1"/>
      <c r="S29" s="1"/>
      <c r="T29" s="1"/>
    </row>
    <row r="30" spans="1:20" ht="9.75" customHeight="1">
      <c r="A30" s="1">
        <v>1939</v>
      </c>
      <c r="B30" s="1">
        <f>0.01*'Table A1'!D32</f>
        <v>0.15393035953166023</v>
      </c>
      <c r="C30" s="1">
        <f>0.01*'Table A2'!D32</f>
        <v>0.15639193731154669</v>
      </c>
      <c r="D30" s="1">
        <f>0.01*'Table A3'!D32</f>
        <v>0.16175457419534936</v>
      </c>
      <c r="E30" s="1"/>
      <c r="F30" s="1"/>
      <c r="G30" s="1"/>
      <c r="H30" s="1"/>
      <c r="I30" s="1"/>
      <c r="J30" s="1"/>
      <c r="K30" s="1"/>
      <c r="L30" s="1"/>
      <c r="M30" s="1"/>
      <c r="N30" s="1"/>
      <c r="O30" s="1"/>
      <c r="P30" s="1"/>
      <c r="Q30" s="1"/>
      <c r="R30" s="1"/>
      <c r="S30" s="1"/>
      <c r="T30" s="1"/>
    </row>
    <row r="31" spans="1:20" ht="9.75" customHeight="1">
      <c r="A31" s="1">
        <v>1940</v>
      </c>
      <c r="B31" s="1">
        <f>0.01*'Table A1'!D33</f>
        <v>0.15733988074633878</v>
      </c>
      <c r="C31" s="1">
        <f>0.01*'Table A2'!D33</f>
        <v>0.15952586818017742</v>
      </c>
      <c r="D31" s="1">
        <f>0.01*'Table A3'!D33</f>
        <v>0.16478073729414297</v>
      </c>
      <c r="E31" s="1"/>
      <c r="F31" s="1"/>
      <c r="G31" s="1"/>
      <c r="H31" s="1"/>
      <c r="I31" s="1"/>
      <c r="J31" s="1"/>
      <c r="K31" s="1"/>
      <c r="L31" s="1"/>
      <c r="M31" s="1"/>
      <c r="N31" s="1"/>
      <c r="O31" s="1"/>
      <c r="P31" s="1"/>
      <c r="Q31" s="1"/>
      <c r="R31" s="1"/>
      <c r="S31" s="1"/>
      <c r="T31" s="1"/>
    </row>
    <row r="32" spans="1:20" ht="9.75" customHeight="1">
      <c r="A32" s="1">
        <v>1941</v>
      </c>
      <c r="B32" s="1">
        <f>0.01*'Table A1'!D34</f>
        <v>0.15007978377996722</v>
      </c>
      <c r="C32" s="1">
        <f>0.01*'Table A2'!D34</f>
        <v>0.15229235442857444</v>
      </c>
      <c r="D32" s="1">
        <f>0.01*'Table A3'!D34</f>
        <v>0.15785567024243194</v>
      </c>
      <c r="E32" s="1"/>
      <c r="F32" s="1"/>
      <c r="G32" s="1"/>
      <c r="H32" s="1"/>
      <c r="I32" s="1"/>
      <c r="J32" s="1"/>
      <c r="K32" s="1"/>
      <c r="L32" s="1"/>
      <c r="M32" s="1"/>
      <c r="N32" s="1"/>
      <c r="O32" s="1"/>
      <c r="P32" s="1"/>
      <c r="Q32" s="1"/>
      <c r="R32" s="1"/>
      <c r="S32" s="1"/>
      <c r="T32" s="1"/>
    </row>
    <row r="33" spans="1:20" ht="9.75" customHeight="1">
      <c r="A33" s="1">
        <v>1942</v>
      </c>
      <c r="B33" s="1">
        <f>0.01*'Table A1'!D35</f>
        <v>0.12905441063638765</v>
      </c>
      <c r="C33" s="1">
        <f>0.01*'Table A2'!D35</f>
        <v>0.13058792446021689</v>
      </c>
      <c r="D33" s="1">
        <f>0.01*'Table A3'!D35</f>
        <v>0.13428668320893028</v>
      </c>
      <c r="E33" s="1"/>
      <c r="F33" s="1"/>
      <c r="G33" s="1"/>
      <c r="H33" s="1"/>
      <c r="I33" s="1"/>
      <c r="J33" s="1"/>
      <c r="K33" s="1"/>
      <c r="L33" s="1"/>
      <c r="M33" s="1"/>
      <c r="N33" s="1"/>
      <c r="O33" s="1"/>
      <c r="P33" s="1"/>
      <c r="Q33" s="1"/>
      <c r="R33" s="1"/>
      <c r="S33" s="1"/>
      <c r="T33" s="1"/>
    </row>
    <row r="34" spans="1:20" ht="9.75" customHeight="1">
      <c r="A34" s="1">
        <v>1943</v>
      </c>
      <c r="B34" s="1">
        <f>0.01*'Table A1'!D36</f>
        <v>0.11484653721380797</v>
      </c>
      <c r="C34" s="1">
        <f>0.01*'Table A2'!D36</f>
        <v>0.11782071941477495</v>
      </c>
      <c r="D34" s="1">
        <f>0.01*'Table A3'!D36</f>
        <v>0.12309474270890665</v>
      </c>
      <c r="E34" s="1"/>
      <c r="F34" s="1"/>
      <c r="G34" s="1"/>
      <c r="H34" s="1"/>
      <c r="I34" s="1"/>
      <c r="J34" s="1"/>
      <c r="K34" s="1"/>
      <c r="L34" s="1"/>
      <c r="M34" s="1"/>
      <c r="N34" s="1"/>
      <c r="O34" s="1"/>
      <c r="P34" s="1"/>
      <c r="Q34" s="1"/>
      <c r="R34" s="1"/>
      <c r="S34" s="1"/>
      <c r="T34" s="1"/>
    </row>
    <row r="35" spans="1:20" ht="9.75" customHeight="1">
      <c r="A35" s="1">
        <v>1944</v>
      </c>
      <c r="B35" s="1">
        <f>0.01*'Table A1'!D37</f>
        <v>0.10538670000257931</v>
      </c>
      <c r="C35" s="1">
        <f>0.01*'Table A2'!D37</f>
        <v>0.10806195806441325</v>
      </c>
      <c r="D35" s="1">
        <f>0.01*'Table A3'!D37</f>
        <v>0.11280934337188071</v>
      </c>
      <c r="E35" s="1"/>
      <c r="F35" s="1"/>
      <c r="G35" s="1"/>
      <c r="H35" s="1"/>
      <c r="I35" s="1"/>
      <c r="J35" s="1"/>
      <c r="K35" s="1"/>
      <c r="L35" s="1"/>
      <c r="M35" s="1"/>
      <c r="N35" s="1"/>
      <c r="O35" s="1"/>
      <c r="P35" s="1"/>
      <c r="Q35" s="1"/>
      <c r="R35" s="1"/>
      <c r="S35" s="1"/>
      <c r="T35" s="1"/>
    </row>
    <row r="36" spans="1:20" ht="9.75" customHeight="1">
      <c r="A36" s="1">
        <v>1945</v>
      </c>
      <c r="B36" s="1">
        <f>0.01*'Table A1'!D38</f>
        <v>0.11071193948809939</v>
      </c>
      <c r="C36" s="1">
        <f>0.01*'Table A2'!D38</f>
        <v>0.11610649729298242</v>
      </c>
      <c r="D36" s="1">
        <f>0.01*'Table A3'!D38</f>
        <v>0.12515791093689743</v>
      </c>
      <c r="E36" s="1"/>
      <c r="F36" s="1"/>
      <c r="G36" s="1"/>
      <c r="H36" s="1"/>
      <c r="I36" s="1"/>
      <c r="J36" s="1"/>
      <c r="K36" s="1"/>
      <c r="L36" s="1"/>
      <c r="M36" s="1"/>
      <c r="N36" s="1"/>
      <c r="O36" s="1"/>
      <c r="P36" s="1"/>
      <c r="Q36" s="1"/>
      <c r="R36" s="1"/>
      <c r="S36" s="1"/>
      <c r="T36" s="1"/>
    </row>
    <row r="37" spans="1:20" ht="9.75" customHeight="1">
      <c r="A37" s="1">
        <v>1946</v>
      </c>
      <c r="B37" s="1">
        <f>0.01*'Table A1'!D39</f>
        <v>0.11762425770547628</v>
      </c>
      <c r="C37" s="1">
        <f>0.01*'Table A2'!D39</f>
        <v>0.1223474568676558</v>
      </c>
      <c r="D37" s="1">
        <f>0.01*'Table A3'!D39</f>
        <v>0.1327705253334413</v>
      </c>
      <c r="E37" s="1"/>
      <c r="F37" s="1"/>
      <c r="G37" s="1"/>
      <c r="H37" s="1"/>
      <c r="I37" s="1"/>
      <c r="J37" s="1"/>
      <c r="K37" s="1"/>
      <c r="L37" s="1"/>
      <c r="M37" s="1"/>
      <c r="N37" s="1"/>
      <c r="O37" s="1"/>
      <c r="P37" s="1"/>
      <c r="Q37" s="1"/>
      <c r="R37" s="1"/>
      <c r="S37" s="1"/>
      <c r="T37" s="1"/>
    </row>
    <row r="38" spans="1:20" ht="9.75" customHeight="1">
      <c r="A38" s="1">
        <v>1947</v>
      </c>
      <c r="B38" s="1">
        <f>0.01*'Table A1'!D40</f>
        <v>0.10953835923874256</v>
      </c>
      <c r="C38" s="1">
        <f>0.01*'Table A2'!D40</f>
        <v>0.11253937148418819</v>
      </c>
      <c r="D38" s="1">
        <f>0.01*'Table A3'!D40</f>
        <v>0.11955055203166751</v>
      </c>
      <c r="E38" s="1"/>
      <c r="F38" s="1"/>
      <c r="G38" s="1"/>
      <c r="H38" s="1"/>
      <c r="I38" s="1"/>
      <c r="J38" s="1"/>
      <c r="K38" s="1"/>
      <c r="L38" s="1"/>
      <c r="M38" s="1"/>
      <c r="N38" s="1"/>
      <c r="O38" s="1"/>
      <c r="P38" s="1"/>
      <c r="Q38" s="1"/>
      <c r="R38" s="1"/>
      <c r="S38" s="1"/>
      <c r="T38" s="1"/>
    </row>
    <row r="39" spans="1:20" ht="9.75" customHeight="1">
      <c r="A39" s="1">
        <v>1948</v>
      </c>
      <c r="B39" s="1">
        <f>0.01*'Table A1'!D41</f>
        <v>0.11269872474143945</v>
      </c>
      <c r="C39" s="1">
        <f>0.01*'Table A2'!D41</f>
        <v>0.11574134122992029</v>
      </c>
      <c r="D39" s="1">
        <f>0.01*'Table A3'!D41</f>
        <v>0.12242600017043001</v>
      </c>
      <c r="E39" s="1"/>
      <c r="F39" s="1"/>
      <c r="G39" s="1"/>
      <c r="H39" s="1"/>
      <c r="I39" s="1"/>
      <c r="J39" s="1"/>
      <c r="K39" s="1"/>
      <c r="L39" s="1"/>
      <c r="M39" s="1"/>
      <c r="N39" s="1"/>
      <c r="O39" s="1"/>
      <c r="P39" s="1"/>
      <c r="Q39" s="1"/>
      <c r="R39" s="1"/>
      <c r="S39" s="1"/>
      <c r="T39" s="1"/>
    </row>
    <row r="40" spans="1:20" ht="9.75" customHeight="1">
      <c r="A40" s="1">
        <v>1949</v>
      </c>
      <c r="B40" s="1">
        <f>0.01*'Table A1'!D42</f>
        <v>0.10946064706587993</v>
      </c>
      <c r="C40" s="1">
        <f>0.01*'Table A2'!D42</f>
        <v>0.11192658949013407</v>
      </c>
      <c r="D40" s="1">
        <f>0.01*'Table A3'!D42</f>
        <v>0.11726960080682737</v>
      </c>
      <c r="E40" s="1"/>
      <c r="F40" s="1"/>
      <c r="G40" s="1"/>
      <c r="H40" s="1"/>
      <c r="I40" s="1"/>
      <c r="J40" s="1"/>
      <c r="K40" s="1"/>
      <c r="L40" s="1"/>
      <c r="M40" s="1"/>
      <c r="N40" s="1"/>
      <c r="O40" s="1"/>
      <c r="P40" s="1"/>
      <c r="Q40" s="1"/>
      <c r="R40" s="1"/>
      <c r="S40" s="1"/>
      <c r="T40" s="1"/>
    </row>
    <row r="41" spans="1:20" ht="9.75" customHeight="1">
      <c r="A41" s="1">
        <v>1950</v>
      </c>
      <c r="B41" s="1">
        <f>0.01*'Table A1'!D43</f>
        <v>0.11360065498282972</v>
      </c>
      <c r="C41" s="1">
        <f>0.01*'Table A2'!D43</f>
        <v>0.11913518019239615</v>
      </c>
      <c r="D41" s="1">
        <f>0.01*'Table A3'!D43</f>
        <v>0.12819535039978586</v>
      </c>
      <c r="E41" s="1"/>
      <c r="F41" s="1"/>
      <c r="G41" s="1"/>
      <c r="H41" s="1"/>
      <c r="I41" s="1"/>
      <c r="J41" s="1"/>
      <c r="K41" s="1"/>
      <c r="L41" s="1"/>
      <c r="M41" s="1"/>
      <c r="N41" s="1"/>
      <c r="O41" s="1"/>
      <c r="P41" s="1"/>
      <c r="Q41" s="1"/>
      <c r="R41" s="1"/>
      <c r="S41" s="1"/>
      <c r="T41" s="1"/>
    </row>
    <row r="42" spans="1:20" ht="9.75" customHeight="1">
      <c r="A42" s="1">
        <v>1951</v>
      </c>
      <c r="B42" s="1">
        <f>0.01*'Table A1'!D44</f>
        <v>0.10518335555718981</v>
      </c>
      <c r="C42" s="1">
        <f>0.01*'Table A2'!D44</f>
        <v>0.10978715248937217</v>
      </c>
      <c r="D42" s="1">
        <f>0.01*'Table A3'!D44</f>
        <v>0.11787105144922104</v>
      </c>
      <c r="E42" s="1"/>
      <c r="F42" s="1"/>
      <c r="G42" s="1"/>
      <c r="H42" s="1"/>
      <c r="I42" s="1"/>
      <c r="J42" s="1"/>
      <c r="K42" s="1"/>
      <c r="L42" s="1"/>
      <c r="M42" s="1"/>
      <c r="N42" s="1"/>
      <c r="O42" s="1"/>
      <c r="P42" s="1"/>
      <c r="Q42" s="1"/>
      <c r="R42" s="1"/>
      <c r="S42" s="1"/>
      <c r="T42" s="1"/>
    </row>
    <row r="43" spans="1:20" ht="9.75" customHeight="1">
      <c r="A43" s="1">
        <v>1952</v>
      </c>
      <c r="B43" s="1">
        <f>0.01*'Table A1'!D45</f>
        <v>9.7583202165547417E-2</v>
      </c>
      <c r="C43" s="1">
        <f>0.01*'Table A2'!D45</f>
        <v>0.1013276417274024</v>
      </c>
      <c r="D43" s="1">
        <f>0.01*'Table A3'!D45</f>
        <v>0.1079087598547829</v>
      </c>
      <c r="E43" s="1"/>
      <c r="F43" s="1"/>
      <c r="G43" s="1"/>
      <c r="H43" s="1"/>
      <c r="I43" s="1"/>
      <c r="J43" s="1"/>
      <c r="K43" s="1"/>
      <c r="L43" s="1"/>
      <c r="M43" s="1"/>
      <c r="N43" s="1"/>
      <c r="O43" s="1"/>
      <c r="P43" s="1"/>
      <c r="Q43" s="1"/>
      <c r="R43" s="1"/>
      <c r="S43" s="1"/>
      <c r="T43" s="1"/>
    </row>
    <row r="44" spans="1:20" ht="9.75" customHeight="1">
      <c r="A44" s="1">
        <v>1953</v>
      </c>
      <c r="B44" s="1">
        <f>0.01*'Table A1'!D46</f>
        <v>9.081089770218638E-2</v>
      </c>
      <c r="C44" s="1">
        <f>0.01*'Table A2'!D46</f>
        <v>9.3735142511489331E-2</v>
      </c>
      <c r="D44" s="1">
        <f>0.01*'Table A3'!D46</f>
        <v>9.9018850353359431E-2</v>
      </c>
      <c r="E44" s="1"/>
      <c r="F44" s="1"/>
      <c r="G44" s="1"/>
      <c r="H44" s="1"/>
      <c r="I44" s="1"/>
      <c r="J44" s="1"/>
      <c r="K44" s="1"/>
      <c r="L44" s="1"/>
      <c r="M44" s="1"/>
      <c r="N44" s="1"/>
      <c r="O44" s="1"/>
      <c r="P44" s="1"/>
      <c r="Q44" s="1"/>
      <c r="R44" s="1"/>
      <c r="S44" s="1"/>
      <c r="T44" s="1"/>
    </row>
    <row r="45" spans="1:20" ht="9.75" customHeight="1">
      <c r="A45" s="1">
        <v>1954</v>
      </c>
      <c r="B45" s="1">
        <f>0.01*'Table A1'!D47</f>
        <v>9.3904559145803049E-2</v>
      </c>
      <c r="C45" s="1">
        <f>0.01*'Table A2'!D47</f>
        <v>9.9151678274066304E-2</v>
      </c>
      <c r="D45" s="1">
        <f>0.01*'Table A3'!D47</f>
        <v>0.10773561804160744</v>
      </c>
      <c r="E45" s="1"/>
      <c r="F45" s="1"/>
      <c r="G45" s="1"/>
      <c r="H45" s="1"/>
      <c r="I45" s="1"/>
      <c r="J45" s="1"/>
      <c r="K45" s="1"/>
      <c r="L45" s="1"/>
      <c r="M45" s="1"/>
      <c r="N45" s="1"/>
      <c r="O45" s="1"/>
      <c r="P45" s="1"/>
      <c r="Q45" s="1"/>
      <c r="R45" s="1"/>
      <c r="S45" s="1"/>
      <c r="T45" s="1"/>
    </row>
    <row r="46" spans="1:20" ht="9.75" customHeight="1">
      <c r="A46" s="1">
        <v>1955</v>
      </c>
      <c r="B46" s="1">
        <f>0.01*'Table A1'!D48</f>
        <v>9.1805282675712654E-2</v>
      </c>
      <c r="C46" s="1">
        <f>0.01*'Table A2'!D48</f>
        <v>9.9238198902372815E-2</v>
      </c>
      <c r="D46" s="1">
        <f>0.01*'Table A3'!D48</f>
        <v>0.11057545520131828</v>
      </c>
      <c r="E46" s="1"/>
      <c r="F46" s="1"/>
      <c r="G46" s="1"/>
      <c r="H46" s="1"/>
      <c r="I46" s="1"/>
      <c r="J46" s="1"/>
      <c r="K46" s="1"/>
      <c r="L46" s="1"/>
      <c r="M46" s="1"/>
      <c r="N46" s="1"/>
      <c r="O46" s="1"/>
      <c r="P46" s="1"/>
      <c r="Q46" s="1"/>
      <c r="R46" s="1"/>
      <c r="S46" s="1"/>
      <c r="T46" s="1"/>
    </row>
    <row r="47" spans="1:20" ht="9.75" customHeight="1">
      <c r="A47" s="1">
        <v>1956</v>
      </c>
      <c r="B47" s="1">
        <f>0.01*'Table A1'!D49</f>
        <v>9.0869757576587148E-2</v>
      </c>
      <c r="C47" s="1">
        <f>0.01*'Table A2'!D49</f>
        <v>9.6831669721870656E-2</v>
      </c>
      <c r="D47" s="1">
        <f>0.01*'Table A3'!D49</f>
        <v>0.10672081713296967</v>
      </c>
      <c r="E47" s="1"/>
      <c r="F47" s="1"/>
      <c r="G47" s="1"/>
      <c r="H47" s="1"/>
      <c r="I47" s="1"/>
      <c r="J47" s="1"/>
      <c r="K47" s="1"/>
      <c r="L47" s="1"/>
      <c r="M47" s="1"/>
      <c r="N47" s="1"/>
      <c r="O47" s="1"/>
      <c r="P47" s="1"/>
      <c r="Q47" s="1"/>
      <c r="R47" s="1"/>
      <c r="S47" s="1"/>
      <c r="T47" s="1"/>
    </row>
    <row r="48" spans="1:20" ht="9.75" customHeight="1">
      <c r="A48" s="1">
        <v>1957</v>
      </c>
      <c r="B48" s="1">
        <f>0.01*'Table A1'!D50</f>
        <v>8.9818851566021526E-2</v>
      </c>
      <c r="C48" s="1">
        <f>0.01*'Table A2'!D50</f>
        <v>9.417666913272188E-2</v>
      </c>
      <c r="D48" s="1">
        <f>0.01*'Table A3'!D50</f>
        <v>0.10160969512973962</v>
      </c>
      <c r="E48" s="1"/>
      <c r="F48" s="1"/>
      <c r="G48" s="1"/>
      <c r="H48" s="1"/>
      <c r="I48" s="1"/>
      <c r="J48" s="1"/>
      <c r="K48" s="1"/>
      <c r="L48" s="1"/>
      <c r="M48" s="1"/>
      <c r="N48" s="1"/>
      <c r="O48" s="1"/>
      <c r="P48" s="1"/>
      <c r="Q48" s="1"/>
      <c r="R48" s="1"/>
      <c r="S48" s="1"/>
      <c r="T48" s="1"/>
    </row>
    <row r="49" spans="1:20" ht="9.75" customHeight="1">
      <c r="A49" s="1">
        <v>1958</v>
      </c>
      <c r="B49" s="1">
        <f>0.01*'Table A1'!D51</f>
        <v>8.8335735001955892E-2</v>
      </c>
      <c r="C49" s="1">
        <f>0.01*'Table A2'!D51</f>
        <v>9.3502204205012929E-2</v>
      </c>
      <c r="D49" s="1">
        <f>0.01*'Table A3'!D51</f>
        <v>0.10205745453581454</v>
      </c>
      <c r="E49" s="1"/>
      <c r="F49" s="1"/>
      <c r="G49" s="1"/>
      <c r="H49" s="1"/>
      <c r="I49" s="1"/>
      <c r="J49" s="1"/>
      <c r="K49" s="1"/>
      <c r="L49" s="1"/>
      <c r="M49" s="1"/>
      <c r="N49" s="1"/>
      <c r="O49" s="1"/>
      <c r="P49" s="1"/>
      <c r="Q49" s="1"/>
      <c r="R49" s="1"/>
      <c r="S49" s="1"/>
      <c r="T49" s="1"/>
    </row>
    <row r="50" spans="1:20" ht="9.75" customHeight="1">
      <c r="A50" s="1">
        <v>1959</v>
      </c>
      <c r="B50" s="1">
        <f>0.01*'Table A1'!D52</f>
        <v>8.7478520785266911E-2</v>
      </c>
      <c r="C50" s="1">
        <f>0.01*'Table A2'!D52</f>
        <v>9.4931982856731878E-2</v>
      </c>
      <c r="D50" s="1">
        <f>0.01*'Table A3'!D52</f>
        <v>0.1064744460659322</v>
      </c>
      <c r="E50" s="1"/>
      <c r="F50" s="1"/>
      <c r="G50" s="1"/>
      <c r="H50" s="1"/>
      <c r="I50" s="1"/>
      <c r="J50" s="1"/>
      <c r="K50" s="1"/>
      <c r="L50" s="1"/>
      <c r="M50" s="1"/>
      <c r="N50" s="1"/>
      <c r="O50" s="1"/>
      <c r="P50" s="1"/>
      <c r="Q50" s="1"/>
      <c r="R50" s="1"/>
      <c r="S50" s="1"/>
      <c r="T50" s="1"/>
    </row>
    <row r="51" spans="1:20" ht="9.75" customHeight="1">
      <c r="A51" s="1">
        <v>1960</v>
      </c>
      <c r="B51" s="1">
        <f>0.01*'Table A1'!D53</f>
        <v>8.3565900921357628E-2</v>
      </c>
      <c r="C51" s="1">
        <f>0.01*'Table A2'!D53</f>
        <v>9.0105832408147998E-2</v>
      </c>
      <c r="D51" s="1">
        <f>0.01*'Table A3'!D53</f>
        <v>0.10034579956956322</v>
      </c>
      <c r="E51" s="1"/>
      <c r="F51" s="1"/>
      <c r="G51" s="1"/>
      <c r="H51" s="1"/>
      <c r="I51" s="1"/>
      <c r="J51" s="1"/>
      <c r="K51" s="1"/>
      <c r="L51" s="1"/>
      <c r="M51" s="1"/>
      <c r="N51" s="1"/>
      <c r="O51" s="1"/>
      <c r="P51" s="1"/>
      <c r="Q51" s="1"/>
      <c r="R51" s="1"/>
      <c r="S51" s="1"/>
      <c r="T51" s="1"/>
    </row>
    <row r="52" spans="1:20" ht="9.75" customHeight="1">
      <c r="A52" s="1">
        <v>1961</v>
      </c>
      <c r="B52" s="1">
        <f>0.01*'Table A1'!D54</f>
        <v>8.3376005383909949E-2</v>
      </c>
      <c r="C52" s="1">
        <f>0.01*'Table A2'!D54</f>
        <v>9.2444206572269622E-2</v>
      </c>
      <c r="D52" s="1">
        <f>0.01*'Table A3'!D54</f>
        <v>0.10640656153200087</v>
      </c>
      <c r="E52" s="1"/>
      <c r="F52" s="1"/>
      <c r="G52" s="1"/>
      <c r="H52" s="1"/>
      <c r="I52" s="1"/>
      <c r="J52" s="1"/>
      <c r="K52" s="1"/>
      <c r="L52" s="1"/>
      <c r="M52" s="1"/>
      <c r="N52" s="1"/>
      <c r="O52" s="1"/>
      <c r="P52" s="1"/>
      <c r="Q52" s="1"/>
      <c r="R52" s="1"/>
      <c r="S52" s="1"/>
      <c r="T52" s="1"/>
    </row>
    <row r="53" spans="1:20" ht="9.75" customHeight="1">
      <c r="A53" s="1">
        <v>1962</v>
      </c>
      <c r="B53" s="1">
        <f>0.01*'Table A1'!D55</f>
        <v>8.2736755670745551E-2</v>
      </c>
      <c r="C53" s="1">
        <f>0.01*'Table A2'!D55</f>
        <v>8.9177964232870735E-2</v>
      </c>
      <c r="D53" s="1">
        <f>0.01*'Table A3'!D55</f>
        <v>9.9499062481040373E-2</v>
      </c>
      <c r="E53" s="1"/>
      <c r="F53" s="1"/>
      <c r="G53" s="1"/>
      <c r="H53" s="1"/>
      <c r="I53" s="1"/>
      <c r="J53" s="1"/>
      <c r="K53" s="1"/>
      <c r="L53" s="1"/>
      <c r="M53" s="1"/>
      <c r="N53" s="1"/>
      <c r="O53" s="1"/>
      <c r="P53" s="1"/>
      <c r="Q53" s="1"/>
      <c r="R53" s="1"/>
      <c r="S53" s="1"/>
      <c r="T53" s="1"/>
    </row>
    <row r="54" spans="1:20" ht="9.75" customHeight="1">
      <c r="A54" s="1">
        <v>1963</v>
      </c>
      <c r="B54" s="1">
        <f>0.01*'Table A1'!D56</f>
        <v>8.1639366576136144E-2</v>
      </c>
      <c r="C54" s="1">
        <f>0.01*'Table A2'!D56</f>
        <v>8.8607620182328192E-2</v>
      </c>
      <c r="D54" s="1">
        <f>0.01*'Table A3'!D56</f>
        <v>9.91651029594353E-2</v>
      </c>
      <c r="E54" s="1"/>
      <c r="F54" s="1"/>
      <c r="G54" s="1"/>
      <c r="H54" s="1"/>
      <c r="I54" s="1"/>
      <c r="J54" s="1"/>
      <c r="K54" s="1"/>
      <c r="L54" s="1"/>
      <c r="M54" s="1"/>
      <c r="N54" s="1"/>
      <c r="O54" s="1"/>
      <c r="P54" s="1"/>
      <c r="Q54" s="1"/>
      <c r="R54" s="1"/>
      <c r="S54" s="1"/>
      <c r="T54" s="1"/>
    </row>
    <row r="55" spans="1:20" ht="9.75" customHeight="1">
      <c r="A55" s="1">
        <v>1964</v>
      </c>
      <c r="B55" s="1">
        <f>0.01*'Table A1'!D57</f>
        <v>8.0207510462667719E-2</v>
      </c>
      <c r="C55" s="1">
        <f>0.01*'Table A2'!D57</f>
        <v>9.1037087301424735E-2</v>
      </c>
      <c r="D55" s="1">
        <f>0.01*'Table A3'!D57</f>
        <v>0.10479103530661327</v>
      </c>
      <c r="E55" s="1"/>
      <c r="F55" s="1"/>
      <c r="G55" s="1"/>
      <c r="H55" s="1"/>
      <c r="I55" s="1"/>
      <c r="J55" s="1"/>
      <c r="K55" s="1"/>
      <c r="L55" s="1"/>
      <c r="M55" s="1"/>
      <c r="N55" s="1"/>
      <c r="O55" s="1"/>
      <c r="P55" s="1"/>
      <c r="Q55" s="1"/>
      <c r="R55" s="1"/>
      <c r="S55" s="1"/>
      <c r="T55" s="1"/>
    </row>
    <row r="56" spans="1:20" ht="9.75" customHeight="1">
      <c r="A56" s="1">
        <v>1965</v>
      </c>
      <c r="B56" s="1">
        <f>0.01*'Table A1'!D58</f>
        <v>8.0650646944014873E-2</v>
      </c>
      <c r="C56" s="1">
        <f>0.01*'Table A2'!D58</f>
        <v>9.3038000414193717E-2</v>
      </c>
      <c r="D56" s="1">
        <f>0.01*'Table A3'!D58</f>
        <v>0.10891912753229198</v>
      </c>
      <c r="E56" s="1"/>
      <c r="F56" s="1"/>
      <c r="G56" s="1"/>
      <c r="H56" s="1"/>
      <c r="I56" s="1"/>
      <c r="J56" s="1"/>
      <c r="K56" s="1"/>
      <c r="L56" s="1"/>
      <c r="M56" s="1"/>
      <c r="N56" s="1"/>
      <c r="O56" s="1"/>
      <c r="P56" s="1"/>
      <c r="Q56" s="1"/>
      <c r="R56" s="1"/>
      <c r="S56" s="1"/>
      <c r="T56" s="1"/>
    </row>
    <row r="57" spans="1:20" ht="9.75" customHeight="1">
      <c r="A57" s="1">
        <v>1966</v>
      </c>
      <c r="B57" s="1">
        <f>0.01*'Table A1'!D59</f>
        <v>8.3681843007293186E-2</v>
      </c>
      <c r="C57" s="1">
        <f>0.01*'Table A2'!D59</f>
        <v>9.4211121977307091E-2</v>
      </c>
      <c r="D57" s="1">
        <f>0.01*'Table A3'!D59</f>
        <v>0.10175256812339699</v>
      </c>
      <c r="E57" s="1"/>
      <c r="F57" s="1"/>
      <c r="G57" s="1"/>
      <c r="H57" s="1"/>
      <c r="I57" s="1"/>
      <c r="J57" s="1"/>
      <c r="K57" s="1"/>
      <c r="L57" s="1"/>
      <c r="M57" s="1"/>
      <c r="N57" s="1"/>
      <c r="O57" s="1"/>
      <c r="P57" s="1"/>
      <c r="Q57" s="1"/>
      <c r="R57" s="1"/>
      <c r="S57" s="1"/>
      <c r="T57" s="1"/>
    </row>
    <row r="58" spans="1:20" ht="9.75" customHeight="1">
      <c r="A58" s="1">
        <v>1967</v>
      </c>
      <c r="B58" s="1">
        <f>0.01*'Table A1'!D60</f>
        <v>8.4253319526665718E-2</v>
      </c>
      <c r="C58" s="1">
        <f>0.01*'Table A2'!D60</f>
        <v>9.83155222315856E-2</v>
      </c>
      <c r="D58" s="1">
        <f>0.01*'Table A3'!D60</f>
        <v>0.10737541914934186</v>
      </c>
      <c r="E58" s="1"/>
      <c r="F58" s="1"/>
      <c r="G58" s="1"/>
      <c r="H58" s="1"/>
      <c r="I58" s="1"/>
      <c r="J58" s="1"/>
      <c r="K58" s="1"/>
      <c r="L58" s="1"/>
      <c r="M58" s="1"/>
      <c r="N58" s="1"/>
      <c r="O58" s="1"/>
      <c r="P58" s="1"/>
      <c r="Q58" s="1"/>
      <c r="R58" s="1"/>
      <c r="S58" s="1"/>
      <c r="T58" s="1"/>
    </row>
    <row r="59" spans="1:20" ht="9.75" customHeight="1">
      <c r="A59" s="1">
        <v>1968</v>
      </c>
      <c r="B59" s="1">
        <f>0.01*'Table A1'!D61</f>
        <v>8.3519414859066651E-2</v>
      </c>
      <c r="C59" s="1">
        <f>0.01*'Table A2'!D61</f>
        <v>0.10071040556088344</v>
      </c>
      <c r="D59" s="1">
        <f>0.01*'Table A3'!D61</f>
        <v>0.11212838574441929</v>
      </c>
      <c r="E59" s="1"/>
      <c r="F59" s="1"/>
      <c r="G59" s="1"/>
      <c r="H59" s="1"/>
      <c r="I59" s="1"/>
      <c r="J59" s="1"/>
      <c r="K59" s="1"/>
      <c r="L59" s="1"/>
      <c r="M59" s="1"/>
      <c r="N59" s="1"/>
      <c r="O59" s="1"/>
      <c r="P59" s="1"/>
      <c r="Q59" s="1"/>
      <c r="R59" s="1"/>
      <c r="S59" s="1"/>
      <c r="T59" s="1"/>
    </row>
    <row r="60" spans="1:20" ht="9.75" customHeight="1">
      <c r="A60" s="1">
        <v>1969</v>
      </c>
      <c r="B60" s="1">
        <f>0.01*'Table A1'!D62</f>
        <v>8.0174220214230291E-2</v>
      </c>
      <c r="C60" s="1">
        <f>0.01*'Table A2'!D62</f>
        <v>9.4004230313392875E-2</v>
      </c>
      <c r="D60" s="1">
        <f>0.01*'Table A3'!D62</f>
        <v>0.10351497284479398</v>
      </c>
      <c r="E60" s="1"/>
      <c r="F60" s="1"/>
      <c r="G60" s="1"/>
      <c r="H60" s="1"/>
      <c r="I60" s="1"/>
      <c r="J60" s="1"/>
      <c r="K60" s="1"/>
      <c r="L60" s="1"/>
      <c r="M60" s="1"/>
      <c r="N60" s="1"/>
      <c r="O60" s="1"/>
      <c r="P60" s="1"/>
      <c r="Q60" s="1"/>
      <c r="R60" s="1"/>
      <c r="S60" s="1"/>
      <c r="T60" s="1"/>
    </row>
    <row r="61" spans="1:20" ht="9.75" customHeight="1">
      <c r="A61" s="1">
        <v>1970</v>
      </c>
      <c r="B61" s="1">
        <f>0.01*'Table A1'!D63</f>
        <v>7.8038458864426299E-2</v>
      </c>
      <c r="C61" s="1">
        <f>0.01*'Table A2'!D63</f>
        <v>8.437896345332592E-2</v>
      </c>
      <c r="D61" s="1">
        <f>0.01*'Table A3'!D63</f>
        <v>9.0252864935986624E-2</v>
      </c>
      <c r="E61" s="1"/>
      <c r="F61" s="1"/>
      <c r="G61" s="1"/>
      <c r="H61" s="1"/>
      <c r="I61" s="1"/>
      <c r="J61" s="1"/>
      <c r="K61" s="1"/>
      <c r="L61" s="1"/>
      <c r="M61" s="1"/>
      <c r="N61" s="1"/>
      <c r="O61" s="1"/>
      <c r="P61" s="1"/>
      <c r="Q61" s="1"/>
      <c r="R61" s="1"/>
      <c r="S61" s="1"/>
      <c r="T61" s="1"/>
    </row>
    <row r="62" spans="1:20" ht="9.75" customHeight="1">
      <c r="A62" s="1">
        <v>1971</v>
      </c>
      <c r="B62" s="1">
        <f>0.01*'Table A1'!D64</f>
        <v>7.7860816660916821E-2</v>
      </c>
      <c r="C62" s="1">
        <f>0.01*'Table A2'!D64</f>
        <v>8.6532162950564581E-2</v>
      </c>
      <c r="D62" s="1">
        <f>0.01*'Table A3'!D64</f>
        <v>9.3990561168937559E-2</v>
      </c>
      <c r="E62" s="1"/>
      <c r="F62" s="1"/>
      <c r="G62" s="1"/>
      <c r="H62" s="1"/>
      <c r="I62" s="1"/>
      <c r="J62" s="1"/>
      <c r="K62" s="1"/>
      <c r="L62" s="1"/>
      <c r="M62" s="1"/>
      <c r="N62" s="1"/>
      <c r="O62" s="1"/>
      <c r="P62" s="1"/>
      <c r="Q62" s="1"/>
      <c r="R62" s="1"/>
      <c r="S62" s="1"/>
      <c r="T62" s="1"/>
    </row>
    <row r="63" spans="1:20" ht="9.75" customHeight="1">
      <c r="A63" s="1">
        <v>1972</v>
      </c>
      <c r="B63" s="1">
        <f>0.01*'Table A1'!D65</f>
        <v>7.7541268798518803E-2</v>
      </c>
      <c r="C63" s="1">
        <f>0.01*'Table A2'!D65</f>
        <v>8.7008334911934548E-2</v>
      </c>
      <c r="D63" s="1">
        <f>0.01*'Table A3'!D65</f>
        <v>9.6377083451862661E-2</v>
      </c>
      <c r="E63" s="1"/>
      <c r="F63" s="1"/>
      <c r="G63" s="1"/>
      <c r="H63" s="1"/>
      <c r="I63" s="1"/>
      <c r="J63" s="1"/>
      <c r="K63" s="1"/>
      <c r="L63" s="1"/>
      <c r="M63" s="1"/>
      <c r="N63" s="1"/>
      <c r="O63" s="1"/>
      <c r="P63" s="1"/>
      <c r="Q63" s="1"/>
      <c r="R63" s="1"/>
      <c r="S63" s="1"/>
      <c r="T63" s="1"/>
    </row>
    <row r="64" spans="1:20" ht="9.75" customHeight="1">
      <c r="A64" s="1">
        <v>1973</v>
      </c>
      <c r="B64" s="1">
        <f>0.01*'Table A1'!D66</f>
        <v>7.7419961675539467E-2</v>
      </c>
      <c r="C64" s="1">
        <f>0.01*'Table A2'!D66</f>
        <v>8.3408372023335953E-2</v>
      </c>
      <c r="D64" s="1">
        <f>0.01*'Table A3'!D66</f>
        <v>9.1624623453135767E-2</v>
      </c>
      <c r="E64" s="1"/>
      <c r="F64" s="1"/>
      <c r="G64" s="1"/>
      <c r="H64" s="1"/>
      <c r="I64" s="1"/>
      <c r="J64" s="1"/>
      <c r="K64" s="1"/>
      <c r="L64" s="1"/>
      <c r="M64" s="1"/>
      <c r="N64" s="1"/>
      <c r="O64" s="1"/>
      <c r="P64" s="1"/>
      <c r="Q64" s="1"/>
      <c r="R64" s="1"/>
      <c r="S64" s="1"/>
      <c r="T64" s="1"/>
    </row>
    <row r="65" spans="1:20" ht="9.75" customHeight="1">
      <c r="A65" s="1">
        <v>1974</v>
      </c>
      <c r="B65" s="1">
        <f>0.01*'Table A1'!D67</f>
        <v>8.1236189170857828E-2</v>
      </c>
      <c r="C65" s="1">
        <f>0.01*'Table A2'!D67</f>
        <v>8.5290385295910306E-2</v>
      </c>
      <c r="D65" s="1">
        <f>0.01*'Table A3'!D67</f>
        <v>9.1224292172255347E-2</v>
      </c>
      <c r="E65" s="1"/>
      <c r="F65" s="1"/>
      <c r="G65" s="1"/>
      <c r="H65" s="1"/>
      <c r="I65" s="1"/>
      <c r="J65" s="1"/>
      <c r="K65" s="1"/>
      <c r="L65" s="1"/>
      <c r="M65" s="1"/>
      <c r="N65" s="1"/>
      <c r="O65" s="1"/>
      <c r="P65" s="1"/>
      <c r="Q65" s="1"/>
      <c r="R65" s="1"/>
      <c r="S65" s="1"/>
      <c r="T65" s="1"/>
    </row>
    <row r="66" spans="1:20" ht="9.75" customHeight="1">
      <c r="A66" s="1">
        <v>1975</v>
      </c>
      <c r="B66" s="1">
        <f>0.01*'Table A1'!D68</f>
        <v>8.0058801501615692E-2</v>
      </c>
      <c r="C66" s="1">
        <f>0.01*'Table A2'!D68</f>
        <v>8.3664366142884583E-2</v>
      </c>
      <c r="D66" s="1">
        <f>0.01*'Table A3'!D68</f>
        <v>8.8726726034525638E-2</v>
      </c>
      <c r="E66" s="1"/>
      <c r="F66" s="1"/>
      <c r="G66" s="1"/>
      <c r="H66" s="1"/>
      <c r="I66" s="1"/>
      <c r="J66" s="1"/>
      <c r="K66" s="1"/>
      <c r="L66" s="1"/>
      <c r="M66" s="1"/>
      <c r="N66" s="1"/>
      <c r="O66" s="1"/>
      <c r="P66" s="1"/>
      <c r="Q66" s="1"/>
      <c r="R66" s="1"/>
      <c r="S66" s="1"/>
      <c r="T66" s="1"/>
    </row>
    <row r="67" spans="1:20" ht="9.75" customHeight="1">
      <c r="A67" s="1">
        <v>1976</v>
      </c>
      <c r="B67" s="1">
        <f>0.01*'Table A1'!D69</f>
        <v>7.8891961987813494E-2</v>
      </c>
      <c r="C67" s="1">
        <f>0.01*'Table A2'!D69</f>
        <v>8.3258655587151509E-2</v>
      </c>
      <c r="D67" s="1">
        <f>0.01*'Table A3'!D69</f>
        <v>8.8608851388069065E-2</v>
      </c>
      <c r="E67" s="1"/>
      <c r="F67" s="1"/>
      <c r="G67" s="1"/>
      <c r="H67" s="1"/>
      <c r="I67" s="1"/>
      <c r="J67" s="1"/>
      <c r="K67" s="1"/>
      <c r="L67" s="1"/>
      <c r="M67" s="1"/>
      <c r="N67" s="1"/>
      <c r="O67" s="1"/>
      <c r="P67" s="1"/>
      <c r="Q67" s="1"/>
      <c r="R67" s="1"/>
      <c r="S67" s="1"/>
      <c r="T67" s="1"/>
    </row>
    <row r="68" spans="1:20" ht="9.75" customHeight="1">
      <c r="A68" s="1">
        <v>1977</v>
      </c>
      <c r="B68" s="1">
        <f>0.01*'Table A1'!D70</f>
        <v>7.8992263574060792E-2</v>
      </c>
      <c r="C68" s="1">
        <f>0.01*'Table A2'!D70</f>
        <v>8.3637714427930984E-2</v>
      </c>
      <c r="D68" s="1">
        <f>0.01*'Table A3'!D70</f>
        <v>9.0251178846532942E-2</v>
      </c>
      <c r="E68" s="1"/>
      <c r="F68" s="1"/>
      <c r="G68" s="1"/>
      <c r="H68" s="1"/>
      <c r="I68" s="1"/>
      <c r="J68" s="1"/>
      <c r="K68" s="1"/>
      <c r="L68" s="1"/>
      <c r="M68" s="1"/>
      <c r="N68" s="1"/>
      <c r="O68" s="1"/>
      <c r="P68" s="1"/>
      <c r="Q68" s="1"/>
      <c r="R68" s="1"/>
      <c r="S68" s="1"/>
      <c r="T68" s="1"/>
    </row>
    <row r="69" spans="1:20" ht="9.75" customHeight="1">
      <c r="A69" s="1">
        <v>1978</v>
      </c>
      <c r="B69" s="1">
        <f>0.01*'Table A1'!D71</f>
        <v>7.9526089866496272E-2</v>
      </c>
      <c r="C69" s="1">
        <f>0.01*'Table A2'!D71</f>
        <v>8.3597660274637844E-2</v>
      </c>
      <c r="D69" s="1">
        <f>0.01*'Table A3'!D71</f>
        <v>8.950521311798669E-2</v>
      </c>
      <c r="E69" s="145"/>
      <c r="F69" s="145"/>
      <c r="G69" s="145"/>
      <c r="H69" s="145"/>
      <c r="I69" s="145"/>
      <c r="J69" s="1"/>
      <c r="K69" s="1"/>
      <c r="L69" s="1"/>
      <c r="M69" s="1"/>
      <c r="N69" s="1"/>
      <c r="O69" s="1"/>
      <c r="P69" s="1"/>
      <c r="Q69" s="1"/>
      <c r="R69" s="1"/>
      <c r="S69" s="1"/>
      <c r="T69" s="1"/>
    </row>
    <row r="70" spans="1:20" ht="9.75" customHeight="1">
      <c r="A70" s="1">
        <v>1979</v>
      </c>
      <c r="B70" s="1">
        <f>0.01*'Table A1'!D72</f>
        <v>8.0324098037332953E-2</v>
      </c>
      <c r="C70" s="1">
        <f>0.01*'Table A2'!D72</f>
        <v>8.9960423031537951E-2</v>
      </c>
      <c r="D70" s="1">
        <f>0.01*'Table A3'!D72</f>
        <v>9.957698470951884E-2</v>
      </c>
      <c r="E70" s="145"/>
      <c r="F70" s="145"/>
      <c r="G70" s="145"/>
      <c r="H70" s="145"/>
      <c r="I70" s="145"/>
      <c r="J70" s="1"/>
      <c r="K70" s="1"/>
      <c r="L70" s="1"/>
      <c r="M70" s="1"/>
      <c r="N70" s="1"/>
      <c r="O70" s="1"/>
      <c r="P70" s="1"/>
      <c r="Q70" s="1"/>
      <c r="R70" s="1"/>
      <c r="S70" s="1"/>
      <c r="T70" s="1"/>
    </row>
    <row r="71" spans="1:20" ht="9.75" customHeight="1">
      <c r="A71" s="1">
        <v>1980</v>
      </c>
      <c r="B71" s="1">
        <f>0.01*'Table A1'!D73</f>
        <v>8.1767146253680534E-2</v>
      </c>
      <c r="C71" s="1">
        <f>0.01*'Table A2'!D73</f>
        <v>9.1534435937670189E-2</v>
      </c>
      <c r="D71" s="1">
        <f>0.01*'Table A3'!D73</f>
        <v>0.10021024087968501</v>
      </c>
      <c r="E71" s="145"/>
      <c r="F71" s="145"/>
      <c r="G71" s="145"/>
      <c r="H71" s="145"/>
      <c r="I71" s="145"/>
      <c r="J71" s="1"/>
      <c r="K71" s="1"/>
      <c r="L71" s="1"/>
      <c r="M71" s="1"/>
      <c r="N71" s="1"/>
      <c r="O71" s="1"/>
      <c r="P71" s="1"/>
      <c r="Q71" s="1"/>
      <c r="R71" s="1"/>
      <c r="S71" s="1"/>
      <c r="T71" s="1"/>
    </row>
    <row r="72" spans="1:20" ht="9.75" customHeight="1">
      <c r="A72" s="1">
        <v>1981</v>
      </c>
      <c r="B72" s="1">
        <f>0.01*'Table A1'!D74</f>
        <v>8.0260755469279785E-2</v>
      </c>
      <c r="C72" s="1">
        <f>0.01*'Table A2'!D74</f>
        <v>8.9310266913414246E-2</v>
      </c>
      <c r="D72" s="1">
        <f>0.01*'Table A3'!D74</f>
        <v>0.1001702480787313</v>
      </c>
      <c r="E72" s="145"/>
      <c r="F72" s="145"/>
      <c r="G72" s="145"/>
      <c r="H72" s="145"/>
      <c r="I72" s="145"/>
      <c r="J72" s="1"/>
      <c r="K72" s="1"/>
      <c r="L72" s="1"/>
      <c r="M72" s="1"/>
      <c r="N72" s="1"/>
      <c r="O72" s="1"/>
      <c r="P72" s="1"/>
      <c r="Q72" s="1"/>
      <c r="R72" s="1"/>
      <c r="S72" s="1"/>
      <c r="T72" s="1"/>
    </row>
    <row r="73" spans="1:20" ht="9.75" customHeight="1">
      <c r="A73" s="1">
        <v>1982</v>
      </c>
      <c r="B73" s="1">
        <f>0.01*'Table A1'!D75</f>
        <v>8.389938071695989E-2</v>
      </c>
      <c r="C73" s="1">
        <f>0.01*'Table A2'!D75</f>
        <v>9.7572076572603694E-2</v>
      </c>
      <c r="D73" s="1">
        <f>0.01*'Table A3'!D75</f>
        <v>0.10795796977766425</v>
      </c>
      <c r="E73" s="145"/>
      <c r="F73" s="145"/>
      <c r="G73" s="145"/>
      <c r="H73" s="145"/>
      <c r="I73" s="145"/>
      <c r="J73" s="1"/>
      <c r="K73" s="1"/>
      <c r="L73" s="1"/>
      <c r="M73" s="1"/>
      <c r="N73" s="1"/>
      <c r="O73" s="1"/>
      <c r="P73" s="1"/>
      <c r="Q73" s="1"/>
      <c r="R73" s="1"/>
      <c r="S73" s="1"/>
      <c r="T73" s="1"/>
    </row>
    <row r="74" spans="1:20" ht="9.75" customHeight="1">
      <c r="A74" s="1">
        <v>1983</v>
      </c>
      <c r="B74" s="1">
        <f>0.01*'Table A1'!D76</f>
        <v>8.5929026489475133E-2</v>
      </c>
      <c r="C74" s="1">
        <f>0.01*'Table A2'!D76</f>
        <v>0.10282245251280001</v>
      </c>
      <c r="D74" s="1">
        <f>0.01*'Table A3'!D76</f>
        <v>0.11555228099865923</v>
      </c>
      <c r="E74" s="145"/>
      <c r="F74" s="145"/>
      <c r="G74" s="145"/>
      <c r="H74" s="145"/>
      <c r="I74" s="145"/>
      <c r="J74" s="1"/>
      <c r="K74" s="1"/>
      <c r="L74" s="1"/>
      <c r="M74" s="1"/>
      <c r="N74" s="1"/>
      <c r="O74" s="1"/>
      <c r="P74" s="1"/>
      <c r="Q74" s="1"/>
      <c r="R74" s="1"/>
      <c r="S74" s="1"/>
      <c r="T74" s="1"/>
    </row>
    <row r="75" spans="1:20" ht="9.75" customHeight="1">
      <c r="A75" s="1">
        <v>1984</v>
      </c>
      <c r="B75" s="1">
        <f>0.01*'Table A1'!D77</f>
        <v>8.8863707222620991E-2</v>
      </c>
      <c r="C75" s="1">
        <f>0.01*'Table A2'!D77</f>
        <v>0.10629430295039832</v>
      </c>
      <c r="D75" s="1">
        <f>0.01*'Table A3'!D77</f>
        <v>0.11989346962037795</v>
      </c>
      <c r="E75" s="145"/>
      <c r="F75" s="145"/>
      <c r="G75" s="145"/>
      <c r="H75" s="145"/>
      <c r="I75" s="145"/>
      <c r="J75" s="1"/>
      <c r="K75" s="1"/>
      <c r="L75" s="1"/>
      <c r="M75" s="1"/>
      <c r="N75" s="1"/>
      <c r="O75" s="1"/>
      <c r="P75" s="1"/>
      <c r="Q75" s="1"/>
      <c r="R75" s="1"/>
      <c r="S75" s="1"/>
      <c r="T75" s="1"/>
    </row>
    <row r="76" spans="1:20" ht="9.75" customHeight="1">
      <c r="A76" s="1">
        <v>1985</v>
      </c>
      <c r="B76" s="1">
        <f>0.01*'Table A1'!D78</f>
        <v>9.0945605795137038E-2</v>
      </c>
      <c r="C76" s="1">
        <f>0.01*'Table A2'!D78</f>
        <v>0.11093374495182488</v>
      </c>
      <c r="D76" s="1">
        <f>0.01*'Table A3'!D78</f>
        <v>0.12668962279555532</v>
      </c>
      <c r="E76" s="145"/>
      <c r="F76" s="145"/>
      <c r="G76" s="145"/>
      <c r="H76" s="145"/>
      <c r="I76" s="145"/>
      <c r="J76" s="1"/>
      <c r="K76" s="1"/>
      <c r="L76" s="1"/>
      <c r="M76" s="1"/>
      <c r="N76" s="1"/>
      <c r="O76" s="1"/>
      <c r="P76" s="1"/>
      <c r="Q76" s="1"/>
      <c r="R76" s="1"/>
      <c r="S76" s="1"/>
      <c r="T76" s="1"/>
    </row>
    <row r="77" spans="1:20" ht="9.75" customHeight="1">
      <c r="A77" s="1">
        <v>1986</v>
      </c>
      <c r="B77" s="1">
        <f>0.01*'Table A1'!D79</f>
        <v>9.1292990690663975E-2</v>
      </c>
      <c r="C77" s="1">
        <f>0.01*'Table A2'!D79</f>
        <v>0.1314262208412354</v>
      </c>
      <c r="D77" s="1">
        <f>0.01*'Table A3'!D79</f>
        <v>0.15917057878495416</v>
      </c>
      <c r="E77" s="145"/>
      <c r="F77" s="145"/>
      <c r="G77" s="145"/>
      <c r="H77" s="145"/>
      <c r="I77" s="145"/>
      <c r="J77" s="1"/>
      <c r="K77" s="1"/>
      <c r="L77" s="1"/>
      <c r="M77" s="1"/>
      <c r="N77" s="1"/>
      <c r="O77" s="1"/>
      <c r="P77" s="1"/>
      <c r="Q77" s="1"/>
      <c r="R77" s="1"/>
      <c r="S77" s="1"/>
      <c r="T77" s="1"/>
    </row>
    <row r="78" spans="1:20" ht="9.75" customHeight="1">
      <c r="A78" s="1">
        <v>1987</v>
      </c>
      <c r="B78" s="1">
        <f>0.01*'Table A1'!D80</f>
        <v>0.10746260633305883</v>
      </c>
      <c r="C78" s="1">
        <f>0.01*'Table A2'!D80</f>
        <v>0.11750102422462874</v>
      </c>
      <c r="D78" s="1">
        <f>0.01*'Table A3'!D80</f>
        <v>0.12662152082703312</v>
      </c>
      <c r="E78" s="145"/>
      <c r="F78" s="145"/>
      <c r="G78" s="145"/>
      <c r="H78" s="145"/>
      <c r="I78" s="145"/>
      <c r="J78" s="1"/>
      <c r="K78" s="1"/>
      <c r="L78" s="1"/>
      <c r="M78" s="1"/>
      <c r="N78" s="1"/>
      <c r="O78" s="1"/>
      <c r="P78" s="1"/>
      <c r="Q78" s="1"/>
      <c r="R78" s="1"/>
      <c r="S78" s="1"/>
      <c r="T78" s="1"/>
    </row>
    <row r="79" spans="1:20" ht="9.75" customHeight="1">
      <c r="A79" s="1">
        <v>1988</v>
      </c>
      <c r="B79" s="1">
        <f>0.01*'Table A1'!D81</f>
        <v>0.13165480795439366</v>
      </c>
      <c r="C79" s="1">
        <f>0.01*'Table A2'!D81</f>
        <v>0.14653249100073071</v>
      </c>
      <c r="D79" s="1">
        <f>0.01*'Table A3'!D81</f>
        <v>0.15493338921325048</v>
      </c>
      <c r="E79" s="145"/>
      <c r="F79" s="145"/>
      <c r="G79" s="145"/>
      <c r="H79" s="145"/>
      <c r="I79" s="145"/>
      <c r="J79" s="1"/>
      <c r="K79" s="1"/>
      <c r="L79" s="1"/>
      <c r="M79" s="1"/>
      <c r="N79" s="1"/>
      <c r="O79" s="1"/>
      <c r="P79" s="1"/>
      <c r="Q79" s="1"/>
      <c r="R79" s="1"/>
      <c r="S79" s="1"/>
      <c r="T79" s="1"/>
    </row>
    <row r="80" spans="1:20" ht="9.75" customHeight="1">
      <c r="A80" s="1">
        <v>1989</v>
      </c>
      <c r="B80" s="1">
        <f>0.01*'Table A1'!D82</f>
        <v>0.12611494478689436</v>
      </c>
      <c r="C80" s="1">
        <f>0.01*'Table A2'!D82</f>
        <v>0.1381328299421444</v>
      </c>
      <c r="D80" s="1">
        <f>0.01*'Table A3'!D82</f>
        <v>0.14486443962630341</v>
      </c>
      <c r="E80" s="145"/>
      <c r="F80" s="145"/>
      <c r="G80" s="145"/>
      <c r="H80" s="145"/>
      <c r="I80" s="145"/>
      <c r="J80" s="1"/>
      <c r="K80" s="1"/>
      <c r="L80" s="1"/>
      <c r="M80" s="1"/>
      <c r="N80" s="1"/>
      <c r="O80" s="1"/>
      <c r="P80" s="1"/>
      <c r="Q80" s="1"/>
      <c r="R80" s="1"/>
      <c r="S80" s="1"/>
      <c r="T80" s="1"/>
    </row>
    <row r="81" spans="1:20" ht="9.75" customHeight="1">
      <c r="A81" s="1">
        <v>1990</v>
      </c>
      <c r="B81" s="1">
        <f>0.01*'Table A1'!D83</f>
        <v>0.12981647252493073</v>
      </c>
      <c r="C81" s="1">
        <f>0.01*'Table A2'!D83</f>
        <v>0.13809777272165719</v>
      </c>
      <c r="D81" s="1">
        <f>0.01*'Table A3'!D83</f>
        <v>0.14329641264701637</v>
      </c>
      <c r="E81" s="145"/>
      <c r="F81" s="145"/>
      <c r="G81" s="145"/>
      <c r="H81" s="145"/>
      <c r="I81" s="145"/>
      <c r="J81" s="1"/>
      <c r="K81" s="1"/>
      <c r="L81" s="1"/>
      <c r="M81" s="1"/>
      <c r="N81" s="1"/>
      <c r="O81" s="1"/>
      <c r="P81" s="1"/>
      <c r="Q81" s="1"/>
      <c r="R81" s="1"/>
      <c r="S81" s="1"/>
      <c r="T81" s="1"/>
    </row>
    <row r="82" spans="1:20" ht="9.75" customHeight="1">
      <c r="A82" s="1">
        <v>1991</v>
      </c>
      <c r="B82" s="1">
        <f>0.01*'Table A1'!D84</f>
        <v>0.12167379448376485</v>
      </c>
      <c r="C82" s="1">
        <f>0.01*'Table A2'!D84</f>
        <v>0.1271712014755865</v>
      </c>
      <c r="D82" s="1">
        <f>0.01*'Table A3'!D84</f>
        <v>0.1336069026115955</v>
      </c>
      <c r="E82" s="145"/>
      <c r="F82" s="145"/>
      <c r="G82" s="145"/>
      <c r="H82" s="145"/>
      <c r="I82" s="145"/>
      <c r="J82" s="1"/>
      <c r="K82" s="1"/>
      <c r="L82" s="1"/>
      <c r="M82" s="1"/>
      <c r="N82" s="1"/>
      <c r="O82" s="1"/>
      <c r="P82" s="1"/>
      <c r="Q82" s="1"/>
      <c r="R82" s="1"/>
      <c r="S82" s="1"/>
      <c r="T82" s="1"/>
    </row>
    <row r="83" spans="1:20" ht="9.75" customHeight="1">
      <c r="A83" s="1">
        <v>1992</v>
      </c>
      <c r="B83" s="1">
        <f>0.01*'Table A1'!D85</f>
        <v>0.13479744861469997</v>
      </c>
      <c r="C83" s="1">
        <f>0.01*'Table A2'!D85</f>
        <v>0.14224378100303567</v>
      </c>
      <c r="D83" s="1">
        <f>0.01*'Table A3'!D85</f>
        <v>0.14670843575107489</v>
      </c>
      <c r="E83" s="145"/>
      <c r="F83" s="145"/>
      <c r="G83" s="145"/>
      <c r="H83" s="145"/>
      <c r="I83" s="145"/>
      <c r="J83" s="1"/>
      <c r="K83" s="1"/>
      <c r="L83" s="1"/>
      <c r="M83" s="1"/>
      <c r="N83" s="1"/>
      <c r="O83" s="1"/>
      <c r="P83" s="1"/>
      <c r="Q83" s="1"/>
      <c r="R83" s="1"/>
      <c r="S83" s="1"/>
      <c r="T83" s="1"/>
    </row>
    <row r="84" spans="1:20" ht="9.75" customHeight="1">
      <c r="A84" s="1">
        <v>1993</v>
      </c>
      <c r="B84" s="1">
        <f>0.01*'Table A1'!D86</f>
        <v>0.1282125992017894</v>
      </c>
      <c r="C84" s="1">
        <f>0.01*'Table A2'!D86</f>
        <v>0.13684379989648174</v>
      </c>
      <c r="D84" s="1">
        <f>0.01*'Table A3'!D86</f>
        <v>0.14236902926573161</v>
      </c>
      <c r="E84" s="145"/>
      <c r="F84" s="145"/>
      <c r="G84" s="145"/>
      <c r="H84" s="145"/>
      <c r="I84" s="145"/>
      <c r="J84" s="1"/>
      <c r="K84" s="1"/>
      <c r="L84" s="1"/>
      <c r="M84" s="1"/>
      <c r="N84" s="1"/>
      <c r="O84" s="1"/>
      <c r="P84" s="1"/>
      <c r="Q84" s="1"/>
      <c r="R84" s="1"/>
      <c r="S84" s="1"/>
      <c r="T84" s="1"/>
    </row>
    <row r="85" spans="1:20" ht="9.75" customHeight="1">
      <c r="A85" s="1">
        <v>1994</v>
      </c>
      <c r="B85" s="1">
        <f>0.01*'Table A1'!D87</f>
        <v>0.12852119853413257</v>
      </c>
      <c r="C85" s="1">
        <f>0.01*'Table A2'!D87</f>
        <v>0.1364511900969064</v>
      </c>
      <c r="D85" s="1">
        <f>0.01*'Table A3'!D87</f>
        <v>0.14231929403424462</v>
      </c>
      <c r="E85" s="145"/>
      <c r="F85" s="145"/>
      <c r="G85" s="145"/>
      <c r="H85" s="145"/>
      <c r="I85" s="145"/>
      <c r="J85" s="1"/>
      <c r="K85" s="1"/>
      <c r="L85" s="1"/>
      <c r="M85" s="1"/>
      <c r="N85" s="1"/>
      <c r="O85" s="1"/>
      <c r="P85" s="1"/>
      <c r="Q85" s="1"/>
      <c r="R85" s="1"/>
      <c r="S85" s="1"/>
      <c r="T85" s="1"/>
    </row>
    <row r="86" spans="1:20" ht="9.75" customHeight="1">
      <c r="A86" s="1">
        <v>1995</v>
      </c>
      <c r="B86" s="1">
        <f>0.01*'Table A1'!D88</f>
        <v>0.13528000000000001</v>
      </c>
      <c r="C86" s="1">
        <f>0.01*'Table A2'!D88</f>
        <v>0.14617000000000002</v>
      </c>
      <c r="D86" s="1">
        <f>0.01*'Table A3'!D88</f>
        <v>0.15234</v>
      </c>
      <c r="E86" s="145"/>
      <c r="F86" s="145"/>
      <c r="G86" s="145"/>
      <c r="H86" s="145"/>
      <c r="I86" s="145"/>
      <c r="J86" s="1"/>
      <c r="K86" s="1"/>
      <c r="L86" s="1"/>
      <c r="M86" s="1"/>
      <c r="N86" s="1"/>
      <c r="O86" s="1"/>
      <c r="P86" s="1"/>
      <c r="Q86" s="1"/>
      <c r="R86" s="1"/>
      <c r="S86" s="1"/>
      <c r="T86" s="1"/>
    </row>
    <row r="87" spans="1:20" ht="9.75" customHeight="1">
      <c r="A87" s="1">
        <v>1996</v>
      </c>
      <c r="B87" s="1">
        <f>0.01*'Table A1'!D89</f>
        <v>0.14107</v>
      </c>
      <c r="C87" s="1">
        <f>0.01*'Table A2'!D89</f>
        <v>0.15836</v>
      </c>
      <c r="D87" s="1">
        <f>0.01*'Table A3'!D89</f>
        <v>0.16687000000000002</v>
      </c>
      <c r="E87" s="145"/>
      <c r="F87" s="145"/>
      <c r="G87" s="145"/>
      <c r="H87" s="145"/>
      <c r="I87" s="145"/>
      <c r="J87" s="1"/>
      <c r="K87" s="1"/>
      <c r="L87" s="1"/>
      <c r="M87" s="1"/>
      <c r="N87" s="1"/>
      <c r="O87" s="1"/>
      <c r="P87" s="1"/>
      <c r="Q87" s="1"/>
      <c r="R87" s="1"/>
      <c r="S87" s="1"/>
      <c r="T87" s="1"/>
    </row>
    <row r="88" spans="1:20" ht="9.75" customHeight="1">
      <c r="A88" s="1">
        <v>1997</v>
      </c>
      <c r="B88" s="1">
        <f>0.01*'Table A1'!D90</f>
        <v>0.14771000000000001</v>
      </c>
      <c r="C88" s="1">
        <f>0.01*'Table A2'!D90</f>
        <v>0.16985</v>
      </c>
      <c r="D88" s="1">
        <f>0.01*'Table A3'!D90</f>
        <v>0.18015</v>
      </c>
      <c r="E88" s="145"/>
      <c r="F88" s="145"/>
      <c r="G88" s="145"/>
      <c r="H88" s="145"/>
      <c r="I88" s="145"/>
      <c r="J88" s="1"/>
      <c r="K88" s="1"/>
      <c r="L88" s="1"/>
      <c r="M88" s="1"/>
      <c r="N88" s="1"/>
      <c r="O88" s="1"/>
      <c r="P88" s="1"/>
      <c r="Q88" s="1"/>
      <c r="R88" s="1"/>
      <c r="S88" s="1"/>
      <c r="T88" s="1"/>
    </row>
    <row r="89" spans="1:20" ht="9.75" customHeight="1">
      <c r="A89" s="1">
        <v>1998</v>
      </c>
      <c r="B89" s="1">
        <f>0.01*'Table A1'!D91</f>
        <v>0.15294000000000002</v>
      </c>
      <c r="C89" s="1">
        <f>0.01*'Table A2'!D91</f>
        <v>0.17693999999999999</v>
      </c>
      <c r="D89" s="1">
        <f>0.01*'Table A3'!D91</f>
        <v>0.19088000000000002</v>
      </c>
      <c r="E89" s="145"/>
      <c r="F89" s="145"/>
      <c r="G89" s="145"/>
      <c r="H89" s="145"/>
      <c r="I89" s="145"/>
      <c r="J89" s="1"/>
      <c r="K89" s="1"/>
      <c r="L89" s="1"/>
      <c r="M89" s="1"/>
      <c r="N89" s="1"/>
      <c r="O89" s="1"/>
      <c r="P89" s="1"/>
      <c r="Q89" s="1"/>
      <c r="R89" s="1"/>
      <c r="S89" s="1"/>
      <c r="T89" s="1"/>
    </row>
    <row r="90" spans="1:20" ht="9.75" customHeight="1">
      <c r="A90" s="1">
        <f t="shared" ref="A90:A95" si="0">A89+1</f>
        <v>1999</v>
      </c>
      <c r="B90" s="1">
        <f>0.01*'Table A1'!D92</f>
        <v>0.15873000000000001</v>
      </c>
      <c r="C90" s="1">
        <f>0.01*'Table A2'!D92</f>
        <v>0.18365999999999999</v>
      </c>
      <c r="D90" s="1">
        <f>0.01*'Table A3'!D92</f>
        <v>0.20044000000000001</v>
      </c>
      <c r="E90" s="1"/>
      <c r="F90" s="1"/>
      <c r="G90" s="1"/>
      <c r="H90" s="1"/>
      <c r="I90" s="1"/>
      <c r="J90" s="1"/>
      <c r="K90" s="1"/>
      <c r="L90" s="1"/>
      <c r="M90" s="1"/>
      <c r="N90" s="1"/>
      <c r="O90" s="1"/>
      <c r="P90" s="1"/>
      <c r="Q90" s="1"/>
      <c r="R90" s="1"/>
      <c r="S90" s="1"/>
      <c r="T90" s="1"/>
    </row>
    <row r="91" spans="1:20" ht="9.75" customHeight="1">
      <c r="A91" s="1">
        <f t="shared" si="0"/>
        <v>2000</v>
      </c>
      <c r="B91" s="1">
        <f>0.01*'Table A1'!D93</f>
        <v>0.16494</v>
      </c>
      <c r="C91" s="1">
        <f>0.01*'Table A2'!D93</f>
        <v>0.19295000000000001</v>
      </c>
      <c r="D91" s="1">
        <f>0.01*'Table A3'!D93</f>
        <v>0.21521000000000001</v>
      </c>
      <c r="E91" s="1"/>
      <c r="F91" s="1"/>
      <c r="G91" s="1"/>
      <c r="H91" s="1"/>
      <c r="I91" s="1"/>
      <c r="J91" s="1"/>
      <c r="K91" s="1"/>
      <c r="L91" s="1"/>
      <c r="M91" s="1"/>
      <c r="N91" s="1"/>
      <c r="O91" s="1"/>
      <c r="P91" s="1"/>
      <c r="Q91" s="1"/>
      <c r="R91" s="1"/>
      <c r="S91" s="1"/>
      <c r="T91" s="1"/>
    </row>
    <row r="92" spans="1:20" ht="9.75" customHeight="1">
      <c r="A92" s="1">
        <f t="shared" si="0"/>
        <v>2001</v>
      </c>
      <c r="B92" s="1">
        <f>0.01*'Table A1'!D94</f>
        <v>0.15371000000000001</v>
      </c>
      <c r="C92" s="1">
        <f>0.01*'Table A2'!D94</f>
        <v>0.16760000000000003</v>
      </c>
      <c r="D92" s="1">
        <f>0.01*'Table A3'!D94</f>
        <v>0.1822</v>
      </c>
      <c r="E92" s="1"/>
      <c r="F92" s="1"/>
      <c r="G92" s="1"/>
      <c r="H92" s="1"/>
      <c r="I92" s="1"/>
      <c r="J92" s="1"/>
      <c r="K92" s="1"/>
      <c r="L92" s="1"/>
      <c r="M92" s="1"/>
      <c r="N92" s="1"/>
      <c r="O92" s="1"/>
      <c r="P92" s="1"/>
      <c r="Q92" s="1"/>
      <c r="R92" s="1"/>
      <c r="S92" s="1"/>
      <c r="T92" s="1"/>
    </row>
    <row r="93" spans="1:20" ht="9.75" customHeight="1">
      <c r="A93" s="1">
        <f t="shared" si="0"/>
        <v>2002</v>
      </c>
      <c r="B93" s="1">
        <f>0.01*'Table A1'!D95</f>
        <v>0.14989000000000002</v>
      </c>
      <c r="C93" s="1">
        <f>0.01*'Table A2'!D95</f>
        <v>0.15912999999999999</v>
      </c>
      <c r="D93" s="1">
        <f>0.01*'Table A3'!D95</f>
        <v>0.16864999999999999</v>
      </c>
      <c r="E93" s="1"/>
      <c r="F93" s="1"/>
      <c r="G93" s="1"/>
      <c r="H93" s="1"/>
      <c r="I93" s="1"/>
      <c r="J93" s="1"/>
      <c r="K93" s="1"/>
      <c r="L93" s="1"/>
      <c r="M93" s="1"/>
      <c r="N93" s="1"/>
      <c r="O93" s="1"/>
      <c r="P93" s="1"/>
      <c r="Q93" s="1"/>
      <c r="R93" s="1"/>
      <c r="S93" s="1"/>
      <c r="T93" s="1"/>
    </row>
    <row r="94" spans="1:20" ht="9.75" customHeight="1">
      <c r="A94" s="1">
        <f t="shared" si="0"/>
        <v>2003</v>
      </c>
      <c r="B94" s="1">
        <f>0.01*'Table A1'!D96</f>
        <v>0.15214</v>
      </c>
      <c r="C94" s="1">
        <f>0.01*'Table A2'!D96</f>
        <v>0.16390999999999997</v>
      </c>
      <c r="D94" s="1">
        <f>0.01*'Table A3'!D96</f>
        <v>0.17527999999999999</v>
      </c>
      <c r="E94" s="1"/>
      <c r="F94" s="1"/>
      <c r="G94" s="1"/>
      <c r="H94" s="1"/>
      <c r="I94" s="1"/>
      <c r="J94" s="1"/>
      <c r="K94" s="1"/>
      <c r="L94" s="1"/>
      <c r="M94" s="1"/>
      <c r="N94" s="1"/>
      <c r="O94" s="1"/>
      <c r="P94" s="1"/>
      <c r="Q94" s="1"/>
      <c r="R94" s="1"/>
      <c r="S94" s="1"/>
      <c r="T94" s="1"/>
    </row>
    <row r="95" spans="1:20" ht="9.75" customHeight="1">
      <c r="A95" s="1">
        <f t="shared" si="0"/>
        <v>2004</v>
      </c>
      <c r="B95" s="1">
        <f>0.01*'Table A1'!D97</f>
        <v>0.16336999999999999</v>
      </c>
      <c r="C95" s="1">
        <f>0.01*'Table A2'!D97</f>
        <v>0.18118999999999999</v>
      </c>
      <c r="D95" s="1">
        <f>0.01*'Table A3'!D97</f>
        <v>0.19753000000000001</v>
      </c>
      <c r="E95" s="1"/>
      <c r="F95" s="1"/>
      <c r="G95" s="1"/>
      <c r="H95" s="1"/>
      <c r="I95" s="1"/>
      <c r="J95" s="1"/>
      <c r="K95" s="1"/>
      <c r="L95" s="1"/>
      <c r="M95" s="1"/>
      <c r="N95" s="1"/>
      <c r="O95" s="1"/>
      <c r="P95" s="1"/>
      <c r="Q95" s="1"/>
      <c r="R95" s="1"/>
      <c r="S95" s="1"/>
      <c r="T95" s="1"/>
    </row>
    <row r="96" spans="1:20" ht="9.75" customHeight="1">
      <c r="A96" s="1">
        <f t="shared" ref="A96:A108" si="1">A95+1</f>
        <v>2005</v>
      </c>
      <c r="B96" s="1">
        <f>0.01*'Table A1'!D98</f>
        <v>0.17681000000000002</v>
      </c>
      <c r="C96" s="1">
        <f>0.01*'Table A2'!D98</f>
        <v>0.20036999999999999</v>
      </c>
      <c r="D96" s="1">
        <f>0.01*'Table A3'!D98</f>
        <v>0.21916000000000002</v>
      </c>
      <c r="E96" s="1"/>
      <c r="F96" s="1"/>
      <c r="G96" s="1"/>
      <c r="H96" s="1"/>
      <c r="I96" s="1"/>
      <c r="J96" s="1"/>
      <c r="K96" s="1"/>
      <c r="L96" s="1"/>
      <c r="M96" s="1"/>
      <c r="N96" s="1"/>
      <c r="O96" s="1"/>
      <c r="P96" s="1"/>
      <c r="Q96" s="1"/>
      <c r="R96" s="1"/>
      <c r="S96" s="1"/>
      <c r="T96" s="1"/>
    </row>
    <row r="97" spans="1:20" ht="9.75" customHeight="1">
      <c r="A97" s="1">
        <f t="shared" si="1"/>
        <v>2006</v>
      </c>
      <c r="B97" s="1">
        <f>0.01*'Table A1'!D99</f>
        <v>0.18059</v>
      </c>
      <c r="C97" s="1">
        <f>0.01*'Table A2'!D99</f>
        <v>0.20864000000000002</v>
      </c>
      <c r="D97" s="1">
        <f>0.01*'Table A3'!D99</f>
        <v>0.22823000000000002</v>
      </c>
      <c r="E97" s="1"/>
      <c r="F97" s="1"/>
      <c r="G97" s="1"/>
      <c r="H97" s="1"/>
      <c r="I97" s="1"/>
      <c r="J97" s="1"/>
      <c r="K97" s="1"/>
      <c r="L97" s="1"/>
      <c r="M97" s="1"/>
      <c r="N97" s="1"/>
      <c r="O97" s="1"/>
      <c r="P97" s="1"/>
      <c r="Q97" s="1"/>
      <c r="R97" s="1"/>
      <c r="S97" s="1"/>
      <c r="T97" s="1"/>
    </row>
    <row r="98" spans="1:20" ht="9.75" customHeight="1">
      <c r="A98" s="1">
        <f t="shared" si="1"/>
        <v>2007</v>
      </c>
      <c r="B98" s="1">
        <f>0.01*'Table A1'!D100</f>
        <v>0.18327000000000002</v>
      </c>
      <c r="C98" s="1">
        <f>0.01*'Table A2'!D100</f>
        <v>0.21513000000000002</v>
      </c>
      <c r="D98" s="1">
        <f>0.01*'Table A3'!D100</f>
        <v>0.23503000000000002</v>
      </c>
      <c r="E98" s="1"/>
      <c r="F98" s="1"/>
      <c r="G98" s="1"/>
      <c r="H98" s="1"/>
      <c r="I98" s="1"/>
      <c r="J98" s="1"/>
      <c r="K98" s="1"/>
      <c r="L98" s="1"/>
      <c r="M98" s="1"/>
      <c r="N98" s="1"/>
      <c r="O98" s="1"/>
      <c r="P98" s="1"/>
      <c r="Q98" s="1"/>
      <c r="R98" s="1"/>
      <c r="S98" s="1"/>
      <c r="T98" s="1"/>
    </row>
    <row r="99" spans="1:20" ht="9.75" customHeight="1">
      <c r="A99" s="1">
        <f t="shared" si="1"/>
        <v>2008</v>
      </c>
      <c r="B99" s="1">
        <f>0.01*'Table A1'!D101</f>
        <v>0.17892</v>
      </c>
      <c r="C99" s="1">
        <f>0.01*'Table A2'!D101</f>
        <v>0.19574000000000003</v>
      </c>
      <c r="D99" s="1">
        <f>0.01*'Table A3'!D101</f>
        <v>0.20946000000000001</v>
      </c>
      <c r="E99" s="1"/>
      <c r="F99" s="1"/>
      <c r="G99" s="1"/>
      <c r="H99" s="1"/>
      <c r="I99" s="1"/>
      <c r="J99" s="1"/>
      <c r="K99" s="1"/>
      <c r="L99" s="1"/>
      <c r="M99" s="1"/>
      <c r="N99" s="1"/>
      <c r="O99" s="1"/>
      <c r="P99" s="1"/>
      <c r="Q99" s="1"/>
      <c r="R99" s="1"/>
      <c r="S99" s="1"/>
      <c r="T99" s="1"/>
    </row>
    <row r="100" spans="1:20" ht="9.75" customHeight="1">
      <c r="A100" s="1">
        <f t="shared" si="1"/>
        <v>2009</v>
      </c>
      <c r="B100" s="1">
        <f>0.01*'Table A1'!D102</f>
        <v>0.16678999999999999</v>
      </c>
      <c r="C100" s="1">
        <f>0.01*'Table A2'!D102</f>
        <v>0.17478000000000002</v>
      </c>
      <c r="D100" s="1">
        <f>0.01*'Table A3'!D102</f>
        <v>0.18118999999999999</v>
      </c>
      <c r="E100" s="1"/>
      <c r="F100" s="1"/>
      <c r="G100" s="1"/>
      <c r="H100" s="1"/>
      <c r="I100" s="1"/>
      <c r="J100" s="1"/>
      <c r="K100" s="1"/>
      <c r="L100" s="1"/>
      <c r="M100" s="1"/>
      <c r="N100" s="1"/>
      <c r="O100" s="1"/>
      <c r="P100" s="1"/>
      <c r="Q100" s="1"/>
      <c r="R100" s="1"/>
      <c r="S100" s="1"/>
      <c r="T100" s="1"/>
    </row>
    <row r="101" spans="1:20" ht="9.75" customHeight="1">
      <c r="A101" s="1">
        <f t="shared" si="1"/>
        <v>2010</v>
      </c>
      <c r="B101" s="1">
        <f>0.01*'Table A1'!D103</f>
        <v>0.17451</v>
      </c>
      <c r="C101" s="1">
        <f>0.01*'Table A2'!D103</f>
        <v>0.18827000000000002</v>
      </c>
      <c r="D101" s="1">
        <f>0.01*'Table A3'!D103</f>
        <v>0.19863</v>
      </c>
      <c r="E101" s="1"/>
      <c r="F101" s="1"/>
      <c r="G101" s="1"/>
      <c r="H101" s="1"/>
      <c r="I101" s="1"/>
      <c r="J101" s="1"/>
      <c r="K101" s="1"/>
      <c r="L101" s="1"/>
      <c r="M101" s="1"/>
      <c r="N101" s="1"/>
      <c r="O101" s="1"/>
      <c r="P101" s="1"/>
      <c r="Q101" s="1"/>
      <c r="R101" s="1"/>
      <c r="S101" s="1"/>
      <c r="T101" s="1"/>
    </row>
    <row r="102" spans="1:20" ht="9.75" customHeight="1">
      <c r="A102" s="1">
        <f t="shared" si="1"/>
        <v>2011</v>
      </c>
      <c r="B102" s="1">
        <f>0.01*'Table A1'!D104</f>
        <v>0.17466999999999999</v>
      </c>
      <c r="C102" s="1">
        <f>0.01*'Table A2'!D104</f>
        <v>0.18846000000000002</v>
      </c>
      <c r="D102" s="1">
        <f>0.01*'Table A3'!D104</f>
        <v>0.19646999999999998</v>
      </c>
      <c r="E102" s="1"/>
      <c r="F102" s="1"/>
      <c r="G102" s="1"/>
      <c r="H102" s="1"/>
      <c r="I102" s="1"/>
      <c r="J102" s="1"/>
      <c r="K102" s="1"/>
      <c r="L102" s="1"/>
      <c r="M102" s="1"/>
      <c r="N102" s="1"/>
      <c r="O102" s="1"/>
      <c r="P102" s="1"/>
      <c r="Q102" s="1"/>
      <c r="R102" s="1"/>
      <c r="S102" s="1"/>
      <c r="T102" s="1"/>
    </row>
    <row r="103" spans="1:20" ht="9.75" customHeight="1">
      <c r="A103" s="1">
        <f t="shared" si="1"/>
        <v>2012</v>
      </c>
      <c r="B103" s="1">
        <f>0.01*'Table A1'!D105</f>
        <v>0.18875</v>
      </c>
      <c r="C103" s="1">
        <f>0.01*'Table A2'!D105</f>
        <v>0.2122</v>
      </c>
      <c r="D103" s="1">
        <f>0.01*'Table A3'!D105</f>
        <v>0.22828000000000001</v>
      </c>
      <c r="E103" s="1"/>
      <c r="F103" s="1"/>
      <c r="G103" s="1"/>
      <c r="H103" s="1"/>
      <c r="I103" s="1"/>
      <c r="J103" s="1"/>
      <c r="K103" s="1"/>
      <c r="L103" s="1"/>
      <c r="M103" s="1"/>
      <c r="N103" s="1"/>
      <c r="O103" s="1"/>
      <c r="P103" s="1"/>
      <c r="Q103" s="1"/>
      <c r="R103" s="1"/>
      <c r="S103" s="1"/>
      <c r="T103" s="1"/>
    </row>
    <row r="104" spans="1:20" ht="9.75" customHeight="1">
      <c r="A104" s="1">
        <f t="shared" si="1"/>
        <v>2013</v>
      </c>
      <c r="B104" s="1">
        <f>0.01*'Table A1'!D106</f>
        <v>0.17425000000000002</v>
      </c>
      <c r="C104" s="1">
        <f>0.01*'Table A2'!D106</f>
        <v>0.18914999999999998</v>
      </c>
      <c r="D104" s="1">
        <f>0.01*'Table A3'!D106</f>
        <v>0.20006000000000002</v>
      </c>
      <c r="E104" s="1"/>
      <c r="F104" s="1"/>
      <c r="G104" s="1"/>
      <c r="H104" s="1"/>
      <c r="I104" s="1"/>
      <c r="J104" s="1"/>
      <c r="K104" s="1"/>
      <c r="L104" s="1"/>
      <c r="M104" s="1"/>
      <c r="N104" s="1"/>
      <c r="O104" s="1"/>
      <c r="P104" s="1"/>
      <c r="Q104" s="1"/>
      <c r="R104" s="1"/>
      <c r="S104" s="1"/>
      <c r="T104" s="1"/>
    </row>
    <row r="105" spans="1:20" ht="9.75" customHeight="1">
      <c r="A105" s="1">
        <f t="shared" si="1"/>
        <v>2014</v>
      </c>
      <c r="B105" s="1">
        <f>0.01*'Table A1'!D107</f>
        <v>0.17802000000000001</v>
      </c>
      <c r="C105" s="1">
        <f>0.01*'Table A2'!D107</f>
        <v>0.19872000000000001</v>
      </c>
      <c r="D105" s="1">
        <f>0.01*'Table A3'!D107</f>
        <v>0.2152</v>
      </c>
      <c r="E105" s="1"/>
      <c r="F105" s="1"/>
      <c r="G105" s="1"/>
      <c r="H105" s="1"/>
      <c r="I105" s="1"/>
      <c r="J105" s="1"/>
      <c r="K105" s="1"/>
      <c r="L105" s="1"/>
      <c r="M105" s="1"/>
      <c r="N105" s="1"/>
      <c r="O105" s="1"/>
      <c r="P105" s="1"/>
      <c r="Q105" s="1"/>
      <c r="R105" s="1"/>
      <c r="S105" s="1"/>
      <c r="T105" s="1"/>
    </row>
    <row r="106" spans="1:20" ht="9.75" customHeight="1">
      <c r="A106" s="1">
        <f t="shared" si="1"/>
        <v>2015</v>
      </c>
      <c r="B106" s="1">
        <f>0.01*'Table A1'!D108</f>
        <v>0.18053999999999998</v>
      </c>
      <c r="C106" s="1">
        <f>0.01*'Table A2'!D108</f>
        <v>0.19821000000000003</v>
      </c>
      <c r="D106" s="1">
        <f>0.01*'Table A3'!D108</f>
        <v>0.21592</v>
      </c>
      <c r="E106" s="1"/>
      <c r="F106" s="1"/>
      <c r="G106" s="1"/>
      <c r="H106" s="1"/>
      <c r="I106" s="1"/>
      <c r="J106" s="1"/>
      <c r="K106" s="1"/>
      <c r="L106" s="1"/>
      <c r="M106" s="1"/>
      <c r="N106" s="1"/>
      <c r="O106" s="1"/>
      <c r="P106" s="1"/>
      <c r="Q106" s="1"/>
      <c r="R106" s="1"/>
      <c r="S106" s="1"/>
      <c r="T106" s="1"/>
    </row>
    <row r="107" spans="1:20" ht="9.75" customHeight="1">
      <c r="A107" s="1">
        <f t="shared" si="1"/>
        <v>2016</v>
      </c>
      <c r="B107" s="1">
        <f>0.01*'Table A1'!D109</f>
        <v>0.17776</v>
      </c>
      <c r="C107" s="1">
        <f>0.01*'Table A2'!D109</f>
        <v>0.19268000000000002</v>
      </c>
      <c r="D107" s="1">
        <f>0.01*'Table A3'!D109</f>
        <v>0.20699000000000001</v>
      </c>
      <c r="E107" s="1"/>
      <c r="F107" s="1"/>
      <c r="G107" s="1"/>
      <c r="H107" s="1"/>
      <c r="I107" s="1"/>
      <c r="J107" s="1"/>
      <c r="K107" s="1"/>
      <c r="L107" s="1"/>
      <c r="M107" s="1"/>
      <c r="N107" s="1"/>
      <c r="O107" s="1"/>
      <c r="P107" s="1"/>
      <c r="Q107" s="1"/>
      <c r="R107" s="1"/>
      <c r="S107" s="1"/>
      <c r="T107" s="1"/>
    </row>
    <row r="108" spans="1:20" ht="9.75" customHeight="1">
      <c r="A108" s="1">
        <f t="shared" si="1"/>
        <v>2017</v>
      </c>
      <c r="B108" s="1">
        <f>0.01*'Table A1'!D110</f>
        <v>0.18062999999999999</v>
      </c>
      <c r="C108" s="1">
        <f>0.01*'Table A2'!D110</f>
        <v>0.19777999999999998</v>
      </c>
      <c r="D108" s="1">
        <f>0.01*'Table A3'!D110</f>
        <v>0.21469000000000002</v>
      </c>
      <c r="E108" s="1"/>
      <c r="F108" s="1"/>
      <c r="G108" s="1"/>
      <c r="H108" s="1"/>
      <c r="I108" s="1"/>
      <c r="J108" s="1"/>
      <c r="K108" s="1"/>
      <c r="L108" s="1"/>
      <c r="M108" s="1"/>
      <c r="N108" s="1"/>
      <c r="O108" s="1"/>
      <c r="P108" s="1"/>
      <c r="Q108" s="1"/>
      <c r="R108" s="1"/>
      <c r="S108" s="1"/>
      <c r="T108" s="1"/>
    </row>
    <row r="109" spans="1:20" ht="9.75" customHeight="1">
      <c r="A109" s="1"/>
      <c r="B109" s="1"/>
      <c r="C109" s="1"/>
      <c r="D109" s="1"/>
      <c r="E109" s="1"/>
      <c r="F109" s="1"/>
      <c r="G109" s="1"/>
      <c r="H109" s="1"/>
      <c r="I109" s="1"/>
      <c r="J109" s="1"/>
      <c r="K109" s="1"/>
      <c r="L109" s="1"/>
      <c r="M109" s="1"/>
      <c r="N109" s="1"/>
      <c r="O109" s="1"/>
      <c r="P109" s="1"/>
      <c r="Q109" s="1"/>
      <c r="R109" s="1"/>
      <c r="S109" s="1"/>
      <c r="T109" s="1"/>
    </row>
    <row r="110" spans="1:20" ht="9.75" customHeight="1">
      <c r="A110" s="1"/>
      <c r="B110" s="1"/>
      <c r="C110" s="1"/>
      <c r="D110" s="1"/>
      <c r="E110" s="1"/>
      <c r="F110" s="1"/>
      <c r="G110" s="1"/>
      <c r="H110" s="1"/>
      <c r="I110" s="1"/>
      <c r="J110" s="1"/>
      <c r="K110" s="1"/>
      <c r="L110" s="1"/>
      <c r="M110" s="1"/>
      <c r="N110" s="1"/>
      <c r="O110" s="1"/>
      <c r="P110" s="1"/>
      <c r="Q110" s="1"/>
      <c r="R110" s="1"/>
      <c r="S110" s="1"/>
      <c r="T110" s="1"/>
    </row>
    <row r="111" spans="1:20" ht="9.75" customHeight="1">
      <c r="A111" s="1"/>
      <c r="B111" s="1"/>
      <c r="C111" s="1"/>
      <c r="D111" s="1"/>
      <c r="E111" s="1"/>
      <c r="F111" s="1"/>
      <c r="G111" s="1"/>
      <c r="H111" s="1"/>
      <c r="I111" s="1"/>
      <c r="J111" s="1"/>
      <c r="K111" s="1"/>
      <c r="L111" s="1"/>
      <c r="M111" s="1"/>
      <c r="N111" s="1"/>
      <c r="O111" s="1"/>
      <c r="P111" s="1"/>
      <c r="Q111" s="1"/>
      <c r="R111" s="1"/>
      <c r="S111" s="1"/>
      <c r="T111" s="1"/>
    </row>
    <row r="112" spans="1:20" ht="9.75" customHeight="1">
      <c r="A112" s="1"/>
      <c r="B112" s="1"/>
      <c r="C112" s="1"/>
      <c r="D112" s="1"/>
      <c r="E112" s="1"/>
      <c r="F112" s="1"/>
      <c r="G112" s="1"/>
      <c r="H112" s="1"/>
      <c r="I112" s="1"/>
      <c r="J112" s="1"/>
      <c r="K112" s="1"/>
      <c r="L112" s="1"/>
      <c r="M112" s="1"/>
      <c r="N112" s="1"/>
      <c r="O112" s="1"/>
      <c r="P112" s="1"/>
      <c r="Q112" s="1"/>
      <c r="R112" s="1"/>
      <c r="S112" s="1"/>
      <c r="T112" s="1"/>
    </row>
    <row r="113" spans="1:20" ht="9.75" customHeight="1">
      <c r="A113" s="1"/>
      <c r="B113" s="1"/>
      <c r="C113" s="1"/>
      <c r="D113" s="1"/>
      <c r="E113" s="1"/>
      <c r="F113" s="1"/>
      <c r="G113" s="1"/>
      <c r="H113" s="1"/>
      <c r="I113" s="1"/>
      <c r="J113" s="1"/>
      <c r="K113" s="1"/>
      <c r="L113" s="1"/>
      <c r="M113" s="1"/>
      <c r="N113" s="1"/>
      <c r="O113" s="1"/>
      <c r="P113" s="1"/>
      <c r="Q113" s="1"/>
      <c r="R113" s="1"/>
      <c r="S113" s="1"/>
      <c r="T113" s="1"/>
    </row>
    <row r="114" spans="1:20" ht="9.75" customHeight="1">
      <c r="A114" s="1"/>
      <c r="B114" s="1"/>
      <c r="C114" s="1"/>
      <c r="D114" s="1"/>
      <c r="E114" s="1"/>
      <c r="F114" s="1"/>
      <c r="G114" s="1"/>
      <c r="H114" s="1"/>
      <c r="I114" s="1"/>
      <c r="J114" s="1"/>
      <c r="K114" s="1"/>
      <c r="L114" s="1"/>
      <c r="M114" s="1"/>
      <c r="N114" s="1"/>
      <c r="O114" s="1"/>
      <c r="P114" s="1"/>
      <c r="Q114" s="1"/>
      <c r="R114" s="1"/>
      <c r="S114" s="1"/>
      <c r="T114" s="1"/>
    </row>
    <row r="115" spans="1:20" ht="9.75" customHeight="1">
      <c r="A115" s="1"/>
      <c r="B115" s="1"/>
      <c r="C115" s="1"/>
      <c r="D115" s="1"/>
      <c r="E115" s="1"/>
      <c r="F115" s="1"/>
      <c r="G115" s="1"/>
      <c r="H115" s="1"/>
      <c r="I115" s="1"/>
      <c r="J115" s="1"/>
      <c r="K115" s="1"/>
      <c r="L115" s="1"/>
      <c r="M115" s="1"/>
      <c r="N115" s="1"/>
      <c r="O115" s="1"/>
      <c r="P115" s="1"/>
      <c r="Q115" s="1"/>
      <c r="R115" s="1"/>
      <c r="S115" s="1"/>
      <c r="T115" s="1"/>
    </row>
    <row r="116" spans="1:20" ht="9.75" customHeight="1">
      <c r="A116" s="1"/>
      <c r="B116" s="1"/>
      <c r="C116" s="1"/>
      <c r="D116" s="1"/>
      <c r="E116" s="1"/>
      <c r="F116" s="1"/>
      <c r="G116" s="1"/>
      <c r="H116" s="1"/>
      <c r="I116" s="1"/>
      <c r="J116" s="1"/>
      <c r="K116" s="1"/>
      <c r="L116" s="1"/>
      <c r="M116" s="1"/>
      <c r="N116" s="1"/>
      <c r="O116" s="1"/>
      <c r="P116" s="1"/>
      <c r="Q116" s="1"/>
      <c r="R116" s="1"/>
      <c r="S116" s="1"/>
      <c r="T116" s="1"/>
    </row>
    <row r="117" spans="1:20" ht="9.75" customHeight="1">
      <c r="A117" s="1"/>
      <c r="B117" s="1"/>
      <c r="C117" s="1"/>
      <c r="D117" s="1"/>
      <c r="E117" s="1"/>
      <c r="F117" s="1"/>
      <c r="G117" s="1"/>
      <c r="H117" s="1"/>
      <c r="I117" s="1"/>
      <c r="J117" s="1"/>
      <c r="K117" s="1"/>
      <c r="L117" s="1"/>
      <c r="M117" s="1"/>
      <c r="N117" s="1"/>
      <c r="O117" s="1"/>
      <c r="P117" s="1"/>
      <c r="Q117" s="1"/>
      <c r="R117" s="1"/>
      <c r="S117" s="1"/>
      <c r="T117" s="1"/>
    </row>
    <row r="118" spans="1:20" ht="9.75" customHeight="1">
      <c r="A118" s="1"/>
      <c r="B118" s="1"/>
      <c r="C118" s="1"/>
      <c r="D118" s="1"/>
      <c r="E118" s="1"/>
      <c r="F118" s="1"/>
      <c r="G118" s="1"/>
      <c r="H118" s="1"/>
      <c r="I118" s="1"/>
      <c r="J118" s="1"/>
      <c r="K118" s="1"/>
      <c r="L118" s="1"/>
      <c r="M118" s="1"/>
      <c r="N118" s="1"/>
      <c r="O118" s="1"/>
      <c r="P118" s="1"/>
      <c r="Q118" s="1"/>
      <c r="R118" s="1"/>
      <c r="S118" s="1"/>
      <c r="T118" s="1"/>
    </row>
    <row r="119" spans="1:20" ht="9.75" customHeight="1">
      <c r="A119" s="1"/>
      <c r="B119" s="1"/>
      <c r="C119" s="1"/>
      <c r="D119" s="1"/>
      <c r="E119" s="1"/>
      <c r="F119" s="1"/>
      <c r="G119" s="1"/>
      <c r="H119" s="1"/>
      <c r="I119" s="1"/>
      <c r="J119" s="1"/>
      <c r="K119" s="1"/>
      <c r="L119" s="1"/>
      <c r="M119" s="1"/>
      <c r="N119" s="1"/>
      <c r="O119" s="1"/>
      <c r="P119" s="1"/>
      <c r="Q119" s="1"/>
      <c r="R119" s="1"/>
      <c r="S119" s="1"/>
      <c r="T119" s="1"/>
    </row>
    <row r="120" spans="1:20" ht="9.75" customHeight="1">
      <c r="A120" s="1"/>
      <c r="B120" s="1"/>
      <c r="C120" s="1"/>
      <c r="D120" s="1"/>
      <c r="E120" s="1"/>
      <c r="F120" s="1"/>
      <c r="G120" s="1"/>
      <c r="H120" s="1"/>
      <c r="I120" s="1"/>
      <c r="J120" s="1"/>
      <c r="K120" s="1"/>
      <c r="L120" s="1"/>
      <c r="M120" s="1"/>
      <c r="N120" s="1"/>
      <c r="O120" s="1"/>
      <c r="P120" s="1"/>
      <c r="Q120" s="1"/>
      <c r="R120" s="1"/>
      <c r="S120" s="1"/>
      <c r="T120" s="1"/>
    </row>
    <row r="121" spans="1:20" ht="9.75" customHeight="1">
      <c r="A121" s="1"/>
      <c r="B121" s="1"/>
      <c r="C121" s="1"/>
      <c r="D121" s="1"/>
      <c r="E121" s="1"/>
      <c r="F121" s="1"/>
      <c r="G121" s="1"/>
      <c r="H121" s="1"/>
      <c r="I121" s="1"/>
      <c r="J121" s="1"/>
      <c r="K121" s="1"/>
      <c r="L121" s="1"/>
      <c r="M121" s="1"/>
      <c r="N121" s="1"/>
      <c r="O121" s="1"/>
      <c r="P121" s="1"/>
      <c r="Q121" s="1"/>
      <c r="R121" s="1"/>
      <c r="S121" s="1"/>
      <c r="T121" s="1"/>
    </row>
    <row r="122" spans="1:20" ht="9.75" customHeight="1">
      <c r="A122" s="1"/>
      <c r="B122" s="1"/>
      <c r="C122" s="1"/>
      <c r="D122" s="1"/>
      <c r="E122" s="1"/>
      <c r="F122" s="1"/>
      <c r="G122" s="1"/>
      <c r="H122" s="1"/>
      <c r="I122" s="1"/>
      <c r="J122" s="1"/>
      <c r="K122" s="1"/>
      <c r="L122" s="1"/>
      <c r="M122" s="1"/>
      <c r="N122" s="1"/>
      <c r="O122" s="1"/>
      <c r="P122" s="1"/>
      <c r="Q122" s="1"/>
      <c r="R122" s="1"/>
      <c r="S122" s="1"/>
      <c r="T122" s="1"/>
    </row>
    <row r="123" spans="1:20" ht="9.75" customHeight="1">
      <c r="A123" s="1"/>
      <c r="B123" s="1"/>
      <c r="C123" s="1"/>
      <c r="D123" s="1"/>
      <c r="E123" s="1"/>
      <c r="F123" s="1"/>
      <c r="G123" s="1"/>
      <c r="H123" s="1"/>
      <c r="I123" s="1"/>
      <c r="J123" s="1"/>
      <c r="K123" s="1"/>
      <c r="L123" s="1"/>
      <c r="M123" s="1"/>
      <c r="N123" s="1"/>
      <c r="O123" s="1"/>
      <c r="P123" s="1"/>
      <c r="Q123" s="1"/>
      <c r="R123" s="1"/>
      <c r="S123" s="1"/>
      <c r="T123" s="1"/>
    </row>
    <row r="124" spans="1:20" ht="9.75" customHeight="1">
      <c r="A124" s="1"/>
      <c r="B124" s="1"/>
      <c r="C124" s="1"/>
      <c r="D124" s="1"/>
      <c r="E124" s="1"/>
      <c r="F124" s="1"/>
      <c r="G124" s="1"/>
      <c r="H124" s="1"/>
      <c r="I124" s="1"/>
      <c r="J124" s="1"/>
      <c r="K124" s="1"/>
      <c r="L124" s="1"/>
      <c r="M124" s="1"/>
      <c r="N124" s="1"/>
      <c r="O124" s="1"/>
      <c r="P124" s="1"/>
      <c r="Q124" s="1"/>
      <c r="R124" s="1"/>
      <c r="S124" s="1"/>
      <c r="T124" s="1"/>
    </row>
    <row r="125" spans="1:20" ht="9.75" customHeight="1">
      <c r="A125" s="1"/>
      <c r="B125" s="1"/>
      <c r="C125" s="1"/>
      <c r="D125" s="1"/>
      <c r="E125" s="1"/>
      <c r="F125" s="1"/>
      <c r="G125" s="1"/>
      <c r="H125" s="1"/>
      <c r="I125" s="1"/>
      <c r="J125" s="1"/>
      <c r="K125" s="1"/>
      <c r="L125" s="1"/>
      <c r="M125" s="1"/>
      <c r="N125" s="1"/>
      <c r="O125" s="1"/>
      <c r="P125" s="1"/>
      <c r="Q125" s="1"/>
      <c r="R125" s="1"/>
      <c r="S125" s="1"/>
      <c r="T125" s="1"/>
    </row>
    <row r="126" spans="1:20" ht="9.75" customHeight="1">
      <c r="A126" s="1"/>
      <c r="B126" s="1"/>
      <c r="C126" s="1"/>
      <c r="D126" s="1"/>
      <c r="E126" s="1"/>
      <c r="F126" s="1"/>
      <c r="G126" s="1"/>
      <c r="H126" s="1"/>
      <c r="I126" s="1"/>
      <c r="J126" s="1"/>
      <c r="K126" s="1"/>
      <c r="L126" s="1"/>
      <c r="M126" s="1"/>
      <c r="N126" s="1"/>
      <c r="O126" s="1"/>
      <c r="P126" s="1"/>
      <c r="Q126" s="1"/>
      <c r="R126" s="1"/>
      <c r="S126" s="1"/>
      <c r="T126" s="1"/>
    </row>
    <row r="127" spans="1:20" ht="9.75" customHeight="1">
      <c r="A127" s="1"/>
      <c r="B127" s="1"/>
      <c r="C127" s="1"/>
      <c r="D127" s="1"/>
      <c r="E127" s="1"/>
      <c r="F127" s="1"/>
      <c r="G127" s="1"/>
      <c r="H127" s="1"/>
      <c r="I127" s="1"/>
      <c r="J127" s="1"/>
      <c r="K127" s="1"/>
      <c r="L127" s="1"/>
      <c r="M127" s="1"/>
      <c r="N127" s="1"/>
      <c r="O127" s="1"/>
      <c r="P127" s="1"/>
      <c r="Q127" s="1"/>
      <c r="R127" s="1"/>
      <c r="S127" s="1"/>
      <c r="T127" s="1"/>
    </row>
    <row r="128" spans="1:20" ht="9.75" customHeight="1">
      <c r="A128" s="1"/>
      <c r="B128" s="1"/>
      <c r="C128" s="1"/>
      <c r="D128" s="1"/>
      <c r="E128" s="1"/>
      <c r="F128" s="1"/>
      <c r="G128" s="1"/>
      <c r="H128" s="1"/>
      <c r="I128" s="1"/>
      <c r="J128" s="1"/>
      <c r="K128" s="1"/>
      <c r="L128" s="1"/>
      <c r="M128" s="1"/>
      <c r="N128" s="1"/>
      <c r="O128" s="1"/>
      <c r="P128" s="1"/>
      <c r="Q128" s="1"/>
      <c r="R128" s="1"/>
      <c r="S128" s="1"/>
      <c r="T128" s="1"/>
    </row>
    <row r="129" spans="1:20" ht="9.75" customHeight="1">
      <c r="A129" s="1"/>
      <c r="B129" s="1"/>
      <c r="C129" s="1"/>
      <c r="D129" s="1"/>
      <c r="E129" s="1"/>
      <c r="F129" s="1"/>
      <c r="G129" s="1"/>
      <c r="H129" s="1"/>
      <c r="I129" s="1"/>
      <c r="J129" s="1"/>
      <c r="K129" s="1"/>
      <c r="L129" s="1"/>
      <c r="M129" s="1"/>
      <c r="N129" s="1"/>
      <c r="O129" s="1"/>
      <c r="P129" s="1"/>
      <c r="Q129" s="1"/>
      <c r="R129" s="1"/>
      <c r="S129" s="1"/>
      <c r="T129" s="1"/>
    </row>
    <row r="130" spans="1:20" ht="9.75" customHeight="1">
      <c r="A130" s="1"/>
      <c r="B130" s="1"/>
      <c r="C130" s="1"/>
      <c r="D130" s="1"/>
      <c r="E130" s="1"/>
      <c r="F130" s="1"/>
      <c r="G130" s="1"/>
      <c r="H130" s="1"/>
      <c r="I130" s="1"/>
      <c r="J130" s="1"/>
      <c r="K130" s="1"/>
      <c r="L130" s="1"/>
      <c r="M130" s="1"/>
      <c r="N130" s="1"/>
      <c r="O130" s="1"/>
      <c r="P130" s="1"/>
      <c r="Q130" s="1"/>
      <c r="R130" s="1"/>
      <c r="S130" s="1"/>
      <c r="T130" s="1"/>
    </row>
    <row r="131" spans="1:20" ht="9.75" customHeight="1">
      <c r="A131" s="1"/>
      <c r="B131" s="1"/>
      <c r="C131" s="1"/>
      <c r="D131" s="1"/>
      <c r="E131" s="1"/>
      <c r="F131" s="1"/>
      <c r="G131" s="1"/>
      <c r="H131" s="1"/>
      <c r="I131" s="1"/>
      <c r="J131" s="1"/>
      <c r="K131" s="1"/>
      <c r="L131" s="1"/>
      <c r="M131" s="1"/>
      <c r="N131" s="1"/>
      <c r="O131" s="1"/>
      <c r="P131" s="1"/>
      <c r="Q131" s="1"/>
      <c r="R131" s="1"/>
      <c r="S131" s="1"/>
      <c r="T131" s="1"/>
    </row>
    <row r="132" spans="1:20" ht="9.75" customHeight="1">
      <c r="A132" s="1"/>
      <c r="B132" s="1"/>
      <c r="C132" s="1"/>
      <c r="D132" s="1"/>
      <c r="E132" s="1"/>
      <c r="F132" s="1"/>
      <c r="G132" s="1"/>
      <c r="H132" s="1"/>
      <c r="I132" s="1"/>
      <c r="J132" s="1"/>
      <c r="K132" s="1"/>
      <c r="L132" s="1"/>
      <c r="M132" s="1"/>
      <c r="N132" s="1"/>
      <c r="O132" s="1"/>
      <c r="P132" s="1"/>
      <c r="Q132" s="1"/>
      <c r="R132" s="1"/>
      <c r="S132" s="1"/>
      <c r="T132" s="1"/>
    </row>
    <row r="133" spans="1:20" ht="9.75" customHeight="1">
      <c r="A133" s="1"/>
      <c r="B133" s="1"/>
      <c r="C133" s="1"/>
      <c r="D133" s="1"/>
      <c r="E133" s="1"/>
      <c r="F133" s="1"/>
      <c r="G133" s="1"/>
      <c r="H133" s="1"/>
      <c r="I133" s="1"/>
      <c r="J133" s="1"/>
      <c r="K133" s="1"/>
      <c r="L133" s="1"/>
      <c r="M133" s="1"/>
      <c r="N133" s="1"/>
      <c r="O133" s="1"/>
      <c r="P133" s="1"/>
      <c r="Q133" s="1"/>
      <c r="R133" s="1"/>
      <c r="S133" s="1"/>
      <c r="T133" s="1"/>
    </row>
    <row r="134" spans="1:20" ht="9.75" customHeight="1">
      <c r="A134" s="1"/>
      <c r="B134" s="1"/>
      <c r="C134" s="1"/>
      <c r="D134" s="1"/>
      <c r="E134" s="1"/>
      <c r="F134" s="1"/>
      <c r="G134" s="1"/>
      <c r="H134" s="1"/>
      <c r="I134" s="1"/>
      <c r="J134" s="1"/>
      <c r="K134" s="1"/>
      <c r="L134" s="1"/>
      <c r="M134" s="1"/>
      <c r="N134" s="1"/>
      <c r="O134" s="1"/>
      <c r="P134" s="1"/>
      <c r="Q134" s="1"/>
      <c r="R134" s="1"/>
      <c r="S134" s="1"/>
      <c r="T134" s="1"/>
    </row>
    <row r="135" spans="1:20" ht="9.75" customHeight="1">
      <c r="A135" s="1"/>
      <c r="B135" s="1"/>
      <c r="C135" s="1"/>
      <c r="D135" s="1"/>
      <c r="E135" s="1"/>
      <c r="F135" s="1"/>
      <c r="G135" s="1"/>
      <c r="H135" s="1"/>
      <c r="I135" s="1"/>
      <c r="J135" s="1"/>
      <c r="K135" s="1"/>
      <c r="L135" s="1"/>
      <c r="M135" s="1"/>
      <c r="N135" s="1"/>
      <c r="O135" s="1"/>
      <c r="P135" s="1"/>
      <c r="Q135" s="1"/>
      <c r="R135" s="1"/>
      <c r="S135" s="1"/>
      <c r="T135" s="1"/>
    </row>
    <row r="136" spans="1:20" ht="9.75" customHeight="1">
      <c r="A136" s="1"/>
      <c r="B136" s="1"/>
      <c r="C136" s="1"/>
      <c r="D136" s="1"/>
      <c r="E136" s="1"/>
      <c r="F136" s="1"/>
      <c r="G136" s="1"/>
      <c r="H136" s="1"/>
      <c r="I136" s="1"/>
      <c r="J136" s="1"/>
      <c r="K136" s="1"/>
      <c r="L136" s="1"/>
      <c r="M136" s="1"/>
      <c r="N136" s="1"/>
      <c r="O136" s="1"/>
      <c r="P136" s="1"/>
      <c r="Q136" s="1"/>
      <c r="R136" s="1"/>
      <c r="S136" s="1"/>
      <c r="T136" s="1"/>
    </row>
    <row r="137" spans="1:20" ht="9.75" customHeight="1">
      <c r="A137" s="1"/>
      <c r="B137" s="1"/>
      <c r="C137" s="1"/>
      <c r="D137" s="1"/>
      <c r="E137" s="1"/>
      <c r="F137" s="1"/>
      <c r="G137" s="1"/>
      <c r="H137" s="1"/>
      <c r="I137" s="1"/>
      <c r="J137" s="1"/>
      <c r="K137" s="1"/>
      <c r="L137" s="1"/>
      <c r="M137" s="1"/>
      <c r="N137" s="1"/>
      <c r="O137" s="1"/>
      <c r="P137" s="1"/>
      <c r="Q137" s="1"/>
      <c r="R137" s="1"/>
      <c r="S137" s="1"/>
      <c r="T137" s="1"/>
    </row>
    <row r="138" spans="1:20" ht="9.75" customHeight="1">
      <c r="A138" s="1"/>
      <c r="B138" s="1"/>
      <c r="C138" s="1"/>
      <c r="D138" s="1"/>
      <c r="E138" s="1"/>
      <c r="F138" s="1"/>
      <c r="G138" s="1"/>
      <c r="H138" s="1"/>
      <c r="I138" s="1"/>
      <c r="J138" s="1"/>
      <c r="K138" s="1"/>
      <c r="L138" s="1"/>
      <c r="M138" s="1"/>
      <c r="N138" s="1"/>
      <c r="O138" s="1"/>
      <c r="P138" s="1"/>
      <c r="Q138" s="1"/>
      <c r="R138" s="1"/>
      <c r="S138" s="1"/>
      <c r="T138" s="1"/>
    </row>
    <row r="139" spans="1:20" ht="9.75" customHeight="1">
      <c r="A139" s="1"/>
      <c r="B139" s="1"/>
      <c r="C139" s="1"/>
      <c r="D139" s="1"/>
      <c r="E139" s="1"/>
      <c r="F139" s="1"/>
      <c r="G139" s="1"/>
      <c r="H139" s="1"/>
      <c r="I139" s="1"/>
      <c r="J139" s="1"/>
      <c r="K139" s="1"/>
      <c r="L139" s="1"/>
      <c r="M139" s="1"/>
      <c r="N139" s="1"/>
      <c r="O139" s="1"/>
      <c r="P139" s="1"/>
      <c r="Q139" s="1"/>
      <c r="R139" s="1"/>
      <c r="S139" s="1"/>
      <c r="T139" s="1"/>
    </row>
    <row r="140" spans="1:20" ht="9.75" customHeight="1">
      <c r="A140" s="1"/>
      <c r="B140" s="1"/>
      <c r="C140" s="1"/>
      <c r="D140" s="1"/>
      <c r="E140" s="1"/>
      <c r="F140" s="1"/>
      <c r="G140" s="1"/>
      <c r="H140" s="1"/>
      <c r="I140" s="1"/>
      <c r="J140" s="1"/>
      <c r="K140" s="1"/>
      <c r="L140" s="1"/>
      <c r="M140" s="1"/>
      <c r="N140" s="1"/>
      <c r="O140" s="1"/>
      <c r="P140" s="1"/>
      <c r="Q140" s="1"/>
      <c r="R140" s="1"/>
      <c r="S140" s="1"/>
      <c r="T140" s="1"/>
    </row>
    <row r="141" spans="1:20" ht="9.75" customHeight="1">
      <c r="A141" s="1"/>
      <c r="B141" s="1"/>
      <c r="C141" s="1"/>
      <c r="D141" s="1"/>
      <c r="E141" s="1"/>
      <c r="F141" s="1"/>
      <c r="G141" s="1"/>
      <c r="H141" s="1"/>
      <c r="I141" s="1"/>
      <c r="J141" s="1"/>
      <c r="K141" s="1"/>
      <c r="L141" s="1"/>
      <c r="M141" s="1"/>
      <c r="N141" s="1"/>
      <c r="O141" s="1"/>
      <c r="P141" s="1"/>
      <c r="Q141" s="1"/>
      <c r="R141" s="1"/>
      <c r="S141" s="1"/>
      <c r="T141" s="1"/>
    </row>
    <row r="142" spans="1:20" ht="9.75" customHeight="1">
      <c r="A142" s="1"/>
      <c r="B142" s="1"/>
      <c r="C142" s="1"/>
      <c r="D142" s="1"/>
      <c r="E142" s="1"/>
      <c r="F142" s="1"/>
      <c r="G142" s="1"/>
      <c r="H142" s="1"/>
      <c r="I142" s="1"/>
      <c r="J142" s="1"/>
      <c r="K142" s="1"/>
      <c r="L142" s="1"/>
      <c r="M142" s="1"/>
      <c r="N142" s="1"/>
      <c r="O142" s="1"/>
      <c r="P142" s="1"/>
      <c r="Q142" s="1"/>
      <c r="R142" s="1"/>
      <c r="S142" s="1"/>
      <c r="T142" s="1"/>
    </row>
    <row r="143" spans="1:20" ht="9.75" customHeight="1">
      <c r="A143" s="1"/>
      <c r="B143" s="1"/>
      <c r="C143" s="1"/>
      <c r="D143" s="1"/>
      <c r="E143" s="1"/>
      <c r="F143" s="1"/>
      <c r="G143" s="1"/>
      <c r="H143" s="1"/>
      <c r="I143" s="1"/>
      <c r="J143" s="1"/>
      <c r="K143" s="1"/>
      <c r="L143" s="1"/>
      <c r="M143" s="1"/>
      <c r="N143" s="1"/>
      <c r="O143" s="1"/>
      <c r="P143" s="1"/>
      <c r="Q143" s="1"/>
      <c r="R143" s="1"/>
      <c r="S143" s="1"/>
      <c r="T143" s="1"/>
    </row>
    <row r="144" spans="1:20" ht="9.75" customHeight="1">
      <c r="A144" s="1"/>
      <c r="B144" s="1"/>
      <c r="C144" s="1"/>
      <c r="D144" s="1"/>
      <c r="E144" s="1"/>
      <c r="F144" s="1"/>
      <c r="G144" s="1"/>
      <c r="H144" s="1"/>
      <c r="I144" s="1"/>
      <c r="J144" s="1"/>
      <c r="K144" s="1"/>
      <c r="L144" s="1"/>
      <c r="M144" s="1"/>
      <c r="N144" s="1"/>
      <c r="O144" s="1"/>
      <c r="P144" s="1"/>
      <c r="Q144" s="1"/>
      <c r="R144" s="1"/>
      <c r="S144" s="1"/>
      <c r="T144" s="1"/>
    </row>
    <row r="145" spans="1:20" ht="9.75" customHeight="1">
      <c r="A145" s="1"/>
      <c r="B145" s="1"/>
      <c r="C145" s="1"/>
      <c r="D145" s="1"/>
      <c r="E145" s="1"/>
      <c r="F145" s="1"/>
      <c r="G145" s="1"/>
      <c r="H145" s="1"/>
      <c r="I145" s="1"/>
      <c r="J145" s="1"/>
      <c r="K145" s="1"/>
      <c r="L145" s="1"/>
      <c r="M145" s="1"/>
      <c r="N145" s="1"/>
      <c r="O145" s="1"/>
      <c r="P145" s="1"/>
      <c r="Q145" s="1"/>
      <c r="R145" s="1"/>
      <c r="S145" s="1"/>
      <c r="T145" s="1"/>
    </row>
    <row r="146" spans="1:20" ht="9.75" customHeight="1">
      <c r="A146" s="1"/>
      <c r="B146" s="1"/>
      <c r="C146" s="1"/>
      <c r="D146" s="1"/>
      <c r="E146" s="1"/>
      <c r="F146" s="1"/>
      <c r="G146" s="1"/>
      <c r="H146" s="1"/>
      <c r="I146" s="1"/>
      <c r="J146" s="1"/>
      <c r="K146" s="1"/>
      <c r="L146" s="1"/>
      <c r="M146" s="1"/>
      <c r="N146" s="1"/>
      <c r="O146" s="1"/>
      <c r="P146" s="1"/>
      <c r="Q146" s="1"/>
      <c r="R146" s="1"/>
      <c r="S146" s="1"/>
      <c r="T146" s="1"/>
    </row>
    <row r="147" spans="1:20" ht="9.75" customHeight="1">
      <c r="A147" s="1"/>
      <c r="B147" s="1"/>
      <c r="C147" s="1"/>
      <c r="D147" s="1"/>
      <c r="E147" s="1"/>
      <c r="F147" s="1"/>
      <c r="G147" s="1"/>
      <c r="H147" s="1"/>
      <c r="I147" s="1"/>
      <c r="J147" s="1"/>
      <c r="K147" s="1"/>
      <c r="L147" s="1"/>
      <c r="M147" s="1"/>
      <c r="N147" s="1"/>
      <c r="O147" s="1"/>
      <c r="P147" s="1"/>
      <c r="Q147" s="1"/>
      <c r="R147" s="1"/>
      <c r="S147" s="1"/>
      <c r="T147" s="1"/>
    </row>
    <row r="148" spans="1:20" ht="9.75" customHeight="1">
      <c r="A148" s="1"/>
      <c r="B148" s="1"/>
      <c r="C148" s="1"/>
      <c r="D148" s="1"/>
      <c r="E148" s="1"/>
      <c r="F148" s="1"/>
      <c r="G148" s="1"/>
      <c r="H148" s="1"/>
      <c r="I148" s="1"/>
      <c r="J148" s="1"/>
      <c r="K148" s="1"/>
      <c r="L148" s="1"/>
      <c r="M148" s="1"/>
      <c r="N148" s="1"/>
      <c r="O148" s="1"/>
      <c r="P148" s="1"/>
      <c r="Q148" s="1"/>
      <c r="R148" s="1"/>
      <c r="S148" s="1"/>
      <c r="T148" s="1"/>
    </row>
    <row r="149" spans="1:20" ht="9.75" customHeight="1">
      <c r="A149" s="1"/>
      <c r="B149" s="1"/>
      <c r="C149" s="1"/>
      <c r="D149" s="1"/>
      <c r="E149" s="1"/>
      <c r="F149" s="1"/>
      <c r="G149" s="1"/>
      <c r="H149" s="1"/>
      <c r="I149" s="1"/>
      <c r="J149" s="1"/>
      <c r="K149" s="1"/>
      <c r="L149" s="1"/>
      <c r="M149" s="1"/>
      <c r="N149" s="1"/>
      <c r="O149" s="1"/>
      <c r="P149" s="1"/>
      <c r="Q149" s="1"/>
      <c r="R149" s="1"/>
      <c r="S149" s="1"/>
      <c r="T149" s="1"/>
    </row>
    <row r="150" spans="1:20" ht="9.75" customHeight="1">
      <c r="A150" s="1"/>
      <c r="B150" s="1"/>
      <c r="C150" s="1"/>
      <c r="D150" s="1"/>
      <c r="E150" s="1"/>
      <c r="F150" s="1"/>
      <c r="G150" s="1"/>
      <c r="H150" s="1"/>
      <c r="I150" s="1"/>
      <c r="J150" s="1"/>
      <c r="K150" s="1"/>
      <c r="L150" s="1"/>
      <c r="M150" s="1"/>
      <c r="N150" s="1"/>
      <c r="O150" s="1"/>
      <c r="P150" s="1"/>
      <c r="Q150" s="1"/>
      <c r="R150" s="1"/>
      <c r="S150" s="1"/>
      <c r="T150" s="1"/>
    </row>
    <row r="151" spans="1:20" ht="9.75" customHeight="1">
      <c r="A151" s="1"/>
      <c r="B151" s="1"/>
      <c r="C151" s="1"/>
      <c r="D151" s="1"/>
      <c r="E151" s="1"/>
      <c r="F151" s="1"/>
      <c r="G151" s="1"/>
      <c r="H151" s="1"/>
      <c r="I151" s="1"/>
      <c r="J151" s="1"/>
      <c r="K151" s="1"/>
      <c r="L151" s="1"/>
      <c r="M151" s="1"/>
      <c r="N151" s="1"/>
      <c r="O151" s="1"/>
      <c r="P151" s="1"/>
      <c r="Q151" s="1"/>
      <c r="R151" s="1"/>
      <c r="S151" s="1"/>
      <c r="T151" s="1"/>
    </row>
    <row r="152" spans="1:20" ht="9.75" customHeight="1">
      <c r="A152" s="1"/>
      <c r="B152" s="1"/>
      <c r="C152" s="1"/>
      <c r="D152" s="1"/>
      <c r="E152" s="1"/>
      <c r="F152" s="1"/>
      <c r="G152" s="1"/>
      <c r="H152" s="1"/>
      <c r="I152" s="1"/>
      <c r="J152" s="1"/>
      <c r="K152" s="1"/>
      <c r="L152" s="1"/>
      <c r="M152" s="1"/>
      <c r="N152" s="1"/>
      <c r="O152" s="1"/>
      <c r="P152" s="1"/>
      <c r="Q152" s="1"/>
      <c r="R152" s="1"/>
      <c r="S152" s="1"/>
      <c r="T152" s="1"/>
    </row>
    <row r="153" spans="1:20" ht="9.75" customHeight="1">
      <c r="A153" s="1"/>
      <c r="B153" s="1"/>
      <c r="C153" s="1"/>
      <c r="D153" s="1"/>
      <c r="E153" s="1"/>
      <c r="F153" s="1"/>
      <c r="G153" s="1"/>
      <c r="H153" s="1"/>
      <c r="I153" s="1"/>
      <c r="J153" s="1"/>
      <c r="K153" s="1"/>
      <c r="L153" s="1"/>
      <c r="M153" s="1"/>
      <c r="N153" s="1"/>
      <c r="O153" s="1"/>
      <c r="P153" s="1"/>
      <c r="Q153" s="1"/>
      <c r="R153" s="1"/>
      <c r="S153" s="1"/>
      <c r="T153" s="1"/>
    </row>
    <row r="154" spans="1:20" ht="9.75" customHeight="1">
      <c r="A154" s="1"/>
      <c r="B154" s="1"/>
      <c r="C154" s="1"/>
      <c r="D154" s="1"/>
      <c r="E154" s="1"/>
      <c r="F154" s="1"/>
      <c r="G154" s="1"/>
      <c r="H154" s="1"/>
      <c r="I154" s="1"/>
      <c r="J154" s="1"/>
      <c r="K154" s="1"/>
      <c r="L154" s="1"/>
      <c r="M154" s="1"/>
      <c r="N154" s="1"/>
      <c r="O154" s="1"/>
      <c r="P154" s="1"/>
      <c r="Q154" s="1"/>
      <c r="R154" s="1"/>
      <c r="S154" s="1"/>
      <c r="T154" s="1"/>
    </row>
    <row r="155" spans="1:20" ht="9.75" customHeight="1">
      <c r="A155" s="1"/>
      <c r="B155" s="1"/>
      <c r="C155" s="1"/>
      <c r="D155" s="1"/>
      <c r="E155" s="1"/>
      <c r="F155" s="1"/>
      <c r="G155" s="1"/>
      <c r="H155" s="1"/>
      <c r="I155" s="1"/>
      <c r="J155" s="1"/>
      <c r="K155" s="1"/>
      <c r="L155" s="1"/>
      <c r="M155" s="1"/>
      <c r="N155" s="1"/>
      <c r="O155" s="1"/>
      <c r="P155" s="1"/>
      <c r="Q155" s="1"/>
      <c r="R155" s="1"/>
      <c r="S155" s="1"/>
      <c r="T155" s="1"/>
    </row>
    <row r="156" spans="1:20" ht="9.75" customHeight="1">
      <c r="A156" s="1"/>
      <c r="B156" s="1"/>
      <c r="C156" s="1"/>
      <c r="D156" s="1"/>
      <c r="E156" s="1"/>
      <c r="F156" s="1"/>
      <c r="G156" s="1"/>
      <c r="H156" s="1"/>
      <c r="I156" s="1"/>
      <c r="J156" s="1"/>
      <c r="K156" s="1"/>
      <c r="L156" s="1"/>
      <c r="M156" s="1"/>
      <c r="N156" s="1"/>
      <c r="O156" s="1"/>
      <c r="P156" s="1"/>
      <c r="Q156" s="1"/>
      <c r="R156" s="1"/>
      <c r="S156" s="1"/>
      <c r="T156" s="1"/>
    </row>
    <row r="157" spans="1:20" ht="9.75" customHeight="1">
      <c r="A157" s="1"/>
      <c r="B157" s="1"/>
      <c r="C157" s="1"/>
      <c r="D157" s="1"/>
      <c r="E157" s="1"/>
      <c r="F157" s="1"/>
      <c r="G157" s="1"/>
      <c r="H157" s="1"/>
      <c r="I157" s="1"/>
      <c r="J157" s="1"/>
      <c r="K157" s="1"/>
      <c r="L157" s="1"/>
      <c r="M157" s="1"/>
      <c r="N157" s="1"/>
      <c r="O157" s="1"/>
      <c r="P157" s="1"/>
      <c r="Q157" s="1"/>
      <c r="R157" s="1"/>
      <c r="S157" s="1"/>
      <c r="T157" s="1"/>
    </row>
    <row r="158" spans="1:20" ht="9.75" customHeight="1">
      <c r="A158" s="1"/>
      <c r="B158" s="1"/>
      <c r="C158" s="1"/>
      <c r="D158" s="1"/>
      <c r="E158" s="1"/>
      <c r="F158" s="1"/>
      <c r="G158" s="1"/>
      <c r="H158" s="1"/>
      <c r="I158" s="1"/>
      <c r="J158" s="1"/>
      <c r="K158" s="1"/>
      <c r="L158" s="1"/>
      <c r="M158" s="1"/>
      <c r="N158" s="1"/>
      <c r="O158" s="1"/>
      <c r="P158" s="1"/>
      <c r="Q158" s="1"/>
      <c r="R158" s="1"/>
      <c r="S158" s="1"/>
      <c r="T158" s="1"/>
    </row>
    <row r="159" spans="1:20" ht="9.75" customHeight="1">
      <c r="A159" s="1"/>
      <c r="B159" s="1"/>
      <c r="C159" s="1"/>
      <c r="D159" s="1"/>
      <c r="E159" s="1"/>
      <c r="F159" s="1"/>
      <c r="G159" s="1"/>
      <c r="H159" s="1"/>
      <c r="I159" s="1"/>
      <c r="J159" s="1"/>
      <c r="K159" s="1"/>
      <c r="L159" s="1"/>
      <c r="M159" s="1"/>
      <c r="N159" s="1"/>
      <c r="O159" s="1"/>
      <c r="P159" s="1"/>
      <c r="Q159" s="1"/>
      <c r="R159" s="1"/>
      <c r="S159" s="1"/>
      <c r="T159" s="1"/>
    </row>
    <row r="160" spans="1:20" ht="9.75" customHeight="1">
      <c r="A160" s="1"/>
      <c r="B160" s="1"/>
      <c r="C160" s="1"/>
      <c r="D160" s="1"/>
      <c r="E160" s="1"/>
      <c r="F160" s="1"/>
      <c r="G160" s="1"/>
      <c r="H160" s="1"/>
      <c r="I160" s="1"/>
      <c r="J160" s="1"/>
      <c r="K160" s="1"/>
      <c r="L160" s="1"/>
      <c r="M160" s="1"/>
      <c r="N160" s="1"/>
      <c r="O160" s="1"/>
      <c r="P160" s="1"/>
      <c r="Q160" s="1"/>
      <c r="R160" s="1"/>
      <c r="S160" s="1"/>
      <c r="T160" s="1"/>
    </row>
    <row r="161" spans="1:20" ht="9.75" customHeight="1">
      <c r="A161" s="1"/>
      <c r="B161" s="1"/>
      <c r="C161" s="1"/>
      <c r="D161" s="1"/>
      <c r="E161" s="1"/>
      <c r="F161" s="1"/>
      <c r="G161" s="1"/>
      <c r="H161" s="1"/>
      <c r="I161" s="1"/>
      <c r="J161" s="1"/>
      <c r="K161" s="1"/>
      <c r="L161" s="1"/>
      <c r="M161" s="1"/>
      <c r="N161" s="1"/>
      <c r="O161" s="1"/>
      <c r="P161" s="1"/>
      <c r="Q161" s="1"/>
      <c r="R161" s="1"/>
      <c r="S161" s="1"/>
      <c r="T161" s="1"/>
    </row>
    <row r="162" spans="1:20" ht="9.75" customHeight="1">
      <c r="A162" s="1"/>
      <c r="B162" s="1"/>
      <c r="C162" s="1"/>
      <c r="D162" s="1"/>
      <c r="E162" s="1"/>
      <c r="F162" s="1"/>
      <c r="G162" s="1"/>
      <c r="H162" s="1"/>
      <c r="I162" s="1"/>
      <c r="J162" s="1"/>
      <c r="K162" s="1"/>
      <c r="L162" s="1"/>
      <c r="M162" s="1"/>
      <c r="N162" s="1"/>
      <c r="O162" s="1"/>
      <c r="P162" s="1"/>
      <c r="Q162" s="1"/>
      <c r="R162" s="1"/>
      <c r="S162" s="1"/>
      <c r="T162" s="1"/>
    </row>
    <row r="163" spans="1:20" ht="9.75" customHeight="1">
      <c r="A163" s="1"/>
      <c r="B163" s="1"/>
      <c r="C163" s="1"/>
      <c r="D163" s="1"/>
      <c r="E163" s="1"/>
      <c r="F163" s="1"/>
      <c r="G163" s="1"/>
      <c r="H163" s="1"/>
      <c r="I163" s="1"/>
      <c r="J163" s="1"/>
      <c r="K163" s="1"/>
      <c r="L163" s="1"/>
      <c r="M163" s="1"/>
      <c r="N163" s="1"/>
      <c r="O163" s="1"/>
      <c r="P163" s="1"/>
      <c r="Q163" s="1"/>
      <c r="R163" s="1"/>
      <c r="S163" s="1"/>
      <c r="T163" s="1"/>
    </row>
    <row r="164" spans="1:20" ht="9.75" customHeight="1">
      <c r="A164" s="1"/>
      <c r="B164" s="1"/>
      <c r="C164" s="1"/>
      <c r="D164" s="1"/>
      <c r="E164" s="1"/>
      <c r="F164" s="1"/>
      <c r="G164" s="1"/>
      <c r="H164" s="1"/>
      <c r="I164" s="1"/>
      <c r="J164" s="1"/>
      <c r="K164" s="1"/>
      <c r="L164" s="1"/>
      <c r="M164" s="1"/>
      <c r="N164" s="1"/>
      <c r="O164" s="1"/>
      <c r="P164" s="1"/>
      <c r="Q164" s="1"/>
      <c r="R164" s="1"/>
      <c r="S164" s="1"/>
      <c r="T164" s="1"/>
    </row>
    <row r="165" spans="1:20" ht="9.75" customHeight="1">
      <c r="A165" s="1"/>
      <c r="B165" s="1"/>
      <c r="C165" s="1"/>
      <c r="D165" s="1"/>
      <c r="E165" s="1"/>
      <c r="F165" s="1"/>
      <c r="G165" s="1"/>
      <c r="H165" s="1"/>
      <c r="I165" s="1"/>
      <c r="J165" s="1"/>
      <c r="K165" s="1"/>
      <c r="L165" s="1"/>
      <c r="M165" s="1"/>
      <c r="N165" s="1"/>
      <c r="O165" s="1"/>
      <c r="P165" s="1"/>
      <c r="Q165" s="1"/>
      <c r="R165" s="1"/>
      <c r="S165" s="1"/>
      <c r="T165" s="1"/>
    </row>
    <row r="166" spans="1:20" ht="9.75" customHeight="1">
      <c r="A166" s="1"/>
      <c r="B166" s="1"/>
      <c r="C166" s="1"/>
      <c r="D166" s="1"/>
      <c r="E166" s="1"/>
      <c r="F166" s="1"/>
      <c r="G166" s="1"/>
      <c r="H166" s="1"/>
      <c r="I166" s="1"/>
      <c r="J166" s="1"/>
      <c r="K166" s="1"/>
      <c r="L166" s="1"/>
      <c r="M166" s="1"/>
      <c r="N166" s="1"/>
      <c r="O166" s="1"/>
      <c r="P166" s="1"/>
      <c r="Q166" s="1"/>
      <c r="R166" s="1"/>
      <c r="S166" s="1"/>
      <c r="T166" s="1"/>
    </row>
    <row r="167" spans="1:20" ht="9.75" customHeight="1">
      <c r="A167" s="1"/>
      <c r="B167" s="1"/>
      <c r="C167" s="1"/>
      <c r="D167" s="1"/>
      <c r="E167" s="1"/>
      <c r="F167" s="1"/>
      <c r="G167" s="1"/>
      <c r="H167" s="1"/>
      <c r="I167" s="1"/>
      <c r="J167" s="1"/>
      <c r="K167" s="1"/>
      <c r="L167" s="1"/>
      <c r="M167" s="1"/>
      <c r="N167" s="1"/>
      <c r="O167" s="1"/>
      <c r="P167" s="1"/>
      <c r="Q167" s="1"/>
      <c r="R167" s="1"/>
      <c r="S167" s="1"/>
      <c r="T167" s="1"/>
    </row>
    <row r="168" spans="1:20" ht="9.75" customHeight="1">
      <c r="A168" s="1"/>
      <c r="B168" s="1"/>
      <c r="C168" s="1"/>
      <c r="D168" s="1"/>
      <c r="E168" s="1"/>
      <c r="F168" s="1"/>
      <c r="G168" s="1"/>
      <c r="H168" s="1"/>
      <c r="I168" s="1"/>
      <c r="J168" s="1"/>
      <c r="K168" s="1"/>
      <c r="L168" s="1"/>
      <c r="M168" s="1"/>
      <c r="N168" s="1"/>
      <c r="O168" s="1"/>
      <c r="P168" s="1"/>
      <c r="Q168" s="1"/>
      <c r="R168" s="1"/>
      <c r="S168" s="1"/>
      <c r="T168" s="1"/>
    </row>
    <row r="169" spans="1:20" ht="9.75" customHeight="1">
      <c r="A169" s="1"/>
      <c r="B169" s="1"/>
      <c r="C169" s="1"/>
      <c r="D169" s="1"/>
      <c r="E169" s="1"/>
      <c r="F169" s="1"/>
      <c r="G169" s="1"/>
      <c r="H169" s="1"/>
      <c r="I169" s="1"/>
      <c r="J169" s="1"/>
      <c r="K169" s="1"/>
      <c r="L169" s="1"/>
      <c r="M169" s="1"/>
      <c r="N169" s="1"/>
      <c r="O169" s="1"/>
      <c r="P169" s="1"/>
      <c r="Q169" s="1"/>
      <c r="R169" s="1"/>
      <c r="S169" s="1"/>
      <c r="T169" s="1"/>
    </row>
    <row r="170" spans="1:20" ht="9.75" customHeight="1">
      <c r="A170" s="1"/>
      <c r="B170" s="1"/>
      <c r="C170" s="1"/>
      <c r="D170" s="1"/>
      <c r="E170" s="1"/>
      <c r="F170" s="1"/>
      <c r="G170" s="1"/>
      <c r="H170" s="1"/>
      <c r="I170" s="1"/>
      <c r="J170" s="1"/>
      <c r="K170" s="1"/>
      <c r="L170" s="1"/>
      <c r="M170" s="1"/>
      <c r="N170" s="1"/>
      <c r="O170" s="1"/>
      <c r="P170" s="1"/>
      <c r="Q170" s="1"/>
      <c r="R170" s="1"/>
      <c r="S170" s="1"/>
      <c r="T170" s="1"/>
    </row>
    <row r="171" spans="1:20" ht="9.75" customHeight="1">
      <c r="A171" s="1"/>
      <c r="B171" s="1"/>
      <c r="C171" s="1"/>
      <c r="D171" s="1"/>
      <c r="E171" s="1"/>
      <c r="F171" s="1"/>
      <c r="G171" s="1"/>
      <c r="H171" s="1"/>
      <c r="I171" s="1"/>
      <c r="J171" s="1"/>
      <c r="K171" s="1"/>
      <c r="L171" s="1"/>
      <c r="M171" s="1"/>
      <c r="N171" s="1"/>
      <c r="O171" s="1"/>
      <c r="P171" s="1"/>
      <c r="Q171" s="1"/>
      <c r="R171" s="1"/>
      <c r="S171" s="1"/>
      <c r="T171" s="1"/>
    </row>
    <row r="172" spans="1:20" ht="9.75" customHeight="1">
      <c r="A172" s="1"/>
      <c r="B172" s="1"/>
      <c r="C172" s="1"/>
      <c r="D172" s="1"/>
      <c r="E172" s="1"/>
      <c r="F172" s="1"/>
      <c r="G172" s="1"/>
      <c r="H172" s="1"/>
      <c r="I172" s="1"/>
      <c r="J172" s="1"/>
      <c r="K172" s="1"/>
      <c r="L172" s="1"/>
      <c r="M172" s="1"/>
      <c r="N172" s="1"/>
      <c r="O172" s="1"/>
      <c r="P172" s="1"/>
      <c r="Q172" s="1"/>
      <c r="R172" s="1"/>
      <c r="S172" s="1"/>
      <c r="T172" s="1"/>
    </row>
    <row r="173" spans="1:20" ht="9.75" customHeight="1">
      <c r="A173" s="1"/>
      <c r="B173" s="1"/>
      <c r="C173" s="1"/>
      <c r="D173" s="1"/>
      <c r="E173" s="1"/>
      <c r="F173" s="1"/>
      <c r="G173" s="1"/>
      <c r="H173" s="1"/>
      <c r="I173" s="1"/>
      <c r="J173" s="1"/>
      <c r="K173" s="1"/>
      <c r="L173" s="1"/>
      <c r="M173" s="1"/>
      <c r="N173" s="1"/>
      <c r="O173" s="1"/>
      <c r="P173" s="1"/>
      <c r="Q173" s="1"/>
      <c r="R173" s="1"/>
      <c r="S173" s="1"/>
      <c r="T173" s="1"/>
    </row>
    <row r="174" spans="1:20" ht="9.75" customHeight="1">
      <c r="A174" s="1"/>
      <c r="B174" s="1"/>
      <c r="C174" s="1"/>
      <c r="D174" s="1"/>
      <c r="E174" s="1"/>
      <c r="F174" s="1"/>
      <c r="G174" s="1"/>
      <c r="H174" s="1"/>
      <c r="I174" s="1"/>
      <c r="J174" s="1"/>
      <c r="K174" s="1"/>
      <c r="L174" s="1"/>
      <c r="M174" s="1"/>
      <c r="N174" s="1"/>
      <c r="O174" s="1"/>
      <c r="P174" s="1"/>
      <c r="Q174" s="1"/>
      <c r="R174" s="1"/>
      <c r="S174" s="1"/>
      <c r="T174" s="1"/>
    </row>
    <row r="175" spans="1:20" ht="9.75" customHeight="1">
      <c r="A175" s="1"/>
      <c r="B175" s="1"/>
      <c r="C175" s="1"/>
      <c r="D175" s="1"/>
      <c r="E175" s="1"/>
      <c r="F175" s="1"/>
      <c r="G175" s="1"/>
      <c r="H175" s="1"/>
      <c r="I175" s="1"/>
      <c r="J175" s="1"/>
      <c r="K175" s="1"/>
      <c r="L175" s="1"/>
      <c r="M175" s="1"/>
      <c r="N175" s="1"/>
      <c r="O175" s="1"/>
      <c r="P175" s="1"/>
      <c r="Q175" s="1"/>
      <c r="R175" s="1"/>
      <c r="S175" s="1"/>
      <c r="T175" s="1"/>
    </row>
    <row r="176" spans="1:20" ht="9.75" customHeight="1">
      <c r="A176" s="1"/>
      <c r="B176" s="1"/>
      <c r="C176" s="1"/>
      <c r="D176" s="1"/>
      <c r="E176" s="1"/>
      <c r="F176" s="1"/>
      <c r="G176" s="1"/>
      <c r="H176" s="1"/>
      <c r="I176" s="1"/>
      <c r="J176" s="1"/>
      <c r="K176" s="1"/>
      <c r="L176" s="1"/>
      <c r="M176" s="1"/>
      <c r="N176" s="1"/>
      <c r="O176" s="1"/>
      <c r="P176" s="1"/>
      <c r="Q176" s="1"/>
      <c r="R176" s="1"/>
      <c r="S176" s="1"/>
      <c r="T176" s="1"/>
    </row>
    <row r="177" spans="1:20" ht="9.75" customHeight="1">
      <c r="A177" s="1"/>
      <c r="B177" s="1"/>
      <c r="C177" s="1"/>
      <c r="D177" s="1"/>
      <c r="E177" s="1"/>
      <c r="F177" s="1"/>
      <c r="G177" s="1"/>
      <c r="H177" s="1"/>
      <c r="I177" s="1"/>
      <c r="J177" s="1"/>
      <c r="K177" s="1"/>
      <c r="L177" s="1"/>
      <c r="M177" s="1"/>
      <c r="N177" s="1"/>
      <c r="O177" s="1"/>
      <c r="P177" s="1"/>
      <c r="Q177" s="1"/>
      <c r="R177" s="1"/>
      <c r="S177" s="1"/>
      <c r="T177" s="1"/>
    </row>
    <row r="178" spans="1:20" ht="9.75" customHeight="1">
      <c r="A178" s="1"/>
      <c r="B178" s="1"/>
      <c r="C178" s="1"/>
      <c r="D178" s="1"/>
      <c r="E178" s="1"/>
      <c r="F178" s="1"/>
      <c r="G178" s="1"/>
      <c r="H178" s="1"/>
      <c r="I178" s="1"/>
      <c r="J178" s="1"/>
      <c r="K178" s="1"/>
      <c r="L178" s="1"/>
      <c r="M178" s="1"/>
      <c r="N178" s="1"/>
      <c r="O178" s="1"/>
      <c r="P178" s="1"/>
      <c r="Q178" s="1"/>
      <c r="R178" s="1"/>
      <c r="S178" s="1"/>
      <c r="T178" s="1"/>
    </row>
    <row r="179" spans="1:20" ht="9.75" customHeight="1">
      <c r="A179" s="1"/>
      <c r="B179" s="1"/>
      <c r="C179" s="1"/>
      <c r="D179" s="1"/>
      <c r="E179" s="1"/>
      <c r="F179" s="1"/>
      <c r="G179" s="1"/>
      <c r="H179" s="1"/>
      <c r="I179" s="1"/>
      <c r="J179" s="1"/>
      <c r="K179" s="1"/>
      <c r="L179" s="1"/>
      <c r="M179" s="1"/>
      <c r="N179" s="1"/>
      <c r="O179" s="1"/>
      <c r="P179" s="1"/>
      <c r="Q179" s="1"/>
      <c r="R179" s="1"/>
      <c r="S179" s="1"/>
      <c r="T179" s="1"/>
    </row>
    <row r="180" spans="1:20" ht="9.75" customHeight="1">
      <c r="A180" s="1"/>
      <c r="B180" s="1"/>
      <c r="C180" s="1"/>
      <c r="D180" s="1"/>
      <c r="E180" s="1"/>
      <c r="F180" s="1"/>
      <c r="G180" s="1"/>
      <c r="H180" s="1"/>
      <c r="I180" s="1"/>
      <c r="J180" s="1"/>
      <c r="K180" s="1"/>
      <c r="L180" s="1"/>
      <c r="M180" s="1"/>
      <c r="N180" s="1"/>
      <c r="O180" s="1"/>
      <c r="P180" s="1"/>
      <c r="Q180" s="1"/>
      <c r="R180" s="1"/>
      <c r="S180" s="1"/>
      <c r="T180" s="1"/>
    </row>
    <row r="181" spans="1:20" ht="9.75" customHeight="1">
      <c r="A181" s="1"/>
      <c r="B181" s="1"/>
      <c r="C181" s="1"/>
      <c r="D181" s="1"/>
      <c r="E181" s="1"/>
      <c r="F181" s="1"/>
      <c r="G181" s="1"/>
      <c r="H181" s="1"/>
      <c r="I181" s="1"/>
      <c r="J181" s="1"/>
      <c r="K181" s="1"/>
      <c r="L181" s="1"/>
      <c r="M181" s="1"/>
      <c r="N181" s="1"/>
      <c r="O181" s="1"/>
      <c r="P181" s="1"/>
      <c r="Q181" s="1"/>
      <c r="R181" s="1"/>
      <c r="S181" s="1"/>
      <c r="T181" s="1"/>
    </row>
    <row r="182" spans="1:20" ht="9.75" customHeight="1">
      <c r="A182" s="1"/>
      <c r="B182" s="1"/>
      <c r="C182" s="1"/>
      <c r="D182" s="1"/>
      <c r="E182" s="1"/>
      <c r="F182" s="1"/>
      <c r="G182" s="1"/>
      <c r="H182" s="1"/>
      <c r="I182" s="1"/>
      <c r="J182" s="1"/>
      <c r="K182" s="1"/>
      <c r="L182" s="1"/>
      <c r="M182" s="1"/>
      <c r="N182" s="1"/>
      <c r="O182" s="1"/>
      <c r="P182" s="1"/>
      <c r="Q182" s="1"/>
      <c r="R182" s="1"/>
      <c r="S182" s="1"/>
      <c r="T182" s="1"/>
    </row>
    <row r="183" spans="1:20" ht="9.75" customHeight="1">
      <c r="A183" s="1"/>
      <c r="B183" s="1"/>
      <c r="C183" s="1"/>
      <c r="D183" s="1"/>
      <c r="E183" s="1"/>
      <c r="F183" s="1"/>
      <c r="G183" s="1"/>
      <c r="H183" s="1"/>
      <c r="I183" s="1"/>
      <c r="J183" s="1"/>
      <c r="K183" s="1"/>
      <c r="L183" s="1"/>
      <c r="M183" s="1"/>
      <c r="N183" s="1"/>
      <c r="O183" s="1"/>
      <c r="P183" s="1"/>
      <c r="Q183" s="1"/>
      <c r="R183" s="1"/>
      <c r="S183" s="1"/>
      <c r="T183" s="1"/>
    </row>
    <row r="184" spans="1:20" ht="9.75" customHeight="1">
      <c r="A184" s="1"/>
      <c r="B184" s="1"/>
      <c r="C184" s="1"/>
      <c r="D184" s="1"/>
      <c r="E184" s="1"/>
      <c r="F184" s="1"/>
      <c r="G184" s="1"/>
      <c r="H184" s="1"/>
      <c r="I184" s="1"/>
      <c r="J184" s="1"/>
      <c r="K184" s="1"/>
      <c r="L184" s="1"/>
      <c r="M184" s="1"/>
      <c r="N184" s="1"/>
      <c r="O184" s="1"/>
      <c r="P184" s="1"/>
      <c r="Q184" s="1"/>
      <c r="R184" s="1"/>
      <c r="S184" s="1"/>
      <c r="T184" s="1"/>
    </row>
    <row r="185" spans="1:20" ht="9.75" customHeight="1">
      <c r="A185" s="1"/>
      <c r="B185" s="1"/>
      <c r="C185" s="1"/>
      <c r="D185" s="1"/>
      <c r="E185" s="1"/>
      <c r="F185" s="1"/>
      <c r="G185" s="1"/>
      <c r="H185" s="1"/>
      <c r="I185" s="1"/>
      <c r="J185" s="1"/>
      <c r="K185" s="1"/>
      <c r="L185" s="1"/>
      <c r="M185" s="1"/>
      <c r="N185" s="1"/>
      <c r="O185" s="1"/>
      <c r="P185" s="1"/>
      <c r="Q185" s="1"/>
      <c r="R185" s="1"/>
      <c r="S185" s="1"/>
      <c r="T185" s="1"/>
    </row>
    <row r="186" spans="1:20" ht="9.75" customHeight="1">
      <c r="A186" s="1"/>
      <c r="B186" s="1"/>
      <c r="C186" s="1"/>
      <c r="D186" s="1"/>
      <c r="E186" s="1"/>
      <c r="F186" s="1"/>
      <c r="G186" s="1"/>
      <c r="H186" s="1"/>
      <c r="I186" s="1"/>
      <c r="J186" s="1"/>
      <c r="K186" s="1"/>
      <c r="L186" s="1"/>
      <c r="M186" s="1"/>
      <c r="N186" s="1"/>
      <c r="O186" s="1"/>
      <c r="P186" s="1"/>
      <c r="Q186" s="1"/>
      <c r="R186" s="1"/>
      <c r="S186" s="1"/>
      <c r="T186" s="1"/>
    </row>
    <row r="187" spans="1:20" ht="9.75" customHeight="1">
      <c r="A187" s="1"/>
      <c r="B187" s="1"/>
      <c r="C187" s="1"/>
      <c r="D187" s="1"/>
      <c r="E187" s="1"/>
      <c r="F187" s="1"/>
      <c r="G187" s="1"/>
      <c r="H187" s="1"/>
      <c r="I187" s="1"/>
      <c r="J187" s="1"/>
      <c r="K187" s="1"/>
      <c r="L187" s="1"/>
      <c r="M187" s="1"/>
      <c r="N187" s="1"/>
      <c r="O187" s="1"/>
      <c r="P187" s="1"/>
      <c r="Q187" s="1"/>
      <c r="R187" s="1"/>
      <c r="S187" s="1"/>
      <c r="T187" s="1"/>
    </row>
    <row r="188" spans="1:20" ht="9.75" customHeight="1">
      <c r="A188" s="1"/>
      <c r="B188" s="1"/>
      <c r="C188" s="1"/>
      <c r="D188" s="1"/>
      <c r="E188" s="1"/>
      <c r="F188" s="1"/>
      <c r="G188" s="1"/>
      <c r="H188" s="1"/>
      <c r="I188" s="1"/>
      <c r="J188" s="1"/>
      <c r="K188" s="1"/>
      <c r="L188" s="1"/>
      <c r="M188" s="1"/>
      <c r="N188" s="1"/>
      <c r="O188" s="1"/>
      <c r="P188" s="1"/>
      <c r="Q188" s="1"/>
      <c r="R188" s="1"/>
      <c r="S188" s="1"/>
      <c r="T188" s="1"/>
    </row>
    <row r="189" spans="1:20" ht="9.75" customHeight="1">
      <c r="A189" s="1"/>
      <c r="B189" s="1"/>
      <c r="C189" s="1"/>
      <c r="D189" s="1"/>
      <c r="E189" s="1"/>
      <c r="F189" s="1"/>
      <c r="G189" s="1"/>
      <c r="H189" s="1"/>
      <c r="I189" s="1"/>
      <c r="J189" s="1"/>
      <c r="K189" s="1"/>
      <c r="L189" s="1"/>
      <c r="M189" s="1"/>
      <c r="N189" s="1"/>
      <c r="O189" s="1"/>
      <c r="P189" s="1"/>
      <c r="Q189" s="1"/>
      <c r="R189" s="1"/>
      <c r="S189" s="1"/>
      <c r="T189" s="1"/>
    </row>
    <row r="190" spans="1:20" ht="9.75" customHeight="1">
      <c r="A190" s="1"/>
      <c r="B190" s="1"/>
      <c r="C190" s="1"/>
      <c r="D190" s="1"/>
      <c r="E190" s="1"/>
      <c r="F190" s="1"/>
      <c r="G190" s="1"/>
      <c r="H190" s="1"/>
      <c r="I190" s="1"/>
      <c r="J190" s="1"/>
      <c r="K190" s="1"/>
      <c r="L190" s="1"/>
      <c r="M190" s="1"/>
      <c r="N190" s="1"/>
      <c r="O190" s="1"/>
      <c r="P190" s="1"/>
      <c r="Q190" s="1"/>
      <c r="R190" s="1"/>
      <c r="S190" s="1"/>
      <c r="T190" s="1"/>
    </row>
    <row r="191" spans="1:20" ht="9.75" customHeight="1">
      <c r="A191" s="1"/>
      <c r="B191" s="1"/>
      <c r="C191" s="1"/>
      <c r="D191" s="1"/>
      <c r="E191" s="1"/>
      <c r="F191" s="1"/>
      <c r="G191" s="1"/>
      <c r="H191" s="1"/>
      <c r="I191" s="1"/>
      <c r="J191" s="1"/>
      <c r="K191" s="1"/>
      <c r="L191" s="1"/>
      <c r="M191" s="1"/>
      <c r="N191" s="1"/>
      <c r="O191" s="1"/>
      <c r="P191" s="1"/>
      <c r="Q191" s="1"/>
      <c r="R191" s="1"/>
      <c r="S191" s="1"/>
      <c r="T191" s="1"/>
    </row>
    <row r="192" spans="1:20" ht="9.75" customHeight="1">
      <c r="A192" s="1"/>
      <c r="B192" s="1"/>
      <c r="C192" s="1"/>
      <c r="D192" s="1"/>
      <c r="E192" s="1"/>
      <c r="F192" s="1"/>
      <c r="G192" s="1"/>
      <c r="H192" s="1"/>
      <c r="I192" s="1"/>
      <c r="J192" s="1"/>
      <c r="K192" s="1"/>
      <c r="L192" s="1"/>
      <c r="M192" s="1"/>
      <c r="N192" s="1"/>
      <c r="O192" s="1"/>
      <c r="P192" s="1"/>
      <c r="Q192" s="1"/>
      <c r="R192" s="1"/>
      <c r="S192" s="1"/>
      <c r="T192" s="1"/>
    </row>
    <row r="193" spans="1:20" ht="9.75" customHeight="1">
      <c r="A193" s="1"/>
      <c r="B193" s="1"/>
      <c r="C193" s="1"/>
      <c r="D193" s="1"/>
      <c r="E193" s="1"/>
      <c r="F193" s="1"/>
      <c r="G193" s="1"/>
      <c r="H193" s="1"/>
      <c r="I193" s="1"/>
      <c r="J193" s="1"/>
      <c r="K193" s="1"/>
      <c r="L193" s="1"/>
      <c r="M193" s="1"/>
      <c r="N193" s="1"/>
      <c r="O193" s="1"/>
      <c r="P193" s="1"/>
      <c r="Q193" s="1"/>
      <c r="R193" s="1"/>
      <c r="S193" s="1"/>
      <c r="T193" s="1"/>
    </row>
    <row r="194" spans="1:20" ht="9.75" customHeight="1">
      <c r="A194" s="1"/>
      <c r="B194" s="1"/>
      <c r="C194" s="1"/>
      <c r="D194" s="1"/>
      <c r="E194" s="1"/>
      <c r="F194" s="1"/>
      <c r="G194" s="1"/>
      <c r="H194" s="1"/>
      <c r="I194" s="1"/>
      <c r="J194" s="1"/>
      <c r="K194" s="1"/>
      <c r="L194" s="1"/>
      <c r="M194" s="1"/>
      <c r="N194" s="1"/>
      <c r="O194" s="1"/>
      <c r="P194" s="1"/>
      <c r="Q194" s="1"/>
      <c r="R194" s="1"/>
      <c r="S194" s="1"/>
      <c r="T194" s="1"/>
    </row>
    <row r="195" spans="1:20" ht="9.75" customHeight="1">
      <c r="A195" s="1"/>
      <c r="B195" s="1"/>
      <c r="C195" s="1"/>
      <c r="D195" s="1"/>
      <c r="E195" s="1"/>
      <c r="F195" s="1"/>
      <c r="G195" s="1"/>
      <c r="H195" s="1"/>
      <c r="I195" s="1"/>
      <c r="J195" s="1"/>
      <c r="K195" s="1"/>
      <c r="L195" s="1"/>
      <c r="M195" s="1"/>
      <c r="N195" s="1"/>
      <c r="O195" s="1"/>
      <c r="P195" s="1"/>
      <c r="Q195" s="1"/>
      <c r="R195" s="1"/>
      <c r="S195" s="1"/>
      <c r="T195" s="1"/>
    </row>
    <row r="196" spans="1:20" ht="9.75" customHeight="1">
      <c r="A196" s="1"/>
      <c r="B196" s="1"/>
      <c r="C196" s="1"/>
      <c r="D196" s="1"/>
      <c r="E196" s="1"/>
      <c r="F196" s="1"/>
      <c r="G196" s="1"/>
      <c r="H196" s="1"/>
      <c r="I196" s="1"/>
      <c r="J196" s="1"/>
      <c r="K196" s="1"/>
      <c r="L196" s="1"/>
      <c r="M196" s="1"/>
      <c r="N196" s="1"/>
      <c r="O196" s="1"/>
      <c r="P196" s="1"/>
      <c r="Q196" s="1"/>
      <c r="R196" s="1"/>
      <c r="S196" s="1"/>
      <c r="T196" s="1"/>
    </row>
    <row r="197" spans="1:20" ht="9.75" customHeight="1">
      <c r="A197" s="1"/>
      <c r="B197" s="1"/>
      <c r="C197" s="1"/>
      <c r="D197" s="1"/>
      <c r="E197" s="1"/>
      <c r="F197" s="1"/>
      <c r="G197" s="1"/>
      <c r="H197" s="1"/>
      <c r="I197" s="1"/>
      <c r="J197" s="1"/>
      <c r="K197" s="1"/>
      <c r="L197" s="1"/>
      <c r="M197" s="1"/>
      <c r="N197" s="1"/>
      <c r="O197" s="1"/>
      <c r="P197" s="1"/>
      <c r="Q197" s="1"/>
      <c r="R197" s="1"/>
      <c r="S197" s="1"/>
      <c r="T197" s="1"/>
    </row>
    <row r="198" spans="1:20" ht="9.75" customHeight="1">
      <c r="A198" s="1"/>
      <c r="B198" s="1"/>
      <c r="C198" s="1"/>
      <c r="D198" s="1"/>
      <c r="E198" s="1"/>
      <c r="F198" s="1"/>
      <c r="G198" s="1"/>
      <c r="H198" s="1"/>
      <c r="I198" s="1"/>
      <c r="J198" s="1"/>
      <c r="K198" s="1"/>
      <c r="L198" s="1"/>
      <c r="M198" s="1"/>
      <c r="N198" s="1"/>
      <c r="O198" s="1"/>
      <c r="P198" s="1"/>
      <c r="Q198" s="1"/>
      <c r="R198" s="1"/>
      <c r="S198" s="1"/>
      <c r="T198" s="1"/>
    </row>
    <row r="199" spans="1:20" ht="9.75" customHeight="1">
      <c r="A199" s="1"/>
      <c r="B199" s="1"/>
      <c r="C199" s="1"/>
      <c r="D199" s="1"/>
      <c r="E199" s="1"/>
      <c r="F199" s="1"/>
      <c r="G199" s="1"/>
      <c r="H199" s="1"/>
      <c r="I199" s="1"/>
      <c r="J199" s="1"/>
      <c r="K199" s="1"/>
      <c r="L199" s="1"/>
      <c r="M199" s="1"/>
      <c r="N199" s="1"/>
      <c r="O199" s="1"/>
      <c r="P199" s="1"/>
      <c r="Q199" s="1"/>
      <c r="R199" s="1"/>
      <c r="S199" s="1"/>
      <c r="T199" s="1"/>
    </row>
    <row r="200" spans="1:20" ht="9.75" customHeight="1">
      <c r="A200" s="1"/>
      <c r="B200" s="1"/>
      <c r="C200" s="1"/>
      <c r="D200" s="1"/>
      <c r="E200" s="1"/>
      <c r="F200" s="1"/>
      <c r="G200" s="1"/>
      <c r="H200" s="1"/>
      <c r="I200" s="1"/>
      <c r="J200" s="1"/>
      <c r="K200" s="1"/>
      <c r="L200" s="1"/>
      <c r="M200" s="1"/>
      <c r="N200" s="1"/>
      <c r="O200" s="1"/>
      <c r="P200" s="1"/>
      <c r="Q200" s="1"/>
      <c r="R200" s="1"/>
      <c r="S200" s="1"/>
      <c r="T200" s="1"/>
    </row>
    <row r="201" spans="1:20" ht="9.75" customHeight="1">
      <c r="A201" s="1"/>
      <c r="B201" s="1"/>
      <c r="C201" s="1"/>
      <c r="D201" s="1"/>
      <c r="E201" s="1"/>
      <c r="F201" s="1"/>
      <c r="G201" s="1"/>
      <c r="H201" s="1"/>
      <c r="I201" s="1"/>
      <c r="J201" s="1"/>
      <c r="K201" s="1"/>
      <c r="L201" s="1"/>
      <c r="M201" s="1"/>
      <c r="N201" s="1"/>
      <c r="O201" s="1"/>
      <c r="P201" s="1"/>
      <c r="Q201" s="1"/>
      <c r="R201" s="1"/>
      <c r="S201" s="1"/>
      <c r="T201" s="1"/>
    </row>
    <row r="202" spans="1:20" ht="9.75" customHeight="1">
      <c r="A202" s="1"/>
      <c r="B202" s="1"/>
      <c r="C202" s="1"/>
      <c r="D202" s="1"/>
      <c r="E202" s="1"/>
      <c r="F202" s="1"/>
      <c r="G202" s="1"/>
      <c r="H202" s="1"/>
      <c r="I202" s="1"/>
      <c r="J202" s="1"/>
      <c r="K202" s="1"/>
      <c r="L202" s="1"/>
      <c r="M202" s="1"/>
      <c r="N202" s="1"/>
      <c r="O202" s="1"/>
      <c r="P202" s="1"/>
      <c r="Q202" s="1"/>
      <c r="R202" s="1"/>
      <c r="S202" s="1"/>
      <c r="T202" s="1"/>
    </row>
    <row r="203" spans="1:20" ht="9.75" customHeight="1">
      <c r="A203" s="1"/>
      <c r="B203" s="1"/>
      <c r="C203" s="1"/>
      <c r="D203" s="1"/>
      <c r="E203" s="1"/>
      <c r="F203" s="1"/>
      <c r="G203" s="1"/>
      <c r="H203" s="1"/>
      <c r="I203" s="1"/>
      <c r="J203" s="1"/>
      <c r="K203" s="1"/>
      <c r="L203" s="1"/>
      <c r="M203" s="1"/>
      <c r="N203" s="1"/>
      <c r="O203" s="1"/>
      <c r="P203" s="1"/>
      <c r="Q203" s="1"/>
      <c r="R203" s="1"/>
      <c r="S203" s="1"/>
      <c r="T203" s="1"/>
    </row>
    <row r="204" spans="1:20" ht="9.75" customHeight="1">
      <c r="A204" s="1"/>
      <c r="B204" s="1"/>
      <c r="C204" s="1"/>
      <c r="D204" s="1"/>
      <c r="E204" s="1"/>
      <c r="F204" s="1"/>
      <c r="G204" s="1"/>
      <c r="H204" s="1"/>
      <c r="I204" s="1"/>
      <c r="J204" s="1"/>
      <c r="K204" s="1"/>
      <c r="L204" s="1"/>
      <c r="M204" s="1"/>
      <c r="N204" s="1"/>
      <c r="O204" s="1"/>
      <c r="P204" s="1"/>
      <c r="Q204" s="1"/>
      <c r="R204" s="1"/>
      <c r="S204" s="1"/>
      <c r="T204" s="1"/>
    </row>
    <row r="205" spans="1:20" ht="9.75" customHeight="1">
      <c r="A205" s="1"/>
      <c r="B205" s="1"/>
      <c r="C205" s="1"/>
      <c r="D205" s="1"/>
      <c r="E205" s="1"/>
      <c r="F205" s="1"/>
      <c r="G205" s="1"/>
      <c r="H205" s="1"/>
      <c r="I205" s="1"/>
      <c r="J205" s="1"/>
      <c r="K205" s="1"/>
      <c r="L205" s="1"/>
      <c r="M205" s="1"/>
      <c r="N205" s="1"/>
      <c r="O205" s="1"/>
      <c r="P205" s="1"/>
      <c r="Q205" s="1"/>
      <c r="R205" s="1"/>
      <c r="S205" s="1"/>
      <c r="T205" s="1"/>
    </row>
    <row r="206" spans="1:20" ht="9.75" customHeight="1">
      <c r="A206" s="1"/>
      <c r="B206" s="1"/>
      <c r="C206" s="1"/>
      <c r="D206" s="1"/>
      <c r="E206" s="1"/>
      <c r="F206" s="1"/>
      <c r="G206" s="1"/>
      <c r="H206" s="1"/>
      <c r="I206" s="1"/>
      <c r="J206" s="1"/>
      <c r="K206" s="1"/>
      <c r="L206" s="1"/>
      <c r="M206" s="1"/>
      <c r="N206" s="1"/>
      <c r="O206" s="1"/>
      <c r="P206" s="1"/>
      <c r="Q206" s="1"/>
      <c r="R206" s="1"/>
      <c r="S206" s="1"/>
      <c r="T206" s="1"/>
    </row>
    <row r="207" spans="1:20" ht="9.75" customHeight="1">
      <c r="A207" s="1"/>
      <c r="B207" s="1"/>
      <c r="C207" s="1"/>
      <c r="D207" s="1"/>
      <c r="E207" s="1"/>
      <c r="F207" s="1"/>
      <c r="G207" s="1"/>
      <c r="H207" s="1"/>
      <c r="I207" s="1"/>
      <c r="J207" s="1"/>
      <c r="K207" s="1"/>
      <c r="L207" s="1"/>
      <c r="M207" s="1"/>
      <c r="N207" s="1"/>
      <c r="O207" s="1"/>
      <c r="P207" s="1"/>
      <c r="Q207" s="1"/>
      <c r="R207" s="1"/>
      <c r="S207" s="1"/>
      <c r="T207" s="1"/>
    </row>
    <row r="208" spans="1:20" ht="9.75" customHeight="1">
      <c r="A208" s="1"/>
      <c r="B208" s="1"/>
      <c r="C208" s="1"/>
      <c r="D208" s="1"/>
      <c r="E208" s="1"/>
      <c r="F208" s="1"/>
      <c r="G208" s="1"/>
      <c r="H208" s="1"/>
      <c r="I208" s="1"/>
      <c r="J208" s="1"/>
      <c r="K208" s="1"/>
      <c r="L208" s="1"/>
      <c r="M208" s="1"/>
      <c r="N208" s="1"/>
      <c r="O208" s="1"/>
      <c r="P208" s="1"/>
      <c r="Q208" s="1"/>
      <c r="R208" s="1"/>
      <c r="S208" s="1"/>
      <c r="T208" s="1"/>
    </row>
    <row r="209" spans="1:20" ht="9.75" customHeight="1">
      <c r="A209" s="1"/>
      <c r="B209" s="1"/>
      <c r="C209" s="1"/>
      <c r="D209" s="1"/>
      <c r="E209" s="1"/>
      <c r="F209" s="1"/>
      <c r="G209" s="1"/>
      <c r="H209" s="1"/>
      <c r="I209" s="1"/>
      <c r="J209" s="1"/>
      <c r="K209" s="1"/>
      <c r="L209" s="1"/>
      <c r="M209" s="1"/>
      <c r="N209" s="1"/>
      <c r="O209" s="1"/>
      <c r="P209" s="1"/>
      <c r="Q209" s="1"/>
      <c r="R209" s="1"/>
      <c r="S209" s="1"/>
      <c r="T209" s="1"/>
    </row>
    <row r="210" spans="1:20" ht="9.75" customHeight="1">
      <c r="A210" s="1"/>
      <c r="B210" s="1"/>
      <c r="C210" s="1"/>
      <c r="D210" s="1"/>
      <c r="E210" s="1"/>
      <c r="F210" s="1"/>
      <c r="G210" s="1"/>
      <c r="H210" s="1"/>
      <c r="I210" s="1"/>
      <c r="J210" s="1"/>
      <c r="K210" s="1"/>
      <c r="L210" s="1"/>
      <c r="M210" s="1"/>
      <c r="N210" s="1"/>
      <c r="O210" s="1"/>
      <c r="P210" s="1"/>
      <c r="Q210" s="1"/>
      <c r="R210" s="1"/>
      <c r="S210" s="1"/>
      <c r="T210" s="1"/>
    </row>
    <row r="211" spans="1:20" ht="9.75" customHeight="1">
      <c r="A211" s="1"/>
      <c r="B211" s="1"/>
      <c r="C211" s="1"/>
      <c r="D211" s="1"/>
      <c r="E211" s="1"/>
      <c r="F211" s="1"/>
      <c r="G211" s="1"/>
      <c r="H211" s="1"/>
      <c r="I211" s="1"/>
      <c r="J211" s="1"/>
      <c r="K211" s="1"/>
      <c r="L211" s="1"/>
      <c r="M211" s="1"/>
      <c r="N211" s="1"/>
      <c r="O211" s="1"/>
      <c r="P211" s="1"/>
      <c r="Q211" s="1"/>
      <c r="R211" s="1"/>
      <c r="S211" s="1"/>
      <c r="T211" s="1"/>
    </row>
    <row r="212" spans="1:20" ht="9.75" customHeight="1">
      <c r="A212" s="1"/>
      <c r="B212" s="1"/>
      <c r="C212" s="1"/>
      <c r="D212" s="1"/>
      <c r="E212" s="1"/>
      <c r="F212" s="1"/>
      <c r="G212" s="1"/>
      <c r="H212" s="1"/>
      <c r="I212" s="1"/>
      <c r="J212" s="1"/>
      <c r="K212" s="1"/>
      <c r="L212" s="1"/>
      <c r="M212" s="1"/>
      <c r="N212" s="1"/>
      <c r="O212" s="1"/>
      <c r="P212" s="1"/>
      <c r="Q212" s="1"/>
      <c r="R212" s="1"/>
      <c r="S212" s="1"/>
      <c r="T212" s="1"/>
    </row>
    <row r="213" spans="1:20" ht="9.75" customHeight="1">
      <c r="A213" s="1"/>
      <c r="B213" s="1"/>
      <c r="C213" s="1"/>
      <c r="D213" s="1"/>
      <c r="E213" s="1"/>
      <c r="F213" s="1"/>
      <c r="G213" s="1"/>
      <c r="H213" s="1"/>
      <c r="I213" s="1"/>
      <c r="J213" s="1"/>
      <c r="K213" s="1"/>
      <c r="L213" s="1"/>
      <c r="M213" s="1"/>
      <c r="N213" s="1"/>
      <c r="O213" s="1"/>
      <c r="P213" s="1"/>
      <c r="Q213" s="1"/>
      <c r="R213" s="1"/>
      <c r="S213" s="1"/>
      <c r="T213" s="1"/>
    </row>
    <row r="214" spans="1:20" ht="9.75" customHeight="1">
      <c r="A214" s="1"/>
      <c r="B214" s="1"/>
      <c r="C214" s="1"/>
      <c r="D214" s="1"/>
      <c r="E214" s="1"/>
      <c r="F214" s="1"/>
      <c r="G214" s="1"/>
      <c r="H214" s="1"/>
      <c r="I214" s="1"/>
      <c r="J214" s="1"/>
      <c r="K214" s="1"/>
      <c r="L214" s="1"/>
      <c r="M214" s="1"/>
      <c r="N214" s="1"/>
      <c r="O214" s="1"/>
      <c r="P214" s="1"/>
      <c r="Q214" s="1"/>
      <c r="R214" s="1"/>
      <c r="S214" s="1"/>
      <c r="T214" s="1"/>
    </row>
    <row r="215" spans="1:20" ht="9.75" customHeight="1">
      <c r="A215" s="1"/>
      <c r="B215" s="1"/>
      <c r="C215" s="1"/>
      <c r="D215" s="1"/>
      <c r="E215" s="1"/>
      <c r="F215" s="1"/>
      <c r="G215" s="1"/>
      <c r="H215" s="1"/>
      <c r="I215" s="1"/>
      <c r="J215" s="1"/>
      <c r="K215" s="1"/>
      <c r="L215" s="1"/>
      <c r="M215" s="1"/>
      <c r="N215" s="1"/>
      <c r="O215" s="1"/>
      <c r="P215" s="1"/>
      <c r="Q215" s="1"/>
      <c r="R215" s="1"/>
      <c r="S215" s="1"/>
      <c r="T215" s="1"/>
    </row>
    <row r="216" spans="1:20" ht="9.75" customHeight="1">
      <c r="A216" s="1"/>
      <c r="B216" s="1"/>
      <c r="C216" s="1"/>
      <c r="D216" s="1"/>
      <c r="E216" s="1"/>
      <c r="F216" s="1"/>
      <c r="G216" s="1"/>
      <c r="H216" s="1"/>
      <c r="I216" s="1"/>
      <c r="J216" s="1"/>
      <c r="K216" s="1"/>
      <c r="L216" s="1"/>
      <c r="M216" s="1"/>
      <c r="N216" s="1"/>
      <c r="O216" s="1"/>
      <c r="P216" s="1"/>
      <c r="Q216" s="1"/>
      <c r="R216" s="1"/>
      <c r="S216" s="1"/>
      <c r="T216" s="1"/>
    </row>
    <row r="217" spans="1:20" ht="9.75" customHeight="1">
      <c r="A217" s="1"/>
      <c r="B217" s="1"/>
      <c r="C217" s="1"/>
      <c r="D217" s="1"/>
      <c r="E217" s="1"/>
      <c r="F217" s="1"/>
      <c r="G217" s="1"/>
      <c r="H217" s="1"/>
      <c r="I217" s="1"/>
      <c r="J217" s="1"/>
      <c r="K217" s="1"/>
      <c r="L217" s="1"/>
      <c r="M217" s="1"/>
      <c r="N217" s="1"/>
      <c r="O217" s="1"/>
      <c r="P217" s="1"/>
      <c r="Q217" s="1"/>
      <c r="R217" s="1"/>
      <c r="S217" s="1"/>
      <c r="T217" s="1"/>
    </row>
    <row r="218" spans="1:20" ht="9.75" customHeight="1">
      <c r="A218" s="1"/>
      <c r="B218" s="1"/>
      <c r="C218" s="1"/>
      <c r="D218" s="1"/>
      <c r="E218" s="1"/>
      <c r="F218" s="1"/>
      <c r="G218" s="1"/>
      <c r="H218" s="1"/>
      <c r="I218" s="1"/>
      <c r="J218" s="1"/>
      <c r="K218" s="1"/>
      <c r="L218" s="1"/>
      <c r="M218" s="1"/>
      <c r="N218" s="1"/>
      <c r="O218" s="1"/>
      <c r="P218" s="1"/>
      <c r="Q218" s="1"/>
      <c r="R218" s="1"/>
      <c r="S218" s="1"/>
      <c r="T218" s="1"/>
    </row>
    <row r="219" spans="1:20" ht="9.75" customHeight="1">
      <c r="A219" s="1"/>
      <c r="B219" s="1"/>
      <c r="C219" s="1"/>
      <c r="D219" s="1"/>
      <c r="E219" s="1"/>
      <c r="F219" s="1"/>
      <c r="G219" s="1"/>
      <c r="H219" s="1"/>
      <c r="I219" s="1"/>
      <c r="J219" s="1"/>
      <c r="K219" s="1"/>
      <c r="L219" s="1"/>
      <c r="M219" s="1"/>
      <c r="N219" s="1"/>
      <c r="O219" s="1"/>
      <c r="P219" s="1"/>
      <c r="Q219" s="1"/>
      <c r="R219" s="1"/>
      <c r="S219" s="1"/>
      <c r="T219" s="1"/>
    </row>
    <row r="220" spans="1:20" ht="9.75" customHeight="1">
      <c r="A220" s="1"/>
      <c r="B220" s="1"/>
      <c r="C220" s="1"/>
      <c r="D220" s="1"/>
      <c r="E220" s="1"/>
      <c r="F220" s="1"/>
      <c r="G220" s="1"/>
      <c r="H220" s="1"/>
      <c r="I220" s="1"/>
      <c r="J220" s="1"/>
      <c r="K220" s="1"/>
      <c r="L220" s="1"/>
      <c r="M220" s="1"/>
      <c r="N220" s="1"/>
      <c r="O220" s="1"/>
      <c r="P220" s="1"/>
      <c r="Q220" s="1"/>
      <c r="R220" s="1"/>
      <c r="S220" s="1"/>
      <c r="T220" s="1"/>
    </row>
    <row r="221" spans="1:20" ht="9.75" customHeight="1">
      <c r="A221" s="1"/>
      <c r="B221" s="1"/>
      <c r="C221" s="1"/>
      <c r="D221" s="1"/>
      <c r="E221" s="1"/>
      <c r="F221" s="1"/>
      <c r="G221" s="1"/>
      <c r="H221" s="1"/>
      <c r="I221" s="1"/>
      <c r="J221" s="1"/>
      <c r="K221" s="1"/>
      <c r="L221" s="1"/>
      <c r="M221" s="1"/>
      <c r="N221" s="1"/>
      <c r="O221" s="1"/>
      <c r="P221" s="1"/>
      <c r="Q221" s="1"/>
      <c r="R221" s="1"/>
      <c r="S221" s="1"/>
      <c r="T221" s="1"/>
    </row>
    <row r="222" spans="1:20" ht="9.75" customHeight="1">
      <c r="A222" s="1"/>
      <c r="B222" s="1"/>
      <c r="C222" s="1"/>
      <c r="D222" s="1"/>
      <c r="E222" s="1"/>
      <c r="F222" s="1"/>
      <c r="G222" s="1"/>
      <c r="H222" s="1"/>
      <c r="I222" s="1"/>
      <c r="J222" s="1"/>
      <c r="K222" s="1"/>
      <c r="L222" s="1"/>
      <c r="M222" s="1"/>
      <c r="N222" s="1"/>
      <c r="O222" s="1"/>
      <c r="P222" s="1"/>
      <c r="Q222" s="1"/>
      <c r="R222" s="1"/>
      <c r="S222" s="1"/>
      <c r="T222" s="1"/>
    </row>
    <row r="223" spans="1:20" ht="9.75" customHeight="1">
      <c r="A223" s="1"/>
      <c r="B223" s="1"/>
      <c r="C223" s="1"/>
      <c r="D223" s="1"/>
      <c r="E223" s="1"/>
      <c r="F223" s="1"/>
      <c r="G223" s="1"/>
      <c r="H223" s="1"/>
      <c r="I223" s="1"/>
      <c r="J223" s="1"/>
      <c r="K223" s="1"/>
      <c r="L223" s="1"/>
      <c r="M223" s="1"/>
      <c r="N223" s="1"/>
      <c r="O223" s="1"/>
      <c r="P223" s="1"/>
      <c r="Q223" s="1"/>
      <c r="R223" s="1"/>
      <c r="S223" s="1"/>
      <c r="T223" s="1"/>
    </row>
    <row r="224" spans="1:20" ht="9.75" customHeight="1">
      <c r="A224" s="1"/>
      <c r="B224" s="1"/>
      <c r="C224" s="1"/>
      <c r="D224" s="1"/>
      <c r="E224" s="1"/>
      <c r="F224" s="1"/>
      <c r="G224" s="1"/>
      <c r="H224" s="1"/>
      <c r="I224" s="1"/>
      <c r="J224" s="1"/>
      <c r="K224" s="1"/>
      <c r="L224" s="1"/>
      <c r="M224" s="1"/>
      <c r="N224" s="1"/>
      <c r="O224" s="1"/>
      <c r="P224" s="1"/>
      <c r="Q224" s="1"/>
      <c r="R224" s="1"/>
      <c r="S224" s="1"/>
      <c r="T224" s="1"/>
    </row>
    <row r="225" spans="1:20" ht="9.75" customHeight="1">
      <c r="A225" s="1"/>
      <c r="B225" s="1"/>
      <c r="C225" s="1"/>
      <c r="D225" s="1"/>
      <c r="E225" s="1"/>
      <c r="F225" s="1"/>
      <c r="G225" s="1"/>
      <c r="H225" s="1"/>
      <c r="I225" s="1"/>
      <c r="J225" s="1"/>
      <c r="K225" s="1"/>
      <c r="L225" s="1"/>
      <c r="M225" s="1"/>
      <c r="N225" s="1"/>
      <c r="O225" s="1"/>
      <c r="P225" s="1"/>
      <c r="Q225" s="1"/>
      <c r="R225" s="1"/>
      <c r="S225" s="1"/>
      <c r="T225" s="1"/>
    </row>
    <row r="226" spans="1:20" ht="9.75" customHeight="1">
      <c r="A226" s="1"/>
      <c r="B226" s="1"/>
      <c r="C226" s="1"/>
      <c r="D226" s="1"/>
      <c r="E226" s="1"/>
      <c r="F226" s="1"/>
      <c r="G226" s="1"/>
      <c r="H226" s="1"/>
      <c r="I226" s="1"/>
      <c r="J226" s="1"/>
      <c r="K226" s="1"/>
      <c r="L226" s="1"/>
      <c r="M226" s="1"/>
      <c r="N226" s="1"/>
      <c r="O226" s="1"/>
      <c r="P226" s="1"/>
      <c r="Q226" s="1"/>
      <c r="R226" s="1"/>
      <c r="S226" s="1"/>
      <c r="T226" s="1"/>
    </row>
    <row r="227" spans="1:20" ht="9.75" customHeight="1">
      <c r="A227" s="1"/>
      <c r="B227" s="1"/>
      <c r="C227" s="1"/>
      <c r="D227" s="1"/>
      <c r="E227" s="1"/>
      <c r="F227" s="1"/>
      <c r="G227" s="1"/>
      <c r="H227" s="1"/>
      <c r="I227" s="1"/>
      <c r="J227" s="1"/>
      <c r="K227" s="1"/>
      <c r="L227" s="1"/>
      <c r="M227" s="1"/>
      <c r="N227" s="1"/>
      <c r="O227" s="1"/>
      <c r="P227" s="1"/>
      <c r="Q227" s="1"/>
      <c r="R227" s="1"/>
      <c r="S227" s="1"/>
      <c r="T227" s="1"/>
    </row>
    <row r="228" spans="1:20" ht="9.75" customHeight="1">
      <c r="A228" s="1"/>
      <c r="B228" s="1"/>
      <c r="C228" s="1"/>
      <c r="D228" s="1"/>
      <c r="E228" s="1"/>
      <c r="F228" s="1"/>
      <c r="G228" s="1"/>
      <c r="H228" s="1"/>
      <c r="I228" s="1"/>
      <c r="J228" s="1"/>
      <c r="K228" s="1"/>
      <c r="L228" s="1"/>
      <c r="M228" s="1"/>
      <c r="N228" s="1"/>
      <c r="O228" s="1"/>
      <c r="P228" s="1"/>
      <c r="Q228" s="1"/>
      <c r="R228" s="1"/>
      <c r="S228" s="1"/>
      <c r="T228" s="1"/>
    </row>
    <row r="229" spans="1:20" ht="9.75" customHeight="1">
      <c r="A229" s="1"/>
      <c r="B229" s="1"/>
      <c r="C229" s="1"/>
      <c r="D229" s="1"/>
      <c r="E229" s="1"/>
      <c r="F229" s="1"/>
      <c r="G229" s="1"/>
      <c r="H229" s="1"/>
      <c r="I229" s="1"/>
      <c r="J229" s="1"/>
      <c r="K229" s="1"/>
      <c r="L229" s="1"/>
      <c r="M229" s="1"/>
      <c r="N229" s="1"/>
      <c r="O229" s="1"/>
      <c r="P229" s="1"/>
      <c r="Q229" s="1"/>
      <c r="R229" s="1"/>
      <c r="S229" s="1"/>
      <c r="T229" s="1"/>
    </row>
    <row r="230" spans="1:20" ht="9.75" customHeight="1">
      <c r="A230" s="1"/>
      <c r="B230" s="1"/>
      <c r="C230" s="1"/>
      <c r="D230" s="1"/>
      <c r="E230" s="1"/>
      <c r="F230" s="1"/>
      <c r="G230" s="1"/>
      <c r="H230" s="1"/>
      <c r="I230" s="1"/>
      <c r="J230" s="1"/>
      <c r="K230" s="1"/>
      <c r="L230" s="1"/>
      <c r="M230" s="1"/>
      <c r="N230" s="1"/>
      <c r="O230" s="1"/>
      <c r="P230" s="1"/>
      <c r="Q230" s="1"/>
      <c r="R230" s="1"/>
      <c r="S230" s="1"/>
      <c r="T230" s="1"/>
    </row>
    <row r="231" spans="1:20" ht="9.75" customHeight="1">
      <c r="A231" s="1"/>
      <c r="B231" s="1"/>
      <c r="C231" s="1"/>
      <c r="D231" s="1"/>
      <c r="E231" s="1"/>
      <c r="F231" s="1"/>
      <c r="G231" s="1"/>
      <c r="H231" s="1"/>
      <c r="I231" s="1"/>
      <c r="J231" s="1"/>
      <c r="K231" s="1"/>
      <c r="L231" s="1"/>
      <c r="M231" s="1"/>
      <c r="N231" s="1"/>
      <c r="O231" s="1"/>
      <c r="P231" s="1"/>
      <c r="Q231" s="1"/>
      <c r="R231" s="1"/>
      <c r="S231" s="1"/>
      <c r="T231" s="1"/>
    </row>
    <row r="232" spans="1:20" ht="9.75" customHeight="1">
      <c r="A232" s="1"/>
      <c r="B232" s="1"/>
      <c r="C232" s="1"/>
      <c r="D232" s="1"/>
      <c r="E232" s="1"/>
      <c r="F232" s="1"/>
      <c r="G232" s="1"/>
      <c r="H232" s="1"/>
      <c r="I232" s="1"/>
      <c r="J232" s="1"/>
      <c r="K232" s="1"/>
      <c r="L232" s="1"/>
      <c r="M232" s="1"/>
      <c r="N232" s="1"/>
      <c r="O232" s="1"/>
      <c r="P232" s="1"/>
      <c r="Q232" s="1"/>
      <c r="R232" s="1"/>
      <c r="S232" s="1"/>
      <c r="T232" s="1"/>
    </row>
    <row r="233" spans="1:20" ht="9.75" customHeight="1">
      <c r="A233" s="1"/>
      <c r="B233" s="1"/>
      <c r="C233" s="1"/>
      <c r="D233" s="1"/>
      <c r="E233" s="1"/>
      <c r="F233" s="1"/>
      <c r="G233" s="1"/>
      <c r="H233" s="1"/>
      <c r="I233" s="1"/>
      <c r="J233" s="1"/>
      <c r="K233" s="1"/>
      <c r="L233" s="1"/>
      <c r="M233" s="1"/>
      <c r="N233" s="1"/>
      <c r="O233" s="1"/>
      <c r="P233" s="1"/>
      <c r="Q233" s="1"/>
      <c r="R233" s="1"/>
      <c r="S233" s="1"/>
      <c r="T233" s="1"/>
    </row>
    <row r="234" spans="1:20" ht="9.75" customHeight="1">
      <c r="A234" s="1"/>
      <c r="B234" s="1"/>
      <c r="C234" s="1"/>
      <c r="D234" s="1"/>
      <c r="E234" s="1"/>
      <c r="F234" s="1"/>
      <c r="G234" s="1"/>
      <c r="H234" s="1"/>
      <c r="I234" s="1"/>
      <c r="J234" s="1"/>
      <c r="K234" s="1"/>
      <c r="L234" s="1"/>
      <c r="M234" s="1"/>
      <c r="N234" s="1"/>
      <c r="O234" s="1"/>
      <c r="P234" s="1"/>
      <c r="Q234" s="1"/>
      <c r="R234" s="1"/>
      <c r="S234" s="1"/>
      <c r="T234" s="1"/>
    </row>
    <row r="235" spans="1:20" ht="9.75" customHeight="1">
      <c r="A235" s="1"/>
      <c r="B235" s="1"/>
      <c r="C235" s="1"/>
      <c r="D235" s="1"/>
      <c r="E235" s="1"/>
      <c r="F235" s="1"/>
      <c r="G235" s="1"/>
      <c r="H235" s="1"/>
      <c r="I235" s="1"/>
      <c r="J235" s="1"/>
      <c r="K235" s="1"/>
      <c r="L235" s="1"/>
      <c r="M235" s="1"/>
      <c r="N235" s="1"/>
      <c r="O235" s="1"/>
      <c r="P235" s="1"/>
      <c r="Q235" s="1"/>
      <c r="R235" s="1"/>
      <c r="S235" s="1"/>
      <c r="T235" s="1"/>
    </row>
    <row r="236" spans="1:20" ht="9.75" customHeight="1">
      <c r="A236" s="1"/>
      <c r="B236" s="1"/>
      <c r="C236" s="1"/>
      <c r="D236" s="1"/>
      <c r="E236" s="1"/>
      <c r="F236" s="1"/>
      <c r="G236" s="1"/>
      <c r="H236" s="1"/>
      <c r="I236" s="1"/>
      <c r="J236" s="1"/>
      <c r="K236" s="1"/>
      <c r="L236" s="1"/>
      <c r="M236" s="1"/>
      <c r="N236" s="1"/>
      <c r="O236" s="1"/>
      <c r="P236" s="1"/>
      <c r="Q236" s="1"/>
      <c r="R236" s="1"/>
      <c r="S236" s="1"/>
      <c r="T236" s="1"/>
    </row>
    <row r="237" spans="1:20" ht="9.75" customHeight="1">
      <c r="A237" s="1"/>
      <c r="B237" s="1"/>
      <c r="C237" s="1"/>
      <c r="D237" s="1"/>
      <c r="E237" s="1"/>
      <c r="F237" s="1"/>
      <c r="G237" s="1"/>
      <c r="H237" s="1"/>
      <c r="I237" s="1"/>
      <c r="J237" s="1"/>
      <c r="K237" s="1"/>
      <c r="L237" s="1"/>
      <c r="M237" s="1"/>
      <c r="N237" s="1"/>
      <c r="O237" s="1"/>
      <c r="P237" s="1"/>
      <c r="Q237" s="1"/>
      <c r="R237" s="1"/>
      <c r="S237" s="1"/>
      <c r="T237" s="1"/>
    </row>
    <row r="238" spans="1:20" ht="9.75" customHeight="1">
      <c r="A238" s="1"/>
      <c r="B238" s="1"/>
      <c r="C238" s="1"/>
      <c r="D238" s="1"/>
      <c r="E238" s="1"/>
      <c r="F238" s="1"/>
      <c r="G238" s="1"/>
      <c r="H238" s="1"/>
      <c r="I238" s="1"/>
      <c r="J238" s="1"/>
      <c r="K238" s="1"/>
      <c r="L238" s="1"/>
      <c r="M238" s="1"/>
      <c r="N238" s="1"/>
      <c r="O238" s="1"/>
      <c r="P238" s="1"/>
      <c r="Q238" s="1"/>
      <c r="R238" s="1"/>
      <c r="S238" s="1"/>
      <c r="T238" s="1"/>
    </row>
    <row r="239" spans="1:20" ht="9.75" customHeight="1">
      <c r="A239" s="1"/>
      <c r="B239" s="1"/>
      <c r="C239" s="1"/>
      <c r="D239" s="1"/>
      <c r="E239" s="1"/>
      <c r="F239" s="1"/>
      <c r="G239" s="1"/>
      <c r="H239" s="1"/>
      <c r="I239" s="1"/>
      <c r="J239" s="1"/>
      <c r="K239" s="1"/>
      <c r="L239" s="1"/>
      <c r="M239" s="1"/>
      <c r="N239" s="1"/>
      <c r="O239" s="1"/>
      <c r="P239" s="1"/>
      <c r="Q239" s="1"/>
      <c r="R239" s="1"/>
      <c r="S239" s="1"/>
      <c r="T239" s="1"/>
    </row>
    <row r="240" spans="1:20" ht="9.75" customHeight="1">
      <c r="A240" s="1"/>
      <c r="B240" s="1"/>
      <c r="C240" s="1"/>
      <c r="D240" s="1"/>
      <c r="E240" s="1"/>
      <c r="F240" s="1"/>
      <c r="G240" s="1"/>
      <c r="H240" s="1"/>
      <c r="I240" s="1"/>
      <c r="J240" s="1"/>
      <c r="K240" s="1"/>
      <c r="L240" s="1"/>
      <c r="M240" s="1"/>
      <c r="N240" s="1"/>
      <c r="O240" s="1"/>
      <c r="P240" s="1"/>
      <c r="Q240" s="1"/>
      <c r="R240" s="1"/>
      <c r="S240" s="1"/>
      <c r="T240" s="1"/>
    </row>
    <row r="241" spans="1:20" ht="9.75" customHeight="1">
      <c r="A241" s="1"/>
      <c r="B241" s="1"/>
      <c r="C241" s="1"/>
      <c r="D241" s="1"/>
      <c r="E241" s="1"/>
      <c r="F241" s="1"/>
      <c r="G241" s="1"/>
      <c r="H241" s="1"/>
      <c r="I241" s="1"/>
      <c r="J241" s="1"/>
      <c r="K241" s="1"/>
      <c r="L241" s="1"/>
      <c r="M241" s="1"/>
      <c r="N241" s="1"/>
      <c r="O241" s="1"/>
      <c r="P241" s="1"/>
      <c r="Q241" s="1"/>
      <c r="R241" s="1"/>
      <c r="S241" s="1"/>
      <c r="T241" s="1"/>
    </row>
    <row r="242" spans="1:20" ht="9.75" customHeight="1">
      <c r="A242" s="1"/>
      <c r="B242" s="1"/>
      <c r="C242" s="1"/>
      <c r="D242" s="1"/>
      <c r="E242" s="1"/>
      <c r="F242" s="1"/>
      <c r="G242" s="1"/>
      <c r="H242" s="1"/>
      <c r="I242" s="1"/>
      <c r="J242" s="1"/>
      <c r="K242" s="1"/>
      <c r="L242" s="1"/>
      <c r="M242" s="1"/>
      <c r="N242" s="1"/>
      <c r="O242" s="1"/>
      <c r="P242" s="1"/>
      <c r="Q242" s="1"/>
      <c r="R242" s="1"/>
      <c r="S242" s="1"/>
      <c r="T242" s="1"/>
    </row>
    <row r="243" spans="1:20" ht="9.75" customHeight="1">
      <c r="A243" s="1"/>
      <c r="B243" s="1"/>
      <c r="C243" s="1"/>
      <c r="D243" s="1"/>
      <c r="E243" s="1"/>
      <c r="F243" s="1"/>
      <c r="G243" s="1"/>
      <c r="H243" s="1"/>
      <c r="I243" s="1"/>
      <c r="J243" s="1"/>
      <c r="K243" s="1"/>
      <c r="L243" s="1"/>
      <c r="M243" s="1"/>
      <c r="N243" s="1"/>
      <c r="O243" s="1"/>
      <c r="P243" s="1"/>
      <c r="Q243" s="1"/>
      <c r="R243" s="1"/>
      <c r="S243" s="1"/>
      <c r="T243" s="1"/>
    </row>
    <row r="244" spans="1:20" ht="9.75" customHeight="1">
      <c r="A244" s="1"/>
      <c r="B244" s="1"/>
      <c r="C244" s="1"/>
      <c r="D244" s="1"/>
      <c r="E244" s="1"/>
      <c r="F244" s="1"/>
      <c r="G244" s="1"/>
      <c r="H244" s="1"/>
      <c r="I244" s="1"/>
      <c r="J244" s="1"/>
      <c r="K244" s="1"/>
      <c r="L244" s="1"/>
      <c r="M244" s="1"/>
      <c r="N244" s="1"/>
      <c r="O244" s="1"/>
      <c r="P244" s="1"/>
      <c r="Q244" s="1"/>
      <c r="R244" s="1"/>
      <c r="S244" s="1"/>
      <c r="T244" s="1"/>
    </row>
    <row r="245" spans="1:20" ht="9.75" customHeight="1">
      <c r="A245" s="1"/>
      <c r="B245" s="1"/>
      <c r="C245" s="1"/>
      <c r="D245" s="1"/>
      <c r="E245" s="1"/>
      <c r="F245" s="1"/>
      <c r="G245" s="1"/>
      <c r="H245" s="1"/>
      <c r="I245" s="1"/>
      <c r="J245" s="1"/>
      <c r="K245" s="1"/>
      <c r="L245" s="1"/>
      <c r="M245" s="1"/>
      <c r="N245" s="1"/>
      <c r="O245" s="1"/>
      <c r="P245" s="1"/>
      <c r="Q245" s="1"/>
      <c r="R245" s="1"/>
      <c r="S245" s="1"/>
      <c r="T245" s="1"/>
    </row>
    <row r="246" spans="1:20" ht="9.75" customHeight="1">
      <c r="A246" s="1"/>
      <c r="B246" s="1"/>
      <c r="C246" s="1"/>
      <c r="D246" s="1"/>
      <c r="E246" s="1"/>
      <c r="F246" s="1"/>
      <c r="G246" s="1"/>
      <c r="H246" s="1"/>
      <c r="I246" s="1"/>
      <c r="J246" s="1"/>
      <c r="K246" s="1"/>
      <c r="L246" s="1"/>
      <c r="M246" s="1"/>
      <c r="N246" s="1"/>
      <c r="O246" s="1"/>
      <c r="P246" s="1"/>
      <c r="Q246" s="1"/>
      <c r="R246" s="1"/>
      <c r="S246" s="1"/>
      <c r="T246" s="1"/>
    </row>
    <row r="247" spans="1:20" ht="9.75" customHeight="1">
      <c r="A247" s="1"/>
      <c r="B247" s="1"/>
      <c r="C247" s="1"/>
      <c r="D247" s="1"/>
      <c r="E247" s="1"/>
      <c r="F247" s="1"/>
      <c r="G247" s="1"/>
      <c r="H247" s="1"/>
      <c r="I247" s="1"/>
      <c r="J247" s="1"/>
      <c r="K247" s="1"/>
      <c r="L247" s="1"/>
      <c r="M247" s="1"/>
      <c r="N247" s="1"/>
      <c r="O247" s="1"/>
      <c r="P247" s="1"/>
      <c r="Q247" s="1"/>
      <c r="R247" s="1"/>
      <c r="S247" s="1"/>
      <c r="T247" s="1"/>
    </row>
    <row r="248" spans="1:20" ht="9.75" customHeight="1">
      <c r="A248" s="1"/>
      <c r="B248" s="1"/>
      <c r="C248" s="1"/>
      <c r="D248" s="1"/>
      <c r="E248" s="1"/>
      <c r="F248" s="1"/>
      <c r="G248" s="1"/>
      <c r="H248" s="1"/>
      <c r="I248" s="1"/>
      <c r="J248" s="1"/>
      <c r="K248" s="1"/>
      <c r="L248" s="1"/>
      <c r="M248" s="1"/>
      <c r="N248" s="1"/>
      <c r="O248" s="1"/>
      <c r="P248" s="1"/>
      <c r="Q248" s="1"/>
      <c r="R248" s="1"/>
      <c r="S248" s="1"/>
      <c r="T248" s="1"/>
    </row>
    <row r="249" spans="1:20" ht="9.75" customHeight="1">
      <c r="A249" s="1"/>
      <c r="B249" s="1"/>
      <c r="C249" s="1"/>
      <c r="D249" s="1"/>
      <c r="E249" s="1"/>
      <c r="F249" s="1"/>
      <c r="G249" s="1"/>
      <c r="H249" s="1"/>
      <c r="I249" s="1"/>
      <c r="J249" s="1"/>
      <c r="K249" s="1"/>
      <c r="L249" s="1"/>
      <c r="M249" s="1"/>
      <c r="N249" s="1"/>
      <c r="O249" s="1"/>
      <c r="P249" s="1"/>
      <c r="Q249" s="1"/>
      <c r="R249" s="1"/>
      <c r="S249" s="1"/>
      <c r="T249" s="1"/>
    </row>
    <row r="250" spans="1:20" ht="9.75" customHeight="1">
      <c r="A250" s="1"/>
      <c r="B250" s="1"/>
      <c r="C250" s="1"/>
      <c r="D250" s="1"/>
      <c r="E250" s="1"/>
      <c r="F250" s="1"/>
      <c r="G250" s="1"/>
      <c r="H250" s="1"/>
      <c r="I250" s="1"/>
      <c r="J250" s="1"/>
      <c r="K250" s="1"/>
      <c r="L250" s="1"/>
      <c r="M250" s="1"/>
      <c r="N250" s="1"/>
      <c r="O250" s="1"/>
      <c r="P250" s="1"/>
      <c r="Q250" s="1"/>
      <c r="R250" s="1"/>
      <c r="S250" s="1"/>
      <c r="T250" s="1"/>
    </row>
    <row r="251" spans="1:20" ht="9.75" customHeight="1">
      <c r="A251" s="1"/>
      <c r="B251" s="1"/>
      <c r="C251" s="1"/>
      <c r="D251" s="1"/>
      <c r="E251" s="1"/>
      <c r="F251" s="1"/>
      <c r="G251" s="1"/>
      <c r="H251" s="1"/>
      <c r="I251" s="1"/>
      <c r="J251" s="1"/>
      <c r="K251" s="1"/>
      <c r="L251" s="1"/>
      <c r="M251" s="1"/>
      <c r="N251" s="1"/>
      <c r="O251" s="1"/>
      <c r="P251" s="1"/>
      <c r="Q251" s="1"/>
      <c r="R251" s="1"/>
      <c r="S251" s="1"/>
      <c r="T251" s="1"/>
    </row>
    <row r="252" spans="1:20" ht="9.75" customHeight="1">
      <c r="A252" s="1"/>
      <c r="B252" s="1"/>
      <c r="C252" s="1"/>
      <c r="D252" s="1"/>
      <c r="E252" s="1"/>
      <c r="F252" s="1"/>
      <c r="G252" s="1"/>
      <c r="H252" s="1"/>
      <c r="I252" s="1"/>
      <c r="J252" s="1"/>
      <c r="K252" s="1"/>
      <c r="L252" s="1"/>
      <c r="M252" s="1"/>
      <c r="N252" s="1"/>
      <c r="O252" s="1"/>
      <c r="P252" s="1"/>
      <c r="Q252" s="1"/>
      <c r="R252" s="1"/>
      <c r="S252" s="1"/>
      <c r="T252" s="1"/>
    </row>
    <row r="253" spans="1:20" ht="9.75" customHeight="1">
      <c r="A253" s="1"/>
      <c r="B253" s="1"/>
      <c r="C253" s="1"/>
      <c r="D253" s="1"/>
      <c r="E253" s="1"/>
      <c r="F253" s="1"/>
      <c r="G253" s="1"/>
      <c r="H253" s="1"/>
      <c r="I253" s="1"/>
      <c r="J253" s="1"/>
      <c r="K253" s="1"/>
      <c r="L253" s="1"/>
      <c r="M253" s="1"/>
      <c r="N253" s="1"/>
      <c r="O253" s="1"/>
      <c r="P253" s="1"/>
      <c r="Q253" s="1"/>
      <c r="R253" s="1"/>
      <c r="S253" s="1"/>
      <c r="T253" s="1"/>
    </row>
    <row r="254" spans="1:20" ht="9.75" customHeight="1">
      <c r="A254" s="1"/>
      <c r="B254" s="1"/>
      <c r="C254" s="1"/>
      <c r="D254" s="1"/>
      <c r="E254" s="1"/>
      <c r="F254" s="1"/>
      <c r="G254" s="1"/>
      <c r="H254" s="1"/>
      <c r="I254" s="1"/>
      <c r="J254" s="1"/>
      <c r="K254" s="1"/>
      <c r="L254" s="1"/>
      <c r="M254" s="1"/>
      <c r="N254" s="1"/>
      <c r="O254" s="1"/>
      <c r="P254" s="1"/>
      <c r="Q254" s="1"/>
      <c r="R254" s="1"/>
      <c r="S254" s="1"/>
      <c r="T254" s="1"/>
    </row>
    <row r="255" spans="1:20" ht="9.75" customHeight="1">
      <c r="A255" s="1"/>
      <c r="B255" s="1"/>
      <c r="C255" s="1"/>
      <c r="D255" s="1"/>
      <c r="E255" s="1"/>
      <c r="F255" s="1"/>
      <c r="G255" s="1"/>
      <c r="H255" s="1"/>
      <c r="I255" s="1"/>
      <c r="J255" s="1"/>
      <c r="K255" s="1"/>
      <c r="L255" s="1"/>
      <c r="M255" s="1"/>
      <c r="N255" s="1"/>
      <c r="O255" s="1"/>
      <c r="P255" s="1"/>
      <c r="Q255" s="1"/>
      <c r="R255" s="1"/>
      <c r="S255" s="1"/>
      <c r="T255" s="1"/>
    </row>
    <row r="256" spans="1:20" ht="9.75" customHeight="1">
      <c r="A256" s="1"/>
      <c r="B256" s="1"/>
      <c r="C256" s="1"/>
      <c r="D256" s="1"/>
      <c r="E256" s="1"/>
      <c r="F256" s="1"/>
      <c r="G256" s="1"/>
      <c r="H256" s="1"/>
      <c r="I256" s="1"/>
      <c r="J256" s="1"/>
      <c r="K256" s="1"/>
      <c r="L256" s="1"/>
      <c r="M256" s="1"/>
      <c r="N256" s="1"/>
      <c r="O256" s="1"/>
      <c r="P256" s="1"/>
      <c r="Q256" s="1"/>
      <c r="R256" s="1"/>
      <c r="S256" s="1"/>
      <c r="T256" s="1"/>
    </row>
    <row r="257" spans="1:20" ht="9.75" customHeight="1">
      <c r="A257" s="1"/>
      <c r="B257" s="1"/>
      <c r="C257" s="1"/>
      <c r="D257" s="1"/>
      <c r="E257" s="1"/>
      <c r="F257" s="1"/>
      <c r="G257" s="1"/>
      <c r="H257" s="1"/>
      <c r="I257" s="1"/>
      <c r="J257" s="1"/>
      <c r="K257" s="1"/>
      <c r="L257" s="1"/>
      <c r="M257" s="1"/>
      <c r="N257" s="1"/>
      <c r="O257" s="1"/>
      <c r="P257" s="1"/>
      <c r="Q257" s="1"/>
      <c r="R257" s="1"/>
      <c r="S257" s="1"/>
      <c r="T257" s="1"/>
    </row>
    <row r="258" spans="1:20" ht="9.75" customHeight="1">
      <c r="A258" s="1"/>
      <c r="B258" s="1"/>
      <c r="C258" s="1"/>
      <c r="D258" s="1"/>
      <c r="E258" s="1"/>
      <c r="F258" s="1"/>
      <c r="G258" s="1"/>
      <c r="H258" s="1"/>
      <c r="I258" s="1"/>
      <c r="J258" s="1"/>
      <c r="K258" s="1"/>
      <c r="L258" s="1"/>
      <c r="M258" s="1"/>
      <c r="N258" s="1"/>
      <c r="O258" s="1"/>
      <c r="P258" s="1"/>
      <c r="Q258" s="1"/>
      <c r="R258" s="1"/>
      <c r="S258" s="1"/>
      <c r="T258" s="1"/>
    </row>
    <row r="259" spans="1:20" ht="9.75" customHeight="1">
      <c r="A259" s="1"/>
      <c r="B259" s="1"/>
      <c r="C259" s="1"/>
      <c r="D259" s="1"/>
      <c r="E259" s="1"/>
      <c r="F259" s="1"/>
      <c r="G259" s="1"/>
      <c r="H259" s="1"/>
      <c r="I259" s="1"/>
      <c r="J259" s="1"/>
      <c r="K259" s="1"/>
      <c r="L259" s="1"/>
      <c r="M259" s="1"/>
      <c r="N259" s="1"/>
      <c r="O259" s="1"/>
      <c r="P259" s="1"/>
      <c r="Q259" s="1"/>
      <c r="R259" s="1"/>
      <c r="S259" s="1"/>
      <c r="T259" s="1"/>
    </row>
    <row r="260" spans="1:20" ht="9.75" customHeight="1">
      <c r="A260" s="1"/>
      <c r="B260" s="1"/>
      <c r="C260" s="1"/>
      <c r="D260" s="1"/>
      <c r="E260" s="1"/>
      <c r="F260" s="1"/>
      <c r="G260" s="1"/>
      <c r="H260" s="1"/>
      <c r="I260" s="1"/>
      <c r="J260" s="1"/>
      <c r="K260" s="1"/>
      <c r="L260" s="1"/>
      <c r="M260" s="1"/>
      <c r="N260" s="1"/>
      <c r="O260" s="1"/>
      <c r="P260" s="1"/>
      <c r="Q260" s="1"/>
      <c r="R260" s="1"/>
      <c r="S260" s="1"/>
      <c r="T260" s="1"/>
    </row>
    <row r="261" spans="1:20" ht="9.75" customHeight="1">
      <c r="A261" s="1"/>
      <c r="B261" s="1"/>
      <c r="C261" s="1"/>
      <c r="D261" s="1"/>
      <c r="E261" s="1"/>
      <c r="F261" s="1"/>
      <c r="G261" s="1"/>
      <c r="H261" s="1"/>
      <c r="I261" s="1"/>
      <c r="J261" s="1"/>
      <c r="K261" s="1"/>
      <c r="L261" s="1"/>
      <c r="M261" s="1"/>
      <c r="N261" s="1"/>
      <c r="O261" s="1"/>
      <c r="P261" s="1"/>
      <c r="Q261" s="1"/>
      <c r="R261" s="1"/>
      <c r="S261" s="1"/>
      <c r="T261" s="1"/>
    </row>
    <row r="262" spans="1:20" ht="9.75" customHeight="1">
      <c r="A262" s="1"/>
      <c r="B262" s="1"/>
      <c r="C262" s="1"/>
      <c r="D262" s="1"/>
      <c r="E262" s="1"/>
      <c r="F262" s="1"/>
      <c r="G262" s="1"/>
      <c r="H262" s="1"/>
      <c r="I262" s="1"/>
      <c r="J262" s="1"/>
      <c r="K262" s="1"/>
      <c r="L262" s="1"/>
      <c r="M262" s="1"/>
      <c r="N262" s="1"/>
      <c r="O262" s="1"/>
      <c r="P262" s="1"/>
      <c r="Q262" s="1"/>
      <c r="R262" s="1"/>
      <c r="S262" s="1"/>
      <c r="T262" s="1"/>
    </row>
    <row r="263" spans="1:20" ht="9.75" customHeight="1">
      <c r="A263" s="1"/>
      <c r="B263" s="1"/>
      <c r="C263" s="1"/>
      <c r="D263" s="1"/>
      <c r="E263" s="1"/>
      <c r="F263" s="1"/>
      <c r="G263" s="1"/>
      <c r="H263" s="1"/>
      <c r="I263" s="1"/>
      <c r="J263" s="1"/>
      <c r="K263" s="1"/>
      <c r="L263" s="1"/>
      <c r="M263" s="1"/>
      <c r="N263" s="1"/>
      <c r="O263" s="1"/>
      <c r="P263" s="1"/>
      <c r="Q263" s="1"/>
      <c r="R263" s="1"/>
      <c r="S263" s="1"/>
      <c r="T263" s="1"/>
    </row>
    <row r="264" spans="1:20" ht="9.75" customHeight="1">
      <c r="A264" s="1"/>
      <c r="B264" s="1"/>
      <c r="C264" s="1"/>
      <c r="D264" s="1"/>
      <c r="E264" s="1"/>
      <c r="F264" s="1"/>
      <c r="G264" s="1"/>
      <c r="H264" s="1"/>
      <c r="I264" s="1"/>
      <c r="J264" s="1"/>
      <c r="K264" s="1"/>
      <c r="L264" s="1"/>
      <c r="M264" s="1"/>
      <c r="N264" s="1"/>
      <c r="O264" s="1"/>
      <c r="P264" s="1"/>
      <c r="Q264" s="1"/>
      <c r="R264" s="1"/>
      <c r="S264" s="1"/>
      <c r="T264" s="1"/>
    </row>
    <row r="265" spans="1:20" ht="9.75" customHeight="1">
      <c r="A265" s="1"/>
      <c r="B265" s="1"/>
      <c r="C265" s="1"/>
      <c r="D265" s="1"/>
      <c r="E265" s="1"/>
      <c r="F265" s="1"/>
      <c r="G265" s="1"/>
      <c r="H265" s="1"/>
      <c r="I265" s="1"/>
      <c r="J265" s="1"/>
      <c r="K265" s="1"/>
      <c r="L265" s="1"/>
      <c r="M265" s="1"/>
      <c r="N265" s="1"/>
      <c r="O265" s="1"/>
      <c r="P265" s="1"/>
      <c r="Q265" s="1"/>
      <c r="R265" s="1"/>
      <c r="S265" s="1"/>
      <c r="T265" s="1"/>
    </row>
    <row r="266" spans="1:20" ht="9.75" customHeight="1">
      <c r="A266" s="1"/>
      <c r="B266" s="1"/>
      <c r="C266" s="1"/>
      <c r="D266" s="1"/>
      <c r="E266" s="1"/>
      <c r="F266" s="1"/>
      <c r="G266" s="1"/>
      <c r="H266" s="1"/>
      <c r="I266" s="1"/>
      <c r="J266" s="1"/>
      <c r="K266" s="1"/>
      <c r="L266" s="1"/>
      <c r="M266" s="1"/>
      <c r="N266" s="1"/>
      <c r="O266" s="1"/>
      <c r="P266" s="1"/>
      <c r="Q266" s="1"/>
      <c r="R266" s="1"/>
      <c r="S266" s="1"/>
      <c r="T266" s="1"/>
    </row>
    <row r="267" spans="1:20" ht="9.75" customHeight="1">
      <c r="A267" s="1"/>
      <c r="B267" s="1"/>
      <c r="C267" s="1"/>
      <c r="D267" s="1"/>
      <c r="E267" s="1"/>
      <c r="F267" s="1"/>
      <c r="G267" s="1"/>
      <c r="H267" s="1"/>
      <c r="I267" s="1"/>
      <c r="J267" s="1"/>
      <c r="K267" s="1"/>
      <c r="L267" s="1"/>
      <c r="M267" s="1"/>
      <c r="N267" s="1"/>
      <c r="O267" s="1"/>
      <c r="P267" s="1"/>
      <c r="Q267" s="1"/>
      <c r="R267" s="1"/>
      <c r="S267" s="1"/>
      <c r="T267" s="1"/>
    </row>
    <row r="268" spans="1:20" ht="9.75" customHeight="1">
      <c r="A268" s="1"/>
      <c r="B268" s="1"/>
      <c r="C268" s="1"/>
      <c r="D268" s="1"/>
      <c r="E268" s="1"/>
      <c r="F268" s="1"/>
      <c r="G268" s="1"/>
      <c r="H268" s="1"/>
      <c r="I268" s="1"/>
      <c r="J268" s="1"/>
      <c r="K268" s="1"/>
      <c r="L268" s="1"/>
      <c r="M268" s="1"/>
      <c r="N268" s="1"/>
      <c r="O268" s="1"/>
      <c r="P268" s="1"/>
      <c r="Q268" s="1"/>
      <c r="R268" s="1"/>
      <c r="S268" s="1"/>
      <c r="T268" s="1"/>
    </row>
    <row r="269" spans="1:20" ht="9.75" customHeight="1">
      <c r="A269" s="1"/>
      <c r="B269" s="1"/>
      <c r="C269" s="1"/>
      <c r="D269" s="1"/>
      <c r="E269" s="1"/>
      <c r="F269" s="1"/>
      <c r="G269" s="1"/>
      <c r="H269" s="1"/>
      <c r="I269" s="1"/>
      <c r="J269" s="1"/>
      <c r="K269" s="1"/>
      <c r="L269" s="1"/>
      <c r="M269" s="1"/>
      <c r="N269" s="1"/>
      <c r="O269" s="1"/>
      <c r="P269" s="1"/>
      <c r="Q269" s="1"/>
      <c r="R269" s="1"/>
      <c r="S269" s="1"/>
      <c r="T269" s="1"/>
    </row>
    <row r="270" spans="1:20" ht="9.75" customHeight="1">
      <c r="A270" s="1"/>
      <c r="B270" s="1"/>
      <c r="C270" s="1"/>
      <c r="D270" s="1"/>
      <c r="E270" s="1"/>
      <c r="F270" s="1"/>
      <c r="G270" s="1"/>
      <c r="H270" s="1"/>
      <c r="I270" s="1"/>
      <c r="J270" s="1"/>
      <c r="K270" s="1"/>
      <c r="L270" s="1"/>
      <c r="M270" s="1"/>
      <c r="N270" s="1"/>
      <c r="O270" s="1"/>
      <c r="P270" s="1"/>
      <c r="Q270" s="1"/>
      <c r="R270" s="1"/>
      <c r="S270" s="1"/>
      <c r="T270" s="1"/>
    </row>
    <row r="271" spans="1:20" ht="9.75" customHeight="1">
      <c r="A271" s="1"/>
      <c r="B271" s="1"/>
      <c r="C271" s="1"/>
      <c r="D271" s="1"/>
      <c r="E271" s="1"/>
      <c r="F271" s="1"/>
      <c r="G271" s="1"/>
      <c r="H271" s="1"/>
      <c r="I271" s="1"/>
      <c r="J271" s="1"/>
      <c r="K271" s="1"/>
      <c r="L271" s="1"/>
      <c r="M271" s="1"/>
      <c r="N271" s="1"/>
      <c r="O271" s="1"/>
      <c r="P271" s="1"/>
      <c r="Q271" s="1"/>
      <c r="R271" s="1"/>
      <c r="S271" s="1"/>
      <c r="T271" s="1"/>
    </row>
    <row r="272" spans="1:20" ht="9.75" customHeight="1">
      <c r="A272" s="1"/>
      <c r="B272" s="1"/>
      <c r="C272" s="1"/>
      <c r="D272" s="1"/>
      <c r="E272" s="1"/>
      <c r="F272" s="1"/>
      <c r="G272" s="1"/>
      <c r="H272" s="1"/>
      <c r="I272" s="1"/>
      <c r="J272" s="1"/>
      <c r="K272" s="1"/>
      <c r="L272" s="1"/>
      <c r="M272" s="1"/>
      <c r="N272" s="1"/>
      <c r="O272" s="1"/>
      <c r="P272" s="1"/>
      <c r="Q272" s="1"/>
      <c r="R272" s="1"/>
      <c r="S272" s="1"/>
      <c r="T272" s="1"/>
    </row>
    <row r="273" spans="1:20" ht="9.75" customHeight="1">
      <c r="A273" s="1"/>
      <c r="B273" s="1"/>
      <c r="C273" s="1"/>
      <c r="D273" s="1"/>
      <c r="E273" s="1"/>
      <c r="F273" s="1"/>
      <c r="G273" s="1"/>
      <c r="H273" s="1"/>
      <c r="I273" s="1"/>
      <c r="J273" s="1"/>
      <c r="K273" s="1"/>
      <c r="L273" s="1"/>
      <c r="M273" s="1"/>
      <c r="N273" s="1"/>
      <c r="O273" s="1"/>
      <c r="P273" s="1"/>
      <c r="Q273" s="1"/>
      <c r="R273" s="1"/>
      <c r="S273" s="1"/>
      <c r="T273" s="1"/>
    </row>
    <row r="274" spans="1:20" ht="9.75" customHeight="1">
      <c r="A274" s="1"/>
      <c r="B274" s="1"/>
      <c r="C274" s="1"/>
      <c r="D274" s="1"/>
      <c r="E274" s="1"/>
      <c r="F274" s="1"/>
      <c r="G274" s="1"/>
      <c r="H274" s="1"/>
      <c r="I274" s="1"/>
      <c r="J274" s="1"/>
      <c r="K274" s="1"/>
      <c r="L274" s="1"/>
      <c r="M274" s="1"/>
      <c r="N274" s="1"/>
      <c r="O274" s="1"/>
      <c r="P274" s="1"/>
      <c r="Q274" s="1"/>
      <c r="R274" s="1"/>
      <c r="S274" s="1"/>
      <c r="T274" s="1"/>
    </row>
    <row r="275" spans="1:20" ht="9.75" customHeight="1">
      <c r="A275" s="1"/>
      <c r="B275" s="1"/>
      <c r="C275" s="1"/>
      <c r="D275" s="1"/>
      <c r="E275" s="1"/>
      <c r="F275" s="1"/>
      <c r="G275" s="1"/>
      <c r="H275" s="1"/>
      <c r="I275" s="1"/>
      <c r="J275" s="1"/>
      <c r="K275" s="1"/>
      <c r="L275" s="1"/>
      <c r="M275" s="1"/>
      <c r="N275" s="1"/>
      <c r="O275" s="1"/>
      <c r="P275" s="1"/>
      <c r="Q275" s="1"/>
      <c r="R275" s="1"/>
      <c r="S275" s="1"/>
      <c r="T275" s="1"/>
    </row>
    <row r="276" spans="1:20" ht="9.75" customHeight="1">
      <c r="A276" s="1"/>
      <c r="B276" s="1"/>
      <c r="C276" s="1"/>
      <c r="D276" s="1"/>
      <c r="E276" s="1"/>
      <c r="F276" s="1"/>
      <c r="G276" s="1"/>
      <c r="H276" s="1"/>
      <c r="I276" s="1"/>
      <c r="J276" s="1"/>
      <c r="K276" s="1"/>
      <c r="L276" s="1"/>
      <c r="M276" s="1"/>
      <c r="N276" s="1"/>
      <c r="O276" s="1"/>
      <c r="P276" s="1"/>
      <c r="Q276" s="1"/>
      <c r="R276" s="1"/>
      <c r="S276" s="1"/>
      <c r="T276" s="1"/>
    </row>
    <row r="277" spans="1:20" ht="9.75" customHeight="1">
      <c r="A277" s="1"/>
      <c r="B277" s="1"/>
      <c r="C277" s="1"/>
      <c r="D277" s="1"/>
      <c r="E277" s="1"/>
      <c r="F277" s="1"/>
      <c r="G277" s="1"/>
      <c r="H277" s="1"/>
      <c r="I277" s="1"/>
      <c r="J277" s="1"/>
      <c r="K277" s="1"/>
      <c r="L277" s="1"/>
      <c r="M277" s="1"/>
      <c r="N277" s="1"/>
      <c r="O277" s="1"/>
      <c r="P277" s="1"/>
      <c r="Q277" s="1"/>
      <c r="R277" s="1"/>
      <c r="S277" s="1"/>
      <c r="T277" s="1"/>
    </row>
    <row r="278" spans="1:20" ht="9.75" customHeight="1">
      <c r="A278" s="1"/>
      <c r="B278" s="1"/>
      <c r="C278" s="1"/>
      <c r="D278" s="1"/>
      <c r="E278" s="1"/>
      <c r="F278" s="1"/>
      <c r="G278" s="1"/>
      <c r="H278" s="1"/>
      <c r="I278" s="1"/>
      <c r="J278" s="1"/>
      <c r="K278" s="1"/>
      <c r="L278" s="1"/>
      <c r="M278" s="1"/>
      <c r="N278" s="1"/>
      <c r="O278" s="1"/>
      <c r="P278" s="1"/>
      <c r="Q278" s="1"/>
      <c r="R278" s="1"/>
      <c r="S278" s="1"/>
      <c r="T278" s="1"/>
    </row>
    <row r="279" spans="1:20" ht="9.75" customHeight="1">
      <c r="A279" s="1"/>
      <c r="B279" s="1"/>
      <c r="C279" s="1"/>
      <c r="D279" s="1"/>
      <c r="E279" s="1"/>
      <c r="F279" s="1"/>
      <c r="G279" s="1"/>
      <c r="H279" s="1"/>
      <c r="I279" s="1"/>
      <c r="J279" s="1"/>
      <c r="K279" s="1"/>
      <c r="L279" s="1"/>
      <c r="M279" s="1"/>
      <c r="N279" s="1"/>
      <c r="O279" s="1"/>
      <c r="P279" s="1"/>
      <c r="Q279" s="1"/>
      <c r="R279" s="1"/>
      <c r="S279" s="1"/>
      <c r="T279" s="1"/>
    </row>
    <row r="280" spans="1:20" ht="9.75" customHeight="1">
      <c r="A280" s="1"/>
      <c r="B280" s="1"/>
      <c r="C280" s="1"/>
      <c r="D280" s="1"/>
      <c r="E280" s="1"/>
      <c r="F280" s="1"/>
      <c r="G280" s="1"/>
      <c r="H280" s="1"/>
      <c r="I280" s="1"/>
      <c r="J280" s="1"/>
      <c r="K280" s="1"/>
      <c r="L280" s="1"/>
      <c r="M280" s="1"/>
      <c r="N280" s="1"/>
      <c r="O280" s="1"/>
      <c r="P280" s="1"/>
      <c r="Q280" s="1"/>
      <c r="R280" s="1"/>
      <c r="S280" s="1"/>
      <c r="T280" s="1"/>
    </row>
    <row r="281" spans="1:20" ht="9.75" customHeight="1">
      <c r="A281" s="1"/>
      <c r="B281" s="1"/>
      <c r="C281" s="1"/>
      <c r="D281" s="1"/>
      <c r="E281" s="1"/>
      <c r="F281" s="1"/>
      <c r="G281" s="1"/>
      <c r="H281" s="1"/>
      <c r="I281" s="1"/>
      <c r="J281" s="1"/>
      <c r="K281" s="1"/>
      <c r="L281" s="1"/>
      <c r="M281" s="1"/>
      <c r="N281" s="1"/>
      <c r="O281" s="1"/>
      <c r="P281" s="1"/>
      <c r="Q281" s="1"/>
      <c r="R281" s="1"/>
      <c r="S281" s="1"/>
      <c r="T281" s="1"/>
    </row>
    <row r="282" spans="1:20" ht="9.75" customHeight="1">
      <c r="A282" s="1"/>
      <c r="B282" s="1"/>
      <c r="C282" s="1"/>
      <c r="D282" s="1"/>
      <c r="E282" s="1"/>
      <c r="F282" s="1"/>
      <c r="G282" s="1"/>
      <c r="H282" s="1"/>
      <c r="I282" s="1"/>
      <c r="J282" s="1"/>
      <c r="K282" s="1"/>
      <c r="L282" s="1"/>
      <c r="M282" s="1"/>
      <c r="N282" s="1"/>
      <c r="O282" s="1"/>
      <c r="P282" s="1"/>
      <c r="Q282" s="1"/>
      <c r="R282" s="1"/>
      <c r="S282" s="1"/>
      <c r="T282" s="1"/>
    </row>
    <row r="283" spans="1:20" ht="9.75" customHeight="1">
      <c r="A283" s="1"/>
      <c r="B283" s="1"/>
      <c r="C283" s="1"/>
      <c r="D283" s="1"/>
      <c r="E283" s="1"/>
      <c r="F283" s="1"/>
      <c r="G283" s="1"/>
      <c r="H283" s="1"/>
      <c r="I283" s="1"/>
      <c r="J283" s="1"/>
      <c r="K283" s="1"/>
      <c r="L283" s="1"/>
      <c r="M283" s="1"/>
      <c r="N283" s="1"/>
      <c r="O283" s="1"/>
      <c r="P283" s="1"/>
      <c r="Q283" s="1"/>
      <c r="R283" s="1"/>
      <c r="S283" s="1"/>
      <c r="T283" s="1"/>
    </row>
    <row r="284" spans="1:20" ht="9.75" customHeight="1">
      <c r="A284" s="1"/>
      <c r="B284" s="1"/>
      <c r="C284" s="1"/>
      <c r="D284" s="1"/>
      <c r="E284" s="1"/>
      <c r="F284" s="1"/>
      <c r="G284" s="1"/>
      <c r="H284" s="1"/>
      <c r="I284" s="1"/>
      <c r="J284" s="1"/>
      <c r="K284" s="1"/>
      <c r="L284" s="1"/>
      <c r="M284" s="1"/>
      <c r="N284" s="1"/>
      <c r="O284" s="1"/>
      <c r="P284" s="1"/>
      <c r="Q284" s="1"/>
      <c r="R284" s="1"/>
      <c r="S284" s="1"/>
      <c r="T284" s="1"/>
    </row>
    <row r="285" spans="1:20" ht="9.75" customHeight="1">
      <c r="A285" s="1"/>
      <c r="B285" s="1"/>
      <c r="C285" s="1"/>
      <c r="D285" s="1"/>
      <c r="E285" s="1"/>
      <c r="F285" s="1"/>
      <c r="G285" s="1"/>
      <c r="H285" s="1"/>
      <c r="I285" s="1"/>
      <c r="J285" s="1"/>
      <c r="K285" s="1"/>
      <c r="L285" s="1"/>
      <c r="M285" s="1"/>
      <c r="N285" s="1"/>
      <c r="O285" s="1"/>
      <c r="P285" s="1"/>
      <c r="Q285" s="1"/>
      <c r="R285" s="1"/>
      <c r="S285" s="1"/>
      <c r="T285" s="1"/>
    </row>
    <row r="286" spans="1:20" ht="9.75" customHeight="1">
      <c r="A286" s="1"/>
      <c r="B286" s="1"/>
      <c r="C286" s="1"/>
      <c r="D286" s="1"/>
      <c r="E286" s="1"/>
      <c r="F286" s="1"/>
      <c r="G286" s="1"/>
      <c r="H286" s="1"/>
      <c r="I286" s="1"/>
      <c r="J286" s="1"/>
      <c r="K286" s="1"/>
      <c r="L286" s="1"/>
      <c r="M286" s="1"/>
      <c r="N286" s="1"/>
      <c r="O286" s="1"/>
      <c r="P286" s="1"/>
      <c r="Q286" s="1"/>
      <c r="R286" s="1"/>
      <c r="S286" s="1"/>
      <c r="T286" s="1"/>
    </row>
    <row r="287" spans="1:20" ht="9.75" customHeight="1">
      <c r="A287" s="1"/>
      <c r="B287" s="1"/>
      <c r="C287" s="1"/>
      <c r="D287" s="1"/>
      <c r="E287" s="1"/>
      <c r="F287" s="1"/>
      <c r="G287" s="1"/>
      <c r="H287" s="1"/>
      <c r="I287" s="1"/>
      <c r="J287" s="1"/>
      <c r="K287" s="1"/>
      <c r="L287" s="1"/>
      <c r="M287" s="1"/>
      <c r="N287" s="1"/>
      <c r="O287" s="1"/>
      <c r="P287" s="1"/>
      <c r="Q287" s="1"/>
      <c r="R287" s="1"/>
      <c r="S287" s="1"/>
      <c r="T287" s="1"/>
    </row>
    <row r="288" spans="1:20" ht="9.75" customHeight="1">
      <c r="A288" s="1"/>
      <c r="B288" s="1"/>
      <c r="C288" s="1"/>
      <c r="D288" s="1"/>
      <c r="E288" s="1"/>
      <c r="F288" s="1"/>
      <c r="G288" s="1"/>
      <c r="H288" s="1"/>
      <c r="I288" s="1"/>
      <c r="J288" s="1"/>
      <c r="K288" s="1"/>
      <c r="L288" s="1"/>
      <c r="M288" s="1"/>
      <c r="N288" s="1"/>
      <c r="O288" s="1"/>
      <c r="P288" s="1"/>
      <c r="Q288" s="1"/>
      <c r="R288" s="1"/>
      <c r="S288" s="1"/>
      <c r="T288" s="1"/>
    </row>
    <row r="289" spans="1:20" ht="9.75" customHeight="1">
      <c r="A289" s="1"/>
      <c r="B289" s="1"/>
      <c r="C289" s="1"/>
      <c r="D289" s="1"/>
      <c r="E289" s="1"/>
      <c r="F289" s="1"/>
      <c r="G289" s="1"/>
      <c r="H289" s="1"/>
      <c r="I289" s="1"/>
      <c r="J289" s="1"/>
      <c r="K289" s="1"/>
      <c r="L289" s="1"/>
      <c r="M289" s="1"/>
      <c r="N289" s="1"/>
      <c r="O289" s="1"/>
      <c r="P289" s="1"/>
      <c r="Q289" s="1"/>
      <c r="R289" s="1"/>
      <c r="S289" s="1"/>
      <c r="T289" s="1"/>
    </row>
    <row r="290" spans="1:20" ht="9.75" customHeight="1">
      <c r="A290" s="1"/>
      <c r="B290" s="1"/>
      <c r="C290" s="1"/>
      <c r="D290" s="1"/>
      <c r="E290" s="1"/>
      <c r="F290" s="1"/>
      <c r="G290" s="1"/>
      <c r="H290" s="1"/>
      <c r="I290" s="1"/>
      <c r="J290" s="1"/>
      <c r="K290" s="1"/>
      <c r="L290" s="1"/>
      <c r="M290" s="1"/>
      <c r="N290" s="1"/>
      <c r="O290" s="1"/>
      <c r="P290" s="1"/>
      <c r="Q290" s="1"/>
      <c r="R290" s="1"/>
      <c r="S290" s="1"/>
      <c r="T290" s="1"/>
    </row>
    <row r="291" spans="1:20" ht="9.75" customHeight="1">
      <c r="A291" s="1"/>
      <c r="B291" s="1"/>
      <c r="C291" s="1"/>
      <c r="D291" s="1"/>
      <c r="E291" s="1"/>
      <c r="F291" s="1"/>
      <c r="G291" s="1"/>
      <c r="H291" s="1"/>
      <c r="I291" s="1"/>
      <c r="J291" s="1"/>
      <c r="K291" s="1"/>
      <c r="L291" s="1"/>
      <c r="M291" s="1"/>
      <c r="N291" s="1"/>
      <c r="O291" s="1"/>
      <c r="P291" s="1"/>
      <c r="Q291" s="1"/>
      <c r="R291" s="1"/>
      <c r="S291" s="1"/>
      <c r="T291" s="1"/>
    </row>
    <row r="292" spans="1:20" ht="9.75" customHeight="1">
      <c r="A292" s="1"/>
      <c r="B292" s="1"/>
      <c r="C292" s="1"/>
      <c r="D292" s="1"/>
      <c r="E292" s="1"/>
      <c r="F292" s="1"/>
      <c r="G292" s="1"/>
      <c r="H292" s="1"/>
      <c r="I292" s="1"/>
      <c r="J292" s="1"/>
      <c r="K292" s="1"/>
      <c r="L292" s="1"/>
      <c r="M292" s="1"/>
      <c r="N292" s="1"/>
      <c r="O292" s="1"/>
      <c r="P292" s="1"/>
      <c r="Q292" s="1"/>
      <c r="R292" s="1"/>
      <c r="S292" s="1"/>
      <c r="T292" s="1"/>
    </row>
    <row r="293" spans="1:20" ht="9.75" customHeight="1">
      <c r="A293" s="1"/>
      <c r="B293" s="1"/>
      <c r="C293" s="1"/>
      <c r="D293" s="1"/>
      <c r="E293" s="1"/>
      <c r="F293" s="1"/>
      <c r="G293" s="1"/>
      <c r="H293" s="1"/>
      <c r="I293" s="1"/>
      <c r="J293" s="1"/>
      <c r="K293" s="1"/>
      <c r="L293" s="1"/>
      <c r="M293" s="1"/>
      <c r="N293" s="1"/>
      <c r="O293" s="1"/>
      <c r="P293" s="1"/>
      <c r="Q293" s="1"/>
      <c r="R293" s="1"/>
      <c r="S293" s="1"/>
      <c r="T293" s="1"/>
    </row>
    <row r="294" spans="1:20" ht="9.75" customHeight="1">
      <c r="A294" s="1"/>
      <c r="B294" s="1"/>
      <c r="C294" s="1"/>
      <c r="D294" s="1"/>
      <c r="E294" s="1"/>
      <c r="F294" s="1"/>
      <c r="G294" s="1"/>
      <c r="H294" s="1"/>
      <c r="I294" s="1"/>
      <c r="J294" s="1"/>
      <c r="K294" s="1"/>
      <c r="L294" s="1"/>
      <c r="M294" s="1"/>
      <c r="N294" s="1"/>
      <c r="O294" s="1"/>
      <c r="P294" s="1"/>
      <c r="Q294" s="1"/>
      <c r="R294" s="1"/>
      <c r="S294" s="1"/>
      <c r="T294" s="1"/>
    </row>
    <row r="295" spans="1:20" ht="9.75" customHeight="1">
      <c r="A295" s="1"/>
      <c r="B295" s="1"/>
      <c r="C295" s="1"/>
      <c r="D295" s="1"/>
      <c r="E295" s="1"/>
      <c r="F295" s="1"/>
      <c r="G295" s="1"/>
      <c r="H295" s="1"/>
      <c r="I295" s="1"/>
      <c r="J295" s="1"/>
      <c r="K295" s="1"/>
      <c r="L295" s="1"/>
      <c r="M295" s="1"/>
      <c r="N295" s="1"/>
      <c r="O295" s="1"/>
      <c r="P295" s="1"/>
      <c r="Q295" s="1"/>
      <c r="R295" s="1"/>
      <c r="S295" s="1"/>
      <c r="T295" s="1"/>
    </row>
    <row r="296" spans="1:20" ht="9.75" customHeight="1">
      <c r="A296" s="1"/>
      <c r="B296" s="1"/>
      <c r="C296" s="1"/>
      <c r="D296" s="1"/>
      <c r="E296" s="1"/>
      <c r="F296" s="1"/>
      <c r="G296" s="1"/>
      <c r="H296" s="1"/>
      <c r="I296" s="1"/>
      <c r="J296" s="1"/>
      <c r="K296" s="1"/>
      <c r="L296" s="1"/>
      <c r="M296" s="1"/>
      <c r="N296" s="1"/>
      <c r="O296" s="1"/>
      <c r="P296" s="1"/>
      <c r="Q296" s="1"/>
      <c r="R296" s="1"/>
      <c r="S296" s="1"/>
      <c r="T296" s="1"/>
    </row>
    <row r="297" spans="1:20" ht="9.75" customHeight="1">
      <c r="A297" s="1"/>
      <c r="B297" s="1"/>
      <c r="C297" s="1"/>
      <c r="D297" s="1"/>
      <c r="E297" s="1"/>
      <c r="F297" s="1"/>
      <c r="G297" s="1"/>
      <c r="H297" s="1"/>
      <c r="I297" s="1"/>
      <c r="J297" s="1"/>
      <c r="K297" s="1"/>
      <c r="L297" s="1"/>
      <c r="M297" s="1"/>
      <c r="N297" s="1"/>
      <c r="O297" s="1"/>
      <c r="P297" s="1"/>
      <c r="Q297" s="1"/>
      <c r="R297" s="1"/>
      <c r="S297" s="1"/>
      <c r="T297" s="1"/>
    </row>
    <row r="298" spans="1:20" ht="9.75" customHeight="1">
      <c r="A298" s="1"/>
      <c r="B298" s="1"/>
      <c r="C298" s="1"/>
      <c r="D298" s="1"/>
      <c r="E298" s="1"/>
      <c r="F298" s="1"/>
      <c r="G298" s="1"/>
      <c r="H298" s="1"/>
      <c r="I298" s="1"/>
      <c r="J298" s="1"/>
      <c r="K298" s="1"/>
      <c r="L298" s="1"/>
      <c r="M298" s="1"/>
      <c r="N298" s="1"/>
      <c r="O298" s="1"/>
      <c r="P298" s="1"/>
      <c r="Q298" s="1"/>
      <c r="R298" s="1"/>
      <c r="S298" s="1"/>
      <c r="T298" s="1"/>
    </row>
    <row r="299" spans="1:20" ht="9.75" customHeight="1">
      <c r="A299" s="1"/>
      <c r="B299" s="1"/>
      <c r="C299" s="1"/>
      <c r="D299" s="1"/>
      <c r="E299" s="1"/>
      <c r="F299" s="1"/>
      <c r="G299" s="1"/>
      <c r="H299" s="1"/>
      <c r="I299" s="1"/>
      <c r="J299" s="1"/>
      <c r="K299" s="1"/>
      <c r="L299" s="1"/>
      <c r="M299" s="1"/>
      <c r="N299" s="1"/>
      <c r="O299" s="1"/>
      <c r="P299" s="1"/>
      <c r="Q299" s="1"/>
      <c r="R299" s="1"/>
      <c r="S299" s="1"/>
      <c r="T299" s="1"/>
    </row>
    <row r="300" spans="1:20" ht="9.75" customHeight="1">
      <c r="A300" s="1"/>
      <c r="B300" s="1"/>
      <c r="C300" s="1"/>
      <c r="D300" s="1"/>
      <c r="E300" s="1"/>
      <c r="F300" s="1"/>
      <c r="G300" s="1"/>
      <c r="H300" s="1"/>
      <c r="I300" s="1"/>
      <c r="J300" s="1"/>
      <c r="K300" s="1"/>
      <c r="L300" s="1"/>
      <c r="M300" s="1"/>
      <c r="N300" s="1"/>
      <c r="O300" s="1"/>
      <c r="P300" s="1"/>
      <c r="Q300" s="1"/>
      <c r="R300" s="1"/>
      <c r="S300" s="1"/>
      <c r="T300" s="1"/>
    </row>
    <row r="301" spans="1:20" ht="9.75" customHeight="1">
      <c r="A301" s="1"/>
      <c r="B301" s="1"/>
      <c r="C301" s="1"/>
      <c r="D301" s="1"/>
      <c r="E301" s="1"/>
      <c r="F301" s="1"/>
      <c r="G301" s="1"/>
      <c r="H301" s="1"/>
      <c r="I301" s="1"/>
      <c r="J301" s="1"/>
      <c r="K301" s="1"/>
      <c r="L301" s="1"/>
      <c r="M301" s="1"/>
      <c r="N301" s="1"/>
      <c r="O301" s="1"/>
      <c r="P301" s="1"/>
      <c r="Q301" s="1"/>
      <c r="R301" s="1"/>
      <c r="S301" s="1"/>
      <c r="T301" s="1"/>
    </row>
    <row r="302" spans="1:20" ht="9.75" customHeight="1">
      <c r="A302" s="1"/>
      <c r="B302" s="1"/>
      <c r="C302" s="1"/>
      <c r="D302" s="1"/>
      <c r="E302" s="1"/>
      <c r="F302" s="1"/>
      <c r="G302" s="1"/>
      <c r="H302" s="1"/>
      <c r="I302" s="1"/>
      <c r="J302" s="1"/>
      <c r="K302" s="1"/>
      <c r="L302" s="1"/>
      <c r="M302" s="1"/>
      <c r="N302" s="1"/>
      <c r="O302" s="1"/>
      <c r="P302" s="1"/>
      <c r="Q302" s="1"/>
      <c r="R302" s="1"/>
      <c r="S302" s="1"/>
      <c r="T302" s="1"/>
    </row>
    <row r="303" spans="1:20" ht="9.75" customHeight="1">
      <c r="A303" s="1"/>
      <c r="B303" s="1"/>
      <c r="C303" s="1"/>
      <c r="D303" s="1"/>
      <c r="E303" s="1"/>
      <c r="F303" s="1"/>
      <c r="G303" s="1"/>
      <c r="H303" s="1"/>
      <c r="I303" s="1"/>
      <c r="J303" s="1"/>
      <c r="K303" s="1"/>
      <c r="L303" s="1"/>
      <c r="M303" s="1"/>
      <c r="N303" s="1"/>
      <c r="O303" s="1"/>
      <c r="P303" s="1"/>
      <c r="Q303" s="1"/>
      <c r="R303" s="1"/>
      <c r="S303" s="1"/>
      <c r="T303" s="1"/>
    </row>
    <row r="304" spans="1:20" ht="9.75" customHeight="1">
      <c r="A304" s="1"/>
      <c r="B304" s="1"/>
      <c r="C304" s="1"/>
      <c r="D304" s="1"/>
      <c r="E304" s="1"/>
      <c r="F304" s="1"/>
      <c r="G304" s="1"/>
      <c r="H304" s="1"/>
      <c r="I304" s="1"/>
      <c r="J304" s="1"/>
      <c r="K304" s="1"/>
      <c r="L304" s="1"/>
      <c r="M304" s="1"/>
      <c r="N304" s="1"/>
      <c r="O304" s="1"/>
      <c r="P304" s="1"/>
      <c r="Q304" s="1"/>
      <c r="R304" s="1"/>
      <c r="S304" s="1"/>
      <c r="T304" s="1"/>
    </row>
    <row r="305" spans="1:20" ht="9.75" customHeight="1">
      <c r="A305" s="1"/>
      <c r="B305" s="1"/>
      <c r="C305" s="1"/>
      <c r="D305" s="1"/>
      <c r="E305" s="1"/>
      <c r="F305" s="1"/>
      <c r="G305" s="1"/>
      <c r="H305" s="1"/>
      <c r="I305" s="1"/>
      <c r="J305" s="1"/>
      <c r="K305" s="1"/>
      <c r="L305" s="1"/>
      <c r="M305" s="1"/>
      <c r="N305" s="1"/>
      <c r="O305" s="1"/>
      <c r="P305" s="1"/>
      <c r="Q305" s="1"/>
      <c r="R305" s="1"/>
      <c r="S305" s="1"/>
      <c r="T305" s="1"/>
    </row>
    <row r="306" spans="1:20" ht="9.75" customHeight="1">
      <c r="A306" s="1"/>
      <c r="B306" s="1"/>
      <c r="C306" s="1"/>
      <c r="D306" s="1"/>
      <c r="E306" s="1"/>
      <c r="F306" s="1"/>
      <c r="G306" s="1"/>
      <c r="H306" s="1"/>
      <c r="I306" s="1"/>
      <c r="J306" s="1"/>
      <c r="K306" s="1"/>
      <c r="L306" s="1"/>
      <c r="M306" s="1"/>
      <c r="N306" s="1"/>
      <c r="O306" s="1"/>
      <c r="P306" s="1"/>
      <c r="Q306" s="1"/>
      <c r="R306" s="1"/>
      <c r="S306" s="1"/>
      <c r="T306" s="1"/>
    </row>
    <row r="307" spans="1:20" ht="9.75" customHeight="1">
      <c r="A307" s="1"/>
      <c r="B307" s="1"/>
      <c r="C307" s="1"/>
      <c r="D307" s="1"/>
      <c r="E307" s="1"/>
      <c r="F307" s="1"/>
      <c r="G307" s="1"/>
      <c r="H307" s="1"/>
      <c r="I307" s="1"/>
      <c r="J307" s="1"/>
      <c r="K307" s="1"/>
      <c r="L307" s="1"/>
      <c r="M307" s="1"/>
      <c r="N307" s="1"/>
      <c r="O307" s="1"/>
      <c r="P307" s="1"/>
      <c r="Q307" s="1"/>
      <c r="R307" s="1"/>
      <c r="S307" s="1"/>
      <c r="T307" s="1"/>
    </row>
    <row r="308" spans="1:20" ht="9.75" customHeight="1">
      <c r="A308" s="1"/>
      <c r="B308" s="1"/>
      <c r="C308" s="1"/>
      <c r="D308" s="1"/>
      <c r="E308" s="1"/>
      <c r="F308" s="1"/>
      <c r="G308" s="1"/>
      <c r="H308" s="1"/>
      <c r="I308" s="1"/>
      <c r="J308" s="1"/>
      <c r="K308" s="1"/>
      <c r="L308" s="1"/>
      <c r="M308" s="1"/>
      <c r="N308" s="1"/>
      <c r="O308" s="1"/>
      <c r="P308" s="1"/>
      <c r="Q308" s="1"/>
      <c r="R308" s="1"/>
      <c r="S308" s="1"/>
      <c r="T308" s="1"/>
    </row>
    <row r="309" spans="1:20" ht="9.75" customHeight="1">
      <c r="A309" s="1"/>
      <c r="B309" s="1"/>
      <c r="C309" s="1"/>
      <c r="D309" s="1"/>
      <c r="E309" s="1"/>
      <c r="F309" s="1"/>
      <c r="G309" s="1"/>
      <c r="H309" s="1"/>
      <c r="I309" s="1"/>
      <c r="J309" s="1"/>
      <c r="K309" s="1"/>
      <c r="L309" s="1"/>
      <c r="M309" s="1"/>
      <c r="N309" s="1"/>
      <c r="O309" s="1"/>
      <c r="P309" s="1"/>
      <c r="Q309" s="1"/>
      <c r="R309" s="1"/>
      <c r="S309" s="1"/>
      <c r="T309" s="1"/>
    </row>
    <row r="310" spans="1:20" ht="9.75" customHeight="1">
      <c r="A310" s="1"/>
      <c r="B310" s="1"/>
      <c r="C310" s="1"/>
      <c r="D310" s="1"/>
      <c r="E310" s="1"/>
      <c r="F310" s="1"/>
      <c r="G310" s="1"/>
      <c r="H310" s="1"/>
      <c r="I310" s="1"/>
      <c r="J310" s="1"/>
      <c r="K310" s="1"/>
      <c r="L310" s="1"/>
      <c r="M310" s="1"/>
      <c r="N310" s="1"/>
      <c r="O310" s="1"/>
      <c r="P310" s="1"/>
      <c r="Q310" s="1"/>
      <c r="R310" s="1"/>
      <c r="S310" s="1"/>
      <c r="T310" s="1"/>
    </row>
    <row r="311" spans="1:20" ht="9.75" customHeight="1">
      <c r="A311" s="1"/>
      <c r="B311" s="1"/>
      <c r="C311" s="1"/>
      <c r="D311" s="1"/>
      <c r="E311" s="1"/>
      <c r="F311" s="1"/>
      <c r="G311" s="1"/>
      <c r="H311" s="1"/>
      <c r="I311" s="1"/>
      <c r="J311" s="1"/>
      <c r="K311" s="1"/>
      <c r="L311" s="1"/>
      <c r="M311" s="1"/>
      <c r="N311" s="1"/>
      <c r="O311" s="1"/>
      <c r="P311" s="1"/>
      <c r="Q311" s="1"/>
      <c r="R311" s="1"/>
      <c r="S311" s="1"/>
      <c r="T311" s="1"/>
    </row>
    <row r="312" spans="1:20" ht="9.75" customHeight="1">
      <c r="A312" s="1"/>
      <c r="B312" s="1"/>
      <c r="C312" s="1"/>
      <c r="D312" s="1"/>
      <c r="E312" s="1"/>
      <c r="F312" s="1"/>
      <c r="G312" s="1"/>
      <c r="H312" s="1"/>
      <c r="I312" s="1"/>
      <c r="J312" s="1"/>
      <c r="K312" s="1"/>
      <c r="L312" s="1"/>
      <c r="M312" s="1"/>
      <c r="N312" s="1"/>
      <c r="O312" s="1"/>
      <c r="P312" s="1"/>
      <c r="Q312" s="1"/>
      <c r="R312" s="1"/>
      <c r="S312" s="1"/>
      <c r="T312" s="1"/>
    </row>
    <row r="313" spans="1:20" ht="9.75" customHeight="1">
      <c r="A313" s="1"/>
      <c r="B313" s="1"/>
      <c r="C313" s="1"/>
      <c r="D313" s="1"/>
      <c r="E313" s="1"/>
      <c r="F313" s="1"/>
      <c r="G313" s="1"/>
      <c r="H313" s="1"/>
      <c r="I313" s="1"/>
      <c r="J313" s="1"/>
      <c r="K313" s="1"/>
      <c r="L313" s="1"/>
      <c r="M313" s="1"/>
      <c r="N313" s="1"/>
      <c r="O313" s="1"/>
      <c r="P313" s="1"/>
      <c r="Q313" s="1"/>
      <c r="R313" s="1"/>
      <c r="S313" s="1"/>
      <c r="T313" s="1"/>
    </row>
    <row r="314" spans="1:20" ht="9.75" customHeight="1">
      <c r="A314" s="1"/>
      <c r="B314" s="1"/>
      <c r="C314" s="1"/>
      <c r="D314" s="1"/>
      <c r="E314" s="1"/>
      <c r="F314" s="1"/>
      <c r="G314" s="1"/>
      <c r="H314" s="1"/>
      <c r="I314" s="1"/>
      <c r="J314" s="1"/>
      <c r="K314" s="1"/>
      <c r="L314" s="1"/>
      <c r="M314" s="1"/>
      <c r="N314" s="1"/>
      <c r="O314" s="1"/>
      <c r="P314" s="1"/>
      <c r="Q314" s="1"/>
      <c r="R314" s="1"/>
      <c r="S314" s="1"/>
      <c r="T314" s="1"/>
    </row>
    <row r="315" spans="1:20" ht="9.75" customHeight="1">
      <c r="A315" s="1"/>
      <c r="B315" s="1"/>
      <c r="C315" s="1"/>
      <c r="D315" s="1"/>
      <c r="E315" s="1"/>
      <c r="F315" s="1"/>
      <c r="G315" s="1"/>
      <c r="H315" s="1"/>
      <c r="I315" s="1"/>
      <c r="J315" s="1"/>
      <c r="K315" s="1"/>
      <c r="L315" s="1"/>
      <c r="M315" s="1"/>
      <c r="N315" s="1"/>
      <c r="O315" s="1"/>
      <c r="P315" s="1"/>
      <c r="Q315" s="1"/>
      <c r="R315" s="1"/>
      <c r="S315" s="1"/>
      <c r="T315" s="1"/>
    </row>
    <row r="316" spans="1:20" ht="9.75" customHeight="1">
      <c r="A316" s="1"/>
      <c r="B316" s="1"/>
      <c r="C316" s="1"/>
      <c r="D316" s="1"/>
      <c r="E316" s="1"/>
      <c r="F316" s="1"/>
      <c r="G316" s="1"/>
      <c r="H316" s="1"/>
      <c r="I316" s="1"/>
      <c r="J316" s="1"/>
      <c r="K316" s="1"/>
      <c r="L316" s="1"/>
      <c r="M316" s="1"/>
      <c r="N316" s="1"/>
      <c r="O316" s="1"/>
      <c r="P316" s="1"/>
      <c r="Q316" s="1"/>
      <c r="R316" s="1"/>
      <c r="S316" s="1"/>
      <c r="T316" s="1"/>
    </row>
    <row r="317" spans="1:20" ht="9.75" customHeight="1">
      <c r="A317" s="1"/>
      <c r="B317" s="1"/>
      <c r="C317" s="1"/>
      <c r="D317" s="1"/>
      <c r="E317" s="1"/>
      <c r="F317" s="1"/>
      <c r="G317" s="1"/>
      <c r="H317" s="1"/>
      <c r="I317" s="1"/>
      <c r="J317" s="1"/>
      <c r="K317" s="1"/>
      <c r="L317" s="1"/>
      <c r="M317" s="1"/>
      <c r="N317" s="1"/>
      <c r="O317" s="1"/>
      <c r="P317" s="1"/>
      <c r="Q317" s="1"/>
      <c r="R317" s="1"/>
      <c r="S317" s="1"/>
      <c r="T317" s="1"/>
    </row>
    <row r="318" spans="1:20" ht="9.75" customHeight="1">
      <c r="A318" s="1"/>
      <c r="B318" s="1"/>
      <c r="C318" s="1"/>
      <c r="D318" s="1"/>
      <c r="E318" s="1"/>
      <c r="F318" s="1"/>
      <c r="G318" s="1"/>
      <c r="H318" s="1"/>
      <c r="I318" s="1"/>
      <c r="J318" s="1"/>
      <c r="K318" s="1"/>
      <c r="L318" s="1"/>
      <c r="M318" s="1"/>
      <c r="N318" s="1"/>
      <c r="O318" s="1"/>
      <c r="P318" s="1"/>
      <c r="Q318" s="1"/>
      <c r="R318" s="1"/>
      <c r="S318" s="1"/>
      <c r="T318" s="1"/>
    </row>
    <row r="319" spans="1:20" ht="9.75" customHeight="1">
      <c r="A319" s="1"/>
      <c r="B319" s="1"/>
      <c r="C319" s="1"/>
      <c r="D319" s="1"/>
      <c r="E319" s="1"/>
      <c r="F319" s="1"/>
      <c r="G319" s="1"/>
      <c r="H319" s="1"/>
      <c r="I319" s="1"/>
      <c r="J319" s="1"/>
      <c r="K319" s="1"/>
      <c r="L319" s="1"/>
      <c r="M319" s="1"/>
      <c r="N319" s="1"/>
      <c r="O319" s="1"/>
      <c r="P319" s="1"/>
      <c r="Q319" s="1"/>
      <c r="R319" s="1"/>
      <c r="S319" s="1"/>
      <c r="T319" s="1"/>
    </row>
    <row r="320" spans="1:20" ht="9.75" customHeight="1">
      <c r="A320" s="1"/>
      <c r="B320" s="1"/>
      <c r="C320" s="1"/>
      <c r="D320" s="1"/>
      <c r="E320" s="1"/>
      <c r="F320" s="1"/>
      <c r="G320" s="1"/>
      <c r="H320" s="1"/>
      <c r="I320" s="1"/>
      <c r="J320" s="1"/>
      <c r="K320" s="1"/>
      <c r="L320" s="1"/>
      <c r="M320" s="1"/>
      <c r="N320" s="1"/>
      <c r="O320" s="1"/>
      <c r="P320" s="1"/>
      <c r="Q320" s="1"/>
      <c r="R320" s="1"/>
      <c r="S320" s="1"/>
      <c r="T320" s="1"/>
    </row>
    <row r="321" spans="1:20" ht="9.75" customHeight="1">
      <c r="A321" s="1"/>
      <c r="B321" s="1"/>
      <c r="C321" s="1"/>
      <c r="D321" s="1"/>
      <c r="E321" s="1"/>
      <c r="F321" s="1"/>
      <c r="G321" s="1"/>
      <c r="H321" s="1"/>
      <c r="I321" s="1"/>
      <c r="J321" s="1"/>
      <c r="K321" s="1"/>
      <c r="L321" s="1"/>
      <c r="M321" s="1"/>
      <c r="N321" s="1"/>
      <c r="O321" s="1"/>
      <c r="P321" s="1"/>
      <c r="Q321" s="1"/>
      <c r="R321" s="1"/>
      <c r="S321" s="1"/>
      <c r="T321" s="1"/>
    </row>
    <row r="322" spans="1:20" ht="9.75" customHeight="1">
      <c r="A322" s="1"/>
      <c r="B322" s="1"/>
      <c r="C322" s="1"/>
      <c r="D322" s="1"/>
      <c r="E322" s="1"/>
      <c r="F322" s="1"/>
      <c r="G322" s="1"/>
      <c r="H322" s="1"/>
      <c r="I322" s="1"/>
      <c r="J322" s="1"/>
      <c r="K322" s="1"/>
      <c r="L322" s="1"/>
      <c r="M322" s="1"/>
      <c r="N322" s="1"/>
      <c r="O322" s="1"/>
      <c r="P322" s="1"/>
      <c r="Q322" s="1"/>
      <c r="R322" s="1"/>
      <c r="S322" s="1"/>
      <c r="T322" s="1"/>
    </row>
    <row r="323" spans="1:20" ht="9.75" customHeight="1">
      <c r="A323" s="1"/>
      <c r="B323" s="1"/>
      <c r="C323" s="1"/>
      <c r="D323" s="1"/>
      <c r="E323" s="1"/>
      <c r="F323" s="1"/>
      <c r="G323" s="1"/>
      <c r="H323" s="1"/>
      <c r="I323" s="1"/>
      <c r="J323" s="1"/>
      <c r="K323" s="1"/>
      <c r="L323" s="1"/>
      <c r="M323" s="1"/>
      <c r="N323" s="1"/>
      <c r="O323" s="1"/>
      <c r="P323" s="1"/>
      <c r="Q323" s="1"/>
      <c r="R323" s="1"/>
      <c r="S323" s="1"/>
      <c r="T323" s="1"/>
    </row>
    <row r="324" spans="1:20" ht="9.75" customHeight="1">
      <c r="A324" s="1"/>
      <c r="B324" s="1"/>
      <c r="C324" s="1"/>
      <c r="D324" s="1"/>
      <c r="E324" s="1"/>
      <c r="F324" s="1"/>
      <c r="G324" s="1"/>
      <c r="H324" s="1"/>
      <c r="I324" s="1"/>
      <c r="J324" s="1"/>
      <c r="K324" s="1"/>
      <c r="L324" s="1"/>
      <c r="M324" s="1"/>
      <c r="N324" s="1"/>
      <c r="O324" s="1"/>
      <c r="P324" s="1"/>
      <c r="Q324" s="1"/>
      <c r="R324" s="1"/>
      <c r="S324" s="1"/>
      <c r="T324" s="1"/>
    </row>
    <row r="325" spans="1:20" ht="9.75" customHeight="1">
      <c r="A325" s="1"/>
      <c r="B325" s="1"/>
      <c r="C325" s="1"/>
      <c r="D325" s="1"/>
      <c r="E325" s="1"/>
      <c r="F325" s="1"/>
      <c r="G325" s="1"/>
      <c r="H325" s="1"/>
      <c r="I325" s="1"/>
      <c r="J325" s="1"/>
      <c r="K325" s="1"/>
      <c r="L325" s="1"/>
      <c r="M325" s="1"/>
      <c r="N325" s="1"/>
      <c r="O325" s="1"/>
      <c r="P325" s="1"/>
      <c r="Q325" s="1"/>
      <c r="R325" s="1"/>
      <c r="S325" s="1"/>
      <c r="T325" s="1"/>
    </row>
    <row r="326" spans="1:20" ht="9.75" customHeight="1">
      <c r="A326" s="1"/>
      <c r="B326" s="1"/>
      <c r="C326" s="1"/>
      <c r="D326" s="1"/>
      <c r="E326" s="1"/>
      <c r="F326" s="1"/>
      <c r="G326" s="1"/>
      <c r="H326" s="1"/>
      <c r="I326" s="1"/>
      <c r="J326" s="1"/>
      <c r="K326" s="1"/>
      <c r="L326" s="1"/>
      <c r="M326" s="1"/>
      <c r="N326" s="1"/>
      <c r="O326" s="1"/>
      <c r="P326" s="1"/>
      <c r="Q326" s="1"/>
      <c r="R326" s="1"/>
      <c r="S326" s="1"/>
      <c r="T326" s="1"/>
    </row>
    <row r="327" spans="1:20" ht="9.75" customHeight="1">
      <c r="A327" s="1"/>
      <c r="B327" s="1"/>
      <c r="C327" s="1"/>
      <c r="D327" s="1"/>
      <c r="E327" s="1"/>
      <c r="F327" s="1"/>
      <c r="G327" s="1"/>
      <c r="H327" s="1"/>
      <c r="I327" s="1"/>
      <c r="J327" s="1"/>
      <c r="K327" s="1"/>
      <c r="L327" s="1"/>
      <c r="M327" s="1"/>
      <c r="N327" s="1"/>
      <c r="O327" s="1"/>
      <c r="P327" s="1"/>
      <c r="Q327" s="1"/>
      <c r="R327" s="1"/>
      <c r="S327" s="1"/>
      <c r="T327" s="1"/>
    </row>
    <row r="328" spans="1:20" ht="9.75" customHeight="1">
      <c r="A328" s="1"/>
      <c r="B328" s="1"/>
      <c r="C328" s="1"/>
      <c r="D328" s="1"/>
      <c r="E328" s="1"/>
      <c r="F328" s="1"/>
      <c r="G328" s="1"/>
      <c r="H328" s="1"/>
      <c r="I328" s="1"/>
      <c r="J328" s="1"/>
      <c r="K328" s="1"/>
      <c r="L328" s="1"/>
      <c r="M328" s="1"/>
      <c r="N328" s="1"/>
      <c r="O328" s="1"/>
      <c r="P328" s="1"/>
      <c r="Q328" s="1"/>
      <c r="R328" s="1"/>
      <c r="S328" s="1"/>
      <c r="T328" s="1"/>
    </row>
    <row r="329" spans="1:20" ht="9.75" customHeight="1">
      <c r="A329" s="1"/>
      <c r="B329" s="1"/>
      <c r="C329" s="1"/>
      <c r="D329" s="1"/>
      <c r="E329" s="1"/>
      <c r="F329" s="1"/>
      <c r="G329" s="1"/>
      <c r="H329" s="1"/>
      <c r="I329" s="1"/>
      <c r="J329" s="1"/>
      <c r="K329" s="1"/>
      <c r="L329" s="1"/>
      <c r="M329" s="1"/>
      <c r="N329" s="1"/>
      <c r="O329" s="1"/>
      <c r="P329" s="1"/>
      <c r="Q329" s="1"/>
      <c r="R329" s="1"/>
      <c r="S329" s="1"/>
      <c r="T329" s="1"/>
    </row>
    <row r="330" spans="1:20" ht="9.75" customHeight="1">
      <c r="A330" s="1"/>
      <c r="B330" s="1"/>
      <c r="C330" s="1"/>
      <c r="D330" s="1"/>
      <c r="E330" s="1"/>
      <c r="F330" s="1"/>
      <c r="G330" s="1"/>
      <c r="H330" s="1"/>
      <c r="I330" s="1"/>
      <c r="J330" s="1"/>
      <c r="K330" s="1"/>
      <c r="L330" s="1"/>
      <c r="M330" s="1"/>
      <c r="N330" s="1"/>
      <c r="O330" s="1"/>
      <c r="P330" s="1"/>
      <c r="Q330" s="1"/>
      <c r="R330" s="1"/>
      <c r="S330" s="1"/>
      <c r="T330" s="1"/>
    </row>
    <row r="331" spans="1:20" ht="9.75" customHeight="1">
      <c r="A331" s="1"/>
      <c r="B331" s="1"/>
      <c r="C331" s="1"/>
      <c r="D331" s="1"/>
      <c r="E331" s="1"/>
      <c r="F331" s="1"/>
      <c r="G331" s="1"/>
      <c r="H331" s="1"/>
      <c r="I331" s="1"/>
      <c r="J331" s="1"/>
      <c r="K331" s="1"/>
      <c r="L331" s="1"/>
      <c r="M331" s="1"/>
      <c r="N331" s="1"/>
      <c r="O331" s="1"/>
      <c r="P331" s="1"/>
      <c r="Q331" s="1"/>
      <c r="R331" s="1"/>
      <c r="S331" s="1"/>
      <c r="T331" s="1"/>
    </row>
    <row r="332" spans="1:20" ht="9.75" customHeight="1">
      <c r="A332" s="1"/>
      <c r="B332" s="1"/>
      <c r="C332" s="1"/>
      <c r="D332" s="1"/>
      <c r="E332" s="1"/>
      <c r="F332" s="1"/>
      <c r="G332" s="1"/>
      <c r="H332" s="1"/>
      <c r="I332" s="1"/>
      <c r="J332" s="1"/>
      <c r="K332" s="1"/>
      <c r="L332" s="1"/>
      <c r="M332" s="1"/>
      <c r="N332" s="1"/>
      <c r="O332" s="1"/>
      <c r="P332" s="1"/>
      <c r="Q332" s="1"/>
      <c r="R332" s="1"/>
      <c r="S332" s="1"/>
      <c r="T332" s="1"/>
    </row>
    <row r="333" spans="1:20" ht="9.75" customHeight="1">
      <c r="A333" s="1"/>
      <c r="B333" s="1"/>
      <c r="C333" s="1"/>
      <c r="D333" s="1"/>
      <c r="E333" s="1"/>
      <c r="F333" s="1"/>
      <c r="G333" s="1"/>
      <c r="H333" s="1"/>
      <c r="I333" s="1"/>
      <c r="J333" s="1"/>
      <c r="K333" s="1"/>
      <c r="L333" s="1"/>
      <c r="M333" s="1"/>
      <c r="N333" s="1"/>
      <c r="O333" s="1"/>
      <c r="P333" s="1"/>
      <c r="Q333" s="1"/>
      <c r="R333" s="1"/>
      <c r="S333" s="1"/>
      <c r="T333" s="1"/>
    </row>
    <row r="334" spans="1:20" ht="9.75" customHeight="1">
      <c r="A334" s="1"/>
      <c r="B334" s="1"/>
      <c r="C334" s="1"/>
      <c r="D334" s="1"/>
      <c r="E334" s="1"/>
      <c r="F334" s="1"/>
      <c r="G334" s="1"/>
      <c r="H334" s="1"/>
      <c r="I334" s="1"/>
      <c r="J334" s="1"/>
      <c r="K334" s="1"/>
      <c r="L334" s="1"/>
      <c r="M334" s="1"/>
      <c r="N334" s="1"/>
      <c r="O334" s="1"/>
      <c r="P334" s="1"/>
      <c r="Q334" s="1"/>
      <c r="R334" s="1"/>
      <c r="S334" s="1"/>
      <c r="T334" s="1"/>
    </row>
    <row r="335" spans="1:20" ht="9.75" customHeight="1">
      <c r="A335" s="1"/>
      <c r="B335" s="1"/>
      <c r="C335" s="1"/>
      <c r="D335" s="1"/>
      <c r="E335" s="1"/>
      <c r="F335" s="1"/>
      <c r="G335" s="1"/>
      <c r="H335" s="1"/>
      <c r="I335" s="1"/>
      <c r="J335" s="1"/>
      <c r="K335" s="1"/>
      <c r="L335" s="1"/>
      <c r="M335" s="1"/>
      <c r="N335" s="1"/>
      <c r="O335" s="1"/>
      <c r="P335" s="1"/>
      <c r="Q335" s="1"/>
      <c r="R335" s="1"/>
      <c r="S335" s="1"/>
      <c r="T335" s="1"/>
    </row>
    <row r="336" spans="1:20" ht="9.75" customHeight="1">
      <c r="A336" s="1"/>
      <c r="B336" s="1"/>
      <c r="C336" s="1"/>
      <c r="D336" s="1"/>
      <c r="E336" s="1"/>
      <c r="F336" s="1"/>
      <c r="G336" s="1"/>
      <c r="H336" s="1"/>
      <c r="I336" s="1"/>
      <c r="J336" s="1"/>
      <c r="K336" s="1"/>
      <c r="L336" s="1"/>
      <c r="M336" s="1"/>
      <c r="N336" s="1"/>
      <c r="O336" s="1"/>
      <c r="P336" s="1"/>
      <c r="Q336" s="1"/>
      <c r="R336" s="1"/>
      <c r="S336" s="1"/>
      <c r="T336" s="1"/>
    </row>
    <row r="337" spans="1:20" ht="9.75" customHeight="1">
      <c r="A337" s="1"/>
      <c r="B337" s="1"/>
      <c r="C337" s="1"/>
      <c r="D337" s="1"/>
      <c r="E337" s="1"/>
      <c r="F337" s="1"/>
      <c r="G337" s="1"/>
      <c r="H337" s="1"/>
      <c r="I337" s="1"/>
      <c r="J337" s="1"/>
      <c r="K337" s="1"/>
      <c r="L337" s="1"/>
      <c r="M337" s="1"/>
      <c r="N337" s="1"/>
      <c r="O337" s="1"/>
      <c r="P337" s="1"/>
      <c r="Q337" s="1"/>
      <c r="R337" s="1"/>
      <c r="S337" s="1"/>
      <c r="T337" s="1"/>
    </row>
    <row r="338" spans="1:20" ht="9.75" customHeight="1">
      <c r="A338" s="1"/>
      <c r="B338" s="1"/>
      <c r="C338" s="1"/>
      <c r="D338" s="1"/>
      <c r="E338" s="1"/>
      <c r="F338" s="1"/>
      <c r="G338" s="1"/>
      <c r="H338" s="1"/>
      <c r="I338" s="1"/>
      <c r="J338" s="1"/>
      <c r="K338" s="1"/>
      <c r="L338" s="1"/>
      <c r="M338" s="1"/>
      <c r="N338" s="1"/>
      <c r="O338" s="1"/>
      <c r="P338" s="1"/>
      <c r="Q338" s="1"/>
      <c r="R338" s="1"/>
      <c r="S338" s="1"/>
      <c r="T338" s="1"/>
    </row>
    <row r="339" spans="1:20" ht="9.75" customHeight="1">
      <c r="A339" s="1"/>
      <c r="B339" s="1"/>
      <c r="C339" s="1"/>
      <c r="D339" s="1"/>
      <c r="E339" s="1"/>
      <c r="F339" s="1"/>
      <c r="G339" s="1"/>
      <c r="H339" s="1"/>
      <c r="I339" s="1"/>
      <c r="J339" s="1"/>
      <c r="K339" s="1"/>
      <c r="L339" s="1"/>
      <c r="M339" s="1"/>
      <c r="N339" s="1"/>
      <c r="O339" s="1"/>
      <c r="P339" s="1"/>
      <c r="Q339" s="1"/>
      <c r="R339" s="1"/>
      <c r="S339" s="1"/>
      <c r="T339" s="1"/>
    </row>
    <row r="340" spans="1:20" ht="9.75" customHeight="1">
      <c r="A340" s="1"/>
      <c r="B340" s="1"/>
      <c r="C340" s="1"/>
      <c r="D340" s="1"/>
      <c r="E340" s="1"/>
      <c r="F340" s="1"/>
      <c r="G340" s="1"/>
      <c r="H340" s="1"/>
      <c r="I340" s="1"/>
      <c r="J340" s="1"/>
      <c r="K340" s="1"/>
      <c r="L340" s="1"/>
      <c r="M340" s="1"/>
      <c r="N340" s="1"/>
      <c r="O340" s="1"/>
      <c r="P340" s="1"/>
      <c r="Q340" s="1"/>
      <c r="R340" s="1"/>
      <c r="S340" s="1"/>
      <c r="T340" s="1"/>
    </row>
    <row r="341" spans="1:20" ht="9.75" customHeight="1">
      <c r="A341" s="1"/>
      <c r="B341" s="1"/>
      <c r="C341" s="1"/>
      <c r="D341" s="1"/>
      <c r="E341" s="1"/>
      <c r="F341" s="1"/>
      <c r="G341" s="1"/>
      <c r="H341" s="1"/>
      <c r="I341" s="1"/>
      <c r="J341" s="1"/>
      <c r="K341" s="1"/>
      <c r="L341" s="1"/>
      <c r="M341" s="1"/>
      <c r="N341" s="1"/>
      <c r="O341" s="1"/>
      <c r="P341" s="1"/>
      <c r="Q341" s="1"/>
      <c r="R341" s="1"/>
      <c r="S341" s="1"/>
      <c r="T341" s="1"/>
    </row>
    <row r="342" spans="1:20" ht="9.75" customHeight="1">
      <c r="A342" s="1"/>
      <c r="B342" s="1"/>
      <c r="C342" s="1"/>
      <c r="D342" s="1"/>
      <c r="E342" s="1"/>
      <c r="F342" s="1"/>
      <c r="G342" s="1"/>
      <c r="H342" s="1"/>
      <c r="I342" s="1"/>
      <c r="J342" s="1"/>
      <c r="K342" s="1"/>
      <c r="L342" s="1"/>
      <c r="M342" s="1"/>
      <c r="N342" s="1"/>
      <c r="O342" s="1"/>
      <c r="P342" s="1"/>
      <c r="Q342" s="1"/>
      <c r="R342" s="1"/>
      <c r="S342" s="1"/>
      <c r="T342" s="1"/>
    </row>
    <row r="343" spans="1:20" ht="9.75" customHeight="1">
      <c r="A343" s="1"/>
      <c r="B343" s="1"/>
      <c r="C343" s="1"/>
      <c r="D343" s="1"/>
      <c r="E343" s="1"/>
      <c r="F343" s="1"/>
      <c r="G343" s="1"/>
      <c r="H343" s="1"/>
      <c r="I343" s="1"/>
      <c r="J343" s="1"/>
      <c r="K343" s="1"/>
      <c r="L343" s="1"/>
      <c r="M343" s="1"/>
      <c r="N343" s="1"/>
      <c r="O343" s="1"/>
      <c r="P343" s="1"/>
      <c r="Q343" s="1"/>
      <c r="R343" s="1"/>
      <c r="S343" s="1"/>
      <c r="T343" s="1"/>
    </row>
    <row r="344" spans="1:20" ht="9.75" customHeight="1">
      <c r="A344" s="1"/>
      <c r="B344" s="1"/>
      <c r="C344" s="1"/>
      <c r="D344" s="1"/>
      <c r="E344" s="1"/>
      <c r="F344" s="1"/>
      <c r="G344" s="1"/>
      <c r="H344" s="1"/>
      <c r="I344" s="1"/>
      <c r="J344" s="1"/>
      <c r="K344" s="1"/>
      <c r="L344" s="1"/>
      <c r="M344" s="1"/>
      <c r="N344" s="1"/>
      <c r="O344" s="1"/>
      <c r="P344" s="1"/>
      <c r="Q344" s="1"/>
      <c r="R344" s="1"/>
      <c r="S344" s="1"/>
      <c r="T344" s="1"/>
    </row>
    <row r="345" spans="1:20" ht="9.75" customHeight="1">
      <c r="A345" s="1"/>
      <c r="B345" s="1"/>
      <c r="C345" s="1"/>
      <c r="D345" s="1"/>
      <c r="E345" s="1"/>
      <c r="F345" s="1"/>
      <c r="G345" s="1"/>
      <c r="H345" s="1"/>
      <c r="I345" s="1"/>
      <c r="J345" s="1"/>
      <c r="K345" s="1"/>
      <c r="L345" s="1"/>
      <c r="M345" s="1"/>
      <c r="N345" s="1"/>
      <c r="O345" s="1"/>
      <c r="P345" s="1"/>
      <c r="Q345" s="1"/>
      <c r="R345" s="1"/>
      <c r="S345" s="1"/>
      <c r="T345" s="1"/>
    </row>
    <row r="346" spans="1:20" ht="9.75" customHeight="1">
      <c r="A346" s="1"/>
      <c r="B346" s="1"/>
      <c r="C346" s="1"/>
      <c r="D346" s="1"/>
      <c r="E346" s="1"/>
      <c r="F346" s="1"/>
      <c r="G346" s="1"/>
      <c r="H346" s="1"/>
      <c r="I346" s="1"/>
      <c r="J346" s="1"/>
      <c r="K346" s="1"/>
      <c r="L346" s="1"/>
      <c r="M346" s="1"/>
      <c r="N346" s="1"/>
      <c r="O346" s="1"/>
      <c r="P346" s="1"/>
      <c r="Q346" s="1"/>
      <c r="R346" s="1"/>
      <c r="S346" s="1"/>
      <c r="T346" s="1"/>
    </row>
    <row r="347" spans="1:20" ht="9.75" customHeight="1">
      <c r="A347" s="1"/>
      <c r="B347" s="1"/>
      <c r="C347" s="1"/>
      <c r="D347" s="1"/>
      <c r="E347" s="1"/>
      <c r="F347" s="1"/>
      <c r="G347" s="1"/>
      <c r="H347" s="1"/>
      <c r="I347" s="1"/>
      <c r="J347" s="1"/>
      <c r="K347" s="1"/>
      <c r="L347" s="1"/>
      <c r="M347" s="1"/>
      <c r="N347" s="1"/>
      <c r="O347" s="1"/>
      <c r="P347" s="1"/>
      <c r="Q347" s="1"/>
      <c r="R347" s="1"/>
      <c r="S347" s="1"/>
      <c r="T347" s="1"/>
    </row>
    <row r="348" spans="1:20" ht="9.75" customHeight="1">
      <c r="A348" s="1"/>
      <c r="B348" s="1"/>
      <c r="C348" s="1"/>
      <c r="D348" s="1"/>
      <c r="E348" s="1"/>
      <c r="F348" s="1"/>
      <c r="G348" s="1"/>
      <c r="H348" s="1"/>
      <c r="I348" s="1"/>
      <c r="J348" s="1"/>
      <c r="K348" s="1"/>
      <c r="L348" s="1"/>
      <c r="M348" s="1"/>
      <c r="N348" s="1"/>
      <c r="O348" s="1"/>
      <c r="P348" s="1"/>
      <c r="Q348" s="1"/>
      <c r="R348" s="1"/>
      <c r="S348" s="1"/>
      <c r="T348" s="1"/>
    </row>
    <row r="349" spans="1:20" ht="9.75" customHeight="1">
      <c r="A349" s="1"/>
      <c r="B349" s="1"/>
      <c r="C349" s="1"/>
      <c r="D349" s="1"/>
      <c r="E349" s="1"/>
      <c r="F349" s="1"/>
      <c r="G349" s="1"/>
      <c r="H349" s="1"/>
      <c r="I349" s="1"/>
      <c r="J349" s="1"/>
      <c r="K349" s="1"/>
      <c r="L349" s="1"/>
      <c r="M349" s="1"/>
      <c r="N349" s="1"/>
      <c r="O349" s="1"/>
      <c r="P349" s="1"/>
      <c r="Q349" s="1"/>
      <c r="R349" s="1"/>
      <c r="S349" s="1"/>
      <c r="T349" s="1"/>
    </row>
    <row r="350" spans="1:20" ht="9.75" customHeight="1">
      <c r="A350" s="1"/>
      <c r="B350" s="1"/>
      <c r="C350" s="1"/>
      <c r="D350" s="1"/>
      <c r="E350" s="1"/>
      <c r="F350" s="1"/>
      <c r="G350" s="1"/>
      <c r="H350" s="1"/>
      <c r="I350" s="1"/>
      <c r="J350" s="1"/>
      <c r="K350" s="1"/>
      <c r="L350" s="1"/>
      <c r="M350" s="1"/>
      <c r="N350" s="1"/>
      <c r="O350" s="1"/>
      <c r="P350" s="1"/>
      <c r="Q350" s="1"/>
      <c r="R350" s="1"/>
      <c r="S350" s="1"/>
      <c r="T350" s="1"/>
    </row>
    <row r="351" spans="1:20" ht="9.75" customHeight="1">
      <c r="A351" s="1"/>
      <c r="B351" s="1"/>
      <c r="C351" s="1"/>
      <c r="D351" s="1"/>
      <c r="E351" s="1"/>
      <c r="F351" s="1"/>
      <c r="G351" s="1"/>
      <c r="H351" s="1"/>
      <c r="I351" s="1"/>
      <c r="J351" s="1"/>
      <c r="K351" s="1"/>
      <c r="L351" s="1"/>
      <c r="M351" s="1"/>
      <c r="N351" s="1"/>
      <c r="O351" s="1"/>
      <c r="P351" s="1"/>
      <c r="Q351" s="1"/>
      <c r="R351" s="1"/>
      <c r="S351" s="1"/>
      <c r="T351" s="1"/>
    </row>
    <row r="352" spans="1:20" ht="9.75" customHeight="1">
      <c r="A352" s="1"/>
      <c r="B352" s="1"/>
      <c r="C352" s="1"/>
      <c r="D352" s="1"/>
      <c r="E352" s="1"/>
      <c r="F352" s="1"/>
      <c r="G352" s="1"/>
      <c r="H352" s="1"/>
      <c r="I352" s="1"/>
      <c r="J352" s="1"/>
      <c r="K352" s="1"/>
      <c r="L352" s="1"/>
      <c r="M352" s="1"/>
      <c r="N352" s="1"/>
      <c r="O352" s="1"/>
      <c r="P352" s="1"/>
      <c r="Q352" s="1"/>
      <c r="R352" s="1"/>
      <c r="S352" s="1"/>
      <c r="T352" s="1"/>
    </row>
    <row r="353" spans="1:20" ht="9.75" customHeight="1">
      <c r="A353" s="1"/>
      <c r="B353" s="1"/>
      <c r="C353" s="1"/>
      <c r="D353" s="1"/>
      <c r="E353" s="1"/>
      <c r="F353" s="1"/>
      <c r="G353" s="1"/>
      <c r="H353" s="1"/>
      <c r="I353" s="1"/>
      <c r="J353" s="1"/>
      <c r="K353" s="1"/>
      <c r="L353" s="1"/>
      <c r="M353" s="1"/>
      <c r="N353" s="1"/>
      <c r="O353" s="1"/>
      <c r="P353" s="1"/>
      <c r="Q353" s="1"/>
      <c r="R353" s="1"/>
      <c r="S353" s="1"/>
      <c r="T353" s="1"/>
    </row>
    <row r="354" spans="1:20" ht="9.75" customHeight="1">
      <c r="A354" s="1"/>
      <c r="B354" s="1"/>
      <c r="C354" s="1"/>
      <c r="D354" s="1"/>
      <c r="E354" s="1"/>
      <c r="F354" s="1"/>
      <c r="G354" s="1"/>
      <c r="H354" s="1"/>
      <c r="I354" s="1"/>
      <c r="J354" s="1"/>
      <c r="K354" s="1"/>
      <c r="L354" s="1"/>
      <c r="M354" s="1"/>
      <c r="N354" s="1"/>
      <c r="O354" s="1"/>
      <c r="P354" s="1"/>
      <c r="Q354" s="1"/>
      <c r="R354" s="1"/>
      <c r="S354" s="1"/>
      <c r="T354" s="1"/>
    </row>
    <row r="355" spans="1:20" ht="9.75" customHeight="1">
      <c r="A355" s="1"/>
      <c r="B355" s="1"/>
      <c r="C355" s="1"/>
      <c r="D355" s="1"/>
      <c r="E355" s="1"/>
      <c r="F355" s="1"/>
      <c r="G355" s="1"/>
      <c r="H355" s="1"/>
      <c r="I355" s="1"/>
      <c r="J355" s="1"/>
      <c r="K355" s="1"/>
      <c r="L355" s="1"/>
      <c r="M355" s="1"/>
      <c r="N355" s="1"/>
      <c r="O355" s="1"/>
      <c r="P355" s="1"/>
      <c r="Q355" s="1"/>
      <c r="R355" s="1"/>
      <c r="S355" s="1"/>
      <c r="T355" s="1"/>
    </row>
    <row r="356" spans="1:20" ht="9.75" customHeight="1">
      <c r="A356" s="1"/>
      <c r="B356" s="1"/>
      <c r="C356" s="1"/>
      <c r="D356" s="1"/>
      <c r="E356" s="1"/>
      <c r="F356" s="1"/>
      <c r="G356" s="1"/>
      <c r="H356" s="1"/>
      <c r="I356" s="1"/>
      <c r="J356" s="1"/>
      <c r="K356" s="1"/>
      <c r="L356" s="1"/>
      <c r="M356" s="1"/>
      <c r="N356" s="1"/>
      <c r="O356" s="1"/>
      <c r="P356" s="1"/>
      <c r="Q356" s="1"/>
      <c r="R356" s="1"/>
      <c r="S356" s="1"/>
      <c r="T356" s="1"/>
    </row>
    <row r="357" spans="1:20" ht="9.75" customHeight="1">
      <c r="A357" s="1"/>
      <c r="B357" s="1"/>
      <c r="C357" s="1"/>
      <c r="D357" s="1"/>
      <c r="E357" s="1"/>
      <c r="F357" s="1"/>
      <c r="G357" s="1"/>
      <c r="H357" s="1"/>
      <c r="I357" s="1"/>
      <c r="J357" s="1"/>
      <c r="K357" s="1"/>
      <c r="L357" s="1"/>
      <c r="M357" s="1"/>
      <c r="N357" s="1"/>
      <c r="O357" s="1"/>
      <c r="P357" s="1"/>
      <c r="Q357" s="1"/>
      <c r="R357" s="1"/>
      <c r="S357" s="1"/>
      <c r="T357" s="1"/>
    </row>
    <row r="358" spans="1:20" ht="9.75" customHeight="1">
      <c r="A358" s="1"/>
      <c r="B358" s="1"/>
      <c r="C358" s="1"/>
      <c r="D358" s="1"/>
      <c r="E358" s="1"/>
      <c r="F358" s="1"/>
      <c r="G358" s="1"/>
      <c r="H358" s="1"/>
      <c r="I358" s="1"/>
      <c r="J358" s="1"/>
      <c r="K358" s="1"/>
      <c r="L358" s="1"/>
      <c r="M358" s="1"/>
      <c r="N358" s="1"/>
      <c r="O358" s="1"/>
      <c r="P358" s="1"/>
      <c r="Q358" s="1"/>
      <c r="R358" s="1"/>
      <c r="S358" s="1"/>
      <c r="T358" s="1"/>
    </row>
    <row r="359" spans="1:20" ht="9.75" customHeight="1">
      <c r="A359" s="1"/>
      <c r="B359" s="1"/>
      <c r="C359" s="1"/>
      <c r="D359" s="1"/>
      <c r="E359" s="1"/>
      <c r="F359" s="1"/>
      <c r="G359" s="1"/>
      <c r="H359" s="1"/>
      <c r="I359" s="1"/>
      <c r="J359" s="1"/>
      <c r="K359" s="1"/>
      <c r="L359" s="1"/>
      <c r="M359" s="1"/>
      <c r="N359" s="1"/>
      <c r="O359" s="1"/>
      <c r="P359" s="1"/>
      <c r="Q359" s="1"/>
      <c r="R359" s="1"/>
      <c r="S359" s="1"/>
      <c r="T359" s="1"/>
    </row>
    <row r="360" spans="1:20" ht="9.75" customHeight="1">
      <c r="A360" s="1"/>
      <c r="B360" s="1"/>
      <c r="C360" s="1"/>
      <c r="D360" s="1"/>
      <c r="E360" s="1"/>
      <c r="F360" s="1"/>
      <c r="G360" s="1"/>
      <c r="H360" s="1"/>
      <c r="I360" s="1"/>
      <c r="J360" s="1"/>
      <c r="K360" s="1"/>
      <c r="L360" s="1"/>
      <c r="M360" s="1"/>
      <c r="N360" s="1"/>
      <c r="O360" s="1"/>
      <c r="P360" s="1"/>
      <c r="Q360" s="1"/>
      <c r="R360" s="1"/>
      <c r="S360" s="1"/>
      <c r="T360" s="1"/>
    </row>
    <row r="361" spans="1:20" ht="9.75" customHeight="1">
      <c r="A361" s="1"/>
      <c r="B361" s="1"/>
      <c r="C361" s="1"/>
      <c r="D361" s="1"/>
      <c r="E361" s="1"/>
      <c r="F361" s="1"/>
      <c r="G361" s="1"/>
      <c r="H361" s="1"/>
      <c r="I361" s="1"/>
      <c r="J361" s="1"/>
      <c r="K361" s="1"/>
      <c r="L361" s="1"/>
      <c r="M361" s="1"/>
      <c r="N361" s="1"/>
      <c r="O361" s="1"/>
      <c r="P361" s="1"/>
      <c r="Q361" s="1"/>
      <c r="R361" s="1"/>
      <c r="S361" s="1"/>
      <c r="T361" s="1"/>
    </row>
    <row r="362" spans="1:20" ht="9.75" customHeight="1">
      <c r="A362" s="1"/>
      <c r="B362" s="1"/>
      <c r="C362" s="1"/>
      <c r="D362" s="1"/>
      <c r="E362" s="1"/>
      <c r="F362" s="1"/>
      <c r="G362" s="1"/>
      <c r="H362" s="1"/>
      <c r="I362" s="1"/>
      <c r="J362" s="1"/>
      <c r="K362" s="1"/>
      <c r="L362" s="1"/>
      <c r="M362" s="1"/>
      <c r="N362" s="1"/>
      <c r="O362" s="1"/>
      <c r="P362" s="1"/>
      <c r="Q362" s="1"/>
      <c r="R362" s="1"/>
      <c r="S362" s="1"/>
      <c r="T362" s="1"/>
    </row>
    <row r="363" spans="1:20" ht="9.75" customHeight="1">
      <c r="A363" s="1"/>
      <c r="B363" s="1"/>
      <c r="C363" s="1"/>
      <c r="D363" s="1"/>
      <c r="E363" s="1"/>
      <c r="F363" s="1"/>
      <c r="G363" s="1"/>
      <c r="H363" s="1"/>
      <c r="I363" s="1"/>
      <c r="J363" s="1"/>
      <c r="K363" s="1"/>
      <c r="L363" s="1"/>
      <c r="M363" s="1"/>
      <c r="N363" s="1"/>
      <c r="O363" s="1"/>
      <c r="P363" s="1"/>
      <c r="Q363" s="1"/>
      <c r="R363" s="1"/>
      <c r="S363" s="1"/>
      <c r="T363" s="1"/>
    </row>
    <row r="364" spans="1:20" ht="9.75" customHeight="1">
      <c r="A364" s="1"/>
      <c r="B364" s="1"/>
      <c r="C364" s="1"/>
      <c r="D364" s="1"/>
      <c r="E364" s="1"/>
      <c r="F364" s="1"/>
      <c r="G364" s="1"/>
      <c r="H364" s="1"/>
      <c r="I364" s="1"/>
      <c r="J364" s="1"/>
      <c r="K364" s="1"/>
      <c r="L364" s="1"/>
      <c r="M364" s="1"/>
      <c r="N364" s="1"/>
      <c r="O364" s="1"/>
      <c r="P364" s="1"/>
      <c r="Q364" s="1"/>
      <c r="R364" s="1"/>
      <c r="S364" s="1"/>
      <c r="T364" s="1"/>
    </row>
    <row r="365" spans="1:20" ht="9.75" customHeight="1">
      <c r="A365" s="1"/>
      <c r="B365" s="1"/>
      <c r="C365" s="1"/>
      <c r="D365" s="1"/>
      <c r="E365" s="1"/>
      <c r="F365" s="1"/>
      <c r="G365" s="1"/>
      <c r="H365" s="1"/>
      <c r="I365" s="1"/>
      <c r="J365" s="1"/>
      <c r="K365" s="1"/>
      <c r="L365" s="1"/>
      <c r="M365" s="1"/>
      <c r="N365" s="1"/>
      <c r="O365" s="1"/>
      <c r="P365" s="1"/>
      <c r="Q365" s="1"/>
      <c r="R365" s="1"/>
      <c r="S365" s="1"/>
      <c r="T365" s="1"/>
    </row>
    <row r="366" spans="1:20" ht="9.75" customHeight="1">
      <c r="A366" s="1"/>
      <c r="B366" s="1"/>
      <c r="C366" s="1"/>
      <c r="D366" s="1"/>
      <c r="E366" s="1"/>
      <c r="F366" s="1"/>
      <c r="G366" s="1"/>
      <c r="H366" s="1"/>
      <c r="I366" s="1"/>
      <c r="J366" s="1"/>
      <c r="K366" s="1"/>
      <c r="L366" s="1"/>
      <c r="M366" s="1"/>
      <c r="N366" s="1"/>
      <c r="O366" s="1"/>
      <c r="P366" s="1"/>
      <c r="Q366" s="1"/>
      <c r="R366" s="1"/>
      <c r="S366" s="1"/>
      <c r="T366" s="1"/>
    </row>
    <row r="367" spans="1:20" ht="9.75" customHeight="1">
      <c r="A367" s="1"/>
      <c r="B367" s="1"/>
      <c r="C367" s="1"/>
      <c r="D367" s="1"/>
      <c r="E367" s="1"/>
      <c r="F367" s="1"/>
      <c r="G367" s="1"/>
      <c r="H367" s="1"/>
      <c r="I367" s="1"/>
      <c r="J367" s="1"/>
      <c r="K367" s="1"/>
      <c r="L367" s="1"/>
      <c r="M367" s="1"/>
      <c r="N367" s="1"/>
      <c r="O367" s="1"/>
      <c r="P367" s="1"/>
      <c r="Q367" s="1"/>
      <c r="R367" s="1"/>
      <c r="S367" s="1"/>
      <c r="T367" s="1"/>
    </row>
    <row r="368" spans="1:20" ht="9.75" customHeight="1">
      <c r="A368" s="1"/>
      <c r="B368" s="1"/>
      <c r="C368" s="1"/>
      <c r="D368" s="1"/>
      <c r="E368" s="1"/>
      <c r="F368" s="1"/>
      <c r="G368" s="1"/>
      <c r="H368" s="1"/>
      <c r="I368" s="1"/>
      <c r="J368" s="1"/>
      <c r="K368" s="1"/>
      <c r="L368" s="1"/>
      <c r="M368" s="1"/>
      <c r="N368" s="1"/>
      <c r="O368" s="1"/>
      <c r="P368" s="1"/>
      <c r="Q368" s="1"/>
      <c r="R368" s="1"/>
      <c r="S368" s="1"/>
      <c r="T368" s="1"/>
    </row>
    <row r="369" spans="1:20" ht="9.75" customHeight="1">
      <c r="A369" s="1"/>
      <c r="B369" s="1"/>
      <c r="C369" s="1"/>
      <c r="D369" s="1"/>
      <c r="E369" s="1"/>
      <c r="F369" s="1"/>
      <c r="G369" s="1"/>
      <c r="H369" s="1"/>
      <c r="I369" s="1"/>
      <c r="J369" s="1"/>
      <c r="K369" s="1"/>
      <c r="L369" s="1"/>
      <c r="M369" s="1"/>
      <c r="N369" s="1"/>
      <c r="O369" s="1"/>
      <c r="P369" s="1"/>
      <c r="Q369" s="1"/>
      <c r="R369" s="1"/>
      <c r="S369" s="1"/>
      <c r="T369" s="1"/>
    </row>
    <row r="370" spans="1:20" ht="9.75" customHeight="1">
      <c r="A370" s="1"/>
      <c r="B370" s="1"/>
      <c r="C370" s="1"/>
      <c r="D370" s="1"/>
      <c r="E370" s="1"/>
      <c r="F370" s="1"/>
      <c r="G370" s="1"/>
      <c r="H370" s="1"/>
      <c r="I370" s="1"/>
      <c r="J370" s="1"/>
      <c r="K370" s="1"/>
      <c r="L370" s="1"/>
      <c r="M370" s="1"/>
      <c r="N370" s="1"/>
      <c r="O370" s="1"/>
      <c r="P370" s="1"/>
      <c r="Q370" s="1"/>
      <c r="R370" s="1"/>
      <c r="S370" s="1"/>
      <c r="T370" s="1"/>
    </row>
    <row r="371" spans="1:20" ht="9.75" customHeight="1">
      <c r="A371" s="1"/>
      <c r="B371" s="1"/>
      <c r="C371" s="1"/>
      <c r="D371" s="1"/>
      <c r="E371" s="1"/>
      <c r="F371" s="1"/>
      <c r="G371" s="1"/>
      <c r="H371" s="1"/>
      <c r="I371" s="1"/>
      <c r="J371" s="1"/>
      <c r="K371" s="1"/>
      <c r="L371" s="1"/>
      <c r="M371" s="1"/>
      <c r="N371" s="1"/>
      <c r="O371" s="1"/>
      <c r="P371" s="1"/>
      <c r="Q371" s="1"/>
      <c r="R371" s="1"/>
      <c r="S371" s="1"/>
      <c r="T371" s="1"/>
    </row>
    <row r="372" spans="1:20" ht="9.75" customHeight="1">
      <c r="A372" s="1"/>
      <c r="B372" s="1"/>
      <c r="C372" s="1"/>
      <c r="D372" s="1"/>
      <c r="E372" s="1"/>
      <c r="F372" s="1"/>
      <c r="G372" s="1"/>
      <c r="H372" s="1"/>
      <c r="I372" s="1"/>
      <c r="J372" s="1"/>
      <c r="K372" s="1"/>
      <c r="L372" s="1"/>
      <c r="M372" s="1"/>
      <c r="N372" s="1"/>
      <c r="O372" s="1"/>
      <c r="P372" s="1"/>
      <c r="Q372" s="1"/>
      <c r="R372" s="1"/>
      <c r="S372" s="1"/>
      <c r="T372" s="1"/>
    </row>
    <row r="373" spans="1:20" ht="9.75" customHeight="1">
      <c r="A373" s="1"/>
      <c r="B373" s="1"/>
      <c r="C373" s="1"/>
      <c r="D373" s="1"/>
      <c r="E373" s="1"/>
      <c r="F373" s="1"/>
      <c r="G373" s="1"/>
      <c r="H373" s="1"/>
      <c r="I373" s="1"/>
      <c r="J373" s="1"/>
      <c r="K373" s="1"/>
      <c r="L373" s="1"/>
      <c r="M373" s="1"/>
      <c r="N373" s="1"/>
      <c r="O373" s="1"/>
      <c r="P373" s="1"/>
      <c r="Q373" s="1"/>
      <c r="R373" s="1"/>
      <c r="S373" s="1"/>
      <c r="T373" s="1"/>
    </row>
    <row r="374" spans="1:20" ht="9.75" customHeight="1">
      <c r="A374" s="1"/>
      <c r="B374" s="1"/>
      <c r="C374" s="1"/>
      <c r="D374" s="1"/>
      <c r="E374" s="1"/>
      <c r="F374" s="1"/>
      <c r="G374" s="1"/>
      <c r="H374" s="1"/>
      <c r="I374" s="1"/>
      <c r="J374" s="1"/>
      <c r="K374" s="1"/>
      <c r="L374" s="1"/>
      <c r="M374" s="1"/>
      <c r="N374" s="1"/>
      <c r="O374" s="1"/>
      <c r="P374" s="1"/>
      <c r="Q374" s="1"/>
      <c r="R374" s="1"/>
      <c r="S374" s="1"/>
      <c r="T374" s="1"/>
    </row>
    <row r="375" spans="1:20" ht="9.75" customHeight="1">
      <c r="A375" s="1"/>
      <c r="B375" s="1"/>
      <c r="C375" s="1"/>
      <c r="D375" s="1"/>
      <c r="E375" s="1"/>
      <c r="F375" s="1"/>
      <c r="G375" s="1"/>
      <c r="H375" s="1"/>
      <c r="I375" s="1"/>
      <c r="J375" s="1"/>
      <c r="K375" s="1"/>
      <c r="L375" s="1"/>
      <c r="M375" s="1"/>
      <c r="N375" s="1"/>
      <c r="O375" s="1"/>
      <c r="P375" s="1"/>
      <c r="Q375" s="1"/>
      <c r="R375" s="1"/>
      <c r="S375" s="1"/>
      <c r="T375" s="1"/>
    </row>
    <row r="376" spans="1:20" ht="9.75" customHeight="1">
      <c r="A376" s="1"/>
      <c r="B376" s="1"/>
      <c r="C376" s="1"/>
      <c r="D376" s="1"/>
      <c r="E376" s="1"/>
      <c r="F376" s="1"/>
      <c r="G376" s="1"/>
      <c r="H376" s="1"/>
      <c r="I376" s="1"/>
      <c r="J376" s="1"/>
      <c r="K376" s="1"/>
      <c r="L376" s="1"/>
      <c r="M376" s="1"/>
      <c r="N376" s="1"/>
      <c r="O376" s="1"/>
      <c r="P376" s="1"/>
      <c r="Q376" s="1"/>
      <c r="R376" s="1"/>
      <c r="S376" s="1"/>
      <c r="T376" s="1"/>
    </row>
    <row r="377" spans="1:20" ht="9.75" customHeight="1">
      <c r="A377" s="1"/>
      <c r="B377" s="1"/>
      <c r="C377" s="1"/>
      <c r="D377" s="1"/>
      <c r="E377" s="1"/>
      <c r="F377" s="1"/>
      <c r="G377" s="1"/>
      <c r="H377" s="1"/>
      <c r="I377" s="1"/>
      <c r="J377" s="1"/>
      <c r="K377" s="1"/>
      <c r="L377" s="1"/>
      <c r="M377" s="1"/>
      <c r="N377" s="1"/>
      <c r="O377" s="1"/>
      <c r="P377" s="1"/>
      <c r="Q377" s="1"/>
      <c r="R377" s="1"/>
      <c r="S377" s="1"/>
      <c r="T377" s="1"/>
    </row>
    <row r="378" spans="1:20" ht="9.75" customHeight="1">
      <c r="A378" s="1"/>
      <c r="B378" s="1"/>
      <c r="C378" s="1"/>
      <c r="D378" s="1"/>
      <c r="E378" s="1"/>
      <c r="F378" s="1"/>
      <c r="G378" s="1"/>
      <c r="H378" s="1"/>
      <c r="I378" s="1"/>
      <c r="J378" s="1"/>
      <c r="K378" s="1"/>
      <c r="L378" s="1"/>
      <c r="M378" s="1"/>
      <c r="N378" s="1"/>
      <c r="O378" s="1"/>
      <c r="P378" s="1"/>
      <c r="Q378" s="1"/>
      <c r="R378" s="1"/>
      <c r="S378" s="1"/>
      <c r="T378" s="1"/>
    </row>
    <row r="379" spans="1:20" ht="9.75" customHeight="1">
      <c r="A379" s="1"/>
      <c r="B379" s="1"/>
      <c r="C379" s="1"/>
      <c r="D379" s="1"/>
      <c r="E379" s="1"/>
      <c r="F379" s="1"/>
      <c r="G379" s="1"/>
      <c r="H379" s="1"/>
      <c r="I379" s="1"/>
      <c r="J379" s="1"/>
      <c r="K379" s="1"/>
      <c r="L379" s="1"/>
      <c r="M379" s="1"/>
      <c r="N379" s="1"/>
      <c r="O379" s="1"/>
      <c r="P379" s="1"/>
      <c r="Q379" s="1"/>
      <c r="R379" s="1"/>
      <c r="S379" s="1"/>
      <c r="T379" s="1"/>
    </row>
    <row r="380" spans="1:20" ht="9.75" customHeight="1">
      <c r="A380" s="1"/>
      <c r="B380" s="1"/>
      <c r="C380" s="1"/>
      <c r="D380" s="1"/>
      <c r="E380" s="1"/>
      <c r="F380" s="1"/>
      <c r="G380" s="1"/>
      <c r="H380" s="1"/>
      <c r="I380" s="1"/>
      <c r="J380" s="1"/>
      <c r="K380" s="1"/>
      <c r="L380" s="1"/>
      <c r="M380" s="1"/>
      <c r="N380" s="1"/>
      <c r="O380" s="1"/>
      <c r="P380" s="1"/>
      <c r="Q380" s="1"/>
      <c r="R380" s="1"/>
      <c r="S380" s="1"/>
      <c r="T380" s="1"/>
    </row>
    <row r="381" spans="1:20" ht="9.75" customHeight="1">
      <c r="A381" s="1"/>
      <c r="B381" s="1"/>
      <c r="C381" s="1"/>
      <c r="D381" s="1"/>
      <c r="E381" s="1"/>
      <c r="F381" s="1"/>
      <c r="G381" s="1"/>
      <c r="H381" s="1"/>
      <c r="I381" s="1"/>
      <c r="J381" s="1"/>
      <c r="K381" s="1"/>
      <c r="L381" s="1"/>
      <c r="M381" s="1"/>
      <c r="N381" s="1"/>
      <c r="O381" s="1"/>
      <c r="P381" s="1"/>
      <c r="Q381" s="1"/>
      <c r="R381" s="1"/>
      <c r="S381" s="1"/>
      <c r="T381" s="1"/>
    </row>
    <row r="382" spans="1:20" ht="9.75" customHeight="1">
      <c r="A382" s="1"/>
      <c r="B382" s="1"/>
      <c r="C382" s="1"/>
      <c r="D382" s="1"/>
      <c r="E382" s="1"/>
      <c r="F382" s="1"/>
      <c r="G382" s="1"/>
      <c r="H382" s="1"/>
      <c r="I382" s="1"/>
      <c r="J382" s="1"/>
      <c r="K382" s="1"/>
      <c r="L382" s="1"/>
      <c r="M382" s="1"/>
      <c r="N382" s="1"/>
      <c r="O382" s="1"/>
      <c r="P382" s="1"/>
      <c r="Q382" s="1"/>
      <c r="R382" s="1"/>
      <c r="S382" s="1"/>
      <c r="T382" s="1"/>
    </row>
    <row r="383" spans="1:20" ht="9.75" customHeight="1">
      <c r="A383" s="1"/>
      <c r="B383" s="1"/>
      <c r="C383" s="1"/>
      <c r="D383" s="1"/>
      <c r="E383" s="1"/>
      <c r="F383" s="1"/>
      <c r="G383" s="1"/>
      <c r="H383" s="1"/>
      <c r="I383" s="1"/>
      <c r="J383" s="1"/>
      <c r="K383" s="1"/>
      <c r="L383" s="1"/>
      <c r="M383" s="1"/>
      <c r="N383" s="1"/>
      <c r="O383" s="1"/>
      <c r="P383" s="1"/>
      <c r="Q383" s="1"/>
      <c r="R383" s="1"/>
      <c r="S383" s="1"/>
      <c r="T383" s="1"/>
    </row>
    <row r="384" spans="1:20" ht="9.75" customHeight="1">
      <c r="A384" s="1"/>
      <c r="B384" s="1"/>
      <c r="C384" s="1"/>
      <c r="D384" s="1"/>
      <c r="E384" s="1"/>
      <c r="F384" s="1"/>
      <c r="G384" s="1"/>
      <c r="H384" s="1"/>
      <c r="I384" s="1"/>
      <c r="J384" s="1"/>
      <c r="K384" s="1"/>
      <c r="L384" s="1"/>
      <c r="M384" s="1"/>
      <c r="N384" s="1"/>
      <c r="O384" s="1"/>
      <c r="P384" s="1"/>
      <c r="Q384" s="1"/>
      <c r="R384" s="1"/>
      <c r="S384" s="1"/>
      <c r="T384" s="1"/>
    </row>
    <row r="385" spans="1:20" ht="9.75" customHeight="1">
      <c r="A385" s="1"/>
      <c r="B385" s="1"/>
      <c r="C385" s="1"/>
      <c r="D385" s="1"/>
      <c r="E385" s="1"/>
      <c r="F385" s="1"/>
      <c r="G385" s="1"/>
      <c r="H385" s="1"/>
      <c r="I385" s="1"/>
      <c r="J385" s="1"/>
      <c r="K385" s="1"/>
      <c r="L385" s="1"/>
      <c r="M385" s="1"/>
      <c r="N385" s="1"/>
      <c r="O385" s="1"/>
      <c r="P385" s="1"/>
      <c r="Q385" s="1"/>
      <c r="R385" s="1"/>
      <c r="S385" s="1"/>
      <c r="T385" s="1"/>
    </row>
    <row r="386" spans="1:20" ht="9.75" customHeight="1">
      <c r="A386" s="1"/>
      <c r="B386" s="1"/>
      <c r="C386" s="1"/>
      <c r="D386" s="1"/>
      <c r="E386" s="1"/>
      <c r="F386" s="1"/>
      <c r="G386" s="1"/>
      <c r="H386" s="1"/>
      <c r="I386" s="1"/>
      <c r="J386" s="1"/>
      <c r="K386" s="1"/>
      <c r="L386" s="1"/>
      <c r="M386" s="1"/>
      <c r="N386" s="1"/>
      <c r="O386" s="1"/>
      <c r="P386" s="1"/>
      <c r="Q386" s="1"/>
      <c r="R386" s="1"/>
      <c r="S386" s="1"/>
      <c r="T386" s="1"/>
    </row>
    <row r="387" spans="1:20" ht="9.75" customHeight="1">
      <c r="A387" s="1"/>
      <c r="B387" s="1"/>
      <c r="C387" s="1"/>
      <c r="D387" s="1"/>
      <c r="E387" s="1"/>
      <c r="F387" s="1"/>
      <c r="G387" s="1"/>
      <c r="H387" s="1"/>
      <c r="I387" s="1"/>
      <c r="J387" s="1"/>
      <c r="K387" s="1"/>
      <c r="L387" s="1"/>
      <c r="M387" s="1"/>
      <c r="N387" s="1"/>
      <c r="O387" s="1"/>
      <c r="P387" s="1"/>
      <c r="Q387" s="1"/>
      <c r="R387" s="1"/>
      <c r="S387" s="1"/>
      <c r="T387" s="1"/>
    </row>
    <row r="388" spans="1:20" ht="9.75" customHeight="1">
      <c r="A388" s="1"/>
      <c r="B388" s="1"/>
      <c r="C388" s="1"/>
      <c r="D388" s="1"/>
      <c r="E388" s="1"/>
      <c r="F388" s="1"/>
      <c r="G388" s="1"/>
      <c r="H388" s="1"/>
      <c r="I388" s="1"/>
      <c r="J388" s="1"/>
      <c r="K388" s="1"/>
      <c r="L388" s="1"/>
      <c r="M388" s="1"/>
      <c r="N388" s="1"/>
      <c r="O388" s="1"/>
      <c r="P388" s="1"/>
      <c r="Q388" s="1"/>
      <c r="R388" s="1"/>
      <c r="S388" s="1"/>
      <c r="T388" s="1"/>
    </row>
    <row r="389" spans="1:20" ht="9.75" customHeight="1">
      <c r="A389" s="1"/>
      <c r="B389" s="1"/>
      <c r="C389" s="1"/>
      <c r="D389" s="1"/>
      <c r="E389" s="1"/>
      <c r="F389" s="1"/>
      <c r="G389" s="1"/>
      <c r="H389" s="1"/>
      <c r="I389" s="1"/>
      <c r="J389" s="1"/>
      <c r="K389" s="1"/>
      <c r="L389" s="1"/>
      <c r="M389" s="1"/>
      <c r="N389" s="1"/>
      <c r="O389" s="1"/>
      <c r="P389" s="1"/>
      <c r="Q389" s="1"/>
      <c r="R389" s="1"/>
      <c r="S389" s="1"/>
      <c r="T389" s="1"/>
    </row>
    <row r="390" spans="1:20" ht="9.75" customHeight="1">
      <c r="A390" s="1"/>
      <c r="B390" s="1"/>
      <c r="C390" s="1"/>
      <c r="D390" s="1"/>
      <c r="E390" s="1"/>
      <c r="F390" s="1"/>
      <c r="G390" s="1"/>
      <c r="H390" s="1"/>
      <c r="I390" s="1"/>
      <c r="J390" s="1"/>
      <c r="K390" s="1"/>
      <c r="L390" s="1"/>
      <c r="M390" s="1"/>
      <c r="N390" s="1"/>
      <c r="O390" s="1"/>
      <c r="P390" s="1"/>
      <c r="Q390" s="1"/>
      <c r="R390" s="1"/>
      <c r="S390" s="1"/>
      <c r="T390" s="1"/>
    </row>
    <row r="391" spans="1:20" ht="9.75" customHeight="1">
      <c r="A391" s="1"/>
      <c r="B391" s="1"/>
      <c r="C391" s="1"/>
      <c r="D391" s="1"/>
      <c r="E391" s="1"/>
      <c r="F391" s="1"/>
      <c r="G391" s="1"/>
      <c r="H391" s="1"/>
      <c r="I391" s="1"/>
      <c r="J391" s="1"/>
      <c r="K391" s="1"/>
      <c r="L391" s="1"/>
      <c r="M391" s="1"/>
      <c r="N391" s="1"/>
      <c r="O391" s="1"/>
      <c r="P391" s="1"/>
      <c r="Q391" s="1"/>
      <c r="R391" s="1"/>
      <c r="S391" s="1"/>
      <c r="T391" s="1"/>
    </row>
    <row r="392" spans="1:20" ht="9.75" customHeight="1">
      <c r="A392" s="1"/>
      <c r="B392" s="1"/>
      <c r="C392" s="1"/>
      <c r="D392" s="1"/>
      <c r="E392" s="1"/>
      <c r="F392" s="1"/>
      <c r="G392" s="1"/>
      <c r="H392" s="1"/>
      <c r="I392" s="1"/>
      <c r="J392" s="1"/>
      <c r="K392" s="1"/>
      <c r="L392" s="1"/>
      <c r="M392" s="1"/>
      <c r="N392" s="1"/>
      <c r="O392" s="1"/>
      <c r="P392" s="1"/>
      <c r="Q392" s="1"/>
      <c r="R392" s="1"/>
      <c r="S392" s="1"/>
      <c r="T392" s="1"/>
    </row>
    <row r="393" spans="1:20" ht="9.75" customHeight="1">
      <c r="A393" s="1"/>
      <c r="B393" s="1"/>
      <c r="C393" s="1"/>
      <c r="D393" s="1"/>
      <c r="E393" s="1"/>
      <c r="F393" s="1"/>
      <c r="G393" s="1"/>
      <c r="H393" s="1"/>
      <c r="I393" s="1"/>
      <c r="J393" s="1"/>
      <c r="K393" s="1"/>
      <c r="L393" s="1"/>
      <c r="M393" s="1"/>
      <c r="N393" s="1"/>
      <c r="O393" s="1"/>
      <c r="P393" s="1"/>
      <c r="Q393" s="1"/>
      <c r="R393" s="1"/>
      <c r="S393" s="1"/>
      <c r="T393" s="1"/>
    </row>
    <row r="394" spans="1:20" ht="9.75" customHeight="1">
      <c r="A394" s="1"/>
      <c r="B394" s="1"/>
      <c r="C394" s="1"/>
      <c r="D394" s="1"/>
      <c r="E394" s="1"/>
      <c r="F394" s="1"/>
      <c r="G394" s="1"/>
      <c r="H394" s="1"/>
      <c r="I394" s="1"/>
      <c r="J394" s="1"/>
      <c r="K394" s="1"/>
      <c r="L394" s="1"/>
      <c r="M394" s="1"/>
      <c r="N394" s="1"/>
      <c r="O394" s="1"/>
      <c r="P394" s="1"/>
      <c r="Q394" s="1"/>
      <c r="R394" s="1"/>
      <c r="S394" s="1"/>
      <c r="T394" s="1"/>
    </row>
    <row r="395" spans="1:20" ht="9.75" customHeight="1">
      <c r="A395" s="1"/>
      <c r="B395" s="1"/>
      <c r="C395" s="1"/>
      <c r="D395" s="1"/>
      <c r="E395" s="1"/>
      <c r="F395" s="1"/>
      <c r="G395" s="1"/>
      <c r="H395" s="1"/>
      <c r="I395" s="1"/>
      <c r="J395" s="1"/>
      <c r="K395" s="1"/>
      <c r="L395" s="1"/>
      <c r="M395" s="1"/>
      <c r="N395" s="1"/>
      <c r="O395" s="1"/>
      <c r="P395" s="1"/>
      <c r="Q395" s="1"/>
      <c r="R395" s="1"/>
      <c r="S395" s="1"/>
      <c r="T395" s="1"/>
    </row>
    <row r="396" spans="1:20" ht="9.75" customHeight="1">
      <c r="A396" s="1"/>
      <c r="B396" s="1"/>
      <c r="C396" s="1"/>
      <c r="D396" s="1"/>
      <c r="E396" s="1"/>
      <c r="F396" s="1"/>
      <c r="G396" s="1"/>
      <c r="H396" s="1"/>
      <c r="I396" s="1"/>
      <c r="J396" s="1"/>
      <c r="K396" s="1"/>
      <c r="L396" s="1"/>
      <c r="M396" s="1"/>
      <c r="N396" s="1"/>
      <c r="O396" s="1"/>
      <c r="P396" s="1"/>
      <c r="Q396" s="1"/>
      <c r="R396" s="1"/>
      <c r="S396" s="1"/>
      <c r="T396" s="1"/>
    </row>
    <row r="397" spans="1:20" ht="9.75" customHeight="1">
      <c r="A397" s="1"/>
      <c r="B397" s="1"/>
      <c r="C397" s="1"/>
      <c r="D397" s="1"/>
      <c r="E397" s="1"/>
      <c r="F397" s="1"/>
      <c r="G397" s="1"/>
      <c r="H397" s="1"/>
      <c r="I397" s="1"/>
      <c r="J397" s="1"/>
      <c r="K397" s="1"/>
      <c r="L397" s="1"/>
      <c r="M397" s="1"/>
      <c r="N397" s="1"/>
      <c r="O397" s="1"/>
      <c r="P397" s="1"/>
      <c r="Q397" s="1"/>
      <c r="R397" s="1"/>
      <c r="S397" s="1"/>
      <c r="T397" s="1"/>
    </row>
    <row r="398" spans="1:20" ht="9.75" customHeight="1">
      <c r="A398" s="1"/>
      <c r="B398" s="1"/>
      <c r="C398" s="1"/>
      <c r="D398" s="1"/>
      <c r="E398" s="1"/>
      <c r="F398" s="1"/>
      <c r="G398" s="1"/>
      <c r="H398" s="1"/>
      <c r="I398" s="1"/>
      <c r="J398" s="1"/>
      <c r="K398" s="1"/>
      <c r="L398" s="1"/>
      <c r="M398" s="1"/>
      <c r="N398" s="1"/>
      <c r="O398" s="1"/>
      <c r="P398" s="1"/>
      <c r="Q398" s="1"/>
      <c r="R398" s="1"/>
      <c r="S398" s="1"/>
      <c r="T398" s="1"/>
    </row>
    <row r="399" spans="1:20" ht="9.75" customHeight="1">
      <c r="A399" s="1"/>
      <c r="B399" s="1"/>
      <c r="C399" s="1"/>
      <c r="D399" s="1"/>
      <c r="E399" s="1"/>
      <c r="F399" s="1"/>
      <c r="G399" s="1"/>
      <c r="H399" s="1"/>
      <c r="I399" s="1"/>
      <c r="J399" s="1"/>
      <c r="K399" s="1"/>
      <c r="L399" s="1"/>
      <c r="M399" s="1"/>
      <c r="N399" s="1"/>
      <c r="O399" s="1"/>
      <c r="P399" s="1"/>
      <c r="Q399" s="1"/>
      <c r="R399" s="1"/>
      <c r="S399" s="1"/>
      <c r="T399" s="1"/>
    </row>
    <row r="400" spans="1:20" ht="9.75" customHeight="1">
      <c r="A400" s="1"/>
      <c r="B400" s="1"/>
      <c r="C400" s="1"/>
      <c r="D400" s="1"/>
      <c r="E400" s="1"/>
      <c r="F400" s="1"/>
      <c r="G400" s="1"/>
      <c r="H400" s="1"/>
      <c r="I400" s="1"/>
      <c r="J400" s="1"/>
      <c r="K400" s="1"/>
      <c r="L400" s="1"/>
      <c r="M400" s="1"/>
      <c r="N400" s="1"/>
      <c r="O400" s="1"/>
      <c r="P400" s="1"/>
      <c r="Q400" s="1"/>
      <c r="R400" s="1"/>
      <c r="S400" s="1"/>
      <c r="T400" s="1"/>
    </row>
    <row r="401" spans="1:20" ht="9.75" customHeight="1">
      <c r="A401" s="1"/>
      <c r="B401" s="1"/>
      <c r="C401" s="1"/>
      <c r="D401" s="1"/>
      <c r="E401" s="1"/>
      <c r="F401" s="1"/>
      <c r="G401" s="1"/>
      <c r="H401" s="1"/>
      <c r="I401" s="1"/>
      <c r="J401" s="1"/>
      <c r="K401" s="1"/>
      <c r="L401" s="1"/>
      <c r="M401" s="1"/>
      <c r="N401" s="1"/>
      <c r="O401" s="1"/>
      <c r="P401" s="1"/>
      <c r="Q401" s="1"/>
      <c r="R401" s="1"/>
      <c r="S401" s="1"/>
      <c r="T401" s="1"/>
    </row>
    <row r="402" spans="1:20" ht="9.75" customHeight="1">
      <c r="A402" s="1"/>
      <c r="B402" s="1"/>
      <c r="C402" s="1"/>
      <c r="D402" s="1"/>
      <c r="E402" s="1"/>
      <c r="F402" s="1"/>
      <c r="G402" s="1"/>
      <c r="H402" s="1"/>
      <c r="I402" s="1"/>
      <c r="J402" s="1"/>
      <c r="K402" s="1"/>
      <c r="L402" s="1"/>
      <c r="M402" s="1"/>
      <c r="N402" s="1"/>
      <c r="O402" s="1"/>
      <c r="P402" s="1"/>
      <c r="Q402" s="1"/>
      <c r="R402" s="1"/>
      <c r="S402" s="1"/>
      <c r="T402" s="1"/>
    </row>
    <row r="403" spans="1:20" ht="9.75" customHeight="1">
      <c r="A403" s="1"/>
      <c r="B403" s="1"/>
      <c r="C403" s="1"/>
      <c r="D403" s="1"/>
      <c r="E403" s="1"/>
      <c r="F403" s="1"/>
      <c r="G403" s="1"/>
      <c r="H403" s="1"/>
      <c r="I403" s="1"/>
      <c r="J403" s="1"/>
      <c r="K403" s="1"/>
      <c r="L403" s="1"/>
      <c r="M403" s="1"/>
      <c r="N403" s="1"/>
      <c r="O403" s="1"/>
      <c r="P403" s="1"/>
      <c r="Q403" s="1"/>
      <c r="R403" s="1"/>
      <c r="S403" s="1"/>
      <c r="T403" s="1"/>
    </row>
    <row r="404" spans="1:20" ht="9.75" customHeight="1">
      <c r="A404" s="1"/>
      <c r="B404" s="1"/>
      <c r="C404" s="1"/>
      <c r="D404" s="1"/>
      <c r="E404" s="1"/>
      <c r="F404" s="1"/>
      <c r="G404" s="1"/>
      <c r="H404" s="1"/>
      <c r="I404" s="1"/>
      <c r="J404" s="1"/>
      <c r="K404" s="1"/>
      <c r="L404" s="1"/>
      <c r="M404" s="1"/>
      <c r="N404" s="1"/>
      <c r="O404" s="1"/>
      <c r="P404" s="1"/>
      <c r="Q404" s="1"/>
      <c r="R404" s="1"/>
      <c r="S404" s="1"/>
      <c r="T404" s="1"/>
    </row>
    <row r="405" spans="1:20" ht="9.75" customHeight="1">
      <c r="A405" s="1"/>
      <c r="B405" s="1"/>
      <c r="C405" s="1"/>
      <c r="D405" s="1"/>
      <c r="E405" s="1"/>
      <c r="F405" s="1"/>
      <c r="G405" s="1"/>
      <c r="H405" s="1"/>
      <c r="I405" s="1"/>
      <c r="J405" s="1"/>
      <c r="K405" s="1"/>
      <c r="L405" s="1"/>
      <c r="M405" s="1"/>
      <c r="N405" s="1"/>
      <c r="O405" s="1"/>
      <c r="P405" s="1"/>
      <c r="Q405" s="1"/>
      <c r="R405" s="1"/>
      <c r="S405" s="1"/>
      <c r="T405" s="1"/>
    </row>
    <row r="406" spans="1:20" ht="9.75" customHeight="1">
      <c r="A406" s="1"/>
      <c r="B406" s="1"/>
      <c r="C406" s="1"/>
      <c r="D406" s="1"/>
      <c r="E406" s="1"/>
      <c r="F406" s="1"/>
      <c r="G406" s="1"/>
      <c r="H406" s="1"/>
      <c r="I406" s="1"/>
      <c r="J406" s="1"/>
      <c r="K406" s="1"/>
      <c r="L406" s="1"/>
      <c r="M406" s="1"/>
      <c r="N406" s="1"/>
      <c r="O406" s="1"/>
      <c r="P406" s="1"/>
      <c r="Q406" s="1"/>
      <c r="R406" s="1"/>
      <c r="S406" s="1"/>
      <c r="T406" s="1"/>
    </row>
    <row r="407" spans="1:20" ht="9.75" customHeight="1">
      <c r="A407" s="1"/>
      <c r="B407" s="1"/>
      <c r="C407" s="1"/>
      <c r="D407" s="1"/>
      <c r="E407" s="1"/>
      <c r="F407" s="1"/>
      <c r="G407" s="1"/>
      <c r="H407" s="1"/>
      <c r="I407" s="1"/>
      <c r="J407" s="1"/>
      <c r="K407" s="1"/>
      <c r="L407" s="1"/>
      <c r="M407" s="1"/>
      <c r="N407" s="1"/>
      <c r="O407" s="1"/>
      <c r="P407" s="1"/>
      <c r="Q407" s="1"/>
      <c r="R407" s="1"/>
      <c r="S407" s="1"/>
      <c r="T407" s="1"/>
    </row>
    <row r="408" spans="1:20" ht="9.75" customHeight="1">
      <c r="A408" s="1"/>
      <c r="B408" s="1"/>
      <c r="C408" s="1"/>
      <c r="D408" s="1"/>
      <c r="E408" s="1"/>
      <c r="F408" s="1"/>
      <c r="G408" s="1"/>
      <c r="H408" s="1"/>
      <c r="I408" s="1"/>
      <c r="J408" s="1"/>
      <c r="K408" s="1"/>
      <c r="L408" s="1"/>
      <c r="M408" s="1"/>
      <c r="N408" s="1"/>
      <c r="O408" s="1"/>
      <c r="P408" s="1"/>
      <c r="Q408" s="1"/>
      <c r="R408" s="1"/>
      <c r="S408" s="1"/>
      <c r="T408" s="1"/>
    </row>
    <row r="409" spans="1:20" ht="9.75" customHeight="1">
      <c r="A409" s="1"/>
      <c r="B409" s="1"/>
      <c r="C409" s="1"/>
      <c r="D409" s="1"/>
      <c r="E409" s="1"/>
      <c r="F409" s="1"/>
      <c r="G409" s="1"/>
      <c r="H409" s="1"/>
      <c r="I409" s="1"/>
      <c r="J409" s="1"/>
      <c r="K409" s="1"/>
      <c r="L409" s="1"/>
      <c r="M409" s="1"/>
      <c r="N409" s="1"/>
      <c r="O409" s="1"/>
      <c r="P409" s="1"/>
      <c r="Q409" s="1"/>
      <c r="R409" s="1"/>
      <c r="S409" s="1"/>
      <c r="T409" s="1"/>
    </row>
    <row r="410" spans="1:20" ht="9.75" customHeight="1">
      <c r="A410" s="1"/>
      <c r="B410" s="1"/>
      <c r="C410" s="1"/>
      <c r="D410" s="1"/>
      <c r="E410" s="1"/>
      <c r="F410" s="1"/>
      <c r="G410" s="1"/>
      <c r="H410" s="1"/>
      <c r="I410" s="1"/>
      <c r="J410" s="1"/>
      <c r="K410" s="1"/>
      <c r="L410" s="1"/>
      <c r="M410" s="1"/>
      <c r="N410" s="1"/>
      <c r="O410" s="1"/>
      <c r="P410" s="1"/>
      <c r="Q410" s="1"/>
      <c r="R410" s="1"/>
      <c r="S410" s="1"/>
      <c r="T410" s="1"/>
    </row>
    <row r="411" spans="1:20" ht="9.75" customHeight="1">
      <c r="A411" s="1"/>
      <c r="B411" s="1"/>
      <c r="C411" s="1"/>
      <c r="D411" s="1"/>
      <c r="E411" s="1"/>
      <c r="F411" s="1"/>
      <c r="G411" s="1"/>
      <c r="H411" s="1"/>
      <c r="I411" s="1"/>
      <c r="J411" s="1"/>
      <c r="K411" s="1"/>
      <c r="L411" s="1"/>
      <c r="M411" s="1"/>
      <c r="N411" s="1"/>
      <c r="O411" s="1"/>
      <c r="P411" s="1"/>
      <c r="Q411" s="1"/>
      <c r="R411" s="1"/>
      <c r="S411" s="1"/>
      <c r="T411" s="1"/>
    </row>
    <row r="412" spans="1:20" ht="9.75" customHeight="1">
      <c r="A412" s="1"/>
      <c r="B412" s="1"/>
      <c r="C412" s="1"/>
      <c r="D412" s="1"/>
      <c r="E412" s="1"/>
      <c r="F412" s="1"/>
      <c r="G412" s="1"/>
      <c r="H412" s="1"/>
      <c r="I412" s="1"/>
      <c r="J412" s="1"/>
      <c r="K412" s="1"/>
      <c r="L412" s="1"/>
      <c r="M412" s="1"/>
      <c r="N412" s="1"/>
      <c r="O412" s="1"/>
      <c r="P412" s="1"/>
      <c r="Q412" s="1"/>
      <c r="R412" s="1"/>
      <c r="S412" s="1"/>
      <c r="T412" s="1"/>
    </row>
    <row r="413" spans="1:20" ht="9.75" customHeight="1">
      <c r="A413" s="1"/>
      <c r="B413" s="1"/>
      <c r="C413" s="1"/>
      <c r="D413" s="1"/>
      <c r="E413" s="1"/>
      <c r="F413" s="1"/>
      <c r="G413" s="1"/>
      <c r="H413" s="1"/>
      <c r="I413" s="1"/>
      <c r="J413" s="1"/>
      <c r="K413" s="1"/>
      <c r="L413" s="1"/>
      <c r="M413" s="1"/>
      <c r="N413" s="1"/>
      <c r="O413" s="1"/>
      <c r="P413" s="1"/>
      <c r="Q413" s="1"/>
      <c r="R413" s="1"/>
      <c r="S413" s="1"/>
      <c r="T413" s="1"/>
    </row>
    <row r="414" spans="1:20" ht="9.75" customHeight="1">
      <c r="A414" s="1"/>
      <c r="B414" s="1"/>
      <c r="C414" s="1"/>
      <c r="D414" s="1"/>
      <c r="E414" s="1"/>
      <c r="F414" s="1"/>
      <c r="G414" s="1"/>
      <c r="H414" s="1"/>
      <c r="I414" s="1"/>
      <c r="J414" s="1"/>
      <c r="K414" s="1"/>
      <c r="L414" s="1"/>
      <c r="M414" s="1"/>
      <c r="N414" s="1"/>
      <c r="O414" s="1"/>
      <c r="P414" s="1"/>
      <c r="Q414" s="1"/>
      <c r="R414" s="1"/>
      <c r="S414" s="1"/>
      <c r="T414" s="1"/>
    </row>
    <row r="415" spans="1:20" ht="9.75" customHeight="1">
      <c r="A415" s="1"/>
      <c r="B415" s="1"/>
      <c r="C415" s="1"/>
      <c r="D415" s="1"/>
      <c r="E415" s="1"/>
      <c r="F415" s="1"/>
      <c r="G415" s="1"/>
      <c r="H415" s="1"/>
      <c r="I415" s="1"/>
      <c r="J415" s="1"/>
      <c r="K415" s="1"/>
      <c r="L415" s="1"/>
      <c r="M415" s="1"/>
      <c r="N415" s="1"/>
      <c r="O415" s="1"/>
      <c r="P415" s="1"/>
      <c r="Q415" s="1"/>
      <c r="R415" s="1"/>
      <c r="S415" s="1"/>
      <c r="T415" s="1"/>
    </row>
    <row r="416" spans="1:20" ht="9.75" customHeight="1">
      <c r="A416" s="1"/>
      <c r="B416" s="1"/>
      <c r="C416" s="1"/>
      <c r="D416" s="1"/>
      <c r="E416" s="1"/>
      <c r="F416" s="1"/>
      <c r="G416" s="1"/>
      <c r="H416" s="1"/>
      <c r="I416" s="1"/>
      <c r="J416" s="1"/>
      <c r="K416" s="1"/>
      <c r="L416" s="1"/>
      <c r="M416" s="1"/>
      <c r="N416" s="1"/>
      <c r="O416" s="1"/>
      <c r="P416" s="1"/>
      <c r="Q416" s="1"/>
      <c r="R416" s="1"/>
      <c r="S416" s="1"/>
      <c r="T416" s="1"/>
    </row>
    <row r="417" spans="1:20" ht="9.75" customHeight="1">
      <c r="A417" s="1"/>
      <c r="B417" s="1"/>
      <c r="C417" s="1"/>
      <c r="D417" s="1"/>
      <c r="E417" s="1"/>
      <c r="F417" s="1"/>
      <c r="G417" s="1"/>
      <c r="H417" s="1"/>
      <c r="I417" s="1"/>
      <c r="J417" s="1"/>
      <c r="K417" s="1"/>
      <c r="L417" s="1"/>
      <c r="M417" s="1"/>
      <c r="N417" s="1"/>
      <c r="O417" s="1"/>
      <c r="P417" s="1"/>
      <c r="Q417" s="1"/>
      <c r="R417" s="1"/>
      <c r="S417" s="1"/>
      <c r="T417" s="1"/>
    </row>
    <row r="418" spans="1:20" ht="9.75" customHeight="1">
      <c r="A418" s="1"/>
      <c r="B418" s="1"/>
      <c r="C418" s="1"/>
      <c r="D418" s="1"/>
      <c r="E418" s="1"/>
      <c r="F418" s="1"/>
      <c r="G418" s="1"/>
      <c r="H418" s="1"/>
      <c r="I418" s="1"/>
      <c r="J418" s="1"/>
      <c r="K418" s="1"/>
      <c r="L418" s="1"/>
      <c r="M418" s="1"/>
      <c r="N418" s="1"/>
      <c r="O418" s="1"/>
      <c r="P418" s="1"/>
      <c r="Q418" s="1"/>
      <c r="R418" s="1"/>
      <c r="S418" s="1"/>
      <c r="T418" s="1"/>
    </row>
    <row r="419" spans="1:20" ht="9.75" customHeight="1">
      <c r="A419" s="1"/>
      <c r="B419" s="1"/>
      <c r="C419" s="1"/>
      <c r="D419" s="1"/>
      <c r="E419" s="1"/>
      <c r="F419" s="1"/>
      <c r="G419" s="1"/>
      <c r="H419" s="1"/>
      <c r="I419" s="1"/>
      <c r="J419" s="1"/>
      <c r="K419" s="1"/>
      <c r="L419" s="1"/>
      <c r="M419" s="1"/>
      <c r="N419" s="1"/>
      <c r="O419" s="1"/>
      <c r="P419" s="1"/>
      <c r="Q419" s="1"/>
      <c r="R419" s="1"/>
      <c r="S419" s="1"/>
      <c r="T419" s="1"/>
    </row>
    <row r="420" spans="1:20" ht="9.75" customHeight="1">
      <c r="A420" s="1"/>
      <c r="B420" s="1"/>
      <c r="C420" s="1"/>
      <c r="D420" s="1"/>
      <c r="E420" s="1"/>
      <c r="F420" s="1"/>
      <c r="G420" s="1"/>
      <c r="H420" s="1"/>
      <c r="I420" s="1"/>
      <c r="J420" s="1"/>
      <c r="K420" s="1"/>
      <c r="L420" s="1"/>
      <c r="M420" s="1"/>
      <c r="N420" s="1"/>
      <c r="O420" s="1"/>
      <c r="P420" s="1"/>
      <c r="Q420" s="1"/>
      <c r="R420" s="1"/>
      <c r="S420" s="1"/>
      <c r="T420" s="1"/>
    </row>
    <row r="421" spans="1:20" ht="9.75" customHeight="1">
      <c r="A421" s="1"/>
      <c r="B421" s="1"/>
      <c r="C421" s="1"/>
      <c r="D421" s="1"/>
      <c r="E421" s="1"/>
      <c r="F421" s="1"/>
      <c r="G421" s="1"/>
      <c r="H421" s="1"/>
      <c r="I421" s="1"/>
      <c r="J421" s="1"/>
      <c r="K421" s="1"/>
      <c r="L421" s="1"/>
      <c r="M421" s="1"/>
      <c r="N421" s="1"/>
      <c r="O421" s="1"/>
      <c r="P421" s="1"/>
      <c r="Q421" s="1"/>
      <c r="R421" s="1"/>
      <c r="S421" s="1"/>
      <c r="T421" s="1"/>
    </row>
    <row r="422" spans="1:20" ht="9.75" customHeight="1">
      <c r="A422" s="1"/>
      <c r="B422" s="1"/>
      <c r="C422" s="1"/>
      <c r="D422" s="1"/>
      <c r="E422" s="1"/>
      <c r="F422" s="1"/>
      <c r="G422" s="1"/>
      <c r="H422" s="1"/>
      <c r="I422" s="1"/>
      <c r="J422" s="1"/>
      <c r="K422" s="1"/>
      <c r="L422" s="1"/>
      <c r="M422" s="1"/>
      <c r="N422" s="1"/>
      <c r="O422" s="1"/>
      <c r="P422" s="1"/>
      <c r="Q422" s="1"/>
      <c r="R422" s="1"/>
      <c r="S422" s="1"/>
      <c r="T422" s="1"/>
    </row>
    <row r="423" spans="1:20" ht="9.75" customHeight="1">
      <c r="A423" s="1"/>
      <c r="B423" s="1"/>
      <c r="C423" s="1"/>
      <c r="D423" s="1"/>
      <c r="E423" s="1"/>
      <c r="F423" s="1"/>
      <c r="G423" s="1"/>
      <c r="H423" s="1"/>
      <c r="I423" s="1"/>
      <c r="J423" s="1"/>
      <c r="K423" s="1"/>
      <c r="L423" s="1"/>
      <c r="M423" s="1"/>
      <c r="N423" s="1"/>
      <c r="O423" s="1"/>
      <c r="P423" s="1"/>
      <c r="Q423" s="1"/>
      <c r="R423" s="1"/>
      <c r="S423" s="1"/>
      <c r="T423" s="1"/>
    </row>
    <row r="424" spans="1:20" ht="9.75" customHeight="1">
      <c r="A424" s="1"/>
      <c r="B424" s="1"/>
      <c r="C424" s="1"/>
      <c r="D424" s="1"/>
      <c r="E424" s="1"/>
      <c r="F424" s="1"/>
      <c r="G424" s="1"/>
      <c r="H424" s="1"/>
      <c r="I424" s="1"/>
      <c r="J424" s="1"/>
      <c r="K424" s="1"/>
      <c r="L424" s="1"/>
      <c r="M424" s="1"/>
      <c r="N424" s="1"/>
      <c r="O424" s="1"/>
      <c r="P424" s="1"/>
      <c r="Q424" s="1"/>
      <c r="R424" s="1"/>
      <c r="S424" s="1"/>
      <c r="T424" s="1"/>
    </row>
    <row r="425" spans="1:20" ht="9.75" customHeight="1">
      <c r="A425" s="1"/>
      <c r="B425" s="1"/>
      <c r="C425" s="1"/>
      <c r="D425" s="1"/>
      <c r="E425" s="1"/>
      <c r="F425" s="1"/>
      <c r="G425" s="1"/>
      <c r="H425" s="1"/>
      <c r="I425" s="1"/>
      <c r="J425" s="1"/>
      <c r="K425" s="1"/>
      <c r="L425" s="1"/>
      <c r="M425" s="1"/>
      <c r="N425" s="1"/>
      <c r="O425" s="1"/>
      <c r="P425" s="1"/>
      <c r="Q425" s="1"/>
      <c r="R425" s="1"/>
      <c r="S425" s="1"/>
      <c r="T425" s="1"/>
    </row>
    <row r="426" spans="1:20" ht="9.75" customHeight="1">
      <c r="A426" s="1"/>
      <c r="B426" s="1"/>
      <c r="C426" s="1"/>
      <c r="D426" s="1"/>
      <c r="E426" s="1"/>
      <c r="F426" s="1"/>
      <c r="G426" s="1"/>
      <c r="H426" s="1"/>
      <c r="I426" s="1"/>
      <c r="J426" s="1"/>
      <c r="K426" s="1"/>
      <c r="L426" s="1"/>
      <c r="M426" s="1"/>
      <c r="N426" s="1"/>
      <c r="O426" s="1"/>
      <c r="P426" s="1"/>
      <c r="Q426" s="1"/>
      <c r="R426" s="1"/>
      <c r="S426" s="1"/>
      <c r="T426" s="1"/>
    </row>
    <row r="427" spans="1:20" ht="9.75" customHeight="1">
      <c r="A427" s="1"/>
      <c r="B427" s="1"/>
      <c r="C427" s="1"/>
      <c r="D427" s="1"/>
      <c r="E427" s="1"/>
      <c r="F427" s="1"/>
      <c r="G427" s="1"/>
      <c r="H427" s="1"/>
      <c r="I427" s="1"/>
      <c r="J427" s="1"/>
      <c r="K427" s="1"/>
      <c r="L427" s="1"/>
      <c r="M427" s="1"/>
      <c r="N427" s="1"/>
      <c r="O427" s="1"/>
      <c r="P427" s="1"/>
      <c r="Q427" s="1"/>
      <c r="R427" s="1"/>
      <c r="S427" s="1"/>
      <c r="T427" s="1"/>
    </row>
    <row r="428" spans="1:20" ht="9.75" customHeight="1">
      <c r="A428" s="1"/>
      <c r="B428" s="1"/>
      <c r="C428" s="1"/>
      <c r="D428" s="1"/>
      <c r="E428" s="1"/>
      <c r="F428" s="1"/>
      <c r="G428" s="1"/>
      <c r="H428" s="1"/>
      <c r="I428" s="1"/>
      <c r="J428" s="1"/>
      <c r="K428" s="1"/>
      <c r="L428" s="1"/>
      <c r="M428" s="1"/>
      <c r="N428" s="1"/>
      <c r="O428" s="1"/>
      <c r="P428" s="1"/>
      <c r="Q428" s="1"/>
      <c r="R428" s="1"/>
      <c r="S428" s="1"/>
      <c r="T428" s="1"/>
    </row>
    <row r="429" spans="1:20" ht="9.75" customHeight="1">
      <c r="A429" s="1"/>
      <c r="B429" s="1"/>
      <c r="C429" s="1"/>
      <c r="D429" s="1"/>
      <c r="E429" s="1"/>
      <c r="F429" s="1"/>
      <c r="G429" s="1"/>
      <c r="H429" s="1"/>
      <c r="I429" s="1"/>
      <c r="J429" s="1"/>
      <c r="K429" s="1"/>
      <c r="L429" s="1"/>
      <c r="M429" s="1"/>
      <c r="N429" s="1"/>
      <c r="O429" s="1"/>
      <c r="P429" s="1"/>
      <c r="Q429" s="1"/>
      <c r="R429" s="1"/>
      <c r="S429" s="1"/>
      <c r="T429" s="1"/>
    </row>
    <row r="430" spans="1:20" ht="9.75" customHeight="1">
      <c r="A430" s="1"/>
      <c r="B430" s="1"/>
      <c r="C430" s="1"/>
      <c r="D430" s="1"/>
      <c r="E430" s="1"/>
      <c r="F430" s="1"/>
      <c r="G430" s="1"/>
      <c r="H430" s="1"/>
      <c r="I430" s="1"/>
      <c r="J430" s="1"/>
      <c r="K430" s="1"/>
      <c r="L430" s="1"/>
      <c r="M430" s="1"/>
      <c r="N430" s="1"/>
      <c r="O430" s="1"/>
      <c r="P430" s="1"/>
      <c r="Q430" s="1"/>
      <c r="R430" s="1"/>
      <c r="S430" s="1"/>
      <c r="T430" s="1"/>
    </row>
    <row r="431" spans="1:20" ht="9.75" customHeight="1">
      <c r="A431" s="1"/>
      <c r="B431" s="1"/>
      <c r="C431" s="1"/>
      <c r="D431" s="1"/>
      <c r="E431" s="1"/>
      <c r="F431" s="1"/>
      <c r="G431" s="1"/>
      <c r="H431" s="1"/>
      <c r="I431" s="1"/>
      <c r="J431" s="1"/>
      <c r="K431" s="1"/>
      <c r="L431" s="1"/>
      <c r="M431" s="1"/>
      <c r="N431" s="1"/>
      <c r="O431" s="1"/>
      <c r="P431" s="1"/>
      <c r="Q431" s="1"/>
      <c r="R431" s="1"/>
      <c r="S431" s="1"/>
      <c r="T431" s="1"/>
    </row>
    <row r="432" spans="1:20" ht="9.75" customHeight="1">
      <c r="A432" s="1"/>
      <c r="B432" s="1"/>
      <c r="C432" s="1"/>
      <c r="D432" s="1"/>
      <c r="E432" s="1"/>
      <c r="F432" s="1"/>
      <c r="G432" s="1"/>
      <c r="H432" s="1"/>
      <c r="I432" s="1"/>
      <c r="J432" s="1"/>
      <c r="K432" s="1"/>
      <c r="L432" s="1"/>
      <c r="M432" s="1"/>
      <c r="N432" s="1"/>
      <c r="O432" s="1"/>
      <c r="P432" s="1"/>
      <c r="Q432" s="1"/>
      <c r="R432" s="1"/>
      <c r="S432" s="1"/>
      <c r="T432" s="1"/>
    </row>
    <row r="433" spans="1:20" ht="9.75" customHeight="1">
      <c r="A433" s="1"/>
      <c r="B433" s="1"/>
      <c r="C433" s="1"/>
      <c r="D433" s="1"/>
      <c r="E433" s="1"/>
      <c r="F433" s="1"/>
      <c r="G433" s="1"/>
      <c r="H433" s="1"/>
      <c r="I433" s="1"/>
      <c r="J433" s="1"/>
      <c r="K433" s="1"/>
      <c r="L433" s="1"/>
      <c r="M433" s="1"/>
      <c r="N433" s="1"/>
      <c r="O433" s="1"/>
      <c r="P433" s="1"/>
      <c r="Q433" s="1"/>
      <c r="R433" s="1"/>
      <c r="S433" s="1"/>
      <c r="T433" s="1"/>
    </row>
    <row r="434" spans="1:20" ht="9.75" customHeight="1">
      <c r="A434" s="1"/>
      <c r="B434" s="1"/>
      <c r="C434" s="1"/>
      <c r="D434" s="1"/>
      <c r="E434" s="1"/>
      <c r="F434" s="1"/>
      <c r="G434" s="1"/>
      <c r="H434" s="1"/>
      <c r="I434" s="1"/>
      <c r="J434" s="1"/>
      <c r="K434" s="1"/>
      <c r="L434" s="1"/>
      <c r="M434" s="1"/>
      <c r="N434" s="1"/>
      <c r="O434" s="1"/>
      <c r="P434" s="1"/>
      <c r="Q434" s="1"/>
      <c r="R434" s="1"/>
      <c r="S434" s="1"/>
      <c r="T434" s="1"/>
    </row>
    <row r="435" spans="1:20" ht="9.75" customHeight="1">
      <c r="A435" s="1"/>
      <c r="B435" s="1"/>
      <c r="C435" s="1"/>
      <c r="D435" s="1"/>
      <c r="E435" s="1"/>
      <c r="F435" s="1"/>
      <c r="G435" s="1"/>
      <c r="H435" s="1"/>
      <c r="I435" s="1"/>
      <c r="J435" s="1"/>
      <c r="K435" s="1"/>
      <c r="L435" s="1"/>
      <c r="M435" s="1"/>
      <c r="N435" s="1"/>
      <c r="O435" s="1"/>
      <c r="P435" s="1"/>
      <c r="Q435" s="1"/>
      <c r="R435" s="1"/>
      <c r="S435" s="1"/>
      <c r="T435" s="1"/>
    </row>
    <row r="436" spans="1:20" ht="9.75" customHeight="1">
      <c r="A436" s="1"/>
      <c r="B436" s="1"/>
      <c r="C436" s="1"/>
      <c r="D436" s="1"/>
      <c r="E436" s="1"/>
      <c r="F436" s="1"/>
      <c r="G436" s="1"/>
      <c r="H436" s="1"/>
      <c r="I436" s="1"/>
      <c r="J436" s="1"/>
      <c r="K436" s="1"/>
      <c r="L436" s="1"/>
      <c r="M436" s="1"/>
      <c r="N436" s="1"/>
      <c r="O436" s="1"/>
      <c r="P436" s="1"/>
      <c r="Q436" s="1"/>
      <c r="R436" s="1"/>
      <c r="S436" s="1"/>
      <c r="T436" s="1"/>
    </row>
    <row r="437" spans="1:20" ht="9.75" customHeight="1">
      <c r="A437" s="1"/>
      <c r="B437" s="1"/>
      <c r="C437" s="1"/>
      <c r="D437" s="1"/>
      <c r="E437" s="1"/>
      <c r="F437" s="1"/>
      <c r="G437" s="1"/>
      <c r="H437" s="1"/>
      <c r="I437" s="1"/>
      <c r="J437" s="1"/>
      <c r="K437" s="1"/>
      <c r="L437" s="1"/>
      <c r="M437" s="1"/>
      <c r="N437" s="1"/>
      <c r="O437" s="1"/>
      <c r="P437" s="1"/>
      <c r="Q437" s="1"/>
      <c r="R437" s="1"/>
      <c r="S437" s="1"/>
      <c r="T437" s="1"/>
    </row>
    <row r="438" spans="1:20" ht="9.75" customHeight="1">
      <c r="A438" s="1"/>
      <c r="B438" s="1"/>
      <c r="C438" s="1"/>
      <c r="D438" s="1"/>
      <c r="E438" s="1"/>
      <c r="F438" s="1"/>
      <c r="G438" s="1"/>
      <c r="H438" s="1"/>
      <c r="I438" s="1"/>
      <c r="J438" s="1"/>
      <c r="K438" s="1"/>
      <c r="L438" s="1"/>
      <c r="M438" s="1"/>
      <c r="N438" s="1"/>
      <c r="O438" s="1"/>
      <c r="P438" s="1"/>
      <c r="Q438" s="1"/>
      <c r="R438" s="1"/>
      <c r="S438" s="1"/>
      <c r="T438" s="1"/>
    </row>
    <row r="439" spans="1:20" ht="9.75" customHeight="1">
      <c r="A439" s="1"/>
      <c r="B439" s="1"/>
      <c r="C439" s="1"/>
      <c r="D439" s="1"/>
      <c r="E439" s="1"/>
      <c r="F439" s="1"/>
      <c r="G439" s="1"/>
      <c r="H439" s="1"/>
      <c r="I439" s="1"/>
      <c r="J439" s="1"/>
      <c r="K439" s="1"/>
      <c r="L439" s="1"/>
      <c r="M439" s="1"/>
      <c r="N439" s="1"/>
      <c r="O439" s="1"/>
      <c r="P439" s="1"/>
      <c r="Q439" s="1"/>
      <c r="R439" s="1"/>
      <c r="S439" s="1"/>
      <c r="T439" s="1"/>
    </row>
    <row r="440" spans="1:20" ht="9.75" customHeight="1">
      <c r="A440" s="1"/>
      <c r="B440" s="1"/>
      <c r="C440" s="1"/>
      <c r="D440" s="1"/>
      <c r="E440" s="1"/>
      <c r="F440" s="1"/>
      <c r="G440" s="1"/>
      <c r="H440" s="1"/>
      <c r="I440" s="1"/>
      <c r="J440" s="1"/>
      <c r="K440" s="1"/>
      <c r="L440" s="1"/>
      <c r="M440" s="1"/>
      <c r="N440" s="1"/>
      <c r="O440" s="1"/>
      <c r="P440" s="1"/>
      <c r="Q440" s="1"/>
      <c r="R440" s="1"/>
      <c r="S440" s="1"/>
      <c r="T440" s="1"/>
    </row>
    <row r="441" spans="1:20" ht="9.75" customHeight="1">
      <c r="A441" s="1"/>
      <c r="B441" s="1"/>
      <c r="C441" s="1"/>
      <c r="D441" s="1"/>
      <c r="E441" s="1"/>
      <c r="F441" s="1"/>
      <c r="G441" s="1"/>
      <c r="H441" s="1"/>
      <c r="I441" s="1"/>
      <c r="J441" s="1"/>
      <c r="K441" s="1"/>
      <c r="L441" s="1"/>
      <c r="M441" s="1"/>
      <c r="N441" s="1"/>
      <c r="O441" s="1"/>
      <c r="P441" s="1"/>
      <c r="Q441" s="1"/>
      <c r="R441" s="1"/>
      <c r="S441" s="1"/>
      <c r="T441" s="1"/>
    </row>
    <row r="442" spans="1:20" ht="9.75" customHeight="1">
      <c r="A442" s="1"/>
      <c r="B442" s="1"/>
      <c r="C442" s="1"/>
      <c r="D442" s="1"/>
      <c r="E442" s="1"/>
      <c r="F442" s="1"/>
      <c r="G442" s="1"/>
      <c r="H442" s="1"/>
      <c r="I442" s="1"/>
      <c r="J442" s="1"/>
      <c r="K442" s="1"/>
      <c r="L442" s="1"/>
      <c r="M442" s="1"/>
      <c r="N442" s="1"/>
      <c r="O442" s="1"/>
      <c r="P442" s="1"/>
      <c r="Q442" s="1"/>
      <c r="R442" s="1"/>
      <c r="S442" s="1"/>
      <c r="T442" s="1"/>
    </row>
    <row r="443" spans="1:20" ht="9.75" customHeight="1">
      <c r="A443" s="1"/>
      <c r="B443" s="1"/>
      <c r="C443" s="1"/>
      <c r="D443" s="1"/>
      <c r="E443" s="1"/>
      <c r="F443" s="1"/>
      <c r="G443" s="1"/>
      <c r="H443" s="1"/>
      <c r="I443" s="1"/>
      <c r="J443" s="1"/>
      <c r="K443" s="1"/>
      <c r="L443" s="1"/>
      <c r="M443" s="1"/>
      <c r="N443" s="1"/>
      <c r="O443" s="1"/>
      <c r="P443" s="1"/>
      <c r="Q443" s="1"/>
      <c r="R443" s="1"/>
      <c r="S443" s="1"/>
      <c r="T443" s="1"/>
    </row>
    <row r="444" spans="1:20" ht="9.75" customHeight="1">
      <c r="A444" s="1"/>
      <c r="B444" s="1"/>
      <c r="C444" s="1"/>
      <c r="D444" s="1"/>
      <c r="E444" s="1"/>
      <c r="F444" s="1"/>
      <c r="G444" s="1"/>
      <c r="H444" s="1"/>
      <c r="I444" s="1"/>
      <c r="J444" s="1"/>
      <c r="K444" s="1"/>
      <c r="L444" s="1"/>
      <c r="M444" s="1"/>
      <c r="N444" s="1"/>
      <c r="O444" s="1"/>
      <c r="P444" s="1"/>
      <c r="Q444" s="1"/>
      <c r="R444" s="1"/>
      <c r="S444" s="1"/>
      <c r="T444" s="1"/>
    </row>
    <row r="445" spans="1:20" ht="9.75" customHeight="1">
      <c r="A445" s="1"/>
      <c r="B445" s="1"/>
      <c r="C445" s="1"/>
      <c r="D445" s="1"/>
      <c r="E445" s="1"/>
      <c r="F445" s="1"/>
      <c r="G445" s="1"/>
      <c r="H445" s="1"/>
      <c r="I445" s="1"/>
      <c r="J445" s="1"/>
      <c r="K445" s="1"/>
      <c r="L445" s="1"/>
      <c r="M445" s="1"/>
      <c r="N445" s="1"/>
      <c r="O445" s="1"/>
      <c r="P445" s="1"/>
      <c r="Q445" s="1"/>
      <c r="R445" s="1"/>
      <c r="S445" s="1"/>
      <c r="T445" s="1"/>
    </row>
    <row r="446" spans="1:20" ht="9.75" customHeight="1">
      <c r="A446" s="1"/>
      <c r="B446" s="1"/>
      <c r="C446" s="1"/>
      <c r="D446" s="1"/>
      <c r="E446" s="1"/>
      <c r="F446" s="1"/>
      <c r="G446" s="1"/>
      <c r="H446" s="1"/>
      <c r="I446" s="1"/>
      <c r="J446" s="1"/>
      <c r="K446" s="1"/>
      <c r="L446" s="1"/>
      <c r="M446" s="1"/>
      <c r="N446" s="1"/>
      <c r="O446" s="1"/>
      <c r="P446" s="1"/>
      <c r="Q446" s="1"/>
      <c r="R446" s="1"/>
      <c r="S446" s="1"/>
      <c r="T446" s="1"/>
    </row>
    <row r="447" spans="1:20" ht="9.75" customHeight="1">
      <c r="A447" s="1"/>
      <c r="B447" s="1"/>
      <c r="C447" s="1"/>
      <c r="D447" s="1"/>
      <c r="E447" s="1"/>
      <c r="F447" s="1"/>
      <c r="G447" s="1"/>
      <c r="H447" s="1"/>
      <c r="I447" s="1"/>
      <c r="J447" s="1"/>
      <c r="K447" s="1"/>
      <c r="L447" s="1"/>
      <c r="M447" s="1"/>
      <c r="N447" s="1"/>
      <c r="O447" s="1"/>
      <c r="P447" s="1"/>
      <c r="Q447" s="1"/>
      <c r="R447" s="1"/>
      <c r="S447" s="1"/>
      <c r="T447" s="1"/>
    </row>
    <row r="448" spans="1:20" ht="9.75" customHeight="1">
      <c r="A448" s="1"/>
      <c r="B448" s="1"/>
      <c r="C448" s="1"/>
      <c r="D448" s="1"/>
      <c r="E448" s="1"/>
      <c r="F448" s="1"/>
      <c r="G448" s="1"/>
      <c r="H448" s="1"/>
      <c r="I448" s="1"/>
      <c r="J448" s="1"/>
      <c r="K448" s="1"/>
      <c r="L448" s="1"/>
      <c r="M448" s="1"/>
      <c r="N448" s="1"/>
      <c r="O448" s="1"/>
      <c r="P448" s="1"/>
      <c r="Q448" s="1"/>
      <c r="R448" s="1"/>
      <c r="S448" s="1"/>
      <c r="T448" s="1"/>
    </row>
    <row r="449" spans="1:20" ht="9.75" customHeight="1">
      <c r="A449" s="1"/>
      <c r="B449" s="1"/>
      <c r="C449" s="1"/>
      <c r="D449" s="1"/>
      <c r="E449" s="1"/>
      <c r="F449" s="1"/>
      <c r="G449" s="1"/>
      <c r="H449" s="1"/>
      <c r="I449" s="1"/>
      <c r="J449" s="1"/>
      <c r="K449" s="1"/>
      <c r="L449" s="1"/>
      <c r="M449" s="1"/>
      <c r="N449" s="1"/>
      <c r="O449" s="1"/>
      <c r="P449" s="1"/>
      <c r="Q449" s="1"/>
      <c r="R449" s="1"/>
      <c r="S449" s="1"/>
      <c r="T449" s="1"/>
    </row>
    <row r="450" spans="1:20" ht="9.75" customHeight="1">
      <c r="A450" s="1"/>
      <c r="B450" s="1"/>
      <c r="C450" s="1"/>
      <c r="D450" s="1"/>
      <c r="E450" s="1"/>
      <c r="F450" s="1"/>
      <c r="G450" s="1"/>
      <c r="H450" s="1"/>
      <c r="I450" s="1"/>
      <c r="J450" s="1"/>
      <c r="K450" s="1"/>
      <c r="L450" s="1"/>
      <c r="M450" s="1"/>
      <c r="N450" s="1"/>
      <c r="O450" s="1"/>
      <c r="P450" s="1"/>
      <c r="Q450" s="1"/>
      <c r="R450" s="1"/>
      <c r="S450" s="1"/>
      <c r="T450" s="1"/>
    </row>
    <row r="451" spans="1:20" ht="9.75" customHeight="1">
      <c r="A451" s="1"/>
      <c r="B451" s="1"/>
      <c r="C451" s="1"/>
      <c r="D451" s="1"/>
      <c r="E451" s="1"/>
      <c r="F451" s="1"/>
      <c r="G451" s="1"/>
      <c r="H451" s="1"/>
      <c r="I451" s="1"/>
      <c r="J451" s="1"/>
      <c r="K451" s="1"/>
      <c r="L451" s="1"/>
      <c r="M451" s="1"/>
      <c r="N451" s="1"/>
      <c r="O451" s="1"/>
      <c r="P451" s="1"/>
      <c r="Q451" s="1"/>
      <c r="R451" s="1"/>
      <c r="S451" s="1"/>
      <c r="T451" s="1"/>
    </row>
    <row r="452" spans="1:20" ht="9.75" customHeight="1">
      <c r="A452" s="1"/>
      <c r="B452" s="1"/>
      <c r="C452" s="1"/>
      <c r="D452" s="1"/>
      <c r="E452" s="1"/>
      <c r="F452" s="1"/>
      <c r="G452" s="1"/>
      <c r="H452" s="1"/>
      <c r="I452" s="1"/>
      <c r="J452" s="1"/>
      <c r="K452" s="1"/>
      <c r="L452" s="1"/>
      <c r="M452" s="1"/>
      <c r="N452" s="1"/>
      <c r="O452" s="1"/>
      <c r="P452" s="1"/>
      <c r="Q452" s="1"/>
      <c r="R452" s="1"/>
      <c r="S452" s="1"/>
      <c r="T452" s="1"/>
    </row>
    <row r="453" spans="1:20" ht="9.75" customHeight="1">
      <c r="A453" s="1"/>
      <c r="B453" s="1"/>
      <c r="C453" s="1"/>
      <c r="D453" s="1"/>
      <c r="E453" s="1"/>
      <c r="F453" s="1"/>
      <c r="G453" s="1"/>
      <c r="H453" s="1"/>
      <c r="I453" s="1"/>
      <c r="J453" s="1"/>
      <c r="K453" s="1"/>
      <c r="L453" s="1"/>
      <c r="M453" s="1"/>
      <c r="N453" s="1"/>
      <c r="O453" s="1"/>
      <c r="P453" s="1"/>
      <c r="Q453" s="1"/>
      <c r="R453" s="1"/>
      <c r="S453" s="1"/>
      <c r="T453" s="1"/>
    </row>
    <row r="454" spans="1:20" ht="9.75" customHeight="1">
      <c r="A454" s="1"/>
      <c r="B454" s="1"/>
      <c r="C454" s="1"/>
      <c r="D454" s="1"/>
      <c r="E454" s="1"/>
      <c r="F454" s="1"/>
      <c r="G454" s="1"/>
      <c r="H454" s="1"/>
      <c r="I454" s="1"/>
      <c r="J454" s="1"/>
      <c r="K454" s="1"/>
      <c r="L454" s="1"/>
      <c r="M454" s="1"/>
      <c r="N454" s="1"/>
      <c r="O454" s="1"/>
      <c r="P454" s="1"/>
      <c r="Q454" s="1"/>
      <c r="R454" s="1"/>
      <c r="S454" s="1"/>
      <c r="T454" s="1"/>
    </row>
    <row r="455" spans="1:20" ht="9.75" customHeight="1">
      <c r="A455" s="1"/>
      <c r="B455" s="1"/>
      <c r="C455" s="1"/>
      <c r="D455" s="1"/>
      <c r="E455" s="1"/>
      <c r="F455" s="1"/>
      <c r="G455" s="1"/>
      <c r="H455" s="1"/>
      <c r="I455" s="1"/>
      <c r="J455" s="1"/>
      <c r="K455" s="1"/>
      <c r="L455" s="1"/>
      <c r="M455" s="1"/>
      <c r="N455" s="1"/>
      <c r="O455" s="1"/>
      <c r="P455" s="1"/>
      <c r="Q455" s="1"/>
      <c r="R455" s="1"/>
      <c r="S455" s="1"/>
      <c r="T455" s="1"/>
    </row>
    <row r="456" spans="1:20" ht="9.75" customHeight="1">
      <c r="A456" s="1"/>
      <c r="B456" s="1"/>
      <c r="C456" s="1"/>
      <c r="D456" s="1"/>
      <c r="E456" s="1"/>
      <c r="F456" s="1"/>
      <c r="G456" s="1"/>
      <c r="H456" s="1"/>
      <c r="I456" s="1"/>
      <c r="J456" s="1"/>
      <c r="K456" s="1"/>
      <c r="L456" s="1"/>
      <c r="M456" s="1"/>
      <c r="N456" s="1"/>
      <c r="O456" s="1"/>
      <c r="P456" s="1"/>
      <c r="Q456" s="1"/>
      <c r="R456" s="1"/>
      <c r="S456" s="1"/>
      <c r="T456" s="1"/>
    </row>
    <row r="457" spans="1:20" ht="9.75" customHeight="1">
      <c r="A457" s="1"/>
      <c r="B457" s="1"/>
      <c r="C457" s="1"/>
      <c r="D457" s="1"/>
      <c r="E457" s="1"/>
      <c r="F457" s="1"/>
      <c r="G457" s="1"/>
      <c r="H457" s="1"/>
      <c r="I457" s="1"/>
      <c r="J457" s="1"/>
      <c r="K457" s="1"/>
      <c r="L457" s="1"/>
      <c r="M457" s="1"/>
      <c r="N457" s="1"/>
      <c r="O457" s="1"/>
      <c r="P457" s="1"/>
      <c r="Q457" s="1"/>
      <c r="R457" s="1"/>
      <c r="S457" s="1"/>
      <c r="T457" s="1"/>
    </row>
    <row r="458" spans="1:20" ht="9.75" customHeight="1">
      <c r="A458" s="1"/>
      <c r="B458" s="1"/>
      <c r="C458" s="1"/>
      <c r="D458" s="1"/>
      <c r="E458" s="1"/>
      <c r="F458" s="1"/>
      <c r="G458" s="1"/>
      <c r="H458" s="1"/>
      <c r="I458" s="1"/>
      <c r="J458" s="1"/>
      <c r="K458" s="1"/>
      <c r="L458" s="1"/>
      <c r="M458" s="1"/>
      <c r="N458" s="1"/>
      <c r="O458" s="1"/>
      <c r="P458" s="1"/>
      <c r="Q458" s="1"/>
      <c r="R458" s="1"/>
      <c r="S458" s="1"/>
      <c r="T458" s="1"/>
    </row>
    <row r="459" spans="1:20" ht="9.75" customHeight="1">
      <c r="A459" s="1"/>
      <c r="B459" s="1"/>
      <c r="C459" s="1"/>
      <c r="D459" s="1"/>
      <c r="E459" s="1"/>
      <c r="F459" s="1"/>
      <c r="G459" s="1"/>
      <c r="H459" s="1"/>
      <c r="I459" s="1"/>
      <c r="J459" s="1"/>
      <c r="K459" s="1"/>
      <c r="L459" s="1"/>
      <c r="M459" s="1"/>
      <c r="N459" s="1"/>
      <c r="O459" s="1"/>
      <c r="P459" s="1"/>
      <c r="Q459" s="1"/>
      <c r="R459" s="1"/>
      <c r="S459" s="1"/>
      <c r="T459" s="1"/>
    </row>
    <row r="460" spans="1:20" ht="9.75" customHeight="1">
      <c r="A460" s="1"/>
      <c r="B460" s="1"/>
      <c r="C460" s="1"/>
      <c r="D460" s="1"/>
      <c r="E460" s="1"/>
      <c r="F460" s="1"/>
      <c r="G460" s="1"/>
      <c r="H460" s="1"/>
      <c r="I460" s="1"/>
      <c r="J460" s="1"/>
      <c r="K460" s="1"/>
      <c r="L460" s="1"/>
      <c r="M460" s="1"/>
      <c r="N460" s="1"/>
      <c r="O460" s="1"/>
      <c r="P460" s="1"/>
      <c r="Q460" s="1"/>
      <c r="R460" s="1"/>
      <c r="S460" s="1"/>
      <c r="T460" s="1"/>
    </row>
    <row r="461" spans="1:20" ht="9.75" customHeight="1">
      <c r="A461" s="1"/>
      <c r="B461" s="1"/>
      <c r="C461" s="1"/>
      <c r="D461" s="1"/>
      <c r="E461" s="1"/>
      <c r="F461" s="1"/>
      <c r="G461" s="1"/>
      <c r="H461" s="1"/>
      <c r="I461" s="1"/>
      <c r="J461" s="1"/>
      <c r="K461" s="1"/>
      <c r="L461" s="1"/>
      <c r="M461" s="1"/>
      <c r="N461" s="1"/>
      <c r="O461" s="1"/>
      <c r="P461" s="1"/>
      <c r="Q461" s="1"/>
      <c r="R461" s="1"/>
      <c r="S461" s="1"/>
      <c r="T461" s="1"/>
    </row>
    <row r="462" spans="1:20" ht="9.75" customHeight="1">
      <c r="A462" s="1"/>
      <c r="B462" s="1"/>
      <c r="C462" s="1"/>
      <c r="D462" s="1"/>
      <c r="E462" s="1"/>
      <c r="F462" s="1"/>
      <c r="G462" s="1"/>
      <c r="H462" s="1"/>
      <c r="I462" s="1"/>
      <c r="J462" s="1"/>
      <c r="K462" s="1"/>
      <c r="L462" s="1"/>
      <c r="M462" s="1"/>
      <c r="N462" s="1"/>
      <c r="O462" s="1"/>
      <c r="P462" s="1"/>
      <c r="Q462" s="1"/>
      <c r="R462" s="1"/>
      <c r="S462" s="1"/>
      <c r="T462" s="1"/>
    </row>
    <row r="463" spans="1:20" ht="9.75" customHeight="1">
      <c r="A463" s="1"/>
      <c r="B463" s="1"/>
      <c r="C463" s="1"/>
      <c r="D463" s="1"/>
      <c r="E463" s="1"/>
      <c r="F463" s="1"/>
      <c r="G463" s="1"/>
      <c r="H463" s="1"/>
      <c r="I463" s="1"/>
      <c r="J463" s="1"/>
      <c r="K463" s="1"/>
      <c r="L463" s="1"/>
      <c r="M463" s="1"/>
      <c r="N463" s="1"/>
      <c r="O463" s="1"/>
      <c r="P463" s="1"/>
      <c r="Q463" s="1"/>
      <c r="R463" s="1"/>
      <c r="S463" s="1"/>
      <c r="T463" s="1"/>
    </row>
    <row r="464" spans="1:20" ht="9.75" customHeight="1">
      <c r="A464" s="1"/>
      <c r="B464" s="1"/>
      <c r="C464" s="1"/>
      <c r="D464" s="1"/>
      <c r="E464" s="1"/>
      <c r="F464" s="1"/>
      <c r="G464" s="1"/>
      <c r="H464" s="1"/>
      <c r="I464" s="1"/>
      <c r="J464" s="1"/>
      <c r="K464" s="1"/>
      <c r="L464" s="1"/>
      <c r="M464" s="1"/>
      <c r="N464" s="1"/>
      <c r="O464" s="1"/>
      <c r="P464" s="1"/>
      <c r="Q464" s="1"/>
      <c r="R464" s="1"/>
      <c r="S464" s="1"/>
      <c r="T464" s="1"/>
    </row>
    <row r="465" spans="1:20" ht="9.75" customHeight="1">
      <c r="A465" s="1"/>
      <c r="B465" s="1"/>
      <c r="C465" s="1"/>
      <c r="D465" s="1"/>
      <c r="E465" s="1"/>
      <c r="F465" s="1"/>
      <c r="G465" s="1"/>
      <c r="H465" s="1"/>
      <c r="I465" s="1"/>
      <c r="J465" s="1"/>
      <c r="K465" s="1"/>
      <c r="L465" s="1"/>
      <c r="M465" s="1"/>
      <c r="N465" s="1"/>
      <c r="O465" s="1"/>
      <c r="P465" s="1"/>
      <c r="Q465" s="1"/>
      <c r="R465" s="1"/>
      <c r="S465" s="1"/>
      <c r="T465" s="1"/>
    </row>
    <row r="466" spans="1:20" ht="9.75" customHeight="1">
      <c r="A466" s="1"/>
      <c r="B466" s="1"/>
      <c r="C466" s="1"/>
      <c r="D466" s="1"/>
      <c r="E466" s="1"/>
      <c r="F466" s="1"/>
      <c r="G466" s="1"/>
      <c r="H466" s="1"/>
      <c r="I466" s="1"/>
      <c r="J466" s="1"/>
      <c r="K466" s="1"/>
      <c r="L466" s="1"/>
      <c r="M466" s="1"/>
      <c r="N466" s="1"/>
      <c r="O466" s="1"/>
      <c r="P466" s="1"/>
      <c r="Q466" s="1"/>
      <c r="R466" s="1"/>
      <c r="S466" s="1"/>
      <c r="T466" s="1"/>
    </row>
    <row r="467" spans="1:20" ht="9.75" customHeight="1">
      <c r="A467" s="1"/>
      <c r="B467" s="1"/>
      <c r="C467" s="1"/>
      <c r="D467" s="1"/>
      <c r="E467" s="1"/>
      <c r="F467" s="1"/>
      <c r="G467" s="1"/>
      <c r="H467" s="1"/>
      <c r="I467" s="1"/>
      <c r="J467" s="1"/>
      <c r="K467" s="1"/>
      <c r="L467" s="1"/>
      <c r="M467" s="1"/>
      <c r="N467" s="1"/>
      <c r="O467" s="1"/>
      <c r="P467" s="1"/>
      <c r="Q467" s="1"/>
      <c r="R467" s="1"/>
      <c r="S467" s="1"/>
      <c r="T467" s="1"/>
    </row>
    <row r="468" spans="1:20" ht="9.75" customHeight="1">
      <c r="A468" s="1"/>
      <c r="B468" s="1"/>
      <c r="C468" s="1"/>
      <c r="D468" s="1"/>
      <c r="E468" s="1"/>
      <c r="F468" s="1"/>
      <c r="G468" s="1"/>
      <c r="H468" s="1"/>
      <c r="I468" s="1"/>
      <c r="J468" s="1"/>
      <c r="K468" s="1"/>
      <c r="L468" s="1"/>
      <c r="M468" s="1"/>
      <c r="N468" s="1"/>
      <c r="O468" s="1"/>
      <c r="P468" s="1"/>
      <c r="Q468" s="1"/>
      <c r="R468" s="1"/>
      <c r="S468" s="1"/>
      <c r="T468" s="1"/>
    </row>
    <row r="469" spans="1:20" ht="9.75" customHeight="1">
      <c r="A469" s="1"/>
      <c r="B469" s="1"/>
      <c r="C469" s="1"/>
      <c r="D469" s="1"/>
      <c r="E469" s="1"/>
      <c r="F469" s="1"/>
      <c r="G469" s="1"/>
      <c r="H469" s="1"/>
      <c r="I469" s="1"/>
      <c r="J469" s="1"/>
      <c r="K469" s="1"/>
      <c r="L469" s="1"/>
      <c r="M469" s="1"/>
      <c r="N469" s="1"/>
      <c r="O469" s="1"/>
      <c r="P469" s="1"/>
      <c r="Q469" s="1"/>
      <c r="R469" s="1"/>
      <c r="S469" s="1"/>
      <c r="T469" s="1"/>
    </row>
    <row r="470" spans="1:20" ht="9.75" customHeight="1">
      <c r="A470" s="1"/>
      <c r="B470" s="1"/>
      <c r="C470" s="1"/>
      <c r="D470" s="1"/>
      <c r="E470" s="1"/>
      <c r="F470" s="1"/>
      <c r="G470" s="1"/>
      <c r="H470" s="1"/>
      <c r="I470" s="1"/>
      <c r="J470" s="1"/>
      <c r="K470" s="1"/>
      <c r="L470" s="1"/>
      <c r="M470" s="1"/>
      <c r="N470" s="1"/>
      <c r="O470" s="1"/>
      <c r="P470" s="1"/>
      <c r="Q470" s="1"/>
      <c r="R470" s="1"/>
      <c r="S470" s="1"/>
      <c r="T470" s="1"/>
    </row>
    <row r="471" spans="1:20" ht="9.75" customHeight="1">
      <c r="A471" s="1"/>
      <c r="B471" s="1"/>
      <c r="C471" s="1"/>
      <c r="D471" s="1"/>
      <c r="E471" s="1"/>
      <c r="F471" s="1"/>
      <c r="G471" s="1"/>
      <c r="H471" s="1"/>
      <c r="I471" s="1"/>
      <c r="J471" s="1"/>
      <c r="K471" s="1"/>
      <c r="L471" s="1"/>
      <c r="M471" s="1"/>
      <c r="N471" s="1"/>
      <c r="O471" s="1"/>
      <c r="P471" s="1"/>
      <c r="Q471" s="1"/>
      <c r="R471" s="1"/>
      <c r="S471" s="1"/>
      <c r="T471" s="1"/>
    </row>
    <row r="472" spans="1:20" ht="9.75" customHeight="1">
      <c r="A472" s="1"/>
      <c r="B472" s="1"/>
      <c r="C472" s="1"/>
      <c r="D472" s="1"/>
      <c r="E472" s="1"/>
      <c r="F472" s="1"/>
      <c r="G472" s="1"/>
      <c r="H472" s="1"/>
      <c r="I472" s="1"/>
      <c r="J472" s="1"/>
      <c r="K472" s="1"/>
      <c r="L472" s="1"/>
      <c r="M472" s="1"/>
      <c r="N472" s="1"/>
      <c r="O472" s="1"/>
      <c r="P472" s="1"/>
      <c r="Q472" s="1"/>
      <c r="R472" s="1"/>
      <c r="S472" s="1"/>
      <c r="T472" s="1"/>
    </row>
    <row r="473" spans="1:20" ht="9.75" customHeight="1">
      <c r="A473" s="1"/>
      <c r="B473" s="1"/>
      <c r="C473" s="1"/>
      <c r="D473" s="1"/>
      <c r="E473" s="1"/>
      <c r="F473" s="1"/>
      <c r="G473" s="1"/>
      <c r="H473" s="1"/>
      <c r="I473" s="1"/>
      <c r="J473" s="1"/>
      <c r="K473" s="1"/>
      <c r="L473" s="1"/>
      <c r="M473" s="1"/>
      <c r="N473" s="1"/>
      <c r="O473" s="1"/>
      <c r="P473" s="1"/>
      <c r="Q473" s="1"/>
      <c r="R473" s="1"/>
      <c r="S473" s="1"/>
      <c r="T473" s="1"/>
    </row>
    <row r="474" spans="1:20" ht="9.75" customHeight="1">
      <c r="A474" s="1"/>
      <c r="B474" s="1"/>
      <c r="C474" s="1"/>
      <c r="D474" s="1"/>
      <c r="E474" s="1"/>
      <c r="F474" s="1"/>
      <c r="G474" s="1"/>
      <c r="H474" s="1"/>
      <c r="I474" s="1"/>
      <c r="J474" s="1"/>
      <c r="K474" s="1"/>
      <c r="L474" s="1"/>
      <c r="M474" s="1"/>
      <c r="N474" s="1"/>
      <c r="O474" s="1"/>
      <c r="P474" s="1"/>
      <c r="Q474" s="1"/>
      <c r="R474" s="1"/>
      <c r="S474" s="1"/>
      <c r="T474" s="1"/>
    </row>
    <row r="475" spans="1:20" ht="9.75" customHeight="1">
      <c r="A475" s="1"/>
      <c r="B475" s="1"/>
      <c r="C475" s="1"/>
      <c r="D475" s="1"/>
      <c r="E475" s="1"/>
      <c r="F475" s="1"/>
      <c r="G475" s="1"/>
      <c r="H475" s="1"/>
      <c r="I475" s="1"/>
      <c r="J475" s="1"/>
      <c r="K475" s="1"/>
      <c r="L475" s="1"/>
      <c r="M475" s="1"/>
      <c r="N475" s="1"/>
      <c r="O475" s="1"/>
      <c r="P475" s="1"/>
      <c r="Q475" s="1"/>
      <c r="R475" s="1"/>
      <c r="S475" s="1"/>
      <c r="T475" s="1"/>
    </row>
    <row r="476" spans="1:20" ht="9.75" customHeight="1">
      <c r="A476" s="1"/>
      <c r="B476" s="1"/>
      <c r="C476" s="1"/>
      <c r="D476" s="1"/>
      <c r="E476" s="1"/>
      <c r="F476" s="1"/>
      <c r="G476" s="1"/>
      <c r="H476" s="1"/>
      <c r="I476" s="1"/>
      <c r="J476" s="1"/>
      <c r="K476" s="1"/>
      <c r="L476" s="1"/>
      <c r="M476" s="1"/>
      <c r="N476" s="1"/>
      <c r="O476" s="1"/>
      <c r="P476" s="1"/>
      <c r="Q476" s="1"/>
      <c r="R476" s="1"/>
      <c r="S476" s="1"/>
      <c r="T476" s="1"/>
    </row>
    <row r="477" spans="1:20" ht="9.75" customHeight="1">
      <c r="A477" s="1"/>
      <c r="B477" s="1"/>
      <c r="C477" s="1"/>
      <c r="D477" s="1"/>
      <c r="E477" s="1"/>
      <c r="F477" s="1"/>
      <c r="G477" s="1"/>
      <c r="H477" s="1"/>
      <c r="I477" s="1"/>
      <c r="J477" s="1"/>
      <c r="K477" s="1"/>
      <c r="L477" s="1"/>
      <c r="M477" s="1"/>
      <c r="N477" s="1"/>
      <c r="O477" s="1"/>
      <c r="P477" s="1"/>
      <c r="Q477" s="1"/>
      <c r="R477" s="1"/>
      <c r="S477" s="1"/>
      <c r="T477" s="1"/>
    </row>
    <row r="478" spans="1:20" ht="9.75" customHeight="1">
      <c r="A478" s="1"/>
      <c r="B478" s="1"/>
      <c r="C478" s="1"/>
      <c r="D478" s="1"/>
      <c r="E478" s="1"/>
      <c r="F478" s="1"/>
      <c r="G478" s="1"/>
      <c r="H478" s="1"/>
      <c r="I478" s="1"/>
      <c r="J478" s="1"/>
      <c r="K478" s="1"/>
      <c r="L478" s="1"/>
      <c r="M478" s="1"/>
      <c r="N478" s="1"/>
      <c r="O478" s="1"/>
      <c r="P478" s="1"/>
      <c r="Q478" s="1"/>
      <c r="R478" s="1"/>
      <c r="S478" s="1"/>
      <c r="T478" s="1"/>
    </row>
    <row r="479" spans="1:20" ht="9.75" customHeight="1">
      <c r="A479" s="1"/>
      <c r="B479" s="1"/>
      <c r="C479" s="1"/>
      <c r="D479" s="1"/>
      <c r="E479" s="1"/>
      <c r="F479" s="1"/>
      <c r="G479" s="1"/>
      <c r="H479" s="1"/>
      <c r="I479" s="1"/>
      <c r="J479" s="1"/>
      <c r="K479" s="1"/>
      <c r="L479" s="1"/>
      <c r="M479" s="1"/>
      <c r="N479" s="1"/>
      <c r="O479" s="1"/>
      <c r="P479" s="1"/>
      <c r="Q479" s="1"/>
      <c r="R479" s="1"/>
      <c r="S479" s="1"/>
      <c r="T479" s="1"/>
    </row>
    <row r="480" spans="1:20" ht="9.75" customHeight="1">
      <c r="A480" s="1"/>
      <c r="B480" s="1"/>
      <c r="C480" s="1"/>
      <c r="D480" s="1"/>
      <c r="E480" s="1"/>
      <c r="F480" s="1"/>
      <c r="G480" s="1"/>
      <c r="H480" s="1"/>
      <c r="I480" s="1"/>
      <c r="J480" s="1"/>
      <c r="K480" s="1"/>
      <c r="L480" s="1"/>
      <c r="M480" s="1"/>
      <c r="N480" s="1"/>
      <c r="O480" s="1"/>
      <c r="P480" s="1"/>
      <c r="Q480" s="1"/>
      <c r="R480" s="1"/>
      <c r="S480" s="1"/>
      <c r="T480" s="1"/>
    </row>
    <row r="481" spans="1:20" ht="9.75" customHeight="1">
      <c r="A481" s="1"/>
      <c r="B481" s="1"/>
      <c r="C481" s="1"/>
      <c r="D481" s="1"/>
      <c r="E481" s="1"/>
      <c r="F481" s="1"/>
      <c r="G481" s="1"/>
      <c r="H481" s="1"/>
      <c r="I481" s="1"/>
      <c r="J481" s="1"/>
      <c r="K481" s="1"/>
      <c r="L481" s="1"/>
      <c r="M481" s="1"/>
      <c r="N481" s="1"/>
      <c r="O481" s="1"/>
      <c r="P481" s="1"/>
      <c r="Q481" s="1"/>
      <c r="R481" s="1"/>
      <c r="S481" s="1"/>
      <c r="T481" s="1"/>
    </row>
    <row r="482" spans="1:20" ht="9.75" customHeight="1">
      <c r="A482" s="1"/>
      <c r="B482" s="1"/>
      <c r="C482" s="1"/>
      <c r="D482" s="1"/>
      <c r="E482" s="1"/>
      <c r="F482" s="1"/>
      <c r="G482" s="1"/>
      <c r="H482" s="1"/>
      <c r="I482" s="1"/>
      <c r="J482" s="1"/>
      <c r="K482" s="1"/>
      <c r="L482" s="1"/>
      <c r="M482" s="1"/>
      <c r="N482" s="1"/>
      <c r="O482" s="1"/>
      <c r="P482" s="1"/>
      <c r="Q482" s="1"/>
      <c r="R482" s="1"/>
      <c r="S482" s="1"/>
      <c r="T482" s="1"/>
    </row>
    <row r="483" spans="1:20" ht="9.75" customHeight="1">
      <c r="A483" s="1"/>
      <c r="B483" s="1"/>
      <c r="C483" s="1"/>
      <c r="D483" s="1"/>
      <c r="E483" s="1"/>
      <c r="F483" s="1"/>
      <c r="G483" s="1"/>
      <c r="H483" s="1"/>
      <c r="I483" s="1"/>
      <c r="J483" s="1"/>
      <c r="K483" s="1"/>
      <c r="L483" s="1"/>
      <c r="M483" s="1"/>
      <c r="N483" s="1"/>
      <c r="O483" s="1"/>
      <c r="P483" s="1"/>
      <c r="Q483" s="1"/>
      <c r="R483" s="1"/>
      <c r="S483" s="1"/>
      <c r="T483" s="1"/>
    </row>
    <row r="484" spans="1:20" ht="9.75" customHeight="1">
      <c r="A484" s="1"/>
      <c r="B484" s="1"/>
      <c r="C484" s="1"/>
      <c r="D484" s="1"/>
      <c r="E484" s="1"/>
      <c r="F484" s="1"/>
      <c r="G484" s="1"/>
      <c r="H484" s="1"/>
      <c r="I484" s="1"/>
      <c r="J484" s="1"/>
      <c r="K484" s="1"/>
      <c r="L484" s="1"/>
      <c r="M484" s="1"/>
      <c r="N484" s="1"/>
      <c r="O484" s="1"/>
      <c r="P484" s="1"/>
      <c r="Q484" s="1"/>
      <c r="R484" s="1"/>
      <c r="S484" s="1"/>
      <c r="T484" s="1"/>
    </row>
    <row r="485" spans="1:20" ht="9.75" customHeight="1">
      <c r="A485" s="1"/>
      <c r="B485" s="1"/>
      <c r="C485" s="1"/>
      <c r="D485" s="1"/>
      <c r="E485" s="1"/>
      <c r="F485" s="1"/>
      <c r="G485" s="1"/>
      <c r="H485" s="1"/>
      <c r="I485" s="1"/>
      <c r="J485" s="1"/>
      <c r="K485" s="1"/>
      <c r="L485" s="1"/>
      <c r="M485" s="1"/>
      <c r="N485" s="1"/>
      <c r="O485" s="1"/>
      <c r="P485" s="1"/>
      <c r="Q485" s="1"/>
      <c r="R485" s="1"/>
      <c r="S485" s="1"/>
      <c r="T485" s="1"/>
    </row>
    <row r="486" spans="1:20" ht="9.75" customHeight="1">
      <c r="A486" s="1"/>
      <c r="B486" s="1"/>
      <c r="C486" s="1"/>
      <c r="D486" s="1"/>
      <c r="E486" s="1"/>
      <c r="F486" s="1"/>
      <c r="G486" s="1"/>
      <c r="H486" s="1"/>
      <c r="I486" s="1"/>
      <c r="J486" s="1"/>
      <c r="K486" s="1"/>
      <c r="L486" s="1"/>
      <c r="M486" s="1"/>
      <c r="N486" s="1"/>
      <c r="O486" s="1"/>
      <c r="P486" s="1"/>
      <c r="Q486" s="1"/>
      <c r="R486" s="1"/>
      <c r="S486" s="1"/>
      <c r="T486" s="1"/>
    </row>
    <row r="487" spans="1:20" ht="9.75" customHeight="1">
      <c r="A487" s="1"/>
      <c r="B487" s="1"/>
      <c r="C487" s="1"/>
      <c r="D487" s="1"/>
      <c r="E487" s="1"/>
      <c r="F487" s="1"/>
      <c r="G487" s="1"/>
      <c r="H487" s="1"/>
      <c r="I487" s="1"/>
      <c r="J487" s="1"/>
      <c r="K487" s="1"/>
      <c r="L487" s="1"/>
      <c r="M487" s="1"/>
      <c r="N487" s="1"/>
      <c r="O487" s="1"/>
      <c r="P487" s="1"/>
      <c r="Q487" s="1"/>
      <c r="R487" s="1"/>
      <c r="S487" s="1"/>
      <c r="T487" s="1"/>
    </row>
    <row r="488" spans="1:20" ht="9.75" customHeight="1">
      <c r="A488" s="1"/>
      <c r="B488" s="1"/>
      <c r="C488" s="1"/>
      <c r="D488" s="1"/>
      <c r="E488" s="1"/>
      <c r="F488" s="1"/>
      <c r="G488" s="1"/>
      <c r="H488" s="1"/>
      <c r="I488" s="1"/>
      <c r="J488" s="1"/>
      <c r="K488" s="1"/>
      <c r="L488" s="1"/>
      <c r="M488" s="1"/>
      <c r="N488" s="1"/>
      <c r="O488" s="1"/>
      <c r="P488" s="1"/>
      <c r="Q488" s="1"/>
      <c r="R488" s="1"/>
      <c r="S488" s="1"/>
      <c r="T488" s="1"/>
    </row>
    <row r="489" spans="1:20" ht="9.75" customHeight="1">
      <c r="A489" s="1"/>
      <c r="B489" s="1"/>
      <c r="C489" s="1"/>
      <c r="D489" s="1"/>
      <c r="E489" s="1"/>
      <c r="F489" s="1"/>
      <c r="G489" s="1"/>
      <c r="H489" s="1"/>
      <c r="I489" s="1"/>
      <c r="J489" s="1"/>
      <c r="K489" s="1"/>
      <c r="L489" s="1"/>
      <c r="M489" s="1"/>
      <c r="N489" s="1"/>
      <c r="O489" s="1"/>
      <c r="P489" s="1"/>
      <c r="Q489" s="1"/>
      <c r="R489" s="1"/>
      <c r="S489" s="1"/>
      <c r="T489" s="1"/>
    </row>
    <row r="490" spans="1:20" ht="9.75" customHeight="1">
      <c r="A490" s="1"/>
      <c r="B490" s="1"/>
      <c r="C490" s="1"/>
      <c r="D490" s="1"/>
      <c r="E490" s="1"/>
      <c r="F490" s="1"/>
      <c r="G490" s="1"/>
      <c r="H490" s="1"/>
      <c r="I490" s="1"/>
      <c r="J490" s="1"/>
      <c r="K490" s="1"/>
      <c r="L490" s="1"/>
      <c r="M490" s="1"/>
      <c r="N490" s="1"/>
      <c r="O490" s="1"/>
      <c r="P490" s="1"/>
      <c r="Q490" s="1"/>
      <c r="R490" s="1"/>
      <c r="S490" s="1"/>
      <c r="T490" s="1"/>
    </row>
    <row r="491" spans="1:20" ht="9.75" customHeight="1">
      <c r="A491" s="1"/>
      <c r="B491" s="1"/>
      <c r="C491" s="1"/>
      <c r="D491" s="1"/>
      <c r="E491" s="1"/>
      <c r="F491" s="1"/>
      <c r="G491" s="1"/>
      <c r="H491" s="1"/>
      <c r="I491" s="1"/>
      <c r="J491" s="1"/>
      <c r="K491" s="1"/>
      <c r="L491" s="1"/>
      <c r="M491" s="1"/>
      <c r="N491" s="1"/>
      <c r="O491" s="1"/>
      <c r="P491" s="1"/>
      <c r="Q491" s="1"/>
      <c r="R491" s="1"/>
      <c r="S491" s="1"/>
      <c r="T491" s="1"/>
    </row>
    <row r="492" spans="1:20" ht="9.75" customHeight="1">
      <c r="A492" s="1"/>
      <c r="B492" s="1"/>
      <c r="C492" s="1"/>
      <c r="D492" s="1"/>
      <c r="E492" s="1"/>
      <c r="F492" s="1"/>
      <c r="G492" s="1"/>
      <c r="H492" s="1"/>
      <c r="I492" s="1"/>
      <c r="J492" s="1"/>
      <c r="K492" s="1"/>
      <c r="L492" s="1"/>
      <c r="M492" s="1"/>
      <c r="N492" s="1"/>
      <c r="O492" s="1"/>
      <c r="P492" s="1"/>
      <c r="Q492" s="1"/>
      <c r="R492" s="1"/>
      <c r="S492" s="1"/>
      <c r="T492" s="1"/>
    </row>
    <row r="493" spans="1:20" ht="9.75" customHeight="1">
      <c r="A493" s="1"/>
      <c r="B493" s="1"/>
      <c r="C493" s="1"/>
      <c r="D493" s="1"/>
      <c r="E493" s="1"/>
      <c r="F493" s="1"/>
      <c r="G493" s="1"/>
      <c r="H493" s="1"/>
      <c r="I493" s="1"/>
      <c r="J493" s="1"/>
      <c r="K493" s="1"/>
      <c r="L493" s="1"/>
      <c r="M493" s="1"/>
      <c r="N493" s="1"/>
      <c r="O493" s="1"/>
      <c r="P493" s="1"/>
      <c r="Q493" s="1"/>
      <c r="R493" s="1"/>
      <c r="S493" s="1"/>
      <c r="T493" s="1"/>
    </row>
    <row r="494" spans="1:20" ht="9.75" customHeight="1">
      <c r="A494" s="1"/>
      <c r="B494" s="1"/>
      <c r="C494" s="1"/>
      <c r="D494" s="1"/>
      <c r="E494" s="1"/>
      <c r="F494" s="1"/>
      <c r="G494" s="1"/>
      <c r="H494" s="1"/>
      <c r="I494" s="1"/>
      <c r="J494" s="1"/>
      <c r="K494" s="1"/>
      <c r="L494" s="1"/>
      <c r="M494" s="1"/>
      <c r="N494" s="1"/>
      <c r="O494" s="1"/>
      <c r="P494" s="1"/>
      <c r="Q494" s="1"/>
      <c r="R494" s="1"/>
      <c r="S494" s="1"/>
      <c r="T494" s="1"/>
    </row>
    <row r="495" spans="1:20" ht="9.75" customHeight="1">
      <c r="A495" s="1"/>
      <c r="B495" s="1"/>
      <c r="C495" s="1"/>
      <c r="D495" s="1"/>
      <c r="E495" s="1"/>
      <c r="F495" s="1"/>
      <c r="G495" s="1"/>
      <c r="H495" s="1"/>
      <c r="I495" s="1"/>
      <c r="J495" s="1"/>
      <c r="K495" s="1"/>
      <c r="L495" s="1"/>
      <c r="M495" s="1"/>
      <c r="N495" s="1"/>
      <c r="O495" s="1"/>
      <c r="P495" s="1"/>
      <c r="Q495" s="1"/>
      <c r="R495" s="1"/>
      <c r="S495" s="1"/>
      <c r="T495" s="1"/>
    </row>
    <row r="496" spans="1:20" ht="9.75" customHeight="1">
      <c r="A496" s="1"/>
      <c r="B496" s="1"/>
      <c r="C496" s="1"/>
      <c r="D496" s="1"/>
      <c r="E496" s="1"/>
      <c r="F496" s="1"/>
      <c r="G496" s="1"/>
      <c r="H496" s="1"/>
      <c r="I496" s="1"/>
      <c r="J496" s="1"/>
      <c r="K496" s="1"/>
      <c r="L496" s="1"/>
      <c r="M496" s="1"/>
      <c r="N496" s="1"/>
      <c r="O496" s="1"/>
      <c r="P496" s="1"/>
      <c r="Q496" s="1"/>
      <c r="R496" s="1"/>
      <c r="S496" s="1"/>
      <c r="T496" s="1"/>
    </row>
    <row r="497" spans="1:20" ht="9.75" customHeight="1">
      <c r="A497" s="1"/>
      <c r="B497" s="1"/>
      <c r="C497" s="1"/>
      <c r="D497" s="1"/>
      <c r="E497" s="1"/>
      <c r="F497" s="1"/>
      <c r="G497" s="1"/>
      <c r="H497" s="1"/>
      <c r="I497" s="1"/>
      <c r="J497" s="1"/>
      <c r="K497" s="1"/>
      <c r="L497" s="1"/>
      <c r="M497" s="1"/>
      <c r="N497" s="1"/>
      <c r="O497" s="1"/>
      <c r="P497" s="1"/>
      <c r="Q497" s="1"/>
      <c r="R497" s="1"/>
      <c r="S497" s="1"/>
      <c r="T497" s="1"/>
    </row>
    <row r="498" spans="1:20" ht="9.75" customHeight="1">
      <c r="A498" s="1"/>
      <c r="B498" s="1"/>
      <c r="C498" s="1"/>
      <c r="D498" s="1"/>
      <c r="E498" s="1"/>
      <c r="F498" s="1"/>
      <c r="G498" s="1"/>
      <c r="H498" s="1"/>
      <c r="I498" s="1"/>
      <c r="J498" s="1"/>
      <c r="K498" s="1"/>
      <c r="L498" s="1"/>
      <c r="M498" s="1"/>
      <c r="N498" s="1"/>
      <c r="O498" s="1"/>
      <c r="P498" s="1"/>
      <c r="Q498" s="1"/>
      <c r="R498" s="1"/>
      <c r="S498" s="1"/>
      <c r="T498" s="1"/>
    </row>
    <row r="499" spans="1:20" ht="9.75" customHeight="1">
      <c r="A499" s="1"/>
      <c r="B499" s="1"/>
      <c r="C499" s="1"/>
      <c r="D499" s="1"/>
      <c r="E499" s="1"/>
      <c r="F499" s="1"/>
      <c r="G499" s="1"/>
      <c r="H499" s="1"/>
      <c r="I499" s="1"/>
      <c r="J499" s="1"/>
      <c r="K499" s="1"/>
      <c r="L499" s="1"/>
      <c r="M499" s="1"/>
      <c r="N499" s="1"/>
      <c r="O499" s="1"/>
      <c r="P499" s="1"/>
      <c r="Q499" s="1"/>
      <c r="R499" s="1"/>
      <c r="S499" s="1"/>
      <c r="T499" s="1"/>
    </row>
    <row r="500" spans="1:20" ht="9.75" customHeight="1">
      <c r="A500" s="1"/>
      <c r="B500" s="1"/>
      <c r="C500" s="1"/>
      <c r="D500" s="1"/>
      <c r="E500" s="1"/>
      <c r="F500" s="1"/>
      <c r="G500" s="1"/>
      <c r="H500" s="1"/>
      <c r="I500" s="1"/>
      <c r="J500" s="1"/>
      <c r="K500" s="1"/>
      <c r="L500" s="1"/>
      <c r="M500" s="1"/>
      <c r="N500" s="1"/>
      <c r="O500" s="1"/>
      <c r="P500" s="1"/>
      <c r="Q500" s="1"/>
      <c r="R500" s="1"/>
      <c r="S500" s="1"/>
      <c r="T500" s="1"/>
    </row>
    <row r="501" spans="1:20" ht="9.75" customHeight="1">
      <c r="A501" s="1"/>
      <c r="B501" s="1"/>
      <c r="C501" s="1"/>
      <c r="D501" s="1"/>
      <c r="E501" s="1"/>
      <c r="F501" s="1"/>
      <c r="G501" s="1"/>
      <c r="H501" s="1"/>
      <c r="I501" s="1"/>
      <c r="J501" s="1"/>
      <c r="K501" s="1"/>
      <c r="L501" s="1"/>
      <c r="M501" s="1"/>
      <c r="N501" s="1"/>
      <c r="O501" s="1"/>
      <c r="P501" s="1"/>
      <c r="Q501" s="1"/>
      <c r="R501" s="1"/>
      <c r="S501" s="1"/>
      <c r="T501" s="1"/>
    </row>
    <row r="502" spans="1:20" ht="9.75" customHeight="1">
      <c r="A502" s="1"/>
      <c r="B502" s="1"/>
      <c r="C502" s="1"/>
      <c r="D502" s="1"/>
      <c r="E502" s="1"/>
      <c r="F502" s="1"/>
      <c r="G502" s="1"/>
      <c r="H502" s="1"/>
      <c r="I502" s="1"/>
      <c r="J502" s="1"/>
      <c r="K502" s="1"/>
      <c r="L502" s="1"/>
      <c r="M502" s="1"/>
      <c r="N502" s="1"/>
      <c r="O502" s="1"/>
      <c r="P502" s="1"/>
      <c r="Q502" s="1"/>
      <c r="R502" s="1"/>
      <c r="S502" s="1"/>
      <c r="T502" s="1"/>
    </row>
    <row r="503" spans="1:20" ht="9.75" customHeight="1">
      <c r="A503" s="1"/>
      <c r="B503" s="1"/>
      <c r="C503" s="1"/>
      <c r="D503" s="1"/>
      <c r="E503" s="1"/>
      <c r="F503" s="1"/>
      <c r="G503" s="1"/>
      <c r="H503" s="1"/>
      <c r="I503" s="1"/>
      <c r="J503" s="1"/>
      <c r="K503" s="1"/>
      <c r="L503" s="1"/>
      <c r="M503" s="1"/>
      <c r="N503" s="1"/>
      <c r="O503" s="1"/>
      <c r="P503" s="1"/>
      <c r="Q503" s="1"/>
      <c r="R503" s="1"/>
      <c r="S503" s="1"/>
      <c r="T503" s="1"/>
    </row>
    <row r="504" spans="1:20" ht="9.75" customHeight="1">
      <c r="A504" s="1"/>
      <c r="B504" s="1"/>
      <c r="C504" s="1"/>
      <c r="D504" s="1"/>
      <c r="E504" s="1"/>
      <c r="F504" s="1"/>
      <c r="G504" s="1"/>
      <c r="H504" s="1"/>
      <c r="I504" s="1"/>
      <c r="J504" s="1"/>
      <c r="K504" s="1"/>
      <c r="L504" s="1"/>
      <c r="M504" s="1"/>
      <c r="N504" s="1"/>
      <c r="O504" s="1"/>
      <c r="P504" s="1"/>
      <c r="Q504" s="1"/>
      <c r="R504" s="1"/>
      <c r="S504" s="1"/>
      <c r="T504" s="1"/>
    </row>
    <row r="505" spans="1:20" ht="9.75" customHeight="1">
      <c r="A505" s="1"/>
      <c r="B505" s="1"/>
      <c r="C505" s="1"/>
      <c r="D505" s="1"/>
      <c r="E505" s="1"/>
      <c r="F505" s="1"/>
      <c r="G505" s="1"/>
      <c r="H505" s="1"/>
      <c r="I505" s="1"/>
      <c r="J505" s="1"/>
      <c r="K505" s="1"/>
      <c r="L505" s="1"/>
      <c r="M505" s="1"/>
      <c r="N505" s="1"/>
      <c r="O505" s="1"/>
      <c r="P505" s="1"/>
      <c r="Q505" s="1"/>
      <c r="R505" s="1"/>
      <c r="S505" s="1"/>
      <c r="T505" s="1"/>
    </row>
    <row r="506" spans="1:20" ht="9.75" customHeight="1">
      <c r="A506" s="1"/>
      <c r="B506" s="1"/>
      <c r="C506" s="1"/>
      <c r="D506" s="1"/>
      <c r="E506" s="1"/>
      <c r="F506" s="1"/>
      <c r="G506" s="1"/>
      <c r="H506" s="1"/>
      <c r="I506" s="1"/>
      <c r="J506" s="1"/>
      <c r="K506" s="1"/>
      <c r="L506" s="1"/>
      <c r="M506" s="1"/>
      <c r="N506" s="1"/>
      <c r="O506" s="1"/>
      <c r="P506" s="1"/>
      <c r="Q506" s="1"/>
      <c r="R506" s="1"/>
      <c r="S506" s="1"/>
      <c r="T506" s="1"/>
    </row>
    <row r="507" spans="1:20" ht="9.75" customHeight="1">
      <c r="A507" s="1"/>
      <c r="B507" s="1"/>
      <c r="C507" s="1"/>
      <c r="D507" s="1"/>
      <c r="E507" s="1"/>
      <c r="F507" s="1"/>
      <c r="G507" s="1"/>
      <c r="H507" s="1"/>
      <c r="I507" s="1"/>
      <c r="J507" s="1"/>
      <c r="K507" s="1"/>
      <c r="L507" s="1"/>
      <c r="M507" s="1"/>
      <c r="N507" s="1"/>
      <c r="O507" s="1"/>
      <c r="P507" s="1"/>
      <c r="Q507" s="1"/>
      <c r="R507" s="1"/>
      <c r="S507" s="1"/>
      <c r="T507" s="1"/>
    </row>
    <row r="508" spans="1:20" ht="9.75" customHeight="1">
      <c r="A508" s="1"/>
      <c r="B508" s="1"/>
      <c r="C508" s="1"/>
      <c r="D508" s="1"/>
      <c r="E508" s="1"/>
      <c r="F508" s="1"/>
      <c r="G508" s="1"/>
      <c r="H508" s="1"/>
      <c r="I508" s="1"/>
      <c r="J508" s="1"/>
      <c r="K508" s="1"/>
      <c r="L508" s="1"/>
      <c r="M508" s="1"/>
      <c r="N508" s="1"/>
      <c r="O508" s="1"/>
      <c r="P508" s="1"/>
      <c r="Q508" s="1"/>
      <c r="R508" s="1"/>
      <c r="S508" s="1"/>
      <c r="T508" s="1"/>
    </row>
    <row r="509" spans="1:20" ht="9.75" customHeight="1">
      <c r="A509" s="1"/>
      <c r="B509" s="1"/>
      <c r="C509" s="1"/>
      <c r="D509" s="1"/>
      <c r="E509" s="1"/>
      <c r="F509" s="1"/>
      <c r="G509" s="1"/>
      <c r="H509" s="1"/>
      <c r="I509" s="1"/>
      <c r="J509" s="1"/>
      <c r="K509" s="1"/>
      <c r="L509" s="1"/>
      <c r="M509" s="1"/>
      <c r="N509" s="1"/>
      <c r="O509" s="1"/>
      <c r="P509" s="1"/>
      <c r="Q509" s="1"/>
      <c r="R509" s="1"/>
      <c r="S509" s="1"/>
      <c r="T509" s="1"/>
    </row>
    <row r="510" spans="1:20" ht="9.75" customHeight="1">
      <c r="A510" s="1"/>
      <c r="B510" s="1"/>
      <c r="C510" s="1"/>
      <c r="D510" s="1"/>
      <c r="E510" s="1"/>
      <c r="F510" s="1"/>
      <c r="G510" s="1"/>
      <c r="H510" s="1"/>
      <c r="I510" s="1"/>
      <c r="J510" s="1"/>
      <c r="K510" s="1"/>
      <c r="L510" s="1"/>
      <c r="M510" s="1"/>
      <c r="N510" s="1"/>
      <c r="O510" s="1"/>
      <c r="P510" s="1"/>
      <c r="Q510" s="1"/>
      <c r="R510" s="1"/>
      <c r="S510" s="1"/>
      <c r="T510" s="1"/>
    </row>
    <row r="511" spans="1:20" ht="9.75" customHeight="1">
      <c r="A511" s="1"/>
      <c r="B511" s="1"/>
      <c r="C511" s="1"/>
      <c r="D511" s="1"/>
      <c r="E511" s="1"/>
      <c r="F511" s="1"/>
      <c r="G511" s="1"/>
      <c r="H511" s="1"/>
      <c r="I511" s="1"/>
      <c r="J511" s="1"/>
      <c r="K511" s="1"/>
      <c r="L511" s="1"/>
      <c r="M511" s="1"/>
      <c r="N511" s="1"/>
      <c r="O511" s="1"/>
      <c r="P511" s="1"/>
      <c r="Q511" s="1"/>
      <c r="R511" s="1"/>
      <c r="S511" s="1"/>
      <c r="T511" s="1"/>
    </row>
    <row r="512" spans="1:20" ht="9.75" customHeight="1">
      <c r="A512" s="1"/>
      <c r="B512" s="1"/>
      <c r="C512" s="1"/>
      <c r="D512" s="1"/>
      <c r="E512" s="1"/>
      <c r="F512" s="1"/>
      <c r="G512" s="1"/>
      <c r="H512" s="1"/>
      <c r="I512" s="1"/>
      <c r="J512" s="1"/>
      <c r="K512" s="1"/>
      <c r="L512" s="1"/>
      <c r="M512" s="1"/>
      <c r="N512" s="1"/>
      <c r="O512" s="1"/>
      <c r="P512" s="1"/>
      <c r="Q512" s="1"/>
      <c r="R512" s="1"/>
      <c r="S512" s="1"/>
      <c r="T512" s="1"/>
    </row>
    <row r="513" spans="1:20" ht="9.75" customHeight="1">
      <c r="A513" s="1"/>
      <c r="B513" s="1"/>
      <c r="C513" s="1"/>
      <c r="D513" s="1"/>
      <c r="E513" s="1"/>
      <c r="F513" s="1"/>
      <c r="G513" s="1"/>
      <c r="H513" s="1"/>
      <c r="I513" s="1"/>
      <c r="J513" s="1"/>
      <c r="K513" s="1"/>
      <c r="L513" s="1"/>
      <c r="M513" s="1"/>
      <c r="N513" s="1"/>
      <c r="O513" s="1"/>
      <c r="P513" s="1"/>
      <c r="Q513" s="1"/>
      <c r="R513" s="1"/>
      <c r="S513" s="1"/>
      <c r="T513" s="1"/>
    </row>
    <row r="514" spans="1:20" ht="9.75" customHeight="1">
      <c r="A514" s="1"/>
      <c r="B514" s="1"/>
      <c r="C514" s="1"/>
      <c r="D514" s="1"/>
      <c r="E514" s="1"/>
      <c r="F514" s="1"/>
      <c r="G514" s="1"/>
      <c r="H514" s="1"/>
      <c r="I514" s="1"/>
      <c r="J514" s="1"/>
      <c r="K514" s="1"/>
      <c r="L514" s="1"/>
      <c r="M514" s="1"/>
      <c r="N514" s="1"/>
      <c r="O514" s="1"/>
      <c r="P514" s="1"/>
      <c r="Q514" s="1"/>
      <c r="R514" s="1"/>
      <c r="S514" s="1"/>
      <c r="T514" s="1"/>
    </row>
    <row r="515" spans="1:20" ht="9.75" customHeight="1">
      <c r="A515" s="1"/>
      <c r="B515" s="1"/>
      <c r="C515" s="1"/>
      <c r="D515" s="1"/>
      <c r="E515" s="1"/>
      <c r="F515" s="1"/>
      <c r="G515" s="1"/>
      <c r="H515" s="1"/>
      <c r="I515" s="1"/>
      <c r="J515" s="1"/>
      <c r="K515" s="1"/>
      <c r="L515" s="1"/>
      <c r="M515" s="1"/>
      <c r="N515" s="1"/>
      <c r="O515" s="1"/>
      <c r="P515" s="1"/>
      <c r="Q515" s="1"/>
      <c r="R515" s="1"/>
      <c r="S515" s="1"/>
      <c r="T515" s="1"/>
    </row>
    <row r="516" spans="1:20" ht="9.75" customHeight="1">
      <c r="A516" s="1"/>
      <c r="B516" s="1"/>
      <c r="C516" s="1"/>
      <c r="D516" s="1"/>
      <c r="E516" s="1"/>
      <c r="F516" s="1"/>
      <c r="G516" s="1"/>
      <c r="H516" s="1"/>
      <c r="I516" s="1"/>
      <c r="J516" s="1"/>
      <c r="K516" s="1"/>
      <c r="L516" s="1"/>
      <c r="M516" s="1"/>
      <c r="N516" s="1"/>
      <c r="O516" s="1"/>
      <c r="P516" s="1"/>
      <c r="Q516" s="1"/>
      <c r="R516" s="1"/>
      <c r="S516" s="1"/>
      <c r="T516" s="1"/>
    </row>
    <row r="517" spans="1:20" ht="9.75" customHeight="1">
      <c r="A517" s="1"/>
      <c r="B517" s="1"/>
      <c r="C517" s="1"/>
      <c r="D517" s="1"/>
      <c r="E517" s="1"/>
      <c r="F517" s="1"/>
      <c r="G517" s="1"/>
      <c r="H517" s="1"/>
      <c r="I517" s="1"/>
      <c r="J517" s="1"/>
      <c r="K517" s="1"/>
      <c r="L517" s="1"/>
      <c r="M517" s="1"/>
      <c r="N517" s="1"/>
      <c r="O517" s="1"/>
      <c r="P517" s="1"/>
      <c r="Q517" s="1"/>
      <c r="R517" s="1"/>
      <c r="S517" s="1"/>
      <c r="T517" s="1"/>
    </row>
    <row r="518" spans="1:20" ht="9.75" customHeight="1">
      <c r="A518" s="1"/>
      <c r="B518" s="1"/>
      <c r="C518" s="1"/>
      <c r="D518" s="1"/>
      <c r="E518" s="1"/>
      <c r="F518" s="1"/>
      <c r="G518" s="1"/>
      <c r="H518" s="1"/>
      <c r="I518" s="1"/>
      <c r="J518" s="1"/>
      <c r="K518" s="1"/>
      <c r="L518" s="1"/>
      <c r="M518" s="1"/>
      <c r="N518" s="1"/>
      <c r="O518" s="1"/>
      <c r="P518" s="1"/>
      <c r="Q518" s="1"/>
      <c r="R518" s="1"/>
      <c r="S518" s="1"/>
      <c r="T518" s="1"/>
    </row>
    <row r="519" spans="1:20" ht="9.75" customHeight="1">
      <c r="A519" s="1"/>
      <c r="B519" s="1"/>
      <c r="C519" s="1"/>
      <c r="D519" s="1"/>
      <c r="E519" s="1"/>
      <c r="F519" s="1"/>
      <c r="G519" s="1"/>
      <c r="H519" s="1"/>
      <c r="I519" s="1"/>
      <c r="J519" s="1"/>
      <c r="K519" s="1"/>
      <c r="L519" s="1"/>
      <c r="M519" s="1"/>
      <c r="N519" s="1"/>
      <c r="O519" s="1"/>
      <c r="P519" s="1"/>
      <c r="Q519" s="1"/>
      <c r="R519" s="1"/>
      <c r="S519" s="1"/>
      <c r="T519" s="1"/>
    </row>
    <row r="520" spans="1:20" ht="9.75" customHeight="1">
      <c r="A520" s="1"/>
      <c r="B520" s="1"/>
      <c r="C520" s="1"/>
      <c r="D520" s="1"/>
      <c r="E520" s="1"/>
      <c r="F520" s="1"/>
      <c r="G520" s="1"/>
      <c r="H520" s="1"/>
      <c r="I520" s="1"/>
      <c r="J520" s="1"/>
      <c r="K520" s="1"/>
      <c r="L520" s="1"/>
      <c r="M520" s="1"/>
      <c r="N520" s="1"/>
      <c r="O520" s="1"/>
      <c r="P520" s="1"/>
      <c r="Q520" s="1"/>
      <c r="R520" s="1"/>
      <c r="S520" s="1"/>
      <c r="T520" s="1"/>
    </row>
    <row r="521" spans="1:20" ht="9.75" customHeight="1">
      <c r="A521" s="1"/>
      <c r="B521" s="1"/>
      <c r="C521" s="1"/>
      <c r="D521" s="1"/>
      <c r="E521" s="1"/>
      <c r="F521" s="1"/>
      <c r="G521" s="1"/>
      <c r="H521" s="1"/>
      <c r="I521" s="1"/>
      <c r="J521" s="1"/>
      <c r="K521" s="1"/>
      <c r="L521" s="1"/>
      <c r="M521" s="1"/>
      <c r="N521" s="1"/>
      <c r="O521" s="1"/>
      <c r="P521" s="1"/>
      <c r="Q521" s="1"/>
      <c r="R521" s="1"/>
      <c r="S521" s="1"/>
      <c r="T521" s="1"/>
    </row>
    <row r="522" spans="1:20" ht="9.75" customHeight="1">
      <c r="A522" s="1"/>
      <c r="B522" s="1"/>
      <c r="C522" s="1"/>
      <c r="D522" s="1"/>
      <c r="E522" s="1"/>
      <c r="F522" s="1"/>
      <c r="G522" s="1"/>
      <c r="H522" s="1"/>
      <c r="I522" s="1"/>
      <c r="J522" s="1"/>
      <c r="K522" s="1"/>
      <c r="L522" s="1"/>
      <c r="M522" s="1"/>
      <c r="N522" s="1"/>
      <c r="O522" s="1"/>
      <c r="P522" s="1"/>
      <c r="Q522" s="1"/>
      <c r="R522" s="1"/>
      <c r="S522" s="1"/>
      <c r="T522" s="1"/>
    </row>
    <row r="523" spans="1:20" ht="9.75" customHeight="1">
      <c r="A523" s="1"/>
      <c r="B523" s="1"/>
      <c r="C523" s="1"/>
      <c r="D523" s="1"/>
      <c r="E523" s="1"/>
      <c r="F523" s="1"/>
      <c r="G523" s="1"/>
      <c r="H523" s="1"/>
      <c r="I523" s="1"/>
      <c r="J523" s="1"/>
      <c r="K523" s="1"/>
      <c r="L523" s="1"/>
      <c r="M523" s="1"/>
      <c r="N523" s="1"/>
      <c r="O523" s="1"/>
      <c r="P523" s="1"/>
      <c r="Q523" s="1"/>
      <c r="R523" s="1"/>
      <c r="S523" s="1"/>
      <c r="T523" s="1"/>
    </row>
    <row r="524" spans="1:20" ht="9.75" customHeight="1">
      <c r="A524" s="1"/>
      <c r="B524" s="1"/>
      <c r="C524" s="1"/>
      <c r="D524" s="1"/>
      <c r="E524" s="1"/>
      <c r="F524" s="1"/>
      <c r="G524" s="1"/>
      <c r="H524" s="1"/>
      <c r="I524" s="1"/>
      <c r="J524" s="1"/>
      <c r="K524" s="1"/>
      <c r="L524" s="1"/>
      <c r="M524" s="1"/>
      <c r="N524" s="1"/>
      <c r="O524" s="1"/>
      <c r="P524" s="1"/>
      <c r="Q524" s="1"/>
      <c r="R524" s="1"/>
      <c r="S524" s="1"/>
      <c r="T524" s="1"/>
    </row>
    <row r="525" spans="1:20" ht="9.75" customHeight="1">
      <c r="A525" s="1"/>
      <c r="B525" s="1"/>
      <c r="C525" s="1"/>
      <c r="D525" s="1"/>
      <c r="E525" s="1"/>
      <c r="F525" s="1"/>
      <c r="G525" s="1"/>
      <c r="H525" s="1"/>
      <c r="I525" s="1"/>
      <c r="J525" s="1"/>
      <c r="K525" s="1"/>
      <c r="L525" s="1"/>
      <c r="M525" s="1"/>
      <c r="N525" s="1"/>
      <c r="O525" s="1"/>
      <c r="P525" s="1"/>
      <c r="Q525" s="1"/>
      <c r="R525" s="1"/>
      <c r="S525" s="1"/>
      <c r="T525" s="1"/>
    </row>
    <row r="526" spans="1:20" ht="9.75" customHeight="1">
      <c r="A526" s="1"/>
      <c r="B526" s="1"/>
      <c r="C526" s="1"/>
      <c r="D526" s="1"/>
      <c r="E526" s="1"/>
      <c r="F526" s="1"/>
      <c r="G526" s="1"/>
      <c r="H526" s="1"/>
      <c r="I526" s="1"/>
      <c r="J526" s="1"/>
      <c r="K526" s="1"/>
      <c r="L526" s="1"/>
      <c r="M526" s="1"/>
      <c r="N526" s="1"/>
      <c r="O526" s="1"/>
      <c r="P526" s="1"/>
      <c r="Q526" s="1"/>
      <c r="R526" s="1"/>
      <c r="S526" s="1"/>
      <c r="T526" s="1"/>
    </row>
    <row r="527" spans="1:20" ht="9.75" customHeight="1">
      <c r="A527" s="1"/>
      <c r="B527" s="1"/>
      <c r="C527" s="1"/>
      <c r="D527" s="1"/>
      <c r="E527" s="1"/>
      <c r="F527" s="1"/>
      <c r="G527" s="1"/>
      <c r="H527" s="1"/>
      <c r="I527" s="1"/>
      <c r="J527" s="1"/>
      <c r="K527" s="1"/>
      <c r="L527" s="1"/>
      <c r="M527" s="1"/>
      <c r="N527" s="1"/>
      <c r="O527" s="1"/>
      <c r="P527" s="1"/>
      <c r="Q527" s="1"/>
      <c r="R527" s="1"/>
      <c r="S527" s="1"/>
      <c r="T527" s="1"/>
    </row>
    <row r="528" spans="1:20" ht="9.75" customHeight="1">
      <c r="A528" s="1"/>
      <c r="B528" s="1"/>
      <c r="C528" s="1"/>
      <c r="D528" s="1"/>
      <c r="E528" s="1"/>
      <c r="F528" s="1"/>
      <c r="G528" s="1"/>
      <c r="H528" s="1"/>
      <c r="I528" s="1"/>
      <c r="J528" s="1"/>
      <c r="K528" s="1"/>
      <c r="L528" s="1"/>
      <c r="M528" s="1"/>
      <c r="N528" s="1"/>
      <c r="O528" s="1"/>
      <c r="P528" s="1"/>
      <c r="Q528" s="1"/>
      <c r="R528" s="1"/>
      <c r="S528" s="1"/>
      <c r="T528" s="1"/>
    </row>
    <row r="529" spans="1:20" ht="9.75" customHeight="1">
      <c r="A529" s="1"/>
      <c r="B529" s="1"/>
      <c r="C529" s="1"/>
      <c r="D529" s="1"/>
      <c r="E529" s="1"/>
      <c r="F529" s="1"/>
      <c r="G529" s="1"/>
      <c r="H529" s="1"/>
      <c r="I529" s="1"/>
      <c r="J529" s="1"/>
      <c r="K529" s="1"/>
      <c r="L529" s="1"/>
      <c r="M529" s="1"/>
      <c r="N529" s="1"/>
      <c r="O529" s="1"/>
      <c r="P529" s="1"/>
      <c r="Q529" s="1"/>
      <c r="R529" s="1"/>
      <c r="S529" s="1"/>
      <c r="T529" s="1"/>
    </row>
    <row r="530" spans="1:20" ht="9.75" customHeight="1">
      <c r="A530" s="1"/>
      <c r="B530" s="1"/>
      <c r="C530" s="1"/>
      <c r="D530" s="1"/>
      <c r="E530" s="1"/>
      <c r="F530" s="1"/>
      <c r="G530" s="1"/>
      <c r="H530" s="1"/>
      <c r="I530" s="1"/>
      <c r="J530" s="1"/>
      <c r="K530" s="1"/>
      <c r="L530" s="1"/>
      <c r="M530" s="1"/>
      <c r="N530" s="1"/>
      <c r="O530" s="1"/>
      <c r="P530" s="1"/>
      <c r="Q530" s="1"/>
      <c r="R530" s="1"/>
      <c r="S530" s="1"/>
      <c r="T530" s="1"/>
    </row>
    <row r="531" spans="1:20" ht="9.75" customHeight="1">
      <c r="A531" s="1"/>
      <c r="B531" s="1"/>
      <c r="C531" s="1"/>
      <c r="D531" s="1"/>
      <c r="E531" s="1"/>
      <c r="F531" s="1"/>
      <c r="G531" s="1"/>
      <c r="H531" s="1"/>
      <c r="I531" s="1"/>
      <c r="J531" s="1"/>
      <c r="K531" s="1"/>
      <c r="L531" s="1"/>
      <c r="M531" s="1"/>
      <c r="N531" s="1"/>
      <c r="O531" s="1"/>
      <c r="P531" s="1"/>
      <c r="Q531" s="1"/>
      <c r="R531" s="1"/>
      <c r="S531" s="1"/>
      <c r="T531" s="1"/>
    </row>
    <row r="532" spans="1:20" ht="9.75" customHeight="1">
      <c r="A532" s="1"/>
      <c r="B532" s="1"/>
      <c r="C532" s="1"/>
      <c r="D532" s="1"/>
      <c r="E532" s="1"/>
      <c r="F532" s="1"/>
      <c r="G532" s="1"/>
      <c r="H532" s="1"/>
      <c r="I532" s="1"/>
      <c r="J532" s="1"/>
      <c r="K532" s="1"/>
      <c r="L532" s="1"/>
      <c r="M532" s="1"/>
      <c r="N532" s="1"/>
      <c r="O532" s="1"/>
      <c r="P532" s="1"/>
      <c r="Q532" s="1"/>
      <c r="R532" s="1"/>
      <c r="S532" s="1"/>
      <c r="T532" s="1"/>
    </row>
    <row r="533" spans="1:20" ht="9.75" customHeight="1">
      <c r="A533" s="1"/>
      <c r="B533" s="1"/>
      <c r="C533" s="1"/>
      <c r="D533" s="1"/>
      <c r="E533" s="1"/>
      <c r="F533" s="1"/>
      <c r="G533" s="1"/>
      <c r="H533" s="1"/>
      <c r="I533" s="1"/>
      <c r="J533" s="1"/>
      <c r="K533" s="1"/>
      <c r="L533" s="1"/>
      <c r="M533" s="1"/>
      <c r="N533" s="1"/>
      <c r="O533" s="1"/>
      <c r="P533" s="1"/>
      <c r="Q533" s="1"/>
      <c r="R533" s="1"/>
      <c r="S533" s="1"/>
      <c r="T533" s="1"/>
    </row>
    <row r="534" spans="1:20" ht="9.75" customHeight="1">
      <c r="A534" s="1"/>
      <c r="B534" s="1"/>
      <c r="C534" s="1"/>
      <c r="D534" s="1"/>
      <c r="E534" s="1"/>
      <c r="F534" s="1"/>
      <c r="G534" s="1"/>
      <c r="H534" s="1"/>
      <c r="I534" s="1"/>
      <c r="J534" s="1"/>
      <c r="K534" s="1"/>
      <c r="L534" s="1"/>
      <c r="M534" s="1"/>
      <c r="N534" s="1"/>
      <c r="O534" s="1"/>
      <c r="P534" s="1"/>
      <c r="Q534" s="1"/>
      <c r="R534" s="1"/>
      <c r="S534" s="1"/>
      <c r="T534" s="1"/>
    </row>
    <row r="535" spans="1:20" ht="9.75" customHeight="1">
      <c r="A535" s="1"/>
      <c r="B535" s="1"/>
      <c r="C535" s="1"/>
      <c r="D535" s="1"/>
      <c r="E535" s="1"/>
      <c r="F535" s="1"/>
      <c r="G535" s="1"/>
      <c r="H535" s="1"/>
      <c r="I535" s="1"/>
      <c r="J535" s="1"/>
      <c r="K535" s="1"/>
      <c r="L535" s="1"/>
      <c r="M535" s="1"/>
      <c r="N535" s="1"/>
      <c r="O535" s="1"/>
      <c r="P535" s="1"/>
      <c r="Q535" s="1"/>
      <c r="R535" s="1"/>
      <c r="S535" s="1"/>
      <c r="T535" s="1"/>
    </row>
    <row r="536" spans="1:20" ht="9.75" customHeight="1">
      <c r="A536" s="1"/>
      <c r="B536" s="1"/>
      <c r="C536" s="1"/>
      <c r="D536" s="1"/>
      <c r="E536" s="1"/>
      <c r="F536" s="1"/>
      <c r="G536" s="1"/>
      <c r="H536" s="1"/>
      <c r="I536" s="1"/>
      <c r="J536" s="1"/>
      <c r="K536" s="1"/>
      <c r="L536" s="1"/>
      <c r="M536" s="1"/>
      <c r="N536" s="1"/>
      <c r="O536" s="1"/>
      <c r="P536" s="1"/>
      <c r="Q536" s="1"/>
      <c r="R536" s="1"/>
      <c r="S536" s="1"/>
      <c r="T536" s="1"/>
    </row>
    <row r="537" spans="1:20" ht="9.75" customHeight="1">
      <c r="A537" s="1"/>
      <c r="B537" s="1"/>
      <c r="C537" s="1"/>
      <c r="D537" s="1"/>
      <c r="E537" s="1"/>
      <c r="F537" s="1"/>
      <c r="G537" s="1"/>
      <c r="H537" s="1"/>
      <c r="I537" s="1"/>
      <c r="J537" s="1"/>
      <c r="K537" s="1"/>
      <c r="L537" s="1"/>
      <c r="M537" s="1"/>
      <c r="N537" s="1"/>
      <c r="O537" s="1"/>
      <c r="P537" s="1"/>
      <c r="Q537" s="1"/>
      <c r="R537" s="1"/>
      <c r="S537" s="1"/>
      <c r="T537" s="1"/>
    </row>
    <row r="538" spans="1:20" ht="9.75" customHeight="1">
      <c r="A538" s="1"/>
      <c r="B538" s="1"/>
      <c r="C538" s="1"/>
      <c r="D538" s="1"/>
      <c r="E538" s="1"/>
      <c r="F538" s="1"/>
      <c r="G538" s="1"/>
      <c r="H538" s="1"/>
      <c r="I538" s="1"/>
      <c r="J538" s="1"/>
      <c r="K538" s="1"/>
      <c r="L538" s="1"/>
      <c r="M538" s="1"/>
      <c r="N538" s="1"/>
      <c r="O538" s="1"/>
      <c r="P538" s="1"/>
      <c r="Q538" s="1"/>
      <c r="R538" s="1"/>
      <c r="S538" s="1"/>
      <c r="T538" s="1"/>
    </row>
    <row r="539" spans="1:20" ht="9.75" customHeight="1">
      <c r="A539" s="1"/>
      <c r="B539" s="1"/>
      <c r="C539" s="1"/>
      <c r="D539" s="1"/>
      <c r="E539" s="1"/>
      <c r="F539" s="1"/>
      <c r="G539" s="1"/>
      <c r="H539" s="1"/>
      <c r="I539" s="1"/>
      <c r="J539" s="1"/>
      <c r="K539" s="1"/>
      <c r="L539" s="1"/>
      <c r="M539" s="1"/>
      <c r="N539" s="1"/>
      <c r="O539" s="1"/>
      <c r="P539" s="1"/>
      <c r="Q539" s="1"/>
      <c r="R539" s="1"/>
      <c r="S539" s="1"/>
      <c r="T539" s="1"/>
    </row>
    <row r="540" spans="1:20" ht="9.75" customHeight="1">
      <c r="A540" s="1"/>
      <c r="B540" s="1"/>
      <c r="C540" s="1"/>
      <c r="D540" s="1"/>
      <c r="E540" s="1"/>
      <c r="F540" s="1"/>
      <c r="G540" s="1"/>
      <c r="H540" s="1"/>
      <c r="I540" s="1"/>
      <c r="J540" s="1"/>
      <c r="K540" s="1"/>
      <c r="L540" s="1"/>
      <c r="M540" s="1"/>
      <c r="N540" s="1"/>
      <c r="O540" s="1"/>
      <c r="P540" s="1"/>
      <c r="Q540" s="1"/>
      <c r="R540" s="1"/>
      <c r="S540" s="1"/>
      <c r="T540" s="1"/>
    </row>
    <row r="541" spans="1:20" ht="9.75" customHeight="1">
      <c r="A541" s="1"/>
      <c r="B541" s="1"/>
      <c r="C541" s="1"/>
      <c r="D541" s="1"/>
      <c r="E541" s="1"/>
      <c r="F541" s="1"/>
      <c r="G541" s="1"/>
      <c r="H541" s="1"/>
      <c r="I541" s="1"/>
      <c r="J541" s="1"/>
      <c r="K541" s="1"/>
      <c r="L541" s="1"/>
      <c r="M541" s="1"/>
      <c r="N541" s="1"/>
      <c r="O541" s="1"/>
      <c r="P541" s="1"/>
      <c r="Q541" s="1"/>
      <c r="R541" s="1"/>
      <c r="S541" s="1"/>
      <c r="T541" s="1"/>
    </row>
    <row r="542" spans="1:20" ht="9.75" customHeight="1">
      <c r="A542" s="1"/>
      <c r="B542" s="1"/>
      <c r="C542" s="1"/>
      <c r="D542" s="1"/>
      <c r="E542" s="1"/>
      <c r="F542" s="1"/>
      <c r="G542" s="1"/>
      <c r="H542" s="1"/>
      <c r="I542" s="1"/>
      <c r="J542" s="1"/>
      <c r="K542" s="1"/>
      <c r="L542" s="1"/>
      <c r="M542" s="1"/>
      <c r="N542" s="1"/>
      <c r="O542" s="1"/>
      <c r="P542" s="1"/>
      <c r="Q542" s="1"/>
      <c r="R542" s="1"/>
      <c r="S542" s="1"/>
      <c r="T542" s="1"/>
    </row>
    <row r="543" spans="1:20" ht="9.75" customHeight="1">
      <c r="A543" s="1"/>
      <c r="B543" s="1"/>
      <c r="C543" s="1"/>
      <c r="D543" s="1"/>
      <c r="E543" s="1"/>
      <c r="F543" s="1"/>
      <c r="G543" s="1"/>
      <c r="H543" s="1"/>
      <c r="I543" s="1"/>
      <c r="J543" s="1"/>
      <c r="K543" s="1"/>
      <c r="L543" s="1"/>
      <c r="M543" s="1"/>
      <c r="N543" s="1"/>
      <c r="O543" s="1"/>
      <c r="P543" s="1"/>
      <c r="Q543" s="1"/>
      <c r="R543" s="1"/>
      <c r="S543" s="1"/>
      <c r="T543" s="1"/>
    </row>
    <row r="544" spans="1:20" ht="9.75" customHeight="1">
      <c r="A544" s="1"/>
      <c r="B544" s="1"/>
      <c r="C544" s="1"/>
      <c r="D544" s="1"/>
      <c r="E544" s="1"/>
      <c r="F544" s="1"/>
      <c r="G544" s="1"/>
      <c r="H544" s="1"/>
      <c r="I544" s="1"/>
      <c r="J544" s="1"/>
      <c r="K544" s="1"/>
      <c r="L544" s="1"/>
      <c r="M544" s="1"/>
      <c r="N544" s="1"/>
      <c r="O544" s="1"/>
      <c r="P544" s="1"/>
      <c r="Q544" s="1"/>
      <c r="R544" s="1"/>
      <c r="S544" s="1"/>
      <c r="T544" s="1"/>
    </row>
    <row r="545" spans="1:20" ht="9.75" customHeight="1">
      <c r="A545" s="1"/>
      <c r="B545" s="1"/>
      <c r="C545" s="1"/>
      <c r="D545" s="1"/>
      <c r="E545" s="1"/>
      <c r="F545" s="1"/>
      <c r="G545" s="1"/>
      <c r="H545" s="1"/>
      <c r="I545" s="1"/>
      <c r="J545" s="1"/>
      <c r="K545" s="1"/>
      <c r="L545" s="1"/>
      <c r="M545" s="1"/>
      <c r="N545" s="1"/>
      <c r="O545" s="1"/>
      <c r="P545" s="1"/>
      <c r="Q545" s="1"/>
      <c r="R545" s="1"/>
      <c r="S545" s="1"/>
      <c r="T545" s="1"/>
    </row>
    <row r="546" spans="1:20" ht="9.75" customHeight="1">
      <c r="A546" s="1"/>
      <c r="B546" s="1"/>
      <c r="C546" s="1"/>
      <c r="D546" s="1"/>
      <c r="E546" s="1"/>
      <c r="F546" s="1"/>
      <c r="G546" s="1"/>
      <c r="H546" s="1"/>
      <c r="I546" s="1"/>
      <c r="J546" s="1"/>
      <c r="K546" s="1"/>
      <c r="L546" s="1"/>
      <c r="M546" s="1"/>
      <c r="N546" s="1"/>
      <c r="O546" s="1"/>
      <c r="P546" s="1"/>
      <c r="Q546" s="1"/>
      <c r="R546" s="1"/>
      <c r="S546" s="1"/>
      <c r="T546" s="1"/>
    </row>
    <row r="547" spans="1:20" ht="9.75" customHeight="1">
      <c r="A547" s="1"/>
      <c r="B547" s="1"/>
      <c r="C547" s="1"/>
      <c r="D547" s="1"/>
      <c r="E547" s="1"/>
      <c r="F547" s="1"/>
      <c r="G547" s="1"/>
      <c r="H547" s="1"/>
      <c r="I547" s="1"/>
      <c r="J547" s="1"/>
      <c r="K547" s="1"/>
      <c r="L547" s="1"/>
      <c r="M547" s="1"/>
      <c r="N547" s="1"/>
      <c r="O547" s="1"/>
      <c r="P547" s="1"/>
      <c r="Q547" s="1"/>
      <c r="R547" s="1"/>
      <c r="S547" s="1"/>
      <c r="T547" s="1"/>
    </row>
    <row r="548" spans="1:20" ht="9.75" customHeight="1">
      <c r="A548" s="1"/>
      <c r="B548" s="1"/>
      <c r="C548" s="1"/>
      <c r="D548" s="1"/>
      <c r="E548" s="1"/>
      <c r="F548" s="1"/>
      <c r="G548" s="1"/>
      <c r="H548" s="1"/>
      <c r="I548" s="1"/>
      <c r="J548" s="1"/>
      <c r="K548" s="1"/>
      <c r="L548" s="1"/>
      <c r="M548" s="1"/>
      <c r="N548" s="1"/>
      <c r="O548" s="1"/>
      <c r="P548" s="1"/>
      <c r="Q548" s="1"/>
      <c r="R548" s="1"/>
      <c r="S548" s="1"/>
      <c r="T548" s="1"/>
    </row>
    <row r="549" spans="1:20" ht="9.75" customHeight="1">
      <c r="A549" s="1"/>
      <c r="B549" s="1"/>
      <c r="C549" s="1"/>
      <c r="D549" s="1"/>
      <c r="E549" s="1"/>
      <c r="F549" s="1"/>
      <c r="G549" s="1"/>
      <c r="H549" s="1"/>
      <c r="I549" s="1"/>
      <c r="J549" s="1"/>
      <c r="K549" s="1"/>
      <c r="L549" s="1"/>
      <c r="M549" s="1"/>
      <c r="N549" s="1"/>
      <c r="O549" s="1"/>
      <c r="P549" s="1"/>
      <c r="Q549" s="1"/>
      <c r="R549" s="1"/>
      <c r="S549" s="1"/>
      <c r="T549" s="1"/>
    </row>
    <row r="550" spans="1:20" ht="9.75" customHeight="1">
      <c r="A550" s="1"/>
      <c r="B550" s="1"/>
      <c r="C550" s="1"/>
      <c r="D550" s="1"/>
      <c r="E550" s="1"/>
      <c r="F550" s="1"/>
      <c r="G550" s="1"/>
      <c r="H550" s="1"/>
      <c r="I550" s="1"/>
      <c r="J550" s="1"/>
      <c r="K550" s="1"/>
      <c r="L550" s="1"/>
      <c r="M550" s="1"/>
      <c r="N550" s="1"/>
      <c r="O550" s="1"/>
      <c r="P550" s="1"/>
      <c r="Q550" s="1"/>
      <c r="R550" s="1"/>
      <c r="S550" s="1"/>
      <c r="T550" s="1"/>
    </row>
    <row r="551" spans="1:20" ht="9.75" customHeight="1">
      <c r="A551" s="1"/>
      <c r="B551" s="1"/>
      <c r="C551" s="1"/>
      <c r="D551" s="1"/>
      <c r="E551" s="1"/>
      <c r="F551" s="1"/>
      <c r="G551" s="1"/>
      <c r="H551" s="1"/>
      <c r="I551" s="1"/>
      <c r="J551" s="1"/>
      <c r="K551" s="1"/>
      <c r="L551" s="1"/>
      <c r="M551" s="1"/>
      <c r="N551" s="1"/>
      <c r="O551" s="1"/>
      <c r="P551" s="1"/>
      <c r="Q551" s="1"/>
      <c r="R551" s="1"/>
      <c r="S551" s="1"/>
      <c r="T551" s="1"/>
    </row>
    <row r="552" spans="1:20" ht="9.75" customHeight="1">
      <c r="A552" s="1"/>
      <c r="B552" s="1"/>
      <c r="C552" s="1"/>
      <c r="D552" s="1"/>
      <c r="E552" s="1"/>
      <c r="F552" s="1"/>
      <c r="G552" s="1"/>
      <c r="H552" s="1"/>
      <c r="I552" s="1"/>
      <c r="J552" s="1"/>
      <c r="K552" s="1"/>
      <c r="L552" s="1"/>
      <c r="M552" s="1"/>
      <c r="N552" s="1"/>
      <c r="O552" s="1"/>
      <c r="P552" s="1"/>
      <c r="Q552" s="1"/>
      <c r="R552" s="1"/>
      <c r="S552" s="1"/>
      <c r="T552" s="1"/>
    </row>
    <row r="553" spans="1:20" ht="9.75" customHeight="1">
      <c r="A553" s="1"/>
      <c r="B553" s="1"/>
      <c r="C553" s="1"/>
      <c r="D553" s="1"/>
      <c r="E553" s="1"/>
      <c r="F553" s="1"/>
      <c r="G553" s="1"/>
      <c r="H553" s="1"/>
      <c r="I553" s="1"/>
      <c r="J553" s="1"/>
      <c r="K553" s="1"/>
      <c r="L553" s="1"/>
      <c r="M553" s="1"/>
      <c r="N553" s="1"/>
      <c r="O553" s="1"/>
      <c r="P553" s="1"/>
      <c r="Q553" s="1"/>
      <c r="R553" s="1"/>
      <c r="S553" s="1"/>
      <c r="T553" s="1"/>
    </row>
    <row r="554" spans="1:20" ht="9.75" customHeight="1">
      <c r="A554" s="1"/>
      <c r="B554" s="1"/>
      <c r="C554" s="1"/>
      <c r="D554" s="1"/>
      <c r="E554" s="1"/>
      <c r="F554" s="1"/>
      <c r="G554" s="1"/>
      <c r="H554" s="1"/>
      <c r="I554" s="1"/>
      <c r="J554" s="1"/>
      <c r="K554" s="1"/>
      <c r="L554" s="1"/>
      <c r="M554" s="1"/>
      <c r="N554" s="1"/>
      <c r="O554" s="1"/>
      <c r="P554" s="1"/>
      <c r="Q554" s="1"/>
      <c r="R554" s="1"/>
      <c r="S554" s="1"/>
      <c r="T554" s="1"/>
    </row>
    <row r="555" spans="1:20" ht="9.75" customHeight="1">
      <c r="A555" s="1"/>
      <c r="B555" s="1"/>
      <c r="C555" s="1"/>
      <c r="D555" s="1"/>
      <c r="E555" s="1"/>
      <c r="F555" s="1"/>
      <c r="G555" s="1"/>
      <c r="H555" s="1"/>
      <c r="I555" s="1"/>
      <c r="J555" s="1"/>
      <c r="K555" s="1"/>
      <c r="L555" s="1"/>
      <c r="M555" s="1"/>
      <c r="N555" s="1"/>
      <c r="O555" s="1"/>
      <c r="P555" s="1"/>
      <c r="Q555" s="1"/>
      <c r="R555" s="1"/>
      <c r="S555" s="1"/>
      <c r="T555" s="1"/>
    </row>
    <row r="556" spans="1:20" ht="9.75" customHeight="1">
      <c r="A556" s="1"/>
      <c r="B556" s="1"/>
      <c r="C556" s="1"/>
      <c r="D556" s="1"/>
      <c r="E556" s="1"/>
      <c r="F556" s="1"/>
      <c r="G556" s="1"/>
      <c r="H556" s="1"/>
      <c r="I556" s="1"/>
      <c r="J556" s="1"/>
      <c r="K556" s="1"/>
      <c r="L556" s="1"/>
      <c r="M556" s="1"/>
      <c r="N556" s="1"/>
      <c r="O556" s="1"/>
      <c r="P556" s="1"/>
      <c r="Q556" s="1"/>
      <c r="R556" s="1"/>
      <c r="S556" s="1"/>
      <c r="T556" s="1"/>
    </row>
    <row r="557" spans="1:20" ht="9.75" customHeight="1">
      <c r="A557" s="1"/>
      <c r="B557" s="1"/>
      <c r="C557" s="1"/>
      <c r="D557" s="1"/>
      <c r="E557" s="1"/>
      <c r="F557" s="1"/>
      <c r="G557" s="1"/>
      <c r="H557" s="1"/>
      <c r="I557" s="1"/>
      <c r="J557" s="1"/>
      <c r="K557" s="1"/>
      <c r="L557" s="1"/>
      <c r="M557" s="1"/>
      <c r="N557" s="1"/>
      <c r="O557" s="1"/>
      <c r="P557" s="1"/>
      <c r="Q557" s="1"/>
      <c r="R557" s="1"/>
      <c r="S557" s="1"/>
      <c r="T557" s="1"/>
    </row>
    <row r="558" spans="1:20" ht="9.75" customHeight="1">
      <c r="A558" s="1"/>
      <c r="B558" s="1"/>
      <c r="C558" s="1"/>
      <c r="D558" s="1"/>
      <c r="E558" s="1"/>
      <c r="F558" s="1"/>
      <c r="G558" s="1"/>
      <c r="H558" s="1"/>
      <c r="I558" s="1"/>
      <c r="J558" s="1"/>
      <c r="K558" s="1"/>
      <c r="L558" s="1"/>
      <c r="M558" s="1"/>
      <c r="N558" s="1"/>
      <c r="O558" s="1"/>
      <c r="P558" s="1"/>
      <c r="Q558" s="1"/>
      <c r="R558" s="1"/>
      <c r="S558" s="1"/>
      <c r="T558" s="1"/>
    </row>
    <row r="559" spans="1:20" ht="9.75" customHeight="1">
      <c r="A559" s="1"/>
      <c r="B559" s="1"/>
      <c r="C559" s="1"/>
      <c r="D559" s="1"/>
      <c r="E559" s="1"/>
      <c r="F559" s="1"/>
      <c r="G559" s="1"/>
      <c r="H559" s="1"/>
      <c r="I559" s="1"/>
      <c r="J559" s="1"/>
      <c r="K559" s="1"/>
      <c r="L559" s="1"/>
      <c r="M559" s="1"/>
      <c r="N559" s="1"/>
      <c r="O559" s="1"/>
      <c r="P559" s="1"/>
      <c r="Q559" s="1"/>
      <c r="R559" s="1"/>
      <c r="S559" s="1"/>
      <c r="T559" s="1"/>
    </row>
    <row r="560" spans="1:20" ht="9.75" customHeight="1">
      <c r="A560" s="1"/>
      <c r="B560" s="1"/>
      <c r="C560" s="1"/>
      <c r="D560" s="1"/>
      <c r="E560" s="1"/>
      <c r="F560" s="1"/>
      <c r="G560" s="1"/>
      <c r="H560" s="1"/>
      <c r="I560" s="1"/>
      <c r="J560" s="1"/>
      <c r="K560" s="1"/>
      <c r="L560" s="1"/>
      <c r="M560" s="1"/>
      <c r="N560" s="1"/>
      <c r="O560" s="1"/>
      <c r="P560" s="1"/>
      <c r="Q560" s="1"/>
      <c r="R560" s="1"/>
      <c r="S560" s="1"/>
      <c r="T560" s="1"/>
    </row>
    <row r="561" spans="1:20" ht="9.75" customHeight="1">
      <c r="A561" s="1"/>
      <c r="B561" s="1"/>
      <c r="C561" s="1"/>
      <c r="D561" s="1"/>
      <c r="E561" s="1"/>
      <c r="F561" s="1"/>
      <c r="G561" s="1"/>
      <c r="H561" s="1"/>
      <c r="I561" s="1"/>
      <c r="J561" s="1"/>
      <c r="K561" s="1"/>
      <c r="L561" s="1"/>
      <c r="M561" s="1"/>
      <c r="N561" s="1"/>
      <c r="O561" s="1"/>
      <c r="P561" s="1"/>
      <c r="Q561" s="1"/>
      <c r="R561" s="1"/>
      <c r="S561" s="1"/>
      <c r="T561" s="1"/>
    </row>
    <row r="562" spans="1:20" ht="9.75" customHeight="1">
      <c r="A562" s="1"/>
      <c r="B562" s="1"/>
      <c r="C562" s="1"/>
      <c r="D562" s="1"/>
      <c r="E562" s="1"/>
      <c r="F562" s="1"/>
      <c r="G562" s="1"/>
      <c r="H562" s="1"/>
      <c r="I562" s="1"/>
      <c r="J562" s="1"/>
      <c r="K562" s="1"/>
      <c r="L562" s="1"/>
      <c r="M562" s="1"/>
      <c r="N562" s="1"/>
      <c r="O562" s="1"/>
      <c r="P562" s="1"/>
      <c r="Q562" s="1"/>
      <c r="R562" s="1"/>
      <c r="S562" s="1"/>
      <c r="T562" s="1"/>
    </row>
    <row r="563" spans="1:20" ht="9.75" customHeight="1">
      <c r="A563" s="1"/>
      <c r="B563" s="1"/>
      <c r="C563" s="1"/>
      <c r="D563" s="1"/>
      <c r="E563" s="1"/>
      <c r="F563" s="1"/>
      <c r="G563" s="1"/>
      <c r="H563" s="1"/>
      <c r="I563" s="1"/>
      <c r="J563" s="1"/>
      <c r="K563" s="1"/>
      <c r="L563" s="1"/>
      <c r="M563" s="1"/>
      <c r="N563" s="1"/>
      <c r="O563" s="1"/>
      <c r="P563" s="1"/>
      <c r="Q563" s="1"/>
      <c r="R563" s="1"/>
      <c r="S563" s="1"/>
      <c r="T563" s="1"/>
    </row>
    <row r="564" spans="1:20" ht="9.75" customHeight="1">
      <c r="A564" s="1"/>
      <c r="B564" s="1"/>
      <c r="C564" s="1"/>
      <c r="D564" s="1"/>
      <c r="E564" s="1"/>
      <c r="F564" s="1"/>
      <c r="G564" s="1"/>
      <c r="H564" s="1"/>
      <c r="I564" s="1"/>
      <c r="J564" s="1"/>
      <c r="K564" s="1"/>
      <c r="L564" s="1"/>
      <c r="M564" s="1"/>
      <c r="N564" s="1"/>
      <c r="O564" s="1"/>
      <c r="P564" s="1"/>
      <c r="Q564" s="1"/>
      <c r="R564" s="1"/>
      <c r="S564" s="1"/>
      <c r="T564" s="1"/>
    </row>
    <row r="565" spans="1:20" ht="9.75" customHeight="1">
      <c r="A565" s="1"/>
      <c r="B565" s="1"/>
      <c r="C565" s="1"/>
      <c r="D565" s="1"/>
      <c r="E565" s="1"/>
      <c r="F565" s="1"/>
      <c r="G565" s="1"/>
      <c r="H565" s="1"/>
      <c r="I565" s="1"/>
      <c r="J565" s="1"/>
      <c r="K565" s="1"/>
      <c r="L565" s="1"/>
      <c r="M565" s="1"/>
      <c r="N565" s="1"/>
      <c r="O565" s="1"/>
      <c r="P565" s="1"/>
      <c r="Q565" s="1"/>
      <c r="R565" s="1"/>
      <c r="S565" s="1"/>
      <c r="T565" s="1"/>
    </row>
    <row r="566" spans="1:20" ht="9.75" customHeight="1">
      <c r="A566" s="1"/>
      <c r="B566" s="1"/>
      <c r="C566" s="1"/>
      <c r="D566" s="1"/>
      <c r="E566" s="1"/>
      <c r="F566" s="1"/>
      <c r="G566" s="1"/>
      <c r="H566" s="1"/>
      <c r="I566" s="1"/>
      <c r="J566" s="1"/>
      <c r="K566" s="1"/>
      <c r="L566" s="1"/>
      <c r="M566" s="1"/>
      <c r="N566" s="1"/>
      <c r="O566" s="1"/>
      <c r="P566" s="1"/>
      <c r="Q566" s="1"/>
      <c r="R566" s="1"/>
      <c r="S566" s="1"/>
      <c r="T566" s="1"/>
    </row>
    <row r="567" spans="1:20" ht="9.75" customHeight="1">
      <c r="A567" s="1"/>
      <c r="B567" s="1"/>
      <c r="C567" s="1"/>
      <c r="D567" s="1"/>
      <c r="E567" s="1"/>
      <c r="F567" s="1"/>
      <c r="G567" s="1"/>
      <c r="H567" s="1"/>
      <c r="I567" s="1"/>
      <c r="J567" s="1"/>
      <c r="K567" s="1"/>
      <c r="L567" s="1"/>
      <c r="M567" s="1"/>
      <c r="N567" s="1"/>
      <c r="O567" s="1"/>
      <c r="P567" s="1"/>
      <c r="Q567" s="1"/>
      <c r="R567" s="1"/>
      <c r="S567" s="1"/>
      <c r="T567" s="1"/>
    </row>
    <row r="568" spans="1:20" ht="9.75" customHeight="1">
      <c r="A568" s="1"/>
      <c r="B568" s="1"/>
      <c r="C568" s="1"/>
      <c r="D568" s="1"/>
      <c r="E568" s="1"/>
      <c r="F568" s="1"/>
      <c r="G568" s="1"/>
      <c r="H568" s="1"/>
      <c r="I568" s="1"/>
      <c r="J568" s="1"/>
      <c r="K568" s="1"/>
      <c r="L568" s="1"/>
      <c r="M568" s="1"/>
      <c r="N568" s="1"/>
      <c r="O568" s="1"/>
      <c r="P568" s="1"/>
      <c r="Q568" s="1"/>
      <c r="R568" s="1"/>
      <c r="S568" s="1"/>
      <c r="T568" s="1"/>
    </row>
    <row r="569" spans="1:20" ht="9.75" customHeight="1">
      <c r="A569" s="1"/>
      <c r="B569" s="1"/>
      <c r="C569" s="1"/>
      <c r="D569" s="1"/>
      <c r="E569" s="1"/>
      <c r="F569" s="1"/>
      <c r="G569" s="1"/>
      <c r="H569" s="1"/>
      <c r="I569" s="1"/>
      <c r="J569" s="1"/>
      <c r="K569" s="1"/>
      <c r="L569" s="1"/>
      <c r="M569" s="1"/>
      <c r="N569" s="1"/>
      <c r="O569" s="1"/>
      <c r="P569" s="1"/>
      <c r="Q569" s="1"/>
      <c r="R569" s="1"/>
      <c r="S569" s="1"/>
      <c r="T569" s="1"/>
    </row>
    <row r="570" spans="1:20" ht="9.75" customHeight="1">
      <c r="A570" s="1"/>
      <c r="B570" s="1"/>
      <c r="C570" s="1"/>
      <c r="D570" s="1"/>
      <c r="E570" s="1"/>
      <c r="F570" s="1"/>
      <c r="G570" s="1"/>
      <c r="H570" s="1"/>
      <c r="I570" s="1"/>
      <c r="J570" s="1"/>
      <c r="K570" s="1"/>
      <c r="L570" s="1"/>
      <c r="M570" s="1"/>
      <c r="N570" s="1"/>
      <c r="O570" s="1"/>
      <c r="P570" s="1"/>
      <c r="Q570" s="1"/>
      <c r="R570" s="1"/>
      <c r="S570" s="1"/>
      <c r="T570" s="1"/>
    </row>
    <row r="571" spans="1:20" ht="9.75" customHeight="1">
      <c r="A571" s="1"/>
      <c r="B571" s="1"/>
      <c r="C571" s="1"/>
      <c r="D571" s="1"/>
      <c r="E571" s="1"/>
      <c r="F571" s="1"/>
      <c r="G571" s="1"/>
      <c r="H571" s="1"/>
      <c r="I571" s="1"/>
      <c r="J571" s="1"/>
      <c r="K571" s="1"/>
      <c r="L571" s="1"/>
      <c r="M571" s="1"/>
      <c r="N571" s="1"/>
      <c r="O571" s="1"/>
      <c r="P571" s="1"/>
      <c r="Q571" s="1"/>
      <c r="R571" s="1"/>
      <c r="S571" s="1"/>
      <c r="T571" s="1"/>
    </row>
    <row r="572" spans="1:20" ht="9.75" customHeight="1">
      <c r="A572" s="1"/>
      <c r="B572" s="1"/>
      <c r="C572" s="1"/>
      <c r="D572" s="1"/>
      <c r="E572" s="1"/>
      <c r="F572" s="1"/>
      <c r="G572" s="1"/>
      <c r="H572" s="1"/>
      <c r="I572" s="1"/>
      <c r="J572" s="1"/>
      <c r="K572" s="1"/>
      <c r="L572" s="1"/>
      <c r="M572" s="1"/>
      <c r="N572" s="1"/>
      <c r="O572" s="1"/>
      <c r="P572" s="1"/>
      <c r="Q572" s="1"/>
      <c r="R572" s="1"/>
      <c r="S572" s="1"/>
      <c r="T572" s="1"/>
    </row>
    <row r="573" spans="1:20" ht="9.75" customHeight="1">
      <c r="A573" s="1"/>
      <c r="B573" s="1"/>
      <c r="C573" s="1"/>
      <c r="D573" s="1"/>
      <c r="E573" s="1"/>
      <c r="F573" s="1"/>
      <c r="G573" s="1"/>
      <c r="H573" s="1"/>
      <c r="I573" s="1"/>
      <c r="J573" s="1"/>
      <c r="K573" s="1"/>
      <c r="L573" s="1"/>
      <c r="M573" s="1"/>
      <c r="N573" s="1"/>
      <c r="O573" s="1"/>
      <c r="P573" s="1"/>
      <c r="Q573" s="1"/>
      <c r="R573" s="1"/>
      <c r="S573" s="1"/>
      <c r="T573" s="1"/>
    </row>
    <row r="574" spans="1:20" ht="9.75" customHeight="1">
      <c r="A574" s="1"/>
      <c r="B574" s="1"/>
      <c r="C574" s="1"/>
      <c r="D574" s="1"/>
      <c r="E574" s="1"/>
      <c r="F574" s="1"/>
      <c r="G574" s="1"/>
      <c r="H574" s="1"/>
      <c r="I574" s="1"/>
      <c r="J574" s="1"/>
      <c r="K574" s="1"/>
      <c r="L574" s="1"/>
      <c r="M574" s="1"/>
      <c r="N574" s="1"/>
      <c r="O574" s="1"/>
      <c r="P574" s="1"/>
      <c r="Q574" s="1"/>
      <c r="R574" s="1"/>
      <c r="S574" s="1"/>
      <c r="T574" s="1"/>
    </row>
    <row r="575" spans="1:20" ht="9.75" customHeight="1">
      <c r="A575" s="1"/>
      <c r="B575" s="1"/>
      <c r="C575" s="1"/>
      <c r="D575" s="1"/>
      <c r="E575" s="1"/>
      <c r="F575" s="1"/>
      <c r="G575" s="1"/>
      <c r="H575" s="1"/>
      <c r="I575" s="1"/>
      <c r="J575" s="1"/>
      <c r="K575" s="1"/>
      <c r="L575" s="1"/>
      <c r="M575" s="1"/>
      <c r="N575" s="1"/>
      <c r="O575" s="1"/>
      <c r="P575" s="1"/>
      <c r="Q575" s="1"/>
      <c r="R575" s="1"/>
      <c r="S575" s="1"/>
      <c r="T575" s="1"/>
    </row>
    <row r="576" spans="1:20" ht="9.75" customHeight="1">
      <c r="A576" s="1"/>
      <c r="B576" s="1"/>
      <c r="C576" s="1"/>
      <c r="D576" s="1"/>
      <c r="E576" s="1"/>
      <c r="F576" s="1"/>
      <c r="G576" s="1"/>
      <c r="H576" s="1"/>
      <c r="I576" s="1"/>
      <c r="J576" s="1"/>
      <c r="K576" s="1"/>
      <c r="L576" s="1"/>
      <c r="M576" s="1"/>
      <c r="N576" s="1"/>
      <c r="O576" s="1"/>
      <c r="P576" s="1"/>
      <c r="Q576" s="1"/>
      <c r="R576" s="1"/>
      <c r="S576" s="1"/>
      <c r="T576" s="1"/>
    </row>
    <row r="577" spans="1:20" ht="9.75" customHeight="1">
      <c r="A577" s="1"/>
      <c r="B577" s="1"/>
      <c r="C577" s="1"/>
      <c r="D577" s="1"/>
      <c r="E577" s="1"/>
      <c r="F577" s="1"/>
      <c r="G577" s="1"/>
      <c r="H577" s="1"/>
      <c r="I577" s="1"/>
      <c r="J577" s="1"/>
      <c r="K577" s="1"/>
      <c r="L577" s="1"/>
      <c r="M577" s="1"/>
      <c r="N577" s="1"/>
      <c r="O577" s="1"/>
      <c r="P577" s="1"/>
      <c r="Q577" s="1"/>
      <c r="R577" s="1"/>
      <c r="S577" s="1"/>
      <c r="T577" s="1"/>
    </row>
    <row r="578" spans="1:20" ht="9.75" customHeight="1">
      <c r="A578" s="1"/>
      <c r="B578" s="1"/>
      <c r="C578" s="1"/>
      <c r="D578" s="1"/>
      <c r="E578" s="1"/>
      <c r="F578" s="1"/>
      <c r="G578" s="1"/>
      <c r="H578" s="1"/>
      <c r="I578" s="1"/>
      <c r="J578" s="1"/>
      <c r="K578" s="1"/>
      <c r="L578" s="1"/>
      <c r="M578" s="1"/>
      <c r="N578" s="1"/>
      <c r="O578" s="1"/>
      <c r="P578" s="1"/>
      <c r="Q578" s="1"/>
      <c r="R578" s="1"/>
      <c r="S578" s="1"/>
      <c r="T578" s="1"/>
    </row>
    <row r="579" spans="1:20" ht="9.75" customHeight="1">
      <c r="A579" s="1"/>
      <c r="B579" s="1"/>
      <c r="C579" s="1"/>
      <c r="D579" s="1"/>
      <c r="E579" s="1"/>
      <c r="F579" s="1"/>
      <c r="G579" s="1"/>
      <c r="H579" s="1"/>
      <c r="I579" s="1"/>
      <c r="J579" s="1"/>
      <c r="K579" s="1"/>
      <c r="L579" s="1"/>
      <c r="M579" s="1"/>
      <c r="N579" s="1"/>
      <c r="O579" s="1"/>
      <c r="P579" s="1"/>
      <c r="Q579" s="1"/>
      <c r="R579" s="1"/>
      <c r="S579" s="1"/>
      <c r="T579" s="1"/>
    </row>
    <row r="580" spans="1:20" ht="9.75" customHeight="1">
      <c r="A580" s="1"/>
      <c r="B580" s="1"/>
      <c r="C580" s="1"/>
      <c r="D580" s="1"/>
      <c r="E580" s="1"/>
      <c r="F580" s="1"/>
      <c r="G580" s="1"/>
      <c r="H580" s="1"/>
      <c r="I580" s="1"/>
      <c r="J580" s="1"/>
      <c r="K580" s="1"/>
      <c r="L580" s="1"/>
      <c r="M580" s="1"/>
      <c r="N580" s="1"/>
      <c r="O580" s="1"/>
      <c r="P580" s="1"/>
      <c r="Q580" s="1"/>
      <c r="R580" s="1"/>
      <c r="S580" s="1"/>
      <c r="T580" s="1"/>
    </row>
    <row r="581" spans="1:20" ht="9.75" customHeight="1">
      <c r="A581" s="1"/>
      <c r="B581" s="1"/>
      <c r="C581" s="1"/>
      <c r="D581" s="1"/>
      <c r="E581" s="1"/>
      <c r="F581" s="1"/>
      <c r="G581" s="1"/>
      <c r="H581" s="1"/>
      <c r="I581" s="1"/>
      <c r="J581" s="1"/>
      <c r="K581" s="1"/>
      <c r="L581" s="1"/>
      <c r="M581" s="1"/>
      <c r="N581" s="1"/>
      <c r="O581" s="1"/>
      <c r="P581" s="1"/>
      <c r="Q581" s="1"/>
      <c r="R581" s="1"/>
      <c r="S581" s="1"/>
      <c r="T581" s="1"/>
    </row>
    <row r="582" spans="1:20" ht="9.75" customHeight="1">
      <c r="A582" s="1"/>
      <c r="B582" s="1"/>
      <c r="C582" s="1"/>
      <c r="D582" s="1"/>
      <c r="E582" s="1"/>
      <c r="F582" s="1"/>
      <c r="G582" s="1"/>
      <c r="H582" s="1"/>
      <c r="I582" s="1"/>
      <c r="J582" s="1"/>
      <c r="K582" s="1"/>
      <c r="L582" s="1"/>
      <c r="M582" s="1"/>
      <c r="N582" s="1"/>
      <c r="O582" s="1"/>
      <c r="P582" s="1"/>
      <c r="Q582" s="1"/>
      <c r="R582" s="1"/>
      <c r="S582" s="1"/>
      <c r="T582" s="1"/>
    </row>
    <row r="583" spans="1:20" ht="9.75" customHeight="1">
      <c r="A583" s="1"/>
      <c r="B583" s="1"/>
      <c r="C583" s="1"/>
      <c r="D583" s="1"/>
      <c r="E583" s="1"/>
      <c r="F583" s="1"/>
      <c r="G583" s="1"/>
      <c r="H583" s="1"/>
      <c r="I583" s="1"/>
      <c r="J583" s="1"/>
      <c r="K583" s="1"/>
      <c r="L583" s="1"/>
      <c r="M583" s="1"/>
      <c r="N583" s="1"/>
      <c r="O583" s="1"/>
      <c r="P583" s="1"/>
      <c r="Q583" s="1"/>
      <c r="R583" s="1"/>
      <c r="S583" s="1"/>
      <c r="T583" s="1"/>
    </row>
    <row r="584" spans="1:20" ht="9.75" customHeight="1">
      <c r="A584" s="1"/>
      <c r="B584" s="1"/>
      <c r="C584" s="1"/>
      <c r="D584" s="1"/>
      <c r="E584" s="1"/>
      <c r="F584" s="1"/>
      <c r="G584" s="1"/>
      <c r="H584" s="1"/>
      <c r="I584" s="1"/>
      <c r="J584" s="1"/>
      <c r="K584" s="1"/>
      <c r="L584" s="1"/>
      <c r="M584" s="1"/>
      <c r="N584" s="1"/>
      <c r="O584" s="1"/>
      <c r="P584" s="1"/>
      <c r="Q584" s="1"/>
      <c r="R584" s="1"/>
      <c r="S584" s="1"/>
      <c r="T584" s="1"/>
    </row>
    <row r="585" spans="1:20" ht="9.75" customHeight="1">
      <c r="A585" s="1"/>
      <c r="B585" s="1"/>
      <c r="C585" s="1"/>
      <c r="D585" s="1"/>
      <c r="E585" s="1"/>
      <c r="F585" s="1"/>
      <c r="G585" s="1"/>
      <c r="H585" s="1"/>
      <c r="I585" s="1"/>
      <c r="J585" s="1"/>
      <c r="K585" s="1"/>
      <c r="L585" s="1"/>
      <c r="M585" s="1"/>
      <c r="N585" s="1"/>
      <c r="O585" s="1"/>
      <c r="P585" s="1"/>
      <c r="Q585" s="1"/>
      <c r="R585" s="1"/>
      <c r="S585" s="1"/>
      <c r="T585" s="1"/>
    </row>
    <row r="586" spans="1:20" ht="9.75" customHeight="1">
      <c r="A586" s="1"/>
      <c r="B586" s="1"/>
      <c r="C586" s="1"/>
      <c r="D586" s="1"/>
      <c r="E586" s="1"/>
      <c r="F586" s="1"/>
      <c r="G586" s="1"/>
      <c r="H586" s="1"/>
      <c r="I586" s="1"/>
      <c r="J586" s="1"/>
      <c r="K586" s="1"/>
      <c r="L586" s="1"/>
      <c r="M586" s="1"/>
      <c r="N586" s="1"/>
      <c r="O586" s="1"/>
      <c r="P586" s="1"/>
      <c r="Q586" s="1"/>
      <c r="R586" s="1"/>
      <c r="S586" s="1"/>
      <c r="T586" s="1"/>
    </row>
    <row r="587" spans="1:20" ht="9.75" customHeight="1">
      <c r="A587" s="1"/>
      <c r="B587" s="1"/>
      <c r="C587" s="1"/>
      <c r="D587" s="1"/>
      <c r="E587" s="1"/>
      <c r="F587" s="1"/>
      <c r="G587" s="1"/>
      <c r="H587" s="1"/>
      <c r="I587" s="1"/>
      <c r="J587" s="1"/>
      <c r="K587" s="1"/>
      <c r="L587" s="1"/>
      <c r="M587" s="1"/>
      <c r="N587" s="1"/>
      <c r="O587" s="1"/>
      <c r="P587" s="1"/>
      <c r="Q587" s="1"/>
      <c r="R587" s="1"/>
      <c r="S587" s="1"/>
      <c r="T587" s="1"/>
    </row>
    <row r="588" spans="1:20" ht="9.75" customHeight="1">
      <c r="A588" s="1"/>
      <c r="B588" s="1"/>
      <c r="C588" s="1"/>
      <c r="D588" s="1"/>
      <c r="E588" s="1"/>
      <c r="F588" s="1"/>
      <c r="G588" s="1"/>
      <c r="H588" s="1"/>
      <c r="I588" s="1"/>
      <c r="J588" s="1"/>
      <c r="K588" s="1"/>
      <c r="L588" s="1"/>
      <c r="M588" s="1"/>
      <c r="N588" s="1"/>
      <c r="O588" s="1"/>
      <c r="P588" s="1"/>
      <c r="Q588" s="1"/>
      <c r="R588" s="1"/>
      <c r="S588" s="1"/>
      <c r="T588" s="1"/>
    </row>
    <row r="589" spans="1:20" ht="9.75" customHeight="1">
      <c r="A589" s="1"/>
      <c r="B589" s="1"/>
      <c r="C589" s="1"/>
      <c r="D589" s="1"/>
      <c r="E589" s="1"/>
      <c r="F589" s="1"/>
      <c r="G589" s="1"/>
      <c r="H589" s="1"/>
      <c r="I589" s="1"/>
      <c r="J589" s="1"/>
      <c r="K589" s="1"/>
      <c r="L589" s="1"/>
      <c r="M589" s="1"/>
      <c r="N589" s="1"/>
      <c r="O589" s="1"/>
      <c r="P589" s="1"/>
      <c r="Q589" s="1"/>
      <c r="R589" s="1"/>
      <c r="S589" s="1"/>
      <c r="T589" s="1"/>
    </row>
    <row r="590" spans="1:20" ht="9.75" customHeight="1">
      <c r="A590" s="1"/>
      <c r="B590" s="1"/>
      <c r="C590" s="1"/>
      <c r="D590" s="1"/>
      <c r="E590" s="1"/>
      <c r="F590" s="1"/>
      <c r="G590" s="1"/>
      <c r="H590" s="1"/>
      <c r="I590" s="1"/>
      <c r="J590" s="1"/>
      <c r="K590" s="1"/>
      <c r="L590" s="1"/>
      <c r="M590" s="1"/>
      <c r="N590" s="1"/>
      <c r="O590" s="1"/>
      <c r="P590" s="1"/>
      <c r="Q590" s="1"/>
      <c r="R590" s="1"/>
      <c r="S590" s="1"/>
      <c r="T590" s="1"/>
    </row>
    <row r="591" spans="1:20" ht="9.75" customHeight="1">
      <c r="A591" s="1"/>
      <c r="B591" s="1"/>
      <c r="C591" s="1"/>
      <c r="D591" s="1"/>
      <c r="E591" s="1"/>
      <c r="F591" s="1"/>
      <c r="G591" s="1"/>
      <c r="H591" s="1"/>
      <c r="I591" s="1"/>
      <c r="J591" s="1"/>
      <c r="K591" s="1"/>
      <c r="L591" s="1"/>
      <c r="M591" s="1"/>
      <c r="N591" s="1"/>
      <c r="O591" s="1"/>
      <c r="P591" s="1"/>
      <c r="Q591" s="1"/>
      <c r="R591" s="1"/>
      <c r="S591" s="1"/>
      <c r="T591" s="1"/>
    </row>
    <row r="592" spans="1:20" ht="9.75" customHeight="1">
      <c r="A592" s="1"/>
      <c r="B592" s="1"/>
      <c r="C592" s="1"/>
      <c r="D592" s="1"/>
      <c r="E592" s="1"/>
      <c r="F592" s="1"/>
      <c r="G592" s="1"/>
      <c r="H592" s="1"/>
      <c r="I592" s="1"/>
      <c r="J592" s="1"/>
      <c r="K592" s="1"/>
      <c r="L592" s="1"/>
      <c r="M592" s="1"/>
      <c r="N592" s="1"/>
      <c r="O592" s="1"/>
      <c r="P592" s="1"/>
      <c r="Q592" s="1"/>
      <c r="R592" s="1"/>
      <c r="S592" s="1"/>
      <c r="T592" s="1"/>
    </row>
    <row r="593" spans="1:20" ht="9.75" customHeight="1">
      <c r="A593" s="1"/>
      <c r="B593" s="1"/>
      <c r="C593" s="1"/>
      <c r="D593" s="1"/>
      <c r="E593" s="1"/>
      <c r="F593" s="1"/>
      <c r="G593" s="1"/>
      <c r="H593" s="1"/>
      <c r="I593" s="1"/>
      <c r="J593" s="1"/>
      <c r="K593" s="1"/>
      <c r="L593" s="1"/>
      <c r="M593" s="1"/>
      <c r="N593" s="1"/>
      <c r="O593" s="1"/>
      <c r="P593" s="1"/>
      <c r="Q593" s="1"/>
      <c r="R593" s="1"/>
      <c r="S593" s="1"/>
      <c r="T593" s="1"/>
    </row>
    <row r="594" spans="1:20" ht="9.75" customHeight="1">
      <c r="A594" s="1"/>
      <c r="B594" s="1"/>
      <c r="C594" s="1"/>
      <c r="D594" s="1"/>
      <c r="E594" s="1"/>
      <c r="F594" s="1"/>
      <c r="G594" s="1"/>
      <c r="H594" s="1"/>
      <c r="I594" s="1"/>
      <c r="J594" s="1"/>
      <c r="K594" s="1"/>
      <c r="L594" s="1"/>
      <c r="M594" s="1"/>
      <c r="N594" s="1"/>
      <c r="O594" s="1"/>
      <c r="P594" s="1"/>
      <c r="Q594" s="1"/>
      <c r="R594" s="1"/>
      <c r="S594" s="1"/>
      <c r="T594" s="1"/>
    </row>
    <row r="595" spans="1:20" ht="9.75" customHeight="1">
      <c r="A595" s="1"/>
      <c r="B595" s="1"/>
      <c r="C595" s="1"/>
      <c r="D595" s="1"/>
      <c r="E595" s="1"/>
      <c r="F595" s="1"/>
      <c r="G595" s="1"/>
      <c r="H595" s="1"/>
      <c r="I595" s="1"/>
      <c r="J595" s="1"/>
      <c r="K595" s="1"/>
      <c r="L595" s="1"/>
      <c r="M595" s="1"/>
      <c r="N595" s="1"/>
      <c r="O595" s="1"/>
      <c r="P595" s="1"/>
      <c r="Q595" s="1"/>
      <c r="R595" s="1"/>
      <c r="S595" s="1"/>
      <c r="T595" s="1"/>
    </row>
    <row r="596" spans="1:20" ht="9.75" customHeight="1">
      <c r="A596" s="1"/>
      <c r="B596" s="1"/>
      <c r="C596" s="1"/>
      <c r="D596" s="1"/>
      <c r="E596" s="1"/>
      <c r="F596" s="1"/>
      <c r="G596" s="1"/>
      <c r="H596" s="1"/>
      <c r="I596" s="1"/>
      <c r="J596" s="1"/>
      <c r="K596" s="1"/>
      <c r="L596" s="1"/>
      <c r="M596" s="1"/>
      <c r="N596" s="1"/>
      <c r="O596" s="1"/>
      <c r="P596" s="1"/>
      <c r="Q596" s="1"/>
      <c r="R596" s="1"/>
      <c r="S596" s="1"/>
      <c r="T596" s="1"/>
    </row>
    <row r="597" spans="1:20" ht="9.75" customHeight="1">
      <c r="A597" s="1"/>
      <c r="B597" s="1"/>
      <c r="C597" s="1"/>
      <c r="D597" s="1"/>
      <c r="E597" s="1"/>
      <c r="F597" s="1"/>
      <c r="G597" s="1"/>
      <c r="H597" s="1"/>
      <c r="I597" s="1"/>
      <c r="J597" s="1"/>
      <c r="K597" s="1"/>
      <c r="L597" s="1"/>
      <c r="M597" s="1"/>
      <c r="N597" s="1"/>
      <c r="O597" s="1"/>
      <c r="P597" s="1"/>
      <c r="Q597" s="1"/>
      <c r="R597" s="1"/>
      <c r="S597" s="1"/>
      <c r="T597" s="1"/>
    </row>
    <row r="598" spans="1:20" ht="9.75" customHeight="1">
      <c r="A598" s="1"/>
      <c r="B598" s="1"/>
      <c r="C598" s="1"/>
      <c r="D598" s="1"/>
      <c r="E598" s="1"/>
      <c r="F598" s="1"/>
      <c r="G598" s="1"/>
      <c r="H598" s="1"/>
      <c r="I598" s="1"/>
      <c r="J598" s="1"/>
      <c r="K598" s="1"/>
      <c r="L598" s="1"/>
      <c r="M598" s="1"/>
      <c r="N598" s="1"/>
      <c r="O598" s="1"/>
      <c r="P598" s="1"/>
      <c r="Q598" s="1"/>
      <c r="R598" s="1"/>
      <c r="S598" s="1"/>
      <c r="T598" s="1"/>
    </row>
    <row r="599" spans="1:20" ht="9.75" customHeight="1">
      <c r="A599" s="1"/>
      <c r="B599" s="1"/>
      <c r="C599" s="1"/>
      <c r="D599" s="1"/>
      <c r="E599" s="1"/>
      <c r="F599" s="1"/>
      <c r="G599" s="1"/>
      <c r="H599" s="1"/>
      <c r="I599" s="1"/>
      <c r="J599" s="1"/>
      <c r="K599" s="1"/>
      <c r="L599" s="1"/>
      <c r="M599" s="1"/>
      <c r="N599" s="1"/>
      <c r="O599" s="1"/>
      <c r="P599" s="1"/>
      <c r="Q599" s="1"/>
      <c r="R599" s="1"/>
      <c r="S599" s="1"/>
      <c r="T599" s="1"/>
    </row>
    <row r="600" spans="1:20" ht="9.75" customHeight="1">
      <c r="A600" s="1"/>
      <c r="B600" s="1"/>
      <c r="C600" s="1"/>
      <c r="D600" s="1"/>
      <c r="E600" s="1"/>
      <c r="F600" s="1"/>
      <c r="G600" s="1"/>
      <c r="H600" s="1"/>
      <c r="I600" s="1"/>
      <c r="J600" s="1"/>
      <c r="K600" s="1"/>
      <c r="L600" s="1"/>
      <c r="M600" s="1"/>
      <c r="N600" s="1"/>
      <c r="O600" s="1"/>
      <c r="P600" s="1"/>
      <c r="Q600" s="1"/>
      <c r="R600" s="1"/>
      <c r="S600" s="1"/>
      <c r="T600" s="1"/>
    </row>
    <row r="601" spans="1:20" ht="9.75" customHeight="1">
      <c r="A601" s="1"/>
      <c r="B601" s="1"/>
      <c r="C601" s="1"/>
      <c r="D601" s="1"/>
      <c r="E601" s="1"/>
      <c r="F601" s="1"/>
      <c r="G601" s="1"/>
      <c r="H601" s="1"/>
      <c r="I601" s="1"/>
      <c r="J601" s="1"/>
      <c r="K601" s="1"/>
      <c r="L601" s="1"/>
      <c r="M601" s="1"/>
      <c r="N601" s="1"/>
      <c r="O601" s="1"/>
      <c r="P601" s="1"/>
      <c r="Q601" s="1"/>
      <c r="R601" s="1"/>
      <c r="S601" s="1"/>
      <c r="T601" s="1"/>
    </row>
    <row r="602" spans="1:20" ht="9.75" customHeight="1">
      <c r="A602" s="1"/>
      <c r="B602" s="1"/>
      <c r="C602" s="1"/>
      <c r="D602" s="1"/>
      <c r="E602" s="1"/>
      <c r="F602" s="1"/>
      <c r="G602" s="1"/>
      <c r="H602" s="1"/>
      <c r="I602" s="1"/>
      <c r="J602" s="1"/>
      <c r="K602" s="1"/>
      <c r="L602" s="1"/>
      <c r="M602" s="1"/>
      <c r="N602" s="1"/>
      <c r="O602" s="1"/>
      <c r="P602" s="1"/>
      <c r="Q602" s="1"/>
      <c r="R602" s="1"/>
      <c r="S602" s="1"/>
      <c r="T602" s="1"/>
    </row>
    <row r="603" spans="1:20" ht="9.75" customHeight="1">
      <c r="A603" s="1"/>
      <c r="B603" s="1"/>
      <c r="C603" s="1"/>
      <c r="D603" s="1"/>
      <c r="E603" s="1"/>
      <c r="F603" s="1"/>
      <c r="G603" s="1"/>
      <c r="H603" s="1"/>
      <c r="I603" s="1"/>
      <c r="J603" s="1"/>
      <c r="K603" s="1"/>
      <c r="L603" s="1"/>
      <c r="M603" s="1"/>
      <c r="N603" s="1"/>
      <c r="O603" s="1"/>
      <c r="P603" s="1"/>
      <c r="Q603" s="1"/>
      <c r="R603" s="1"/>
      <c r="S603" s="1"/>
      <c r="T603" s="1"/>
    </row>
    <row r="604" spans="1:20" ht="9.75" customHeight="1">
      <c r="A604" s="1"/>
      <c r="B604" s="1"/>
      <c r="C604" s="1"/>
      <c r="D604" s="1"/>
      <c r="E604" s="1"/>
      <c r="F604" s="1"/>
      <c r="G604" s="1"/>
      <c r="H604" s="1"/>
      <c r="I604" s="1"/>
      <c r="J604" s="1"/>
      <c r="K604" s="1"/>
      <c r="L604" s="1"/>
      <c r="M604" s="1"/>
      <c r="N604" s="1"/>
      <c r="O604" s="1"/>
      <c r="P604" s="1"/>
      <c r="Q604" s="1"/>
      <c r="R604" s="1"/>
      <c r="S604" s="1"/>
      <c r="T604" s="1"/>
    </row>
    <row r="605" spans="1:20" ht="9.75" customHeight="1">
      <c r="A605" s="1"/>
      <c r="B605" s="1"/>
      <c r="C605" s="1"/>
      <c r="D605" s="1"/>
      <c r="E605" s="1"/>
      <c r="F605" s="1"/>
      <c r="G605" s="1"/>
      <c r="H605" s="1"/>
      <c r="I605" s="1"/>
      <c r="J605" s="1"/>
      <c r="K605" s="1"/>
      <c r="L605" s="1"/>
      <c r="M605" s="1"/>
      <c r="N605" s="1"/>
      <c r="O605" s="1"/>
      <c r="P605" s="1"/>
      <c r="Q605" s="1"/>
      <c r="R605" s="1"/>
      <c r="S605" s="1"/>
      <c r="T605" s="1"/>
    </row>
    <row r="606" spans="1:20" ht="9.75" customHeight="1">
      <c r="A606" s="1"/>
      <c r="B606" s="1"/>
      <c r="C606" s="1"/>
      <c r="D606" s="1"/>
      <c r="E606" s="1"/>
      <c r="F606" s="1"/>
      <c r="G606" s="1"/>
      <c r="H606" s="1"/>
      <c r="I606" s="1"/>
      <c r="J606" s="1"/>
      <c r="K606" s="1"/>
      <c r="L606" s="1"/>
      <c r="M606" s="1"/>
      <c r="N606" s="1"/>
      <c r="O606" s="1"/>
      <c r="P606" s="1"/>
      <c r="Q606" s="1"/>
      <c r="R606" s="1"/>
      <c r="S606" s="1"/>
      <c r="T606" s="1"/>
    </row>
    <row r="607" spans="1:20" ht="9.75" customHeight="1">
      <c r="A607" s="1"/>
      <c r="B607" s="1"/>
      <c r="C607" s="1"/>
      <c r="D607" s="1"/>
      <c r="E607" s="1"/>
      <c r="F607" s="1"/>
      <c r="G607" s="1"/>
      <c r="H607" s="1"/>
      <c r="I607" s="1"/>
      <c r="J607" s="1"/>
      <c r="K607" s="1"/>
      <c r="L607" s="1"/>
      <c r="M607" s="1"/>
      <c r="N607" s="1"/>
      <c r="O607" s="1"/>
      <c r="P607" s="1"/>
      <c r="Q607" s="1"/>
      <c r="R607" s="1"/>
      <c r="S607" s="1"/>
      <c r="T607" s="1"/>
    </row>
    <row r="608" spans="1:20" ht="9.75" customHeight="1">
      <c r="A608" s="1"/>
      <c r="B608" s="1"/>
      <c r="C608" s="1"/>
      <c r="D608" s="1"/>
      <c r="E608" s="1"/>
      <c r="F608" s="1"/>
      <c r="G608" s="1"/>
      <c r="H608" s="1"/>
      <c r="I608" s="1"/>
      <c r="J608" s="1"/>
      <c r="K608" s="1"/>
      <c r="L608" s="1"/>
      <c r="M608" s="1"/>
      <c r="N608" s="1"/>
      <c r="O608" s="1"/>
      <c r="P608" s="1"/>
      <c r="Q608" s="1"/>
      <c r="R608" s="1"/>
      <c r="S608" s="1"/>
      <c r="T608" s="1"/>
    </row>
    <row r="609" spans="1:20" ht="9.75" customHeight="1">
      <c r="A609" s="1"/>
      <c r="B609" s="1"/>
      <c r="C609" s="1"/>
      <c r="D609" s="1"/>
      <c r="E609" s="1"/>
      <c r="F609" s="1"/>
      <c r="G609" s="1"/>
      <c r="H609" s="1"/>
      <c r="I609" s="1"/>
      <c r="J609" s="1"/>
      <c r="K609" s="1"/>
      <c r="L609" s="1"/>
      <c r="M609" s="1"/>
      <c r="N609" s="1"/>
      <c r="O609" s="1"/>
      <c r="P609" s="1"/>
      <c r="Q609" s="1"/>
      <c r="R609" s="1"/>
      <c r="S609" s="1"/>
      <c r="T609" s="1"/>
    </row>
    <row r="610" spans="1:20" ht="9.75" customHeight="1">
      <c r="A610" s="1"/>
      <c r="B610" s="1"/>
      <c r="C610" s="1"/>
      <c r="D610" s="1"/>
      <c r="E610" s="1"/>
      <c r="F610" s="1"/>
      <c r="G610" s="1"/>
      <c r="H610" s="1"/>
      <c r="I610" s="1"/>
      <c r="J610" s="1"/>
      <c r="K610" s="1"/>
      <c r="L610" s="1"/>
      <c r="M610" s="1"/>
      <c r="N610" s="1"/>
      <c r="O610" s="1"/>
      <c r="P610" s="1"/>
      <c r="Q610" s="1"/>
      <c r="R610" s="1"/>
      <c r="S610" s="1"/>
      <c r="T610" s="1"/>
    </row>
    <row r="611" spans="1:20" ht="9.75" customHeight="1">
      <c r="A611" s="1"/>
      <c r="B611" s="1"/>
      <c r="C611" s="1"/>
      <c r="D611" s="1"/>
      <c r="E611" s="1"/>
      <c r="F611" s="1"/>
      <c r="G611" s="1"/>
      <c r="H611" s="1"/>
      <c r="I611" s="1"/>
      <c r="J611" s="1"/>
      <c r="K611" s="1"/>
      <c r="L611" s="1"/>
      <c r="M611" s="1"/>
      <c r="N611" s="1"/>
      <c r="O611" s="1"/>
      <c r="P611" s="1"/>
      <c r="Q611" s="1"/>
      <c r="R611" s="1"/>
      <c r="S611" s="1"/>
      <c r="T611" s="1"/>
    </row>
    <row r="612" spans="1:20" ht="9.75" customHeight="1">
      <c r="A612" s="1"/>
      <c r="B612" s="1"/>
      <c r="C612" s="1"/>
      <c r="D612" s="1"/>
      <c r="E612" s="1"/>
      <c r="F612" s="1"/>
      <c r="G612" s="1"/>
      <c r="H612" s="1"/>
      <c r="I612" s="1"/>
      <c r="J612" s="1"/>
      <c r="K612" s="1"/>
      <c r="L612" s="1"/>
      <c r="M612" s="1"/>
      <c r="N612" s="1"/>
      <c r="O612" s="1"/>
      <c r="P612" s="1"/>
      <c r="Q612" s="1"/>
      <c r="R612" s="1"/>
      <c r="S612" s="1"/>
      <c r="T612" s="1"/>
    </row>
    <row r="613" spans="1:20" ht="9.75" customHeight="1">
      <c r="A613" s="1"/>
      <c r="B613" s="1"/>
      <c r="C613" s="1"/>
      <c r="D613" s="1"/>
      <c r="E613" s="1"/>
      <c r="F613" s="1"/>
      <c r="G613" s="1"/>
      <c r="H613" s="1"/>
      <c r="I613" s="1"/>
      <c r="J613" s="1"/>
      <c r="K613" s="1"/>
      <c r="L613" s="1"/>
      <c r="M613" s="1"/>
      <c r="N613" s="1"/>
      <c r="O613" s="1"/>
      <c r="P613" s="1"/>
      <c r="Q613" s="1"/>
      <c r="R613" s="1"/>
      <c r="S613" s="1"/>
      <c r="T613" s="1"/>
    </row>
    <row r="614" spans="1:20" ht="9.75" customHeight="1">
      <c r="A614" s="1"/>
      <c r="B614" s="1"/>
      <c r="C614" s="1"/>
      <c r="D614" s="1"/>
      <c r="E614" s="1"/>
      <c r="F614" s="1"/>
      <c r="G614" s="1"/>
      <c r="H614" s="1"/>
      <c r="I614" s="1"/>
      <c r="J614" s="1"/>
      <c r="K614" s="1"/>
      <c r="L614" s="1"/>
      <c r="M614" s="1"/>
      <c r="N614" s="1"/>
      <c r="O614" s="1"/>
      <c r="P614" s="1"/>
      <c r="Q614" s="1"/>
      <c r="R614" s="1"/>
      <c r="S614" s="1"/>
      <c r="T614" s="1"/>
    </row>
    <row r="615" spans="1:20" ht="9.75" customHeight="1">
      <c r="A615" s="1"/>
      <c r="B615" s="1"/>
      <c r="C615" s="1"/>
      <c r="D615" s="1"/>
      <c r="E615" s="1"/>
      <c r="F615" s="1"/>
      <c r="G615" s="1"/>
      <c r="H615" s="1"/>
      <c r="I615" s="1"/>
      <c r="J615" s="1"/>
      <c r="K615" s="1"/>
      <c r="L615" s="1"/>
      <c r="M615" s="1"/>
      <c r="N615" s="1"/>
      <c r="O615" s="1"/>
      <c r="P615" s="1"/>
      <c r="Q615" s="1"/>
      <c r="R615" s="1"/>
      <c r="S615" s="1"/>
      <c r="T615" s="1"/>
    </row>
    <row r="616" spans="1:20" ht="9.75" customHeight="1">
      <c r="A616" s="1"/>
      <c r="B616" s="1"/>
      <c r="C616" s="1"/>
      <c r="D616" s="1"/>
      <c r="E616" s="1"/>
      <c r="F616" s="1"/>
      <c r="G616" s="1"/>
      <c r="H616" s="1"/>
      <c r="I616" s="1"/>
      <c r="J616" s="1"/>
      <c r="K616" s="1"/>
      <c r="L616" s="1"/>
      <c r="M616" s="1"/>
      <c r="N616" s="1"/>
      <c r="O616" s="1"/>
      <c r="P616" s="1"/>
      <c r="Q616" s="1"/>
      <c r="R616" s="1"/>
      <c r="S616" s="1"/>
      <c r="T616" s="1"/>
    </row>
    <row r="617" spans="1:20" ht="9.75" customHeight="1">
      <c r="A617" s="1"/>
      <c r="B617" s="1"/>
      <c r="C617" s="1"/>
      <c r="D617" s="1"/>
      <c r="E617" s="1"/>
      <c r="F617" s="1"/>
      <c r="G617" s="1"/>
      <c r="H617" s="1"/>
      <c r="I617" s="1"/>
      <c r="J617" s="1"/>
      <c r="K617" s="1"/>
      <c r="L617" s="1"/>
      <c r="M617" s="1"/>
      <c r="N617" s="1"/>
      <c r="O617" s="1"/>
      <c r="P617" s="1"/>
      <c r="Q617" s="1"/>
      <c r="R617" s="1"/>
      <c r="S617" s="1"/>
      <c r="T617" s="1"/>
    </row>
    <row r="618" spans="1:20" ht="9.75" customHeight="1">
      <c r="A618" s="1"/>
      <c r="B618" s="1"/>
      <c r="C618" s="1"/>
      <c r="D618" s="1"/>
      <c r="E618" s="1"/>
      <c r="F618" s="1"/>
      <c r="G618" s="1"/>
      <c r="H618" s="1"/>
      <c r="I618" s="1"/>
      <c r="J618" s="1"/>
      <c r="K618" s="1"/>
      <c r="L618" s="1"/>
      <c r="M618" s="1"/>
      <c r="N618" s="1"/>
      <c r="O618" s="1"/>
      <c r="P618" s="1"/>
      <c r="Q618" s="1"/>
      <c r="R618" s="1"/>
      <c r="S618" s="1"/>
      <c r="T618" s="1"/>
    </row>
    <row r="619" spans="1:20" ht="9.75" customHeight="1">
      <c r="A619" s="1"/>
      <c r="B619" s="1"/>
      <c r="C619" s="1"/>
      <c r="D619" s="1"/>
      <c r="E619" s="1"/>
      <c r="F619" s="1"/>
      <c r="G619" s="1"/>
      <c r="H619" s="1"/>
      <c r="I619" s="1"/>
      <c r="J619" s="1"/>
      <c r="K619" s="1"/>
      <c r="L619" s="1"/>
      <c r="M619" s="1"/>
      <c r="N619" s="1"/>
      <c r="O619" s="1"/>
      <c r="P619" s="1"/>
      <c r="Q619" s="1"/>
      <c r="R619" s="1"/>
      <c r="S619" s="1"/>
      <c r="T619" s="1"/>
    </row>
    <row r="620" spans="1:20" ht="9.75" customHeight="1">
      <c r="A620" s="1"/>
      <c r="B620" s="1"/>
      <c r="C620" s="1"/>
      <c r="D620" s="1"/>
      <c r="E620" s="1"/>
      <c r="F620" s="1"/>
      <c r="G620" s="1"/>
      <c r="H620" s="1"/>
      <c r="I620" s="1"/>
      <c r="J620" s="1"/>
      <c r="K620" s="1"/>
      <c r="L620" s="1"/>
      <c r="M620" s="1"/>
      <c r="N620" s="1"/>
      <c r="O620" s="1"/>
      <c r="P620" s="1"/>
      <c r="Q620" s="1"/>
      <c r="R620" s="1"/>
      <c r="S620" s="1"/>
      <c r="T620" s="1"/>
    </row>
    <row r="621" spans="1:20" ht="9.75" customHeight="1">
      <c r="A621" s="1"/>
      <c r="B621" s="1"/>
      <c r="C621" s="1"/>
      <c r="D621" s="1"/>
      <c r="E621" s="1"/>
      <c r="F621" s="1"/>
      <c r="G621" s="1"/>
      <c r="H621" s="1"/>
      <c r="I621" s="1"/>
      <c r="J621" s="1"/>
      <c r="K621" s="1"/>
      <c r="L621" s="1"/>
      <c r="M621" s="1"/>
      <c r="N621" s="1"/>
      <c r="O621" s="1"/>
      <c r="P621" s="1"/>
      <c r="Q621" s="1"/>
      <c r="R621" s="1"/>
      <c r="S621" s="1"/>
      <c r="T621" s="1"/>
    </row>
    <row r="622" spans="1:20" ht="9.75" customHeight="1">
      <c r="A622" s="1"/>
      <c r="B622" s="1"/>
      <c r="C622" s="1"/>
      <c r="D622" s="1"/>
      <c r="E622" s="1"/>
      <c r="F622" s="1"/>
      <c r="G622" s="1"/>
      <c r="H622" s="1"/>
      <c r="I622" s="1"/>
      <c r="J622" s="1"/>
      <c r="K622" s="1"/>
      <c r="L622" s="1"/>
      <c r="M622" s="1"/>
      <c r="N622" s="1"/>
      <c r="O622" s="1"/>
      <c r="P622" s="1"/>
      <c r="Q622" s="1"/>
      <c r="R622" s="1"/>
      <c r="S622" s="1"/>
      <c r="T622" s="1"/>
    </row>
    <row r="623" spans="1:20" ht="9.75" customHeight="1">
      <c r="A623" s="1"/>
      <c r="B623" s="1"/>
      <c r="C623" s="1"/>
      <c r="D623" s="1"/>
      <c r="E623" s="1"/>
      <c r="F623" s="1"/>
      <c r="G623" s="1"/>
      <c r="H623" s="1"/>
      <c r="I623" s="1"/>
      <c r="J623" s="1"/>
      <c r="K623" s="1"/>
      <c r="L623" s="1"/>
      <c r="M623" s="1"/>
      <c r="N623" s="1"/>
      <c r="O623" s="1"/>
      <c r="P623" s="1"/>
      <c r="Q623" s="1"/>
      <c r="R623" s="1"/>
      <c r="S623" s="1"/>
      <c r="T623" s="1"/>
    </row>
    <row r="624" spans="1:20" ht="9.75" customHeight="1">
      <c r="A624" s="1"/>
      <c r="B624" s="1"/>
      <c r="C624" s="1"/>
      <c r="D624" s="1"/>
      <c r="E624" s="1"/>
      <c r="F624" s="1"/>
      <c r="G624" s="1"/>
      <c r="H624" s="1"/>
      <c r="I624" s="1"/>
      <c r="J624" s="1"/>
      <c r="K624" s="1"/>
      <c r="L624" s="1"/>
      <c r="M624" s="1"/>
      <c r="N624" s="1"/>
      <c r="O624" s="1"/>
      <c r="P624" s="1"/>
      <c r="Q624" s="1"/>
      <c r="R624" s="1"/>
      <c r="S624" s="1"/>
      <c r="T624" s="1"/>
    </row>
    <row r="625" spans="1:20" ht="9.75" customHeight="1">
      <c r="A625" s="1"/>
      <c r="B625" s="1"/>
      <c r="C625" s="1"/>
      <c r="D625" s="1"/>
      <c r="E625" s="1"/>
      <c r="F625" s="1"/>
      <c r="G625" s="1"/>
      <c r="H625" s="1"/>
      <c r="I625" s="1"/>
      <c r="J625" s="1"/>
      <c r="K625" s="1"/>
      <c r="L625" s="1"/>
      <c r="M625" s="1"/>
      <c r="N625" s="1"/>
      <c r="O625" s="1"/>
      <c r="P625" s="1"/>
      <c r="Q625" s="1"/>
      <c r="R625" s="1"/>
      <c r="S625" s="1"/>
      <c r="T625" s="1"/>
    </row>
    <row r="626" spans="1:20" ht="9.75" customHeight="1">
      <c r="A626" s="1"/>
      <c r="B626" s="1"/>
      <c r="C626" s="1"/>
      <c r="D626" s="1"/>
      <c r="E626" s="1"/>
      <c r="F626" s="1"/>
      <c r="G626" s="1"/>
      <c r="H626" s="1"/>
      <c r="I626" s="1"/>
      <c r="J626" s="1"/>
      <c r="K626" s="1"/>
      <c r="L626" s="1"/>
      <c r="M626" s="1"/>
      <c r="N626" s="1"/>
      <c r="O626" s="1"/>
      <c r="P626" s="1"/>
      <c r="Q626" s="1"/>
      <c r="R626" s="1"/>
      <c r="S626" s="1"/>
      <c r="T626" s="1"/>
    </row>
    <row r="627" spans="1:20" ht="9.75" customHeight="1">
      <c r="A627" s="1"/>
      <c r="B627" s="1"/>
      <c r="C627" s="1"/>
      <c r="D627" s="1"/>
      <c r="E627" s="1"/>
      <c r="F627" s="1"/>
      <c r="G627" s="1"/>
      <c r="H627" s="1"/>
      <c r="I627" s="1"/>
      <c r="J627" s="1"/>
      <c r="K627" s="1"/>
      <c r="L627" s="1"/>
      <c r="M627" s="1"/>
      <c r="N627" s="1"/>
      <c r="O627" s="1"/>
      <c r="P627" s="1"/>
      <c r="Q627" s="1"/>
      <c r="R627" s="1"/>
      <c r="S627" s="1"/>
      <c r="T627" s="1"/>
    </row>
    <row r="628" spans="1:20" ht="9.75" customHeight="1">
      <c r="A628" s="1"/>
      <c r="B628" s="1"/>
      <c r="C628" s="1"/>
      <c r="D628" s="1"/>
      <c r="E628" s="1"/>
      <c r="F628" s="1"/>
      <c r="G628" s="1"/>
      <c r="H628" s="1"/>
      <c r="I628" s="1"/>
      <c r="J628" s="1"/>
      <c r="K628" s="1"/>
      <c r="L628" s="1"/>
      <c r="M628" s="1"/>
      <c r="N628" s="1"/>
      <c r="O628" s="1"/>
      <c r="P628" s="1"/>
      <c r="Q628" s="1"/>
      <c r="R628" s="1"/>
      <c r="S628" s="1"/>
      <c r="T628" s="1"/>
    </row>
    <row r="629" spans="1:20" ht="9.75" customHeight="1">
      <c r="A629" s="1"/>
      <c r="B629" s="1"/>
      <c r="C629" s="1"/>
      <c r="D629" s="1"/>
      <c r="E629" s="1"/>
      <c r="F629" s="1"/>
      <c r="G629" s="1"/>
      <c r="H629" s="1"/>
      <c r="I629" s="1"/>
      <c r="J629" s="1"/>
      <c r="K629" s="1"/>
      <c r="L629" s="1"/>
      <c r="M629" s="1"/>
      <c r="N629" s="1"/>
      <c r="O629" s="1"/>
      <c r="P629" s="1"/>
      <c r="Q629" s="1"/>
      <c r="R629" s="1"/>
      <c r="S629" s="1"/>
      <c r="T629" s="1"/>
    </row>
    <row r="630" spans="1:20" ht="9.75" customHeight="1">
      <c r="A630" s="1"/>
      <c r="B630" s="1"/>
      <c r="C630" s="1"/>
      <c r="D630" s="1"/>
      <c r="E630" s="1"/>
      <c r="F630" s="1"/>
      <c r="G630" s="1"/>
      <c r="H630" s="1"/>
      <c r="I630" s="1"/>
      <c r="J630" s="1"/>
      <c r="K630" s="1"/>
      <c r="L630" s="1"/>
      <c r="M630" s="1"/>
      <c r="N630" s="1"/>
      <c r="O630" s="1"/>
      <c r="P630" s="1"/>
      <c r="Q630" s="1"/>
      <c r="R630" s="1"/>
      <c r="S630" s="1"/>
      <c r="T630" s="1"/>
    </row>
    <row r="631" spans="1:20" ht="9.75" customHeight="1">
      <c r="A631" s="1"/>
      <c r="B631" s="1"/>
      <c r="C631" s="1"/>
      <c r="D631" s="1"/>
      <c r="E631" s="1"/>
      <c r="F631" s="1"/>
      <c r="G631" s="1"/>
      <c r="H631" s="1"/>
      <c r="I631" s="1"/>
      <c r="J631" s="1"/>
      <c r="K631" s="1"/>
      <c r="L631" s="1"/>
      <c r="M631" s="1"/>
      <c r="N631" s="1"/>
      <c r="O631" s="1"/>
      <c r="P631" s="1"/>
      <c r="Q631" s="1"/>
      <c r="R631" s="1"/>
      <c r="S631" s="1"/>
      <c r="T631" s="1"/>
    </row>
    <row r="632" spans="1:20" ht="9.75" customHeight="1">
      <c r="A632" s="1"/>
      <c r="B632" s="1"/>
      <c r="C632" s="1"/>
      <c r="D632" s="1"/>
      <c r="E632" s="1"/>
      <c r="F632" s="1"/>
      <c r="G632" s="1"/>
      <c r="H632" s="1"/>
      <c r="I632" s="1"/>
      <c r="J632" s="1"/>
      <c r="K632" s="1"/>
      <c r="L632" s="1"/>
      <c r="M632" s="1"/>
      <c r="N632" s="1"/>
      <c r="O632" s="1"/>
      <c r="P632" s="1"/>
      <c r="Q632" s="1"/>
      <c r="R632" s="1"/>
      <c r="S632" s="1"/>
      <c r="T632" s="1"/>
    </row>
    <row r="633" spans="1:20" ht="9.75" customHeight="1">
      <c r="A633" s="1"/>
      <c r="B633" s="1"/>
      <c r="C633" s="1"/>
      <c r="D633" s="1"/>
      <c r="E633" s="1"/>
      <c r="F633" s="1"/>
      <c r="G633" s="1"/>
      <c r="H633" s="1"/>
      <c r="I633" s="1"/>
      <c r="J633" s="1"/>
      <c r="K633" s="1"/>
      <c r="L633" s="1"/>
      <c r="M633" s="1"/>
      <c r="N633" s="1"/>
      <c r="O633" s="1"/>
      <c r="P633" s="1"/>
      <c r="Q633" s="1"/>
      <c r="R633" s="1"/>
      <c r="S633" s="1"/>
      <c r="T633" s="1"/>
    </row>
    <row r="634" spans="1:20" ht="9.75" customHeight="1">
      <c r="A634" s="1"/>
      <c r="B634" s="1"/>
      <c r="C634" s="1"/>
      <c r="D634" s="1"/>
      <c r="E634" s="1"/>
      <c r="F634" s="1"/>
      <c r="G634" s="1"/>
      <c r="H634" s="1"/>
      <c r="I634" s="1"/>
      <c r="J634" s="1"/>
      <c r="K634" s="1"/>
      <c r="L634" s="1"/>
      <c r="M634" s="1"/>
      <c r="N634" s="1"/>
      <c r="O634" s="1"/>
      <c r="P634" s="1"/>
      <c r="Q634" s="1"/>
      <c r="R634" s="1"/>
      <c r="S634" s="1"/>
      <c r="T634" s="1"/>
    </row>
    <row r="635" spans="1:20" ht="9.75" customHeight="1">
      <c r="A635" s="1"/>
      <c r="B635" s="1"/>
      <c r="C635" s="1"/>
      <c r="D635" s="1"/>
      <c r="E635" s="1"/>
      <c r="F635" s="1"/>
      <c r="G635" s="1"/>
      <c r="H635" s="1"/>
      <c r="I635" s="1"/>
      <c r="J635" s="1"/>
      <c r="K635" s="1"/>
      <c r="L635" s="1"/>
      <c r="M635" s="1"/>
      <c r="N635" s="1"/>
      <c r="O635" s="1"/>
      <c r="P635" s="1"/>
      <c r="Q635" s="1"/>
      <c r="R635" s="1"/>
      <c r="S635" s="1"/>
      <c r="T635" s="1"/>
    </row>
    <row r="636" spans="1:20" ht="9.75" customHeight="1">
      <c r="A636" s="1"/>
      <c r="B636" s="1"/>
      <c r="C636" s="1"/>
      <c r="D636" s="1"/>
      <c r="E636" s="1"/>
      <c r="F636" s="1"/>
      <c r="G636" s="1"/>
      <c r="H636" s="1"/>
      <c r="I636" s="1"/>
      <c r="J636" s="1"/>
      <c r="K636" s="1"/>
      <c r="L636" s="1"/>
      <c r="M636" s="1"/>
      <c r="N636" s="1"/>
      <c r="O636" s="1"/>
      <c r="P636" s="1"/>
      <c r="Q636" s="1"/>
      <c r="R636" s="1"/>
      <c r="S636" s="1"/>
      <c r="T636" s="1"/>
    </row>
    <row r="637" spans="1:20" ht="9.75" customHeight="1">
      <c r="A637" s="1"/>
      <c r="B637" s="1"/>
      <c r="C637" s="1"/>
      <c r="D637" s="1"/>
      <c r="E637" s="1"/>
      <c r="F637" s="1"/>
      <c r="G637" s="1"/>
      <c r="H637" s="1"/>
      <c r="I637" s="1"/>
      <c r="J637" s="1"/>
      <c r="K637" s="1"/>
      <c r="L637" s="1"/>
      <c r="M637" s="1"/>
      <c r="N637" s="1"/>
      <c r="O637" s="1"/>
      <c r="P637" s="1"/>
      <c r="Q637" s="1"/>
      <c r="R637" s="1"/>
      <c r="S637" s="1"/>
      <c r="T637" s="1"/>
    </row>
    <row r="638" spans="1:20" ht="9.75" customHeight="1">
      <c r="A638" s="1"/>
      <c r="B638" s="1"/>
      <c r="C638" s="1"/>
      <c r="D638" s="1"/>
      <c r="E638" s="1"/>
      <c r="F638" s="1"/>
      <c r="G638" s="1"/>
      <c r="H638" s="1"/>
      <c r="I638" s="1"/>
      <c r="J638" s="1"/>
      <c r="K638" s="1"/>
      <c r="L638" s="1"/>
      <c r="M638" s="1"/>
      <c r="N638" s="1"/>
      <c r="O638" s="1"/>
      <c r="P638" s="1"/>
      <c r="Q638" s="1"/>
      <c r="R638" s="1"/>
      <c r="S638" s="1"/>
      <c r="T638" s="1"/>
    </row>
    <row r="639" spans="1:20" ht="9.75" customHeight="1">
      <c r="A639" s="1"/>
      <c r="B639" s="1"/>
      <c r="C639" s="1"/>
      <c r="D639" s="1"/>
      <c r="E639" s="1"/>
      <c r="F639" s="1"/>
      <c r="G639" s="1"/>
      <c r="H639" s="1"/>
      <c r="I639" s="1"/>
      <c r="J639" s="1"/>
      <c r="K639" s="1"/>
      <c r="L639" s="1"/>
      <c r="M639" s="1"/>
      <c r="N639" s="1"/>
      <c r="O639" s="1"/>
      <c r="P639" s="1"/>
      <c r="Q639" s="1"/>
      <c r="R639" s="1"/>
      <c r="S639" s="1"/>
      <c r="T639" s="1"/>
    </row>
    <row r="640" spans="1:20" ht="9.75" customHeight="1">
      <c r="A640" s="1"/>
      <c r="B640" s="1"/>
      <c r="C640" s="1"/>
      <c r="D640" s="1"/>
      <c r="E640" s="1"/>
      <c r="F640" s="1"/>
      <c r="G640" s="1"/>
      <c r="H640" s="1"/>
      <c r="I640" s="1"/>
      <c r="J640" s="1"/>
      <c r="K640" s="1"/>
      <c r="L640" s="1"/>
      <c r="M640" s="1"/>
      <c r="N640" s="1"/>
      <c r="O640" s="1"/>
      <c r="P640" s="1"/>
      <c r="Q640" s="1"/>
      <c r="R640" s="1"/>
      <c r="S640" s="1"/>
      <c r="T640" s="1"/>
    </row>
    <row r="641" spans="1:20" ht="9.75" customHeight="1">
      <c r="A641" s="1"/>
      <c r="B641" s="1"/>
      <c r="C641" s="1"/>
      <c r="D641" s="1"/>
      <c r="E641" s="1"/>
      <c r="F641" s="1"/>
      <c r="G641" s="1"/>
      <c r="H641" s="1"/>
      <c r="I641" s="1"/>
      <c r="J641" s="1"/>
      <c r="K641" s="1"/>
      <c r="L641" s="1"/>
      <c r="M641" s="1"/>
      <c r="N641" s="1"/>
      <c r="O641" s="1"/>
      <c r="P641" s="1"/>
      <c r="Q641" s="1"/>
      <c r="R641" s="1"/>
      <c r="S641" s="1"/>
      <c r="T641" s="1"/>
    </row>
    <row r="642" spans="1:20" ht="9.75" customHeight="1">
      <c r="A642" s="1"/>
      <c r="B642" s="1"/>
      <c r="C642" s="1"/>
      <c r="D642" s="1"/>
      <c r="E642" s="1"/>
      <c r="F642" s="1"/>
      <c r="G642" s="1"/>
      <c r="H642" s="1"/>
      <c r="I642" s="1"/>
      <c r="J642" s="1"/>
      <c r="K642" s="1"/>
      <c r="L642" s="1"/>
      <c r="M642" s="1"/>
      <c r="N642" s="1"/>
      <c r="O642" s="1"/>
      <c r="P642" s="1"/>
      <c r="Q642" s="1"/>
      <c r="R642" s="1"/>
      <c r="S642" s="1"/>
      <c r="T642" s="1"/>
    </row>
    <row r="643" spans="1:20" ht="9.75" customHeight="1">
      <c r="A643" s="1"/>
      <c r="B643" s="1"/>
      <c r="C643" s="1"/>
      <c r="D643" s="1"/>
      <c r="E643" s="1"/>
      <c r="F643" s="1"/>
      <c r="G643" s="1"/>
      <c r="H643" s="1"/>
      <c r="I643" s="1"/>
      <c r="J643" s="1"/>
      <c r="K643" s="1"/>
      <c r="L643" s="1"/>
      <c r="M643" s="1"/>
      <c r="N643" s="1"/>
      <c r="O643" s="1"/>
      <c r="P643" s="1"/>
      <c r="Q643" s="1"/>
      <c r="R643" s="1"/>
      <c r="S643" s="1"/>
      <c r="T643" s="1"/>
    </row>
    <row r="644" spans="1:20" ht="9.75" customHeight="1">
      <c r="A644" s="1"/>
      <c r="B644" s="1"/>
      <c r="C644" s="1"/>
      <c r="D644" s="1"/>
      <c r="E644" s="1"/>
      <c r="F644" s="1"/>
      <c r="G644" s="1"/>
      <c r="H644" s="1"/>
      <c r="I644" s="1"/>
      <c r="J644" s="1"/>
      <c r="K644" s="1"/>
      <c r="L644" s="1"/>
      <c r="M644" s="1"/>
      <c r="N644" s="1"/>
      <c r="O644" s="1"/>
      <c r="P644" s="1"/>
      <c r="Q644" s="1"/>
      <c r="R644" s="1"/>
      <c r="S644" s="1"/>
      <c r="T644" s="1"/>
    </row>
    <row r="645" spans="1:20" ht="9.75" customHeight="1">
      <c r="A645" s="1"/>
      <c r="B645" s="1"/>
      <c r="C645" s="1"/>
      <c r="D645" s="1"/>
      <c r="E645" s="1"/>
      <c r="F645" s="1"/>
      <c r="G645" s="1"/>
      <c r="H645" s="1"/>
      <c r="I645" s="1"/>
      <c r="J645" s="1"/>
      <c r="K645" s="1"/>
      <c r="L645" s="1"/>
      <c r="M645" s="1"/>
      <c r="N645" s="1"/>
      <c r="O645" s="1"/>
      <c r="P645" s="1"/>
      <c r="Q645" s="1"/>
      <c r="R645" s="1"/>
      <c r="S645" s="1"/>
      <c r="T645" s="1"/>
    </row>
    <row r="646" spans="1:20" ht="9.75" customHeight="1">
      <c r="A646" s="1"/>
      <c r="B646" s="1"/>
      <c r="C646" s="1"/>
      <c r="D646" s="1"/>
      <c r="E646" s="1"/>
      <c r="F646" s="1"/>
      <c r="G646" s="1"/>
      <c r="H646" s="1"/>
      <c r="I646" s="1"/>
      <c r="J646" s="1"/>
      <c r="K646" s="1"/>
      <c r="L646" s="1"/>
      <c r="M646" s="1"/>
      <c r="N646" s="1"/>
      <c r="O646" s="1"/>
      <c r="P646" s="1"/>
      <c r="Q646" s="1"/>
      <c r="R646" s="1"/>
      <c r="S646" s="1"/>
      <c r="T646" s="1"/>
    </row>
    <row r="647" spans="1:20" ht="9.75" customHeight="1">
      <c r="A647" s="1"/>
      <c r="B647" s="1"/>
      <c r="C647" s="1"/>
      <c r="D647" s="1"/>
      <c r="E647" s="1"/>
      <c r="F647" s="1"/>
      <c r="G647" s="1"/>
      <c r="H647" s="1"/>
      <c r="I647" s="1"/>
      <c r="J647" s="1"/>
      <c r="K647" s="1"/>
      <c r="L647" s="1"/>
      <c r="M647" s="1"/>
      <c r="N647" s="1"/>
      <c r="O647" s="1"/>
      <c r="P647" s="1"/>
      <c r="Q647" s="1"/>
      <c r="R647" s="1"/>
      <c r="S647" s="1"/>
      <c r="T647" s="1"/>
    </row>
    <row r="648" spans="1:20" ht="9.75" customHeight="1">
      <c r="A648" s="1"/>
      <c r="B648" s="1"/>
      <c r="C648" s="1"/>
      <c r="D648" s="1"/>
      <c r="E648" s="1"/>
      <c r="F648" s="1"/>
      <c r="G648" s="1"/>
      <c r="H648" s="1"/>
      <c r="I648" s="1"/>
      <c r="J648" s="1"/>
      <c r="K648" s="1"/>
      <c r="L648" s="1"/>
      <c r="M648" s="1"/>
      <c r="N648" s="1"/>
      <c r="O648" s="1"/>
      <c r="P648" s="1"/>
      <c r="Q648" s="1"/>
      <c r="R648" s="1"/>
      <c r="S648" s="1"/>
      <c r="T648" s="1"/>
    </row>
    <row r="649" spans="1:20" ht="9.75" customHeight="1">
      <c r="A649" s="1"/>
      <c r="B649" s="1"/>
      <c r="C649" s="1"/>
      <c r="D649" s="1"/>
      <c r="E649" s="1"/>
      <c r="F649" s="1"/>
      <c r="G649" s="1"/>
      <c r="H649" s="1"/>
      <c r="I649" s="1"/>
      <c r="J649" s="1"/>
      <c r="K649" s="1"/>
      <c r="L649" s="1"/>
      <c r="M649" s="1"/>
      <c r="N649" s="1"/>
      <c r="O649" s="1"/>
      <c r="P649" s="1"/>
      <c r="Q649" s="1"/>
      <c r="R649" s="1"/>
      <c r="S649" s="1"/>
      <c r="T649" s="1"/>
    </row>
    <row r="650" spans="1:20" ht="9.75" customHeight="1">
      <c r="A650" s="1"/>
      <c r="B650" s="1"/>
      <c r="C650" s="1"/>
      <c r="D650" s="1"/>
      <c r="E650" s="1"/>
      <c r="F650" s="1"/>
      <c r="G650" s="1"/>
      <c r="H650" s="1"/>
      <c r="I650" s="1"/>
      <c r="J650" s="1"/>
      <c r="K650" s="1"/>
      <c r="L650" s="1"/>
      <c r="M650" s="1"/>
      <c r="N650" s="1"/>
      <c r="O650" s="1"/>
      <c r="P650" s="1"/>
      <c r="Q650" s="1"/>
      <c r="R650" s="1"/>
      <c r="S650" s="1"/>
      <c r="T650" s="1"/>
    </row>
    <row r="651" spans="1:20" ht="9.75" customHeight="1">
      <c r="A651" s="1"/>
      <c r="B651" s="1"/>
      <c r="C651" s="1"/>
      <c r="D651" s="1"/>
      <c r="E651" s="1"/>
      <c r="F651" s="1"/>
      <c r="G651" s="1"/>
      <c r="H651" s="1"/>
      <c r="I651" s="1"/>
      <c r="J651" s="1"/>
      <c r="K651" s="1"/>
      <c r="L651" s="1"/>
      <c r="M651" s="1"/>
      <c r="N651" s="1"/>
      <c r="O651" s="1"/>
      <c r="P651" s="1"/>
      <c r="Q651" s="1"/>
      <c r="R651" s="1"/>
      <c r="S651" s="1"/>
      <c r="T651" s="1"/>
    </row>
    <row r="652" spans="1:20" ht="9.75" customHeight="1">
      <c r="A652" s="1"/>
      <c r="B652" s="1"/>
      <c r="C652" s="1"/>
      <c r="D652" s="1"/>
      <c r="E652" s="1"/>
      <c r="F652" s="1"/>
      <c r="G652" s="1"/>
      <c r="H652" s="1"/>
      <c r="I652" s="1"/>
      <c r="J652" s="1"/>
      <c r="K652" s="1"/>
      <c r="L652" s="1"/>
      <c r="M652" s="1"/>
      <c r="N652" s="1"/>
      <c r="O652" s="1"/>
      <c r="P652" s="1"/>
      <c r="Q652" s="1"/>
      <c r="R652" s="1"/>
      <c r="S652" s="1"/>
      <c r="T652" s="1"/>
    </row>
    <row r="653" spans="1:20" ht="9.75" customHeight="1">
      <c r="A653" s="1"/>
      <c r="B653" s="1"/>
      <c r="C653" s="1"/>
      <c r="D653" s="1"/>
      <c r="E653" s="1"/>
      <c r="F653" s="1"/>
      <c r="G653" s="1"/>
      <c r="H653" s="1"/>
      <c r="I653" s="1"/>
      <c r="J653" s="1"/>
      <c r="K653" s="1"/>
      <c r="L653" s="1"/>
      <c r="M653" s="1"/>
      <c r="N653" s="1"/>
      <c r="O653" s="1"/>
      <c r="P653" s="1"/>
      <c r="Q653" s="1"/>
      <c r="R653" s="1"/>
      <c r="S653" s="1"/>
      <c r="T653" s="1"/>
    </row>
    <row r="654" spans="1:20" ht="9.75" customHeight="1">
      <c r="A654" s="1"/>
      <c r="B654" s="1"/>
      <c r="C654" s="1"/>
      <c r="D654" s="1"/>
      <c r="E654" s="1"/>
      <c r="F654" s="1"/>
      <c r="G654" s="1"/>
      <c r="H654" s="1"/>
      <c r="I654" s="1"/>
      <c r="J654" s="1"/>
      <c r="K654" s="1"/>
      <c r="L654" s="1"/>
      <c r="M654" s="1"/>
      <c r="N654" s="1"/>
      <c r="O654" s="1"/>
      <c r="P654" s="1"/>
      <c r="Q654" s="1"/>
      <c r="R654" s="1"/>
      <c r="S654" s="1"/>
      <c r="T654" s="1"/>
    </row>
    <row r="655" spans="1:20" ht="9.75" customHeight="1">
      <c r="A655" s="1"/>
      <c r="B655" s="1"/>
      <c r="C655" s="1"/>
      <c r="D655" s="1"/>
      <c r="E655" s="1"/>
      <c r="F655" s="1"/>
      <c r="G655" s="1"/>
      <c r="H655" s="1"/>
      <c r="I655" s="1"/>
      <c r="J655" s="1"/>
      <c r="K655" s="1"/>
      <c r="L655" s="1"/>
      <c r="M655" s="1"/>
      <c r="N655" s="1"/>
      <c r="O655" s="1"/>
      <c r="P655" s="1"/>
      <c r="Q655" s="1"/>
      <c r="R655" s="1"/>
      <c r="S655" s="1"/>
      <c r="T655" s="1"/>
    </row>
    <row r="656" spans="1:20" ht="9.75" customHeight="1">
      <c r="A656" s="1"/>
      <c r="B656" s="1"/>
      <c r="C656" s="1"/>
      <c r="D656" s="1"/>
      <c r="E656" s="1"/>
      <c r="F656" s="1"/>
      <c r="G656" s="1"/>
      <c r="H656" s="1"/>
      <c r="I656" s="1"/>
      <c r="J656" s="1"/>
      <c r="K656" s="1"/>
      <c r="L656" s="1"/>
      <c r="M656" s="1"/>
      <c r="N656" s="1"/>
      <c r="O656" s="1"/>
      <c r="P656" s="1"/>
      <c r="Q656" s="1"/>
      <c r="R656" s="1"/>
      <c r="S656" s="1"/>
      <c r="T656" s="1"/>
    </row>
    <row r="657" spans="1:20" ht="9.75" customHeight="1">
      <c r="A657" s="1"/>
      <c r="B657" s="1"/>
      <c r="C657" s="1"/>
      <c r="D657" s="1"/>
      <c r="E657" s="1"/>
      <c r="F657" s="1"/>
      <c r="G657" s="1"/>
      <c r="H657" s="1"/>
      <c r="I657" s="1"/>
      <c r="J657" s="1"/>
      <c r="K657" s="1"/>
      <c r="L657" s="1"/>
      <c r="M657" s="1"/>
      <c r="N657" s="1"/>
      <c r="O657" s="1"/>
      <c r="P657" s="1"/>
      <c r="Q657" s="1"/>
      <c r="R657" s="1"/>
      <c r="S657" s="1"/>
      <c r="T657" s="1"/>
    </row>
    <row r="658" spans="1:20" ht="9.75" customHeight="1">
      <c r="A658" s="1"/>
      <c r="B658" s="1"/>
      <c r="C658" s="1"/>
      <c r="D658" s="1"/>
      <c r="E658" s="1"/>
      <c r="F658" s="1"/>
      <c r="G658" s="1"/>
      <c r="H658" s="1"/>
      <c r="I658" s="1"/>
      <c r="J658" s="1"/>
      <c r="K658" s="1"/>
      <c r="L658" s="1"/>
      <c r="M658" s="1"/>
      <c r="N658" s="1"/>
      <c r="O658" s="1"/>
      <c r="P658" s="1"/>
      <c r="Q658" s="1"/>
      <c r="R658" s="1"/>
      <c r="S658" s="1"/>
      <c r="T658" s="1"/>
    </row>
    <row r="659" spans="1:20" ht="9.75" customHeight="1">
      <c r="A659" s="1"/>
      <c r="B659" s="1"/>
      <c r="C659" s="1"/>
      <c r="D659" s="1"/>
      <c r="E659" s="1"/>
      <c r="F659" s="1"/>
      <c r="G659" s="1"/>
      <c r="H659" s="1"/>
      <c r="I659" s="1"/>
      <c r="J659" s="1"/>
      <c r="K659" s="1"/>
      <c r="L659" s="1"/>
      <c r="M659" s="1"/>
      <c r="N659" s="1"/>
      <c r="O659" s="1"/>
      <c r="P659" s="1"/>
      <c r="Q659" s="1"/>
      <c r="R659" s="1"/>
      <c r="S659" s="1"/>
      <c r="T659" s="1"/>
    </row>
    <row r="660" spans="1:20" ht="9.75" customHeight="1">
      <c r="A660" s="1"/>
      <c r="B660" s="1"/>
      <c r="C660" s="1"/>
      <c r="D660" s="1"/>
      <c r="E660" s="1"/>
      <c r="F660" s="1"/>
      <c r="G660" s="1"/>
      <c r="H660" s="1"/>
      <c r="I660" s="1"/>
      <c r="J660" s="1"/>
      <c r="K660" s="1"/>
      <c r="L660" s="1"/>
      <c r="M660" s="1"/>
      <c r="N660" s="1"/>
      <c r="O660" s="1"/>
      <c r="P660" s="1"/>
      <c r="Q660" s="1"/>
      <c r="R660" s="1"/>
      <c r="S660" s="1"/>
      <c r="T660" s="1"/>
    </row>
    <row r="661" spans="1:20" ht="9.75" customHeight="1">
      <c r="A661" s="1"/>
      <c r="B661" s="1"/>
      <c r="C661" s="1"/>
      <c r="D661" s="1"/>
      <c r="E661" s="1"/>
      <c r="F661" s="1"/>
      <c r="G661" s="1"/>
      <c r="H661" s="1"/>
      <c r="I661" s="1"/>
      <c r="J661" s="1"/>
      <c r="K661" s="1"/>
      <c r="L661" s="1"/>
      <c r="M661" s="1"/>
      <c r="N661" s="1"/>
      <c r="O661" s="1"/>
      <c r="P661" s="1"/>
      <c r="Q661" s="1"/>
      <c r="R661" s="1"/>
      <c r="S661" s="1"/>
      <c r="T661" s="1"/>
    </row>
    <row r="662" spans="1:20" ht="9.75" customHeight="1">
      <c r="A662" s="1"/>
      <c r="B662" s="1"/>
      <c r="C662" s="1"/>
      <c r="D662" s="1"/>
      <c r="E662" s="1"/>
      <c r="F662" s="1"/>
      <c r="G662" s="1"/>
      <c r="H662" s="1"/>
      <c r="I662" s="1"/>
      <c r="J662" s="1"/>
      <c r="K662" s="1"/>
      <c r="L662" s="1"/>
      <c r="M662" s="1"/>
      <c r="N662" s="1"/>
      <c r="O662" s="1"/>
      <c r="P662" s="1"/>
      <c r="Q662" s="1"/>
      <c r="R662" s="1"/>
      <c r="S662" s="1"/>
      <c r="T662" s="1"/>
    </row>
    <row r="663" spans="1:20" ht="9.75" customHeight="1">
      <c r="A663" s="1"/>
      <c r="B663" s="1"/>
      <c r="C663" s="1"/>
      <c r="D663" s="1"/>
      <c r="E663" s="1"/>
      <c r="F663" s="1"/>
      <c r="G663" s="1"/>
      <c r="H663" s="1"/>
      <c r="I663" s="1"/>
      <c r="J663" s="1"/>
      <c r="K663" s="1"/>
      <c r="L663" s="1"/>
      <c r="M663" s="1"/>
      <c r="N663" s="1"/>
      <c r="O663" s="1"/>
      <c r="P663" s="1"/>
      <c r="Q663" s="1"/>
      <c r="R663" s="1"/>
      <c r="S663" s="1"/>
      <c r="T663" s="1"/>
    </row>
    <row r="664" spans="1:20" ht="9.75" customHeight="1">
      <c r="A664" s="1"/>
      <c r="B664" s="1"/>
      <c r="C664" s="1"/>
      <c r="D664" s="1"/>
      <c r="E664" s="1"/>
      <c r="F664" s="1"/>
      <c r="G664" s="1"/>
      <c r="H664" s="1"/>
      <c r="I664" s="1"/>
      <c r="J664" s="1"/>
      <c r="K664" s="1"/>
      <c r="L664" s="1"/>
      <c r="M664" s="1"/>
      <c r="N664" s="1"/>
      <c r="O664" s="1"/>
      <c r="P664" s="1"/>
      <c r="Q664" s="1"/>
      <c r="R664" s="1"/>
      <c r="S664" s="1"/>
      <c r="T664" s="1"/>
    </row>
    <row r="665" spans="1:20" ht="9.75" customHeight="1">
      <c r="A665" s="1"/>
      <c r="B665" s="1"/>
      <c r="C665" s="1"/>
      <c r="D665" s="1"/>
      <c r="E665" s="1"/>
      <c r="F665" s="1"/>
      <c r="G665" s="1"/>
      <c r="H665" s="1"/>
      <c r="I665" s="1"/>
      <c r="J665" s="1"/>
      <c r="K665" s="1"/>
      <c r="L665" s="1"/>
      <c r="M665" s="1"/>
      <c r="N665" s="1"/>
      <c r="O665" s="1"/>
      <c r="P665" s="1"/>
      <c r="Q665" s="1"/>
      <c r="R665" s="1"/>
      <c r="S665" s="1"/>
      <c r="T665" s="1"/>
    </row>
    <row r="666" spans="1:20" ht="9.75" customHeight="1">
      <c r="A666" s="1"/>
      <c r="B666" s="1"/>
      <c r="C666" s="1"/>
      <c r="D666" s="1"/>
      <c r="E666" s="1"/>
      <c r="F666" s="1"/>
      <c r="G666" s="1"/>
      <c r="H666" s="1"/>
      <c r="I666" s="1"/>
      <c r="J666" s="1"/>
      <c r="K666" s="1"/>
      <c r="L666" s="1"/>
      <c r="M666" s="1"/>
      <c r="N666" s="1"/>
      <c r="O666" s="1"/>
      <c r="P666" s="1"/>
      <c r="Q666" s="1"/>
      <c r="R666" s="1"/>
      <c r="S666" s="1"/>
      <c r="T666" s="1"/>
    </row>
    <row r="667" spans="1:20" ht="9.75" customHeight="1">
      <c r="A667" s="1"/>
      <c r="B667" s="1"/>
      <c r="C667" s="1"/>
      <c r="D667" s="1"/>
      <c r="E667" s="1"/>
      <c r="F667" s="1"/>
      <c r="G667" s="1"/>
      <c r="H667" s="1"/>
      <c r="I667" s="1"/>
      <c r="J667" s="1"/>
      <c r="K667" s="1"/>
      <c r="L667" s="1"/>
      <c r="M667" s="1"/>
      <c r="N667" s="1"/>
      <c r="O667" s="1"/>
      <c r="P667" s="1"/>
      <c r="Q667" s="1"/>
      <c r="R667" s="1"/>
      <c r="S667" s="1"/>
      <c r="T667" s="1"/>
    </row>
    <row r="668" spans="1:20" ht="9.75" customHeight="1">
      <c r="A668" s="1"/>
      <c r="B668" s="1"/>
      <c r="C668" s="1"/>
      <c r="D668" s="1"/>
      <c r="E668" s="1"/>
      <c r="F668" s="1"/>
      <c r="G668" s="1"/>
      <c r="H668" s="1"/>
      <c r="I668" s="1"/>
      <c r="J668" s="1"/>
      <c r="K668" s="1"/>
      <c r="L668" s="1"/>
      <c r="M668" s="1"/>
      <c r="N668" s="1"/>
      <c r="O668" s="1"/>
      <c r="P668" s="1"/>
      <c r="Q668" s="1"/>
      <c r="R668" s="1"/>
      <c r="S668" s="1"/>
      <c r="T668" s="1"/>
    </row>
    <row r="669" spans="1:20" ht="9.75" customHeight="1">
      <c r="A669" s="1"/>
      <c r="B669" s="1"/>
      <c r="C669" s="1"/>
      <c r="D669" s="1"/>
      <c r="E669" s="1"/>
      <c r="F669" s="1"/>
      <c r="G669" s="1"/>
      <c r="H669" s="1"/>
      <c r="I669" s="1"/>
      <c r="J669" s="1"/>
      <c r="K669" s="1"/>
      <c r="L669" s="1"/>
      <c r="M669" s="1"/>
      <c r="N669" s="1"/>
      <c r="O669" s="1"/>
      <c r="P669" s="1"/>
      <c r="Q669" s="1"/>
      <c r="R669" s="1"/>
      <c r="S669" s="1"/>
      <c r="T669" s="1"/>
    </row>
    <row r="670" spans="1:20" ht="9.75" customHeight="1">
      <c r="A670" s="1"/>
      <c r="B670" s="1"/>
      <c r="C670" s="1"/>
      <c r="D670" s="1"/>
      <c r="E670" s="1"/>
      <c r="F670" s="1"/>
      <c r="G670" s="1"/>
      <c r="H670" s="1"/>
      <c r="I670" s="1"/>
      <c r="J670" s="1"/>
      <c r="K670" s="1"/>
      <c r="L670" s="1"/>
      <c r="M670" s="1"/>
      <c r="N670" s="1"/>
      <c r="O670" s="1"/>
      <c r="P670" s="1"/>
      <c r="Q670" s="1"/>
      <c r="R670" s="1"/>
      <c r="S670" s="1"/>
      <c r="T670" s="1"/>
    </row>
    <row r="671" spans="1:20" ht="9.75" customHeight="1">
      <c r="A671" s="1"/>
      <c r="B671" s="1"/>
      <c r="C671" s="1"/>
      <c r="D671" s="1"/>
      <c r="E671" s="1"/>
      <c r="F671" s="1"/>
      <c r="G671" s="1"/>
      <c r="H671" s="1"/>
      <c r="I671" s="1"/>
      <c r="J671" s="1"/>
      <c r="K671" s="1"/>
      <c r="L671" s="1"/>
      <c r="M671" s="1"/>
      <c r="N671" s="1"/>
      <c r="O671" s="1"/>
      <c r="P671" s="1"/>
      <c r="Q671" s="1"/>
      <c r="R671" s="1"/>
      <c r="S671" s="1"/>
      <c r="T671" s="1"/>
    </row>
    <row r="672" spans="1:20" ht="9.75" customHeight="1">
      <c r="A672" s="1"/>
      <c r="B672" s="1"/>
      <c r="C672" s="1"/>
      <c r="D672" s="1"/>
      <c r="E672" s="1"/>
      <c r="F672" s="1"/>
      <c r="G672" s="1"/>
      <c r="H672" s="1"/>
      <c r="I672" s="1"/>
      <c r="J672" s="1"/>
      <c r="K672" s="1"/>
      <c r="L672" s="1"/>
      <c r="M672" s="1"/>
      <c r="N672" s="1"/>
      <c r="O672" s="1"/>
      <c r="P672" s="1"/>
      <c r="Q672" s="1"/>
      <c r="R672" s="1"/>
      <c r="S672" s="1"/>
      <c r="T672" s="1"/>
    </row>
    <row r="673" spans="1:20" ht="9.75" customHeight="1">
      <c r="A673" s="1"/>
      <c r="B673" s="1"/>
      <c r="C673" s="1"/>
      <c r="D673" s="1"/>
      <c r="E673" s="1"/>
      <c r="F673" s="1"/>
      <c r="G673" s="1"/>
      <c r="H673" s="1"/>
      <c r="I673" s="1"/>
      <c r="J673" s="1"/>
      <c r="K673" s="1"/>
      <c r="L673" s="1"/>
      <c r="M673" s="1"/>
      <c r="N673" s="1"/>
      <c r="O673" s="1"/>
      <c r="P673" s="1"/>
      <c r="Q673" s="1"/>
      <c r="R673" s="1"/>
      <c r="S673" s="1"/>
      <c r="T673" s="1"/>
    </row>
    <row r="674" spans="1:20" ht="9.75" customHeight="1">
      <c r="A674" s="1"/>
      <c r="B674" s="1"/>
      <c r="C674" s="1"/>
      <c r="D674" s="1"/>
      <c r="E674" s="1"/>
      <c r="F674" s="1"/>
      <c r="G674" s="1"/>
      <c r="H674" s="1"/>
      <c r="I674" s="1"/>
      <c r="J674" s="1"/>
      <c r="K674" s="1"/>
      <c r="L674" s="1"/>
      <c r="M674" s="1"/>
      <c r="N674" s="1"/>
      <c r="O674" s="1"/>
      <c r="P674" s="1"/>
      <c r="Q674" s="1"/>
      <c r="R674" s="1"/>
      <c r="S674" s="1"/>
      <c r="T674" s="1"/>
    </row>
    <row r="675" spans="1:20" ht="9.75" customHeight="1">
      <c r="A675" s="1"/>
      <c r="B675" s="1"/>
      <c r="C675" s="1"/>
      <c r="D675" s="1"/>
      <c r="E675" s="1"/>
      <c r="F675" s="1"/>
      <c r="G675" s="1"/>
      <c r="H675" s="1"/>
      <c r="I675" s="1"/>
      <c r="J675" s="1"/>
      <c r="K675" s="1"/>
      <c r="L675" s="1"/>
      <c r="M675" s="1"/>
      <c r="N675" s="1"/>
      <c r="O675" s="1"/>
      <c r="P675" s="1"/>
      <c r="Q675" s="1"/>
      <c r="R675" s="1"/>
      <c r="S675" s="1"/>
      <c r="T675" s="1"/>
    </row>
    <row r="676" spans="1:20" ht="9.75" customHeight="1">
      <c r="A676" s="1"/>
      <c r="B676" s="1"/>
      <c r="C676" s="1"/>
      <c r="D676" s="1"/>
      <c r="E676" s="1"/>
      <c r="F676" s="1"/>
      <c r="G676" s="1"/>
      <c r="H676" s="1"/>
      <c r="I676" s="1"/>
      <c r="J676" s="1"/>
      <c r="K676" s="1"/>
      <c r="L676" s="1"/>
      <c r="M676" s="1"/>
      <c r="N676" s="1"/>
      <c r="O676" s="1"/>
      <c r="P676" s="1"/>
      <c r="Q676" s="1"/>
      <c r="R676" s="1"/>
      <c r="S676" s="1"/>
      <c r="T676" s="1"/>
    </row>
    <row r="677" spans="1:20" ht="9.75" customHeight="1">
      <c r="A677" s="1"/>
      <c r="B677" s="1"/>
      <c r="C677" s="1"/>
      <c r="D677" s="1"/>
      <c r="E677" s="1"/>
      <c r="F677" s="1"/>
      <c r="G677" s="1"/>
      <c r="H677" s="1"/>
      <c r="I677" s="1"/>
      <c r="J677" s="1"/>
      <c r="K677" s="1"/>
      <c r="L677" s="1"/>
      <c r="M677" s="1"/>
      <c r="N677" s="1"/>
      <c r="O677" s="1"/>
      <c r="P677" s="1"/>
      <c r="Q677" s="1"/>
      <c r="R677" s="1"/>
      <c r="S677" s="1"/>
      <c r="T677" s="1"/>
    </row>
    <row r="678" spans="1:20" ht="9.75" customHeight="1">
      <c r="A678" s="1"/>
      <c r="B678" s="1"/>
      <c r="C678" s="1"/>
      <c r="D678" s="1"/>
      <c r="E678" s="1"/>
      <c r="F678" s="1"/>
      <c r="G678" s="1"/>
      <c r="H678" s="1"/>
      <c r="I678" s="1"/>
      <c r="J678" s="1"/>
      <c r="K678" s="1"/>
      <c r="L678" s="1"/>
      <c r="M678" s="1"/>
      <c r="N678" s="1"/>
      <c r="O678" s="1"/>
      <c r="P678" s="1"/>
      <c r="Q678" s="1"/>
      <c r="R678" s="1"/>
      <c r="S678" s="1"/>
      <c r="T678" s="1"/>
    </row>
    <row r="679" spans="1:20" ht="9.75" customHeight="1">
      <c r="A679" s="1"/>
      <c r="B679" s="1"/>
      <c r="C679" s="1"/>
      <c r="D679" s="1"/>
      <c r="E679" s="1"/>
      <c r="F679" s="1"/>
      <c r="G679" s="1"/>
      <c r="H679" s="1"/>
      <c r="I679" s="1"/>
      <c r="J679" s="1"/>
      <c r="K679" s="1"/>
      <c r="L679" s="1"/>
      <c r="M679" s="1"/>
      <c r="N679" s="1"/>
      <c r="O679" s="1"/>
      <c r="P679" s="1"/>
      <c r="Q679" s="1"/>
      <c r="R679" s="1"/>
      <c r="S679" s="1"/>
      <c r="T679" s="1"/>
    </row>
    <row r="680" spans="1:20" ht="9.75" customHeight="1">
      <c r="A680" s="1"/>
      <c r="B680" s="1"/>
      <c r="C680" s="1"/>
      <c r="D680" s="1"/>
      <c r="E680" s="1"/>
      <c r="F680" s="1"/>
      <c r="G680" s="1"/>
      <c r="H680" s="1"/>
      <c r="I680" s="1"/>
      <c r="J680" s="1"/>
      <c r="K680" s="1"/>
      <c r="L680" s="1"/>
      <c r="M680" s="1"/>
      <c r="N680" s="1"/>
      <c r="O680" s="1"/>
      <c r="P680" s="1"/>
      <c r="Q680" s="1"/>
      <c r="R680" s="1"/>
      <c r="S680" s="1"/>
      <c r="T680" s="1"/>
    </row>
    <row r="681" spans="1:20" ht="9.75" customHeight="1">
      <c r="A681" s="1"/>
      <c r="B681" s="1"/>
      <c r="C681" s="1"/>
      <c r="D681" s="1"/>
      <c r="E681" s="1"/>
      <c r="F681" s="1"/>
      <c r="G681" s="1"/>
      <c r="H681" s="1"/>
      <c r="I681" s="1"/>
      <c r="J681" s="1"/>
      <c r="K681" s="1"/>
      <c r="L681" s="1"/>
      <c r="M681" s="1"/>
      <c r="N681" s="1"/>
      <c r="O681" s="1"/>
      <c r="P681" s="1"/>
      <c r="Q681" s="1"/>
      <c r="R681" s="1"/>
      <c r="S681" s="1"/>
      <c r="T681" s="1"/>
    </row>
    <row r="682" spans="1:20" ht="9.75" customHeight="1">
      <c r="A682" s="1"/>
      <c r="B682" s="1"/>
      <c r="C682" s="1"/>
      <c r="D682" s="1"/>
      <c r="E682" s="1"/>
      <c r="F682" s="1"/>
      <c r="G682" s="1"/>
      <c r="H682" s="1"/>
      <c r="I682" s="1"/>
      <c r="J682" s="1"/>
      <c r="K682" s="1"/>
      <c r="L682" s="1"/>
      <c r="M682" s="1"/>
      <c r="N682" s="1"/>
      <c r="O682" s="1"/>
      <c r="P682" s="1"/>
      <c r="Q682" s="1"/>
      <c r="R682" s="1"/>
      <c r="S682" s="1"/>
      <c r="T682" s="1"/>
    </row>
    <row r="683" spans="1:20" ht="9.75" customHeight="1">
      <c r="A683" s="1"/>
      <c r="B683" s="1"/>
      <c r="C683" s="1"/>
      <c r="D683" s="1"/>
      <c r="E683" s="1"/>
      <c r="F683" s="1"/>
      <c r="G683" s="1"/>
      <c r="H683" s="1"/>
      <c r="I683" s="1"/>
      <c r="J683" s="1"/>
      <c r="K683" s="1"/>
      <c r="L683" s="1"/>
      <c r="M683" s="1"/>
      <c r="N683" s="1"/>
      <c r="O683" s="1"/>
      <c r="P683" s="1"/>
      <c r="Q683" s="1"/>
      <c r="R683" s="1"/>
      <c r="S683" s="1"/>
      <c r="T683" s="1"/>
    </row>
    <row r="684" spans="1:20" ht="9.75" customHeight="1">
      <c r="A684" s="1"/>
      <c r="B684" s="1"/>
      <c r="C684" s="1"/>
      <c r="D684" s="1"/>
      <c r="E684" s="1"/>
      <c r="F684" s="1"/>
      <c r="G684" s="1"/>
      <c r="H684" s="1"/>
      <c r="I684" s="1"/>
      <c r="J684" s="1"/>
      <c r="K684" s="1"/>
      <c r="L684" s="1"/>
      <c r="M684" s="1"/>
      <c r="N684" s="1"/>
      <c r="O684" s="1"/>
      <c r="P684" s="1"/>
      <c r="Q684" s="1"/>
      <c r="R684" s="1"/>
      <c r="S684" s="1"/>
      <c r="T684" s="1"/>
    </row>
    <row r="685" spans="1:20" ht="9.75" customHeight="1">
      <c r="A685" s="1"/>
      <c r="B685" s="1"/>
      <c r="C685" s="1"/>
      <c r="D685" s="1"/>
      <c r="E685" s="1"/>
      <c r="F685" s="1"/>
      <c r="G685" s="1"/>
      <c r="H685" s="1"/>
      <c r="I685" s="1"/>
      <c r="J685" s="1"/>
      <c r="K685" s="1"/>
      <c r="L685" s="1"/>
      <c r="M685" s="1"/>
      <c r="N685" s="1"/>
      <c r="O685" s="1"/>
      <c r="P685" s="1"/>
      <c r="Q685" s="1"/>
      <c r="R685" s="1"/>
      <c r="S685" s="1"/>
      <c r="T685" s="1"/>
    </row>
    <row r="686" spans="1:20" ht="9.75" customHeight="1">
      <c r="A686" s="1"/>
      <c r="B686" s="1"/>
      <c r="C686" s="1"/>
      <c r="D686" s="1"/>
      <c r="E686" s="1"/>
      <c r="F686" s="1"/>
      <c r="G686" s="1"/>
      <c r="H686" s="1"/>
      <c r="I686" s="1"/>
      <c r="J686" s="1"/>
      <c r="K686" s="1"/>
      <c r="L686" s="1"/>
      <c r="M686" s="1"/>
      <c r="N686" s="1"/>
      <c r="O686" s="1"/>
      <c r="P686" s="1"/>
      <c r="Q686" s="1"/>
      <c r="R686" s="1"/>
      <c r="S686" s="1"/>
      <c r="T686" s="1"/>
    </row>
    <row r="687" spans="1:20" ht="9.75" customHeight="1">
      <c r="A687" s="1"/>
      <c r="B687" s="1"/>
      <c r="C687" s="1"/>
      <c r="D687" s="1"/>
      <c r="E687" s="1"/>
      <c r="F687" s="1"/>
      <c r="G687" s="1"/>
      <c r="H687" s="1"/>
      <c r="I687" s="1"/>
      <c r="J687" s="1"/>
      <c r="K687" s="1"/>
      <c r="L687" s="1"/>
      <c r="M687" s="1"/>
      <c r="N687" s="1"/>
      <c r="O687" s="1"/>
      <c r="P687" s="1"/>
      <c r="Q687" s="1"/>
      <c r="R687" s="1"/>
      <c r="S687" s="1"/>
      <c r="T687" s="1"/>
    </row>
    <row r="688" spans="1:20" ht="9.75" customHeight="1">
      <c r="A688" s="1"/>
      <c r="B688" s="1"/>
      <c r="C688" s="1"/>
      <c r="D688" s="1"/>
      <c r="E688" s="1"/>
      <c r="F688" s="1"/>
      <c r="G688" s="1"/>
      <c r="H688" s="1"/>
      <c r="I688" s="1"/>
      <c r="J688" s="1"/>
      <c r="K688" s="1"/>
      <c r="L688" s="1"/>
      <c r="M688" s="1"/>
      <c r="N688" s="1"/>
      <c r="O688" s="1"/>
      <c r="P688" s="1"/>
      <c r="Q688" s="1"/>
      <c r="R688" s="1"/>
      <c r="S688" s="1"/>
      <c r="T688" s="1"/>
    </row>
    <row r="689" spans="1:20" ht="9.75" customHeight="1">
      <c r="A689" s="1"/>
      <c r="B689" s="1"/>
      <c r="C689" s="1"/>
      <c r="D689" s="1"/>
      <c r="E689" s="1"/>
      <c r="F689" s="1"/>
      <c r="G689" s="1"/>
      <c r="H689" s="1"/>
      <c r="I689" s="1"/>
      <c r="J689" s="1"/>
      <c r="K689" s="1"/>
      <c r="L689" s="1"/>
      <c r="M689" s="1"/>
      <c r="N689" s="1"/>
      <c r="O689" s="1"/>
      <c r="P689" s="1"/>
      <c r="Q689" s="1"/>
      <c r="R689" s="1"/>
      <c r="S689" s="1"/>
      <c r="T689" s="1"/>
    </row>
    <row r="690" spans="1:20" ht="9.75" customHeight="1">
      <c r="A690" s="1"/>
      <c r="B690" s="1"/>
      <c r="C690" s="1"/>
      <c r="D690" s="1"/>
      <c r="E690" s="1"/>
      <c r="F690" s="1"/>
      <c r="G690" s="1"/>
      <c r="H690" s="1"/>
      <c r="I690" s="1"/>
      <c r="J690" s="1"/>
      <c r="K690" s="1"/>
      <c r="L690" s="1"/>
      <c r="M690" s="1"/>
      <c r="N690" s="1"/>
      <c r="O690" s="1"/>
      <c r="P690" s="1"/>
      <c r="Q690" s="1"/>
      <c r="R690" s="1"/>
      <c r="S690" s="1"/>
      <c r="T690" s="1"/>
    </row>
    <row r="691" spans="1:20" ht="9.75" customHeight="1">
      <c r="A691" s="1"/>
      <c r="B691" s="1"/>
      <c r="C691" s="1"/>
      <c r="D691" s="1"/>
      <c r="E691" s="1"/>
      <c r="F691" s="1"/>
      <c r="G691" s="1"/>
      <c r="H691" s="1"/>
      <c r="I691" s="1"/>
      <c r="J691" s="1"/>
      <c r="K691" s="1"/>
      <c r="L691" s="1"/>
      <c r="M691" s="1"/>
      <c r="N691" s="1"/>
      <c r="O691" s="1"/>
      <c r="P691" s="1"/>
      <c r="Q691" s="1"/>
      <c r="R691" s="1"/>
      <c r="S691" s="1"/>
      <c r="T691" s="1"/>
    </row>
    <row r="692" spans="1:20" ht="9.75" customHeight="1">
      <c r="A692" s="1"/>
      <c r="B692" s="1"/>
      <c r="C692" s="1"/>
      <c r="D692" s="1"/>
      <c r="E692" s="1"/>
      <c r="F692" s="1"/>
      <c r="G692" s="1"/>
      <c r="H692" s="1"/>
      <c r="I692" s="1"/>
      <c r="J692" s="1"/>
      <c r="K692" s="1"/>
      <c r="L692" s="1"/>
      <c r="M692" s="1"/>
      <c r="N692" s="1"/>
      <c r="O692" s="1"/>
      <c r="P692" s="1"/>
      <c r="Q692" s="1"/>
      <c r="R692" s="1"/>
      <c r="S692" s="1"/>
      <c r="T692" s="1"/>
    </row>
    <row r="693" spans="1:20" ht="9.75" customHeight="1">
      <c r="A693" s="1"/>
      <c r="B693" s="1"/>
      <c r="C693" s="1"/>
      <c r="D693" s="1"/>
      <c r="E693" s="1"/>
      <c r="F693" s="1"/>
      <c r="G693" s="1"/>
      <c r="H693" s="1"/>
      <c r="I693" s="1"/>
      <c r="J693" s="1"/>
      <c r="K693" s="1"/>
      <c r="L693" s="1"/>
      <c r="M693" s="1"/>
      <c r="N693" s="1"/>
      <c r="O693" s="1"/>
      <c r="P693" s="1"/>
      <c r="Q693" s="1"/>
      <c r="R693" s="1"/>
      <c r="S693" s="1"/>
      <c r="T693" s="1"/>
    </row>
    <row r="694" spans="1:20" ht="9.75" customHeight="1">
      <c r="A694" s="1"/>
      <c r="B694" s="1"/>
      <c r="C694" s="1"/>
      <c r="D694" s="1"/>
      <c r="E694" s="1"/>
      <c r="F694" s="1"/>
      <c r="G694" s="1"/>
      <c r="H694" s="1"/>
      <c r="I694" s="1"/>
      <c r="J694" s="1"/>
      <c r="K694" s="1"/>
      <c r="L694" s="1"/>
      <c r="M694" s="1"/>
      <c r="N694" s="1"/>
      <c r="O694" s="1"/>
      <c r="P694" s="1"/>
      <c r="Q694" s="1"/>
      <c r="R694" s="1"/>
      <c r="S694" s="1"/>
      <c r="T694" s="1"/>
    </row>
    <row r="695" spans="1:20" ht="9.75" customHeight="1">
      <c r="A695" s="1"/>
      <c r="B695" s="1"/>
      <c r="C695" s="1"/>
      <c r="D695" s="1"/>
      <c r="E695" s="1"/>
      <c r="F695" s="1"/>
      <c r="G695" s="1"/>
      <c r="H695" s="1"/>
      <c r="I695" s="1"/>
      <c r="J695" s="1"/>
      <c r="K695" s="1"/>
      <c r="L695" s="1"/>
      <c r="M695" s="1"/>
      <c r="N695" s="1"/>
      <c r="O695" s="1"/>
      <c r="P695" s="1"/>
      <c r="Q695" s="1"/>
      <c r="R695" s="1"/>
      <c r="S695" s="1"/>
      <c r="T695" s="1"/>
    </row>
    <row r="696" spans="1:20" ht="9.75" customHeight="1">
      <c r="A696" s="1"/>
      <c r="B696" s="1"/>
      <c r="C696" s="1"/>
      <c r="D696" s="1"/>
      <c r="E696" s="1"/>
      <c r="F696" s="1"/>
      <c r="G696" s="1"/>
      <c r="H696" s="1"/>
      <c r="I696" s="1"/>
      <c r="J696" s="1"/>
      <c r="K696" s="1"/>
      <c r="L696" s="1"/>
      <c r="M696" s="1"/>
      <c r="N696" s="1"/>
      <c r="O696" s="1"/>
      <c r="P696" s="1"/>
      <c r="Q696" s="1"/>
      <c r="R696" s="1"/>
      <c r="S696" s="1"/>
      <c r="T696" s="1"/>
    </row>
    <row r="697" spans="1:20" ht="9.75" customHeight="1">
      <c r="A697" s="1"/>
      <c r="B697" s="1"/>
      <c r="C697" s="1"/>
      <c r="D697" s="1"/>
      <c r="E697" s="1"/>
      <c r="F697" s="1"/>
      <c r="G697" s="1"/>
      <c r="H697" s="1"/>
      <c r="I697" s="1"/>
      <c r="J697" s="1"/>
      <c r="K697" s="1"/>
      <c r="L697" s="1"/>
      <c r="M697" s="1"/>
      <c r="N697" s="1"/>
      <c r="O697" s="1"/>
      <c r="P697" s="1"/>
      <c r="Q697" s="1"/>
      <c r="R697" s="1"/>
      <c r="S697" s="1"/>
      <c r="T697" s="1"/>
    </row>
    <row r="698" spans="1:20" ht="9.75" customHeight="1">
      <c r="A698" s="1"/>
      <c r="B698" s="1"/>
      <c r="C698" s="1"/>
      <c r="D698" s="1"/>
      <c r="E698" s="1"/>
      <c r="F698" s="1"/>
      <c r="G698" s="1"/>
      <c r="H698" s="1"/>
      <c r="I698" s="1"/>
      <c r="J698" s="1"/>
      <c r="K698" s="1"/>
      <c r="L698" s="1"/>
      <c r="M698" s="1"/>
      <c r="N698" s="1"/>
      <c r="O698" s="1"/>
      <c r="P698" s="1"/>
      <c r="Q698" s="1"/>
      <c r="R698" s="1"/>
      <c r="S698" s="1"/>
      <c r="T698" s="1"/>
    </row>
    <row r="699" spans="1:20" ht="9.75" customHeight="1">
      <c r="A699" s="1"/>
      <c r="B699" s="1"/>
      <c r="C699" s="1"/>
      <c r="D699" s="1"/>
      <c r="E699" s="1"/>
      <c r="F699" s="1"/>
      <c r="G699" s="1"/>
      <c r="H699" s="1"/>
      <c r="I699" s="1"/>
      <c r="J699" s="1"/>
      <c r="K699" s="1"/>
      <c r="L699" s="1"/>
      <c r="M699" s="1"/>
      <c r="N699" s="1"/>
      <c r="O699" s="1"/>
      <c r="P699" s="1"/>
      <c r="Q699" s="1"/>
      <c r="R699" s="1"/>
      <c r="S699" s="1"/>
      <c r="T699" s="1"/>
    </row>
    <row r="700" spans="1:20" ht="9.75" customHeight="1">
      <c r="A700" s="1"/>
      <c r="B700" s="1"/>
      <c r="C700" s="1"/>
      <c r="D700" s="1"/>
      <c r="E700" s="1"/>
      <c r="F700" s="1"/>
      <c r="G700" s="1"/>
      <c r="H700" s="1"/>
      <c r="I700" s="1"/>
      <c r="J700" s="1"/>
      <c r="K700" s="1"/>
      <c r="L700" s="1"/>
      <c r="M700" s="1"/>
      <c r="N700" s="1"/>
      <c r="O700" s="1"/>
      <c r="P700" s="1"/>
      <c r="Q700" s="1"/>
      <c r="R700" s="1"/>
      <c r="S700" s="1"/>
      <c r="T700" s="1"/>
    </row>
    <row r="701" spans="1:20" ht="9.75" customHeight="1">
      <c r="A701" s="1"/>
      <c r="B701" s="1"/>
      <c r="C701" s="1"/>
      <c r="D701" s="1"/>
      <c r="E701" s="1"/>
      <c r="F701" s="1"/>
      <c r="G701" s="1"/>
      <c r="H701" s="1"/>
      <c r="I701" s="1"/>
      <c r="J701" s="1"/>
      <c r="K701" s="1"/>
      <c r="L701" s="1"/>
      <c r="M701" s="1"/>
      <c r="N701" s="1"/>
      <c r="O701" s="1"/>
      <c r="P701" s="1"/>
      <c r="Q701" s="1"/>
      <c r="R701" s="1"/>
      <c r="S701" s="1"/>
      <c r="T701" s="1"/>
    </row>
    <row r="702" spans="1:20" ht="9.75" customHeight="1">
      <c r="A702" s="1"/>
      <c r="B702" s="1"/>
      <c r="C702" s="1"/>
      <c r="D702" s="1"/>
      <c r="E702" s="1"/>
      <c r="F702" s="1"/>
      <c r="G702" s="1"/>
      <c r="H702" s="1"/>
      <c r="I702" s="1"/>
      <c r="J702" s="1"/>
      <c r="K702" s="1"/>
      <c r="L702" s="1"/>
      <c r="M702" s="1"/>
      <c r="N702" s="1"/>
      <c r="O702" s="1"/>
      <c r="P702" s="1"/>
      <c r="Q702" s="1"/>
      <c r="R702" s="1"/>
      <c r="S702" s="1"/>
      <c r="T702" s="1"/>
    </row>
    <row r="703" spans="1:20" ht="9.75" customHeight="1">
      <c r="A703" s="1"/>
      <c r="B703" s="1"/>
      <c r="C703" s="1"/>
      <c r="D703" s="1"/>
      <c r="E703" s="1"/>
      <c r="F703" s="1"/>
      <c r="G703" s="1"/>
      <c r="H703" s="1"/>
      <c r="I703" s="1"/>
      <c r="J703" s="1"/>
      <c r="K703" s="1"/>
      <c r="L703" s="1"/>
      <c r="M703" s="1"/>
      <c r="N703" s="1"/>
      <c r="O703" s="1"/>
      <c r="P703" s="1"/>
      <c r="Q703" s="1"/>
      <c r="R703" s="1"/>
      <c r="S703" s="1"/>
      <c r="T703" s="1"/>
    </row>
    <row r="704" spans="1:20" ht="9.75" customHeight="1">
      <c r="A704" s="1"/>
      <c r="B704" s="1"/>
      <c r="C704" s="1"/>
      <c r="D704" s="1"/>
      <c r="E704" s="1"/>
      <c r="F704" s="1"/>
      <c r="G704" s="1"/>
      <c r="H704" s="1"/>
      <c r="I704" s="1"/>
      <c r="J704" s="1"/>
      <c r="K704" s="1"/>
      <c r="L704" s="1"/>
      <c r="M704" s="1"/>
      <c r="N704" s="1"/>
      <c r="O704" s="1"/>
      <c r="P704" s="1"/>
      <c r="Q704" s="1"/>
      <c r="R704" s="1"/>
      <c r="S704" s="1"/>
      <c r="T704" s="1"/>
    </row>
    <row r="705" spans="1:20" ht="9.75" customHeight="1">
      <c r="A705" s="1"/>
      <c r="B705" s="1"/>
      <c r="C705" s="1"/>
      <c r="D705" s="1"/>
      <c r="E705" s="1"/>
      <c r="F705" s="1"/>
      <c r="G705" s="1"/>
      <c r="H705" s="1"/>
      <c r="I705" s="1"/>
      <c r="J705" s="1"/>
      <c r="K705" s="1"/>
      <c r="L705" s="1"/>
      <c r="M705" s="1"/>
      <c r="N705" s="1"/>
      <c r="O705" s="1"/>
      <c r="P705" s="1"/>
      <c r="Q705" s="1"/>
      <c r="R705" s="1"/>
      <c r="S705" s="1"/>
      <c r="T705" s="1"/>
    </row>
    <row r="706" spans="1:20" ht="9.75" customHeight="1">
      <c r="A706" s="1"/>
      <c r="B706" s="1"/>
      <c r="C706" s="1"/>
      <c r="D706" s="1"/>
      <c r="E706" s="1"/>
      <c r="F706" s="1"/>
      <c r="G706" s="1"/>
      <c r="H706" s="1"/>
      <c r="I706" s="1"/>
      <c r="J706" s="1"/>
      <c r="K706" s="1"/>
      <c r="L706" s="1"/>
      <c r="M706" s="1"/>
      <c r="N706" s="1"/>
      <c r="O706" s="1"/>
      <c r="P706" s="1"/>
      <c r="Q706" s="1"/>
      <c r="R706" s="1"/>
      <c r="S706" s="1"/>
      <c r="T706" s="1"/>
    </row>
    <row r="707" spans="1:20" ht="9.75" customHeight="1">
      <c r="A707" s="1"/>
      <c r="B707" s="1"/>
      <c r="C707" s="1"/>
      <c r="D707" s="1"/>
      <c r="E707" s="1"/>
      <c r="F707" s="1"/>
      <c r="G707" s="1"/>
      <c r="H707" s="1"/>
      <c r="I707" s="1"/>
      <c r="J707" s="1"/>
      <c r="K707" s="1"/>
      <c r="L707" s="1"/>
      <c r="M707" s="1"/>
      <c r="N707" s="1"/>
      <c r="O707" s="1"/>
      <c r="P707" s="1"/>
      <c r="Q707" s="1"/>
      <c r="R707" s="1"/>
      <c r="S707" s="1"/>
      <c r="T707" s="1"/>
    </row>
    <row r="708" spans="1:20" ht="9.75" customHeight="1">
      <c r="A708" s="1"/>
      <c r="B708" s="1"/>
      <c r="C708" s="1"/>
      <c r="D708" s="1"/>
      <c r="E708" s="1"/>
      <c r="F708" s="1"/>
      <c r="G708" s="1"/>
      <c r="H708" s="1"/>
      <c r="I708" s="1"/>
      <c r="J708" s="1"/>
      <c r="K708" s="1"/>
      <c r="L708" s="1"/>
      <c r="M708" s="1"/>
      <c r="N708" s="1"/>
      <c r="O708" s="1"/>
      <c r="P708" s="1"/>
      <c r="Q708" s="1"/>
      <c r="R708" s="1"/>
      <c r="S708" s="1"/>
      <c r="T708" s="1"/>
    </row>
    <row r="709" spans="1:20" ht="9.75" customHeight="1">
      <c r="A709" s="1"/>
      <c r="B709" s="1"/>
      <c r="C709" s="1"/>
      <c r="D709" s="1"/>
      <c r="E709" s="1"/>
      <c r="F709" s="1"/>
      <c r="G709" s="1"/>
      <c r="H709" s="1"/>
      <c r="I709" s="1"/>
      <c r="J709" s="1"/>
      <c r="K709" s="1"/>
      <c r="L709" s="1"/>
      <c r="M709" s="1"/>
      <c r="N709" s="1"/>
      <c r="O709" s="1"/>
      <c r="P709" s="1"/>
      <c r="Q709" s="1"/>
      <c r="R709" s="1"/>
      <c r="S709" s="1"/>
      <c r="T709" s="1"/>
    </row>
    <row r="710" spans="1:20" ht="9.75" customHeight="1">
      <c r="A710" s="1"/>
      <c r="B710" s="1"/>
      <c r="C710" s="1"/>
      <c r="D710" s="1"/>
      <c r="E710" s="1"/>
      <c r="F710" s="1"/>
      <c r="G710" s="1"/>
      <c r="H710" s="1"/>
      <c r="I710" s="1"/>
      <c r="J710" s="1"/>
      <c r="K710" s="1"/>
      <c r="L710" s="1"/>
      <c r="M710" s="1"/>
      <c r="N710" s="1"/>
      <c r="O710" s="1"/>
      <c r="P710" s="1"/>
      <c r="Q710" s="1"/>
      <c r="R710" s="1"/>
      <c r="S710" s="1"/>
      <c r="T710" s="1"/>
    </row>
    <row r="711" spans="1:20" ht="9.75" customHeight="1">
      <c r="A711" s="1"/>
      <c r="B711" s="1"/>
      <c r="C711" s="1"/>
      <c r="D711" s="1"/>
      <c r="E711" s="1"/>
      <c r="F711" s="1"/>
      <c r="G711" s="1"/>
      <c r="H711" s="1"/>
      <c r="I711" s="1"/>
      <c r="J711" s="1"/>
      <c r="K711" s="1"/>
      <c r="L711" s="1"/>
      <c r="M711" s="1"/>
      <c r="N711" s="1"/>
      <c r="O711" s="1"/>
      <c r="P711" s="1"/>
      <c r="Q711" s="1"/>
      <c r="R711" s="1"/>
      <c r="S711" s="1"/>
      <c r="T711" s="1"/>
    </row>
    <row r="712" spans="1:20" ht="9.75" customHeight="1">
      <c r="A712" s="1"/>
      <c r="B712" s="1"/>
      <c r="C712" s="1"/>
      <c r="D712" s="1"/>
      <c r="E712" s="1"/>
      <c r="F712" s="1"/>
      <c r="G712" s="1"/>
      <c r="H712" s="1"/>
      <c r="I712" s="1"/>
      <c r="J712" s="1"/>
      <c r="K712" s="1"/>
      <c r="L712" s="1"/>
      <c r="M712" s="1"/>
      <c r="N712" s="1"/>
      <c r="O712" s="1"/>
      <c r="P712" s="1"/>
      <c r="Q712" s="1"/>
      <c r="R712" s="1"/>
      <c r="S712" s="1"/>
      <c r="T712" s="1"/>
    </row>
    <row r="713" spans="1:20" ht="9.75" customHeight="1">
      <c r="A713" s="1"/>
      <c r="B713" s="1"/>
      <c r="C713" s="1"/>
      <c r="D713" s="1"/>
      <c r="E713" s="1"/>
      <c r="F713" s="1"/>
      <c r="G713" s="1"/>
      <c r="H713" s="1"/>
      <c r="I713" s="1"/>
      <c r="J713" s="1"/>
      <c r="K713" s="1"/>
      <c r="L713" s="1"/>
      <c r="M713" s="1"/>
      <c r="N713" s="1"/>
      <c r="O713" s="1"/>
      <c r="P713" s="1"/>
      <c r="Q713" s="1"/>
      <c r="R713" s="1"/>
      <c r="S713" s="1"/>
      <c r="T713" s="1"/>
    </row>
    <row r="714" spans="1:20" ht="9.75" customHeight="1">
      <c r="A714" s="1"/>
      <c r="B714" s="1"/>
      <c r="C714" s="1"/>
      <c r="D714" s="1"/>
      <c r="E714" s="1"/>
      <c r="F714" s="1"/>
      <c r="G714" s="1"/>
      <c r="H714" s="1"/>
      <c r="I714" s="1"/>
      <c r="J714" s="1"/>
      <c r="K714" s="1"/>
      <c r="L714" s="1"/>
      <c r="M714" s="1"/>
      <c r="N714" s="1"/>
      <c r="O714" s="1"/>
      <c r="P714" s="1"/>
      <c r="Q714" s="1"/>
      <c r="R714" s="1"/>
      <c r="S714" s="1"/>
      <c r="T714" s="1"/>
    </row>
    <row r="715" spans="1:20" ht="9.75" customHeight="1">
      <c r="A715" s="1"/>
      <c r="B715" s="1"/>
      <c r="C715" s="1"/>
      <c r="D715" s="1"/>
      <c r="E715" s="1"/>
      <c r="F715" s="1"/>
      <c r="G715" s="1"/>
      <c r="H715" s="1"/>
      <c r="I715" s="1"/>
      <c r="J715" s="1"/>
      <c r="K715" s="1"/>
      <c r="L715" s="1"/>
      <c r="M715" s="1"/>
      <c r="N715" s="1"/>
      <c r="O715" s="1"/>
      <c r="P715" s="1"/>
      <c r="Q715" s="1"/>
      <c r="R715" s="1"/>
      <c r="S715" s="1"/>
      <c r="T715" s="1"/>
    </row>
    <row r="716" spans="1:20" ht="9.75" customHeight="1">
      <c r="A716" s="1"/>
      <c r="B716" s="1"/>
      <c r="C716" s="1"/>
      <c r="D716" s="1"/>
      <c r="E716" s="1"/>
      <c r="F716" s="1"/>
      <c r="G716" s="1"/>
      <c r="H716" s="1"/>
      <c r="I716" s="1"/>
      <c r="J716" s="1"/>
      <c r="K716" s="1"/>
      <c r="L716" s="1"/>
      <c r="M716" s="1"/>
      <c r="N716" s="1"/>
      <c r="O716" s="1"/>
      <c r="P716" s="1"/>
      <c r="Q716" s="1"/>
      <c r="R716" s="1"/>
      <c r="S716" s="1"/>
      <c r="T716" s="1"/>
    </row>
    <row r="717" spans="1:20" ht="9.75" customHeight="1">
      <c r="A717" s="1"/>
      <c r="B717" s="1"/>
      <c r="C717" s="1"/>
      <c r="D717" s="1"/>
      <c r="E717" s="1"/>
      <c r="F717" s="1"/>
      <c r="G717" s="1"/>
      <c r="H717" s="1"/>
      <c r="I717" s="1"/>
      <c r="J717" s="1"/>
      <c r="K717" s="1"/>
      <c r="L717" s="1"/>
      <c r="M717" s="1"/>
      <c r="N717" s="1"/>
      <c r="O717" s="1"/>
      <c r="P717" s="1"/>
      <c r="Q717" s="1"/>
      <c r="R717" s="1"/>
      <c r="S717" s="1"/>
      <c r="T717" s="1"/>
    </row>
    <row r="718" spans="1:20" ht="9.75" customHeight="1">
      <c r="A718" s="1"/>
      <c r="B718" s="1"/>
      <c r="C718" s="1"/>
      <c r="D718" s="1"/>
      <c r="E718" s="1"/>
      <c r="F718" s="1"/>
      <c r="G718" s="1"/>
      <c r="H718" s="1"/>
      <c r="I718" s="1"/>
      <c r="J718" s="1"/>
      <c r="K718" s="1"/>
      <c r="L718" s="1"/>
      <c r="M718" s="1"/>
      <c r="N718" s="1"/>
      <c r="O718" s="1"/>
      <c r="P718" s="1"/>
      <c r="Q718" s="1"/>
      <c r="R718" s="1"/>
      <c r="S718" s="1"/>
      <c r="T718" s="1"/>
    </row>
    <row r="719" spans="1:20" ht="9.75" customHeight="1">
      <c r="A719" s="1"/>
      <c r="B719" s="1"/>
      <c r="C719" s="1"/>
      <c r="D719" s="1"/>
      <c r="E719" s="1"/>
      <c r="F719" s="1"/>
      <c r="G719" s="1"/>
      <c r="H719" s="1"/>
      <c r="I719" s="1"/>
      <c r="J719" s="1"/>
      <c r="K719" s="1"/>
      <c r="L719" s="1"/>
      <c r="M719" s="1"/>
      <c r="N719" s="1"/>
      <c r="O719" s="1"/>
      <c r="P719" s="1"/>
      <c r="Q719" s="1"/>
      <c r="R719" s="1"/>
      <c r="S719" s="1"/>
      <c r="T719" s="1"/>
    </row>
    <row r="720" spans="1:20" ht="9.75" customHeight="1">
      <c r="A720" s="1"/>
      <c r="B720" s="1"/>
      <c r="C720" s="1"/>
      <c r="D720" s="1"/>
      <c r="E720" s="1"/>
      <c r="F720" s="1"/>
      <c r="G720" s="1"/>
      <c r="H720" s="1"/>
      <c r="I720" s="1"/>
      <c r="J720" s="1"/>
      <c r="K720" s="1"/>
      <c r="L720" s="1"/>
      <c r="M720" s="1"/>
      <c r="N720" s="1"/>
      <c r="O720" s="1"/>
      <c r="P720" s="1"/>
      <c r="Q720" s="1"/>
      <c r="R720" s="1"/>
      <c r="S720" s="1"/>
      <c r="T720" s="1"/>
    </row>
    <row r="721" spans="1:20" ht="9.75" customHeight="1">
      <c r="A721" s="1"/>
      <c r="B721" s="1"/>
      <c r="C721" s="1"/>
      <c r="D721" s="1"/>
      <c r="E721" s="1"/>
      <c r="F721" s="1"/>
      <c r="G721" s="1"/>
      <c r="H721" s="1"/>
      <c r="I721" s="1"/>
      <c r="J721" s="1"/>
      <c r="K721" s="1"/>
      <c r="L721" s="1"/>
      <c r="M721" s="1"/>
      <c r="N721" s="1"/>
      <c r="O721" s="1"/>
      <c r="P721" s="1"/>
      <c r="Q721" s="1"/>
      <c r="R721" s="1"/>
      <c r="S721" s="1"/>
      <c r="T721" s="1"/>
    </row>
    <row r="722" spans="1:20" ht="9.75" customHeight="1">
      <c r="A722" s="1"/>
      <c r="B722" s="1"/>
      <c r="C722" s="1"/>
      <c r="D722" s="1"/>
      <c r="E722" s="1"/>
      <c r="F722" s="1"/>
      <c r="G722" s="1"/>
      <c r="H722" s="1"/>
      <c r="I722" s="1"/>
      <c r="J722" s="1"/>
      <c r="K722" s="1"/>
      <c r="L722" s="1"/>
      <c r="M722" s="1"/>
      <c r="N722" s="1"/>
      <c r="O722" s="1"/>
      <c r="P722" s="1"/>
      <c r="Q722" s="1"/>
      <c r="R722" s="1"/>
      <c r="S722" s="1"/>
      <c r="T722" s="1"/>
    </row>
    <row r="723" spans="1:20" ht="9.75" customHeight="1">
      <c r="A723" s="1"/>
      <c r="B723" s="1"/>
      <c r="C723" s="1"/>
      <c r="D723" s="1"/>
      <c r="E723" s="1"/>
      <c r="F723" s="1"/>
      <c r="G723" s="1"/>
      <c r="H723" s="1"/>
      <c r="I723" s="1"/>
      <c r="J723" s="1"/>
      <c r="K723" s="1"/>
      <c r="L723" s="1"/>
      <c r="M723" s="1"/>
      <c r="N723" s="1"/>
      <c r="O723" s="1"/>
      <c r="P723" s="1"/>
      <c r="Q723" s="1"/>
      <c r="R723" s="1"/>
      <c r="S723" s="1"/>
      <c r="T723" s="1"/>
    </row>
    <row r="724" spans="1:20" ht="9.75" customHeight="1">
      <c r="A724" s="1"/>
      <c r="B724" s="1"/>
      <c r="C724" s="1"/>
      <c r="D724" s="1"/>
      <c r="E724" s="1"/>
      <c r="F724" s="1"/>
      <c r="G724" s="1"/>
      <c r="H724" s="1"/>
      <c r="I724" s="1"/>
      <c r="J724" s="1"/>
      <c r="K724" s="1"/>
      <c r="L724" s="1"/>
      <c r="M724" s="1"/>
      <c r="N724" s="1"/>
      <c r="O724" s="1"/>
      <c r="P724" s="1"/>
      <c r="Q724" s="1"/>
      <c r="R724" s="1"/>
      <c r="S724" s="1"/>
      <c r="T724" s="1"/>
    </row>
    <row r="725" spans="1:20" ht="9.75" customHeight="1">
      <c r="A725" s="1"/>
      <c r="B725" s="1"/>
      <c r="C725" s="1"/>
      <c r="D725" s="1"/>
      <c r="E725" s="1"/>
      <c r="F725" s="1"/>
      <c r="G725" s="1"/>
      <c r="H725" s="1"/>
      <c r="I725" s="1"/>
      <c r="J725" s="1"/>
      <c r="K725" s="1"/>
      <c r="L725" s="1"/>
      <c r="M725" s="1"/>
      <c r="N725" s="1"/>
      <c r="O725" s="1"/>
      <c r="P725" s="1"/>
      <c r="Q725" s="1"/>
      <c r="R725" s="1"/>
      <c r="S725" s="1"/>
      <c r="T725" s="1"/>
    </row>
    <row r="726" spans="1:20" ht="9.75" customHeight="1">
      <c r="A726" s="1"/>
      <c r="B726" s="1"/>
      <c r="C726" s="1"/>
      <c r="D726" s="1"/>
      <c r="E726" s="1"/>
      <c r="F726" s="1"/>
      <c r="G726" s="1"/>
      <c r="H726" s="1"/>
      <c r="I726" s="1"/>
      <c r="J726" s="1"/>
      <c r="K726" s="1"/>
      <c r="L726" s="1"/>
      <c r="M726" s="1"/>
      <c r="N726" s="1"/>
      <c r="O726" s="1"/>
      <c r="P726" s="1"/>
      <c r="Q726" s="1"/>
      <c r="R726" s="1"/>
      <c r="S726" s="1"/>
      <c r="T726" s="1"/>
    </row>
    <row r="727" spans="1:20" ht="9.75" customHeight="1">
      <c r="A727" s="1"/>
      <c r="B727" s="1"/>
      <c r="C727" s="1"/>
      <c r="D727" s="1"/>
      <c r="E727" s="1"/>
      <c r="F727" s="1"/>
      <c r="G727" s="1"/>
      <c r="H727" s="1"/>
      <c r="I727" s="1"/>
      <c r="J727" s="1"/>
      <c r="K727" s="1"/>
      <c r="L727" s="1"/>
      <c r="M727" s="1"/>
      <c r="N727" s="1"/>
      <c r="O727" s="1"/>
      <c r="P727" s="1"/>
      <c r="Q727" s="1"/>
      <c r="R727" s="1"/>
      <c r="S727" s="1"/>
      <c r="T727" s="1"/>
    </row>
    <row r="728" spans="1:20" ht="9.75" customHeight="1">
      <c r="A728" s="1"/>
      <c r="B728" s="1"/>
      <c r="C728" s="1"/>
      <c r="D728" s="1"/>
      <c r="E728" s="1"/>
      <c r="F728" s="1"/>
      <c r="G728" s="1"/>
      <c r="H728" s="1"/>
      <c r="I728" s="1"/>
      <c r="J728" s="1"/>
      <c r="K728" s="1"/>
      <c r="L728" s="1"/>
      <c r="M728" s="1"/>
      <c r="N728" s="1"/>
      <c r="O728" s="1"/>
      <c r="P728" s="1"/>
      <c r="Q728" s="1"/>
      <c r="R728" s="1"/>
      <c r="S728" s="1"/>
      <c r="T728" s="1"/>
    </row>
    <row r="729" spans="1:20" ht="9.75" customHeight="1">
      <c r="A729" s="1"/>
      <c r="B729" s="1"/>
      <c r="C729" s="1"/>
      <c r="D729" s="1"/>
      <c r="E729" s="1"/>
      <c r="F729" s="1"/>
      <c r="G729" s="1"/>
      <c r="H729" s="1"/>
      <c r="I729" s="1"/>
      <c r="J729" s="1"/>
      <c r="K729" s="1"/>
      <c r="L729" s="1"/>
      <c r="M729" s="1"/>
      <c r="N729" s="1"/>
      <c r="O729" s="1"/>
      <c r="P729" s="1"/>
      <c r="Q729" s="1"/>
      <c r="R729" s="1"/>
      <c r="S729" s="1"/>
      <c r="T729" s="1"/>
    </row>
    <row r="730" spans="1:20" ht="9.75" customHeight="1">
      <c r="A730" s="1"/>
      <c r="B730" s="1"/>
      <c r="C730" s="1"/>
      <c r="D730" s="1"/>
      <c r="E730" s="1"/>
      <c r="F730" s="1"/>
      <c r="G730" s="1"/>
      <c r="H730" s="1"/>
      <c r="I730" s="1"/>
      <c r="J730" s="1"/>
      <c r="K730" s="1"/>
      <c r="L730" s="1"/>
      <c r="M730" s="1"/>
      <c r="N730" s="1"/>
      <c r="O730" s="1"/>
      <c r="P730" s="1"/>
      <c r="Q730" s="1"/>
      <c r="R730" s="1"/>
      <c r="S730" s="1"/>
      <c r="T730" s="1"/>
    </row>
    <row r="731" spans="1:20" ht="9.75" customHeight="1">
      <c r="A731" s="1"/>
      <c r="B731" s="1"/>
      <c r="C731" s="1"/>
      <c r="D731" s="1"/>
      <c r="E731" s="1"/>
      <c r="F731" s="1"/>
      <c r="G731" s="1"/>
      <c r="H731" s="1"/>
      <c r="I731" s="1"/>
      <c r="J731" s="1"/>
      <c r="K731" s="1"/>
      <c r="L731" s="1"/>
      <c r="M731" s="1"/>
      <c r="N731" s="1"/>
      <c r="O731" s="1"/>
      <c r="P731" s="1"/>
      <c r="Q731" s="1"/>
      <c r="R731" s="1"/>
      <c r="S731" s="1"/>
      <c r="T731" s="1"/>
    </row>
    <row r="732" spans="1:20" ht="9.75" customHeight="1">
      <c r="A732" s="1"/>
      <c r="B732" s="1"/>
      <c r="C732" s="1"/>
      <c r="D732" s="1"/>
      <c r="E732" s="1"/>
      <c r="F732" s="1"/>
      <c r="G732" s="1"/>
      <c r="H732" s="1"/>
      <c r="I732" s="1"/>
      <c r="J732" s="1"/>
      <c r="K732" s="1"/>
      <c r="L732" s="1"/>
      <c r="M732" s="1"/>
      <c r="N732" s="1"/>
      <c r="O732" s="1"/>
      <c r="P732" s="1"/>
      <c r="Q732" s="1"/>
      <c r="R732" s="1"/>
      <c r="S732" s="1"/>
      <c r="T732" s="1"/>
    </row>
    <row r="733" spans="1:20" ht="9.75" customHeight="1">
      <c r="A733" s="1"/>
      <c r="B733" s="1"/>
      <c r="C733" s="1"/>
      <c r="D733" s="1"/>
      <c r="E733" s="1"/>
      <c r="F733" s="1"/>
      <c r="G733" s="1"/>
      <c r="H733" s="1"/>
      <c r="I733" s="1"/>
      <c r="J733" s="1"/>
      <c r="K733" s="1"/>
      <c r="L733" s="1"/>
      <c r="M733" s="1"/>
      <c r="N733" s="1"/>
      <c r="O733" s="1"/>
      <c r="P733" s="1"/>
      <c r="Q733" s="1"/>
      <c r="R733" s="1"/>
      <c r="S733" s="1"/>
      <c r="T733" s="1"/>
    </row>
    <row r="734" spans="1:20" ht="9.75" customHeight="1">
      <c r="A734" s="1"/>
      <c r="B734" s="1"/>
      <c r="C734" s="1"/>
      <c r="D734" s="1"/>
      <c r="E734" s="1"/>
      <c r="F734" s="1"/>
      <c r="G734" s="1"/>
      <c r="H734" s="1"/>
      <c r="I734" s="1"/>
      <c r="J734" s="1"/>
      <c r="K734" s="1"/>
      <c r="L734" s="1"/>
      <c r="M734" s="1"/>
      <c r="N734" s="1"/>
      <c r="O734" s="1"/>
      <c r="P734" s="1"/>
      <c r="Q734" s="1"/>
      <c r="R734" s="1"/>
      <c r="S734" s="1"/>
      <c r="T734" s="1"/>
    </row>
    <row r="735" spans="1:20" ht="9.75" customHeight="1">
      <c r="A735" s="1"/>
      <c r="B735" s="1"/>
      <c r="C735" s="1"/>
      <c r="D735" s="1"/>
      <c r="E735" s="1"/>
      <c r="F735" s="1"/>
      <c r="G735" s="1"/>
      <c r="H735" s="1"/>
      <c r="I735" s="1"/>
      <c r="J735" s="1"/>
      <c r="K735" s="1"/>
      <c r="L735" s="1"/>
      <c r="M735" s="1"/>
      <c r="N735" s="1"/>
      <c r="O735" s="1"/>
      <c r="P735" s="1"/>
      <c r="Q735" s="1"/>
      <c r="R735" s="1"/>
      <c r="S735" s="1"/>
      <c r="T735" s="1"/>
    </row>
    <row r="736" spans="1:20" ht="9.75" customHeight="1">
      <c r="A736" s="1"/>
      <c r="B736" s="1"/>
      <c r="C736" s="1"/>
      <c r="D736" s="1"/>
      <c r="E736" s="1"/>
      <c r="F736" s="1"/>
      <c r="G736" s="1"/>
      <c r="H736" s="1"/>
      <c r="I736" s="1"/>
      <c r="J736" s="1"/>
      <c r="K736" s="1"/>
      <c r="L736" s="1"/>
      <c r="M736" s="1"/>
      <c r="N736" s="1"/>
      <c r="O736" s="1"/>
      <c r="P736" s="1"/>
      <c r="Q736" s="1"/>
      <c r="R736" s="1"/>
      <c r="S736" s="1"/>
      <c r="T736" s="1"/>
    </row>
    <row r="737" spans="1:20" ht="9.75" customHeight="1">
      <c r="A737" s="1"/>
      <c r="B737" s="1"/>
      <c r="C737" s="1"/>
      <c r="D737" s="1"/>
      <c r="E737" s="1"/>
      <c r="F737" s="1"/>
      <c r="G737" s="1"/>
      <c r="H737" s="1"/>
      <c r="I737" s="1"/>
      <c r="J737" s="1"/>
      <c r="K737" s="1"/>
      <c r="L737" s="1"/>
      <c r="M737" s="1"/>
      <c r="N737" s="1"/>
      <c r="O737" s="1"/>
      <c r="P737" s="1"/>
      <c r="Q737" s="1"/>
      <c r="R737" s="1"/>
      <c r="S737" s="1"/>
      <c r="T737" s="1"/>
    </row>
    <row r="738" spans="1:20" ht="9.75" customHeight="1">
      <c r="A738" s="1"/>
      <c r="B738" s="1"/>
      <c r="C738" s="1"/>
      <c r="D738" s="1"/>
      <c r="E738" s="1"/>
      <c r="F738" s="1"/>
      <c r="G738" s="1"/>
      <c r="H738" s="1"/>
      <c r="I738" s="1"/>
      <c r="J738" s="1"/>
      <c r="K738" s="1"/>
      <c r="L738" s="1"/>
      <c r="M738" s="1"/>
      <c r="N738" s="1"/>
      <c r="O738" s="1"/>
      <c r="P738" s="1"/>
      <c r="Q738" s="1"/>
      <c r="R738" s="1"/>
      <c r="S738" s="1"/>
      <c r="T738" s="1"/>
    </row>
    <row r="739" spans="1:20" ht="9.75" customHeight="1">
      <c r="A739" s="1"/>
      <c r="B739" s="1"/>
      <c r="C739" s="1"/>
      <c r="D739" s="1"/>
      <c r="E739" s="1"/>
      <c r="F739" s="1"/>
      <c r="G739" s="1"/>
      <c r="H739" s="1"/>
      <c r="I739" s="1"/>
      <c r="J739" s="1"/>
      <c r="K739" s="1"/>
      <c r="L739" s="1"/>
      <c r="M739" s="1"/>
      <c r="N739" s="1"/>
      <c r="O739" s="1"/>
      <c r="P739" s="1"/>
      <c r="Q739" s="1"/>
      <c r="R739" s="1"/>
      <c r="S739" s="1"/>
      <c r="T739" s="1"/>
    </row>
    <row r="740" spans="1:20" ht="9.75" customHeight="1">
      <c r="A740" s="1"/>
      <c r="B740" s="1"/>
      <c r="C740" s="1"/>
      <c r="D740" s="1"/>
      <c r="E740" s="1"/>
      <c r="F740" s="1"/>
      <c r="G740" s="1"/>
      <c r="H740" s="1"/>
      <c r="I740" s="1"/>
      <c r="J740" s="1"/>
      <c r="K740" s="1"/>
      <c r="L740" s="1"/>
      <c r="M740" s="1"/>
      <c r="N740" s="1"/>
      <c r="O740" s="1"/>
      <c r="P740" s="1"/>
      <c r="Q740" s="1"/>
      <c r="R740" s="1"/>
      <c r="S740" s="1"/>
      <c r="T740" s="1"/>
    </row>
    <row r="741" spans="1:20" ht="9.75" customHeight="1">
      <c r="A741" s="1"/>
      <c r="B741" s="1"/>
      <c r="C741" s="1"/>
      <c r="D741" s="1"/>
      <c r="E741" s="1"/>
      <c r="F741" s="1"/>
      <c r="G741" s="1"/>
      <c r="H741" s="1"/>
      <c r="I741" s="1"/>
      <c r="J741" s="1"/>
      <c r="K741" s="1"/>
      <c r="L741" s="1"/>
      <c r="M741" s="1"/>
      <c r="N741" s="1"/>
      <c r="O741" s="1"/>
      <c r="P741" s="1"/>
      <c r="Q741" s="1"/>
      <c r="R741" s="1"/>
      <c r="S741" s="1"/>
      <c r="T741" s="1"/>
    </row>
    <row r="742" spans="1:20" ht="9.75" customHeight="1">
      <c r="A742" s="1"/>
      <c r="B742" s="1"/>
      <c r="C742" s="1"/>
      <c r="D742" s="1"/>
      <c r="E742" s="1"/>
      <c r="F742" s="1"/>
      <c r="G742" s="1"/>
      <c r="H742" s="1"/>
      <c r="I742" s="1"/>
      <c r="J742" s="1"/>
      <c r="K742" s="1"/>
      <c r="L742" s="1"/>
      <c r="M742" s="1"/>
      <c r="N742" s="1"/>
      <c r="O742" s="1"/>
      <c r="P742" s="1"/>
      <c r="Q742" s="1"/>
      <c r="R742" s="1"/>
      <c r="S742" s="1"/>
      <c r="T742" s="1"/>
    </row>
    <row r="743" spans="1:20" ht="9.75" customHeight="1">
      <c r="A743" s="1"/>
      <c r="B743" s="1"/>
      <c r="C743" s="1"/>
      <c r="D743" s="1"/>
      <c r="E743" s="1"/>
      <c r="F743" s="1"/>
      <c r="G743" s="1"/>
      <c r="H743" s="1"/>
      <c r="I743" s="1"/>
      <c r="J743" s="1"/>
      <c r="K743" s="1"/>
      <c r="L743" s="1"/>
      <c r="M743" s="1"/>
      <c r="N743" s="1"/>
      <c r="O743" s="1"/>
      <c r="P743" s="1"/>
      <c r="Q743" s="1"/>
      <c r="R743" s="1"/>
      <c r="S743" s="1"/>
      <c r="T743" s="1"/>
    </row>
    <row r="744" spans="1:20" ht="9.75" customHeight="1">
      <c r="A744" s="1"/>
      <c r="B744" s="1"/>
      <c r="C744" s="1"/>
      <c r="D744" s="1"/>
      <c r="E744" s="1"/>
      <c r="F744" s="1"/>
      <c r="G744" s="1"/>
      <c r="H744" s="1"/>
      <c r="I744" s="1"/>
      <c r="J744" s="1"/>
      <c r="K744" s="1"/>
      <c r="L744" s="1"/>
      <c r="M744" s="1"/>
      <c r="N744" s="1"/>
      <c r="O744" s="1"/>
      <c r="P744" s="1"/>
      <c r="Q744" s="1"/>
      <c r="R744" s="1"/>
      <c r="S744" s="1"/>
      <c r="T744" s="1"/>
    </row>
    <row r="745" spans="1:20" ht="9.75" customHeight="1">
      <c r="A745" s="1"/>
      <c r="B745" s="1"/>
      <c r="C745" s="1"/>
      <c r="D745" s="1"/>
      <c r="E745" s="1"/>
      <c r="F745" s="1"/>
      <c r="G745" s="1"/>
      <c r="H745" s="1"/>
      <c r="I745" s="1"/>
      <c r="J745" s="1"/>
      <c r="K745" s="1"/>
      <c r="L745" s="1"/>
      <c r="M745" s="1"/>
      <c r="N745" s="1"/>
      <c r="O745" s="1"/>
      <c r="P745" s="1"/>
      <c r="Q745" s="1"/>
      <c r="R745" s="1"/>
      <c r="S745" s="1"/>
      <c r="T745" s="1"/>
    </row>
    <row r="746" spans="1:20" ht="9.75" customHeight="1">
      <c r="A746" s="1"/>
      <c r="B746" s="1"/>
      <c r="C746" s="1"/>
      <c r="D746" s="1"/>
      <c r="E746" s="1"/>
      <c r="F746" s="1"/>
      <c r="G746" s="1"/>
      <c r="H746" s="1"/>
      <c r="I746" s="1"/>
      <c r="J746" s="1"/>
      <c r="K746" s="1"/>
      <c r="L746" s="1"/>
      <c r="M746" s="1"/>
      <c r="N746" s="1"/>
      <c r="O746" s="1"/>
      <c r="P746" s="1"/>
      <c r="Q746" s="1"/>
      <c r="R746" s="1"/>
      <c r="S746" s="1"/>
      <c r="T746" s="1"/>
    </row>
    <row r="747" spans="1:20" ht="9.75" customHeight="1">
      <c r="A747" s="1"/>
      <c r="B747" s="1"/>
      <c r="C747" s="1"/>
      <c r="D747" s="1"/>
      <c r="E747" s="1"/>
      <c r="F747" s="1"/>
      <c r="G747" s="1"/>
      <c r="H747" s="1"/>
      <c r="I747" s="1"/>
      <c r="J747" s="1"/>
      <c r="K747" s="1"/>
      <c r="L747" s="1"/>
      <c r="M747" s="1"/>
      <c r="N747" s="1"/>
      <c r="O747" s="1"/>
      <c r="P747" s="1"/>
      <c r="Q747" s="1"/>
      <c r="R747" s="1"/>
      <c r="S747" s="1"/>
      <c r="T747" s="1"/>
    </row>
    <row r="748" spans="1:20" ht="9.75" customHeight="1">
      <c r="A748" s="1"/>
      <c r="B748" s="1"/>
      <c r="C748" s="1"/>
      <c r="D748" s="1"/>
      <c r="E748" s="1"/>
      <c r="F748" s="1"/>
      <c r="G748" s="1"/>
      <c r="H748" s="1"/>
      <c r="I748" s="1"/>
      <c r="J748" s="1"/>
      <c r="K748" s="1"/>
      <c r="L748" s="1"/>
      <c r="M748" s="1"/>
      <c r="N748" s="1"/>
      <c r="O748" s="1"/>
      <c r="P748" s="1"/>
      <c r="Q748" s="1"/>
      <c r="R748" s="1"/>
      <c r="S748" s="1"/>
      <c r="T748" s="1"/>
    </row>
    <row r="749" spans="1:20" ht="9.75" customHeight="1">
      <c r="A749" s="1"/>
      <c r="B749" s="1"/>
      <c r="C749" s="1"/>
      <c r="D749" s="1"/>
      <c r="E749" s="1"/>
      <c r="F749" s="1"/>
      <c r="G749" s="1"/>
      <c r="H749" s="1"/>
      <c r="I749" s="1"/>
      <c r="J749" s="1"/>
      <c r="K749" s="1"/>
      <c r="L749" s="1"/>
      <c r="M749" s="1"/>
      <c r="N749" s="1"/>
      <c r="O749" s="1"/>
      <c r="P749" s="1"/>
      <c r="Q749" s="1"/>
      <c r="R749" s="1"/>
      <c r="S749" s="1"/>
      <c r="T749" s="1"/>
    </row>
    <row r="750" spans="1:20" ht="9.75" customHeight="1">
      <c r="A750" s="1"/>
      <c r="B750" s="1"/>
      <c r="C750" s="1"/>
      <c r="D750" s="1"/>
      <c r="E750" s="1"/>
      <c r="F750" s="1"/>
      <c r="G750" s="1"/>
      <c r="H750" s="1"/>
      <c r="I750" s="1"/>
      <c r="J750" s="1"/>
      <c r="K750" s="1"/>
      <c r="L750" s="1"/>
      <c r="M750" s="1"/>
      <c r="N750" s="1"/>
      <c r="O750" s="1"/>
      <c r="P750" s="1"/>
      <c r="Q750" s="1"/>
      <c r="R750" s="1"/>
      <c r="S750" s="1"/>
      <c r="T750" s="1"/>
    </row>
    <row r="751" spans="1:20" ht="9.75" customHeight="1">
      <c r="A751" s="1"/>
      <c r="B751" s="1"/>
      <c r="C751" s="1"/>
      <c r="D751" s="1"/>
      <c r="E751" s="1"/>
      <c r="F751" s="1"/>
      <c r="G751" s="1"/>
      <c r="H751" s="1"/>
      <c r="I751" s="1"/>
      <c r="J751" s="1"/>
      <c r="K751" s="1"/>
      <c r="L751" s="1"/>
      <c r="M751" s="1"/>
      <c r="N751" s="1"/>
      <c r="O751" s="1"/>
      <c r="P751" s="1"/>
      <c r="Q751" s="1"/>
      <c r="R751" s="1"/>
      <c r="S751" s="1"/>
      <c r="T751" s="1"/>
    </row>
    <row r="752" spans="1:20" ht="9.75" customHeight="1">
      <c r="A752" s="1"/>
      <c r="B752" s="1"/>
      <c r="C752" s="1"/>
      <c r="D752" s="1"/>
      <c r="E752" s="1"/>
      <c r="F752" s="1"/>
      <c r="G752" s="1"/>
      <c r="H752" s="1"/>
      <c r="I752" s="1"/>
      <c r="J752" s="1"/>
      <c r="K752" s="1"/>
      <c r="L752" s="1"/>
      <c r="M752" s="1"/>
      <c r="N752" s="1"/>
      <c r="O752" s="1"/>
      <c r="P752" s="1"/>
      <c r="Q752" s="1"/>
      <c r="R752" s="1"/>
      <c r="S752" s="1"/>
      <c r="T752" s="1"/>
    </row>
    <row r="753" spans="1:20" ht="9.75" customHeight="1">
      <c r="A753" s="1"/>
      <c r="B753" s="1"/>
      <c r="C753" s="1"/>
      <c r="D753" s="1"/>
      <c r="E753" s="1"/>
      <c r="F753" s="1"/>
      <c r="G753" s="1"/>
      <c r="H753" s="1"/>
      <c r="I753" s="1"/>
      <c r="J753" s="1"/>
      <c r="K753" s="1"/>
      <c r="L753" s="1"/>
      <c r="M753" s="1"/>
      <c r="N753" s="1"/>
      <c r="O753" s="1"/>
      <c r="P753" s="1"/>
      <c r="Q753" s="1"/>
      <c r="R753" s="1"/>
      <c r="S753" s="1"/>
      <c r="T753" s="1"/>
    </row>
    <row r="754" spans="1:20" ht="9.75" customHeight="1">
      <c r="A754" s="1"/>
      <c r="B754" s="1"/>
      <c r="C754" s="1"/>
      <c r="D754" s="1"/>
      <c r="E754" s="1"/>
      <c r="F754" s="1"/>
      <c r="G754" s="1"/>
      <c r="H754" s="1"/>
      <c r="I754" s="1"/>
      <c r="J754" s="1"/>
      <c r="K754" s="1"/>
      <c r="L754" s="1"/>
      <c r="M754" s="1"/>
      <c r="N754" s="1"/>
      <c r="O754" s="1"/>
      <c r="P754" s="1"/>
      <c r="Q754" s="1"/>
      <c r="R754" s="1"/>
      <c r="S754" s="1"/>
      <c r="T754" s="1"/>
    </row>
    <row r="755" spans="1:20" ht="9.75" customHeight="1">
      <c r="A755" s="1"/>
      <c r="B755" s="1"/>
      <c r="C755" s="1"/>
      <c r="D755" s="1"/>
      <c r="E755" s="1"/>
      <c r="F755" s="1"/>
      <c r="G755" s="1"/>
      <c r="H755" s="1"/>
      <c r="I755" s="1"/>
      <c r="J755" s="1"/>
      <c r="K755" s="1"/>
      <c r="L755" s="1"/>
      <c r="M755" s="1"/>
      <c r="N755" s="1"/>
      <c r="O755" s="1"/>
      <c r="P755" s="1"/>
      <c r="Q755" s="1"/>
      <c r="R755" s="1"/>
      <c r="S755" s="1"/>
      <c r="T755" s="1"/>
    </row>
    <row r="756" spans="1:20" ht="9.75" customHeight="1">
      <c r="A756" s="1"/>
      <c r="B756" s="1"/>
      <c r="C756" s="1"/>
      <c r="D756" s="1"/>
      <c r="E756" s="1"/>
      <c r="F756" s="1"/>
      <c r="G756" s="1"/>
      <c r="H756" s="1"/>
      <c r="I756" s="1"/>
      <c r="J756" s="1"/>
      <c r="K756" s="1"/>
      <c r="L756" s="1"/>
      <c r="M756" s="1"/>
      <c r="N756" s="1"/>
      <c r="O756" s="1"/>
      <c r="P756" s="1"/>
      <c r="Q756" s="1"/>
      <c r="R756" s="1"/>
      <c r="S756" s="1"/>
      <c r="T756" s="1"/>
    </row>
    <row r="757" spans="1:20" ht="9.75" customHeight="1">
      <c r="A757" s="1"/>
      <c r="B757" s="1"/>
      <c r="C757" s="1"/>
      <c r="D757" s="1"/>
      <c r="E757" s="1"/>
      <c r="F757" s="1"/>
      <c r="G757" s="1"/>
      <c r="H757" s="1"/>
      <c r="I757" s="1"/>
      <c r="J757" s="1"/>
      <c r="K757" s="1"/>
      <c r="L757" s="1"/>
      <c r="M757" s="1"/>
      <c r="N757" s="1"/>
      <c r="O757" s="1"/>
      <c r="P757" s="1"/>
      <c r="Q757" s="1"/>
      <c r="R757" s="1"/>
      <c r="S757" s="1"/>
      <c r="T757" s="1"/>
    </row>
    <row r="758" spans="1:20" ht="9.75" customHeight="1">
      <c r="A758" s="1"/>
      <c r="B758" s="1"/>
      <c r="C758" s="1"/>
      <c r="D758" s="1"/>
      <c r="E758" s="1"/>
      <c r="F758" s="1"/>
      <c r="G758" s="1"/>
      <c r="H758" s="1"/>
      <c r="I758" s="1"/>
      <c r="J758" s="1"/>
      <c r="K758" s="1"/>
      <c r="L758" s="1"/>
      <c r="M758" s="1"/>
      <c r="N758" s="1"/>
      <c r="O758" s="1"/>
      <c r="P758" s="1"/>
      <c r="Q758" s="1"/>
      <c r="R758" s="1"/>
      <c r="S758" s="1"/>
      <c r="T758" s="1"/>
    </row>
    <row r="759" spans="1:20" ht="9.75" customHeight="1">
      <c r="A759" s="1"/>
      <c r="B759" s="1"/>
      <c r="C759" s="1"/>
      <c r="D759" s="1"/>
      <c r="E759" s="1"/>
      <c r="F759" s="1"/>
      <c r="G759" s="1"/>
      <c r="H759" s="1"/>
      <c r="I759" s="1"/>
      <c r="J759" s="1"/>
      <c r="K759" s="1"/>
      <c r="L759" s="1"/>
      <c r="M759" s="1"/>
      <c r="N759" s="1"/>
      <c r="O759" s="1"/>
      <c r="P759" s="1"/>
      <c r="Q759" s="1"/>
      <c r="R759" s="1"/>
      <c r="S759" s="1"/>
      <c r="T759" s="1"/>
    </row>
    <row r="760" spans="1:20" ht="9.75" customHeight="1">
      <c r="A760" s="1"/>
      <c r="B760" s="1"/>
      <c r="C760" s="1"/>
      <c r="D760" s="1"/>
      <c r="E760" s="1"/>
      <c r="F760" s="1"/>
      <c r="G760" s="1"/>
      <c r="H760" s="1"/>
      <c r="I760" s="1"/>
      <c r="J760" s="1"/>
      <c r="K760" s="1"/>
      <c r="L760" s="1"/>
      <c r="M760" s="1"/>
      <c r="N760" s="1"/>
      <c r="O760" s="1"/>
      <c r="P760" s="1"/>
      <c r="Q760" s="1"/>
      <c r="R760" s="1"/>
      <c r="S760" s="1"/>
      <c r="T760" s="1"/>
    </row>
    <row r="761" spans="1:20" ht="9.75" customHeight="1">
      <c r="A761" s="1"/>
      <c r="B761" s="1"/>
      <c r="C761" s="1"/>
      <c r="D761" s="1"/>
      <c r="E761" s="1"/>
      <c r="F761" s="1"/>
      <c r="G761" s="1"/>
      <c r="H761" s="1"/>
      <c r="I761" s="1"/>
      <c r="J761" s="1"/>
      <c r="K761" s="1"/>
      <c r="L761" s="1"/>
      <c r="M761" s="1"/>
      <c r="N761" s="1"/>
      <c r="O761" s="1"/>
      <c r="P761" s="1"/>
      <c r="Q761" s="1"/>
      <c r="R761" s="1"/>
      <c r="S761" s="1"/>
      <c r="T761" s="1"/>
    </row>
    <row r="762" spans="1:20" ht="9.75" customHeight="1">
      <c r="A762" s="1"/>
      <c r="B762" s="1"/>
      <c r="C762" s="1"/>
      <c r="D762" s="1"/>
      <c r="E762" s="1"/>
      <c r="F762" s="1"/>
      <c r="G762" s="1"/>
      <c r="H762" s="1"/>
      <c r="I762" s="1"/>
      <c r="J762" s="1"/>
      <c r="K762" s="1"/>
      <c r="L762" s="1"/>
      <c r="M762" s="1"/>
      <c r="N762" s="1"/>
      <c r="O762" s="1"/>
      <c r="P762" s="1"/>
      <c r="Q762" s="1"/>
      <c r="R762" s="1"/>
      <c r="S762" s="1"/>
      <c r="T762" s="1"/>
    </row>
    <row r="763" spans="1:20" ht="9.75" customHeight="1">
      <c r="A763" s="1"/>
      <c r="B763" s="1"/>
      <c r="C763" s="1"/>
      <c r="D763" s="1"/>
      <c r="E763" s="1"/>
      <c r="F763" s="1"/>
      <c r="G763" s="1"/>
      <c r="H763" s="1"/>
      <c r="I763" s="1"/>
      <c r="J763" s="1"/>
      <c r="K763" s="1"/>
      <c r="L763" s="1"/>
      <c r="M763" s="1"/>
      <c r="N763" s="1"/>
      <c r="O763" s="1"/>
      <c r="P763" s="1"/>
      <c r="Q763" s="1"/>
      <c r="R763" s="1"/>
      <c r="S763" s="1"/>
      <c r="T763" s="1"/>
    </row>
    <row r="764" spans="1:20" ht="9.75" customHeight="1">
      <c r="A764" s="1"/>
      <c r="B764" s="1"/>
      <c r="C764" s="1"/>
      <c r="D764" s="1"/>
      <c r="E764" s="1"/>
      <c r="F764" s="1"/>
      <c r="G764" s="1"/>
      <c r="H764" s="1"/>
      <c r="I764" s="1"/>
      <c r="J764" s="1"/>
      <c r="K764" s="1"/>
      <c r="L764" s="1"/>
      <c r="M764" s="1"/>
      <c r="N764" s="1"/>
      <c r="O764" s="1"/>
      <c r="P764" s="1"/>
      <c r="Q764" s="1"/>
      <c r="R764" s="1"/>
      <c r="S764" s="1"/>
      <c r="T764" s="1"/>
    </row>
    <row r="765" spans="1:20" ht="9.75" customHeight="1">
      <c r="A765" s="1"/>
      <c r="B765" s="1"/>
      <c r="C765" s="1"/>
      <c r="D765" s="1"/>
      <c r="E765" s="1"/>
      <c r="F765" s="1"/>
      <c r="G765" s="1"/>
      <c r="H765" s="1"/>
      <c r="I765" s="1"/>
      <c r="J765" s="1"/>
      <c r="K765" s="1"/>
      <c r="L765" s="1"/>
      <c r="M765" s="1"/>
      <c r="N765" s="1"/>
      <c r="O765" s="1"/>
      <c r="P765" s="1"/>
      <c r="Q765" s="1"/>
      <c r="R765" s="1"/>
      <c r="S765" s="1"/>
      <c r="T765" s="1"/>
    </row>
    <row r="766" spans="1:20" ht="9.75" customHeight="1">
      <c r="A766" s="1"/>
      <c r="B766" s="1"/>
      <c r="C766" s="1"/>
      <c r="D766" s="1"/>
      <c r="E766" s="1"/>
      <c r="F766" s="1"/>
      <c r="G766" s="1"/>
      <c r="H766" s="1"/>
      <c r="I766" s="1"/>
      <c r="J766" s="1"/>
      <c r="K766" s="1"/>
      <c r="L766" s="1"/>
      <c r="M766" s="1"/>
      <c r="N766" s="1"/>
      <c r="O766" s="1"/>
      <c r="P766" s="1"/>
      <c r="Q766" s="1"/>
      <c r="R766" s="1"/>
      <c r="S766" s="1"/>
      <c r="T766" s="1"/>
    </row>
    <row r="767" spans="1:20" ht="9.75" customHeight="1">
      <c r="A767" s="1"/>
      <c r="B767" s="1"/>
      <c r="C767" s="1"/>
      <c r="D767" s="1"/>
      <c r="E767" s="1"/>
      <c r="F767" s="1"/>
      <c r="G767" s="1"/>
      <c r="H767" s="1"/>
      <c r="I767" s="1"/>
      <c r="J767" s="1"/>
      <c r="K767" s="1"/>
      <c r="L767" s="1"/>
      <c r="M767" s="1"/>
      <c r="N767" s="1"/>
      <c r="O767" s="1"/>
      <c r="P767" s="1"/>
      <c r="Q767" s="1"/>
      <c r="R767" s="1"/>
      <c r="S767" s="1"/>
      <c r="T767" s="1"/>
    </row>
    <row r="768" spans="1:20" ht="9.75" customHeight="1">
      <c r="A768" s="1"/>
      <c r="B768" s="1"/>
      <c r="C768" s="1"/>
      <c r="D768" s="1"/>
      <c r="E768" s="1"/>
      <c r="F768" s="1"/>
      <c r="G768" s="1"/>
      <c r="H768" s="1"/>
      <c r="I768" s="1"/>
      <c r="J768" s="1"/>
      <c r="K768" s="1"/>
      <c r="L768" s="1"/>
      <c r="M768" s="1"/>
      <c r="N768" s="1"/>
      <c r="O768" s="1"/>
      <c r="P768" s="1"/>
      <c r="Q768" s="1"/>
      <c r="R768" s="1"/>
      <c r="S768" s="1"/>
      <c r="T768" s="1"/>
    </row>
    <row r="769" spans="1:20" ht="9.75" customHeight="1">
      <c r="A769" s="1"/>
      <c r="B769" s="1"/>
      <c r="C769" s="1"/>
      <c r="D769" s="1"/>
      <c r="E769" s="1"/>
      <c r="F769" s="1"/>
      <c r="G769" s="1"/>
      <c r="H769" s="1"/>
      <c r="I769" s="1"/>
      <c r="J769" s="1"/>
      <c r="K769" s="1"/>
      <c r="L769" s="1"/>
      <c r="M769" s="1"/>
      <c r="N769" s="1"/>
      <c r="O769" s="1"/>
      <c r="P769" s="1"/>
      <c r="Q769" s="1"/>
      <c r="R769" s="1"/>
      <c r="S769" s="1"/>
      <c r="T769" s="1"/>
    </row>
    <row r="770" spans="1:20" ht="9.75" customHeight="1">
      <c r="A770" s="1"/>
      <c r="B770" s="1"/>
      <c r="C770" s="1"/>
      <c r="D770" s="1"/>
      <c r="E770" s="1"/>
      <c r="F770" s="1"/>
      <c r="G770" s="1"/>
      <c r="H770" s="1"/>
      <c r="I770" s="1"/>
      <c r="J770" s="1"/>
      <c r="K770" s="1"/>
      <c r="L770" s="1"/>
      <c r="M770" s="1"/>
      <c r="N770" s="1"/>
      <c r="O770" s="1"/>
      <c r="P770" s="1"/>
      <c r="Q770" s="1"/>
      <c r="R770" s="1"/>
      <c r="S770" s="1"/>
      <c r="T770" s="1"/>
    </row>
    <row r="771" spans="1:20" ht="9.75" customHeight="1">
      <c r="A771" s="1"/>
      <c r="B771" s="1"/>
      <c r="C771" s="1"/>
      <c r="D771" s="1"/>
      <c r="E771" s="1"/>
      <c r="F771" s="1"/>
      <c r="G771" s="1"/>
      <c r="H771" s="1"/>
      <c r="I771" s="1"/>
      <c r="J771" s="1"/>
      <c r="K771" s="1"/>
      <c r="L771" s="1"/>
      <c r="M771" s="1"/>
      <c r="N771" s="1"/>
      <c r="O771" s="1"/>
      <c r="P771" s="1"/>
      <c r="Q771" s="1"/>
      <c r="R771" s="1"/>
      <c r="S771" s="1"/>
      <c r="T771" s="1"/>
    </row>
    <row r="772" spans="1:20" ht="9.75" customHeight="1">
      <c r="A772" s="1"/>
      <c r="B772" s="1"/>
      <c r="C772" s="1"/>
      <c r="D772" s="1"/>
      <c r="E772" s="1"/>
      <c r="F772" s="1"/>
      <c r="G772" s="1"/>
      <c r="H772" s="1"/>
      <c r="I772" s="1"/>
      <c r="J772" s="1"/>
      <c r="K772" s="1"/>
      <c r="L772" s="1"/>
      <c r="M772" s="1"/>
      <c r="N772" s="1"/>
      <c r="O772" s="1"/>
      <c r="P772" s="1"/>
      <c r="Q772" s="1"/>
      <c r="R772" s="1"/>
      <c r="S772" s="1"/>
      <c r="T772" s="1"/>
    </row>
    <row r="773" spans="1:20" ht="9.75" customHeight="1">
      <c r="A773" s="1"/>
      <c r="B773" s="1"/>
      <c r="C773" s="1"/>
      <c r="D773" s="1"/>
      <c r="E773" s="1"/>
      <c r="F773" s="1"/>
      <c r="G773" s="1"/>
      <c r="H773" s="1"/>
      <c r="I773" s="1"/>
      <c r="J773" s="1"/>
      <c r="K773" s="1"/>
      <c r="L773" s="1"/>
      <c r="M773" s="1"/>
      <c r="N773" s="1"/>
      <c r="O773" s="1"/>
      <c r="P773" s="1"/>
      <c r="Q773" s="1"/>
      <c r="R773" s="1"/>
      <c r="S773" s="1"/>
      <c r="T773" s="1"/>
    </row>
    <row r="774" spans="1:20" ht="9.75" customHeight="1">
      <c r="A774" s="1"/>
      <c r="B774" s="1"/>
      <c r="C774" s="1"/>
      <c r="D774" s="1"/>
      <c r="E774" s="1"/>
      <c r="F774" s="1"/>
      <c r="G774" s="1"/>
      <c r="H774" s="1"/>
      <c r="I774" s="1"/>
      <c r="J774" s="1"/>
      <c r="K774" s="1"/>
      <c r="L774" s="1"/>
      <c r="M774" s="1"/>
      <c r="N774" s="1"/>
      <c r="O774" s="1"/>
      <c r="P774" s="1"/>
      <c r="Q774" s="1"/>
      <c r="R774" s="1"/>
      <c r="S774" s="1"/>
      <c r="T774" s="1"/>
    </row>
    <row r="775" spans="1:20" ht="9.75" customHeight="1">
      <c r="A775" s="1"/>
      <c r="B775" s="1"/>
      <c r="C775" s="1"/>
      <c r="D775" s="1"/>
      <c r="E775" s="1"/>
      <c r="F775" s="1"/>
      <c r="G775" s="1"/>
      <c r="H775" s="1"/>
      <c r="I775" s="1"/>
      <c r="J775" s="1"/>
      <c r="K775" s="1"/>
      <c r="L775" s="1"/>
      <c r="M775" s="1"/>
      <c r="N775" s="1"/>
      <c r="O775" s="1"/>
      <c r="P775" s="1"/>
      <c r="Q775" s="1"/>
      <c r="R775" s="1"/>
      <c r="S775" s="1"/>
      <c r="T775" s="1"/>
    </row>
    <row r="776" spans="1:20" ht="9.75" customHeight="1">
      <c r="A776" s="1"/>
      <c r="B776" s="1"/>
      <c r="C776" s="1"/>
      <c r="D776" s="1"/>
      <c r="E776" s="1"/>
      <c r="F776" s="1"/>
      <c r="G776" s="1"/>
      <c r="H776" s="1"/>
      <c r="I776" s="1"/>
      <c r="J776" s="1"/>
      <c r="K776" s="1"/>
      <c r="L776" s="1"/>
      <c r="M776" s="1"/>
      <c r="N776" s="1"/>
      <c r="O776" s="1"/>
      <c r="P776" s="1"/>
      <c r="Q776" s="1"/>
      <c r="R776" s="1"/>
      <c r="S776" s="1"/>
      <c r="T776" s="1"/>
    </row>
    <row r="777" spans="1:20" ht="9.75" customHeight="1">
      <c r="A777" s="1"/>
      <c r="B777" s="1"/>
      <c r="C777" s="1"/>
      <c r="D777" s="1"/>
      <c r="E777" s="1"/>
      <c r="F777" s="1"/>
      <c r="G777" s="1"/>
      <c r="H777" s="1"/>
      <c r="I777" s="1"/>
      <c r="J777" s="1"/>
      <c r="K777" s="1"/>
      <c r="L777" s="1"/>
      <c r="M777" s="1"/>
      <c r="N777" s="1"/>
      <c r="O777" s="1"/>
      <c r="P777" s="1"/>
      <c r="Q777" s="1"/>
      <c r="R777" s="1"/>
      <c r="S777" s="1"/>
      <c r="T777" s="1"/>
    </row>
    <row r="778" spans="1:20" ht="9.75" customHeight="1">
      <c r="A778" s="1"/>
      <c r="B778" s="1"/>
      <c r="C778" s="1"/>
      <c r="D778" s="1"/>
      <c r="E778" s="1"/>
      <c r="F778" s="1"/>
      <c r="G778" s="1"/>
      <c r="H778" s="1"/>
      <c r="I778" s="1"/>
      <c r="J778" s="1"/>
      <c r="K778" s="1"/>
      <c r="L778" s="1"/>
      <c r="M778" s="1"/>
      <c r="N778" s="1"/>
      <c r="O778" s="1"/>
      <c r="P778" s="1"/>
      <c r="Q778" s="1"/>
      <c r="R778" s="1"/>
      <c r="S778" s="1"/>
      <c r="T778" s="1"/>
    </row>
    <row r="779" spans="1:20" ht="9.75" customHeight="1">
      <c r="A779" s="1"/>
      <c r="B779" s="1"/>
      <c r="C779" s="1"/>
      <c r="D779" s="1"/>
      <c r="E779" s="1"/>
      <c r="F779" s="1"/>
      <c r="G779" s="1"/>
      <c r="H779" s="1"/>
      <c r="I779" s="1"/>
      <c r="J779" s="1"/>
      <c r="K779" s="1"/>
      <c r="L779" s="1"/>
      <c r="M779" s="1"/>
      <c r="N779" s="1"/>
      <c r="O779" s="1"/>
      <c r="P779" s="1"/>
      <c r="Q779" s="1"/>
      <c r="R779" s="1"/>
      <c r="S779" s="1"/>
      <c r="T779" s="1"/>
    </row>
    <row r="780" spans="1:20" ht="9.75" customHeight="1">
      <c r="A780" s="1"/>
      <c r="B780" s="1"/>
      <c r="C780" s="1"/>
      <c r="D780" s="1"/>
      <c r="E780" s="1"/>
      <c r="F780" s="1"/>
      <c r="G780" s="1"/>
      <c r="H780" s="1"/>
      <c r="I780" s="1"/>
      <c r="J780" s="1"/>
      <c r="K780" s="1"/>
      <c r="L780" s="1"/>
      <c r="M780" s="1"/>
      <c r="N780" s="1"/>
      <c r="O780" s="1"/>
      <c r="P780" s="1"/>
      <c r="Q780" s="1"/>
      <c r="R780" s="1"/>
      <c r="S780" s="1"/>
      <c r="T780" s="1"/>
    </row>
    <row r="781" spans="1:20" ht="9.75" customHeight="1">
      <c r="A781" s="1"/>
      <c r="B781" s="1"/>
      <c r="C781" s="1"/>
      <c r="D781" s="1"/>
      <c r="E781" s="1"/>
      <c r="F781" s="1"/>
      <c r="G781" s="1"/>
      <c r="H781" s="1"/>
      <c r="I781" s="1"/>
      <c r="J781" s="1"/>
      <c r="K781" s="1"/>
      <c r="L781" s="1"/>
      <c r="M781" s="1"/>
      <c r="N781" s="1"/>
      <c r="O781" s="1"/>
      <c r="P781" s="1"/>
      <c r="Q781" s="1"/>
      <c r="R781" s="1"/>
      <c r="S781" s="1"/>
      <c r="T781" s="1"/>
    </row>
    <row r="782" spans="1:20" ht="9.75" customHeight="1">
      <c r="A782" s="1"/>
      <c r="B782" s="1"/>
      <c r="C782" s="1"/>
      <c r="D782" s="1"/>
      <c r="E782" s="1"/>
      <c r="F782" s="1"/>
      <c r="G782" s="1"/>
      <c r="H782" s="1"/>
      <c r="I782" s="1"/>
      <c r="J782" s="1"/>
      <c r="K782" s="1"/>
      <c r="L782" s="1"/>
      <c r="M782" s="1"/>
      <c r="N782" s="1"/>
      <c r="O782" s="1"/>
      <c r="P782" s="1"/>
      <c r="Q782" s="1"/>
      <c r="R782" s="1"/>
      <c r="S782" s="1"/>
      <c r="T782" s="1"/>
    </row>
    <row r="783" spans="1:20" ht="9.75" customHeight="1">
      <c r="A783" s="1"/>
      <c r="B783" s="1"/>
      <c r="C783" s="1"/>
      <c r="D783" s="1"/>
      <c r="E783" s="1"/>
      <c r="F783" s="1"/>
      <c r="G783" s="1"/>
      <c r="H783" s="1"/>
      <c r="I783" s="1"/>
      <c r="J783" s="1"/>
      <c r="K783" s="1"/>
      <c r="L783" s="1"/>
      <c r="M783" s="1"/>
      <c r="N783" s="1"/>
      <c r="O783" s="1"/>
      <c r="P783" s="1"/>
      <c r="Q783" s="1"/>
      <c r="R783" s="1"/>
      <c r="S783" s="1"/>
      <c r="T783" s="1"/>
    </row>
    <row r="784" spans="1:20" ht="9.75" customHeight="1">
      <c r="A784" s="1"/>
      <c r="B784" s="1"/>
      <c r="C784" s="1"/>
      <c r="D784" s="1"/>
      <c r="E784" s="1"/>
      <c r="F784" s="1"/>
      <c r="G784" s="1"/>
      <c r="H784" s="1"/>
      <c r="I784" s="1"/>
      <c r="J784" s="1"/>
      <c r="K784" s="1"/>
      <c r="L784" s="1"/>
      <c r="M784" s="1"/>
      <c r="N784" s="1"/>
      <c r="O784" s="1"/>
      <c r="P784" s="1"/>
      <c r="Q784" s="1"/>
      <c r="R784" s="1"/>
      <c r="S784" s="1"/>
      <c r="T784" s="1"/>
    </row>
    <row r="785" spans="1:20" ht="9.75" customHeight="1">
      <c r="A785" s="1"/>
      <c r="B785" s="1"/>
      <c r="C785" s="1"/>
      <c r="D785" s="1"/>
      <c r="E785" s="1"/>
      <c r="F785" s="1"/>
      <c r="G785" s="1"/>
      <c r="H785" s="1"/>
      <c r="I785" s="1"/>
      <c r="J785" s="1"/>
      <c r="K785" s="1"/>
      <c r="L785" s="1"/>
      <c r="M785" s="1"/>
      <c r="N785" s="1"/>
      <c r="O785" s="1"/>
      <c r="P785" s="1"/>
      <c r="Q785" s="1"/>
      <c r="R785" s="1"/>
      <c r="S785" s="1"/>
      <c r="T785" s="1"/>
    </row>
    <row r="786" spans="1:20" ht="9.75" customHeight="1">
      <c r="A786" s="1"/>
      <c r="B786" s="1"/>
      <c r="C786" s="1"/>
      <c r="D786" s="1"/>
      <c r="E786" s="1"/>
      <c r="F786" s="1"/>
      <c r="G786" s="1"/>
      <c r="H786" s="1"/>
      <c r="I786" s="1"/>
      <c r="J786" s="1"/>
      <c r="K786" s="1"/>
      <c r="L786" s="1"/>
      <c r="M786" s="1"/>
      <c r="N786" s="1"/>
      <c r="O786" s="1"/>
      <c r="P786" s="1"/>
      <c r="Q786" s="1"/>
      <c r="R786" s="1"/>
      <c r="S786" s="1"/>
      <c r="T786" s="1"/>
    </row>
    <row r="787" spans="1:20" ht="9.75" customHeight="1">
      <c r="A787" s="1"/>
      <c r="B787" s="1"/>
      <c r="C787" s="1"/>
      <c r="D787" s="1"/>
      <c r="E787" s="1"/>
      <c r="F787" s="1"/>
      <c r="G787" s="1"/>
      <c r="H787" s="1"/>
      <c r="I787" s="1"/>
      <c r="J787" s="1"/>
      <c r="K787" s="1"/>
      <c r="L787" s="1"/>
      <c r="M787" s="1"/>
      <c r="N787" s="1"/>
      <c r="O787" s="1"/>
      <c r="P787" s="1"/>
      <c r="Q787" s="1"/>
      <c r="R787" s="1"/>
      <c r="S787" s="1"/>
      <c r="T787" s="1"/>
    </row>
    <row r="788" spans="1:20" ht="9.75" customHeight="1">
      <c r="A788" s="1"/>
      <c r="B788" s="1"/>
      <c r="C788" s="1"/>
      <c r="D788" s="1"/>
      <c r="E788" s="1"/>
      <c r="F788" s="1"/>
      <c r="G788" s="1"/>
      <c r="H788" s="1"/>
      <c r="I788" s="1"/>
      <c r="J788" s="1"/>
      <c r="K788" s="1"/>
      <c r="L788" s="1"/>
      <c r="M788" s="1"/>
      <c r="N788" s="1"/>
      <c r="O788" s="1"/>
      <c r="P788" s="1"/>
      <c r="Q788" s="1"/>
      <c r="R788" s="1"/>
      <c r="S788" s="1"/>
      <c r="T788" s="1"/>
    </row>
    <row r="789" spans="1:20" ht="9.75" customHeight="1">
      <c r="A789" s="1"/>
      <c r="B789" s="1"/>
      <c r="C789" s="1"/>
      <c r="D789" s="1"/>
      <c r="E789" s="1"/>
      <c r="F789" s="1"/>
      <c r="G789" s="1"/>
      <c r="H789" s="1"/>
      <c r="I789" s="1"/>
      <c r="J789" s="1"/>
      <c r="K789" s="1"/>
      <c r="L789" s="1"/>
      <c r="M789" s="1"/>
      <c r="N789" s="1"/>
      <c r="O789" s="1"/>
      <c r="P789" s="1"/>
      <c r="Q789" s="1"/>
      <c r="R789" s="1"/>
      <c r="S789" s="1"/>
      <c r="T789" s="1"/>
    </row>
    <row r="790" spans="1:20" ht="9.75" customHeight="1">
      <c r="A790" s="1"/>
      <c r="B790" s="1"/>
      <c r="C790" s="1"/>
      <c r="D790" s="1"/>
      <c r="E790" s="1"/>
      <c r="F790" s="1"/>
      <c r="G790" s="1"/>
      <c r="H790" s="1"/>
      <c r="I790" s="1"/>
      <c r="J790" s="1"/>
      <c r="K790" s="1"/>
      <c r="L790" s="1"/>
      <c r="M790" s="1"/>
      <c r="N790" s="1"/>
      <c r="O790" s="1"/>
      <c r="P790" s="1"/>
      <c r="Q790" s="1"/>
      <c r="R790" s="1"/>
      <c r="S790" s="1"/>
      <c r="T790" s="1"/>
    </row>
    <row r="791" spans="1:20" ht="9.75" customHeight="1">
      <c r="A791" s="1"/>
      <c r="B791" s="1"/>
      <c r="C791" s="1"/>
      <c r="D791" s="1"/>
      <c r="E791" s="1"/>
      <c r="F791" s="1"/>
      <c r="G791" s="1"/>
      <c r="H791" s="1"/>
      <c r="I791" s="1"/>
      <c r="J791" s="1"/>
      <c r="K791" s="1"/>
      <c r="L791" s="1"/>
      <c r="M791" s="1"/>
      <c r="N791" s="1"/>
      <c r="O791" s="1"/>
      <c r="P791" s="1"/>
      <c r="Q791" s="1"/>
      <c r="R791" s="1"/>
      <c r="S791" s="1"/>
      <c r="T791" s="1"/>
    </row>
    <row r="792" spans="1:20" ht="9.75" customHeight="1">
      <c r="A792" s="1"/>
      <c r="B792" s="1"/>
      <c r="C792" s="1"/>
      <c r="D792" s="1"/>
      <c r="E792" s="1"/>
      <c r="F792" s="1"/>
      <c r="G792" s="1"/>
      <c r="H792" s="1"/>
      <c r="I792" s="1"/>
      <c r="J792" s="1"/>
      <c r="K792" s="1"/>
      <c r="L792" s="1"/>
      <c r="M792" s="1"/>
      <c r="N792" s="1"/>
      <c r="O792" s="1"/>
      <c r="P792" s="1"/>
      <c r="Q792" s="1"/>
      <c r="R792" s="1"/>
      <c r="S792" s="1"/>
      <c r="T792" s="1"/>
    </row>
    <row r="793" spans="1:20" ht="9.75" customHeight="1">
      <c r="A793" s="1"/>
      <c r="B793" s="1"/>
      <c r="C793" s="1"/>
      <c r="D793" s="1"/>
      <c r="E793" s="1"/>
      <c r="F793" s="1"/>
      <c r="G793" s="1"/>
      <c r="H793" s="1"/>
      <c r="I793" s="1"/>
      <c r="J793" s="1"/>
      <c r="K793" s="1"/>
      <c r="L793" s="1"/>
      <c r="M793" s="1"/>
      <c r="N793" s="1"/>
      <c r="O793" s="1"/>
      <c r="P793" s="1"/>
      <c r="Q793" s="1"/>
      <c r="R793" s="1"/>
      <c r="S793" s="1"/>
      <c r="T793" s="1"/>
    </row>
    <row r="794" spans="1:20" ht="9.75" customHeight="1">
      <c r="A794" s="1"/>
      <c r="B794" s="1"/>
      <c r="C794" s="1"/>
      <c r="D794" s="1"/>
      <c r="E794" s="1"/>
      <c r="F794" s="1"/>
      <c r="G794" s="1"/>
      <c r="H794" s="1"/>
      <c r="I794" s="1"/>
      <c r="J794" s="1"/>
      <c r="K794" s="1"/>
      <c r="L794" s="1"/>
      <c r="M794" s="1"/>
      <c r="N794" s="1"/>
      <c r="O794" s="1"/>
      <c r="P794" s="1"/>
      <c r="Q794" s="1"/>
      <c r="R794" s="1"/>
      <c r="S794" s="1"/>
      <c r="T794" s="1"/>
    </row>
    <row r="795" spans="1:20" ht="9.75" customHeight="1">
      <c r="A795" s="1"/>
      <c r="B795" s="1"/>
      <c r="C795" s="1"/>
      <c r="D795" s="1"/>
      <c r="E795" s="1"/>
      <c r="F795" s="1"/>
      <c r="G795" s="1"/>
      <c r="H795" s="1"/>
      <c r="I795" s="1"/>
      <c r="J795" s="1"/>
      <c r="K795" s="1"/>
      <c r="L795" s="1"/>
      <c r="M795" s="1"/>
      <c r="N795" s="1"/>
      <c r="O795" s="1"/>
      <c r="P795" s="1"/>
      <c r="Q795" s="1"/>
      <c r="R795" s="1"/>
      <c r="S795" s="1"/>
      <c r="T795" s="1"/>
    </row>
    <row r="796" spans="1:20" ht="9.75" customHeight="1">
      <c r="A796" s="1"/>
      <c r="B796" s="1"/>
      <c r="C796" s="1"/>
      <c r="D796" s="1"/>
      <c r="E796" s="1"/>
      <c r="F796" s="1"/>
      <c r="G796" s="1"/>
      <c r="H796" s="1"/>
      <c r="I796" s="1"/>
      <c r="J796" s="1"/>
      <c r="K796" s="1"/>
      <c r="L796" s="1"/>
      <c r="M796" s="1"/>
      <c r="N796" s="1"/>
      <c r="O796" s="1"/>
      <c r="P796" s="1"/>
      <c r="Q796" s="1"/>
      <c r="R796" s="1"/>
      <c r="S796" s="1"/>
      <c r="T796" s="1"/>
    </row>
    <row r="797" spans="1:20" ht="9.75" customHeight="1">
      <c r="A797" s="1"/>
      <c r="B797" s="1"/>
      <c r="C797" s="1"/>
      <c r="D797" s="1"/>
      <c r="E797" s="1"/>
      <c r="F797" s="1"/>
      <c r="G797" s="1"/>
      <c r="H797" s="1"/>
      <c r="I797" s="1"/>
      <c r="J797" s="1"/>
      <c r="K797" s="1"/>
      <c r="L797" s="1"/>
      <c r="M797" s="1"/>
      <c r="N797" s="1"/>
      <c r="O797" s="1"/>
      <c r="P797" s="1"/>
      <c r="Q797" s="1"/>
      <c r="R797" s="1"/>
      <c r="S797" s="1"/>
      <c r="T797" s="1"/>
    </row>
    <row r="798" spans="1:20" ht="9.75" customHeight="1">
      <c r="A798" s="1"/>
      <c r="B798" s="1"/>
      <c r="C798" s="1"/>
      <c r="D798" s="1"/>
      <c r="E798" s="1"/>
      <c r="F798" s="1"/>
      <c r="G798" s="1"/>
      <c r="H798" s="1"/>
      <c r="I798" s="1"/>
      <c r="J798" s="1"/>
      <c r="K798" s="1"/>
      <c r="L798" s="1"/>
      <c r="M798" s="1"/>
      <c r="N798" s="1"/>
      <c r="O798" s="1"/>
      <c r="P798" s="1"/>
      <c r="Q798" s="1"/>
      <c r="R798" s="1"/>
      <c r="S798" s="1"/>
      <c r="T798" s="1"/>
    </row>
    <row r="799" spans="1:20" ht="9.75" customHeight="1">
      <c r="A799" s="1"/>
      <c r="B799" s="1"/>
      <c r="C799" s="1"/>
      <c r="D799" s="1"/>
      <c r="E799" s="1"/>
      <c r="F799" s="1"/>
      <c r="G799" s="1"/>
      <c r="H799" s="1"/>
      <c r="I799" s="1"/>
      <c r="J799" s="1"/>
      <c r="K799" s="1"/>
      <c r="L799" s="1"/>
      <c r="M799" s="1"/>
      <c r="N799" s="1"/>
      <c r="O799" s="1"/>
      <c r="P799" s="1"/>
      <c r="Q799" s="1"/>
      <c r="R799" s="1"/>
      <c r="S799" s="1"/>
      <c r="T799" s="1"/>
    </row>
    <row r="800" spans="1:20" ht="9.75" customHeight="1">
      <c r="A800" s="1"/>
      <c r="B800" s="1"/>
      <c r="C800" s="1"/>
      <c r="D800" s="1"/>
      <c r="E800" s="1"/>
      <c r="F800" s="1"/>
      <c r="G800" s="1"/>
      <c r="H800" s="1"/>
      <c r="I800" s="1"/>
      <c r="J800" s="1"/>
      <c r="K800" s="1"/>
      <c r="L800" s="1"/>
      <c r="M800" s="1"/>
      <c r="N800" s="1"/>
      <c r="O800" s="1"/>
      <c r="P800" s="1"/>
      <c r="Q800" s="1"/>
      <c r="R800" s="1"/>
      <c r="S800" s="1"/>
      <c r="T800" s="1"/>
    </row>
    <row r="801" spans="1:20" ht="9.75" customHeight="1">
      <c r="A801" s="1"/>
      <c r="B801" s="1"/>
      <c r="C801" s="1"/>
      <c r="D801" s="1"/>
      <c r="E801" s="1"/>
      <c r="F801" s="1"/>
      <c r="G801" s="1"/>
      <c r="H801" s="1"/>
      <c r="I801" s="1"/>
      <c r="J801" s="1"/>
      <c r="K801" s="1"/>
      <c r="L801" s="1"/>
      <c r="M801" s="1"/>
      <c r="N801" s="1"/>
      <c r="O801" s="1"/>
      <c r="P801" s="1"/>
      <c r="Q801" s="1"/>
      <c r="R801" s="1"/>
      <c r="S801" s="1"/>
      <c r="T801" s="1"/>
    </row>
    <row r="802" spans="1:20" ht="9.75" customHeight="1">
      <c r="A802" s="1"/>
      <c r="B802" s="1"/>
      <c r="C802" s="1"/>
      <c r="D802" s="1"/>
      <c r="E802" s="1"/>
      <c r="F802" s="1"/>
      <c r="G802" s="1"/>
      <c r="H802" s="1"/>
      <c r="I802" s="1"/>
      <c r="J802" s="1"/>
      <c r="K802" s="1"/>
      <c r="L802" s="1"/>
      <c r="M802" s="1"/>
      <c r="N802" s="1"/>
      <c r="O802" s="1"/>
      <c r="P802" s="1"/>
      <c r="Q802" s="1"/>
      <c r="R802" s="1"/>
      <c r="S802" s="1"/>
      <c r="T802" s="1"/>
    </row>
    <row r="803" spans="1:20" ht="9.75" customHeight="1">
      <c r="A803" s="1"/>
      <c r="B803" s="1"/>
      <c r="C803" s="1"/>
      <c r="D803" s="1"/>
      <c r="E803" s="1"/>
      <c r="F803" s="1"/>
      <c r="G803" s="1"/>
      <c r="H803" s="1"/>
      <c r="I803" s="1"/>
      <c r="J803" s="1"/>
      <c r="K803" s="1"/>
      <c r="L803" s="1"/>
      <c r="M803" s="1"/>
      <c r="N803" s="1"/>
      <c r="O803" s="1"/>
      <c r="P803" s="1"/>
      <c r="Q803" s="1"/>
      <c r="R803" s="1"/>
      <c r="S803" s="1"/>
      <c r="T803" s="1"/>
    </row>
    <row r="804" spans="1:20" ht="9.75" customHeight="1">
      <c r="A804" s="1"/>
      <c r="B804" s="1"/>
      <c r="C804" s="1"/>
      <c r="D804" s="1"/>
      <c r="E804" s="1"/>
      <c r="F804" s="1"/>
      <c r="G804" s="1"/>
      <c r="H804" s="1"/>
      <c r="I804" s="1"/>
      <c r="J804" s="1"/>
      <c r="K804" s="1"/>
      <c r="L804" s="1"/>
      <c r="M804" s="1"/>
      <c r="N804" s="1"/>
      <c r="O804" s="1"/>
      <c r="P804" s="1"/>
      <c r="Q804" s="1"/>
      <c r="R804" s="1"/>
      <c r="S804" s="1"/>
      <c r="T804" s="1"/>
    </row>
    <row r="805" spans="1:20" ht="9.75" customHeight="1">
      <c r="A805" s="1"/>
      <c r="B805" s="1"/>
      <c r="C805" s="1"/>
      <c r="D805" s="1"/>
      <c r="E805" s="1"/>
      <c r="F805" s="1"/>
      <c r="G805" s="1"/>
      <c r="H805" s="1"/>
      <c r="I805" s="1"/>
      <c r="J805" s="1"/>
      <c r="K805" s="1"/>
      <c r="L805" s="1"/>
      <c r="M805" s="1"/>
      <c r="N805" s="1"/>
      <c r="O805" s="1"/>
      <c r="P805" s="1"/>
      <c r="Q805" s="1"/>
      <c r="R805" s="1"/>
      <c r="S805" s="1"/>
      <c r="T805" s="1"/>
    </row>
    <row r="806" spans="1:20" ht="9.75" customHeight="1">
      <c r="A806" s="1"/>
      <c r="B806" s="1"/>
      <c r="C806" s="1"/>
      <c r="D806" s="1"/>
      <c r="E806" s="1"/>
      <c r="F806" s="1"/>
      <c r="G806" s="1"/>
      <c r="H806" s="1"/>
      <c r="I806" s="1"/>
      <c r="J806" s="1"/>
      <c r="K806" s="1"/>
      <c r="L806" s="1"/>
      <c r="M806" s="1"/>
      <c r="N806" s="1"/>
      <c r="O806" s="1"/>
      <c r="P806" s="1"/>
      <c r="Q806" s="1"/>
      <c r="R806" s="1"/>
      <c r="S806" s="1"/>
      <c r="T806" s="1"/>
    </row>
    <row r="807" spans="1:20" ht="9.75" customHeight="1">
      <c r="A807" s="1"/>
      <c r="B807" s="1"/>
      <c r="C807" s="1"/>
      <c r="D807" s="1"/>
      <c r="E807" s="1"/>
      <c r="F807" s="1"/>
      <c r="G807" s="1"/>
      <c r="H807" s="1"/>
      <c r="I807" s="1"/>
      <c r="J807" s="1"/>
      <c r="K807" s="1"/>
      <c r="L807" s="1"/>
      <c r="M807" s="1"/>
      <c r="N807" s="1"/>
      <c r="O807" s="1"/>
      <c r="P807" s="1"/>
      <c r="Q807" s="1"/>
      <c r="R807" s="1"/>
      <c r="S807" s="1"/>
      <c r="T807" s="1"/>
    </row>
    <row r="808" spans="1:20" ht="9.75" customHeight="1">
      <c r="A808" s="1"/>
      <c r="B808" s="1"/>
      <c r="C808" s="1"/>
      <c r="D808" s="1"/>
      <c r="E808" s="1"/>
      <c r="F808" s="1"/>
      <c r="G808" s="1"/>
      <c r="H808" s="1"/>
      <c r="I808" s="1"/>
      <c r="J808" s="1"/>
      <c r="K808" s="1"/>
      <c r="L808" s="1"/>
      <c r="M808" s="1"/>
      <c r="N808" s="1"/>
      <c r="O808" s="1"/>
      <c r="P808" s="1"/>
      <c r="Q808" s="1"/>
      <c r="R808" s="1"/>
      <c r="S808" s="1"/>
      <c r="T808" s="1"/>
    </row>
    <row r="809" spans="1:20" ht="9.75" customHeight="1">
      <c r="A809" s="1"/>
      <c r="B809" s="1"/>
      <c r="C809" s="1"/>
      <c r="D809" s="1"/>
      <c r="E809" s="1"/>
      <c r="F809" s="1"/>
      <c r="G809" s="1"/>
      <c r="H809" s="1"/>
      <c r="I809" s="1"/>
      <c r="J809" s="1"/>
      <c r="K809" s="1"/>
      <c r="L809" s="1"/>
      <c r="M809" s="1"/>
      <c r="N809" s="1"/>
      <c r="O809" s="1"/>
      <c r="P809" s="1"/>
      <c r="Q809" s="1"/>
      <c r="R809" s="1"/>
      <c r="S809" s="1"/>
      <c r="T809" s="1"/>
    </row>
    <row r="810" spans="1:20" ht="9.75" customHeight="1">
      <c r="A810" s="1"/>
      <c r="B810" s="1"/>
      <c r="C810" s="1"/>
      <c r="D810" s="1"/>
      <c r="E810" s="1"/>
      <c r="F810" s="1"/>
      <c r="G810" s="1"/>
      <c r="H810" s="1"/>
      <c r="I810" s="1"/>
      <c r="J810" s="1"/>
      <c r="K810" s="1"/>
      <c r="L810" s="1"/>
      <c r="M810" s="1"/>
      <c r="N810" s="1"/>
      <c r="O810" s="1"/>
      <c r="P810" s="1"/>
      <c r="Q810" s="1"/>
      <c r="R810" s="1"/>
      <c r="S810" s="1"/>
      <c r="T810" s="1"/>
    </row>
    <row r="811" spans="1:20" ht="9.75" customHeight="1">
      <c r="A811" s="1"/>
      <c r="B811" s="1"/>
      <c r="C811" s="1"/>
      <c r="D811" s="1"/>
      <c r="E811" s="1"/>
      <c r="F811" s="1"/>
      <c r="G811" s="1"/>
      <c r="H811" s="1"/>
      <c r="I811" s="1"/>
      <c r="J811" s="1"/>
      <c r="K811" s="1"/>
      <c r="L811" s="1"/>
      <c r="M811" s="1"/>
      <c r="N811" s="1"/>
      <c r="O811" s="1"/>
      <c r="P811" s="1"/>
      <c r="Q811" s="1"/>
      <c r="R811" s="1"/>
      <c r="S811" s="1"/>
      <c r="T811" s="1"/>
    </row>
    <row r="812" spans="1:20" ht="9.75" customHeight="1">
      <c r="A812" s="1"/>
      <c r="B812" s="1"/>
      <c r="C812" s="1"/>
      <c r="D812" s="1"/>
      <c r="E812" s="1"/>
      <c r="F812" s="1"/>
      <c r="G812" s="1"/>
      <c r="H812" s="1"/>
      <c r="I812" s="1"/>
      <c r="J812" s="1"/>
      <c r="K812" s="1"/>
      <c r="L812" s="1"/>
      <c r="M812" s="1"/>
      <c r="N812" s="1"/>
      <c r="O812" s="1"/>
      <c r="P812" s="1"/>
      <c r="Q812" s="1"/>
      <c r="R812" s="1"/>
      <c r="S812" s="1"/>
      <c r="T812" s="1"/>
    </row>
    <row r="813" spans="1:20" ht="9.75" customHeight="1">
      <c r="A813" s="1"/>
      <c r="B813" s="1"/>
      <c r="C813" s="1"/>
      <c r="D813" s="1"/>
      <c r="E813" s="1"/>
      <c r="F813" s="1"/>
      <c r="G813" s="1"/>
      <c r="H813" s="1"/>
      <c r="I813" s="1"/>
      <c r="J813" s="1"/>
      <c r="K813" s="1"/>
      <c r="L813" s="1"/>
      <c r="M813" s="1"/>
      <c r="N813" s="1"/>
      <c r="O813" s="1"/>
      <c r="P813" s="1"/>
      <c r="Q813" s="1"/>
      <c r="R813" s="1"/>
      <c r="S813" s="1"/>
      <c r="T813" s="1"/>
    </row>
    <row r="814" spans="1:20" ht="9.75" customHeight="1">
      <c r="A814" s="1"/>
      <c r="B814" s="1"/>
      <c r="C814" s="1"/>
      <c r="D814" s="1"/>
      <c r="E814" s="1"/>
      <c r="F814" s="1"/>
      <c r="G814" s="1"/>
      <c r="H814" s="1"/>
      <c r="I814" s="1"/>
      <c r="J814" s="1"/>
      <c r="K814" s="1"/>
      <c r="L814" s="1"/>
      <c r="M814" s="1"/>
      <c r="N814" s="1"/>
      <c r="O814" s="1"/>
      <c r="P814" s="1"/>
      <c r="Q814" s="1"/>
      <c r="R814" s="1"/>
      <c r="S814" s="1"/>
      <c r="T814" s="1"/>
    </row>
    <row r="815" spans="1:20" ht="9.75" customHeight="1">
      <c r="A815" s="1"/>
      <c r="B815" s="1"/>
      <c r="C815" s="1"/>
      <c r="D815" s="1"/>
      <c r="E815" s="1"/>
      <c r="F815" s="1"/>
      <c r="G815" s="1"/>
      <c r="H815" s="1"/>
      <c r="I815" s="1"/>
      <c r="J815" s="1"/>
      <c r="K815" s="1"/>
      <c r="L815" s="1"/>
      <c r="M815" s="1"/>
      <c r="N815" s="1"/>
      <c r="O815" s="1"/>
      <c r="P815" s="1"/>
      <c r="Q815" s="1"/>
      <c r="R815" s="1"/>
      <c r="S815" s="1"/>
      <c r="T815" s="1"/>
    </row>
    <row r="816" spans="1:20" ht="9.75" customHeight="1">
      <c r="A816" s="1"/>
      <c r="B816" s="1"/>
      <c r="C816" s="1"/>
      <c r="D816" s="1"/>
      <c r="E816" s="1"/>
      <c r="F816" s="1"/>
      <c r="G816" s="1"/>
      <c r="H816" s="1"/>
      <c r="I816" s="1"/>
      <c r="J816" s="1"/>
      <c r="K816" s="1"/>
      <c r="L816" s="1"/>
      <c r="M816" s="1"/>
      <c r="N816" s="1"/>
      <c r="O816" s="1"/>
      <c r="P816" s="1"/>
      <c r="Q816" s="1"/>
      <c r="R816" s="1"/>
      <c r="S816" s="1"/>
      <c r="T816" s="1"/>
    </row>
    <row r="817" spans="1:20" ht="9.75" customHeight="1">
      <c r="A817" s="1"/>
      <c r="B817" s="1"/>
      <c r="C817" s="1"/>
      <c r="D817" s="1"/>
      <c r="E817" s="1"/>
      <c r="F817" s="1"/>
      <c r="G817" s="1"/>
      <c r="H817" s="1"/>
      <c r="I817" s="1"/>
      <c r="J817" s="1"/>
      <c r="K817" s="1"/>
      <c r="L817" s="1"/>
      <c r="M817" s="1"/>
      <c r="N817" s="1"/>
      <c r="O817" s="1"/>
      <c r="P817" s="1"/>
      <c r="Q817" s="1"/>
      <c r="R817" s="1"/>
      <c r="S817" s="1"/>
      <c r="T817" s="1"/>
    </row>
    <row r="818" spans="1:20" ht="9.75" customHeight="1">
      <c r="A818" s="1"/>
      <c r="B818" s="1"/>
      <c r="C818" s="1"/>
      <c r="D818" s="1"/>
      <c r="E818" s="1"/>
      <c r="F818" s="1"/>
      <c r="G818" s="1"/>
      <c r="H818" s="1"/>
      <c r="I818" s="1"/>
      <c r="J818" s="1"/>
      <c r="K818" s="1"/>
      <c r="L818" s="1"/>
      <c r="M818" s="1"/>
      <c r="N818" s="1"/>
      <c r="O818" s="1"/>
      <c r="P818" s="1"/>
      <c r="Q818" s="1"/>
      <c r="R818" s="1"/>
      <c r="S818" s="1"/>
      <c r="T818" s="1"/>
    </row>
    <row r="819" spans="1:20" ht="9.75" customHeight="1">
      <c r="A819" s="1"/>
      <c r="B819" s="1"/>
      <c r="C819" s="1"/>
      <c r="D819" s="1"/>
      <c r="E819" s="1"/>
      <c r="F819" s="1"/>
      <c r="G819" s="1"/>
      <c r="H819" s="1"/>
      <c r="I819" s="1"/>
      <c r="J819" s="1"/>
      <c r="K819" s="1"/>
      <c r="L819" s="1"/>
      <c r="M819" s="1"/>
      <c r="N819" s="1"/>
      <c r="O819" s="1"/>
      <c r="P819" s="1"/>
      <c r="Q819" s="1"/>
      <c r="R819" s="1"/>
      <c r="S819" s="1"/>
      <c r="T819" s="1"/>
    </row>
    <row r="820" spans="1:20" ht="9.75" customHeight="1">
      <c r="A820" s="1"/>
      <c r="B820" s="1"/>
      <c r="C820" s="1"/>
      <c r="D820" s="1"/>
      <c r="E820" s="1"/>
      <c r="F820" s="1"/>
      <c r="G820" s="1"/>
      <c r="H820" s="1"/>
      <c r="I820" s="1"/>
      <c r="J820" s="1"/>
      <c r="K820" s="1"/>
      <c r="L820" s="1"/>
      <c r="M820" s="1"/>
      <c r="N820" s="1"/>
      <c r="O820" s="1"/>
      <c r="P820" s="1"/>
      <c r="Q820" s="1"/>
      <c r="R820" s="1"/>
      <c r="S820" s="1"/>
      <c r="T820" s="1"/>
    </row>
    <row r="821" spans="1:20" ht="9.75" customHeight="1">
      <c r="A821" s="1"/>
      <c r="B821" s="1"/>
      <c r="C821" s="1"/>
      <c r="D821" s="1"/>
      <c r="E821" s="1"/>
      <c r="F821" s="1"/>
      <c r="G821" s="1"/>
      <c r="H821" s="1"/>
      <c r="I821" s="1"/>
      <c r="J821" s="1"/>
      <c r="K821" s="1"/>
      <c r="L821" s="1"/>
      <c r="M821" s="1"/>
      <c r="N821" s="1"/>
      <c r="O821" s="1"/>
      <c r="P821" s="1"/>
      <c r="Q821" s="1"/>
      <c r="R821" s="1"/>
      <c r="S821" s="1"/>
      <c r="T821" s="1"/>
    </row>
    <row r="822" spans="1:20" ht="9.75" customHeight="1">
      <c r="A822" s="1"/>
      <c r="B822" s="1"/>
      <c r="C822" s="1"/>
      <c r="D822" s="1"/>
      <c r="E822" s="1"/>
      <c r="F822" s="1"/>
      <c r="G822" s="1"/>
      <c r="H822" s="1"/>
      <c r="I822" s="1"/>
      <c r="J822" s="1"/>
      <c r="K822" s="1"/>
      <c r="L822" s="1"/>
      <c r="M822" s="1"/>
      <c r="N822" s="1"/>
      <c r="O822" s="1"/>
      <c r="P822" s="1"/>
      <c r="Q822" s="1"/>
      <c r="R822" s="1"/>
      <c r="S822" s="1"/>
      <c r="T822" s="1"/>
    </row>
    <row r="823" spans="1:20" ht="9.75" customHeight="1">
      <c r="A823" s="1"/>
      <c r="B823" s="1"/>
      <c r="C823" s="1"/>
      <c r="D823" s="1"/>
      <c r="E823" s="1"/>
      <c r="F823" s="1"/>
      <c r="G823" s="1"/>
      <c r="H823" s="1"/>
      <c r="I823" s="1"/>
      <c r="J823" s="1"/>
      <c r="K823" s="1"/>
      <c r="L823" s="1"/>
      <c r="M823" s="1"/>
      <c r="N823" s="1"/>
      <c r="O823" s="1"/>
      <c r="P823" s="1"/>
      <c r="Q823" s="1"/>
      <c r="R823" s="1"/>
      <c r="S823" s="1"/>
      <c r="T823" s="1"/>
    </row>
    <row r="824" spans="1:20" ht="9.75" customHeight="1">
      <c r="A824" s="1"/>
      <c r="B824" s="1"/>
      <c r="C824" s="1"/>
      <c r="D824" s="1"/>
      <c r="E824" s="1"/>
      <c r="F824" s="1"/>
      <c r="G824" s="1"/>
      <c r="H824" s="1"/>
      <c r="I824" s="1"/>
      <c r="J824" s="1"/>
      <c r="K824" s="1"/>
      <c r="L824" s="1"/>
      <c r="M824" s="1"/>
      <c r="N824" s="1"/>
      <c r="O824" s="1"/>
      <c r="P824" s="1"/>
      <c r="Q824" s="1"/>
      <c r="R824" s="1"/>
      <c r="S824" s="1"/>
      <c r="T824" s="1"/>
    </row>
    <row r="825" spans="1:20" ht="9.75" customHeight="1">
      <c r="A825" s="1"/>
      <c r="B825" s="1"/>
      <c r="C825" s="1"/>
      <c r="D825" s="1"/>
      <c r="E825" s="1"/>
      <c r="F825" s="1"/>
      <c r="G825" s="1"/>
      <c r="H825" s="1"/>
      <c r="I825" s="1"/>
      <c r="J825" s="1"/>
      <c r="K825" s="1"/>
      <c r="L825" s="1"/>
      <c r="M825" s="1"/>
      <c r="N825" s="1"/>
      <c r="O825" s="1"/>
      <c r="P825" s="1"/>
      <c r="Q825" s="1"/>
      <c r="R825" s="1"/>
      <c r="S825" s="1"/>
      <c r="T825" s="1"/>
    </row>
    <row r="826" spans="1:20" ht="9.75" customHeight="1">
      <c r="A826" s="1"/>
      <c r="B826" s="1"/>
      <c r="C826" s="1"/>
      <c r="D826" s="1"/>
      <c r="E826" s="1"/>
      <c r="F826" s="1"/>
      <c r="G826" s="1"/>
      <c r="H826" s="1"/>
      <c r="I826" s="1"/>
      <c r="J826" s="1"/>
      <c r="K826" s="1"/>
      <c r="L826" s="1"/>
      <c r="M826" s="1"/>
      <c r="N826" s="1"/>
      <c r="O826" s="1"/>
      <c r="P826" s="1"/>
      <c r="Q826" s="1"/>
      <c r="R826" s="1"/>
      <c r="S826" s="1"/>
      <c r="T826" s="1"/>
    </row>
    <row r="827" spans="1:20" ht="9.75" customHeight="1">
      <c r="A827" s="1"/>
      <c r="B827" s="1"/>
      <c r="C827" s="1"/>
      <c r="D827" s="1"/>
      <c r="E827" s="1"/>
      <c r="F827" s="1"/>
      <c r="G827" s="1"/>
      <c r="H827" s="1"/>
      <c r="I827" s="1"/>
      <c r="J827" s="1"/>
      <c r="K827" s="1"/>
      <c r="L827" s="1"/>
      <c r="M827" s="1"/>
      <c r="N827" s="1"/>
      <c r="O827" s="1"/>
      <c r="P827" s="1"/>
      <c r="Q827" s="1"/>
      <c r="R827" s="1"/>
      <c r="S827" s="1"/>
      <c r="T827" s="1"/>
    </row>
    <row r="828" spans="1:20" ht="9.75" customHeight="1">
      <c r="A828" s="1"/>
      <c r="B828" s="1"/>
      <c r="C828" s="1"/>
      <c r="D828" s="1"/>
      <c r="E828" s="1"/>
      <c r="F828" s="1"/>
      <c r="G828" s="1"/>
      <c r="H828" s="1"/>
      <c r="I828" s="1"/>
      <c r="J828" s="1"/>
      <c r="K828" s="1"/>
      <c r="L828" s="1"/>
      <c r="M828" s="1"/>
      <c r="N828" s="1"/>
      <c r="O828" s="1"/>
      <c r="P828" s="1"/>
      <c r="Q828" s="1"/>
      <c r="R828" s="1"/>
      <c r="S828" s="1"/>
      <c r="T828" s="1"/>
    </row>
    <row r="829" spans="1:20" ht="9.75" customHeight="1">
      <c r="A829" s="1"/>
      <c r="B829" s="1"/>
      <c r="C829" s="1"/>
      <c r="D829" s="1"/>
      <c r="E829" s="1"/>
      <c r="F829" s="1"/>
      <c r="G829" s="1"/>
      <c r="H829" s="1"/>
      <c r="I829" s="1"/>
      <c r="J829" s="1"/>
      <c r="K829" s="1"/>
      <c r="L829" s="1"/>
      <c r="M829" s="1"/>
      <c r="N829" s="1"/>
      <c r="O829" s="1"/>
      <c r="P829" s="1"/>
      <c r="Q829" s="1"/>
      <c r="R829" s="1"/>
      <c r="S829" s="1"/>
      <c r="T829" s="1"/>
    </row>
    <row r="830" spans="1:20" ht="9.75" customHeight="1">
      <c r="A830" s="1"/>
      <c r="B830" s="1"/>
      <c r="C830" s="1"/>
      <c r="D830" s="1"/>
      <c r="E830" s="1"/>
      <c r="F830" s="1"/>
      <c r="G830" s="1"/>
      <c r="H830" s="1"/>
      <c r="I830" s="1"/>
      <c r="J830" s="1"/>
      <c r="K830" s="1"/>
      <c r="L830" s="1"/>
      <c r="M830" s="1"/>
      <c r="N830" s="1"/>
      <c r="O830" s="1"/>
      <c r="P830" s="1"/>
      <c r="Q830" s="1"/>
      <c r="R830" s="1"/>
      <c r="S830" s="1"/>
      <c r="T830" s="1"/>
    </row>
    <row r="831" spans="1:20" ht="9.75" customHeight="1">
      <c r="A831" s="1"/>
      <c r="B831" s="1"/>
      <c r="C831" s="1"/>
      <c r="D831" s="1"/>
      <c r="E831" s="1"/>
      <c r="F831" s="1"/>
      <c r="G831" s="1"/>
      <c r="H831" s="1"/>
      <c r="I831" s="1"/>
      <c r="J831" s="1"/>
      <c r="K831" s="1"/>
      <c r="L831" s="1"/>
      <c r="M831" s="1"/>
      <c r="N831" s="1"/>
      <c r="O831" s="1"/>
      <c r="P831" s="1"/>
      <c r="Q831" s="1"/>
      <c r="R831" s="1"/>
      <c r="S831" s="1"/>
      <c r="T831" s="1"/>
    </row>
    <row r="832" spans="1:20" ht="9.75" customHeight="1">
      <c r="A832" s="1"/>
      <c r="B832" s="1"/>
      <c r="C832" s="1"/>
      <c r="D832" s="1"/>
      <c r="E832" s="1"/>
      <c r="F832" s="1"/>
      <c r="G832" s="1"/>
      <c r="H832" s="1"/>
      <c r="I832" s="1"/>
      <c r="J832" s="1"/>
      <c r="K832" s="1"/>
      <c r="L832" s="1"/>
      <c r="M832" s="1"/>
      <c r="N832" s="1"/>
      <c r="O832" s="1"/>
      <c r="P832" s="1"/>
      <c r="Q832" s="1"/>
      <c r="R832" s="1"/>
      <c r="S832" s="1"/>
      <c r="T832" s="1"/>
    </row>
    <row r="833" spans="1:20" ht="9.75" customHeight="1">
      <c r="A833" s="1"/>
      <c r="B833" s="1"/>
      <c r="C833" s="1"/>
      <c r="D833" s="1"/>
      <c r="E833" s="1"/>
      <c r="F833" s="1"/>
      <c r="G833" s="1"/>
      <c r="H833" s="1"/>
      <c r="I833" s="1"/>
      <c r="J833" s="1"/>
      <c r="K833" s="1"/>
      <c r="L833" s="1"/>
      <c r="M833" s="1"/>
      <c r="N833" s="1"/>
      <c r="O833" s="1"/>
      <c r="P833" s="1"/>
      <c r="Q833" s="1"/>
      <c r="R833" s="1"/>
      <c r="S833" s="1"/>
      <c r="T833" s="1"/>
    </row>
    <row r="834" spans="1:20" ht="9.75" customHeight="1">
      <c r="A834" s="1"/>
      <c r="B834" s="1"/>
      <c r="C834" s="1"/>
      <c r="D834" s="1"/>
      <c r="E834" s="1"/>
      <c r="F834" s="1"/>
      <c r="G834" s="1"/>
      <c r="H834" s="1"/>
      <c r="I834" s="1"/>
      <c r="J834" s="1"/>
      <c r="K834" s="1"/>
      <c r="L834" s="1"/>
      <c r="M834" s="1"/>
      <c r="N834" s="1"/>
      <c r="O834" s="1"/>
      <c r="P834" s="1"/>
      <c r="Q834" s="1"/>
      <c r="R834" s="1"/>
      <c r="S834" s="1"/>
      <c r="T834" s="1"/>
    </row>
    <row r="835" spans="1:20" ht="9.75" customHeight="1">
      <c r="A835" s="1"/>
      <c r="B835" s="1"/>
      <c r="C835" s="1"/>
      <c r="D835" s="1"/>
      <c r="E835" s="1"/>
      <c r="F835" s="1"/>
      <c r="G835" s="1"/>
      <c r="H835" s="1"/>
      <c r="I835" s="1"/>
      <c r="J835" s="1"/>
      <c r="K835" s="1"/>
      <c r="L835" s="1"/>
      <c r="M835" s="1"/>
      <c r="N835" s="1"/>
      <c r="O835" s="1"/>
      <c r="P835" s="1"/>
      <c r="Q835" s="1"/>
      <c r="R835" s="1"/>
      <c r="S835" s="1"/>
      <c r="T835" s="1"/>
    </row>
    <row r="836" spans="1:20" ht="9.75" customHeight="1">
      <c r="A836" s="1"/>
      <c r="B836" s="1"/>
      <c r="C836" s="1"/>
      <c r="D836" s="1"/>
      <c r="E836" s="1"/>
      <c r="F836" s="1"/>
      <c r="G836" s="1"/>
      <c r="H836" s="1"/>
      <c r="I836" s="1"/>
      <c r="J836" s="1"/>
      <c r="K836" s="1"/>
      <c r="L836" s="1"/>
      <c r="M836" s="1"/>
      <c r="N836" s="1"/>
      <c r="O836" s="1"/>
      <c r="P836" s="1"/>
      <c r="Q836" s="1"/>
      <c r="R836" s="1"/>
      <c r="S836" s="1"/>
      <c r="T836" s="1"/>
    </row>
    <row r="837" spans="1:20" ht="9.75" customHeight="1">
      <c r="A837" s="1"/>
      <c r="B837" s="1"/>
      <c r="C837" s="1"/>
      <c r="D837" s="1"/>
      <c r="E837" s="1"/>
      <c r="F837" s="1"/>
      <c r="G837" s="1"/>
      <c r="H837" s="1"/>
      <c r="I837" s="1"/>
      <c r="J837" s="1"/>
      <c r="K837" s="1"/>
      <c r="L837" s="1"/>
      <c r="M837" s="1"/>
      <c r="N837" s="1"/>
      <c r="O837" s="1"/>
      <c r="P837" s="1"/>
      <c r="Q837" s="1"/>
      <c r="R837" s="1"/>
      <c r="S837" s="1"/>
      <c r="T837" s="1"/>
    </row>
    <row r="838" spans="1:20" ht="9.75" customHeight="1">
      <c r="A838" s="1"/>
      <c r="B838" s="1"/>
      <c r="C838" s="1"/>
      <c r="D838" s="1"/>
      <c r="E838" s="1"/>
      <c r="F838" s="1"/>
      <c r="G838" s="1"/>
      <c r="H838" s="1"/>
      <c r="I838" s="1"/>
      <c r="J838" s="1"/>
      <c r="K838" s="1"/>
      <c r="L838" s="1"/>
      <c r="M838" s="1"/>
      <c r="N838" s="1"/>
      <c r="O838" s="1"/>
      <c r="P838" s="1"/>
      <c r="Q838" s="1"/>
      <c r="R838" s="1"/>
      <c r="S838" s="1"/>
      <c r="T838" s="1"/>
    </row>
    <row r="839" spans="1:20" ht="9.75" customHeight="1">
      <c r="A839" s="1"/>
      <c r="B839" s="1"/>
      <c r="C839" s="1"/>
      <c r="D839" s="1"/>
      <c r="E839" s="1"/>
      <c r="F839" s="1"/>
      <c r="G839" s="1"/>
      <c r="H839" s="1"/>
      <c r="I839" s="1"/>
      <c r="J839" s="1"/>
      <c r="K839" s="1"/>
      <c r="L839" s="1"/>
      <c r="M839" s="1"/>
      <c r="N839" s="1"/>
      <c r="O839" s="1"/>
      <c r="P839" s="1"/>
      <c r="Q839" s="1"/>
      <c r="R839" s="1"/>
      <c r="S839" s="1"/>
      <c r="T839" s="1"/>
    </row>
    <row r="840" spans="1:20" ht="9.75" customHeight="1">
      <c r="A840" s="1"/>
      <c r="B840" s="1"/>
      <c r="C840" s="1"/>
      <c r="D840" s="1"/>
      <c r="E840" s="1"/>
      <c r="F840" s="1"/>
      <c r="G840" s="1"/>
      <c r="H840" s="1"/>
      <c r="I840" s="1"/>
      <c r="J840" s="1"/>
      <c r="K840" s="1"/>
      <c r="L840" s="1"/>
      <c r="M840" s="1"/>
      <c r="N840" s="1"/>
      <c r="O840" s="1"/>
      <c r="P840" s="1"/>
      <c r="Q840" s="1"/>
      <c r="R840" s="1"/>
      <c r="S840" s="1"/>
      <c r="T840" s="1"/>
    </row>
    <row r="841" spans="1:20" ht="9.75" customHeight="1">
      <c r="A841" s="1"/>
      <c r="B841" s="1"/>
      <c r="C841" s="1"/>
      <c r="D841" s="1"/>
      <c r="E841" s="1"/>
      <c r="F841" s="1"/>
      <c r="G841" s="1"/>
      <c r="H841" s="1"/>
      <c r="I841" s="1"/>
      <c r="J841" s="1"/>
      <c r="K841" s="1"/>
      <c r="L841" s="1"/>
      <c r="M841" s="1"/>
      <c r="N841" s="1"/>
      <c r="O841" s="1"/>
      <c r="P841" s="1"/>
      <c r="Q841" s="1"/>
      <c r="R841" s="1"/>
      <c r="S841" s="1"/>
      <c r="T841" s="1"/>
    </row>
    <row r="842" spans="1:20" ht="9.75" customHeight="1">
      <c r="A842" s="1"/>
      <c r="B842" s="1"/>
      <c r="C842" s="1"/>
      <c r="D842" s="1"/>
      <c r="E842" s="1"/>
      <c r="F842" s="1"/>
      <c r="G842" s="1"/>
      <c r="H842" s="1"/>
      <c r="I842" s="1"/>
      <c r="J842" s="1"/>
      <c r="K842" s="1"/>
      <c r="L842" s="1"/>
      <c r="M842" s="1"/>
      <c r="N842" s="1"/>
      <c r="O842" s="1"/>
      <c r="P842" s="1"/>
      <c r="Q842" s="1"/>
      <c r="R842" s="1"/>
      <c r="S842" s="1"/>
      <c r="T842" s="1"/>
    </row>
    <row r="843" spans="1:20" ht="9.75" customHeight="1">
      <c r="A843" s="1"/>
      <c r="B843" s="1"/>
      <c r="C843" s="1"/>
      <c r="D843" s="1"/>
      <c r="E843" s="1"/>
      <c r="F843" s="1"/>
      <c r="G843" s="1"/>
      <c r="H843" s="1"/>
      <c r="I843" s="1"/>
      <c r="J843" s="1"/>
      <c r="K843" s="1"/>
      <c r="L843" s="1"/>
      <c r="M843" s="1"/>
      <c r="N843" s="1"/>
      <c r="O843" s="1"/>
      <c r="P843" s="1"/>
      <c r="Q843" s="1"/>
      <c r="R843" s="1"/>
      <c r="S843" s="1"/>
      <c r="T843" s="1"/>
    </row>
    <row r="844" spans="1:20" ht="9.75" customHeight="1">
      <c r="A844" s="1"/>
      <c r="B844" s="1"/>
      <c r="C844" s="1"/>
      <c r="D844" s="1"/>
      <c r="E844" s="1"/>
      <c r="F844" s="1"/>
      <c r="G844" s="1"/>
      <c r="H844" s="1"/>
      <c r="I844" s="1"/>
      <c r="J844" s="1"/>
      <c r="K844" s="1"/>
      <c r="L844" s="1"/>
      <c r="M844" s="1"/>
      <c r="N844" s="1"/>
      <c r="O844" s="1"/>
      <c r="P844" s="1"/>
      <c r="Q844" s="1"/>
      <c r="R844" s="1"/>
      <c r="S844" s="1"/>
      <c r="T844" s="1"/>
    </row>
    <row r="845" spans="1:20" ht="9.75" customHeight="1">
      <c r="A845" s="1"/>
      <c r="B845" s="1"/>
      <c r="C845" s="1"/>
      <c r="D845" s="1"/>
      <c r="E845" s="1"/>
      <c r="F845" s="1"/>
      <c r="G845" s="1"/>
      <c r="H845" s="1"/>
      <c r="I845" s="1"/>
      <c r="J845" s="1"/>
      <c r="K845" s="1"/>
      <c r="L845" s="1"/>
      <c r="M845" s="1"/>
      <c r="N845" s="1"/>
      <c r="O845" s="1"/>
      <c r="P845" s="1"/>
      <c r="Q845" s="1"/>
      <c r="R845" s="1"/>
      <c r="S845" s="1"/>
      <c r="T845" s="1"/>
    </row>
    <row r="846" spans="1:20" ht="9.75" customHeight="1">
      <c r="A846" s="1"/>
      <c r="B846" s="1"/>
      <c r="C846" s="1"/>
      <c r="D846" s="1"/>
      <c r="E846" s="1"/>
      <c r="F846" s="1"/>
      <c r="G846" s="1"/>
      <c r="H846" s="1"/>
      <c r="I846" s="1"/>
      <c r="J846" s="1"/>
      <c r="K846" s="1"/>
      <c r="L846" s="1"/>
      <c r="M846" s="1"/>
      <c r="N846" s="1"/>
      <c r="O846" s="1"/>
      <c r="P846" s="1"/>
      <c r="Q846" s="1"/>
      <c r="R846" s="1"/>
      <c r="S846" s="1"/>
      <c r="T846" s="1"/>
    </row>
    <row r="847" spans="1:20" ht="9.75" customHeight="1">
      <c r="A847" s="1"/>
      <c r="B847" s="1"/>
      <c r="C847" s="1"/>
      <c r="D847" s="1"/>
      <c r="E847" s="1"/>
      <c r="F847" s="1"/>
      <c r="G847" s="1"/>
      <c r="H847" s="1"/>
      <c r="I847" s="1"/>
      <c r="J847" s="1"/>
      <c r="K847" s="1"/>
      <c r="L847" s="1"/>
      <c r="M847" s="1"/>
      <c r="N847" s="1"/>
      <c r="O847" s="1"/>
      <c r="P847" s="1"/>
      <c r="Q847" s="1"/>
      <c r="R847" s="1"/>
      <c r="S847" s="1"/>
      <c r="T847" s="1"/>
    </row>
    <row r="848" spans="1:20" ht="9.75" customHeight="1">
      <c r="A848" s="1"/>
      <c r="B848" s="1"/>
      <c r="C848" s="1"/>
      <c r="D848" s="1"/>
      <c r="E848" s="1"/>
      <c r="F848" s="1"/>
      <c r="G848" s="1"/>
      <c r="H848" s="1"/>
      <c r="I848" s="1"/>
      <c r="J848" s="1"/>
      <c r="K848" s="1"/>
      <c r="L848" s="1"/>
      <c r="M848" s="1"/>
      <c r="N848" s="1"/>
      <c r="O848" s="1"/>
      <c r="P848" s="1"/>
      <c r="Q848" s="1"/>
      <c r="R848" s="1"/>
      <c r="S848" s="1"/>
      <c r="T848" s="1"/>
    </row>
    <row r="849" spans="1:20" ht="9.75" customHeight="1">
      <c r="A849" s="1"/>
      <c r="B849" s="1"/>
      <c r="C849" s="1"/>
      <c r="D849" s="1"/>
      <c r="E849" s="1"/>
      <c r="F849" s="1"/>
      <c r="G849" s="1"/>
      <c r="H849" s="1"/>
      <c r="I849" s="1"/>
      <c r="J849" s="1"/>
      <c r="K849" s="1"/>
      <c r="L849" s="1"/>
      <c r="M849" s="1"/>
      <c r="N849" s="1"/>
      <c r="O849" s="1"/>
      <c r="P849" s="1"/>
      <c r="Q849" s="1"/>
      <c r="R849" s="1"/>
      <c r="S849" s="1"/>
      <c r="T849" s="1"/>
    </row>
    <row r="850" spans="1:20" ht="9.75" customHeight="1">
      <c r="A850" s="1"/>
      <c r="B850" s="1"/>
      <c r="C850" s="1"/>
      <c r="D850" s="1"/>
      <c r="E850" s="1"/>
      <c r="F850" s="1"/>
      <c r="G850" s="1"/>
      <c r="H850" s="1"/>
      <c r="I850" s="1"/>
      <c r="J850" s="1"/>
      <c r="K850" s="1"/>
      <c r="L850" s="1"/>
      <c r="M850" s="1"/>
      <c r="N850" s="1"/>
      <c r="O850" s="1"/>
      <c r="P850" s="1"/>
      <c r="Q850" s="1"/>
      <c r="R850" s="1"/>
      <c r="S850" s="1"/>
      <c r="T850" s="1"/>
    </row>
    <row r="851" spans="1:20" ht="9.75" customHeight="1">
      <c r="A851" s="1"/>
      <c r="B851" s="1"/>
      <c r="C851" s="1"/>
      <c r="D851" s="1"/>
      <c r="E851" s="1"/>
      <c r="F851" s="1"/>
      <c r="G851" s="1"/>
      <c r="H851" s="1"/>
      <c r="I851" s="1"/>
      <c r="J851" s="1"/>
      <c r="K851" s="1"/>
      <c r="L851" s="1"/>
      <c r="M851" s="1"/>
      <c r="N851" s="1"/>
      <c r="O851" s="1"/>
      <c r="P851" s="1"/>
      <c r="Q851" s="1"/>
      <c r="R851" s="1"/>
      <c r="S851" s="1"/>
      <c r="T851" s="1"/>
    </row>
    <row r="852" spans="1:20" ht="9.75" customHeight="1">
      <c r="A852" s="1"/>
      <c r="B852" s="1"/>
      <c r="C852" s="1"/>
      <c r="D852" s="1"/>
      <c r="E852" s="1"/>
      <c r="F852" s="1"/>
      <c r="G852" s="1"/>
      <c r="H852" s="1"/>
      <c r="I852" s="1"/>
      <c r="J852" s="1"/>
      <c r="K852" s="1"/>
      <c r="L852" s="1"/>
      <c r="M852" s="1"/>
      <c r="N852" s="1"/>
      <c r="O852" s="1"/>
      <c r="P852" s="1"/>
      <c r="Q852" s="1"/>
      <c r="R852" s="1"/>
      <c r="S852" s="1"/>
      <c r="T852" s="1"/>
    </row>
    <row r="853" spans="1:20" ht="9.75" customHeight="1">
      <c r="A853" s="1"/>
      <c r="B853" s="1"/>
      <c r="C853" s="1"/>
      <c r="D853" s="1"/>
      <c r="E853" s="1"/>
      <c r="F853" s="1"/>
      <c r="G853" s="1"/>
      <c r="H853" s="1"/>
      <c r="I853" s="1"/>
      <c r="J853" s="1"/>
      <c r="K853" s="1"/>
      <c r="L853" s="1"/>
      <c r="M853" s="1"/>
      <c r="N853" s="1"/>
      <c r="O853" s="1"/>
      <c r="P853" s="1"/>
      <c r="Q853" s="1"/>
      <c r="R853" s="1"/>
      <c r="S853" s="1"/>
      <c r="T853" s="1"/>
    </row>
    <row r="854" spans="1:20" ht="9.75" customHeight="1">
      <c r="A854" s="1"/>
      <c r="B854" s="1"/>
      <c r="C854" s="1"/>
      <c r="D854" s="1"/>
      <c r="E854" s="1"/>
      <c r="F854" s="1"/>
      <c r="G854" s="1"/>
      <c r="H854" s="1"/>
      <c r="I854" s="1"/>
      <c r="J854" s="1"/>
      <c r="K854" s="1"/>
      <c r="L854" s="1"/>
      <c r="M854" s="1"/>
      <c r="N854" s="1"/>
      <c r="O854" s="1"/>
      <c r="P854" s="1"/>
      <c r="Q854" s="1"/>
      <c r="R854" s="1"/>
      <c r="S854" s="1"/>
      <c r="T854" s="1"/>
    </row>
    <row r="855" spans="1:20" ht="9.75" customHeight="1">
      <c r="A855" s="1"/>
      <c r="B855" s="1"/>
      <c r="C855" s="1"/>
      <c r="D855" s="1"/>
      <c r="E855" s="1"/>
      <c r="F855" s="1"/>
      <c r="G855" s="1"/>
      <c r="H855" s="1"/>
      <c r="I855" s="1"/>
      <c r="J855" s="1"/>
      <c r="K855" s="1"/>
      <c r="L855" s="1"/>
      <c r="M855" s="1"/>
      <c r="N855" s="1"/>
      <c r="O855" s="1"/>
      <c r="P855" s="1"/>
      <c r="Q855" s="1"/>
      <c r="R855" s="1"/>
      <c r="S855" s="1"/>
      <c r="T855" s="1"/>
    </row>
    <row r="856" spans="1:20" ht="9.75" customHeight="1">
      <c r="A856" s="1"/>
      <c r="B856" s="1"/>
      <c r="C856" s="1"/>
      <c r="D856" s="1"/>
      <c r="E856" s="1"/>
      <c r="F856" s="1"/>
      <c r="G856" s="1"/>
      <c r="H856" s="1"/>
      <c r="I856" s="1"/>
      <c r="J856" s="1"/>
      <c r="K856" s="1"/>
      <c r="L856" s="1"/>
      <c r="M856" s="1"/>
      <c r="N856" s="1"/>
      <c r="O856" s="1"/>
      <c r="P856" s="1"/>
      <c r="Q856" s="1"/>
      <c r="R856" s="1"/>
      <c r="S856" s="1"/>
      <c r="T856" s="1"/>
    </row>
    <row r="857" spans="1:20" ht="9.75" customHeight="1">
      <c r="A857" s="1"/>
      <c r="B857" s="1"/>
      <c r="C857" s="1"/>
      <c r="D857" s="1"/>
      <c r="E857" s="1"/>
      <c r="F857" s="1"/>
      <c r="G857" s="1"/>
      <c r="H857" s="1"/>
      <c r="I857" s="1"/>
      <c r="J857" s="1"/>
      <c r="K857" s="1"/>
      <c r="L857" s="1"/>
      <c r="M857" s="1"/>
      <c r="N857" s="1"/>
      <c r="O857" s="1"/>
      <c r="P857" s="1"/>
      <c r="Q857" s="1"/>
      <c r="R857" s="1"/>
      <c r="S857" s="1"/>
      <c r="T857" s="1"/>
    </row>
    <row r="858" spans="1:20" ht="9.75" customHeight="1">
      <c r="A858" s="1"/>
      <c r="B858" s="1"/>
      <c r="C858" s="1"/>
      <c r="D858" s="1"/>
      <c r="E858" s="1"/>
      <c r="F858" s="1"/>
      <c r="G858" s="1"/>
      <c r="H858" s="1"/>
      <c r="I858" s="1"/>
      <c r="J858" s="1"/>
      <c r="K858" s="1"/>
      <c r="L858" s="1"/>
      <c r="M858" s="1"/>
      <c r="N858" s="1"/>
      <c r="O858" s="1"/>
      <c r="P858" s="1"/>
      <c r="Q858" s="1"/>
      <c r="R858" s="1"/>
      <c r="S858" s="1"/>
      <c r="T858" s="1"/>
    </row>
    <row r="859" spans="1:20" ht="9.75" customHeight="1">
      <c r="A859" s="1"/>
      <c r="B859" s="1"/>
      <c r="C859" s="1"/>
      <c r="D859" s="1"/>
      <c r="E859" s="1"/>
      <c r="F859" s="1"/>
      <c r="G859" s="1"/>
      <c r="H859" s="1"/>
      <c r="I859" s="1"/>
      <c r="J859" s="1"/>
      <c r="K859" s="1"/>
      <c r="L859" s="1"/>
      <c r="M859" s="1"/>
      <c r="N859" s="1"/>
      <c r="O859" s="1"/>
      <c r="P859" s="1"/>
      <c r="Q859" s="1"/>
      <c r="R859" s="1"/>
      <c r="S859" s="1"/>
      <c r="T859" s="1"/>
    </row>
    <row r="860" spans="1:20" ht="9.75" customHeight="1">
      <c r="A860" s="1"/>
      <c r="B860" s="1"/>
      <c r="C860" s="1"/>
      <c r="D860" s="1"/>
      <c r="E860" s="1"/>
      <c r="F860" s="1"/>
      <c r="G860" s="1"/>
      <c r="H860" s="1"/>
      <c r="I860" s="1"/>
      <c r="J860" s="1"/>
      <c r="K860" s="1"/>
      <c r="L860" s="1"/>
      <c r="M860" s="1"/>
      <c r="N860" s="1"/>
      <c r="O860" s="1"/>
      <c r="P860" s="1"/>
      <c r="Q860" s="1"/>
      <c r="R860" s="1"/>
      <c r="S860" s="1"/>
      <c r="T860" s="1"/>
    </row>
    <row r="861" spans="1:20" ht="9.75" customHeight="1">
      <c r="A861" s="1"/>
      <c r="B861" s="1"/>
      <c r="C861" s="1"/>
      <c r="D861" s="1"/>
      <c r="E861" s="1"/>
      <c r="F861" s="1"/>
      <c r="G861" s="1"/>
      <c r="H861" s="1"/>
      <c r="I861" s="1"/>
      <c r="J861" s="1"/>
      <c r="K861" s="1"/>
      <c r="L861" s="1"/>
      <c r="M861" s="1"/>
      <c r="N861" s="1"/>
      <c r="O861" s="1"/>
      <c r="P861" s="1"/>
      <c r="Q861" s="1"/>
      <c r="R861" s="1"/>
      <c r="S861" s="1"/>
      <c r="T861" s="1"/>
    </row>
    <row r="862" spans="1:20" ht="9.75" customHeight="1">
      <c r="A862" s="1"/>
      <c r="B862" s="1"/>
      <c r="C862" s="1"/>
      <c r="D862" s="1"/>
      <c r="E862" s="1"/>
      <c r="F862" s="1"/>
      <c r="G862" s="1"/>
      <c r="H862" s="1"/>
      <c r="I862" s="1"/>
      <c r="J862" s="1"/>
      <c r="K862" s="1"/>
      <c r="L862" s="1"/>
      <c r="M862" s="1"/>
      <c r="N862" s="1"/>
      <c r="O862" s="1"/>
      <c r="P862" s="1"/>
      <c r="Q862" s="1"/>
      <c r="R862" s="1"/>
      <c r="S862" s="1"/>
      <c r="T862" s="1"/>
    </row>
    <row r="863" spans="1:20" ht="9.75" customHeight="1">
      <c r="A863" s="1"/>
      <c r="B863" s="1"/>
      <c r="C863" s="1"/>
      <c r="D863" s="1"/>
      <c r="E863" s="1"/>
      <c r="F863" s="1"/>
      <c r="G863" s="1"/>
      <c r="H863" s="1"/>
      <c r="I863" s="1"/>
      <c r="J863" s="1"/>
      <c r="K863" s="1"/>
      <c r="L863" s="1"/>
      <c r="M863" s="1"/>
      <c r="N863" s="1"/>
      <c r="O863" s="1"/>
      <c r="P863" s="1"/>
      <c r="Q863" s="1"/>
      <c r="R863" s="1"/>
      <c r="S863" s="1"/>
      <c r="T863" s="1"/>
    </row>
    <row r="864" spans="1:20" ht="9.75" customHeight="1">
      <c r="A864" s="1"/>
      <c r="B864" s="1"/>
      <c r="C864" s="1"/>
      <c r="D864" s="1"/>
      <c r="E864" s="1"/>
      <c r="F864" s="1"/>
      <c r="G864" s="1"/>
      <c r="H864" s="1"/>
      <c r="I864" s="1"/>
      <c r="J864" s="1"/>
      <c r="K864" s="1"/>
      <c r="L864" s="1"/>
      <c r="M864" s="1"/>
      <c r="N864" s="1"/>
      <c r="O864" s="1"/>
      <c r="P864" s="1"/>
      <c r="Q864" s="1"/>
      <c r="R864" s="1"/>
      <c r="S864" s="1"/>
      <c r="T864" s="1"/>
    </row>
    <row r="865" spans="1:20" ht="9.75" customHeight="1">
      <c r="A865" s="1"/>
      <c r="B865" s="1"/>
      <c r="C865" s="1"/>
      <c r="D865" s="1"/>
      <c r="E865" s="1"/>
      <c r="F865" s="1"/>
      <c r="G865" s="1"/>
      <c r="H865" s="1"/>
      <c r="I865" s="1"/>
      <c r="J865" s="1"/>
      <c r="K865" s="1"/>
      <c r="L865" s="1"/>
      <c r="M865" s="1"/>
      <c r="N865" s="1"/>
      <c r="O865" s="1"/>
      <c r="P865" s="1"/>
      <c r="Q865" s="1"/>
      <c r="R865" s="1"/>
      <c r="S865" s="1"/>
      <c r="T865" s="1"/>
    </row>
    <row r="866" spans="1:20" ht="9.75" customHeight="1">
      <c r="A866" s="1"/>
      <c r="B866" s="1"/>
      <c r="C866" s="1"/>
      <c r="D866" s="1"/>
      <c r="E866" s="1"/>
      <c r="F866" s="1"/>
      <c r="G866" s="1"/>
      <c r="H866" s="1"/>
      <c r="I866" s="1"/>
      <c r="J866" s="1"/>
      <c r="K866" s="1"/>
      <c r="L866" s="1"/>
      <c r="M866" s="1"/>
      <c r="N866" s="1"/>
      <c r="O866" s="1"/>
      <c r="P866" s="1"/>
      <c r="Q866" s="1"/>
      <c r="R866" s="1"/>
      <c r="S866" s="1"/>
      <c r="T866" s="1"/>
    </row>
    <row r="867" spans="1:20" ht="9.75" customHeight="1">
      <c r="A867" s="1"/>
      <c r="B867" s="1"/>
      <c r="C867" s="1"/>
      <c r="D867" s="1"/>
      <c r="E867" s="1"/>
      <c r="F867" s="1"/>
      <c r="G867" s="1"/>
      <c r="H867" s="1"/>
      <c r="I867" s="1"/>
      <c r="J867" s="1"/>
      <c r="K867" s="1"/>
      <c r="L867" s="1"/>
      <c r="M867" s="1"/>
      <c r="N867" s="1"/>
      <c r="O867" s="1"/>
      <c r="P867" s="1"/>
      <c r="Q867" s="1"/>
      <c r="R867" s="1"/>
      <c r="S867" s="1"/>
      <c r="T867" s="1"/>
    </row>
    <row r="868" spans="1:20" ht="9.75" customHeight="1">
      <c r="A868" s="1"/>
      <c r="B868" s="1"/>
      <c r="C868" s="1"/>
      <c r="D868" s="1"/>
      <c r="E868" s="1"/>
      <c r="F868" s="1"/>
      <c r="G868" s="1"/>
      <c r="H868" s="1"/>
      <c r="I868" s="1"/>
      <c r="J868" s="1"/>
      <c r="K868" s="1"/>
      <c r="L868" s="1"/>
      <c r="M868" s="1"/>
      <c r="N868" s="1"/>
      <c r="O868" s="1"/>
      <c r="P868" s="1"/>
      <c r="Q868" s="1"/>
      <c r="R868" s="1"/>
      <c r="S868" s="1"/>
      <c r="T868" s="1"/>
    </row>
    <row r="869" spans="1:20" ht="9.75" customHeight="1">
      <c r="A869" s="1"/>
      <c r="B869" s="1"/>
      <c r="C869" s="1"/>
      <c r="D869" s="1"/>
      <c r="E869" s="1"/>
      <c r="F869" s="1"/>
      <c r="G869" s="1"/>
      <c r="H869" s="1"/>
      <c r="I869" s="1"/>
      <c r="J869" s="1"/>
      <c r="K869" s="1"/>
      <c r="L869" s="1"/>
      <c r="M869" s="1"/>
      <c r="N869" s="1"/>
      <c r="O869" s="1"/>
      <c r="P869" s="1"/>
      <c r="Q869" s="1"/>
      <c r="R869" s="1"/>
      <c r="S869" s="1"/>
      <c r="T869" s="1"/>
    </row>
    <row r="870" spans="1:20" ht="9.75" customHeight="1">
      <c r="A870" s="1"/>
      <c r="B870" s="1"/>
      <c r="C870" s="1"/>
      <c r="D870" s="1"/>
      <c r="E870" s="1"/>
      <c r="F870" s="1"/>
      <c r="G870" s="1"/>
      <c r="H870" s="1"/>
      <c r="I870" s="1"/>
      <c r="J870" s="1"/>
      <c r="K870" s="1"/>
      <c r="L870" s="1"/>
      <c r="M870" s="1"/>
      <c r="N870" s="1"/>
      <c r="O870" s="1"/>
      <c r="P870" s="1"/>
      <c r="Q870" s="1"/>
      <c r="R870" s="1"/>
      <c r="S870" s="1"/>
      <c r="T870" s="1"/>
    </row>
    <row r="871" spans="1:20" ht="9.75" customHeight="1">
      <c r="A871" s="1"/>
      <c r="B871" s="1"/>
      <c r="C871" s="1"/>
      <c r="D871" s="1"/>
      <c r="E871" s="1"/>
      <c r="F871" s="1"/>
      <c r="G871" s="1"/>
      <c r="H871" s="1"/>
      <c r="I871" s="1"/>
      <c r="J871" s="1"/>
      <c r="K871" s="1"/>
      <c r="L871" s="1"/>
      <c r="M871" s="1"/>
      <c r="N871" s="1"/>
      <c r="O871" s="1"/>
      <c r="P871" s="1"/>
      <c r="Q871" s="1"/>
      <c r="R871" s="1"/>
      <c r="S871" s="1"/>
      <c r="T871" s="1"/>
    </row>
    <row r="872" spans="1:20" ht="9.75" customHeight="1">
      <c r="A872" s="1"/>
      <c r="B872" s="1"/>
      <c r="C872" s="1"/>
      <c r="D872" s="1"/>
      <c r="E872" s="1"/>
      <c r="F872" s="1"/>
      <c r="G872" s="1"/>
      <c r="H872" s="1"/>
      <c r="I872" s="1"/>
      <c r="J872" s="1"/>
      <c r="K872" s="1"/>
      <c r="L872" s="1"/>
      <c r="M872" s="1"/>
      <c r="N872" s="1"/>
      <c r="O872" s="1"/>
      <c r="P872" s="1"/>
      <c r="Q872" s="1"/>
      <c r="R872" s="1"/>
      <c r="S872" s="1"/>
      <c r="T872" s="1"/>
    </row>
    <row r="873" spans="1:20" ht="9.75" customHeight="1">
      <c r="A873" s="1"/>
      <c r="B873" s="1"/>
      <c r="C873" s="1"/>
      <c r="D873" s="1"/>
      <c r="E873" s="1"/>
      <c r="F873" s="1"/>
      <c r="G873" s="1"/>
      <c r="H873" s="1"/>
      <c r="I873" s="1"/>
      <c r="J873" s="1"/>
      <c r="K873" s="1"/>
      <c r="L873" s="1"/>
      <c r="M873" s="1"/>
      <c r="N873" s="1"/>
      <c r="O873" s="1"/>
      <c r="P873" s="1"/>
      <c r="Q873" s="1"/>
      <c r="R873" s="1"/>
      <c r="S873" s="1"/>
      <c r="T873" s="1"/>
    </row>
    <row r="874" spans="1:20" ht="9.75" customHeight="1">
      <c r="A874" s="1"/>
      <c r="B874" s="1"/>
      <c r="C874" s="1"/>
      <c r="D874" s="1"/>
      <c r="E874" s="1"/>
      <c r="F874" s="1"/>
      <c r="G874" s="1"/>
      <c r="H874" s="1"/>
      <c r="I874" s="1"/>
      <c r="J874" s="1"/>
      <c r="K874" s="1"/>
      <c r="L874" s="1"/>
      <c r="M874" s="1"/>
      <c r="N874" s="1"/>
      <c r="O874" s="1"/>
      <c r="P874" s="1"/>
      <c r="Q874" s="1"/>
      <c r="R874" s="1"/>
      <c r="S874" s="1"/>
      <c r="T874" s="1"/>
    </row>
    <row r="875" spans="1:20" ht="9.75" customHeight="1">
      <c r="A875" s="1"/>
      <c r="B875" s="1"/>
      <c r="C875" s="1"/>
      <c r="D875" s="1"/>
      <c r="E875" s="1"/>
      <c r="F875" s="1"/>
      <c r="G875" s="1"/>
      <c r="H875" s="1"/>
      <c r="I875" s="1"/>
      <c r="J875" s="1"/>
      <c r="K875" s="1"/>
      <c r="L875" s="1"/>
      <c r="M875" s="1"/>
      <c r="N875" s="1"/>
      <c r="O875" s="1"/>
      <c r="P875" s="1"/>
      <c r="Q875" s="1"/>
      <c r="R875" s="1"/>
      <c r="S875" s="1"/>
      <c r="T875" s="1"/>
    </row>
    <row r="876" spans="1:20" ht="9.75" customHeight="1">
      <c r="A876" s="1"/>
      <c r="B876" s="1"/>
      <c r="C876" s="1"/>
      <c r="D876" s="1"/>
      <c r="E876" s="1"/>
      <c r="F876" s="1"/>
      <c r="G876" s="1"/>
      <c r="H876" s="1"/>
      <c r="I876" s="1"/>
      <c r="J876" s="1"/>
      <c r="K876" s="1"/>
      <c r="L876" s="1"/>
      <c r="M876" s="1"/>
      <c r="N876" s="1"/>
      <c r="O876" s="1"/>
      <c r="P876" s="1"/>
      <c r="Q876" s="1"/>
      <c r="R876" s="1"/>
      <c r="S876" s="1"/>
      <c r="T876" s="1"/>
    </row>
    <row r="877" spans="1:20" ht="9.75" customHeight="1">
      <c r="A877" s="1"/>
      <c r="B877" s="1"/>
      <c r="C877" s="1"/>
      <c r="D877" s="1"/>
      <c r="E877" s="1"/>
      <c r="F877" s="1"/>
      <c r="G877" s="1"/>
      <c r="H877" s="1"/>
      <c r="I877" s="1"/>
      <c r="J877" s="1"/>
      <c r="K877" s="1"/>
      <c r="L877" s="1"/>
      <c r="M877" s="1"/>
      <c r="N877" s="1"/>
      <c r="O877" s="1"/>
      <c r="P877" s="1"/>
      <c r="Q877" s="1"/>
      <c r="R877" s="1"/>
      <c r="S877" s="1"/>
      <c r="T877" s="1"/>
    </row>
    <row r="878" spans="1:20" ht="9.75" customHeight="1">
      <c r="A878" s="1"/>
      <c r="B878" s="1"/>
      <c r="C878" s="1"/>
      <c r="D878" s="1"/>
      <c r="E878" s="1"/>
      <c r="F878" s="1"/>
      <c r="G878" s="1"/>
      <c r="H878" s="1"/>
      <c r="I878" s="1"/>
      <c r="J878" s="1"/>
      <c r="K878" s="1"/>
      <c r="L878" s="1"/>
      <c r="M878" s="1"/>
      <c r="N878" s="1"/>
      <c r="O878" s="1"/>
      <c r="P878" s="1"/>
      <c r="Q878" s="1"/>
      <c r="R878" s="1"/>
      <c r="S878" s="1"/>
      <c r="T878" s="1"/>
    </row>
    <row r="879" spans="1:20" ht="9.75" customHeight="1">
      <c r="A879" s="1"/>
      <c r="B879" s="1"/>
      <c r="C879" s="1"/>
      <c r="D879" s="1"/>
      <c r="E879" s="1"/>
      <c r="F879" s="1"/>
      <c r="G879" s="1"/>
      <c r="H879" s="1"/>
      <c r="I879" s="1"/>
      <c r="J879" s="1"/>
      <c r="K879" s="1"/>
      <c r="L879" s="1"/>
      <c r="M879" s="1"/>
      <c r="N879" s="1"/>
      <c r="O879" s="1"/>
      <c r="P879" s="1"/>
      <c r="Q879" s="1"/>
      <c r="R879" s="1"/>
      <c r="S879" s="1"/>
      <c r="T879" s="1"/>
    </row>
    <row r="880" spans="1:20" ht="9.75" customHeight="1">
      <c r="A880" s="1"/>
      <c r="B880" s="1"/>
      <c r="C880" s="1"/>
      <c r="D880" s="1"/>
      <c r="E880" s="1"/>
      <c r="F880" s="1"/>
      <c r="G880" s="1"/>
      <c r="H880" s="1"/>
      <c r="I880" s="1"/>
      <c r="J880" s="1"/>
      <c r="K880" s="1"/>
      <c r="L880" s="1"/>
      <c r="M880" s="1"/>
      <c r="N880" s="1"/>
      <c r="O880" s="1"/>
      <c r="P880" s="1"/>
      <c r="Q880" s="1"/>
      <c r="R880" s="1"/>
      <c r="S880" s="1"/>
      <c r="T880" s="1"/>
    </row>
    <row r="881" spans="1:20" ht="9.75" customHeight="1">
      <c r="A881" s="1"/>
      <c r="B881" s="1"/>
      <c r="C881" s="1"/>
      <c r="D881" s="1"/>
      <c r="E881" s="1"/>
      <c r="F881" s="1"/>
      <c r="G881" s="1"/>
      <c r="H881" s="1"/>
      <c r="I881" s="1"/>
      <c r="J881" s="1"/>
      <c r="K881" s="1"/>
      <c r="L881" s="1"/>
      <c r="M881" s="1"/>
      <c r="N881" s="1"/>
      <c r="O881" s="1"/>
      <c r="P881" s="1"/>
      <c r="Q881" s="1"/>
      <c r="R881" s="1"/>
      <c r="S881" s="1"/>
      <c r="T881" s="1"/>
    </row>
    <row r="882" spans="1:20" ht="9.75" customHeight="1">
      <c r="A882" s="1"/>
      <c r="B882" s="1"/>
      <c r="C882" s="1"/>
      <c r="D882" s="1"/>
      <c r="E882" s="1"/>
      <c r="F882" s="1"/>
      <c r="G882" s="1"/>
      <c r="H882" s="1"/>
      <c r="I882" s="1"/>
      <c r="J882" s="1"/>
      <c r="K882" s="1"/>
      <c r="L882" s="1"/>
      <c r="M882" s="1"/>
      <c r="N882" s="1"/>
      <c r="O882" s="1"/>
      <c r="P882" s="1"/>
      <c r="Q882" s="1"/>
      <c r="R882" s="1"/>
      <c r="S882" s="1"/>
      <c r="T882" s="1"/>
    </row>
    <row r="883" spans="1:20" ht="9.75" customHeight="1">
      <c r="A883" s="1"/>
      <c r="B883" s="1"/>
      <c r="C883" s="1"/>
      <c r="D883" s="1"/>
      <c r="E883" s="1"/>
      <c r="F883" s="1"/>
      <c r="G883" s="1"/>
      <c r="H883" s="1"/>
      <c r="I883" s="1"/>
      <c r="J883" s="1"/>
      <c r="K883" s="1"/>
      <c r="L883" s="1"/>
      <c r="M883" s="1"/>
      <c r="N883" s="1"/>
      <c r="O883" s="1"/>
      <c r="P883" s="1"/>
      <c r="Q883" s="1"/>
      <c r="R883" s="1"/>
      <c r="S883" s="1"/>
      <c r="T883" s="1"/>
    </row>
    <row r="884" spans="1:20" ht="9.75" customHeight="1">
      <c r="A884" s="1"/>
      <c r="B884" s="1"/>
      <c r="C884" s="1"/>
      <c r="D884" s="1"/>
      <c r="E884" s="1"/>
      <c r="F884" s="1"/>
      <c r="G884" s="1"/>
      <c r="H884" s="1"/>
      <c r="I884" s="1"/>
      <c r="J884" s="1"/>
      <c r="K884" s="1"/>
      <c r="L884" s="1"/>
      <c r="M884" s="1"/>
      <c r="N884" s="1"/>
      <c r="O884" s="1"/>
      <c r="P884" s="1"/>
      <c r="Q884" s="1"/>
      <c r="R884" s="1"/>
      <c r="S884" s="1"/>
      <c r="T884" s="1"/>
    </row>
    <row r="885" spans="1:20" ht="9.75" customHeight="1">
      <c r="A885" s="1"/>
      <c r="B885" s="1"/>
      <c r="C885" s="1"/>
      <c r="D885" s="1"/>
      <c r="E885" s="1"/>
      <c r="F885" s="1"/>
      <c r="G885" s="1"/>
      <c r="H885" s="1"/>
      <c r="I885" s="1"/>
      <c r="J885" s="1"/>
      <c r="K885" s="1"/>
      <c r="L885" s="1"/>
      <c r="M885" s="1"/>
      <c r="N885" s="1"/>
      <c r="O885" s="1"/>
      <c r="P885" s="1"/>
      <c r="Q885" s="1"/>
      <c r="R885" s="1"/>
      <c r="S885" s="1"/>
      <c r="T885" s="1"/>
    </row>
    <row r="886" spans="1:20" ht="9.75" customHeight="1">
      <c r="A886" s="1"/>
      <c r="B886" s="1"/>
      <c r="C886" s="1"/>
      <c r="D886" s="1"/>
      <c r="E886" s="1"/>
      <c r="F886" s="1"/>
      <c r="G886" s="1"/>
      <c r="H886" s="1"/>
      <c r="I886" s="1"/>
      <c r="J886" s="1"/>
      <c r="K886" s="1"/>
      <c r="L886" s="1"/>
      <c r="M886" s="1"/>
      <c r="N886" s="1"/>
      <c r="O886" s="1"/>
      <c r="P886" s="1"/>
      <c r="Q886" s="1"/>
      <c r="R886" s="1"/>
      <c r="S886" s="1"/>
      <c r="T886" s="1"/>
    </row>
    <row r="887" spans="1:20" ht="9.75" customHeight="1">
      <c r="A887" s="1"/>
      <c r="B887" s="1"/>
      <c r="C887" s="1"/>
      <c r="D887" s="1"/>
      <c r="E887" s="1"/>
      <c r="F887" s="1"/>
      <c r="G887" s="1"/>
      <c r="H887" s="1"/>
      <c r="I887" s="1"/>
      <c r="J887" s="1"/>
      <c r="K887" s="1"/>
      <c r="L887" s="1"/>
      <c r="M887" s="1"/>
      <c r="N887" s="1"/>
      <c r="O887" s="1"/>
      <c r="P887" s="1"/>
      <c r="Q887" s="1"/>
      <c r="R887" s="1"/>
      <c r="S887" s="1"/>
      <c r="T887" s="1"/>
    </row>
    <row r="888" spans="1:20" ht="9.75" customHeight="1">
      <c r="A888" s="1"/>
      <c r="B888" s="1"/>
      <c r="C888" s="1"/>
      <c r="D888" s="1"/>
      <c r="E888" s="1"/>
      <c r="F888" s="1"/>
      <c r="G888" s="1"/>
      <c r="H888" s="1"/>
      <c r="I888" s="1"/>
      <c r="J888" s="1"/>
      <c r="K888" s="1"/>
      <c r="L888" s="1"/>
      <c r="M888" s="1"/>
      <c r="N888" s="1"/>
      <c r="O888" s="1"/>
      <c r="P888" s="1"/>
      <c r="Q888" s="1"/>
      <c r="R888" s="1"/>
      <c r="S888" s="1"/>
      <c r="T888" s="1"/>
    </row>
    <row r="889" spans="1:20" ht="9.75" customHeight="1">
      <c r="A889" s="1"/>
      <c r="B889" s="1"/>
      <c r="C889" s="1"/>
      <c r="D889" s="1"/>
      <c r="E889" s="1"/>
      <c r="F889" s="1"/>
      <c r="G889" s="1"/>
      <c r="H889" s="1"/>
      <c r="I889" s="1"/>
      <c r="J889" s="1"/>
      <c r="K889" s="1"/>
      <c r="L889" s="1"/>
      <c r="M889" s="1"/>
      <c r="N889" s="1"/>
      <c r="O889" s="1"/>
      <c r="P889" s="1"/>
      <c r="Q889" s="1"/>
      <c r="R889" s="1"/>
      <c r="S889" s="1"/>
      <c r="T889" s="1"/>
    </row>
    <row r="890" spans="1:20" ht="9.75" customHeight="1">
      <c r="A890" s="1"/>
      <c r="B890" s="1"/>
      <c r="C890" s="1"/>
      <c r="D890" s="1"/>
      <c r="E890" s="1"/>
      <c r="F890" s="1"/>
      <c r="G890" s="1"/>
      <c r="H890" s="1"/>
      <c r="I890" s="1"/>
      <c r="J890" s="1"/>
      <c r="K890" s="1"/>
      <c r="L890" s="1"/>
      <c r="M890" s="1"/>
      <c r="N890" s="1"/>
      <c r="O890" s="1"/>
      <c r="P890" s="1"/>
      <c r="Q890" s="1"/>
      <c r="R890" s="1"/>
      <c r="S890" s="1"/>
      <c r="T890" s="1"/>
    </row>
    <row r="891" spans="1:20" ht="9.75" customHeight="1">
      <c r="A891" s="1"/>
      <c r="B891" s="1"/>
      <c r="C891" s="1"/>
      <c r="D891" s="1"/>
      <c r="E891" s="1"/>
      <c r="F891" s="1"/>
      <c r="G891" s="1"/>
      <c r="H891" s="1"/>
      <c r="I891" s="1"/>
      <c r="J891" s="1"/>
      <c r="K891" s="1"/>
      <c r="L891" s="1"/>
      <c r="M891" s="1"/>
      <c r="N891" s="1"/>
      <c r="O891" s="1"/>
      <c r="P891" s="1"/>
      <c r="Q891" s="1"/>
      <c r="R891" s="1"/>
      <c r="S891" s="1"/>
      <c r="T891" s="1"/>
    </row>
    <row r="892" spans="1:20" ht="9.75" customHeight="1">
      <c r="A892" s="1"/>
      <c r="B892" s="1"/>
      <c r="C892" s="1"/>
      <c r="D892" s="1"/>
      <c r="E892" s="1"/>
      <c r="F892" s="1"/>
      <c r="G892" s="1"/>
      <c r="H892" s="1"/>
      <c r="I892" s="1"/>
      <c r="J892" s="1"/>
      <c r="K892" s="1"/>
      <c r="L892" s="1"/>
      <c r="M892" s="1"/>
      <c r="N892" s="1"/>
      <c r="O892" s="1"/>
      <c r="P892" s="1"/>
      <c r="Q892" s="1"/>
      <c r="R892" s="1"/>
      <c r="S892" s="1"/>
      <c r="T892" s="1"/>
    </row>
    <row r="893" spans="1:20" ht="9.75" customHeight="1">
      <c r="A893" s="1"/>
      <c r="B893" s="1"/>
      <c r="C893" s="1"/>
      <c r="D893" s="1"/>
      <c r="E893" s="1"/>
      <c r="F893" s="1"/>
      <c r="G893" s="1"/>
      <c r="H893" s="1"/>
      <c r="I893" s="1"/>
      <c r="J893" s="1"/>
      <c r="K893" s="1"/>
      <c r="L893" s="1"/>
      <c r="M893" s="1"/>
      <c r="N893" s="1"/>
      <c r="O893" s="1"/>
      <c r="P893" s="1"/>
      <c r="Q893" s="1"/>
      <c r="R893" s="1"/>
      <c r="S893" s="1"/>
      <c r="T893" s="1"/>
    </row>
    <row r="894" spans="1:20" ht="9.75" customHeight="1">
      <c r="A894" s="1"/>
      <c r="B894" s="1"/>
      <c r="C894" s="1"/>
      <c r="D894" s="1"/>
      <c r="E894" s="1"/>
      <c r="F894" s="1"/>
      <c r="G894" s="1"/>
      <c r="H894" s="1"/>
      <c r="I894" s="1"/>
      <c r="J894" s="1"/>
      <c r="K894" s="1"/>
      <c r="L894" s="1"/>
      <c r="M894" s="1"/>
      <c r="N894" s="1"/>
      <c r="O894" s="1"/>
      <c r="P894" s="1"/>
      <c r="Q894" s="1"/>
      <c r="R894" s="1"/>
      <c r="S894" s="1"/>
      <c r="T894" s="1"/>
    </row>
    <row r="895" spans="1:20" ht="9.75" customHeight="1">
      <c r="A895" s="1"/>
      <c r="B895" s="1"/>
      <c r="C895" s="1"/>
      <c r="D895" s="1"/>
      <c r="E895" s="1"/>
      <c r="F895" s="1"/>
      <c r="G895" s="1"/>
      <c r="H895" s="1"/>
      <c r="I895" s="1"/>
      <c r="J895" s="1"/>
      <c r="K895" s="1"/>
      <c r="L895" s="1"/>
      <c r="M895" s="1"/>
      <c r="N895" s="1"/>
      <c r="O895" s="1"/>
      <c r="P895" s="1"/>
      <c r="Q895" s="1"/>
      <c r="R895" s="1"/>
      <c r="S895" s="1"/>
      <c r="T895" s="1"/>
    </row>
    <row r="896" spans="1:20" ht="9.75" customHeight="1">
      <c r="A896" s="1"/>
      <c r="B896" s="1"/>
      <c r="C896" s="1"/>
      <c r="D896" s="1"/>
      <c r="E896" s="1"/>
      <c r="F896" s="1"/>
      <c r="G896" s="1"/>
      <c r="H896" s="1"/>
      <c r="I896" s="1"/>
      <c r="J896" s="1"/>
      <c r="K896" s="1"/>
      <c r="L896" s="1"/>
      <c r="M896" s="1"/>
      <c r="N896" s="1"/>
      <c r="O896" s="1"/>
      <c r="P896" s="1"/>
      <c r="Q896" s="1"/>
      <c r="R896" s="1"/>
      <c r="S896" s="1"/>
      <c r="T896" s="1"/>
    </row>
    <row r="897" spans="1:20" ht="9.75" customHeight="1">
      <c r="A897" s="1"/>
      <c r="B897" s="1"/>
      <c r="C897" s="1"/>
      <c r="D897" s="1"/>
      <c r="E897" s="1"/>
      <c r="F897" s="1"/>
      <c r="G897" s="1"/>
      <c r="H897" s="1"/>
      <c r="I897" s="1"/>
      <c r="J897" s="1"/>
      <c r="K897" s="1"/>
      <c r="L897" s="1"/>
      <c r="M897" s="1"/>
      <c r="N897" s="1"/>
      <c r="O897" s="1"/>
      <c r="P897" s="1"/>
      <c r="Q897" s="1"/>
      <c r="R897" s="1"/>
      <c r="S897" s="1"/>
      <c r="T897" s="1"/>
    </row>
    <row r="898" spans="1:20" ht="9.75" customHeight="1">
      <c r="A898" s="1"/>
      <c r="B898" s="1"/>
      <c r="C898" s="1"/>
      <c r="D898" s="1"/>
      <c r="E898" s="1"/>
      <c r="F898" s="1"/>
      <c r="G898" s="1"/>
      <c r="H898" s="1"/>
      <c r="I898" s="1"/>
      <c r="J898" s="1"/>
      <c r="K898" s="1"/>
      <c r="L898" s="1"/>
      <c r="M898" s="1"/>
      <c r="N898" s="1"/>
      <c r="O898" s="1"/>
      <c r="P898" s="1"/>
      <c r="Q898" s="1"/>
      <c r="R898" s="1"/>
      <c r="S898" s="1"/>
      <c r="T898" s="1"/>
    </row>
    <row r="899" spans="1:20" ht="9.75" customHeight="1">
      <c r="A899" s="1"/>
      <c r="B899" s="1"/>
      <c r="C899" s="1"/>
      <c r="D899" s="1"/>
      <c r="E899" s="1"/>
      <c r="F899" s="1"/>
      <c r="G899" s="1"/>
      <c r="H899" s="1"/>
      <c r="I899" s="1"/>
      <c r="J899" s="1"/>
      <c r="K899" s="1"/>
      <c r="L899" s="1"/>
      <c r="M899" s="1"/>
      <c r="N899" s="1"/>
      <c r="O899" s="1"/>
      <c r="P899" s="1"/>
      <c r="Q899" s="1"/>
      <c r="R899" s="1"/>
      <c r="S899" s="1"/>
      <c r="T899" s="1"/>
    </row>
    <row r="900" spans="1:20" ht="9.75" customHeight="1">
      <c r="A900" s="1"/>
      <c r="B900" s="1"/>
      <c r="C900" s="1"/>
      <c r="D900" s="1"/>
      <c r="E900" s="1"/>
      <c r="F900" s="1"/>
      <c r="G900" s="1"/>
      <c r="H900" s="1"/>
      <c r="I900" s="1"/>
      <c r="J900" s="1"/>
      <c r="K900" s="1"/>
      <c r="L900" s="1"/>
      <c r="M900" s="1"/>
      <c r="N900" s="1"/>
      <c r="O900" s="1"/>
      <c r="P900" s="1"/>
      <c r="Q900" s="1"/>
      <c r="R900" s="1"/>
      <c r="S900" s="1"/>
      <c r="T900" s="1"/>
    </row>
    <row r="901" spans="1:20" ht="9.75" customHeight="1">
      <c r="A901" s="1"/>
      <c r="B901" s="1"/>
      <c r="C901" s="1"/>
      <c r="D901" s="1"/>
      <c r="E901" s="1"/>
      <c r="F901" s="1"/>
      <c r="G901" s="1"/>
      <c r="H901" s="1"/>
      <c r="I901" s="1"/>
      <c r="J901" s="1"/>
      <c r="K901" s="1"/>
      <c r="L901" s="1"/>
      <c r="M901" s="1"/>
      <c r="N901" s="1"/>
      <c r="O901" s="1"/>
      <c r="P901" s="1"/>
      <c r="Q901" s="1"/>
      <c r="R901" s="1"/>
      <c r="S901" s="1"/>
      <c r="T901" s="1"/>
    </row>
    <row r="902" spans="1:20" ht="9.75" customHeight="1">
      <c r="A902" s="1"/>
      <c r="B902" s="1"/>
      <c r="C902" s="1"/>
      <c r="D902" s="1"/>
      <c r="E902" s="1"/>
      <c r="F902" s="1"/>
      <c r="G902" s="1"/>
      <c r="H902" s="1"/>
      <c r="I902" s="1"/>
      <c r="J902" s="1"/>
      <c r="K902" s="1"/>
      <c r="L902" s="1"/>
      <c r="M902" s="1"/>
      <c r="N902" s="1"/>
      <c r="O902" s="1"/>
      <c r="P902" s="1"/>
      <c r="Q902" s="1"/>
      <c r="R902" s="1"/>
      <c r="S902" s="1"/>
      <c r="T902" s="1"/>
    </row>
    <row r="903" spans="1:20" ht="9.75" customHeight="1">
      <c r="A903" s="1"/>
      <c r="B903" s="1"/>
      <c r="C903" s="1"/>
      <c r="D903" s="1"/>
      <c r="E903" s="1"/>
      <c r="F903" s="1"/>
      <c r="G903" s="1"/>
      <c r="H903" s="1"/>
      <c r="I903" s="1"/>
      <c r="J903" s="1"/>
      <c r="K903" s="1"/>
      <c r="L903" s="1"/>
      <c r="M903" s="1"/>
      <c r="N903" s="1"/>
      <c r="O903" s="1"/>
      <c r="P903" s="1"/>
      <c r="Q903" s="1"/>
      <c r="R903" s="1"/>
      <c r="S903" s="1"/>
      <c r="T903" s="1"/>
    </row>
    <row r="904" spans="1:20" ht="9.75" customHeight="1">
      <c r="A904" s="1"/>
      <c r="B904" s="1"/>
      <c r="C904" s="1"/>
      <c r="D904" s="1"/>
      <c r="E904" s="1"/>
      <c r="F904" s="1"/>
      <c r="G904" s="1"/>
      <c r="H904" s="1"/>
      <c r="I904" s="1"/>
      <c r="J904" s="1"/>
      <c r="K904" s="1"/>
      <c r="L904" s="1"/>
      <c r="M904" s="1"/>
      <c r="N904" s="1"/>
      <c r="O904" s="1"/>
      <c r="P904" s="1"/>
      <c r="Q904" s="1"/>
      <c r="R904" s="1"/>
      <c r="S904" s="1"/>
      <c r="T904" s="1"/>
    </row>
    <row r="905" spans="1:20" ht="9.75" customHeight="1">
      <c r="A905" s="1"/>
      <c r="B905" s="1"/>
      <c r="C905" s="1"/>
      <c r="D905" s="1"/>
      <c r="E905" s="1"/>
      <c r="F905" s="1"/>
      <c r="G905" s="1"/>
      <c r="H905" s="1"/>
      <c r="I905" s="1"/>
      <c r="J905" s="1"/>
      <c r="K905" s="1"/>
      <c r="L905" s="1"/>
      <c r="M905" s="1"/>
      <c r="N905" s="1"/>
      <c r="O905" s="1"/>
      <c r="P905" s="1"/>
      <c r="Q905" s="1"/>
      <c r="R905" s="1"/>
      <c r="S905" s="1"/>
      <c r="T905" s="1"/>
    </row>
    <row r="906" spans="1:20" ht="9.75" customHeight="1">
      <c r="A906" s="1"/>
      <c r="B906" s="1"/>
      <c r="C906" s="1"/>
      <c r="D906" s="1"/>
      <c r="E906" s="1"/>
      <c r="F906" s="1"/>
      <c r="G906" s="1"/>
      <c r="H906" s="1"/>
      <c r="I906" s="1"/>
      <c r="J906" s="1"/>
      <c r="K906" s="1"/>
      <c r="L906" s="1"/>
      <c r="M906" s="1"/>
      <c r="N906" s="1"/>
      <c r="O906" s="1"/>
      <c r="P906" s="1"/>
      <c r="Q906" s="1"/>
      <c r="R906" s="1"/>
      <c r="S906" s="1"/>
      <c r="T906" s="1"/>
    </row>
    <row r="907" spans="1:20" ht="9.75" customHeight="1">
      <c r="A907" s="1"/>
      <c r="B907" s="1"/>
      <c r="C907" s="1"/>
      <c r="D907" s="1"/>
      <c r="E907" s="1"/>
      <c r="F907" s="1"/>
      <c r="G907" s="1"/>
      <c r="H907" s="1"/>
      <c r="I907" s="1"/>
      <c r="J907" s="1"/>
      <c r="K907" s="1"/>
      <c r="L907" s="1"/>
      <c r="M907" s="1"/>
      <c r="N907" s="1"/>
      <c r="O907" s="1"/>
      <c r="P907" s="1"/>
      <c r="Q907" s="1"/>
      <c r="R907" s="1"/>
      <c r="S907" s="1"/>
      <c r="T907" s="1"/>
    </row>
    <row r="908" spans="1:20" ht="9.75" customHeight="1">
      <c r="A908" s="1"/>
      <c r="B908" s="1"/>
      <c r="C908" s="1"/>
      <c r="D908" s="1"/>
      <c r="E908" s="1"/>
      <c r="F908" s="1"/>
      <c r="G908" s="1"/>
      <c r="H908" s="1"/>
      <c r="I908" s="1"/>
      <c r="J908" s="1"/>
      <c r="K908" s="1"/>
      <c r="L908" s="1"/>
      <c r="M908" s="1"/>
      <c r="N908" s="1"/>
      <c r="O908" s="1"/>
      <c r="P908" s="1"/>
      <c r="Q908" s="1"/>
      <c r="R908" s="1"/>
      <c r="S908" s="1"/>
      <c r="T908" s="1"/>
    </row>
    <row r="909" spans="1:20" ht="9.75" customHeight="1">
      <c r="A909" s="1"/>
      <c r="B909" s="1"/>
      <c r="C909" s="1"/>
      <c r="D909" s="1"/>
      <c r="E909" s="1"/>
      <c r="F909" s="1"/>
      <c r="G909" s="1"/>
      <c r="H909" s="1"/>
      <c r="I909" s="1"/>
      <c r="J909" s="1"/>
      <c r="K909" s="1"/>
      <c r="L909" s="1"/>
      <c r="M909" s="1"/>
      <c r="N909" s="1"/>
      <c r="O909" s="1"/>
      <c r="P909" s="1"/>
      <c r="Q909" s="1"/>
      <c r="R909" s="1"/>
      <c r="S909" s="1"/>
      <c r="T909" s="1"/>
    </row>
    <row r="910" spans="1:20" ht="9.75" customHeight="1">
      <c r="A910" s="1"/>
      <c r="B910" s="1"/>
      <c r="C910" s="1"/>
      <c r="D910" s="1"/>
      <c r="E910" s="1"/>
      <c r="F910" s="1"/>
      <c r="G910" s="1"/>
      <c r="H910" s="1"/>
      <c r="I910" s="1"/>
      <c r="J910" s="1"/>
      <c r="K910" s="1"/>
      <c r="L910" s="1"/>
      <c r="M910" s="1"/>
      <c r="N910" s="1"/>
      <c r="O910" s="1"/>
      <c r="P910" s="1"/>
      <c r="Q910" s="1"/>
      <c r="R910" s="1"/>
      <c r="S910" s="1"/>
      <c r="T910" s="1"/>
    </row>
    <row r="911" spans="1:20" ht="9.75" customHeight="1">
      <c r="A911" s="1"/>
      <c r="B911" s="1"/>
      <c r="C911" s="1"/>
      <c r="D911" s="1"/>
      <c r="E911" s="1"/>
      <c r="F911" s="1"/>
      <c r="G911" s="1"/>
      <c r="H911" s="1"/>
      <c r="I911" s="1"/>
      <c r="J911" s="1"/>
      <c r="K911" s="1"/>
      <c r="L911" s="1"/>
      <c r="M911" s="1"/>
      <c r="N911" s="1"/>
      <c r="O911" s="1"/>
      <c r="P911" s="1"/>
      <c r="Q911" s="1"/>
      <c r="R911" s="1"/>
      <c r="S911" s="1"/>
      <c r="T911" s="1"/>
    </row>
    <row r="912" spans="1:20" ht="9.75" customHeight="1">
      <c r="A912" s="1"/>
      <c r="B912" s="1"/>
      <c r="C912" s="1"/>
      <c r="D912" s="1"/>
      <c r="E912" s="1"/>
      <c r="F912" s="1"/>
      <c r="G912" s="1"/>
      <c r="H912" s="1"/>
      <c r="I912" s="1"/>
      <c r="J912" s="1"/>
      <c r="K912" s="1"/>
      <c r="L912" s="1"/>
      <c r="M912" s="1"/>
      <c r="N912" s="1"/>
      <c r="O912" s="1"/>
      <c r="P912" s="1"/>
      <c r="Q912" s="1"/>
      <c r="R912" s="1"/>
      <c r="S912" s="1"/>
      <c r="T912" s="1"/>
    </row>
    <row r="913" spans="1:20" ht="9.75" customHeight="1">
      <c r="A913" s="1"/>
      <c r="B913" s="1"/>
      <c r="C913" s="1"/>
      <c r="D913" s="1"/>
      <c r="E913" s="1"/>
      <c r="F913" s="1"/>
      <c r="G913" s="1"/>
      <c r="H913" s="1"/>
      <c r="I913" s="1"/>
      <c r="J913" s="1"/>
      <c r="K913" s="1"/>
      <c r="L913" s="1"/>
      <c r="M913" s="1"/>
      <c r="N913" s="1"/>
      <c r="O913" s="1"/>
      <c r="P913" s="1"/>
      <c r="Q913" s="1"/>
      <c r="R913" s="1"/>
      <c r="S913" s="1"/>
      <c r="T913" s="1"/>
    </row>
    <row r="914" spans="1:20" ht="9.75" customHeight="1">
      <c r="A914" s="1"/>
      <c r="B914" s="1"/>
      <c r="C914" s="1"/>
      <c r="D914" s="1"/>
      <c r="E914" s="1"/>
      <c r="F914" s="1"/>
      <c r="G914" s="1"/>
      <c r="H914" s="1"/>
      <c r="I914" s="1"/>
      <c r="J914" s="1"/>
      <c r="K914" s="1"/>
      <c r="L914" s="1"/>
      <c r="M914" s="1"/>
      <c r="N914" s="1"/>
      <c r="O914" s="1"/>
      <c r="P914" s="1"/>
      <c r="Q914" s="1"/>
      <c r="R914" s="1"/>
      <c r="S914" s="1"/>
      <c r="T914" s="1"/>
    </row>
    <row r="915" spans="1:20" ht="9.75" customHeight="1">
      <c r="A915" s="1"/>
      <c r="B915" s="1"/>
      <c r="C915" s="1"/>
      <c r="D915" s="1"/>
      <c r="E915" s="1"/>
      <c r="F915" s="1"/>
      <c r="G915" s="1"/>
      <c r="H915" s="1"/>
      <c r="I915" s="1"/>
      <c r="J915" s="1"/>
      <c r="K915" s="1"/>
      <c r="L915" s="1"/>
      <c r="M915" s="1"/>
      <c r="N915" s="1"/>
      <c r="O915" s="1"/>
      <c r="P915" s="1"/>
      <c r="Q915" s="1"/>
      <c r="R915" s="1"/>
      <c r="S915" s="1"/>
      <c r="T915" s="1"/>
    </row>
    <row r="916" spans="1:20" ht="9.75" customHeight="1">
      <c r="A916" s="1"/>
      <c r="B916" s="1"/>
      <c r="C916" s="1"/>
      <c r="D916" s="1"/>
      <c r="E916" s="1"/>
      <c r="F916" s="1"/>
      <c r="G916" s="1"/>
      <c r="H916" s="1"/>
      <c r="I916" s="1"/>
      <c r="J916" s="1"/>
      <c r="K916" s="1"/>
      <c r="L916" s="1"/>
      <c r="M916" s="1"/>
      <c r="N916" s="1"/>
      <c r="O916" s="1"/>
      <c r="P916" s="1"/>
      <c r="Q916" s="1"/>
      <c r="R916" s="1"/>
      <c r="S916" s="1"/>
      <c r="T916" s="1"/>
    </row>
    <row r="917" spans="1:20" ht="9.75" customHeight="1">
      <c r="A917" s="1"/>
      <c r="B917" s="1"/>
      <c r="C917" s="1"/>
      <c r="D917" s="1"/>
      <c r="E917" s="1"/>
      <c r="F917" s="1"/>
      <c r="G917" s="1"/>
      <c r="H917" s="1"/>
      <c r="I917" s="1"/>
      <c r="J917" s="1"/>
      <c r="K917" s="1"/>
      <c r="L917" s="1"/>
      <c r="M917" s="1"/>
      <c r="N917" s="1"/>
      <c r="O917" s="1"/>
      <c r="P917" s="1"/>
      <c r="Q917" s="1"/>
      <c r="R917" s="1"/>
      <c r="S917" s="1"/>
      <c r="T917" s="1"/>
    </row>
    <row r="918" spans="1:20" ht="9.75" customHeight="1">
      <c r="A918" s="1"/>
      <c r="B918" s="1"/>
      <c r="C918" s="1"/>
      <c r="D918" s="1"/>
      <c r="E918" s="1"/>
      <c r="F918" s="1"/>
      <c r="G918" s="1"/>
      <c r="H918" s="1"/>
      <c r="I918" s="1"/>
      <c r="J918" s="1"/>
      <c r="K918" s="1"/>
      <c r="L918" s="1"/>
      <c r="M918" s="1"/>
      <c r="N918" s="1"/>
      <c r="O918" s="1"/>
      <c r="P918" s="1"/>
      <c r="Q918" s="1"/>
      <c r="R918" s="1"/>
      <c r="S918" s="1"/>
      <c r="T918" s="1"/>
    </row>
    <row r="919" spans="1:20" ht="9.75" customHeight="1">
      <c r="A919" s="1"/>
      <c r="B919" s="1"/>
      <c r="C919" s="1"/>
      <c r="D919" s="1"/>
      <c r="E919" s="1"/>
      <c r="F919" s="1"/>
      <c r="G919" s="1"/>
      <c r="H919" s="1"/>
      <c r="I919" s="1"/>
      <c r="J919" s="1"/>
      <c r="K919" s="1"/>
      <c r="L919" s="1"/>
      <c r="M919" s="1"/>
      <c r="N919" s="1"/>
      <c r="O919" s="1"/>
      <c r="P919" s="1"/>
      <c r="Q919" s="1"/>
      <c r="R919" s="1"/>
      <c r="S919" s="1"/>
      <c r="T919" s="1"/>
    </row>
    <row r="920" spans="1:20" ht="9.75" customHeight="1">
      <c r="A920" s="1"/>
      <c r="B920" s="1"/>
      <c r="C920" s="1"/>
      <c r="D920" s="1"/>
      <c r="E920" s="1"/>
      <c r="F920" s="1"/>
      <c r="G920" s="1"/>
      <c r="H920" s="1"/>
      <c r="I920" s="1"/>
      <c r="J920" s="1"/>
      <c r="K920" s="1"/>
      <c r="L920" s="1"/>
      <c r="M920" s="1"/>
      <c r="N920" s="1"/>
      <c r="O920" s="1"/>
      <c r="P920" s="1"/>
      <c r="Q920" s="1"/>
      <c r="R920" s="1"/>
      <c r="S920" s="1"/>
      <c r="T920" s="1"/>
    </row>
    <row r="921" spans="1:20" ht="9.75" customHeight="1">
      <c r="A921" s="1"/>
      <c r="B921" s="1"/>
      <c r="C921" s="1"/>
      <c r="D921" s="1"/>
      <c r="E921" s="1"/>
      <c r="F921" s="1"/>
      <c r="G921" s="1"/>
      <c r="H921" s="1"/>
      <c r="I921" s="1"/>
      <c r="J921" s="1"/>
      <c r="K921" s="1"/>
      <c r="L921" s="1"/>
      <c r="M921" s="1"/>
      <c r="N921" s="1"/>
      <c r="O921" s="1"/>
      <c r="P921" s="1"/>
      <c r="Q921" s="1"/>
      <c r="R921" s="1"/>
      <c r="S921" s="1"/>
      <c r="T921" s="1"/>
    </row>
    <row r="922" spans="1:20" ht="9.75" customHeight="1">
      <c r="A922" s="1"/>
      <c r="B922" s="1"/>
      <c r="C922" s="1"/>
      <c r="D922" s="1"/>
      <c r="E922" s="1"/>
      <c r="F922" s="1"/>
      <c r="G922" s="1"/>
      <c r="H922" s="1"/>
      <c r="I922" s="1"/>
      <c r="J922" s="1"/>
      <c r="K922" s="1"/>
      <c r="L922" s="1"/>
      <c r="M922" s="1"/>
      <c r="N922" s="1"/>
      <c r="O922" s="1"/>
      <c r="P922" s="1"/>
      <c r="Q922" s="1"/>
      <c r="R922" s="1"/>
      <c r="S922" s="1"/>
      <c r="T922" s="1"/>
    </row>
    <row r="923" spans="1:20" ht="9.75" customHeight="1">
      <c r="A923" s="1"/>
      <c r="B923" s="1"/>
      <c r="C923" s="1"/>
      <c r="D923" s="1"/>
      <c r="E923" s="1"/>
      <c r="F923" s="1"/>
      <c r="G923" s="1"/>
      <c r="H923" s="1"/>
      <c r="I923" s="1"/>
      <c r="J923" s="1"/>
      <c r="K923" s="1"/>
      <c r="L923" s="1"/>
      <c r="M923" s="1"/>
      <c r="N923" s="1"/>
      <c r="O923" s="1"/>
      <c r="P923" s="1"/>
      <c r="Q923" s="1"/>
      <c r="R923" s="1"/>
      <c r="S923" s="1"/>
      <c r="T923" s="1"/>
    </row>
    <row r="924" spans="1:20" ht="9.75" customHeight="1">
      <c r="A924" s="1"/>
      <c r="B924" s="1"/>
      <c r="C924" s="1"/>
      <c r="D924" s="1"/>
      <c r="E924" s="1"/>
      <c r="F924" s="1"/>
      <c r="G924" s="1"/>
      <c r="H924" s="1"/>
      <c r="I924" s="1"/>
      <c r="J924" s="1"/>
      <c r="K924" s="1"/>
      <c r="L924" s="1"/>
      <c r="M924" s="1"/>
      <c r="N924" s="1"/>
      <c r="O924" s="1"/>
      <c r="P924" s="1"/>
      <c r="Q924" s="1"/>
      <c r="R924" s="1"/>
      <c r="S924" s="1"/>
      <c r="T924" s="1"/>
    </row>
    <row r="925" spans="1:20" ht="9.75" customHeight="1">
      <c r="A925" s="1"/>
      <c r="B925" s="1"/>
      <c r="C925" s="1"/>
      <c r="D925" s="1"/>
      <c r="E925" s="1"/>
      <c r="F925" s="1"/>
      <c r="G925" s="1"/>
      <c r="H925" s="1"/>
      <c r="I925" s="1"/>
      <c r="J925" s="1"/>
      <c r="K925" s="1"/>
      <c r="L925" s="1"/>
      <c r="M925" s="1"/>
      <c r="N925" s="1"/>
      <c r="O925" s="1"/>
      <c r="P925" s="1"/>
      <c r="Q925" s="1"/>
      <c r="R925" s="1"/>
      <c r="S925" s="1"/>
      <c r="T925" s="1"/>
    </row>
    <row r="926" spans="1:20" ht="9.75" customHeight="1">
      <c r="A926" s="1"/>
      <c r="B926" s="1"/>
      <c r="C926" s="1"/>
      <c r="D926" s="1"/>
      <c r="E926" s="1"/>
      <c r="F926" s="1"/>
      <c r="G926" s="1"/>
      <c r="H926" s="1"/>
      <c r="I926" s="1"/>
      <c r="J926" s="1"/>
      <c r="K926" s="1"/>
      <c r="L926" s="1"/>
      <c r="M926" s="1"/>
      <c r="N926" s="1"/>
      <c r="O926" s="1"/>
      <c r="P926" s="1"/>
      <c r="Q926" s="1"/>
      <c r="R926" s="1"/>
      <c r="S926" s="1"/>
      <c r="T926" s="1"/>
    </row>
    <row r="927" spans="1:20" ht="9.75" customHeight="1">
      <c r="A927" s="1"/>
      <c r="B927" s="1"/>
      <c r="C927" s="1"/>
      <c r="D927" s="1"/>
      <c r="E927" s="1"/>
      <c r="F927" s="1"/>
      <c r="G927" s="1"/>
      <c r="H927" s="1"/>
      <c r="I927" s="1"/>
      <c r="J927" s="1"/>
      <c r="K927" s="1"/>
      <c r="L927" s="1"/>
      <c r="M927" s="1"/>
      <c r="N927" s="1"/>
      <c r="O927" s="1"/>
      <c r="P927" s="1"/>
      <c r="Q927" s="1"/>
      <c r="R927" s="1"/>
      <c r="S927" s="1"/>
      <c r="T927" s="1"/>
    </row>
    <row r="928" spans="1:20" ht="9.75" customHeight="1">
      <c r="A928" s="1"/>
      <c r="B928" s="1"/>
      <c r="C928" s="1"/>
      <c r="D928" s="1"/>
      <c r="E928" s="1"/>
      <c r="F928" s="1"/>
      <c r="G928" s="1"/>
      <c r="H928" s="1"/>
      <c r="I928" s="1"/>
      <c r="J928" s="1"/>
      <c r="K928" s="1"/>
      <c r="L928" s="1"/>
      <c r="M928" s="1"/>
      <c r="N928" s="1"/>
      <c r="O928" s="1"/>
      <c r="P928" s="1"/>
      <c r="Q928" s="1"/>
      <c r="R928" s="1"/>
      <c r="S928" s="1"/>
      <c r="T928" s="1"/>
    </row>
    <row r="929" spans="1:20" ht="9.75" customHeight="1">
      <c r="A929" s="1"/>
      <c r="B929" s="1"/>
      <c r="C929" s="1"/>
      <c r="D929" s="1"/>
      <c r="E929" s="1"/>
      <c r="F929" s="1"/>
      <c r="G929" s="1"/>
      <c r="H929" s="1"/>
      <c r="I929" s="1"/>
      <c r="J929" s="1"/>
      <c r="K929" s="1"/>
      <c r="L929" s="1"/>
      <c r="M929" s="1"/>
      <c r="N929" s="1"/>
      <c r="O929" s="1"/>
      <c r="P929" s="1"/>
      <c r="Q929" s="1"/>
      <c r="R929" s="1"/>
      <c r="S929" s="1"/>
      <c r="T929" s="1"/>
    </row>
    <row r="930" spans="1:20" ht="9.75" customHeight="1">
      <c r="A930" s="1"/>
      <c r="B930" s="1"/>
      <c r="C930" s="1"/>
      <c r="D930" s="1"/>
      <c r="E930" s="1"/>
      <c r="F930" s="1"/>
      <c r="G930" s="1"/>
      <c r="H930" s="1"/>
      <c r="I930" s="1"/>
      <c r="J930" s="1"/>
      <c r="K930" s="1"/>
      <c r="L930" s="1"/>
      <c r="M930" s="1"/>
      <c r="N930" s="1"/>
      <c r="O930" s="1"/>
      <c r="P930" s="1"/>
      <c r="Q930" s="1"/>
      <c r="R930" s="1"/>
      <c r="S930" s="1"/>
      <c r="T930" s="1"/>
    </row>
    <row r="931" spans="1:20" ht="9.75" customHeight="1">
      <c r="A931" s="1"/>
      <c r="B931" s="1"/>
      <c r="C931" s="1"/>
      <c r="D931" s="1"/>
      <c r="E931" s="1"/>
      <c r="F931" s="1"/>
      <c r="G931" s="1"/>
      <c r="H931" s="1"/>
      <c r="I931" s="1"/>
      <c r="J931" s="1"/>
      <c r="K931" s="1"/>
      <c r="L931" s="1"/>
      <c r="M931" s="1"/>
      <c r="N931" s="1"/>
      <c r="O931" s="1"/>
      <c r="P931" s="1"/>
      <c r="Q931" s="1"/>
      <c r="R931" s="1"/>
      <c r="S931" s="1"/>
      <c r="T931" s="1"/>
    </row>
    <row r="932" spans="1:20" ht="9.75" customHeight="1">
      <c r="A932" s="1"/>
      <c r="B932" s="1"/>
      <c r="C932" s="1"/>
      <c r="D932" s="1"/>
      <c r="E932" s="1"/>
      <c r="F932" s="1"/>
      <c r="G932" s="1"/>
      <c r="H932" s="1"/>
      <c r="I932" s="1"/>
      <c r="J932" s="1"/>
      <c r="K932" s="1"/>
      <c r="L932" s="1"/>
      <c r="M932" s="1"/>
      <c r="N932" s="1"/>
      <c r="O932" s="1"/>
      <c r="P932" s="1"/>
      <c r="Q932" s="1"/>
      <c r="R932" s="1"/>
      <c r="S932" s="1"/>
      <c r="T932" s="1"/>
    </row>
    <row r="933" spans="1:20" ht="9.75" customHeight="1">
      <c r="A933" s="1"/>
      <c r="B933" s="1"/>
      <c r="C933" s="1"/>
      <c r="D933" s="1"/>
      <c r="E933" s="1"/>
      <c r="F933" s="1"/>
      <c r="G933" s="1"/>
      <c r="H933" s="1"/>
      <c r="I933" s="1"/>
      <c r="J933" s="1"/>
      <c r="K933" s="1"/>
      <c r="L933" s="1"/>
      <c r="M933" s="1"/>
      <c r="N933" s="1"/>
      <c r="O933" s="1"/>
      <c r="P933" s="1"/>
      <c r="Q933" s="1"/>
      <c r="R933" s="1"/>
      <c r="S933" s="1"/>
      <c r="T933" s="1"/>
    </row>
    <row r="934" spans="1:20" ht="9.75" customHeight="1">
      <c r="A934" s="1"/>
      <c r="B934" s="1"/>
      <c r="C934" s="1"/>
      <c r="D934" s="1"/>
      <c r="E934" s="1"/>
      <c r="F934" s="1"/>
      <c r="G934" s="1"/>
      <c r="H934" s="1"/>
      <c r="I934" s="1"/>
      <c r="J934" s="1"/>
      <c r="K934" s="1"/>
      <c r="L934" s="1"/>
      <c r="M934" s="1"/>
      <c r="N934" s="1"/>
      <c r="O934" s="1"/>
      <c r="P934" s="1"/>
      <c r="Q934" s="1"/>
      <c r="R934" s="1"/>
      <c r="S934" s="1"/>
      <c r="T934" s="1"/>
    </row>
    <row r="935" spans="1:20" ht="9.75" customHeight="1">
      <c r="A935" s="1"/>
      <c r="B935" s="1"/>
      <c r="C935" s="1"/>
      <c r="D935" s="1"/>
      <c r="E935" s="1"/>
      <c r="F935" s="1"/>
      <c r="G935" s="1"/>
      <c r="H935" s="1"/>
      <c r="I935" s="1"/>
      <c r="J935" s="1"/>
      <c r="K935" s="1"/>
      <c r="L935" s="1"/>
      <c r="M935" s="1"/>
      <c r="N935" s="1"/>
      <c r="O935" s="1"/>
      <c r="P935" s="1"/>
      <c r="Q935" s="1"/>
      <c r="R935" s="1"/>
      <c r="S935" s="1"/>
      <c r="T935" s="1"/>
    </row>
    <row r="936" spans="1:20" ht="9.75" customHeight="1">
      <c r="A936" s="1"/>
      <c r="B936" s="1"/>
      <c r="C936" s="1"/>
      <c r="D936" s="1"/>
      <c r="E936" s="1"/>
      <c r="F936" s="1"/>
      <c r="G936" s="1"/>
      <c r="H936" s="1"/>
      <c r="I936" s="1"/>
      <c r="J936" s="1"/>
      <c r="K936" s="1"/>
      <c r="L936" s="1"/>
      <c r="M936" s="1"/>
      <c r="N936" s="1"/>
      <c r="O936" s="1"/>
      <c r="P936" s="1"/>
      <c r="Q936" s="1"/>
      <c r="R936" s="1"/>
      <c r="S936" s="1"/>
      <c r="T936" s="1"/>
    </row>
    <row r="937" spans="1:20" ht="9.75" customHeight="1">
      <c r="A937" s="1"/>
      <c r="B937" s="1"/>
      <c r="C937" s="1"/>
      <c r="D937" s="1"/>
      <c r="E937" s="1"/>
      <c r="F937" s="1"/>
      <c r="G937" s="1"/>
      <c r="H937" s="1"/>
      <c r="I937" s="1"/>
      <c r="J937" s="1"/>
      <c r="K937" s="1"/>
      <c r="L937" s="1"/>
      <c r="M937" s="1"/>
      <c r="N937" s="1"/>
      <c r="O937" s="1"/>
      <c r="P937" s="1"/>
      <c r="Q937" s="1"/>
      <c r="R937" s="1"/>
      <c r="S937" s="1"/>
      <c r="T937" s="1"/>
    </row>
    <row r="938" spans="1:20" ht="9.75" customHeight="1">
      <c r="A938" s="1"/>
      <c r="B938" s="1"/>
      <c r="C938" s="1"/>
      <c r="D938" s="1"/>
      <c r="E938" s="1"/>
      <c r="F938" s="1"/>
      <c r="G938" s="1"/>
      <c r="H938" s="1"/>
      <c r="I938" s="1"/>
      <c r="J938" s="1"/>
      <c r="K938" s="1"/>
      <c r="L938" s="1"/>
      <c r="M938" s="1"/>
      <c r="N938" s="1"/>
      <c r="O938" s="1"/>
      <c r="P938" s="1"/>
      <c r="Q938" s="1"/>
      <c r="R938" s="1"/>
      <c r="S938" s="1"/>
      <c r="T938" s="1"/>
    </row>
    <row r="939" spans="1:20" ht="9.75" customHeight="1">
      <c r="A939" s="1"/>
      <c r="B939" s="1"/>
      <c r="C939" s="1"/>
      <c r="D939" s="1"/>
      <c r="E939" s="1"/>
      <c r="F939" s="1"/>
      <c r="G939" s="1"/>
      <c r="H939" s="1"/>
      <c r="I939" s="1"/>
      <c r="J939" s="1"/>
      <c r="K939" s="1"/>
      <c r="L939" s="1"/>
      <c r="M939" s="1"/>
      <c r="N939" s="1"/>
      <c r="O939" s="1"/>
      <c r="P939" s="1"/>
      <c r="Q939" s="1"/>
      <c r="R939" s="1"/>
      <c r="S939" s="1"/>
      <c r="T939" s="1"/>
    </row>
    <row r="940" spans="1:20" ht="9.75" customHeight="1">
      <c r="A940" s="1"/>
      <c r="B940" s="1"/>
      <c r="C940" s="1"/>
      <c r="D940" s="1"/>
      <c r="E940" s="1"/>
      <c r="F940" s="1"/>
      <c r="G940" s="1"/>
      <c r="H940" s="1"/>
      <c r="I940" s="1"/>
      <c r="J940" s="1"/>
      <c r="K940" s="1"/>
      <c r="L940" s="1"/>
      <c r="M940" s="1"/>
      <c r="N940" s="1"/>
      <c r="O940" s="1"/>
      <c r="P940" s="1"/>
      <c r="Q940" s="1"/>
      <c r="R940" s="1"/>
      <c r="S940" s="1"/>
      <c r="T940" s="1"/>
    </row>
    <row r="941" spans="1:20" ht="9.75" customHeight="1">
      <c r="A941" s="1"/>
      <c r="B941" s="1"/>
      <c r="C941" s="1"/>
      <c r="D941" s="1"/>
      <c r="E941" s="1"/>
      <c r="F941" s="1"/>
      <c r="G941" s="1"/>
      <c r="H941" s="1"/>
      <c r="I941" s="1"/>
      <c r="J941" s="1"/>
      <c r="K941" s="1"/>
      <c r="L941" s="1"/>
      <c r="M941" s="1"/>
      <c r="N941" s="1"/>
      <c r="O941" s="1"/>
      <c r="P941" s="1"/>
      <c r="Q941" s="1"/>
      <c r="R941" s="1"/>
      <c r="S941" s="1"/>
      <c r="T941" s="1"/>
    </row>
    <row r="942" spans="1:20" ht="9.75" customHeight="1">
      <c r="A942" s="1"/>
      <c r="B942" s="1"/>
      <c r="C942" s="1"/>
      <c r="D942" s="1"/>
      <c r="E942" s="1"/>
      <c r="F942" s="1"/>
      <c r="G942" s="1"/>
      <c r="H942" s="1"/>
      <c r="I942" s="1"/>
      <c r="J942" s="1"/>
      <c r="K942" s="1"/>
      <c r="L942" s="1"/>
      <c r="M942" s="1"/>
      <c r="N942" s="1"/>
      <c r="O942" s="1"/>
      <c r="P942" s="1"/>
      <c r="Q942" s="1"/>
      <c r="R942" s="1"/>
      <c r="S942" s="1"/>
      <c r="T942" s="1"/>
    </row>
    <row r="943" spans="1:20" ht="9.75" customHeight="1">
      <c r="A943" s="1"/>
      <c r="B943" s="1"/>
      <c r="C943" s="1"/>
      <c r="D943" s="1"/>
      <c r="E943" s="1"/>
      <c r="F943" s="1"/>
      <c r="G943" s="1"/>
      <c r="H943" s="1"/>
      <c r="I943" s="1"/>
      <c r="J943" s="1"/>
      <c r="K943" s="1"/>
      <c r="L943" s="1"/>
      <c r="M943" s="1"/>
      <c r="N943" s="1"/>
      <c r="O943" s="1"/>
      <c r="P943" s="1"/>
      <c r="Q943" s="1"/>
      <c r="R943" s="1"/>
      <c r="S943" s="1"/>
      <c r="T943" s="1"/>
    </row>
    <row r="944" spans="1:20" ht="9.75" customHeight="1">
      <c r="A944" s="1"/>
      <c r="B944" s="1"/>
      <c r="C944" s="1"/>
      <c r="D944" s="1"/>
      <c r="E944" s="1"/>
      <c r="F944" s="1"/>
      <c r="G944" s="1"/>
      <c r="H944" s="1"/>
      <c r="I944" s="1"/>
      <c r="J944" s="1"/>
      <c r="K944" s="1"/>
      <c r="L944" s="1"/>
      <c r="M944" s="1"/>
      <c r="N944" s="1"/>
      <c r="O944" s="1"/>
      <c r="P944" s="1"/>
      <c r="Q944" s="1"/>
      <c r="R944" s="1"/>
      <c r="S944" s="1"/>
      <c r="T944" s="1"/>
    </row>
    <row r="945" spans="1:20" ht="9.75" customHeight="1">
      <c r="A945" s="1"/>
      <c r="B945" s="1"/>
      <c r="C945" s="1"/>
      <c r="D945" s="1"/>
      <c r="E945" s="1"/>
      <c r="F945" s="1"/>
      <c r="G945" s="1"/>
      <c r="H945" s="1"/>
      <c r="I945" s="1"/>
      <c r="J945" s="1"/>
      <c r="K945" s="1"/>
      <c r="L945" s="1"/>
      <c r="M945" s="1"/>
      <c r="N945" s="1"/>
      <c r="O945" s="1"/>
      <c r="P945" s="1"/>
      <c r="Q945" s="1"/>
      <c r="R945" s="1"/>
      <c r="S945" s="1"/>
      <c r="T945" s="1"/>
    </row>
    <row r="946" spans="1:20" ht="9.75" customHeight="1">
      <c r="A946" s="1"/>
      <c r="B946" s="1"/>
      <c r="C946" s="1"/>
      <c r="D946" s="1"/>
      <c r="E946" s="1"/>
      <c r="F946" s="1"/>
      <c r="G946" s="1"/>
      <c r="H946" s="1"/>
      <c r="I946" s="1"/>
      <c r="J946" s="1"/>
      <c r="K946" s="1"/>
      <c r="L946" s="1"/>
      <c r="M946" s="1"/>
      <c r="N946" s="1"/>
      <c r="O946" s="1"/>
      <c r="P946" s="1"/>
      <c r="Q946" s="1"/>
      <c r="R946" s="1"/>
      <c r="S946" s="1"/>
      <c r="T946" s="1"/>
    </row>
    <row r="947" spans="1:20" ht="9.75" customHeight="1">
      <c r="A947" s="1"/>
      <c r="B947" s="1"/>
      <c r="C947" s="1"/>
      <c r="D947" s="1"/>
      <c r="E947" s="1"/>
      <c r="F947" s="1"/>
      <c r="G947" s="1"/>
      <c r="H947" s="1"/>
      <c r="I947" s="1"/>
      <c r="J947" s="1"/>
      <c r="K947" s="1"/>
      <c r="L947" s="1"/>
      <c r="M947" s="1"/>
      <c r="N947" s="1"/>
      <c r="O947" s="1"/>
      <c r="P947" s="1"/>
      <c r="Q947" s="1"/>
      <c r="R947" s="1"/>
      <c r="S947" s="1"/>
      <c r="T947" s="1"/>
    </row>
    <row r="948" spans="1:20" ht="9.75" customHeight="1">
      <c r="A948" s="1"/>
      <c r="B948" s="1"/>
      <c r="C948" s="1"/>
      <c r="D948" s="1"/>
      <c r="E948" s="1"/>
      <c r="F948" s="1"/>
      <c r="G948" s="1"/>
      <c r="H948" s="1"/>
      <c r="I948" s="1"/>
      <c r="J948" s="1"/>
      <c r="K948" s="1"/>
      <c r="L948" s="1"/>
      <c r="M948" s="1"/>
      <c r="N948" s="1"/>
      <c r="O948" s="1"/>
      <c r="P948" s="1"/>
      <c r="Q948" s="1"/>
      <c r="R948" s="1"/>
      <c r="S948" s="1"/>
      <c r="T948" s="1"/>
    </row>
    <row r="949" spans="1:20" ht="9.75" customHeight="1">
      <c r="A949" s="1"/>
      <c r="B949" s="1"/>
      <c r="C949" s="1"/>
      <c r="D949" s="1"/>
      <c r="E949" s="1"/>
      <c r="F949" s="1"/>
      <c r="G949" s="1"/>
      <c r="H949" s="1"/>
      <c r="I949" s="1"/>
      <c r="J949" s="1"/>
      <c r="K949" s="1"/>
      <c r="L949" s="1"/>
      <c r="M949" s="1"/>
      <c r="N949" s="1"/>
      <c r="O949" s="1"/>
      <c r="P949" s="1"/>
      <c r="Q949" s="1"/>
      <c r="R949" s="1"/>
      <c r="S949" s="1"/>
      <c r="T949" s="1"/>
    </row>
    <row r="950" spans="1:20" ht="9.75" customHeight="1">
      <c r="A950" s="1"/>
      <c r="B950" s="1"/>
      <c r="C950" s="1"/>
      <c r="D950" s="1"/>
      <c r="E950" s="1"/>
      <c r="F950" s="1"/>
      <c r="G950" s="1"/>
      <c r="H950" s="1"/>
      <c r="I950" s="1"/>
      <c r="J950" s="1"/>
      <c r="K950" s="1"/>
      <c r="L950" s="1"/>
      <c r="M950" s="1"/>
      <c r="N950" s="1"/>
      <c r="O950" s="1"/>
      <c r="P950" s="1"/>
      <c r="Q950" s="1"/>
      <c r="R950" s="1"/>
      <c r="S950" s="1"/>
      <c r="T950" s="1"/>
    </row>
    <row r="951" spans="1:20" ht="9.75" customHeight="1">
      <c r="A951" s="1"/>
      <c r="B951" s="1"/>
      <c r="C951" s="1"/>
      <c r="D951" s="1"/>
      <c r="E951" s="1"/>
      <c r="F951" s="1"/>
      <c r="G951" s="1"/>
      <c r="H951" s="1"/>
      <c r="I951" s="1"/>
      <c r="J951" s="1"/>
      <c r="K951" s="1"/>
      <c r="L951" s="1"/>
      <c r="M951" s="1"/>
      <c r="N951" s="1"/>
      <c r="O951" s="1"/>
      <c r="P951" s="1"/>
      <c r="Q951" s="1"/>
      <c r="R951" s="1"/>
      <c r="S951" s="1"/>
      <c r="T951" s="1"/>
    </row>
    <row r="952" spans="1:20" ht="9.75" customHeight="1">
      <c r="A952" s="1"/>
      <c r="B952" s="1"/>
      <c r="C952" s="1"/>
      <c r="D952" s="1"/>
      <c r="E952" s="1"/>
      <c r="F952" s="1"/>
      <c r="G952" s="1"/>
      <c r="H952" s="1"/>
      <c r="I952" s="1"/>
      <c r="J952" s="1"/>
      <c r="K952" s="1"/>
      <c r="L952" s="1"/>
      <c r="M952" s="1"/>
      <c r="N952" s="1"/>
      <c r="O952" s="1"/>
      <c r="P952" s="1"/>
      <c r="Q952" s="1"/>
      <c r="R952" s="1"/>
      <c r="S952" s="1"/>
      <c r="T952" s="1"/>
    </row>
    <row r="953" spans="1:20" ht="9.75" customHeight="1">
      <c r="A953" s="1"/>
      <c r="B953" s="1"/>
      <c r="C953" s="1"/>
      <c r="D953" s="1"/>
      <c r="E953" s="1"/>
      <c r="F953" s="1"/>
      <c r="G953" s="1"/>
      <c r="H953" s="1"/>
      <c r="I953" s="1"/>
      <c r="J953" s="1"/>
      <c r="K953" s="1"/>
      <c r="L953" s="1"/>
      <c r="M953" s="1"/>
      <c r="N953" s="1"/>
      <c r="O953" s="1"/>
      <c r="P953" s="1"/>
      <c r="Q953" s="1"/>
      <c r="R953" s="1"/>
      <c r="S953" s="1"/>
      <c r="T953" s="1"/>
    </row>
    <row r="954" spans="1:20" ht="9.75" customHeight="1">
      <c r="A954" s="1"/>
      <c r="B954" s="1"/>
      <c r="C954" s="1"/>
      <c r="D954" s="1"/>
      <c r="E954" s="1"/>
      <c r="F954" s="1"/>
      <c r="G954" s="1"/>
      <c r="H954" s="1"/>
      <c r="I954" s="1"/>
      <c r="J954" s="1"/>
      <c r="K954" s="1"/>
      <c r="L954" s="1"/>
      <c r="M954" s="1"/>
      <c r="N954" s="1"/>
      <c r="O954" s="1"/>
      <c r="P954" s="1"/>
      <c r="Q954" s="1"/>
      <c r="R954" s="1"/>
      <c r="S954" s="1"/>
      <c r="T954" s="1"/>
    </row>
    <row r="955" spans="1:20" ht="9.75" customHeight="1">
      <c r="A955" s="1"/>
      <c r="B955" s="1"/>
      <c r="C955" s="1"/>
      <c r="D955" s="1"/>
      <c r="E955" s="1"/>
      <c r="F955" s="1"/>
      <c r="G955" s="1"/>
      <c r="H955" s="1"/>
      <c r="I955" s="1"/>
      <c r="J955" s="1"/>
      <c r="K955" s="1"/>
      <c r="L955" s="1"/>
      <c r="M955" s="1"/>
      <c r="N955" s="1"/>
      <c r="O955" s="1"/>
      <c r="P955" s="1"/>
      <c r="Q955" s="1"/>
      <c r="R955" s="1"/>
      <c r="S955" s="1"/>
      <c r="T955" s="1"/>
    </row>
    <row r="956" spans="1:20" ht="9.75" customHeight="1">
      <c r="A956" s="1"/>
      <c r="B956" s="1"/>
      <c r="C956" s="1"/>
      <c r="D956" s="1"/>
      <c r="E956" s="1"/>
      <c r="F956" s="1"/>
      <c r="G956" s="1"/>
      <c r="H956" s="1"/>
      <c r="I956" s="1"/>
      <c r="J956" s="1"/>
      <c r="K956" s="1"/>
      <c r="L956" s="1"/>
      <c r="M956" s="1"/>
      <c r="N956" s="1"/>
      <c r="O956" s="1"/>
      <c r="P956" s="1"/>
      <c r="Q956" s="1"/>
      <c r="R956" s="1"/>
      <c r="S956" s="1"/>
      <c r="T956" s="1"/>
    </row>
    <row r="957" spans="1:20" ht="9.75" customHeight="1">
      <c r="A957" s="1"/>
      <c r="B957" s="1"/>
      <c r="C957" s="1"/>
      <c r="D957" s="1"/>
      <c r="E957" s="1"/>
      <c r="F957" s="1"/>
      <c r="G957" s="1"/>
      <c r="H957" s="1"/>
      <c r="I957" s="1"/>
      <c r="J957" s="1"/>
      <c r="K957" s="1"/>
      <c r="L957" s="1"/>
      <c r="M957" s="1"/>
      <c r="N957" s="1"/>
      <c r="O957" s="1"/>
      <c r="P957" s="1"/>
      <c r="Q957" s="1"/>
      <c r="R957" s="1"/>
      <c r="S957" s="1"/>
      <c r="T957" s="1"/>
    </row>
    <row r="958" spans="1:20" ht="9.75" customHeight="1">
      <c r="A958" s="1"/>
      <c r="B958" s="1"/>
      <c r="C958" s="1"/>
      <c r="D958" s="1"/>
      <c r="E958" s="1"/>
      <c r="F958" s="1"/>
      <c r="G958" s="1"/>
      <c r="H958" s="1"/>
      <c r="I958" s="1"/>
      <c r="J958" s="1"/>
      <c r="K958" s="1"/>
      <c r="L958" s="1"/>
      <c r="M958" s="1"/>
      <c r="N958" s="1"/>
      <c r="O958" s="1"/>
      <c r="P958" s="1"/>
      <c r="Q958" s="1"/>
      <c r="R958" s="1"/>
      <c r="S958" s="1"/>
      <c r="T958" s="1"/>
    </row>
    <row r="959" spans="1:20" ht="9.75" customHeight="1">
      <c r="A959" s="1"/>
      <c r="B959" s="1"/>
      <c r="C959" s="1"/>
      <c r="D959" s="1"/>
      <c r="E959" s="1"/>
      <c r="F959" s="1"/>
      <c r="G959" s="1"/>
      <c r="H959" s="1"/>
      <c r="I959" s="1"/>
      <c r="J959" s="1"/>
      <c r="K959" s="1"/>
      <c r="L959" s="1"/>
      <c r="M959" s="1"/>
      <c r="N959" s="1"/>
      <c r="O959" s="1"/>
      <c r="P959" s="1"/>
      <c r="Q959" s="1"/>
      <c r="R959" s="1"/>
      <c r="S959" s="1"/>
      <c r="T959" s="1"/>
    </row>
    <row r="960" spans="1:20" ht="9.75" customHeight="1">
      <c r="A960" s="1"/>
      <c r="B960" s="1"/>
      <c r="C960" s="1"/>
      <c r="D960" s="1"/>
      <c r="E960" s="1"/>
      <c r="F960" s="1"/>
      <c r="G960" s="1"/>
      <c r="H960" s="1"/>
      <c r="I960" s="1"/>
      <c r="J960" s="1"/>
      <c r="K960" s="1"/>
      <c r="L960" s="1"/>
      <c r="M960" s="1"/>
      <c r="N960" s="1"/>
      <c r="O960" s="1"/>
      <c r="P960" s="1"/>
      <c r="Q960" s="1"/>
      <c r="R960" s="1"/>
      <c r="S960" s="1"/>
      <c r="T960" s="1"/>
    </row>
    <row r="961" spans="1:20" ht="9.75" customHeight="1">
      <c r="A961" s="1"/>
      <c r="B961" s="1"/>
      <c r="C961" s="1"/>
      <c r="D961" s="1"/>
      <c r="E961" s="1"/>
      <c r="F961" s="1"/>
      <c r="G961" s="1"/>
      <c r="H961" s="1"/>
      <c r="I961" s="1"/>
      <c r="J961" s="1"/>
      <c r="K961" s="1"/>
      <c r="L961" s="1"/>
      <c r="M961" s="1"/>
      <c r="N961" s="1"/>
      <c r="O961" s="1"/>
      <c r="P961" s="1"/>
      <c r="Q961" s="1"/>
      <c r="R961" s="1"/>
      <c r="S961" s="1"/>
      <c r="T961" s="1"/>
    </row>
    <row r="962" spans="1:20" ht="9.75" customHeight="1">
      <c r="A962" s="1"/>
      <c r="B962" s="1"/>
      <c r="C962" s="1"/>
      <c r="D962" s="1"/>
      <c r="E962" s="1"/>
      <c r="F962" s="1"/>
      <c r="G962" s="1"/>
      <c r="H962" s="1"/>
      <c r="I962" s="1"/>
      <c r="J962" s="1"/>
      <c r="K962" s="1"/>
      <c r="L962" s="1"/>
      <c r="M962" s="1"/>
      <c r="N962" s="1"/>
      <c r="O962" s="1"/>
      <c r="P962" s="1"/>
      <c r="Q962" s="1"/>
      <c r="R962" s="1"/>
      <c r="S962" s="1"/>
      <c r="T962" s="1"/>
    </row>
    <row r="963" spans="1:20" ht="9.75" customHeight="1">
      <c r="A963" s="1"/>
      <c r="B963" s="1"/>
      <c r="C963" s="1"/>
      <c r="D963" s="1"/>
      <c r="E963" s="1"/>
      <c r="F963" s="1"/>
      <c r="G963" s="1"/>
      <c r="H963" s="1"/>
      <c r="I963" s="1"/>
      <c r="J963" s="1"/>
      <c r="K963" s="1"/>
      <c r="L963" s="1"/>
      <c r="M963" s="1"/>
      <c r="N963" s="1"/>
      <c r="O963" s="1"/>
      <c r="P963" s="1"/>
      <c r="Q963" s="1"/>
      <c r="R963" s="1"/>
      <c r="S963" s="1"/>
      <c r="T963" s="1"/>
    </row>
    <row r="964" spans="1:20" ht="9.75" customHeight="1">
      <c r="A964" s="1"/>
      <c r="B964" s="1"/>
      <c r="C964" s="1"/>
      <c r="D964" s="1"/>
      <c r="E964" s="1"/>
      <c r="F964" s="1"/>
      <c r="G964" s="1"/>
      <c r="H964" s="1"/>
      <c r="I964" s="1"/>
      <c r="J964" s="1"/>
      <c r="K964" s="1"/>
      <c r="L964" s="1"/>
      <c r="M964" s="1"/>
      <c r="N964" s="1"/>
      <c r="O964" s="1"/>
      <c r="P964" s="1"/>
      <c r="Q964" s="1"/>
      <c r="R964" s="1"/>
      <c r="S964" s="1"/>
      <c r="T964" s="1"/>
    </row>
    <row r="965" spans="1:20" ht="9.75" customHeight="1">
      <c r="A965" s="1"/>
      <c r="B965" s="1"/>
      <c r="C965" s="1"/>
      <c r="D965" s="1"/>
      <c r="E965" s="1"/>
      <c r="F965" s="1"/>
      <c r="G965" s="1"/>
      <c r="H965" s="1"/>
      <c r="I965" s="1"/>
      <c r="J965" s="1"/>
      <c r="K965" s="1"/>
      <c r="L965" s="1"/>
      <c r="M965" s="1"/>
      <c r="N965" s="1"/>
      <c r="O965" s="1"/>
      <c r="P965" s="1"/>
      <c r="Q965" s="1"/>
      <c r="R965" s="1"/>
      <c r="S965" s="1"/>
      <c r="T965" s="1"/>
    </row>
    <row r="966" spans="1:20" ht="9.75" customHeight="1">
      <c r="A966" s="1"/>
      <c r="B966" s="1"/>
      <c r="C966" s="1"/>
      <c r="D966" s="1"/>
      <c r="E966" s="1"/>
      <c r="F966" s="1"/>
      <c r="G966" s="1"/>
      <c r="H966" s="1"/>
      <c r="I966" s="1"/>
      <c r="J966" s="1"/>
      <c r="K966" s="1"/>
      <c r="L966" s="1"/>
      <c r="M966" s="1"/>
      <c r="N966" s="1"/>
      <c r="O966" s="1"/>
      <c r="P966" s="1"/>
      <c r="Q966" s="1"/>
      <c r="R966" s="1"/>
      <c r="S966" s="1"/>
      <c r="T966" s="1"/>
    </row>
    <row r="967" spans="1:20" ht="9.75" customHeight="1">
      <c r="A967" s="1"/>
      <c r="B967" s="1"/>
      <c r="C967" s="1"/>
      <c r="D967" s="1"/>
      <c r="E967" s="1"/>
      <c r="F967" s="1"/>
      <c r="G967" s="1"/>
      <c r="H967" s="1"/>
      <c r="I967" s="1"/>
      <c r="J967" s="1"/>
      <c r="K967" s="1"/>
      <c r="L967" s="1"/>
      <c r="M967" s="1"/>
      <c r="N967" s="1"/>
      <c r="O967" s="1"/>
      <c r="P967" s="1"/>
      <c r="Q967" s="1"/>
      <c r="R967" s="1"/>
      <c r="S967" s="1"/>
      <c r="T967" s="1"/>
    </row>
    <row r="968" spans="1:20" ht="9.75" customHeight="1">
      <c r="A968" s="1"/>
      <c r="B968" s="1"/>
      <c r="C968" s="1"/>
      <c r="D968" s="1"/>
      <c r="E968" s="1"/>
      <c r="F968" s="1"/>
      <c r="G968" s="1"/>
      <c r="H968" s="1"/>
      <c r="I968" s="1"/>
      <c r="J968" s="1"/>
      <c r="K968" s="1"/>
      <c r="L968" s="1"/>
      <c r="M968" s="1"/>
      <c r="N968" s="1"/>
      <c r="O968" s="1"/>
      <c r="P968" s="1"/>
      <c r="Q968" s="1"/>
      <c r="R968" s="1"/>
      <c r="S968" s="1"/>
      <c r="T968" s="1"/>
    </row>
    <row r="969" spans="1:20" ht="9.75" customHeight="1">
      <c r="A969" s="1"/>
      <c r="B969" s="1"/>
      <c r="C969" s="1"/>
      <c r="D969" s="1"/>
      <c r="E969" s="1"/>
      <c r="F969" s="1"/>
      <c r="G969" s="1"/>
      <c r="H969" s="1"/>
      <c r="I969" s="1"/>
      <c r="J969" s="1"/>
      <c r="K969" s="1"/>
      <c r="L969" s="1"/>
      <c r="M969" s="1"/>
      <c r="N969" s="1"/>
      <c r="O969" s="1"/>
      <c r="P969" s="1"/>
      <c r="Q969" s="1"/>
      <c r="R969" s="1"/>
      <c r="S969" s="1"/>
      <c r="T969" s="1"/>
    </row>
    <row r="970" spans="1:20" ht="9.75" customHeight="1">
      <c r="A970" s="1"/>
      <c r="B970" s="1"/>
      <c r="C970" s="1"/>
      <c r="D970" s="1"/>
      <c r="E970" s="1"/>
      <c r="F970" s="1"/>
      <c r="G970" s="1"/>
      <c r="H970" s="1"/>
      <c r="I970" s="1"/>
      <c r="J970" s="1"/>
      <c r="K970" s="1"/>
      <c r="L970" s="1"/>
      <c r="M970" s="1"/>
      <c r="N970" s="1"/>
      <c r="O970" s="1"/>
      <c r="P970" s="1"/>
      <c r="Q970" s="1"/>
      <c r="R970" s="1"/>
      <c r="S970" s="1"/>
      <c r="T970" s="1"/>
    </row>
    <row r="971" spans="1:20" ht="9.75" customHeight="1">
      <c r="A971" s="1"/>
      <c r="B971" s="1"/>
      <c r="C971" s="1"/>
      <c r="D971" s="1"/>
      <c r="E971" s="1"/>
      <c r="F971" s="1"/>
      <c r="G971" s="1"/>
      <c r="H971" s="1"/>
      <c r="I971" s="1"/>
      <c r="J971" s="1"/>
      <c r="K971" s="1"/>
      <c r="L971" s="1"/>
      <c r="M971" s="1"/>
      <c r="N971" s="1"/>
      <c r="O971" s="1"/>
      <c r="P971" s="1"/>
      <c r="Q971" s="1"/>
      <c r="R971" s="1"/>
      <c r="S971" s="1"/>
      <c r="T971" s="1"/>
    </row>
    <row r="972" spans="1:20" ht="9.75" customHeight="1">
      <c r="A972" s="1"/>
      <c r="B972" s="1"/>
      <c r="C972" s="1"/>
      <c r="D972" s="1"/>
      <c r="E972" s="1"/>
      <c r="F972" s="1"/>
      <c r="G972" s="1"/>
      <c r="H972" s="1"/>
      <c r="I972" s="1"/>
      <c r="J972" s="1"/>
      <c r="K972" s="1"/>
      <c r="L972" s="1"/>
      <c r="M972" s="1"/>
      <c r="N972" s="1"/>
      <c r="O972" s="1"/>
      <c r="P972" s="1"/>
      <c r="Q972" s="1"/>
      <c r="R972" s="1"/>
      <c r="S972" s="1"/>
      <c r="T972" s="1"/>
    </row>
    <row r="973" spans="1:20" ht="9.75" customHeight="1">
      <c r="A973" s="1"/>
      <c r="B973" s="1"/>
      <c r="C973" s="1"/>
      <c r="D973" s="1"/>
      <c r="E973" s="1"/>
      <c r="F973" s="1"/>
      <c r="G973" s="1"/>
      <c r="H973" s="1"/>
      <c r="I973" s="1"/>
      <c r="J973" s="1"/>
      <c r="K973" s="1"/>
      <c r="L973" s="1"/>
      <c r="M973" s="1"/>
      <c r="N973" s="1"/>
      <c r="O973" s="1"/>
      <c r="P973" s="1"/>
      <c r="Q973" s="1"/>
      <c r="R973" s="1"/>
      <c r="S973" s="1"/>
      <c r="T973" s="1"/>
    </row>
    <row r="974" spans="1:20" ht="9.75" customHeight="1">
      <c r="A974" s="1"/>
      <c r="B974" s="1"/>
      <c r="C974" s="1"/>
      <c r="D974" s="1"/>
      <c r="E974" s="1"/>
      <c r="F974" s="1"/>
      <c r="G974" s="1"/>
      <c r="H974" s="1"/>
      <c r="I974" s="1"/>
      <c r="J974" s="1"/>
      <c r="K974" s="1"/>
      <c r="L974" s="1"/>
      <c r="M974" s="1"/>
      <c r="N974" s="1"/>
      <c r="O974" s="1"/>
      <c r="P974" s="1"/>
      <c r="Q974" s="1"/>
      <c r="R974" s="1"/>
      <c r="S974" s="1"/>
      <c r="T974" s="1"/>
    </row>
    <row r="975" spans="1:20" ht="9.75" customHeight="1">
      <c r="A975" s="1"/>
      <c r="B975" s="1"/>
      <c r="C975" s="1"/>
      <c r="D975" s="1"/>
      <c r="E975" s="1"/>
      <c r="F975" s="1"/>
      <c r="G975" s="1"/>
      <c r="H975" s="1"/>
      <c r="I975" s="1"/>
      <c r="J975" s="1"/>
      <c r="K975" s="1"/>
      <c r="L975" s="1"/>
      <c r="M975" s="1"/>
      <c r="N975" s="1"/>
      <c r="O975" s="1"/>
      <c r="P975" s="1"/>
      <c r="Q975" s="1"/>
      <c r="R975" s="1"/>
      <c r="S975" s="1"/>
      <c r="T975" s="1"/>
    </row>
    <row r="976" spans="1:20" ht="9.75" customHeight="1">
      <c r="A976" s="1"/>
      <c r="B976" s="1"/>
      <c r="C976" s="1"/>
      <c r="D976" s="1"/>
      <c r="E976" s="1"/>
      <c r="F976" s="1"/>
      <c r="G976" s="1"/>
      <c r="H976" s="1"/>
      <c r="I976" s="1"/>
      <c r="J976" s="1"/>
      <c r="K976" s="1"/>
      <c r="L976" s="1"/>
      <c r="M976" s="1"/>
      <c r="N976" s="1"/>
      <c r="O976" s="1"/>
      <c r="P976" s="1"/>
      <c r="Q976" s="1"/>
      <c r="R976" s="1"/>
      <c r="S976" s="1"/>
      <c r="T976" s="1"/>
    </row>
    <row r="977" spans="1:20" ht="9.75" customHeight="1">
      <c r="A977" s="1"/>
      <c r="B977" s="1"/>
      <c r="C977" s="1"/>
      <c r="D977" s="1"/>
      <c r="E977" s="1"/>
      <c r="F977" s="1"/>
      <c r="G977" s="1"/>
      <c r="H977" s="1"/>
      <c r="I977" s="1"/>
      <c r="J977" s="1"/>
      <c r="K977" s="1"/>
      <c r="L977" s="1"/>
      <c r="M977" s="1"/>
      <c r="N977" s="1"/>
      <c r="O977" s="1"/>
      <c r="P977" s="1"/>
      <c r="Q977" s="1"/>
      <c r="R977" s="1"/>
      <c r="S977" s="1"/>
      <c r="T977" s="1"/>
    </row>
    <row r="978" spans="1:20" ht="9.75" customHeight="1">
      <c r="A978" s="1"/>
      <c r="B978" s="1"/>
      <c r="C978" s="1"/>
      <c r="D978" s="1"/>
      <c r="E978" s="1"/>
      <c r="F978" s="1"/>
      <c r="G978" s="1"/>
      <c r="H978" s="1"/>
      <c r="I978" s="1"/>
      <c r="J978" s="1"/>
      <c r="K978" s="1"/>
      <c r="L978" s="1"/>
      <c r="M978" s="1"/>
      <c r="N978" s="1"/>
      <c r="O978" s="1"/>
      <c r="P978" s="1"/>
      <c r="Q978" s="1"/>
      <c r="R978" s="1"/>
      <c r="S978" s="1"/>
      <c r="T978" s="1"/>
    </row>
    <row r="979" spans="1:20" ht="9.75" customHeight="1">
      <c r="A979" s="1"/>
      <c r="B979" s="1"/>
      <c r="C979" s="1"/>
      <c r="D979" s="1"/>
      <c r="E979" s="1"/>
      <c r="F979" s="1"/>
      <c r="G979" s="1"/>
      <c r="H979" s="1"/>
      <c r="I979" s="1"/>
      <c r="J979" s="1"/>
      <c r="K979" s="1"/>
      <c r="L979" s="1"/>
      <c r="M979" s="1"/>
      <c r="N979" s="1"/>
      <c r="O979" s="1"/>
      <c r="P979" s="1"/>
      <c r="Q979" s="1"/>
      <c r="R979" s="1"/>
      <c r="S979" s="1"/>
      <c r="T979" s="1"/>
    </row>
    <row r="980" spans="1:20" ht="9.75" customHeight="1">
      <c r="A980" s="1"/>
      <c r="B980" s="1"/>
      <c r="C980" s="1"/>
      <c r="D980" s="1"/>
      <c r="E980" s="1"/>
      <c r="F980" s="1"/>
      <c r="G980" s="1"/>
      <c r="H980" s="1"/>
      <c r="I980" s="1"/>
      <c r="J980" s="1"/>
      <c r="K980" s="1"/>
      <c r="L980" s="1"/>
      <c r="M980" s="1"/>
      <c r="N980" s="1"/>
      <c r="O980" s="1"/>
      <c r="P980" s="1"/>
      <c r="Q980" s="1"/>
      <c r="R980" s="1"/>
      <c r="S980" s="1"/>
      <c r="T980" s="1"/>
    </row>
    <row r="981" spans="1:20" ht="9.75" customHeight="1">
      <c r="A981" s="1"/>
      <c r="B981" s="1"/>
      <c r="C981" s="1"/>
      <c r="D981" s="1"/>
      <c r="E981" s="1"/>
      <c r="F981" s="1"/>
      <c r="G981" s="1"/>
      <c r="H981" s="1"/>
      <c r="I981" s="1"/>
      <c r="J981" s="1"/>
      <c r="K981" s="1"/>
      <c r="L981" s="1"/>
      <c r="M981" s="1"/>
      <c r="N981" s="1"/>
      <c r="O981" s="1"/>
      <c r="P981" s="1"/>
      <c r="Q981" s="1"/>
      <c r="R981" s="1"/>
      <c r="S981" s="1"/>
      <c r="T981" s="1"/>
    </row>
    <row r="982" spans="1:20" ht="9.75" customHeight="1">
      <c r="A982" s="1"/>
      <c r="B982" s="1"/>
      <c r="C982" s="1"/>
      <c r="D982" s="1"/>
      <c r="E982" s="1"/>
      <c r="F982" s="1"/>
      <c r="G982" s="1"/>
      <c r="H982" s="1"/>
      <c r="I982" s="1"/>
      <c r="J982" s="1"/>
      <c r="K982" s="1"/>
      <c r="L982" s="1"/>
      <c r="M982" s="1"/>
      <c r="N982" s="1"/>
      <c r="O982" s="1"/>
      <c r="P982" s="1"/>
      <c r="Q982" s="1"/>
      <c r="R982" s="1"/>
      <c r="S982" s="1"/>
      <c r="T982" s="1"/>
    </row>
    <row r="983" spans="1:20" ht="9.75" customHeight="1">
      <c r="A983" s="1"/>
      <c r="B983" s="1"/>
      <c r="C983" s="1"/>
      <c r="D983" s="1"/>
      <c r="E983" s="1"/>
      <c r="F983" s="1"/>
      <c r="G983" s="1"/>
      <c r="H983" s="1"/>
      <c r="I983" s="1"/>
      <c r="J983" s="1"/>
      <c r="K983" s="1"/>
      <c r="L983" s="1"/>
      <c r="M983" s="1"/>
      <c r="N983" s="1"/>
      <c r="O983" s="1"/>
      <c r="P983" s="1"/>
      <c r="Q983" s="1"/>
      <c r="R983" s="1"/>
      <c r="S983" s="1"/>
      <c r="T983" s="1"/>
    </row>
    <row r="984" spans="1:20" ht="9.75" customHeight="1">
      <c r="A984" s="1"/>
      <c r="B984" s="1"/>
      <c r="C984" s="1"/>
      <c r="D984" s="1"/>
      <c r="E984" s="1"/>
      <c r="F984" s="1"/>
      <c r="G984" s="1"/>
      <c r="H984" s="1"/>
      <c r="I984" s="1"/>
      <c r="J984" s="1"/>
      <c r="K984" s="1"/>
      <c r="L984" s="1"/>
      <c r="M984" s="1"/>
      <c r="N984" s="1"/>
      <c r="O984" s="1"/>
      <c r="P984" s="1"/>
      <c r="Q984" s="1"/>
      <c r="R984" s="1"/>
      <c r="S984" s="1"/>
      <c r="T984" s="1"/>
    </row>
    <row r="985" spans="1:20" ht="9.75" customHeight="1">
      <c r="A985" s="1"/>
      <c r="B985" s="1"/>
      <c r="C985" s="1"/>
      <c r="D985" s="1"/>
      <c r="E985" s="1"/>
      <c r="F985" s="1"/>
      <c r="G985" s="1"/>
      <c r="H985" s="1"/>
      <c r="I985" s="1"/>
      <c r="J985" s="1"/>
      <c r="K985" s="1"/>
      <c r="L985" s="1"/>
      <c r="M985" s="1"/>
      <c r="N985" s="1"/>
      <c r="O985" s="1"/>
      <c r="P985" s="1"/>
      <c r="Q985" s="1"/>
      <c r="R985" s="1"/>
      <c r="S985" s="1"/>
      <c r="T985" s="1"/>
    </row>
    <row r="986" spans="1:20" ht="9.75" customHeight="1">
      <c r="A986" s="1"/>
      <c r="B986" s="1"/>
      <c r="C986" s="1"/>
      <c r="D986" s="1"/>
      <c r="E986" s="1"/>
      <c r="F986" s="1"/>
      <c r="G986" s="1"/>
      <c r="H986" s="1"/>
      <c r="I986" s="1"/>
      <c r="J986" s="1"/>
      <c r="K986" s="1"/>
      <c r="L986" s="1"/>
      <c r="M986" s="1"/>
      <c r="N986" s="1"/>
      <c r="O986" s="1"/>
      <c r="P986" s="1"/>
      <c r="Q986" s="1"/>
      <c r="R986" s="1"/>
      <c r="S986" s="1"/>
      <c r="T986" s="1"/>
    </row>
    <row r="987" spans="1:20" ht="9.75" customHeight="1">
      <c r="A987" s="1"/>
      <c r="B987" s="1"/>
      <c r="C987" s="1"/>
      <c r="D987" s="1"/>
      <c r="E987" s="1"/>
      <c r="F987" s="1"/>
      <c r="G987" s="1"/>
      <c r="H987" s="1"/>
      <c r="I987" s="1"/>
      <c r="J987" s="1"/>
      <c r="K987" s="1"/>
      <c r="L987" s="1"/>
      <c r="M987" s="1"/>
      <c r="N987" s="1"/>
      <c r="O987" s="1"/>
      <c r="P987" s="1"/>
      <c r="Q987" s="1"/>
      <c r="R987" s="1"/>
      <c r="S987" s="1"/>
      <c r="T987" s="1"/>
    </row>
    <row r="988" spans="1:20" ht="9.75" customHeight="1">
      <c r="A988" s="1"/>
      <c r="B988" s="1"/>
      <c r="C988" s="1"/>
      <c r="D988" s="1"/>
      <c r="E988" s="1"/>
      <c r="F988" s="1"/>
      <c r="G988" s="1"/>
      <c r="H988" s="1"/>
      <c r="I988" s="1"/>
      <c r="J988" s="1"/>
      <c r="K988" s="1"/>
      <c r="L988" s="1"/>
      <c r="M988" s="1"/>
      <c r="N988" s="1"/>
      <c r="O988" s="1"/>
      <c r="P988" s="1"/>
      <c r="Q988" s="1"/>
      <c r="R988" s="1"/>
      <c r="S988" s="1"/>
      <c r="T988" s="1"/>
    </row>
    <row r="989" spans="1:20" ht="9.75" customHeight="1">
      <c r="A989" s="1"/>
      <c r="B989" s="1"/>
      <c r="C989" s="1"/>
      <c r="D989" s="1"/>
      <c r="E989" s="1"/>
      <c r="F989" s="1"/>
      <c r="G989" s="1"/>
      <c r="H989" s="1"/>
      <c r="I989" s="1"/>
      <c r="J989" s="1"/>
      <c r="K989" s="1"/>
      <c r="L989" s="1"/>
      <c r="M989" s="1"/>
      <c r="N989" s="1"/>
      <c r="O989" s="1"/>
      <c r="P989" s="1"/>
      <c r="Q989" s="1"/>
      <c r="R989" s="1"/>
      <c r="S989" s="1"/>
      <c r="T989" s="1"/>
    </row>
    <row r="990" spans="1:20" ht="9.75" customHeight="1">
      <c r="A990" s="1"/>
      <c r="B990" s="1"/>
      <c r="C990" s="1"/>
      <c r="D990" s="1"/>
      <c r="E990" s="1"/>
      <c r="F990" s="1"/>
      <c r="G990" s="1"/>
      <c r="H990" s="1"/>
      <c r="I990" s="1"/>
      <c r="J990" s="1"/>
      <c r="K990" s="1"/>
      <c r="L990" s="1"/>
      <c r="M990" s="1"/>
      <c r="N990" s="1"/>
      <c r="O990" s="1"/>
      <c r="P990" s="1"/>
      <c r="Q990" s="1"/>
      <c r="R990" s="1"/>
      <c r="S990" s="1"/>
      <c r="T990" s="1"/>
    </row>
    <row r="991" spans="1:20" ht="9.75" customHeight="1">
      <c r="A991" s="1"/>
      <c r="B991" s="1"/>
      <c r="C991" s="1"/>
      <c r="D991" s="1"/>
      <c r="E991" s="1"/>
      <c r="F991" s="1"/>
      <c r="G991" s="1"/>
      <c r="H991" s="1"/>
      <c r="I991" s="1"/>
      <c r="J991" s="1"/>
      <c r="K991" s="1"/>
      <c r="L991" s="1"/>
      <c r="M991" s="1"/>
      <c r="N991" s="1"/>
      <c r="O991" s="1"/>
      <c r="P991" s="1"/>
      <c r="Q991" s="1"/>
      <c r="R991" s="1"/>
      <c r="S991" s="1"/>
      <c r="T991" s="1"/>
    </row>
    <row r="992" spans="1:20" ht="9.75" customHeight="1">
      <c r="A992" s="1"/>
      <c r="B992" s="1"/>
      <c r="C992" s="1"/>
      <c r="D992" s="1"/>
      <c r="E992" s="1"/>
      <c r="F992" s="1"/>
      <c r="G992" s="1"/>
      <c r="H992" s="1"/>
      <c r="I992" s="1"/>
      <c r="J992" s="1"/>
      <c r="K992" s="1"/>
      <c r="L992" s="1"/>
      <c r="M992" s="1"/>
      <c r="N992" s="1"/>
      <c r="O992" s="1"/>
      <c r="P992" s="1"/>
      <c r="Q992" s="1"/>
      <c r="R992" s="1"/>
      <c r="S992" s="1"/>
      <c r="T992" s="1"/>
    </row>
    <row r="993" spans="1:20" ht="9.75" customHeight="1">
      <c r="A993" s="1"/>
      <c r="B993" s="1"/>
      <c r="C993" s="1"/>
      <c r="D993" s="1"/>
      <c r="E993" s="1"/>
      <c r="F993" s="1"/>
      <c r="G993" s="1"/>
      <c r="H993" s="1"/>
      <c r="I993" s="1"/>
      <c r="J993" s="1"/>
      <c r="K993" s="1"/>
      <c r="L993" s="1"/>
      <c r="M993" s="1"/>
      <c r="N993" s="1"/>
      <c r="O993" s="1"/>
      <c r="P993" s="1"/>
      <c r="Q993" s="1"/>
      <c r="R993" s="1"/>
      <c r="S993" s="1"/>
      <c r="T993" s="1"/>
    </row>
    <row r="994" spans="1:20" ht="9.75" customHeight="1">
      <c r="A994" s="1"/>
      <c r="B994" s="1"/>
      <c r="C994" s="1"/>
      <c r="D994" s="1"/>
      <c r="E994" s="1"/>
      <c r="F994" s="1"/>
      <c r="G994" s="1"/>
      <c r="H994" s="1"/>
      <c r="I994" s="1"/>
      <c r="J994" s="1"/>
      <c r="K994" s="1"/>
      <c r="L994" s="1"/>
      <c r="M994" s="1"/>
      <c r="N994" s="1"/>
      <c r="O994" s="1"/>
      <c r="P994" s="1"/>
      <c r="Q994" s="1"/>
      <c r="R994" s="1"/>
      <c r="S994" s="1"/>
      <c r="T994" s="1"/>
    </row>
    <row r="995" spans="1:20" ht="9.75" customHeight="1">
      <c r="A995" s="1"/>
      <c r="B995" s="1"/>
      <c r="C995" s="1"/>
      <c r="D995" s="1"/>
      <c r="E995" s="1"/>
      <c r="F995" s="1"/>
      <c r="G995" s="1"/>
      <c r="H995" s="1"/>
      <c r="I995" s="1"/>
      <c r="J995" s="1"/>
      <c r="K995" s="1"/>
      <c r="L995" s="1"/>
      <c r="M995" s="1"/>
      <c r="N995" s="1"/>
      <c r="O995" s="1"/>
      <c r="P995" s="1"/>
      <c r="Q995" s="1"/>
      <c r="R995" s="1"/>
      <c r="S995" s="1"/>
      <c r="T995" s="1"/>
    </row>
    <row r="996" spans="1:20" ht="9.75" customHeight="1">
      <c r="A996" s="1"/>
      <c r="B996" s="1"/>
      <c r="C996" s="1"/>
      <c r="D996" s="1"/>
      <c r="E996" s="1"/>
      <c r="F996" s="1"/>
      <c r="G996" s="1"/>
      <c r="H996" s="1"/>
      <c r="I996" s="1"/>
      <c r="J996" s="1"/>
      <c r="K996" s="1"/>
      <c r="L996" s="1"/>
      <c r="M996" s="1"/>
      <c r="N996" s="1"/>
      <c r="O996" s="1"/>
      <c r="P996" s="1"/>
      <c r="Q996" s="1"/>
      <c r="R996" s="1"/>
      <c r="S996" s="1"/>
      <c r="T996" s="1"/>
    </row>
    <row r="997" spans="1:20" ht="9.75" customHeight="1">
      <c r="A997" s="1"/>
      <c r="B997" s="1"/>
      <c r="C997" s="1"/>
      <c r="D997" s="1"/>
      <c r="E997" s="1"/>
      <c r="F997" s="1"/>
      <c r="G997" s="1"/>
      <c r="H997" s="1"/>
      <c r="I997" s="1"/>
      <c r="J997" s="1"/>
      <c r="K997" s="1"/>
      <c r="L997" s="1"/>
      <c r="M997" s="1"/>
      <c r="N997" s="1"/>
      <c r="O997" s="1"/>
      <c r="P997" s="1"/>
      <c r="Q997" s="1"/>
      <c r="R997" s="1"/>
      <c r="S997" s="1"/>
      <c r="T997" s="1"/>
    </row>
    <row r="998" spans="1:20" ht="9.75" customHeight="1">
      <c r="A998" s="1"/>
      <c r="B998" s="1"/>
      <c r="C998" s="1"/>
      <c r="D998" s="1"/>
      <c r="E998" s="1"/>
      <c r="F998" s="1"/>
      <c r="G998" s="1"/>
      <c r="H998" s="1"/>
      <c r="I998" s="1"/>
      <c r="J998" s="1"/>
      <c r="K998" s="1"/>
      <c r="L998" s="1"/>
      <c r="M998" s="1"/>
      <c r="N998" s="1"/>
      <c r="O998" s="1"/>
      <c r="P998" s="1"/>
      <c r="Q998" s="1"/>
      <c r="R998" s="1"/>
      <c r="S998" s="1"/>
      <c r="T998" s="1"/>
    </row>
    <row r="999" spans="1:20" ht="9.75" customHeight="1">
      <c r="A999" s="1"/>
      <c r="B999" s="1"/>
      <c r="C999" s="1"/>
      <c r="D999" s="1"/>
      <c r="E999" s="1"/>
      <c r="F999" s="1"/>
      <c r="G999" s="1"/>
      <c r="H999" s="1"/>
      <c r="I999" s="1"/>
      <c r="J999" s="1"/>
      <c r="K999" s="1"/>
      <c r="L999" s="1"/>
      <c r="M999" s="1"/>
      <c r="N999" s="1"/>
      <c r="O999" s="1"/>
      <c r="P999" s="1"/>
      <c r="Q999" s="1"/>
      <c r="R999" s="1"/>
      <c r="S999" s="1"/>
      <c r="T999" s="1"/>
    </row>
    <row r="1000" spans="1:20" ht="9.75" customHeight="1">
      <c r="A1000" s="1"/>
      <c r="B1000" s="1"/>
      <c r="C1000" s="1"/>
      <c r="D1000" s="1"/>
      <c r="E1000" s="1"/>
      <c r="F1000" s="1"/>
      <c r="G1000" s="1"/>
      <c r="H1000" s="1"/>
      <c r="I1000" s="1"/>
      <c r="J1000" s="1"/>
      <c r="K1000" s="1"/>
      <c r="L1000" s="1"/>
      <c r="M1000" s="1"/>
      <c r="N1000" s="1"/>
      <c r="O1000" s="1"/>
      <c r="P1000" s="1"/>
      <c r="Q1000" s="1"/>
      <c r="R1000" s="1"/>
      <c r="S1000" s="1"/>
      <c r="T1000" s="1"/>
    </row>
    <row r="1001" spans="1:20" ht="9.75" customHeight="1">
      <c r="A1001" s="1"/>
      <c r="B1001" s="1"/>
      <c r="C1001" s="1"/>
      <c r="D1001" s="1"/>
      <c r="E1001" s="1"/>
      <c r="F1001" s="1"/>
      <c r="G1001" s="1"/>
      <c r="H1001" s="1"/>
      <c r="I1001" s="1"/>
      <c r="J1001" s="1"/>
      <c r="K1001" s="1"/>
      <c r="L1001" s="1"/>
      <c r="M1001" s="1"/>
      <c r="N1001" s="1"/>
      <c r="O1001" s="1"/>
      <c r="P1001" s="1"/>
      <c r="Q1001" s="1"/>
      <c r="R1001" s="1"/>
      <c r="S1001" s="1"/>
      <c r="T1001" s="1"/>
    </row>
    <row r="1002" spans="1:20" ht="9.75" customHeight="1">
      <c r="A1002" s="1"/>
      <c r="B1002" s="1"/>
      <c r="C1002" s="1"/>
      <c r="D1002" s="1"/>
      <c r="E1002" s="1"/>
      <c r="F1002" s="1"/>
      <c r="G1002" s="1"/>
      <c r="H1002" s="1"/>
      <c r="I1002" s="1"/>
      <c r="J1002" s="1"/>
      <c r="K1002" s="1"/>
      <c r="L1002" s="1"/>
      <c r="M1002" s="1"/>
      <c r="N1002" s="1"/>
      <c r="O1002" s="1"/>
      <c r="P1002" s="1"/>
      <c r="Q1002" s="1"/>
      <c r="R1002" s="1"/>
      <c r="S1002" s="1"/>
      <c r="T1002" s="1"/>
    </row>
    <row r="1003" spans="1:20" ht="9.75" customHeight="1">
      <c r="A1003" s="1"/>
      <c r="B1003" s="1"/>
      <c r="C1003" s="1"/>
      <c r="D1003" s="1"/>
      <c r="E1003" s="1"/>
      <c r="F1003" s="1"/>
      <c r="G1003" s="1"/>
      <c r="H1003" s="1"/>
      <c r="I1003" s="1"/>
      <c r="J1003" s="1"/>
      <c r="K1003" s="1"/>
      <c r="L1003" s="1"/>
      <c r="M1003" s="1"/>
      <c r="N1003" s="1"/>
      <c r="O1003" s="1"/>
      <c r="P1003" s="1"/>
      <c r="Q1003" s="1"/>
      <c r="R1003" s="1"/>
      <c r="S1003" s="1"/>
      <c r="T1003" s="1"/>
    </row>
    <row r="1004" spans="1:20" ht="9.75" customHeight="1">
      <c r="A1004" s="1"/>
      <c r="B1004" s="1"/>
      <c r="C1004" s="1"/>
      <c r="D1004" s="1"/>
      <c r="E1004" s="1"/>
      <c r="F1004" s="1"/>
      <c r="G1004" s="1"/>
      <c r="H1004" s="1"/>
      <c r="I1004" s="1"/>
      <c r="J1004" s="1"/>
      <c r="K1004" s="1"/>
      <c r="L1004" s="1"/>
      <c r="M1004" s="1"/>
      <c r="N1004" s="1"/>
      <c r="O1004" s="1"/>
      <c r="P1004" s="1"/>
      <c r="Q1004" s="1"/>
      <c r="R1004" s="1"/>
      <c r="S1004" s="1"/>
      <c r="T1004" s="1"/>
    </row>
    <row r="1005" spans="1:20" ht="9.75" customHeight="1">
      <c r="A1005" s="1"/>
      <c r="B1005" s="1"/>
      <c r="C1005" s="1"/>
      <c r="D1005" s="1"/>
      <c r="E1005" s="1"/>
      <c r="F1005" s="1"/>
      <c r="G1005" s="1"/>
      <c r="H1005" s="1"/>
      <c r="I1005" s="1"/>
      <c r="J1005" s="1"/>
      <c r="K1005" s="1"/>
      <c r="L1005" s="1"/>
      <c r="M1005" s="1"/>
      <c r="N1005" s="1"/>
      <c r="O1005" s="1"/>
      <c r="P1005" s="1"/>
      <c r="Q1005" s="1"/>
      <c r="R1005" s="1"/>
      <c r="S1005" s="1"/>
      <c r="T1005" s="1"/>
    </row>
    <row r="1006" spans="1:20" ht="9.75" customHeight="1">
      <c r="A1006" s="1"/>
      <c r="B1006" s="1"/>
      <c r="C1006" s="1"/>
      <c r="D1006" s="1"/>
      <c r="E1006" s="1"/>
      <c r="F1006" s="1"/>
      <c r="G1006" s="1"/>
      <c r="H1006" s="1"/>
      <c r="I1006" s="1"/>
      <c r="J1006" s="1"/>
      <c r="K1006" s="1"/>
      <c r="L1006" s="1"/>
      <c r="M1006" s="1"/>
      <c r="N1006" s="1"/>
      <c r="O1006" s="1"/>
      <c r="P1006" s="1"/>
      <c r="Q1006" s="1"/>
      <c r="R1006" s="1"/>
      <c r="S1006" s="1"/>
      <c r="T1006" s="1"/>
    </row>
    <row r="1007" spans="1:20" ht="9.75" customHeight="1">
      <c r="A1007" s="1"/>
      <c r="B1007" s="1"/>
      <c r="C1007" s="1"/>
      <c r="D1007" s="1"/>
      <c r="E1007" s="1"/>
      <c r="F1007" s="1"/>
      <c r="G1007" s="1"/>
      <c r="H1007" s="1"/>
      <c r="I1007" s="1"/>
      <c r="J1007" s="1"/>
      <c r="K1007" s="1"/>
      <c r="L1007" s="1"/>
      <c r="M1007" s="1"/>
      <c r="N1007" s="1"/>
      <c r="O1007" s="1"/>
      <c r="P1007" s="1"/>
      <c r="Q1007" s="1"/>
      <c r="R1007" s="1"/>
      <c r="S1007" s="1"/>
      <c r="T1007" s="1"/>
    </row>
    <row r="1008" spans="1:20" ht="9.75" customHeight="1">
      <c r="A1008" s="1"/>
      <c r="B1008" s="1"/>
      <c r="C1008" s="1"/>
      <c r="D1008" s="1"/>
      <c r="E1008" s="1"/>
      <c r="F1008" s="1"/>
      <c r="G1008" s="1"/>
      <c r="H1008" s="1"/>
      <c r="I1008" s="1"/>
      <c r="J1008" s="1"/>
      <c r="K1008" s="1"/>
      <c r="L1008" s="1"/>
      <c r="M1008" s="1"/>
      <c r="N1008" s="1"/>
      <c r="O1008" s="1"/>
      <c r="P1008" s="1"/>
      <c r="Q1008" s="1"/>
      <c r="R1008" s="1"/>
      <c r="S1008" s="1"/>
      <c r="T1008" s="1"/>
    </row>
    <row r="1009" spans="1:20" ht="9.75" customHeight="1">
      <c r="A1009" s="1"/>
      <c r="B1009" s="1"/>
      <c r="C1009" s="1"/>
      <c r="D1009" s="1"/>
      <c r="E1009" s="1"/>
      <c r="F1009" s="1"/>
      <c r="G1009" s="1"/>
      <c r="H1009" s="1"/>
      <c r="I1009" s="1"/>
      <c r="J1009" s="1"/>
      <c r="K1009" s="1"/>
      <c r="L1009" s="1"/>
      <c r="M1009" s="1"/>
      <c r="N1009" s="1"/>
      <c r="O1009" s="1"/>
      <c r="P1009" s="1"/>
      <c r="Q1009" s="1"/>
      <c r="R1009" s="1"/>
      <c r="S1009" s="1"/>
      <c r="T1009" s="1"/>
    </row>
    <row r="1010" spans="1:20" ht="9.75" customHeight="1">
      <c r="A1010" s="1"/>
      <c r="B1010" s="1"/>
      <c r="C1010" s="1"/>
      <c r="D1010" s="1"/>
      <c r="E1010" s="1"/>
      <c r="F1010" s="1"/>
      <c r="G1010" s="1"/>
      <c r="H1010" s="1"/>
      <c r="I1010" s="1"/>
      <c r="J1010" s="1"/>
      <c r="K1010" s="1"/>
      <c r="L1010" s="1"/>
      <c r="M1010" s="1"/>
      <c r="N1010" s="1"/>
      <c r="O1010" s="1"/>
      <c r="P1010" s="1"/>
      <c r="Q1010" s="1"/>
      <c r="R1010" s="1"/>
      <c r="S1010" s="1"/>
      <c r="T1010" s="1"/>
    </row>
    <row r="1011" spans="1:20" ht="9.75" customHeight="1">
      <c r="A1011" s="1"/>
      <c r="B1011" s="1"/>
      <c r="C1011" s="1"/>
      <c r="D1011" s="1"/>
      <c r="E1011" s="1"/>
      <c r="F1011" s="1"/>
      <c r="G1011" s="1"/>
      <c r="H1011" s="1"/>
      <c r="I1011" s="1"/>
      <c r="J1011" s="1"/>
      <c r="K1011" s="1"/>
      <c r="L1011" s="1"/>
      <c r="M1011" s="1"/>
      <c r="N1011" s="1"/>
      <c r="O1011" s="1"/>
      <c r="P1011" s="1"/>
      <c r="Q1011" s="1"/>
      <c r="R1011" s="1"/>
      <c r="S1011" s="1"/>
      <c r="T1011" s="1"/>
    </row>
    <row r="1012" spans="1:20" ht="9.75" customHeight="1">
      <c r="A1012" s="1"/>
      <c r="B1012" s="1"/>
      <c r="C1012" s="1"/>
      <c r="D1012" s="1"/>
      <c r="E1012" s="1"/>
      <c r="F1012" s="1"/>
      <c r="G1012" s="1"/>
      <c r="H1012" s="1"/>
      <c r="I1012" s="1"/>
      <c r="J1012" s="1"/>
      <c r="K1012" s="1"/>
      <c r="L1012" s="1"/>
      <c r="M1012" s="1"/>
      <c r="N1012" s="1"/>
      <c r="O1012" s="1"/>
      <c r="P1012" s="1"/>
      <c r="Q1012" s="1"/>
      <c r="R1012" s="1"/>
      <c r="S1012" s="1"/>
      <c r="T1012" s="1"/>
    </row>
    <row r="1013" spans="1:20" ht="9.75" customHeight="1">
      <c r="A1013" s="1"/>
      <c r="B1013" s="1"/>
      <c r="C1013" s="1"/>
      <c r="D1013" s="1"/>
      <c r="E1013" s="1"/>
      <c r="F1013" s="1"/>
      <c r="G1013" s="1"/>
      <c r="H1013" s="1"/>
      <c r="I1013" s="1"/>
      <c r="J1013" s="1"/>
      <c r="K1013" s="1"/>
      <c r="L1013" s="1"/>
      <c r="M1013" s="1"/>
      <c r="N1013" s="1"/>
      <c r="O1013" s="1"/>
      <c r="P1013" s="1"/>
      <c r="Q1013" s="1"/>
      <c r="R1013" s="1"/>
      <c r="S1013" s="1"/>
      <c r="T1013" s="1"/>
    </row>
    <row r="1014" spans="1:20" ht="9.75" customHeight="1">
      <c r="A1014" s="1"/>
      <c r="B1014" s="1"/>
      <c r="C1014" s="1"/>
      <c r="D1014" s="1"/>
      <c r="E1014" s="1"/>
      <c r="F1014" s="1"/>
      <c r="G1014" s="1"/>
      <c r="H1014" s="1"/>
      <c r="I1014" s="1"/>
      <c r="J1014" s="1"/>
      <c r="K1014" s="1"/>
      <c r="L1014" s="1"/>
      <c r="M1014" s="1"/>
      <c r="N1014" s="1"/>
      <c r="O1014" s="1"/>
      <c r="P1014" s="1"/>
      <c r="Q1014" s="1"/>
      <c r="R1014" s="1"/>
      <c r="S1014" s="1"/>
      <c r="T1014" s="1"/>
    </row>
    <row r="1015" spans="1:20" ht="9.75" customHeight="1">
      <c r="A1015" s="1"/>
      <c r="B1015" s="1"/>
      <c r="C1015" s="1"/>
      <c r="D1015" s="1"/>
      <c r="E1015" s="1"/>
      <c r="F1015" s="1"/>
      <c r="G1015" s="1"/>
      <c r="H1015" s="1"/>
      <c r="I1015" s="1"/>
      <c r="J1015" s="1"/>
      <c r="K1015" s="1"/>
      <c r="L1015" s="1"/>
      <c r="M1015" s="1"/>
      <c r="N1015" s="1"/>
      <c r="O1015" s="1"/>
      <c r="P1015" s="1"/>
      <c r="Q1015" s="1"/>
      <c r="R1015" s="1"/>
      <c r="S1015" s="1"/>
      <c r="T1015" s="1"/>
    </row>
    <row r="1016" spans="1:20" ht="9.75" customHeight="1">
      <c r="A1016" s="1"/>
      <c r="B1016" s="1"/>
      <c r="C1016" s="1"/>
      <c r="D1016" s="1"/>
      <c r="E1016" s="1"/>
      <c r="F1016" s="1"/>
      <c r="G1016" s="1"/>
      <c r="H1016" s="1"/>
      <c r="I1016" s="1"/>
      <c r="J1016" s="1"/>
      <c r="K1016" s="1"/>
      <c r="L1016" s="1"/>
      <c r="M1016" s="1"/>
      <c r="N1016" s="1"/>
      <c r="O1016" s="1"/>
      <c r="P1016" s="1"/>
      <c r="Q1016" s="1"/>
      <c r="R1016" s="1"/>
      <c r="S1016" s="1"/>
      <c r="T1016" s="1"/>
    </row>
    <row r="1017" spans="1:20" ht="9.75" customHeight="1">
      <c r="A1017" s="1"/>
      <c r="B1017" s="1"/>
      <c r="C1017" s="1"/>
      <c r="D1017" s="1"/>
      <c r="E1017" s="1"/>
      <c r="F1017" s="1"/>
      <c r="G1017" s="1"/>
      <c r="H1017" s="1"/>
      <c r="I1017" s="1"/>
      <c r="J1017" s="1"/>
      <c r="K1017" s="1"/>
      <c r="L1017" s="1"/>
      <c r="M1017" s="1"/>
      <c r="N1017" s="1"/>
      <c r="O1017" s="1"/>
      <c r="P1017" s="1"/>
      <c r="Q1017" s="1"/>
      <c r="R1017" s="1"/>
      <c r="S1017" s="1"/>
      <c r="T1017" s="1"/>
    </row>
    <row r="1018" spans="1:20" ht="9.75" customHeight="1">
      <c r="A1018" s="1"/>
      <c r="B1018" s="1"/>
      <c r="C1018" s="1"/>
      <c r="D1018" s="1"/>
      <c r="E1018" s="1"/>
      <c r="F1018" s="1"/>
      <c r="G1018" s="1"/>
      <c r="H1018" s="1"/>
      <c r="I1018" s="1"/>
      <c r="J1018" s="1"/>
      <c r="K1018" s="1"/>
      <c r="L1018" s="1"/>
      <c r="M1018" s="1"/>
      <c r="N1018" s="1"/>
      <c r="O1018" s="1"/>
      <c r="P1018" s="1"/>
      <c r="Q1018" s="1"/>
      <c r="R1018" s="1"/>
      <c r="S1018" s="1"/>
      <c r="T1018" s="1"/>
    </row>
    <row r="1019" spans="1:20" ht="9.75" customHeight="1">
      <c r="A1019" s="1"/>
      <c r="B1019" s="1"/>
      <c r="C1019" s="1"/>
      <c r="D1019" s="1"/>
      <c r="E1019" s="1"/>
      <c r="F1019" s="1"/>
      <c r="G1019" s="1"/>
      <c r="H1019" s="1"/>
      <c r="I1019" s="1"/>
      <c r="J1019" s="1"/>
      <c r="K1019" s="1"/>
      <c r="L1019" s="1"/>
      <c r="M1019" s="1"/>
      <c r="N1019" s="1"/>
      <c r="O1019" s="1"/>
      <c r="P1019" s="1"/>
      <c r="Q1019" s="1"/>
      <c r="R1019" s="1"/>
      <c r="S1019" s="1"/>
      <c r="T1019" s="1"/>
    </row>
    <row r="1020" spans="1:20" ht="9.75" customHeight="1">
      <c r="A1020" s="1"/>
      <c r="B1020" s="1"/>
      <c r="C1020" s="1"/>
      <c r="D1020" s="1"/>
      <c r="E1020" s="1"/>
      <c r="F1020" s="1"/>
      <c r="G1020" s="1"/>
      <c r="H1020" s="1"/>
      <c r="I1020" s="1"/>
      <c r="J1020" s="1"/>
      <c r="K1020" s="1"/>
      <c r="L1020" s="1"/>
      <c r="M1020" s="1"/>
      <c r="N1020" s="1"/>
      <c r="O1020" s="1"/>
      <c r="P1020" s="1"/>
      <c r="Q1020" s="1"/>
      <c r="R1020" s="1"/>
      <c r="S1020" s="1"/>
      <c r="T1020" s="1"/>
    </row>
    <row r="1021" spans="1:20" ht="9.75" customHeight="1">
      <c r="A1021" s="1"/>
      <c r="B1021" s="1"/>
      <c r="C1021" s="1"/>
      <c r="D1021" s="1"/>
      <c r="E1021" s="1"/>
      <c r="F1021" s="1"/>
      <c r="G1021" s="1"/>
      <c r="H1021" s="1"/>
      <c r="I1021" s="1"/>
      <c r="J1021" s="1"/>
      <c r="K1021" s="1"/>
      <c r="L1021" s="1"/>
      <c r="M1021" s="1"/>
      <c r="N1021" s="1"/>
      <c r="O1021" s="1"/>
      <c r="P1021" s="1"/>
      <c r="Q1021" s="1"/>
      <c r="R1021" s="1"/>
      <c r="S1021" s="1"/>
      <c r="T1021" s="1"/>
    </row>
    <row r="1022" spans="1:20" ht="9.75" customHeight="1">
      <c r="A1022" s="1"/>
      <c r="B1022" s="1"/>
      <c r="C1022" s="1"/>
      <c r="D1022" s="1"/>
      <c r="E1022" s="1"/>
      <c r="F1022" s="1"/>
      <c r="G1022" s="1"/>
      <c r="H1022" s="1"/>
      <c r="I1022" s="1"/>
      <c r="J1022" s="1"/>
      <c r="K1022" s="1"/>
      <c r="L1022" s="1"/>
      <c r="M1022" s="1"/>
      <c r="N1022" s="1"/>
      <c r="O1022" s="1"/>
      <c r="P1022" s="1"/>
      <c r="Q1022" s="1"/>
      <c r="R1022" s="1"/>
      <c r="S1022" s="1"/>
      <c r="T1022" s="1"/>
    </row>
    <row r="1023" spans="1:20" ht="9.75" customHeight="1">
      <c r="A1023" s="1"/>
      <c r="B1023" s="1"/>
      <c r="C1023" s="1"/>
      <c r="D1023" s="1"/>
      <c r="E1023" s="1"/>
      <c r="F1023" s="1"/>
      <c r="G1023" s="1"/>
      <c r="H1023" s="1"/>
      <c r="I1023" s="1"/>
      <c r="J1023" s="1"/>
      <c r="K1023" s="1"/>
      <c r="L1023" s="1"/>
      <c r="M1023" s="1"/>
      <c r="N1023" s="1"/>
      <c r="O1023" s="1"/>
      <c r="P1023" s="1"/>
      <c r="Q1023" s="1"/>
      <c r="R1023" s="1"/>
      <c r="S1023" s="1"/>
      <c r="T1023" s="1"/>
    </row>
    <row r="1024" spans="1:20" ht="9.75" customHeight="1">
      <c r="A1024" s="1"/>
      <c r="B1024" s="1"/>
      <c r="C1024" s="1"/>
      <c r="D1024" s="1"/>
      <c r="E1024" s="1"/>
      <c r="F1024" s="1"/>
      <c r="G1024" s="1"/>
      <c r="H1024" s="1"/>
      <c r="I1024" s="1"/>
      <c r="J1024" s="1"/>
      <c r="K1024" s="1"/>
      <c r="L1024" s="1"/>
      <c r="M1024" s="1"/>
      <c r="N1024" s="1"/>
      <c r="O1024" s="1"/>
      <c r="P1024" s="1"/>
      <c r="Q1024" s="1"/>
      <c r="R1024" s="1"/>
      <c r="S1024" s="1"/>
      <c r="T1024" s="1"/>
    </row>
    <row r="1025" spans="1:20" ht="9.75" customHeight="1">
      <c r="A1025" s="1"/>
      <c r="B1025" s="1"/>
      <c r="C1025" s="1"/>
      <c r="D1025" s="1"/>
      <c r="E1025" s="1"/>
      <c r="F1025" s="1"/>
      <c r="G1025" s="1"/>
      <c r="H1025" s="1"/>
      <c r="I1025" s="1"/>
      <c r="J1025" s="1"/>
      <c r="K1025" s="1"/>
      <c r="L1025" s="1"/>
      <c r="M1025" s="1"/>
      <c r="N1025" s="1"/>
      <c r="O1025" s="1"/>
      <c r="P1025" s="1"/>
      <c r="Q1025" s="1"/>
      <c r="R1025" s="1"/>
      <c r="S1025" s="1"/>
      <c r="T1025" s="1"/>
    </row>
    <row r="1026" spans="1:20" ht="9.75" customHeight="1">
      <c r="A1026" s="1"/>
      <c r="B1026" s="1"/>
      <c r="C1026" s="1"/>
      <c r="D1026" s="1"/>
      <c r="E1026" s="1"/>
      <c r="F1026" s="1"/>
      <c r="G1026" s="1"/>
      <c r="H1026" s="1"/>
      <c r="I1026" s="1"/>
      <c r="J1026" s="1"/>
      <c r="K1026" s="1"/>
      <c r="L1026" s="1"/>
      <c r="M1026" s="1"/>
      <c r="N1026" s="1"/>
      <c r="O1026" s="1"/>
      <c r="P1026" s="1"/>
      <c r="Q1026" s="1"/>
      <c r="R1026" s="1"/>
      <c r="S1026" s="1"/>
      <c r="T1026" s="1"/>
    </row>
    <row r="1027" spans="1:20" ht="9.75" customHeight="1">
      <c r="A1027" s="1"/>
      <c r="B1027" s="1"/>
      <c r="C1027" s="1"/>
      <c r="D1027" s="1"/>
      <c r="E1027" s="1"/>
      <c r="F1027" s="1"/>
      <c r="G1027" s="1"/>
      <c r="H1027" s="1"/>
      <c r="I1027" s="1"/>
      <c r="J1027" s="1"/>
      <c r="K1027" s="1"/>
      <c r="L1027" s="1"/>
      <c r="M1027" s="1"/>
      <c r="N1027" s="1"/>
      <c r="O1027" s="1"/>
      <c r="P1027" s="1"/>
      <c r="Q1027" s="1"/>
      <c r="R1027" s="1"/>
      <c r="S1027" s="1"/>
      <c r="T1027" s="1"/>
    </row>
    <row r="1028" spans="1:20" ht="9.75" customHeight="1">
      <c r="A1028" s="1"/>
      <c r="B1028" s="1"/>
      <c r="C1028" s="1"/>
      <c r="D1028" s="1"/>
      <c r="E1028" s="1"/>
      <c r="F1028" s="1"/>
      <c r="G1028" s="1"/>
      <c r="H1028" s="1"/>
      <c r="I1028" s="1"/>
      <c r="J1028" s="1"/>
      <c r="K1028" s="1"/>
      <c r="L1028" s="1"/>
      <c r="M1028" s="1"/>
      <c r="N1028" s="1"/>
      <c r="O1028" s="1"/>
      <c r="P1028" s="1"/>
      <c r="Q1028" s="1"/>
      <c r="R1028" s="1"/>
      <c r="S1028" s="1"/>
      <c r="T1028" s="1"/>
    </row>
    <row r="1029" spans="1:20" ht="9.75" customHeight="1">
      <c r="A1029" s="1"/>
      <c r="B1029" s="1"/>
      <c r="C1029" s="1"/>
      <c r="D1029" s="1"/>
      <c r="E1029" s="1"/>
      <c r="F1029" s="1"/>
      <c r="G1029" s="1"/>
      <c r="H1029" s="1"/>
      <c r="I1029" s="1"/>
      <c r="J1029" s="1"/>
      <c r="K1029" s="1"/>
      <c r="L1029" s="1"/>
      <c r="M1029" s="1"/>
      <c r="N1029" s="1"/>
      <c r="O1029" s="1"/>
      <c r="P1029" s="1"/>
      <c r="Q1029" s="1"/>
      <c r="R1029" s="1"/>
      <c r="S1029" s="1"/>
      <c r="T1029" s="1"/>
    </row>
    <row r="1030" spans="1:20" ht="9.75" customHeight="1">
      <c r="A1030" s="1"/>
      <c r="B1030" s="1"/>
      <c r="C1030" s="1"/>
      <c r="D1030" s="1"/>
      <c r="E1030" s="1"/>
      <c r="F1030" s="1"/>
      <c r="G1030" s="1"/>
      <c r="H1030" s="1"/>
      <c r="I1030" s="1"/>
      <c r="J1030" s="1"/>
      <c r="K1030" s="1"/>
      <c r="L1030" s="1"/>
      <c r="M1030" s="1"/>
      <c r="N1030" s="1"/>
      <c r="O1030" s="1"/>
      <c r="P1030" s="1"/>
      <c r="Q1030" s="1"/>
      <c r="R1030" s="1"/>
      <c r="S1030" s="1"/>
      <c r="T1030" s="1"/>
    </row>
    <row r="1031" spans="1:20" ht="9.75" customHeight="1">
      <c r="A1031" s="1"/>
      <c r="B1031" s="1"/>
      <c r="C1031" s="1"/>
      <c r="D1031" s="1"/>
      <c r="E1031" s="1"/>
      <c r="F1031" s="1"/>
      <c r="G1031" s="1"/>
      <c r="H1031" s="1"/>
      <c r="I1031" s="1"/>
      <c r="J1031" s="1"/>
      <c r="K1031" s="1"/>
      <c r="L1031" s="1"/>
      <c r="M1031" s="1"/>
      <c r="N1031" s="1"/>
      <c r="O1031" s="1"/>
      <c r="P1031" s="1"/>
      <c r="Q1031" s="1"/>
      <c r="R1031" s="1"/>
      <c r="S1031" s="1"/>
      <c r="T1031" s="1"/>
    </row>
    <row r="1032" spans="1:20" ht="9.75" customHeight="1">
      <c r="A1032" s="1"/>
      <c r="B1032" s="1"/>
      <c r="C1032" s="1"/>
      <c r="D1032" s="1"/>
      <c r="E1032" s="1"/>
      <c r="F1032" s="1"/>
      <c r="G1032" s="1"/>
      <c r="H1032" s="1"/>
      <c r="I1032" s="1"/>
      <c r="J1032" s="1"/>
      <c r="K1032" s="1"/>
      <c r="L1032" s="1"/>
      <c r="M1032" s="1"/>
      <c r="N1032" s="1"/>
      <c r="O1032" s="1"/>
      <c r="P1032" s="1"/>
      <c r="Q1032" s="1"/>
      <c r="R1032" s="1"/>
      <c r="S1032" s="1"/>
      <c r="T1032" s="1"/>
    </row>
    <row r="1033" spans="1:20" ht="9.75" customHeight="1">
      <c r="A1033" s="1"/>
      <c r="B1033" s="1"/>
      <c r="C1033" s="1"/>
      <c r="D1033" s="1"/>
      <c r="E1033" s="1"/>
      <c r="F1033" s="1"/>
      <c r="G1033" s="1"/>
      <c r="H1033" s="1"/>
      <c r="I1033" s="1"/>
      <c r="J1033" s="1"/>
      <c r="K1033" s="1"/>
      <c r="L1033" s="1"/>
      <c r="M1033" s="1"/>
      <c r="N1033" s="1"/>
      <c r="O1033" s="1"/>
      <c r="P1033" s="1"/>
      <c r="Q1033" s="1"/>
      <c r="R1033" s="1"/>
      <c r="S1033" s="1"/>
      <c r="T1033" s="1"/>
    </row>
    <row r="1034" spans="1:20" ht="9.75" customHeight="1">
      <c r="A1034" s="1"/>
      <c r="B1034" s="1"/>
      <c r="C1034" s="1"/>
      <c r="D1034" s="1"/>
      <c r="E1034" s="1"/>
      <c r="F1034" s="1"/>
      <c r="G1034" s="1"/>
      <c r="H1034" s="1"/>
      <c r="I1034" s="1"/>
      <c r="J1034" s="1"/>
      <c r="K1034" s="1"/>
      <c r="L1034" s="1"/>
      <c r="M1034" s="1"/>
      <c r="N1034" s="1"/>
      <c r="O1034" s="1"/>
      <c r="P1034" s="1"/>
      <c r="Q1034" s="1"/>
      <c r="R1034" s="1"/>
      <c r="S1034" s="1"/>
      <c r="T1034" s="1"/>
    </row>
    <row r="1035" spans="1:20" ht="9.75" customHeight="1">
      <c r="A1035" s="1"/>
      <c r="B1035" s="1"/>
      <c r="C1035" s="1"/>
      <c r="D1035" s="1"/>
      <c r="E1035" s="1"/>
      <c r="F1035" s="1"/>
      <c r="G1035" s="1"/>
      <c r="H1035" s="1"/>
      <c r="I1035" s="1"/>
      <c r="J1035" s="1"/>
      <c r="K1035" s="1"/>
      <c r="L1035" s="1"/>
      <c r="M1035" s="1"/>
      <c r="N1035" s="1"/>
      <c r="O1035" s="1"/>
      <c r="P1035" s="1"/>
      <c r="Q1035" s="1"/>
      <c r="R1035" s="1"/>
      <c r="S1035" s="1"/>
      <c r="T1035" s="1"/>
    </row>
    <row r="1036" spans="1:20" ht="9.75" customHeight="1">
      <c r="A1036" s="1"/>
      <c r="B1036" s="1"/>
      <c r="C1036" s="1"/>
      <c r="D1036" s="1"/>
      <c r="E1036" s="1"/>
      <c r="F1036" s="1"/>
      <c r="G1036" s="1"/>
      <c r="H1036" s="1"/>
      <c r="I1036" s="1"/>
      <c r="J1036" s="1"/>
      <c r="K1036" s="1"/>
      <c r="L1036" s="1"/>
      <c r="M1036" s="1"/>
      <c r="N1036" s="1"/>
      <c r="O1036" s="1"/>
      <c r="P1036" s="1"/>
      <c r="Q1036" s="1"/>
      <c r="R1036" s="1"/>
      <c r="S1036" s="1"/>
      <c r="T1036" s="1"/>
    </row>
    <row r="1037" spans="1:20" ht="9.75" customHeight="1">
      <c r="A1037" s="1"/>
      <c r="B1037" s="1"/>
      <c r="C1037" s="1"/>
      <c r="D1037" s="1"/>
      <c r="E1037" s="1"/>
      <c r="F1037" s="1"/>
      <c r="G1037" s="1"/>
      <c r="H1037" s="1"/>
      <c r="I1037" s="1"/>
      <c r="J1037" s="1"/>
      <c r="K1037" s="1"/>
      <c r="L1037" s="1"/>
      <c r="M1037" s="1"/>
      <c r="N1037" s="1"/>
      <c r="O1037" s="1"/>
      <c r="P1037" s="1"/>
      <c r="Q1037" s="1"/>
      <c r="R1037" s="1"/>
      <c r="S1037" s="1"/>
      <c r="T1037" s="1"/>
    </row>
    <row r="1038" spans="1:20" ht="9.75" customHeight="1">
      <c r="A1038" s="1"/>
      <c r="B1038" s="1"/>
      <c r="C1038" s="1"/>
      <c r="D1038" s="1"/>
      <c r="E1038" s="1"/>
      <c r="F1038" s="1"/>
      <c r="G1038" s="1"/>
      <c r="H1038" s="1"/>
      <c r="I1038" s="1"/>
      <c r="J1038" s="1"/>
      <c r="K1038" s="1"/>
      <c r="L1038" s="1"/>
      <c r="M1038" s="1"/>
      <c r="N1038" s="1"/>
      <c r="O1038" s="1"/>
      <c r="P1038" s="1"/>
      <c r="Q1038" s="1"/>
      <c r="R1038" s="1"/>
      <c r="S1038" s="1"/>
      <c r="T1038" s="1"/>
    </row>
    <row r="1039" spans="1:20" ht="9.75" customHeight="1">
      <c r="A1039" s="1"/>
      <c r="B1039" s="1"/>
      <c r="C1039" s="1"/>
      <c r="D1039" s="1"/>
      <c r="E1039" s="1"/>
      <c r="F1039" s="1"/>
      <c r="G1039" s="1"/>
      <c r="H1039" s="1"/>
      <c r="I1039" s="1"/>
      <c r="J1039" s="1"/>
      <c r="K1039" s="1"/>
      <c r="L1039" s="1"/>
      <c r="M1039" s="1"/>
      <c r="N1039" s="1"/>
      <c r="O1039" s="1"/>
      <c r="P1039" s="1"/>
      <c r="Q1039" s="1"/>
      <c r="R1039" s="1"/>
      <c r="S1039" s="1"/>
      <c r="T1039" s="1"/>
    </row>
    <row r="1040" spans="1:20" ht="9.75" customHeight="1">
      <c r="A1040" s="1"/>
      <c r="B1040" s="1"/>
      <c r="C1040" s="1"/>
      <c r="D1040" s="1"/>
      <c r="E1040" s="1"/>
      <c r="F1040" s="1"/>
      <c r="G1040" s="1"/>
      <c r="H1040" s="1"/>
      <c r="I1040" s="1"/>
      <c r="J1040" s="1"/>
      <c r="K1040" s="1"/>
      <c r="L1040" s="1"/>
      <c r="M1040" s="1"/>
      <c r="N1040" s="1"/>
      <c r="O1040" s="1"/>
      <c r="P1040" s="1"/>
      <c r="Q1040" s="1"/>
      <c r="R1040" s="1"/>
      <c r="S1040" s="1"/>
      <c r="T1040" s="1"/>
    </row>
    <row r="1041" spans="1:20" ht="9.75" customHeight="1">
      <c r="A1041" s="1"/>
      <c r="B1041" s="1"/>
      <c r="C1041" s="1"/>
      <c r="D1041" s="1"/>
      <c r="E1041" s="1"/>
      <c r="F1041" s="1"/>
      <c r="G1041" s="1"/>
      <c r="H1041" s="1"/>
      <c r="I1041" s="1"/>
      <c r="J1041" s="1"/>
      <c r="K1041" s="1"/>
      <c r="L1041" s="1"/>
      <c r="M1041" s="1"/>
      <c r="N1041" s="1"/>
      <c r="O1041" s="1"/>
      <c r="P1041" s="1"/>
      <c r="Q1041" s="1"/>
      <c r="R1041" s="1"/>
      <c r="S1041" s="1"/>
      <c r="T1041" s="1"/>
    </row>
    <row r="1042" spans="1:20" ht="9.75" customHeight="1">
      <c r="A1042" s="1"/>
      <c r="B1042" s="1"/>
      <c r="C1042" s="1"/>
      <c r="D1042" s="1"/>
      <c r="E1042" s="1"/>
      <c r="F1042" s="1"/>
      <c r="G1042" s="1"/>
      <c r="H1042" s="1"/>
      <c r="I1042" s="1"/>
      <c r="J1042" s="1"/>
      <c r="K1042" s="1"/>
      <c r="L1042" s="1"/>
      <c r="M1042" s="1"/>
      <c r="N1042" s="1"/>
      <c r="O1042" s="1"/>
      <c r="P1042" s="1"/>
      <c r="Q1042" s="1"/>
      <c r="R1042" s="1"/>
      <c r="S1042" s="1"/>
      <c r="T1042" s="1"/>
    </row>
    <row r="1043" spans="1:20" ht="9.75" customHeight="1">
      <c r="A1043" s="1"/>
      <c r="B1043" s="1"/>
      <c r="C1043" s="1"/>
      <c r="D1043" s="1"/>
      <c r="E1043" s="1"/>
      <c r="F1043" s="1"/>
      <c r="G1043" s="1"/>
      <c r="H1043" s="1"/>
      <c r="I1043" s="1"/>
      <c r="J1043" s="1"/>
      <c r="K1043" s="1"/>
      <c r="L1043" s="1"/>
      <c r="M1043" s="1"/>
      <c r="N1043" s="1"/>
      <c r="O1043" s="1"/>
      <c r="P1043" s="1"/>
      <c r="Q1043" s="1"/>
      <c r="R1043" s="1"/>
      <c r="S1043" s="1"/>
      <c r="T1043" s="1"/>
    </row>
    <row r="1044" spans="1:20" ht="9.75" customHeight="1">
      <c r="A1044" s="1"/>
      <c r="B1044" s="1"/>
      <c r="C1044" s="1"/>
      <c r="D1044" s="1"/>
      <c r="E1044" s="1"/>
      <c r="F1044" s="1"/>
      <c r="G1044" s="1"/>
      <c r="H1044" s="1"/>
      <c r="I1044" s="1"/>
      <c r="J1044" s="1"/>
      <c r="K1044" s="1"/>
      <c r="L1044" s="1"/>
      <c r="M1044" s="1"/>
      <c r="N1044" s="1"/>
      <c r="O1044" s="1"/>
      <c r="P1044" s="1"/>
      <c r="Q1044" s="1"/>
      <c r="R1044" s="1"/>
      <c r="S1044" s="1"/>
      <c r="T1044" s="1"/>
    </row>
    <row r="1045" spans="1:20" ht="9.75" customHeight="1">
      <c r="A1045" s="1"/>
      <c r="B1045" s="1"/>
      <c r="C1045" s="1"/>
      <c r="D1045" s="1"/>
      <c r="E1045" s="1"/>
      <c r="F1045" s="1"/>
      <c r="G1045" s="1"/>
      <c r="H1045" s="1"/>
      <c r="I1045" s="1"/>
      <c r="J1045" s="1"/>
      <c r="K1045" s="1"/>
      <c r="L1045" s="1"/>
      <c r="M1045" s="1"/>
      <c r="N1045" s="1"/>
      <c r="O1045" s="1"/>
      <c r="P1045" s="1"/>
      <c r="Q1045" s="1"/>
      <c r="R1045" s="1"/>
      <c r="S1045" s="1"/>
      <c r="T1045" s="1"/>
    </row>
    <row r="1046" spans="1:20" ht="9.75" customHeight="1">
      <c r="A1046" s="1"/>
      <c r="B1046" s="1"/>
      <c r="C1046" s="1"/>
      <c r="D1046" s="1"/>
      <c r="E1046" s="1"/>
      <c r="F1046" s="1"/>
      <c r="G1046" s="1"/>
      <c r="H1046" s="1"/>
      <c r="I1046" s="1"/>
      <c r="J1046" s="1"/>
      <c r="K1046" s="1"/>
      <c r="L1046" s="1"/>
      <c r="M1046" s="1"/>
      <c r="N1046" s="1"/>
      <c r="O1046" s="1"/>
      <c r="P1046" s="1"/>
      <c r="Q1046" s="1"/>
      <c r="R1046" s="1"/>
      <c r="S1046" s="1"/>
      <c r="T1046" s="1"/>
    </row>
    <row r="1047" spans="1:20" ht="9.75" customHeight="1">
      <c r="A1047" s="1"/>
      <c r="B1047" s="1"/>
      <c r="C1047" s="1"/>
      <c r="D1047" s="1"/>
      <c r="E1047" s="1"/>
      <c r="F1047" s="1"/>
      <c r="G1047" s="1"/>
      <c r="H1047" s="1"/>
      <c r="I1047" s="1"/>
      <c r="J1047" s="1"/>
      <c r="K1047" s="1"/>
      <c r="L1047" s="1"/>
      <c r="M1047" s="1"/>
      <c r="N1047" s="1"/>
      <c r="O1047" s="1"/>
      <c r="P1047" s="1"/>
      <c r="Q1047" s="1"/>
      <c r="R1047" s="1"/>
      <c r="S1047" s="1"/>
      <c r="T1047" s="1"/>
    </row>
    <row r="1048" spans="1:20" ht="9.75" customHeight="1">
      <c r="A1048" s="1"/>
      <c r="B1048" s="1"/>
      <c r="C1048" s="1"/>
      <c r="D1048" s="1"/>
      <c r="E1048" s="1"/>
      <c r="F1048" s="1"/>
      <c r="G1048" s="1"/>
      <c r="H1048" s="1"/>
      <c r="I1048" s="1"/>
      <c r="J1048" s="1"/>
      <c r="K1048" s="1"/>
      <c r="L1048" s="1"/>
      <c r="M1048" s="1"/>
      <c r="N1048" s="1"/>
      <c r="O1048" s="1"/>
      <c r="P1048" s="1"/>
      <c r="Q1048" s="1"/>
      <c r="R1048" s="1"/>
      <c r="S1048" s="1"/>
      <c r="T1048" s="1"/>
    </row>
    <row r="1049" spans="1:20" ht="9.75" customHeight="1">
      <c r="A1049" s="1"/>
      <c r="B1049" s="1"/>
      <c r="C1049" s="1"/>
      <c r="D1049" s="1"/>
      <c r="E1049" s="1"/>
      <c r="F1049" s="1"/>
      <c r="G1049" s="1"/>
      <c r="H1049" s="1"/>
      <c r="I1049" s="1"/>
      <c r="J1049" s="1"/>
      <c r="K1049" s="1"/>
      <c r="L1049" s="1"/>
      <c r="M1049" s="1"/>
      <c r="N1049" s="1"/>
      <c r="O1049" s="1"/>
      <c r="P1049" s="1"/>
      <c r="Q1049" s="1"/>
      <c r="R1049" s="1"/>
      <c r="S1049" s="1"/>
      <c r="T1049" s="1"/>
    </row>
    <row r="1050" spans="1:20" ht="9.75" customHeight="1">
      <c r="A1050" s="1"/>
      <c r="B1050" s="1"/>
      <c r="C1050" s="1"/>
      <c r="D1050" s="1"/>
      <c r="E1050" s="1"/>
      <c r="F1050" s="1"/>
      <c r="G1050" s="1"/>
      <c r="H1050" s="1"/>
      <c r="I1050" s="1"/>
      <c r="J1050" s="1"/>
      <c r="K1050" s="1"/>
      <c r="L1050" s="1"/>
      <c r="M1050" s="1"/>
      <c r="N1050" s="1"/>
      <c r="O1050" s="1"/>
      <c r="P1050" s="1"/>
      <c r="Q1050" s="1"/>
      <c r="R1050" s="1"/>
      <c r="S1050" s="1"/>
      <c r="T1050" s="1"/>
    </row>
    <row r="1051" spans="1:20" ht="9.75" customHeight="1">
      <c r="A1051" s="1"/>
      <c r="B1051" s="1"/>
      <c r="C1051" s="1"/>
      <c r="D1051" s="1"/>
      <c r="E1051" s="1"/>
      <c r="F1051" s="1"/>
      <c r="G1051" s="1"/>
      <c r="H1051" s="1"/>
      <c r="I1051" s="1"/>
      <c r="J1051" s="1"/>
      <c r="K1051" s="1"/>
      <c r="L1051" s="1"/>
      <c r="M1051" s="1"/>
      <c r="N1051" s="1"/>
      <c r="O1051" s="1"/>
      <c r="P1051" s="1"/>
      <c r="Q1051" s="1"/>
      <c r="R1051" s="1"/>
      <c r="S1051" s="1"/>
      <c r="T1051" s="1"/>
    </row>
    <row r="1052" spans="1:20" ht="9.75" customHeight="1">
      <c r="A1052" s="1"/>
      <c r="B1052" s="1"/>
      <c r="C1052" s="1"/>
      <c r="D1052" s="1"/>
      <c r="E1052" s="1"/>
      <c r="F1052" s="1"/>
      <c r="G1052" s="1"/>
      <c r="H1052" s="1"/>
      <c r="I1052" s="1"/>
      <c r="J1052" s="1"/>
      <c r="K1052" s="1"/>
      <c r="L1052" s="1"/>
      <c r="M1052" s="1"/>
      <c r="N1052" s="1"/>
      <c r="O1052" s="1"/>
      <c r="P1052" s="1"/>
      <c r="Q1052" s="1"/>
      <c r="R1052" s="1"/>
      <c r="S1052" s="1"/>
      <c r="T1052" s="1"/>
    </row>
    <row r="1053" spans="1:20" ht="9.75" customHeight="1">
      <c r="A1053" s="1"/>
      <c r="B1053" s="1"/>
      <c r="C1053" s="1"/>
      <c r="D1053" s="1"/>
      <c r="E1053" s="1"/>
      <c r="F1053" s="1"/>
      <c r="G1053" s="1"/>
      <c r="H1053" s="1"/>
      <c r="I1053" s="1"/>
      <c r="J1053" s="1"/>
      <c r="K1053" s="1"/>
      <c r="L1053" s="1"/>
      <c r="M1053" s="1"/>
      <c r="N1053" s="1"/>
      <c r="O1053" s="1"/>
      <c r="P1053" s="1"/>
      <c r="Q1053" s="1"/>
      <c r="R1053" s="1"/>
      <c r="S1053" s="1"/>
      <c r="T1053" s="1"/>
    </row>
    <row r="1054" spans="1:20" ht="9.75" customHeight="1">
      <c r="A1054" s="1"/>
      <c r="B1054" s="1"/>
      <c r="C1054" s="1"/>
      <c r="D1054" s="1"/>
      <c r="E1054" s="1"/>
      <c r="F1054" s="1"/>
      <c r="G1054" s="1"/>
      <c r="H1054" s="1"/>
      <c r="I1054" s="1"/>
      <c r="J1054" s="1"/>
      <c r="K1054" s="1"/>
      <c r="L1054" s="1"/>
      <c r="M1054" s="1"/>
      <c r="N1054" s="1"/>
      <c r="O1054" s="1"/>
      <c r="P1054" s="1"/>
      <c r="Q1054" s="1"/>
      <c r="R1054" s="1"/>
      <c r="S1054" s="1"/>
      <c r="T1054" s="1"/>
    </row>
    <row r="1055" spans="1:20" ht="9.75" customHeight="1">
      <c r="A1055" s="1"/>
      <c r="B1055" s="1"/>
      <c r="C1055" s="1"/>
      <c r="D1055" s="1"/>
      <c r="E1055" s="1"/>
      <c r="F1055" s="1"/>
      <c r="G1055" s="1"/>
      <c r="H1055" s="1"/>
      <c r="I1055" s="1"/>
      <c r="J1055" s="1"/>
      <c r="K1055" s="1"/>
      <c r="L1055" s="1"/>
      <c r="M1055" s="1"/>
      <c r="N1055" s="1"/>
      <c r="O1055" s="1"/>
      <c r="P1055" s="1"/>
      <c r="Q1055" s="1"/>
      <c r="R1055" s="1"/>
      <c r="S1055" s="1"/>
      <c r="T1055" s="1"/>
    </row>
    <row r="1056" spans="1:20" ht="9.75" customHeight="1">
      <c r="A1056" s="1"/>
      <c r="B1056" s="1"/>
      <c r="C1056" s="1"/>
      <c r="D1056" s="1"/>
      <c r="E1056" s="1"/>
      <c r="F1056" s="1"/>
      <c r="G1056" s="1"/>
      <c r="H1056" s="1"/>
      <c r="I1056" s="1"/>
      <c r="J1056" s="1"/>
      <c r="K1056" s="1"/>
      <c r="L1056" s="1"/>
      <c r="M1056" s="1"/>
      <c r="N1056" s="1"/>
      <c r="O1056" s="1"/>
      <c r="P1056" s="1"/>
      <c r="Q1056" s="1"/>
      <c r="R1056" s="1"/>
      <c r="S1056" s="1"/>
      <c r="T1056" s="1"/>
    </row>
    <row r="1057" spans="1:20" ht="9.75" customHeight="1">
      <c r="A1057" s="1"/>
      <c r="B1057" s="1"/>
      <c r="C1057" s="1"/>
      <c r="D1057" s="1"/>
      <c r="E1057" s="1"/>
      <c r="F1057" s="1"/>
      <c r="G1057" s="1"/>
      <c r="H1057" s="1"/>
      <c r="I1057" s="1"/>
      <c r="J1057" s="1"/>
      <c r="K1057" s="1"/>
      <c r="L1057" s="1"/>
      <c r="M1057" s="1"/>
      <c r="N1057" s="1"/>
      <c r="O1057" s="1"/>
      <c r="P1057" s="1"/>
      <c r="Q1057" s="1"/>
      <c r="R1057" s="1"/>
      <c r="S1057" s="1"/>
      <c r="T1057" s="1"/>
    </row>
    <row r="1058" spans="1:20" ht="9.75" customHeight="1">
      <c r="A1058" s="1"/>
      <c r="B1058" s="1"/>
      <c r="C1058" s="1"/>
      <c r="D1058" s="1"/>
      <c r="E1058" s="1"/>
      <c r="F1058" s="1"/>
      <c r="G1058" s="1"/>
      <c r="H1058" s="1"/>
      <c r="I1058" s="1"/>
      <c r="J1058" s="1"/>
      <c r="K1058" s="1"/>
      <c r="L1058" s="1"/>
      <c r="M1058" s="1"/>
      <c r="N1058" s="1"/>
      <c r="O1058" s="1"/>
      <c r="P1058" s="1"/>
      <c r="Q1058" s="1"/>
      <c r="R1058" s="1"/>
      <c r="S1058" s="1"/>
      <c r="T1058" s="1"/>
    </row>
    <row r="1059" spans="1:20" ht="9.75" customHeight="1">
      <c r="A1059" s="1"/>
      <c r="B1059" s="1"/>
      <c r="C1059" s="1"/>
      <c r="D1059" s="1"/>
      <c r="E1059" s="1"/>
      <c r="F1059" s="1"/>
      <c r="G1059" s="1"/>
      <c r="H1059" s="1"/>
      <c r="I1059" s="1"/>
      <c r="J1059" s="1"/>
      <c r="K1059" s="1"/>
      <c r="L1059" s="1"/>
      <c r="M1059" s="1"/>
      <c r="N1059" s="1"/>
      <c r="O1059" s="1"/>
      <c r="P1059" s="1"/>
      <c r="Q1059" s="1"/>
      <c r="R1059" s="1"/>
      <c r="S1059" s="1"/>
      <c r="T1059" s="1"/>
    </row>
    <row r="1060" spans="1:20" ht="9.75" customHeight="1">
      <c r="A1060" s="1"/>
      <c r="B1060" s="1"/>
      <c r="C1060" s="1"/>
      <c r="D1060" s="1"/>
      <c r="E1060" s="1"/>
      <c r="F1060" s="1"/>
      <c r="G1060" s="1"/>
      <c r="H1060" s="1"/>
      <c r="I1060" s="1"/>
      <c r="J1060" s="1"/>
      <c r="K1060" s="1"/>
      <c r="L1060" s="1"/>
      <c r="M1060" s="1"/>
      <c r="N1060" s="1"/>
      <c r="O1060" s="1"/>
      <c r="P1060" s="1"/>
      <c r="Q1060" s="1"/>
      <c r="R1060" s="1"/>
      <c r="S1060" s="1"/>
      <c r="T1060" s="1"/>
    </row>
    <row r="1061" spans="1:20" ht="9.75" customHeight="1">
      <c r="A1061" s="1"/>
      <c r="B1061" s="1"/>
      <c r="C1061" s="1"/>
      <c r="D1061" s="1"/>
      <c r="E1061" s="1"/>
      <c r="F1061" s="1"/>
      <c r="G1061" s="1"/>
      <c r="H1061" s="1"/>
      <c r="I1061" s="1"/>
      <c r="J1061" s="1"/>
      <c r="K1061" s="1"/>
      <c r="L1061" s="1"/>
      <c r="M1061" s="1"/>
      <c r="N1061" s="1"/>
      <c r="O1061" s="1"/>
      <c r="P1061" s="1"/>
      <c r="Q1061" s="1"/>
      <c r="R1061" s="1"/>
      <c r="S1061" s="1"/>
      <c r="T1061" s="1"/>
    </row>
    <row r="1062" spans="1:20" ht="9.75" customHeight="1">
      <c r="A1062" s="1"/>
      <c r="B1062" s="1"/>
      <c r="C1062" s="1"/>
      <c r="D1062" s="1"/>
      <c r="E1062" s="1"/>
      <c r="F1062" s="1"/>
      <c r="G1062" s="1"/>
      <c r="H1062" s="1"/>
      <c r="I1062" s="1"/>
      <c r="J1062" s="1"/>
      <c r="K1062" s="1"/>
      <c r="L1062" s="1"/>
      <c r="M1062" s="1"/>
      <c r="N1062" s="1"/>
      <c r="O1062" s="1"/>
      <c r="P1062" s="1"/>
      <c r="Q1062" s="1"/>
      <c r="R1062" s="1"/>
      <c r="S1062" s="1"/>
      <c r="T1062" s="1"/>
    </row>
    <row r="1063" spans="1:20" ht="9.75" customHeight="1">
      <c r="A1063" s="1"/>
      <c r="B1063" s="1"/>
      <c r="C1063" s="1"/>
      <c r="D1063" s="1"/>
      <c r="E1063" s="1"/>
      <c r="F1063" s="1"/>
      <c r="G1063" s="1"/>
      <c r="H1063" s="1"/>
      <c r="I1063" s="1"/>
      <c r="J1063" s="1"/>
      <c r="K1063" s="1"/>
      <c r="L1063" s="1"/>
      <c r="M1063" s="1"/>
      <c r="N1063" s="1"/>
      <c r="O1063" s="1"/>
      <c r="P1063" s="1"/>
      <c r="Q1063" s="1"/>
      <c r="R1063" s="1"/>
      <c r="S1063" s="1"/>
      <c r="T1063" s="1"/>
    </row>
    <row r="1064" spans="1:20" ht="9.75" customHeight="1">
      <c r="A1064" s="1"/>
      <c r="B1064" s="1"/>
      <c r="C1064" s="1"/>
      <c r="D1064" s="1"/>
      <c r="E1064" s="1"/>
      <c r="F1064" s="1"/>
      <c r="G1064" s="1"/>
      <c r="H1064" s="1"/>
      <c r="I1064" s="1"/>
      <c r="J1064" s="1"/>
      <c r="K1064" s="1"/>
      <c r="L1064" s="1"/>
      <c r="M1064" s="1"/>
      <c r="N1064" s="1"/>
      <c r="O1064" s="1"/>
      <c r="P1064" s="1"/>
      <c r="Q1064" s="1"/>
      <c r="R1064" s="1"/>
      <c r="S1064" s="1"/>
      <c r="T1064" s="1"/>
    </row>
    <row r="1065" spans="1:20" ht="9.75" customHeight="1">
      <c r="A1065" s="1"/>
      <c r="B1065" s="1"/>
      <c r="C1065" s="1"/>
      <c r="D1065" s="1"/>
      <c r="E1065" s="1"/>
      <c r="F1065" s="1"/>
      <c r="G1065" s="1"/>
      <c r="H1065" s="1"/>
      <c r="I1065" s="1"/>
      <c r="J1065" s="1"/>
      <c r="K1065" s="1"/>
      <c r="L1065" s="1"/>
      <c r="M1065" s="1"/>
      <c r="N1065" s="1"/>
      <c r="O1065" s="1"/>
      <c r="P1065" s="1"/>
      <c r="Q1065" s="1"/>
      <c r="R1065" s="1"/>
      <c r="S1065" s="1"/>
      <c r="T1065" s="1"/>
    </row>
    <row r="1066" spans="1:20" ht="9.75" customHeight="1">
      <c r="A1066" s="1"/>
      <c r="B1066" s="1"/>
      <c r="C1066" s="1"/>
      <c r="D1066" s="1"/>
      <c r="E1066" s="1"/>
      <c r="F1066" s="1"/>
      <c r="G1066" s="1"/>
      <c r="H1066" s="1"/>
      <c r="I1066" s="1"/>
      <c r="J1066" s="1"/>
      <c r="K1066" s="1"/>
      <c r="L1066" s="1"/>
      <c r="M1066" s="1"/>
      <c r="N1066" s="1"/>
      <c r="O1066" s="1"/>
      <c r="P1066" s="1"/>
      <c r="Q1066" s="1"/>
      <c r="R1066" s="1"/>
      <c r="S1066" s="1"/>
      <c r="T1066" s="1"/>
    </row>
    <row r="1067" spans="1:20" ht="9.75" customHeight="1">
      <c r="A1067" s="1"/>
      <c r="B1067" s="1"/>
      <c r="C1067" s="1"/>
      <c r="D1067" s="1"/>
      <c r="E1067" s="1"/>
      <c r="F1067" s="1"/>
      <c r="G1067" s="1"/>
      <c r="H1067" s="1"/>
      <c r="I1067" s="1"/>
      <c r="J1067" s="1"/>
      <c r="K1067" s="1"/>
      <c r="L1067" s="1"/>
      <c r="M1067" s="1"/>
      <c r="N1067" s="1"/>
      <c r="O1067" s="1"/>
      <c r="P1067" s="1"/>
      <c r="Q1067" s="1"/>
      <c r="R1067" s="1"/>
      <c r="S1067" s="1"/>
      <c r="T1067" s="1"/>
    </row>
    <row r="1068" spans="1:20" ht="9.75" customHeight="1">
      <c r="A1068" s="1"/>
      <c r="B1068" s="1"/>
      <c r="C1068" s="1"/>
      <c r="D1068" s="1"/>
      <c r="E1068" s="1"/>
      <c r="F1068" s="1"/>
      <c r="G1068" s="1"/>
      <c r="H1068" s="1"/>
      <c r="I1068" s="1"/>
      <c r="J1068" s="1"/>
      <c r="K1068" s="1"/>
      <c r="L1068" s="1"/>
      <c r="M1068" s="1"/>
      <c r="N1068" s="1"/>
      <c r="O1068" s="1"/>
      <c r="P1068" s="1"/>
      <c r="Q1068" s="1"/>
      <c r="R1068" s="1"/>
      <c r="S1068" s="1"/>
      <c r="T1068" s="1"/>
    </row>
    <row r="1069" spans="1:20" ht="9.75" customHeight="1">
      <c r="A1069" s="1"/>
      <c r="B1069" s="1"/>
      <c r="C1069" s="1"/>
      <c r="D1069" s="1"/>
      <c r="E1069" s="1"/>
      <c r="F1069" s="1"/>
      <c r="G1069" s="1"/>
      <c r="H1069" s="1"/>
      <c r="I1069" s="1"/>
      <c r="J1069" s="1"/>
      <c r="K1069" s="1"/>
      <c r="L1069" s="1"/>
      <c r="M1069" s="1"/>
      <c r="N1069" s="1"/>
      <c r="O1069" s="1"/>
      <c r="P1069" s="1"/>
      <c r="Q1069" s="1"/>
      <c r="R1069" s="1"/>
      <c r="S1069" s="1"/>
      <c r="T1069" s="1"/>
    </row>
    <row r="1070" spans="1:20" ht="9.75" customHeight="1">
      <c r="A1070" s="1"/>
      <c r="B1070" s="1"/>
      <c r="C1070" s="1"/>
      <c r="D1070" s="1"/>
      <c r="E1070" s="1"/>
      <c r="F1070" s="1"/>
      <c r="G1070" s="1"/>
      <c r="H1070" s="1"/>
      <c r="I1070" s="1"/>
      <c r="J1070" s="1"/>
      <c r="K1070" s="1"/>
      <c r="L1070" s="1"/>
      <c r="M1070" s="1"/>
      <c r="N1070" s="1"/>
      <c r="O1070" s="1"/>
      <c r="P1070" s="1"/>
      <c r="Q1070" s="1"/>
      <c r="R1070" s="1"/>
      <c r="S1070" s="1"/>
      <c r="T1070" s="1"/>
    </row>
    <row r="1071" spans="1:20" ht="9.75" customHeight="1">
      <c r="A1071" s="1"/>
      <c r="B1071" s="1"/>
      <c r="C1071" s="1"/>
      <c r="D1071" s="1"/>
      <c r="E1071" s="1"/>
      <c r="F1071" s="1"/>
      <c r="G1071" s="1"/>
      <c r="H1071" s="1"/>
      <c r="I1071" s="1"/>
      <c r="J1071" s="1"/>
      <c r="K1071" s="1"/>
      <c r="L1071" s="1"/>
      <c r="M1071" s="1"/>
      <c r="N1071" s="1"/>
      <c r="O1071" s="1"/>
      <c r="P1071" s="1"/>
      <c r="Q1071" s="1"/>
      <c r="R1071" s="1"/>
      <c r="S1071" s="1"/>
      <c r="T1071" s="1"/>
    </row>
    <row r="1072" spans="1:20" ht="9.75" customHeight="1">
      <c r="A1072" s="1"/>
      <c r="B1072" s="1"/>
      <c r="C1072" s="1"/>
      <c r="D1072" s="1"/>
      <c r="E1072" s="1"/>
      <c r="F1072" s="1"/>
      <c r="G1072" s="1"/>
      <c r="H1072" s="1"/>
      <c r="I1072" s="1"/>
      <c r="J1072" s="1"/>
      <c r="K1072" s="1"/>
      <c r="L1072" s="1"/>
      <c r="M1072" s="1"/>
      <c r="N1072" s="1"/>
      <c r="O1072" s="1"/>
      <c r="P1072" s="1"/>
      <c r="Q1072" s="1"/>
      <c r="R1072" s="1"/>
      <c r="S1072" s="1"/>
      <c r="T1072" s="1"/>
    </row>
    <row r="1073" spans="1:20" ht="9.75" customHeight="1">
      <c r="A1073" s="1"/>
      <c r="B1073" s="1"/>
      <c r="C1073" s="1"/>
      <c r="D1073" s="1"/>
      <c r="E1073" s="1"/>
      <c r="F1073" s="1"/>
      <c r="G1073" s="1"/>
      <c r="H1073" s="1"/>
      <c r="I1073" s="1"/>
      <c r="J1073" s="1"/>
      <c r="K1073" s="1"/>
      <c r="L1073" s="1"/>
      <c r="M1073" s="1"/>
      <c r="N1073" s="1"/>
      <c r="O1073" s="1"/>
      <c r="P1073" s="1"/>
      <c r="Q1073" s="1"/>
      <c r="R1073" s="1"/>
      <c r="S1073" s="1"/>
      <c r="T1073" s="1"/>
    </row>
    <row r="1074" spans="1:20" ht="9.75" customHeight="1">
      <c r="A1074" s="1"/>
      <c r="B1074" s="1"/>
      <c r="C1074" s="1"/>
      <c r="D1074" s="1"/>
      <c r="E1074" s="1"/>
      <c r="F1074" s="1"/>
      <c r="G1074" s="1"/>
      <c r="H1074" s="1"/>
      <c r="I1074" s="1"/>
      <c r="J1074" s="1"/>
      <c r="K1074" s="1"/>
      <c r="L1074" s="1"/>
      <c r="M1074" s="1"/>
      <c r="N1074" s="1"/>
      <c r="O1074" s="1"/>
      <c r="P1074" s="1"/>
      <c r="Q1074" s="1"/>
      <c r="R1074" s="1"/>
      <c r="S1074" s="1"/>
      <c r="T1074" s="1"/>
    </row>
    <row r="1075" spans="1:20" ht="9.75" customHeight="1">
      <c r="A1075" s="1"/>
      <c r="B1075" s="1"/>
      <c r="C1075" s="1"/>
      <c r="D1075" s="1"/>
      <c r="E1075" s="1"/>
      <c r="F1075" s="1"/>
      <c r="G1075" s="1"/>
      <c r="H1075" s="1"/>
      <c r="I1075" s="1"/>
      <c r="J1075" s="1"/>
      <c r="K1075" s="1"/>
      <c r="L1075" s="1"/>
      <c r="M1075" s="1"/>
      <c r="N1075" s="1"/>
      <c r="O1075" s="1"/>
      <c r="P1075" s="1"/>
      <c r="Q1075" s="1"/>
      <c r="R1075" s="1"/>
      <c r="S1075" s="1"/>
      <c r="T1075" s="1"/>
    </row>
    <row r="1076" spans="1:20" ht="9.75" customHeight="1">
      <c r="A1076" s="1"/>
      <c r="B1076" s="1"/>
      <c r="C1076" s="1"/>
      <c r="D1076" s="1"/>
      <c r="E1076" s="1"/>
      <c r="F1076" s="1"/>
      <c r="G1076" s="1"/>
      <c r="H1076" s="1"/>
      <c r="I1076" s="1"/>
      <c r="J1076" s="1"/>
      <c r="K1076" s="1"/>
      <c r="L1076" s="1"/>
      <c r="M1076" s="1"/>
      <c r="N1076" s="1"/>
      <c r="O1076" s="1"/>
      <c r="P1076" s="1"/>
      <c r="Q1076" s="1"/>
      <c r="R1076" s="1"/>
      <c r="S1076" s="1"/>
      <c r="T1076" s="1"/>
    </row>
    <row r="1077" spans="1:20" ht="9.75" customHeight="1">
      <c r="A1077" s="1"/>
      <c r="B1077" s="1"/>
      <c r="C1077" s="1"/>
      <c r="D1077" s="1"/>
      <c r="E1077" s="1"/>
      <c r="F1077" s="1"/>
      <c r="G1077" s="1"/>
      <c r="H1077" s="1"/>
      <c r="I1077" s="1"/>
      <c r="J1077" s="1"/>
      <c r="K1077" s="1"/>
      <c r="L1077" s="1"/>
      <c r="M1077" s="1"/>
      <c r="N1077" s="1"/>
      <c r="O1077" s="1"/>
      <c r="P1077" s="1"/>
      <c r="Q1077" s="1"/>
      <c r="R1077" s="1"/>
      <c r="S1077" s="1"/>
      <c r="T1077" s="1"/>
    </row>
    <row r="1078" spans="1:20" ht="9.75" customHeight="1">
      <c r="A1078" s="1"/>
      <c r="B1078" s="1"/>
      <c r="C1078" s="1"/>
      <c r="D1078" s="1"/>
      <c r="E1078" s="1"/>
      <c r="F1078" s="1"/>
      <c r="G1078" s="1"/>
      <c r="H1078" s="1"/>
      <c r="I1078" s="1"/>
      <c r="J1078" s="1"/>
      <c r="K1078" s="1"/>
      <c r="L1078" s="1"/>
      <c r="M1078" s="1"/>
      <c r="N1078" s="1"/>
      <c r="O1078" s="1"/>
      <c r="P1078" s="1"/>
      <c r="Q1078" s="1"/>
      <c r="R1078" s="1"/>
      <c r="S1078" s="1"/>
      <c r="T1078" s="1"/>
    </row>
    <row r="1079" spans="1:20" ht="9.75" customHeight="1">
      <c r="A1079" s="1"/>
      <c r="B1079" s="1"/>
      <c r="C1079" s="1"/>
      <c r="D1079" s="1"/>
      <c r="E1079" s="1"/>
      <c r="F1079" s="1"/>
      <c r="G1079" s="1"/>
      <c r="H1079" s="1"/>
      <c r="I1079" s="1"/>
      <c r="J1079" s="1"/>
      <c r="K1079" s="1"/>
      <c r="L1079" s="1"/>
      <c r="M1079" s="1"/>
      <c r="N1079" s="1"/>
      <c r="O1079" s="1"/>
      <c r="P1079" s="1"/>
      <c r="Q1079" s="1"/>
      <c r="R1079" s="1"/>
      <c r="S1079" s="1"/>
      <c r="T1079" s="1"/>
    </row>
    <row r="1080" spans="1:20" ht="9.75" customHeight="1">
      <c r="A1080" s="1"/>
      <c r="B1080" s="1"/>
      <c r="C1080" s="1"/>
      <c r="D1080" s="1"/>
      <c r="E1080" s="1"/>
      <c r="F1080" s="1"/>
      <c r="G1080" s="1"/>
      <c r="H1080" s="1"/>
      <c r="I1080" s="1"/>
      <c r="J1080" s="1"/>
      <c r="K1080" s="1"/>
      <c r="L1080" s="1"/>
      <c r="M1080" s="1"/>
      <c r="N1080" s="1"/>
      <c r="O1080" s="1"/>
      <c r="P1080" s="1"/>
      <c r="Q1080" s="1"/>
      <c r="R1080" s="1"/>
      <c r="S1080" s="1"/>
      <c r="T1080" s="1"/>
    </row>
    <row r="1081" spans="1:20" ht="9.75" customHeight="1">
      <c r="A1081" s="1"/>
      <c r="B1081" s="1"/>
      <c r="C1081" s="1"/>
      <c r="D1081" s="1"/>
      <c r="E1081" s="1"/>
      <c r="F1081" s="1"/>
      <c r="G1081" s="1"/>
      <c r="H1081" s="1"/>
      <c r="I1081" s="1"/>
      <c r="J1081" s="1"/>
      <c r="K1081" s="1"/>
      <c r="L1081" s="1"/>
      <c r="M1081" s="1"/>
      <c r="N1081" s="1"/>
      <c r="O1081" s="1"/>
      <c r="P1081" s="1"/>
      <c r="Q1081" s="1"/>
      <c r="R1081" s="1"/>
      <c r="S1081" s="1"/>
      <c r="T1081" s="1"/>
    </row>
    <row r="1082" spans="1:20" ht="9.75" customHeight="1">
      <c r="A1082" s="1"/>
      <c r="B1082" s="1"/>
      <c r="C1082" s="1"/>
      <c r="D1082" s="1"/>
      <c r="E1082" s="1"/>
      <c r="F1082" s="1"/>
      <c r="G1082" s="1"/>
      <c r="H1082" s="1"/>
      <c r="I1082" s="1"/>
      <c r="J1082" s="1"/>
      <c r="K1082" s="1"/>
      <c r="L1082" s="1"/>
      <c r="M1082" s="1"/>
      <c r="N1082" s="1"/>
      <c r="O1082" s="1"/>
      <c r="P1082" s="1"/>
      <c r="Q1082" s="1"/>
      <c r="R1082" s="1"/>
      <c r="S1082" s="1"/>
      <c r="T1082" s="1"/>
    </row>
    <row r="1083" spans="1:20" ht="9.75" customHeight="1">
      <c r="A1083" s="1"/>
      <c r="B1083" s="1"/>
      <c r="C1083" s="1"/>
      <c r="D1083" s="1"/>
      <c r="E1083" s="1"/>
      <c r="F1083" s="1"/>
      <c r="G1083" s="1"/>
      <c r="H1083" s="1"/>
      <c r="I1083" s="1"/>
      <c r="J1083" s="1"/>
      <c r="K1083" s="1"/>
      <c r="L1083" s="1"/>
      <c r="M1083" s="1"/>
      <c r="N1083" s="1"/>
      <c r="O1083" s="1"/>
      <c r="P1083" s="1"/>
      <c r="Q1083" s="1"/>
      <c r="R1083" s="1"/>
      <c r="S1083" s="1"/>
      <c r="T1083" s="1"/>
    </row>
    <row r="1084" spans="1:20" ht="9.75" customHeight="1">
      <c r="A1084" s="1"/>
      <c r="B1084" s="1"/>
      <c r="C1084" s="1"/>
      <c r="D1084" s="1"/>
      <c r="E1084" s="1"/>
      <c r="F1084" s="1"/>
      <c r="G1084" s="1"/>
      <c r="H1084" s="1"/>
      <c r="I1084" s="1"/>
      <c r="J1084" s="1"/>
      <c r="K1084" s="1"/>
      <c r="L1084" s="1"/>
      <c r="M1084" s="1"/>
      <c r="N1084" s="1"/>
      <c r="O1084" s="1"/>
      <c r="P1084" s="1"/>
      <c r="Q1084" s="1"/>
      <c r="R1084" s="1"/>
      <c r="S1084" s="1"/>
      <c r="T1084" s="1"/>
    </row>
    <row r="1085" spans="1:20" ht="9.75" customHeight="1">
      <c r="A1085" s="1"/>
      <c r="B1085" s="1"/>
      <c r="C1085" s="1"/>
      <c r="D1085" s="1"/>
      <c r="E1085" s="1"/>
      <c r="F1085" s="1"/>
      <c r="G1085" s="1"/>
      <c r="H1085" s="1"/>
      <c r="I1085" s="1"/>
      <c r="J1085" s="1"/>
      <c r="K1085" s="1"/>
      <c r="L1085" s="1"/>
      <c r="M1085" s="1"/>
      <c r="N1085" s="1"/>
      <c r="O1085" s="1"/>
      <c r="P1085" s="1"/>
      <c r="Q1085" s="1"/>
      <c r="R1085" s="1"/>
      <c r="S1085" s="1"/>
      <c r="T1085" s="1"/>
    </row>
    <row r="1086" spans="1:20" ht="9.75" customHeight="1">
      <c r="A1086" s="1"/>
      <c r="B1086" s="1"/>
      <c r="C1086" s="1"/>
      <c r="D1086" s="1"/>
      <c r="E1086" s="1"/>
      <c r="F1086" s="1"/>
      <c r="G1086" s="1"/>
      <c r="H1086" s="1"/>
      <c r="I1086" s="1"/>
      <c r="J1086" s="1"/>
      <c r="K1086" s="1"/>
      <c r="L1086" s="1"/>
      <c r="M1086" s="1"/>
      <c r="N1086" s="1"/>
      <c r="O1086" s="1"/>
      <c r="P1086" s="1"/>
      <c r="Q1086" s="1"/>
      <c r="R1086" s="1"/>
      <c r="S1086" s="1"/>
      <c r="T1086" s="1"/>
    </row>
    <row r="1087" spans="1:20" ht="9.75" customHeight="1">
      <c r="A1087" s="1"/>
      <c r="B1087" s="1"/>
      <c r="C1087" s="1"/>
      <c r="D1087" s="1"/>
      <c r="E1087" s="1"/>
      <c r="F1087" s="1"/>
      <c r="G1087" s="1"/>
      <c r="H1087" s="1"/>
      <c r="I1087" s="1"/>
      <c r="J1087" s="1"/>
      <c r="K1087" s="1"/>
      <c r="L1087" s="1"/>
      <c r="M1087" s="1"/>
      <c r="N1087" s="1"/>
      <c r="O1087" s="1"/>
      <c r="P1087" s="1"/>
      <c r="Q1087" s="1"/>
      <c r="R1087" s="1"/>
      <c r="S1087" s="1"/>
      <c r="T1087" s="1"/>
    </row>
    <row r="1088" spans="1:20" ht="9.75" customHeight="1">
      <c r="A1088" s="1"/>
      <c r="B1088" s="1"/>
      <c r="C1088" s="1"/>
      <c r="D1088" s="1"/>
      <c r="E1088" s="1"/>
      <c r="F1088" s="1"/>
      <c r="G1088" s="1"/>
      <c r="H1088" s="1"/>
      <c r="I1088" s="1"/>
      <c r="J1088" s="1"/>
      <c r="K1088" s="1"/>
      <c r="L1088" s="1"/>
      <c r="M1088" s="1"/>
      <c r="N1088" s="1"/>
      <c r="O1088" s="1"/>
      <c r="P1088" s="1"/>
      <c r="Q1088" s="1"/>
      <c r="R1088" s="1"/>
      <c r="S1088" s="1"/>
      <c r="T1088" s="1"/>
    </row>
    <row r="1089" spans="1:20" ht="9.75" customHeight="1">
      <c r="A1089" s="1"/>
      <c r="B1089" s="1"/>
      <c r="C1089" s="1"/>
      <c r="D1089" s="1"/>
      <c r="E1089" s="1"/>
      <c r="F1089" s="1"/>
      <c r="G1089" s="1"/>
      <c r="H1089" s="1"/>
      <c r="I1089" s="1"/>
      <c r="J1089" s="1"/>
      <c r="K1089" s="1"/>
      <c r="L1089" s="1"/>
      <c r="M1089" s="1"/>
      <c r="N1089" s="1"/>
      <c r="O1089" s="1"/>
      <c r="P1089" s="1"/>
      <c r="Q1089" s="1"/>
      <c r="R1089" s="1"/>
      <c r="S1089" s="1"/>
      <c r="T1089" s="1"/>
    </row>
    <row r="1090" spans="1:20" ht="9.75" customHeight="1">
      <c r="A1090" s="1"/>
      <c r="B1090" s="1"/>
      <c r="C1090" s="1"/>
      <c r="D1090" s="1"/>
      <c r="E1090" s="1"/>
      <c r="F1090" s="1"/>
      <c r="G1090" s="1"/>
      <c r="H1090" s="1"/>
      <c r="I1090" s="1"/>
      <c r="J1090" s="1"/>
      <c r="K1090" s="1"/>
      <c r="L1090" s="1"/>
      <c r="M1090" s="1"/>
      <c r="N1090" s="1"/>
      <c r="O1090" s="1"/>
      <c r="P1090" s="1"/>
      <c r="Q1090" s="1"/>
      <c r="R1090" s="1"/>
      <c r="S1090" s="1"/>
      <c r="T1090" s="1"/>
    </row>
    <row r="1091" spans="1:20" ht="9.75" customHeight="1">
      <c r="A1091" s="1"/>
      <c r="B1091" s="1"/>
      <c r="C1091" s="1"/>
      <c r="D1091" s="1"/>
      <c r="E1091" s="1"/>
      <c r="F1091" s="1"/>
      <c r="G1091" s="1"/>
      <c r="H1091" s="1"/>
      <c r="I1091" s="1"/>
      <c r="J1091" s="1"/>
      <c r="K1091" s="1"/>
      <c r="L1091" s="1"/>
      <c r="M1091" s="1"/>
      <c r="N1091" s="1"/>
      <c r="O1091" s="1"/>
      <c r="P1091" s="1"/>
      <c r="Q1091" s="1"/>
      <c r="R1091" s="1"/>
      <c r="S1091" s="1"/>
      <c r="T1091" s="1"/>
    </row>
    <row r="1092" spans="1:20" ht="9.75" customHeight="1">
      <c r="A1092" s="1"/>
      <c r="B1092" s="1"/>
      <c r="C1092" s="1"/>
      <c r="D1092" s="1"/>
      <c r="E1092" s="1"/>
      <c r="F1092" s="1"/>
      <c r="G1092" s="1"/>
      <c r="H1092" s="1"/>
      <c r="I1092" s="1"/>
      <c r="J1092" s="1"/>
      <c r="K1092" s="1"/>
      <c r="L1092" s="1"/>
      <c r="M1092" s="1"/>
      <c r="N1092" s="1"/>
      <c r="O1092" s="1"/>
      <c r="P1092" s="1"/>
      <c r="Q1092" s="1"/>
      <c r="R1092" s="1"/>
      <c r="S1092" s="1"/>
      <c r="T1092" s="1"/>
    </row>
    <row r="1093" spans="1:20" ht="9.75" customHeight="1">
      <c r="A1093" s="1"/>
      <c r="B1093" s="1"/>
      <c r="C1093" s="1"/>
      <c r="D1093" s="1"/>
      <c r="E1093" s="1"/>
      <c r="F1093" s="1"/>
      <c r="G1093" s="1"/>
      <c r="H1093" s="1"/>
      <c r="I1093" s="1"/>
      <c r="J1093" s="1"/>
      <c r="K1093" s="1"/>
      <c r="L1093" s="1"/>
      <c r="M1093" s="1"/>
      <c r="N1093" s="1"/>
      <c r="O1093" s="1"/>
      <c r="P1093" s="1"/>
      <c r="Q1093" s="1"/>
      <c r="R1093" s="1"/>
      <c r="S1093" s="1"/>
      <c r="T1093" s="1"/>
    </row>
    <row r="1094" spans="1:20" ht="9.75" customHeight="1">
      <c r="A1094" s="1"/>
      <c r="B1094" s="1"/>
      <c r="C1094" s="1"/>
      <c r="D1094" s="1"/>
      <c r="E1094" s="1"/>
      <c r="F1094" s="1"/>
      <c r="G1094" s="1"/>
      <c r="H1094" s="1"/>
      <c r="I1094" s="1"/>
      <c r="J1094" s="1"/>
      <c r="K1094" s="1"/>
      <c r="L1094" s="1"/>
      <c r="M1094" s="1"/>
      <c r="N1094" s="1"/>
      <c r="O1094" s="1"/>
      <c r="P1094" s="1"/>
      <c r="Q1094" s="1"/>
      <c r="R1094" s="1"/>
      <c r="S1094" s="1"/>
      <c r="T1094" s="1"/>
    </row>
    <row r="1095" spans="1:20" ht="9.75" customHeight="1">
      <c r="A1095" s="1"/>
      <c r="B1095" s="1"/>
      <c r="C1095" s="1"/>
      <c r="D1095" s="1"/>
      <c r="E1095" s="1"/>
      <c r="F1095" s="1"/>
      <c r="G1095" s="1"/>
      <c r="H1095" s="1"/>
      <c r="I1095" s="1"/>
      <c r="J1095" s="1"/>
      <c r="K1095" s="1"/>
      <c r="L1095" s="1"/>
      <c r="M1095" s="1"/>
      <c r="N1095" s="1"/>
      <c r="O1095" s="1"/>
      <c r="P1095" s="1"/>
      <c r="Q1095" s="1"/>
      <c r="R1095" s="1"/>
      <c r="S1095" s="1"/>
      <c r="T1095" s="1"/>
    </row>
    <row r="1096" spans="1:20" ht="9.75" customHeight="1">
      <c r="A1096" s="1"/>
      <c r="B1096" s="1"/>
      <c r="C1096" s="1"/>
      <c r="D1096" s="1"/>
      <c r="E1096" s="1"/>
      <c r="F1096" s="1"/>
      <c r="G1096" s="1"/>
      <c r="H1096" s="1"/>
      <c r="I1096" s="1"/>
      <c r="J1096" s="1"/>
      <c r="K1096" s="1"/>
      <c r="L1096" s="1"/>
      <c r="M1096" s="1"/>
      <c r="N1096" s="1"/>
      <c r="O1096" s="1"/>
      <c r="P1096" s="1"/>
      <c r="Q1096" s="1"/>
      <c r="R1096" s="1"/>
      <c r="S1096" s="1"/>
      <c r="T1096" s="1"/>
    </row>
    <row r="1097" spans="1:20" ht="9.75" customHeight="1">
      <c r="A1097" s="1"/>
      <c r="B1097" s="1"/>
      <c r="C1097" s="1"/>
      <c r="D1097" s="1"/>
      <c r="E1097" s="1"/>
      <c r="F1097" s="1"/>
      <c r="G1097" s="1"/>
      <c r="H1097" s="1"/>
      <c r="I1097" s="1"/>
      <c r="J1097" s="1"/>
      <c r="K1097" s="1"/>
      <c r="L1097" s="1"/>
      <c r="M1097" s="1"/>
      <c r="N1097" s="1"/>
      <c r="O1097" s="1"/>
      <c r="P1097" s="1"/>
      <c r="Q1097" s="1"/>
      <c r="R1097" s="1"/>
      <c r="S1097" s="1"/>
      <c r="T1097" s="1"/>
    </row>
    <row r="1098" spans="1:20" ht="9.75" customHeight="1">
      <c r="A1098" s="1"/>
      <c r="B1098" s="1"/>
      <c r="C1098" s="1"/>
      <c r="D1098" s="1"/>
      <c r="E1098" s="1"/>
      <c r="F1098" s="1"/>
      <c r="G1098" s="1"/>
      <c r="H1098" s="1"/>
      <c r="I1098" s="1"/>
      <c r="J1098" s="1"/>
      <c r="K1098" s="1"/>
      <c r="L1098" s="1"/>
      <c r="M1098" s="1"/>
      <c r="N1098" s="1"/>
      <c r="O1098" s="1"/>
      <c r="P1098" s="1"/>
      <c r="Q1098" s="1"/>
      <c r="R1098" s="1"/>
      <c r="S1098" s="1"/>
      <c r="T1098" s="1"/>
    </row>
    <row r="1099" spans="1:20" ht="9.75" customHeight="1">
      <c r="A1099" s="1"/>
      <c r="B1099" s="1"/>
      <c r="C1099" s="1"/>
      <c r="D1099" s="1"/>
      <c r="E1099" s="1"/>
      <c r="F1099" s="1"/>
      <c r="G1099" s="1"/>
      <c r="H1099" s="1"/>
      <c r="I1099" s="1"/>
      <c r="J1099" s="1"/>
      <c r="K1099" s="1"/>
      <c r="L1099" s="1"/>
      <c r="M1099" s="1"/>
      <c r="N1099" s="1"/>
      <c r="O1099" s="1"/>
      <c r="P1099" s="1"/>
      <c r="Q1099" s="1"/>
      <c r="R1099" s="1"/>
      <c r="S1099" s="1"/>
      <c r="T1099" s="1"/>
    </row>
    <row r="1100" spans="1:20" ht="9.75" customHeight="1">
      <c r="A1100" s="1"/>
      <c r="B1100" s="1"/>
      <c r="C1100" s="1"/>
      <c r="D1100" s="1"/>
      <c r="E1100" s="1"/>
      <c r="F1100" s="1"/>
      <c r="G1100" s="1"/>
      <c r="H1100" s="1"/>
      <c r="I1100" s="1"/>
      <c r="J1100" s="1"/>
      <c r="K1100" s="1"/>
      <c r="L1100" s="1"/>
      <c r="M1100" s="1"/>
      <c r="N1100" s="1"/>
      <c r="O1100" s="1"/>
      <c r="P1100" s="1"/>
      <c r="Q1100" s="1"/>
      <c r="R1100" s="1"/>
      <c r="S1100" s="1"/>
      <c r="T1100" s="1"/>
    </row>
    <row r="1101" spans="1:20" ht="9.75" customHeight="1">
      <c r="A1101" s="1"/>
      <c r="B1101" s="1"/>
      <c r="C1101" s="1"/>
      <c r="D1101" s="1"/>
      <c r="E1101" s="1"/>
      <c r="F1101" s="1"/>
      <c r="G1101" s="1"/>
      <c r="H1101" s="1"/>
      <c r="I1101" s="1"/>
      <c r="J1101" s="1"/>
      <c r="K1101" s="1"/>
      <c r="L1101" s="1"/>
      <c r="M1101" s="1"/>
      <c r="N1101" s="1"/>
      <c r="O1101" s="1"/>
      <c r="P1101" s="1"/>
      <c r="Q1101" s="1"/>
      <c r="R1101" s="1"/>
      <c r="S1101" s="1"/>
      <c r="T1101" s="1"/>
    </row>
    <row r="1102" spans="1:20" ht="9.75" customHeight="1">
      <c r="A1102" s="1"/>
      <c r="B1102" s="1"/>
      <c r="C1102" s="1"/>
      <c r="D1102" s="1"/>
      <c r="E1102" s="1"/>
      <c r="F1102" s="1"/>
      <c r="G1102" s="1"/>
      <c r="H1102" s="1"/>
      <c r="I1102" s="1"/>
      <c r="J1102" s="1"/>
      <c r="K1102" s="1"/>
      <c r="L1102" s="1"/>
      <c r="M1102" s="1"/>
      <c r="N1102" s="1"/>
      <c r="O1102" s="1"/>
      <c r="P1102" s="1"/>
      <c r="Q1102" s="1"/>
      <c r="R1102" s="1"/>
      <c r="S1102" s="1"/>
      <c r="T1102" s="1"/>
    </row>
    <row r="1103" spans="1:20" ht="9.75" customHeight="1">
      <c r="A1103" s="1"/>
      <c r="B1103" s="1"/>
      <c r="C1103" s="1"/>
      <c r="D1103" s="1"/>
      <c r="E1103" s="1"/>
      <c r="F1103" s="1"/>
      <c r="G1103" s="1"/>
      <c r="H1103" s="1"/>
      <c r="I1103" s="1"/>
      <c r="J1103" s="1"/>
      <c r="K1103" s="1"/>
      <c r="L1103" s="1"/>
      <c r="M1103" s="1"/>
      <c r="N1103" s="1"/>
      <c r="O1103" s="1"/>
      <c r="P1103" s="1"/>
      <c r="Q1103" s="1"/>
      <c r="R1103" s="1"/>
      <c r="S1103" s="1"/>
      <c r="T1103" s="1"/>
    </row>
    <row r="1104" spans="1:20" ht="9.75" customHeight="1">
      <c r="A1104" s="1"/>
      <c r="B1104" s="1"/>
      <c r="C1104" s="1"/>
      <c r="D1104" s="1"/>
      <c r="E1104" s="1"/>
      <c r="F1104" s="1"/>
      <c r="G1104" s="1"/>
      <c r="H1104" s="1"/>
      <c r="I1104" s="1"/>
      <c r="J1104" s="1"/>
      <c r="K1104" s="1"/>
      <c r="L1104" s="1"/>
      <c r="M1104" s="1"/>
      <c r="N1104" s="1"/>
      <c r="O1104" s="1"/>
      <c r="P1104" s="1"/>
      <c r="Q1104" s="1"/>
      <c r="R1104" s="1"/>
      <c r="S1104" s="1"/>
      <c r="T1104" s="1"/>
    </row>
    <row r="1105" spans="1:20" ht="9.75" customHeight="1">
      <c r="A1105" s="1"/>
      <c r="B1105" s="1"/>
      <c r="C1105" s="1"/>
      <c r="D1105" s="1"/>
      <c r="E1105" s="1"/>
      <c r="F1105" s="1"/>
      <c r="G1105" s="1"/>
      <c r="H1105" s="1"/>
      <c r="I1105" s="1"/>
      <c r="J1105" s="1"/>
      <c r="K1105" s="1"/>
      <c r="L1105" s="1"/>
      <c r="M1105" s="1"/>
      <c r="N1105" s="1"/>
      <c r="O1105" s="1"/>
      <c r="P1105" s="1"/>
      <c r="Q1105" s="1"/>
      <c r="R1105" s="1"/>
      <c r="S1105" s="1"/>
      <c r="T1105" s="1"/>
    </row>
    <row r="1106" spans="1:20" ht="9.75" customHeight="1">
      <c r="A1106" s="1"/>
      <c r="B1106" s="1"/>
      <c r="C1106" s="1"/>
      <c r="D1106" s="1"/>
      <c r="E1106" s="1"/>
      <c r="F1106" s="1"/>
      <c r="G1106" s="1"/>
      <c r="H1106" s="1"/>
      <c r="I1106" s="1"/>
      <c r="J1106" s="1"/>
      <c r="K1106" s="1"/>
      <c r="L1106" s="1"/>
      <c r="M1106" s="1"/>
      <c r="N1106" s="1"/>
      <c r="O1106" s="1"/>
      <c r="P1106" s="1"/>
      <c r="Q1106" s="1"/>
      <c r="R1106" s="1"/>
      <c r="S1106" s="1"/>
      <c r="T1106" s="1"/>
    </row>
    <row r="1107" spans="1:20" ht="9.75" customHeight="1">
      <c r="A1107" s="1"/>
      <c r="B1107" s="1"/>
      <c r="C1107" s="1"/>
      <c r="D1107" s="1"/>
      <c r="E1107" s="1"/>
      <c r="F1107" s="1"/>
      <c r="G1107" s="1"/>
      <c r="H1107" s="1"/>
      <c r="I1107" s="1"/>
      <c r="J1107" s="1"/>
      <c r="K1107" s="1"/>
      <c r="L1107" s="1"/>
      <c r="M1107" s="1"/>
      <c r="N1107" s="1"/>
      <c r="O1107" s="1"/>
      <c r="P1107" s="1"/>
      <c r="Q1107" s="1"/>
      <c r="R1107" s="1"/>
      <c r="S1107" s="1"/>
      <c r="T1107" s="1"/>
    </row>
    <row r="1108" spans="1:20" ht="9.75" customHeight="1">
      <c r="A1108" s="1"/>
      <c r="B1108" s="1"/>
      <c r="C1108" s="1"/>
      <c r="D1108" s="1"/>
      <c r="E1108" s="1"/>
      <c r="F1108" s="1"/>
      <c r="G1108" s="1"/>
      <c r="H1108" s="1"/>
      <c r="I1108" s="1"/>
      <c r="J1108" s="1"/>
      <c r="K1108" s="1"/>
      <c r="L1108" s="1"/>
      <c r="M1108" s="1"/>
      <c r="N1108" s="1"/>
      <c r="O1108" s="1"/>
      <c r="P1108" s="1"/>
      <c r="Q1108" s="1"/>
      <c r="R1108" s="1"/>
      <c r="S1108" s="1"/>
      <c r="T1108" s="1"/>
    </row>
    <row r="1109" spans="1:20" ht="9.75" customHeight="1">
      <c r="A1109" s="1"/>
      <c r="B1109" s="1"/>
      <c r="C1109" s="1"/>
      <c r="D1109" s="1"/>
      <c r="E1109" s="1"/>
      <c r="F1109" s="1"/>
      <c r="G1109" s="1"/>
      <c r="H1109" s="1"/>
      <c r="I1109" s="1"/>
      <c r="J1109" s="1"/>
      <c r="K1109" s="1"/>
      <c r="L1109" s="1"/>
      <c r="M1109" s="1"/>
      <c r="N1109" s="1"/>
      <c r="O1109" s="1"/>
      <c r="P1109" s="1"/>
      <c r="Q1109" s="1"/>
      <c r="R1109" s="1"/>
      <c r="S1109" s="1"/>
      <c r="T1109" s="1"/>
    </row>
    <row r="1110" spans="1:20" ht="9.75" customHeight="1">
      <c r="A1110" s="1"/>
      <c r="B1110" s="1"/>
      <c r="C1110" s="1"/>
      <c r="D1110" s="1"/>
      <c r="E1110" s="1"/>
      <c r="F1110" s="1"/>
      <c r="G1110" s="1"/>
      <c r="H1110" s="1"/>
      <c r="I1110" s="1"/>
      <c r="J1110" s="1"/>
      <c r="K1110" s="1"/>
      <c r="L1110" s="1"/>
      <c r="M1110" s="1"/>
      <c r="N1110" s="1"/>
      <c r="O1110" s="1"/>
      <c r="P1110" s="1"/>
      <c r="Q1110" s="1"/>
      <c r="R1110" s="1"/>
      <c r="S1110" s="1"/>
      <c r="T1110" s="1"/>
    </row>
    <row r="1111" spans="1:20" ht="9.75" customHeight="1">
      <c r="A1111" s="1"/>
      <c r="B1111" s="1"/>
      <c r="C1111" s="1"/>
      <c r="D1111" s="1"/>
      <c r="E1111" s="1"/>
      <c r="F1111" s="1"/>
      <c r="G1111" s="1"/>
      <c r="H1111" s="1"/>
      <c r="I1111" s="1"/>
      <c r="J1111" s="1"/>
      <c r="K1111" s="1"/>
      <c r="L1111" s="1"/>
      <c r="M1111" s="1"/>
      <c r="N1111" s="1"/>
      <c r="O1111" s="1"/>
      <c r="P1111" s="1"/>
      <c r="Q1111" s="1"/>
      <c r="R1111" s="1"/>
      <c r="S1111" s="1"/>
      <c r="T1111" s="1"/>
    </row>
    <row r="1112" spans="1:20" ht="9.75" customHeight="1">
      <c r="A1112" s="1"/>
      <c r="B1112" s="1"/>
      <c r="C1112" s="1"/>
      <c r="D1112" s="1"/>
      <c r="E1112" s="1"/>
      <c r="F1112" s="1"/>
      <c r="G1112" s="1"/>
      <c r="H1112" s="1"/>
      <c r="I1112" s="1"/>
      <c r="J1112" s="1"/>
      <c r="K1112" s="1"/>
      <c r="L1112" s="1"/>
      <c r="M1112" s="1"/>
      <c r="N1112" s="1"/>
      <c r="O1112" s="1"/>
      <c r="P1112" s="1"/>
      <c r="Q1112" s="1"/>
      <c r="R1112" s="1"/>
      <c r="S1112" s="1"/>
      <c r="T1112" s="1"/>
    </row>
    <row r="1113" spans="1:20" ht="9.75" customHeight="1">
      <c r="A1113" s="1"/>
      <c r="B1113" s="1"/>
      <c r="C1113" s="1"/>
      <c r="D1113" s="1"/>
      <c r="E1113" s="1"/>
      <c r="F1113" s="1"/>
      <c r="G1113" s="1"/>
      <c r="H1113" s="1"/>
      <c r="I1113" s="1"/>
      <c r="J1113" s="1"/>
      <c r="K1113" s="1"/>
      <c r="L1113" s="1"/>
      <c r="M1113" s="1"/>
      <c r="N1113" s="1"/>
      <c r="O1113" s="1"/>
      <c r="P1113" s="1"/>
      <c r="Q1113" s="1"/>
      <c r="R1113" s="1"/>
      <c r="S1113" s="1"/>
      <c r="T1113" s="1"/>
    </row>
    <row r="1114" spans="1:20" ht="9.75" customHeight="1">
      <c r="A1114" s="1"/>
      <c r="B1114" s="1"/>
      <c r="C1114" s="1"/>
      <c r="D1114" s="1"/>
      <c r="E1114" s="1"/>
      <c r="F1114" s="1"/>
      <c r="G1114" s="1"/>
      <c r="H1114" s="1"/>
      <c r="I1114" s="1"/>
      <c r="J1114" s="1"/>
      <c r="K1114" s="1"/>
      <c r="L1114" s="1"/>
      <c r="M1114" s="1"/>
      <c r="N1114" s="1"/>
      <c r="O1114" s="1"/>
      <c r="P1114" s="1"/>
      <c r="Q1114" s="1"/>
      <c r="R1114" s="1"/>
      <c r="S1114" s="1"/>
      <c r="T1114" s="1"/>
    </row>
    <row r="1115" spans="1:20" ht="9.75" customHeight="1">
      <c r="A1115" s="1"/>
      <c r="B1115" s="1"/>
      <c r="C1115" s="1"/>
      <c r="D1115" s="1"/>
      <c r="E1115" s="1"/>
      <c r="F1115" s="1"/>
      <c r="G1115" s="1"/>
      <c r="H1115" s="1"/>
      <c r="I1115" s="1"/>
      <c r="J1115" s="1"/>
      <c r="K1115" s="1"/>
      <c r="L1115" s="1"/>
      <c r="M1115" s="1"/>
      <c r="N1115" s="1"/>
      <c r="O1115" s="1"/>
      <c r="P1115" s="1"/>
      <c r="Q1115" s="1"/>
      <c r="R1115" s="1"/>
      <c r="S1115" s="1"/>
      <c r="T1115" s="1"/>
    </row>
    <row r="1116" spans="1:20" ht="9.75" customHeight="1">
      <c r="A1116" s="1"/>
      <c r="B1116" s="1"/>
      <c r="C1116" s="1"/>
      <c r="D1116" s="1"/>
      <c r="E1116" s="1"/>
      <c r="F1116" s="1"/>
      <c r="G1116" s="1"/>
      <c r="H1116" s="1"/>
      <c r="I1116" s="1"/>
      <c r="J1116" s="1"/>
      <c r="K1116" s="1"/>
      <c r="L1116" s="1"/>
      <c r="M1116" s="1"/>
      <c r="N1116" s="1"/>
      <c r="O1116" s="1"/>
      <c r="P1116" s="1"/>
      <c r="Q1116" s="1"/>
      <c r="R1116" s="1"/>
      <c r="S1116" s="1"/>
      <c r="T1116" s="1"/>
    </row>
    <row r="1117" spans="1:20" ht="9.75" customHeight="1">
      <c r="A1117" s="1"/>
      <c r="B1117" s="1"/>
      <c r="C1117" s="1"/>
      <c r="D1117" s="1"/>
      <c r="E1117" s="1"/>
      <c r="F1117" s="1"/>
      <c r="G1117" s="1"/>
      <c r="H1117" s="1"/>
      <c r="I1117" s="1"/>
      <c r="J1117" s="1"/>
      <c r="K1117" s="1"/>
      <c r="L1117" s="1"/>
      <c r="M1117" s="1"/>
      <c r="N1117" s="1"/>
      <c r="O1117" s="1"/>
      <c r="P1117" s="1"/>
      <c r="Q1117" s="1"/>
      <c r="R1117" s="1"/>
      <c r="S1117" s="1"/>
      <c r="T1117" s="1"/>
    </row>
    <row r="1118" spans="1:20" ht="9.75" customHeight="1">
      <c r="A1118" s="1"/>
      <c r="B1118" s="1"/>
      <c r="C1118" s="1"/>
      <c r="D1118" s="1"/>
      <c r="E1118" s="1"/>
      <c r="F1118" s="1"/>
      <c r="G1118" s="1"/>
      <c r="H1118" s="1"/>
      <c r="I1118" s="1"/>
      <c r="J1118" s="1"/>
      <c r="K1118" s="1"/>
      <c r="L1118" s="1"/>
      <c r="M1118" s="1"/>
      <c r="N1118" s="1"/>
      <c r="O1118" s="1"/>
      <c r="P1118" s="1"/>
      <c r="Q1118" s="1"/>
      <c r="R1118" s="1"/>
      <c r="S1118" s="1"/>
      <c r="T1118" s="1"/>
    </row>
    <row r="1119" spans="1:20" ht="9.75" customHeight="1">
      <c r="A1119" s="1"/>
      <c r="B1119" s="1"/>
      <c r="C1119" s="1"/>
      <c r="D1119" s="1"/>
      <c r="E1119" s="1"/>
      <c r="F1119" s="1"/>
      <c r="G1119" s="1"/>
      <c r="H1119" s="1"/>
      <c r="I1119" s="1"/>
      <c r="J1119" s="1"/>
      <c r="K1119" s="1"/>
      <c r="L1119" s="1"/>
      <c r="M1119" s="1"/>
      <c r="N1119" s="1"/>
      <c r="O1119" s="1"/>
      <c r="P1119" s="1"/>
      <c r="Q1119" s="1"/>
      <c r="R1119" s="1"/>
      <c r="S1119" s="1"/>
      <c r="T1119" s="1"/>
    </row>
    <row r="1120" spans="1:20" ht="9.75" customHeight="1">
      <c r="A1120" s="1"/>
      <c r="B1120" s="1"/>
      <c r="C1120" s="1"/>
      <c r="D1120" s="1"/>
      <c r="E1120" s="1"/>
      <c r="F1120" s="1"/>
      <c r="G1120" s="1"/>
      <c r="H1120" s="1"/>
      <c r="I1120" s="1"/>
      <c r="J1120" s="1"/>
      <c r="K1120" s="1"/>
      <c r="L1120" s="1"/>
      <c r="M1120" s="1"/>
      <c r="N1120" s="1"/>
      <c r="O1120" s="1"/>
      <c r="P1120" s="1"/>
      <c r="Q1120" s="1"/>
      <c r="R1120" s="1"/>
      <c r="S1120" s="1"/>
      <c r="T1120" s="1"/>
    </row>
    <row r="1121" spans="1:20" ht="9.75" customHeight="1">
      <c r="A1121" s="1"/>
      <c r="B1121" s="1"/>
      <c r="C1121" s="1"/>
      <c r="D1121" s="1"/>
      <c r="E1121" s="1"/>
      <c r="F1121" s="1"/>
      <c r="G1121" s="1"/>
      <c r="H1121" s="1"/>
      <c r="I1121" s="1"/>
      <c r="J1121" s="1"/>
      <c r="K1121" s="1"/>
      <c r="L1121" s="1"/>
      <c r="M1121" s="1"/>
      <c r="N1121" s="1"/>
      <c r="O1121" s="1"/>
      <c r="P1121" s="1"/>
      <c r="Q1121" s="1"/>
      <c r="R1121" s="1"/>
      <c r="S1121" s="1"/>
      <c r="T1121" s="1"/>
    </row>
    <row r="1122" spans="1:20" ht="9.75" customHeight="1">
      <c r="A1122" s="1"/>
      <c r="B1122" s="1"/>
      <c r="C1122" s="1"/>
      <c r="D1122" s="1"/>
      <c r="E1122" s="1"/>
      <c r="F1122" s="1"/>
      <c r="G1122" s="1"/>
      <c r="H1122" s="1"/>
      <c r="I1122" s="1"/>
      <c r="J1122" s="1"/>
      <c r="K1122" s="1"/>
      <c r="L1122" s="1"/>
      <c r="M1122" s="1"/>
      <c r="N1122" s="1"/>
      <c r="O1122" s="1"/>
      <c r="P1122" s="1"/>
      <c r="Q1122" s="1"/>
      <c r="R1122" s="1"/>
      <c r="S1122" s="1"/>
      <c r="T1122" s="1"/>
    </row>
    <row r="1123" spans="1:20" ht="9.75" customHeight="1">
      <c r="A1123" s="1"/>
      <c r="B1123" s="1"/>
      <c r="C1123" s="1"/>
      <c r="D1123" s="1"/>
      <c r="E1123" s="1"/>
      <c r="F1123" s="1"/>
      <c r="G1123" s="1"/>
      <c r="H1123" s="1"/>
      <c r="I1123" s="1"/>
      <c r="J1123" s="1"/>
      <c r="K1123" s="1"/>
      <c r="L1123" s="1"/>
      <c r="M1123" s="1"/>
      <c r="N1123" s="1"/>
      <c r="O1123" s="1"/>
      <c r="P1123" s="1"/>
      <c r="Q1123" s="1"/>
      <c r="R1123" s="1"/>
      <c r="S1123" s="1"/>
      <c r="T1123" s="1"/>
    </row>
    <row r="1124" spans="1:20" ht="9.75" customHeight="1">
      <c r="A1124" s="1"/>
      <c r="B1124" s="1"/>
      <c r="C1124" s="1"/>
      <c r="D1124" s="1"/>
      <c r="E1124" s="1"/>
      <c r="F1124" s="1"/>
      <c r="G1124" s="1"/>
      <c r="H1124" s="1"/>
      <c r="I1124" s="1"/>
      <c r="J1124" s="1"/>
      <c r="K1124" s="1"/>
      <c r="L1124" s="1"/>
      <c r="M1124" s="1"/>
      <c r="N1124" s="1"/>
      <c r="O1124" s="1"/>
      <c r="P1124" s="1"/>
      <c r="Q1124" s="1"/>
      <c r="R1124" s="1"/>
      <c r="S1124" s="1"/>
      <c r="T1124" s="1"/>
    </row>
    <row r="1125" spans="1:20" ht="9.75" customHeight="1">
      <c r="A1125" s="1"/>
      <c r="B1125" s="1"/>
      <c r="C1125" s="1"/>
      <c r="D1125" s="1"/>
      <c r="E1125" s="1"/>
      <c r="F1125" s="1"/>
      <c r="G1125" s="1"/>
      <c r="H1125" s="1"/>
      <c r="I1125" s="1"/>
      <c r="J1125" s="1"/>
      <c r="K1125" s="1"/>
      <c r="L1125" s="1"/>
      <c r="M1125" s="1"/>
      <c r="N1125" s="1"/>
      <c r="O1125" s="1"/>
      <c r="P1125" s="1"/>
      <c r="Q1125" s="1"/>
      <c r="R1125" s="1"/>
      <c r="S1125" s="1"/>
      <c r="T1125" s="1"/>
    </row>
    <row r="1126" spans="1:20" ht="9.75" customHeight="1">
      <c r="A1126" s="1"/>
      <c r="B1126" s="1"/>
      <c r="C1126" s="1"/>
      <c r="D1126" s="1"/>
      <c r="E1126" s="1"/>
      <c r="F1126" s="1"/>
      <c r="G1126" s="1"/>
      <c r="H1126" s="1"/>
      <c r="I1126" s="1"/>
      <c r="J1126" s="1"/>
      <c r="K1126" s="1"/>
      <c r="L1126" s="1"/>
      <c r="M1126" s="1"/>
      <c r="N1126" s="1"/>
      <c r="O1126" s="1"/>
      <c r="P1126" s="1"/>
      <c r="Q1126" s="1"/>
      <c r="R1126" s="1"/>
      <c r="S1126" s="1"/>
      <c r="T1126" s="1"/>
    </row>
    <row r="1127" spans="1:20" ht="9.75" customHeight="1">
      <c r="A1127" s="1"/>
      <c r="B1127" s="1"/>
      <c r="C1127" s="1"/>
      <c r="D1127" s="1"/>
      <c r="E1127" s="1"/>
      <c r="F1127" s="1"/>
      <c r="G1127" s="1"/>
      <c r="H1127" s="1"/>
      <c r="I1127" s="1"/>
      <c r="J1127" s="1"/>
      <c r="K1127" s="1"/>
      <c r="L1127" s="1"/>
      <c r="M1127" s="1"/>
      <c r="N1127" s="1"/>
      <c r="O1127" s="1"/>
      <c r="P1127" s="1"/>
      <c r="Q1127" s="1"/>
      <c r="R1127" s="1"/>
      <c r="S1127" s="1"/>
      <c r="T1127" s="1"/>
    </row>
    <row r="1128" spans="1:20" ht="9.75" customHeight="1">
      <c r="A1128" s="1"/>
      <c r="B1128" s="1"/>
      <c r="C1128" s="1"/>
      <c r="D1128" s="1"/>
      <c r="E1128" s="1"/>
      <c r="F1128" s="1"/>
      <c r="G1128" s="1"/>
      <c r="H1128" s="1"/>
      <c r="I1128" s="1"/>
      <c r="J1128" s="1"/>
      <c r="K1128" s="1"/>
      <c r="L1128" s="1"/>
      <c r="M1128" s="1"/>
      <c r="N1128" s="1"/>
      <c r="O1128" s="1"/>
      <c r="P1128" s="1"/>
      <c r="Q1128" s="1"/>
      <c r="R1128" s="1"/>
      <c r="S1128" s="1"/>
      <c r="T1128" s="1"/>
    </row>
    <row r="1129" spans="1:20" ht="9.75" customHeight="1">
      <c r="A1129" s="1"/>
      <c r="B1129" s="1"/>
      <c r="C1129" s="1"/>
      <c r="D1129" s="1"/>
      <c r="E1129" s="1"/>
      <c r="F1129" s="1"/>
      <c r="G1129" s="1"/>
      <c r="H1129" s="1"/>
      <c r="I1129" s="1"/>
      <c r="J1129" s="1"/>
      <c r="K1129" s="1"/>
      <c r="L1129" s="1"/>
      <c r="M1129" s="1"/>
      <c r="N1129" s="1"/>
      <c r="O1129" s="1"/>
      <c r="P1129" s="1"/>
      <c r="Q1129" s="1"/>
      <c r="R1129" s="1"/>
      <c r="S1129" s="1"/>
      <c r="T1129" s="1"/>
    </row>
    <row r="1130" spans="1:20" ht="9.75" customHeight="1">
      <c r="A1130" s="1"/>
      <c r="B1130" s="1"/>
      <c r="C1130" s="1"/>
      <c r="D1130" s="1"/>
      <c r="E1130" s="1"/>
      <c r="F1130" s="1"/>
      <c r="G1130" s="1"/>
      <c r="H1130" s="1"/>
      <c r="I1130" s="1"/>
      <c r="J1130" s="1"/>
      <c r="K1130" s="1"/>
      <c r="L1130" s="1"/>
      <c r="M1130" s="1"/>
      <c r="N1130" s="1"/>
      <c r="O1130" s="1"/>
      <c r="P1130" s="1"/>
      <c r="Q1130" s="1"/>
      <c r="R1130" s="1"/>
      <c r="S1130" s="1"/>
      <c r="T1130" s="1"/>
    </row>
    <row r="1131" spans="1:20" ht="9.75" customHeight="1">
      <c r="A1131" s="1"/>
      <c r="B1131" s="1"/>
      <c r="C1131" s="1"/>
      <c r="D1131" s="1"/>
      <c r="E1131" s="1"/>
      <c r="F1131" s="1"/>
      <c r="G1131" s="1"/>
      <c r="H1131" s="1"/>
      <c r="I1131" s="1"/>
      <c r="J1131" s="1"/>
      <c r="K1131" s="1"/>
      <c r="L1131" s="1"/>
      <c r="M1131" s="1"/>
      <c r="N1131" s="1"/>
      <c r="O1131" s="1"/>
      <c r="P1131" s="1"/>
      <c r="Q1131" s="1"/>
      <c r="R1131" s="1"/>
      <c r="S1131" s="1"/>
      <c r="T1131" s="1"/>
    </row>
    <row r="1132" spans="1:20" ht="9.75" customHeight="1">
      <c r="A1132" s="1"/>
      <c r="B1132" s="1"/>
      <c r="C1132" s="1"/>
      <c r="D1132" s="1"/>
      <c r="E1132" s="1"/>
      <c r="F1132" s="1"/>
      <c r="G1132" s="1"/>
      <c r="H1132" s="1"/>
      <c r="I1132" s="1"/>
      <c r="J1132" s="1"/>
      <c r="K1132" s="1"/>
      <c r="L1132" s="1"/>
      <c r="M1132" s="1"/>
      <c r="N1132" s="1"/>
      <c r="O1132" s="1"/>
      <c r="P1132" s="1"/>
      <c r="Q1132" s="1"/>
      <c r="R1132" s="1"/>
      <c r="S1132" s="1"/>
      <c r="T1132" s="1"/>
    </row>
    <row r="1133" spans="1:20" ht="9.75" customHeight="1">
      <c r="A1133" s="1"/>
      <c r="B1133" s="1"/>
      <c r="C1133" s="1"/>
      <c r="D1133" s="1"/>
      <c r="E1133" s="1"/>
      <c r="F1133" s="1"/>
      <c r="G1133" s="1"/>
      <c r="H1133" s="1"/>
      <c r="I1133" s="1"/>
      <c r="J1133" s="1"/>
      <c r="K1133" s="1"/>
      <c r="L1133" s="1"/>
      <c r="M1133" s="1"/>
      <c r="N1133" s="1"/>
      <c r="O1133" s="1"/>
      <c r="P1133" s="1"/>
      <c r="Q1133" s="1"/>
      <c r="R1133" s="1"/>
      <c r="S1133" s="1"/>
      <c r="T1133" s="1"/>
    </row>
    <row r="1134" spans="1:20" ht="9.75" customHeight="1">
      <c r="A1134" s="1"/>
      <c r="B1134" s="1"/>
      <c r="C1134" s="1"/>
      <c r="D1134" s="1"/>
      <c r="E1134" s="1"/>
      <c r="F1134" s="1"/>
      <c r="G1134" s="1"/>
      <c r="H1134" s="1"/>
      <c r="I1134" s="1"/>
      <c r="J1134" s="1"/>
      <c r="K1134" s="1"/>
      <c r="L1134" s="1"/>
      <c r="M1134" s="1"/>
      <c r="N1134" s="1"/>
      <c r="O1134" s="1"/>
      <c r="P1134" s="1"/>
      <c r="Q1134" s="1"/>
      <c r="R1134" s="1"/>
      <c r="S1134" s="1"/>
      <c r="T1134" s="1"/>
    </row>
    <row r="1135" spans="1:20" ht="9.75" customHeight="1">
      <c r="A1135" s="1"/>
      <c r="B1135" s="1"/>
      <c r="C1135" s="1"/>
      <c r="D1135" s="1"/>
      <c r="E1135" s="1"/>
      <c r="F1135" s="1"/>
      <c r="G1135" s="1"/>
      <c r="H1135" s="1"/>
      <c r="I1135" s="1"/>
      <c r="J1135" s="1"/>
      <c r="K1135" s="1"/>
      <c r="L1135" s="1"/>
      <c r="M1135" s="1"/>
      <c r="N1135" s="1"/>
      <c r="O1135" s="1"/>
      <c r="P1135" s="1"/>
      <c r="Q1135" s="1"/>
      <c r="R1135" s="1"/>
      <c r="S1135" s="1"/>
      <c r="T1135" s="1"/>
    </row>
    <row r="1136" spans="1:20" ht="9.75" customHeight="1">
      <c r="A1136" s="1"/>
      <c r="B1136" s="1"/>
      <c r="C1136" s="1"/>
      <c r="D1136" s="1"/>
      <c r="E1136" s="1"/>
      <c r="F1136" s="1"/>
      <c r="G1136" s="1"/>
      <c r="H1136" s="1"/>
      <c r="I1136" s="1"/>
      <c r="J1136" s="1"/>
      <c r="K1136" s="1"/>
      <c r="L1136" s="1"/>
      <c r="M1136" s="1"/>
      <c r="N1136" s="1"/>
      <c r="O1136" s="1"/>
      <c r="P1136" s="1"/>
      <c r="Q1136" s="1"/>
      <c r="R1136" s="1"/>
      <c r="S1136" s="1"/>
      <c r="T1136" s="1"/>
    </row>
    <row r="1137" spans="1:20" ht="9.75" customHeight="1">
      <c r="A1137" s="1"/>
      <c r="B1137" s="1"/>
      <c r="C1137" s="1"/>
      <c r="D1137" s="1"/>
      <c r="E1137" s="1"/>
      <c r="F1137" s="1"/>
      <c r="G1137" s="1"/>
      <c r="H1137" s="1"/>
      <c r="I1137" s="1"/>
      <c r="J1137" s="1"/>
      <c r="K1137" s="1"/>
      <c r="L1137" s="1"/>
      <c r="M1137" s="1"/>
      <c r="N1137" s="1"/>
      <c r="O1137" s="1"/>
      <c r="P1137" s="1"/>
      <c r="Q1137" s="1"/>
      <c r="R1137" s="1"/>
      <c r="S1137" s="1"/>
      <c r="T1137" s="1"/>
    </row>
    <row r="1138" spans="1:20" ht="9.75" customHeight="1">
      <c r="A1138" s="1"/>
      <c r="B1138" s="1"/>
      <c r="C1138" s="1"/>
      <c r="D1138" s="1"/>
      <c r="E1138" s="1"/>
      <c r="F1138" s="1"/>
      <c r="G1138" s="1"/>
      <c r="H1138" s="1"/>
      <c r="I1138" s="1"/>
      <c r="J1138" s="1"/>
      <c r="K1138" s="1"/>
      <c r="L1138" s="1"/>
      <c r="M1138" s="1"/>
      <c r="N1138" s="1"/>
      <c r="O1138" s="1"/>
      <c r="P1138" s="1"/>
      <c r="Q1138" s="1"/>
      <c r="R1138" s="1"/>
      <c r="S1138" s="1"/>
      <c r="T1138" s="1"/>
    </row>
    <row r="1139" spans="1:20" ht="9.75" customHeight="1">
      <c r="A1139" s="1"/>
      <c r="B1139" s="1"/>
      <c r="C1139" s="1"/>
      <c r="D1139" s="1"/>
      <c r="E1139" s="1"/>
      <c r="F1139" s="1"/>
      <c r="G1139" s="1"/>
      <c r="H1139" s="1"/>
      <c r="I1139" s="1"/>
      <c r="J1139" s="1"/>
      <c r="K1139" s="1"/>
      <c r="L1139" s="1"/>
      <c r="M1139" s="1"/>
      <c r="N1139" s="1"/>
      <c r="O1139" s="1"/>
      <c r="P1139" s="1"/>
      <c r="Q1139" s="1"/>
      <c r="R1139" s="1"/>
      <c r="S1139" s="1"/>
      <c r="T1139" s="1"/>
    </row>
    <row r="1140" spans="1:20" ht="9.75" customHeight="1">
      <c r="A1140" s="1"/>
      <c r="B1140" s="1"/>
      <c r="C1140" s="1"/>
      <c r="D1140" s="1"/>
      <c r="E1140" s="1"/>
      <c r="F1140" s="1"/>
      <c r="G1140" s="1"/>
      <c r="H1140" s="1"/>
      <c r="I1140" s="1"/>
      <c r="J1140" s="1"/>
      <c r="K1140" s="1"/>
      <c r="L1140" s="1"/>
      <c r="M1140" s="1"/>
      <c r="N1140" s="1"/>
      <c r="O1140" s="1"/>
      <c r="P1140" s="1"/>
      <c r="Q1140" s="1"/>
      <c r="R1140" s="1"/>
      <c r="S1140" s="1"/>
      <c r="T1140" s="1"/>
    </row>
    <row r="1141" spans="1:20" ht="9.75" customHeight="1">
      <c r="A1141" s="1"/>
      <c r="B1141" s="1"/>
      <c r="C1141" s="1"/>
      <c r="D1141" s="1"/>
      <c r="E1141" s="1"/>
      <c r="F1141" s="1"/>
      <c r="G1141" s="1"/>
      <c r="H1141" s="1"/>
      <c r="I1141" s="1"/>
      <c r="J1141" s="1"/>
      <c r="K1141" s="1"/>
      <c r="L1141" s="1"/>
      <c r="M1141" s="1"/>
      <c r="N1141" s="1"/>
      <c r="O1141" s="1"/>
      <c r="P1141" s="1"/>
      <c r="Q1141" s="1"/>
      <c r="R1141" s="1"/>
      <c r="S1141" s="1"/>
      <c r="T1141" s="1"/>
    </row>
    <row r="1142" spans="1:20" ht="9.75" customHeight="1">
      <c r="A1142" s="1"/>
      <c r="B1142" s="1"/>
      <c r="C1142" s="1"/>
      <c r="D1142" s="1"/>
      <c r="E1142" s="1"/>
      <c r="F1142" s="1"/>
      <c r="G1142" s="1"/>
      <c r="H1142" s="1"/>
      <c r="I1142" s="1"/>
      <c r="J1142" s="1"/>
      <c r="K1142" s="1"/>
      <c r="L1142" s="1"/>
      <c r="M1142" s="1"/>
      <c r="N1142" s="1"/>
      <c r="O1142" s="1"/>
      <c r="P1142" s="1"/>
      <c r="Q1142" s="1"/>
      <c r="R1142" s="1"/>
      <c r="S1142" s="1"/>
      <c r="T1142" s="1"/>
    </row>
    <row r="1143" spans="1:20" ht="9.75" customHeight="1">
      <c r="A1143" s="1"/>
      <c r="B1143" s="1"/>
      <c r="C1143" s="1"/>
      <c r="D1143" s="1"/>
      <c r="E1143" s="1"/>
      <c r="F1143" s="1"/>
      <c r="G1143" s="1"/>
      <c r="H1143" s="1"/>
      <c r="I1143" s="1"/>
      <c r="J1143" s="1"/>
      <c r="K1143" s="1"/>
      <c r="L1143" s="1"/>
      <c r="M1143" s="1"/>
      <c r="N1143" s="1"/>
      <c r="O1143" s="1"/>
      <c r="P1143" s="1"/>
      <c r="Q1143" s="1"/>
      <c r="R1143" s="1"/>
      <c r="S1143" s="1"/>
      <c r="T1143" s="1"/>
    </row>
    <row r="1144" spans="1:20" ht="9.75" customHeight="1">
      <c r="A1144" s="1"/>
      <c r="B1144" s="1"/>
      <c r="C1144" s="1"/>
      <c r="D1144" s="1"/>
      <c r="E1144" s="1"/>
      <c r="F1144" s="1"/>
      <c r="G1144" s="1"/>
      <c r="H1144" s="1"/>
      <c r="I1144" s="1"/>
      <c r="J1144" s="1"/>
      <c r="K1144" s="1"/>
      <c r="L1144" s="1"/>
      <c r="M1144" s="1"/>
      <c r="N1144" s="1"/>
      <c r="O1144" s="1"/>
      <c r="P1144" s="1"/>
      <c r="Q1144" s="1"/>
      <c r="R1144" s="1"/>
      <c r="S1144" s="1"/>
      <c r="T1144" s="1"/>
    </row>
    <row r="1145" spans="1:20" ht="9.75" customHeight="1">
      <c r="A1145" s="1"/>
      <c r="B1145" s="1"/>
      <c r="C1145" s="1"/>
      <c r="D1145" s="1"/>
      <c r="E1145" s="1"/>
      <c r="F1145" s="1"/>
      <c r="G1145" s="1"/>
      <c r="H1145" s="1"/>
      <c r="I1145" s="1"/>
      <c r="J1145" s="1"/>
      <c r="K1145" s="1"/>
      <c r="L1145" s="1"/>
      <c r="M1145" s="1"/>
      <c r="N1145" s="1"/>
      <c r="O1145" s="1"/>
      <c r="P1145" s="1"/>
      <c r="Q1145" s="1"/>
      <c r="R1145" s="1"/>
      <c r="S1145" s="1"/>
      <c r="T1145" s="1"/>
    </row>
    <row r="1146" spans="1:20" ht="9.75" customHeight="1">
      <c r="A1146" s="1"/>
      <c r="B1146" s="1"/>
      <c r="C1146" s="1"/>
      <c r="D1146" s="1"/>
      <c r="E1146" s="1"/>
      <c r="F1146" s="1"/>
      <c r="G1146" s="1"/>
      <c r="H1146" s="1"/>
      <c r="I1146" s="1"/>
      <c r="J1146" s="1"/>
      <c r="K1146" s="1"/>
      <c r="L1146" s="1"/>
      <c r="M1146" s="1"/>
      <c r="N1146" s="1"/>
      <c r="O1146" s="1"/>
      <c r="P1146" s="1"/>
      <c r="Q1146" s="1"/>
      <c r="R1146" s="1"/>
      <c r="S1146" s="1"/>
      <c r="T1146" s="1"/>
    </row>
    <row r="1147" spans="1:20" ht="9.75" customHeight="1">
      <c r="A1147" s="1"/>
      <c r="B1147" s="1"/>
      <c r="C1147" s="1"/>
      <c r="D1147" s="1"/>
      <c r="E1147" s="1"/>
      <c r="F1147" s="1"/>
      <c r="G1147" s="1"/>
      <c r="H1147" s="1"/>
      <c r="I1147" s="1"/>
      <c r="J1147" s="1"/>
      <c r="K1147" s="1"/>
      <c r="L1147" s="1"/>
      <c r="M1147" s="1"/>
      <c r="N1147" s="1"/>
      <c r="O1147" s="1"/>
      <c r="P1147" s="1"/>
      <c r="Q1147" s="1"/>
      <c r="R1147" s="1"/>
      <c r="S1147" s="1"/>
      <c r="T1147" s="1"/>
    </row>
    <row r="1148" spans="1:20" ht="9.75" customHeight="1">
      <c r="A1148" s="1"/>
      <c r="B1148" s="1"/>
      <c r="C1148" s="1"/>
      <c r="D1148" s="1"/>
      <c r="E1148" s="1"/>
      <c r="F1148" s="1"/>
      <c r="G1148" s="1"/>
      <c r="H1148" s="1"/>
      <c r="I1148" s="1"/>
      <c r="J1148" s="1"/>
      <c r="K1148" s="1"/>
      <c r="L1148" s="1"/>
      <c r="M1148" s="1"/>
      <c r="N1148" s="1"/>
      <c r="O1148" s="1"/>
      <c r="P1148" s="1"/>
      <c r="Q1148" s="1"/>
      <c r="R1148" s="1"/>
      <c r="S1148" s="1"/>
      <c r="T1148" s="1"/>
    </row>
    <row r="1149" spans="1:20" ht="9.75" customHeight="1">
      <c r="A1149" s="1"/>
      <c r="B1149" s="1"/>
      <c r="C1149" s="1"/>
      <c r="D1149" s="1"/>
      <c r="E1149" s="1"/>
      <c r="F1149" s="1"/>
      <c r="G1149" s="1"/>
      <c r="H1149" s="1"/>
      <c r="I1149" s="1"/>
      <c r="J1149" s="1"/>
      <c r="K1149" s="1"/>
      <c r="L1149" s="1"/>
      <c r="M1149" s="1"/>
      <c r="N1149" s="1"/>
      <c r="O1149" s="1"/>
      <c r="P1149" s="1"/>
      <c r="Q1149" s="1"/>
      <c r="R1149" s="1"/>
      <c r="S1149" s="1"/>
      <c r="T1149" s="1"/>
    </row>
    <row r="1150" spans="1:20" ht="9.75" customHeight="1">
      <c r="A1150" s="1"/>
      <c r="B1150" s="1"/>
      <c r="C1150" s="1"/>
      <c r="D1150" s="1"/>
      <c r="E1150" s="1"/>
      <c r="F1150" s="1"/>
      <c r="G1150" s="1"/>
      <c r="H1150" s="1"/>
      <c r="I1150" s="1"/>
      <c r="J1150" s="1"/>
      <c r="K1150" s="1"/>
      <c r="L1150" s="1"/>
      <c r="M1150" s="1"/>
      <c r="N1150" s="1"/>
      <c r="O1150" s="1"/>
      <c r="P1150" s="1"/>
      <c r="Q1150" s="1"/>
      <c r="R1150" s="1"/>
      <c r="S1150" s="1"/>
      <c r="T1150" s="1"/>
    </row>
    <row r="1151" spans="1:20" ht="9.75" customHeight="1">
      <c r="A1151" s="1"/>
      <c r="B1151" s="1"/>
      <c r="C1151" s="1"/>
      <c r="D1151" s="1"/>
      <c r="E1151" s="1"/>
      <c r="F1151" s="1"/>
      <c r="G1151" s="1"/>
      <c r="H1151" s="1"/>
      <c r="I1151" s="1"/>
      <c r="J1151" s="1"/>
      <c r="K1151" s="1"/>
      <c r="L1151" s="1"/>
      <c r="M1151" s="1"/>
      <c r="N1151" s="1"/>
      <c r="O1151" s="1"/>
      <c r="P1151" s="1"/>
      <c r="Q1151" s="1"/>
      <c r="R1151" s="1"/>
      <c r="S1151" s="1"/>
      <c r="T1151" s="1"/>
    </row>
    <row r="1152" spans="1:20" ht="9.75" customHeight="1">
      <c r="A1152" s="1"/>
      <c r="B1152" s="1"/>
      <c r="C1152" s="1"/>
      <c r="D1152" s="1"/>
      <c r="E1152" s="1"/>
      <c r="F1152" s="1"/>
      <c r="G1152" s="1"/>
      <c r="H1152" s="1"/>
      <c r="I1152" s="1"/>
      <c r="J1152" s="1"/>
      <c r="K1152" s="1"/>
      <c r="L1152" s="1"/>
      <c r="M1152" s="1"/>
      <c r="N1152" s="1"/>
      <c r="O1152" s="1"/>
      <c r="P1152" s="1"/>
      <c r="Q1152" s="1"/>
      <c r="R1152" s="1"/>
      <c r="S1152" s="1"/>
      <c r="T1152" s="1"/>
    </row>
    <row r="1153" spans="1:20" ht="9.75" customHeight="1">
      <c r="A1153" s="1"/>
      <c r="B1153" s="1"/>
      <c r="C1153" s="1"/>
      <c r="D1153" s="1"/>
      <c r="E1153" s="1"/>
      <c r="F1153" s="1"/>
      <c r="G1153" s="1"/>
      <c r="H1153" s="1"/>
      <c r="I1153" s="1"/>
      <c r="J1153" s="1"/>
      <c r="K1153" s="1"/>
      <c r="L1153" s="1"/>
      <c r="M1153" s="1"/>
      <c r="N1153" s="1"/>
      <c r="O1153" s="1"/>
      <c r="P1153" s="1"/>
      <c r="Q1153" s="1"/>
      <c r="R1153" s="1"/>
      <c r="S1153" s="1"/>
      <c r="T1153" s="1"/>
    </row>
    <row r="1154" spans="1:20" ht="9.75" customHeight="1">
      <c r="A1154" s="1"/>
      <c r="B1154" s="1"/>
      <c r="C1154" s="1"/>
      <c r="D1154" s="1"/>
      <c r="E1154" s="1"/>
      <c r="F1154" s="1"/>
      <c r="G1154" s="1"/>
      <c r="H1154" s="1"/>
      <c r="I1154" s="1"/>
      <c r="J1154" s="1"/>
      <c r="K1154" s="1"/>
      <c r="L1154" s="1"/>
      <c r="M1154" s="1"/>
      <c r="N1154" s="1"/>
      <c r="O1154" s="1"/>
      <c r="P1154" s="1"/>
      <c r="Q1154" s="1"/>
      <c r="R1154" s="1"/>
      <c r="S1154" s="1"/>
      <c r="T1154" s="1"/>
    </row>
    <row r="1155" spans="1:20" ht="9.75" customHeight="1">
      <c r="A1155" s="1"/>
      <c r="B1155" s="1"/>
      <c r="C1155" s="1"/>
      <c r="D1155" s="1"/>
      <c r="E1155" s="1"/>
      <c r="F1155" s="1"/>
      <c r="G1155" s="1"/>
      <c r="H1155" s="1"/>
      <c r="I1155" s="1"/>
      <c r="J1155" s="1"/>
      <c r="K1155" s="1"/>
      <c r="L1155" s="1"/>
      <c r="M1155" s="1"/>
      <c r="N1155" s="1"/>
      <c r="O1155" s="1"/>
      <c r="P1155" s="1"/>
      <c r="Q1155" s="1"/>
      <c r="R1155" s="1"/>
      <c r="S1155" s="1"/>
      <c r="T1155" s="1"/>
    </row>
    <row r="1156" spans="1:20" ht="9.75" customHeight="1">
      <c r="A1156" s="1"/>
      <c r="B1156" s="1"/>
      <c r="C1156" s="1"/>
      <c r="D1156" s="1"/>
      <c r="E1156" s="1"/>
      <c r="F1156" s="1"/>
      <c r="G1156" s="1"/>
      <c r="H1156" s="1"/>
      <c r="I1156" s="1"/>
      <c r="J1156" s="1"/>
      <c r="K1156" s="1"/>
      <c r="L1156" s="1"/>
      <c r="M1156" s="1"/>
      <c r="N1156" s="1"/>
      <c r="O1156" s="1"/>
      <c r="P1156" s="1"/>
      <c r="Q1156" s="1"/>
      <c r="R1156" s="1"/>
      <c r="S1156" s="1"/>
      <c r="T1156" s="1"/>
    </row>
    <row r="1157" spans="1:20" ht="9.75" customHeight="1">
      <c r="A1157" s="1"/>
      <c r="B1157" s="1"/>
      <c r="C1157" s="1"/>
      <c r="D1157" s="1"/>
      <c r="E1157" s="1"/>
      <c r="F1157" s="1"/>
      <c r="G1157" s="1"/>
      <c r="H1157" s="1"/>
      <c r="I1157" s="1"/>
      <c r="J1157" s="1"/>
      <c r="K1157" s="1"/>
      <c r="L1157" s="1"/>
      <c r="M1157" s="1"/>
      <c r="N1157" s="1"/>
      <c r="O1157" s="1"/>
      <c r="P1157" s="1"/>
      <c r="Q1157" s="1"/>
      <c r="R1157" s="1"/>
      <c r="S1157" s="1"/>
      <c r="T1157" s="1"/>
    </row>
    <row r="1158" spans="1:20" ht="9.75" customHeight="1">
      <c r="A1158" s="1"/>
      <c r="B1158" s="1"/>
      <c r="C1158" s="1"/>
      <c r="D1158" s="1"/>
      <c r="E1158" s="1"/>
      <c r="F1158" s="1"/>
      <c r="G1158" s="1"/>
      <c r="H1158" s="1"/>
      <c r="I1158" s="1"/>
      <c r="J1158" s="1"/>
      <c r="K1158" s="1"/>
      <c r="L1158" s="1"/>
      <c r="M1158" s="1"/>
      <c r="N1158" s="1"/>
      <c r="O1158" s="1"/>
      <c r="P1158" s="1"/>
      <c r="Q1158" s="1"/>
      <c r="R1158" s="1"/>
      <c r="S1158" s="1"/>
      <c r="T1158" s="1"/>
    </row>
    <row r="1159" spans="1:20" ht="9.75" customHeight="1">
      <c r="A1159" s="1"/>
      <c r="B1159" s="1"/>
      <c r="C1159" s="1"/>
      <c r="D1159" s="1"/>
      <c r="E1159" s="1"/>
      <c r="F1159" s="1"/>
      <c r="G1159" s="1"/>
      <c r="H1159" s="1"/>
      <c r="I1159" s="1"/>
      <c r="J1159" s="1"/>
      <c r="K1159" s="1"/>
      <c r="L1159" s="1"/>
      <c r="M1159" s="1"/>
      <c r="N1159" s="1"/>
      <c r="O1159" s="1"/>
      <c r="P1159" s="1"/>
      <c r="Q1159" s="1"/>
      <c r="R1159" s="1"/>
      <c r="S1159" s="1"/>
      <c r="T1159" s="1"/>
    </row>
    <row r="1160" spans="1:20" ht="9.75" customHeight="1">
      <c r="A1160" s="1"/>
      <c r="B1160" s="1"/>
      <c r="C1160" s="1"/>
      <c r="D1160" s="1"/>
      <c r="E1160" s="1"/>
      <c r="F1160" s="1"/>
      <c r="G1160" s="1"/>
      <c r="H1160" s="1"/>
      <c r="I1160" s="1"/>
      <c r="J1160" s="1"/>
      <c r="K1160" s="1"/>
      <c r="L1160" s="1"/>
      <c r="M1160" s="1"/>
      <c r="N1160" s="1"/>
      <c r="O1160" s="1"/>
      <c r="P1160" s="1"/>
      <c r="Q1160" s="1"/>
      <c r="R1160" s="1"/>
      <c r="S1160" s="1"/>
      <c r="T1160" s="1"/>
    </row>
    <row r="1161" spans="1:20" ht="9.75" customHeight="1">
      <c r="A1161" s="1"/>
      <c r="B1161" s="1"/>
      <c r="C1161" s="1"/>
      <c r="D1161" s="1"/>
      <c r="E1161" s="1"/>
      <c r="F1161" s="1"/>
      <c r="G1161" s="1"/>
      <c r="H1161" s="1"/>
      <c r="I1161" s="1"/>
      <c r="J1161" s="1"/>
      <c r="K1161" s="1"/>
      <c r="L1161" s="1"/>
      <c r="M1161" s="1"/>
      <c r="N1161" s="1"/>
      <c r="O1161" s="1"/>
      <c r="P1161" s="1"/>
      <c r="Q1161" s="1"/>
      <c r="R1161" s="1"/>
      <c r="S1161" s="1"/>
      <c r="T1161" s="1"/>
    </row>
    <row r="1162" spans="1:20" ht="9.75" customHeight="1">
      <c r="A1162" s="1"/>
      <c r="B1162" s="1"/>
      <c r="C1162" s="1"/>
      <c r="D1162" s="1"/>
      <c r="E1162" s="1"/>
      <c r="F1162" s="1"/>
      <c r="G1162" s="1"/>
      <c r="H1162" s="1"/>
      <c r="I1162" s="1"/>
      <c r="J1162" s="1"/>
      <c r="K1162" s="1"/>
      <c r="L1162" s="1"/>
      <c r="M1162" s="1"/>
      <c r="N1162" s="1"/>
      <c r="O1162" s="1"/>
      <c r="P1162" s="1"/>
      <c r="Q1162" s="1"/>
      <c r="R1162" s="1"/>
      <c r="S1162" s="1"/>
      <c r="T1162" s="1"/>
    </row>
    <row r="1163" spans="1:20" ht="9.75" customHeight="1">
      <c r="A1163" s="1"/>
      <c r="B1163" s="1"/>
      <c r="C1163" s="1"/>
      <c r="D1163" s="1"/>
      <c r="E1163" s="1"/>
      <c r="F1163" s="1"/>
      <c r="G1163" s="1"/>
      <c r="H1163" s="1"/>
      <c r="I1163" s="1"/>
      <c r="J1163" s="1"/>
      <c r="K1163" s="1"/>
      <c r="L1163" s="1"/>
      <c r="M1163" s="1"/>
      <c r="N1163" s="1"/>
      <c r="O1163" s="1"/>
      <c r="P1163" s="1"/>
      <c r="Q1163" s="1"/>
      <c r="R1163" s="1"/>
      <c r="S1163" s="1"/>
      <c r="T1163" s="1"/>
    </row>
    <row r="1164" spans="1:20" ht="9.75" customHeight="1">
      <c r="A1164" s="1"/>
      <c r="B1164" s="1"/>
      <c r="C1164" s="1"/>
      <c r="D1164" s="1"/>
      <c r="E1164" s="1"/>
      <c r="F1164" s="1"/>
      <c r="G1164" s="1"/>
      <c r="H1164" s="1"/>
      <c r="I1164" s="1"/>
      <c r="J1164" s="1"/>
      <c r="K1164" s="1"/>
      <c r="L1164" s="1"/>
      <c r="M1164" s="1"/>
      <c r="N1164" s="1"/>
      <c r="O1164" s="1"/>
      <c r="P1164" s="1"/>
      <c r="Q1164" s="1"/>
      <c r="R1164" s="1"/>
      <c r="S1164" s="1"/>
      <c r="T1164" s="1"/>
    </row>
    <row r="1165" spans="1:20" ht="9.75" customHeight="1">
      <c r="A1165" s="1"/>
      <c r="B1165" s="1"/>
      <c r="C1165" s="1"/>
      <c r="D1165" s="1"/>
      <c r="E1165" s="1"/>
      <c r="F1165" s="1"/>
      <c r="G1165" s="1"/>
      <c r="H1165" s="1"/>
      <c r="I1165" s="1"/>
      <c r="J1165" s="1"/>
      <c r="K1165" s="1"/>
      <c r="L1165" s="1"/>
      <c r="M1165" s="1"/>
      <c r="N1165" s="1"/>
      <c r="O1165" s="1"/>
      <c r="P1165" s="1"/>
      <c r="Q1165" s="1"/>
      <c r="R1165" s="1"/>
      <c r="S1165" s="1"/>
      <c r="T1165" s="1"/>
    </row>
    <row r="1166" spans="1:20" ht="9.75" customHeight="1">
      <c r="A1166" s="1"/>
      <c r="B1166" s="1"/>
      <c r="C1166" s="1"/>
      <c r="D1166" s="1"/>
      <c r="E1166" s="1"/>
      <c r="F1166" s="1"/>
      <c r="G1166" s="1"/>
      <c r="H1166" s="1"/>
      <c r="I1166" s="1"/>
      <c r="J1166" s="1"/>
      <c r="K1166" s="1"/>
      <c r="L1166" s="1"/>
      <c r="M1166" s="1"/>
      <c r="N1166" s="1"/>
      <c r="O1166" s="1"/>
      <c r="P1166" s="1"/>
      <c r="Q1166" s="1"/>
      <c r="R1166" s="1"/>
      <c r="S1166" s="1"/>
      <c r="T1166" s="1"/>
    </row>
    <row r="1167" spans="1:20" ht="9.75" customHeight="1">
      <c r="A1167" s="1"/>
      <c r="B1167" s="1"/>
      <c r="C1167" s="1"/>
      <c r="D1167" s="1"/>
      <c r="E1167" s="1"/>
      <c r="F1167" s="1"/>
      <c r="G1167" s="1"/>
      <c r="H1167" s="1"/>
      <c r="I1167" s="1"/>
      <c r="J1167" s="1"/>
      <c r="K1167" s="1"/>
      <c r="L1167" s="1"/>
      <c r="M1167" s="1"/>
      <c r="N1167" s="1"/>
      <c r="O1167" s="1"/>
      <c r="P1167" s="1"/>
      <c r="Q1167" s="1"/>
      <c r="R1167" s="1"/>
      <c r="S1167" s="1"/>
      <c r="T1167" s="1"/>
    </row>
    <row r="1168" spans="1:20" ht="9.75" customHeight="1">
      <c r="A1168" s="1"/>
      <c r="B1168" s="1"/>
      <c r="C1168" s="1"/>
      <c r="D1168" s="1"/>
      <c r="E1168" s="1"/>
      <c r="F1168" s="1"/>
      <c r="G1168" s="1"/>
      <c r="H1168" s="1"/>
      <c r="I1168" s="1"/>
      <c r="J1168" s="1"/>
      <c r="K1168" s="1"/>
      <c r="L1168" s="1"/>
      <c r="M1168" s="1"/>
      <c r="N1168" s="1"/>
      <c r="O1168" s="1"/>
      <c r="P1168" s="1"/>
      <c r="Q1168" s="1"/>
      <c r="R1168" s="1"/>
      <c r="S1168" s="1"/>
      <c r="T1168" s="1"/>
    </row>
    <row r="1169" spans="1:20" ht="9.75" customHeight="1">
      <c r="A1169" s="1"/>
      <c r="B1169" s="1"/>
      <c r="C1169" s="1"/>
      <c r="D1169" s="1"/>
      <c r="E1169" s="1"/>
      <c r="F1169" s="1"/>
      <c r="G1169" s="1"/>
      <c r="H1169" s="1"/>
      <c r="I1169" s="1"/>
      <c r="J1169" s="1"/>
      <c r="K1169" s="1"/>
      <c r="L1169" s="1"/>
      <c r="M1169" s="1"/>
      <c r="N1169" s="1"/>
      <c r="O1169" s="1"/>
      <c r="P1169" s="1"/>
      <c r="Q1169" s="1"/>
      <c r="R1169" s="1"/>
      <c r="S1169" s="1"/>
      <c r="T1169" s="1"/>
    </row>
    <row r="1170" spans="1:20" ht="9.75" customHeight="1">
      <c r="A1170" s="1"/>
      <c r="B1170" s="1"/>
      <c r="C1170" s="1"/>
      <c r="D1170" s="1"/>
      <c r="E1170" s="1"/>
      <c r="F1170" s="1"/>
      <c r="G1170" s="1"/>
      <c r="H1170" s="1"/>
      <c r="I1170" s="1"/>
      <c r="J1170" s="1"/>
      <c r="K1170" s="1"/>
      <c r="L1170" s="1"/>
      <c r="M1170" s="1"/>
      <c r="N1170" s="1"/>
      <c r="O1170" s="1"/>
      <c r="P1170" s="1"/>
      <c r="Q1170" s="1"/>
      <c r="R1170" s="1"/>
      <c r="S1170" s="1"/>
      <c r="T1170" s="1"/>
    </row>
    <row r="1171" spans="1:20" ht="9.75" customHeight="1">
      <c r="A1171" s="1"/>
      <c r="B1171" s="1"/>
      <c r="C1171" s="1"/>
      <c r="D1171" s="1"/>
      <c r="E1171" s="1"/>
      <c r="F1171" s="1"/>
      <c r="G1171" s="1"/>
      <c r="H1171" s="1"/>
      <c r="I1171" s="1"/>
      <c r="J1171" s="1"/>
      <c r="K1171" s="1"/>
      <c r="L1171" s="1"/>
      <c r="M1171" s="1"/>
      <c r="N1171" s="1"/>
      <c r="O1171" s="1"/>
      <c r="P1171" s="1"/>
      <c r="Q1171" s="1"/>
      <c r="R1171" s="1"/>
      <c r="S1171" s="1"/>
      <c r="T1171" s="1"/>
    </row>
    <row r="1172" spans="1:20" ht="9.75" customHeight="1">
      <c r="A1172" s="1"/>
      <c r="B1172" s="1"/>
      <c r="C1172" s="1"/>
      <c r="D1172" s="1"/>
      <c r="E1172" s="1"/>
      <c r="F1172" s="1"/>
      <c r="G1172" s="1"/>
      <c r="H1172" s="1"/>
      <c r="I1172" s="1"/>
      <c r="J1172" s="1"/>
      <c r="K1172" s="1"/>
      <c r="L1172" s="1"/>
      <c r="M1172" s="1"/>
      <c r="N1172" s="1"/>
      <c r="O1172" s="1"/>
      <c r="P1172" s="1"/>
      <c r="Q1172" s="1"/>
      <c r="R1172" s="1"/>
      <c r="S1172" s="1"/>
      <c r="T1172" s="1"/>
    </row>
    <row r="1173" spans="1:20" ht="9.75" customHeight="1">
      <c r="A1173" s="1"/>
      <c r="B1173" s="1"/>
      <c r="C1173" s="1"/>
      <c r="D1173" s="1"/>
      <c r="E1173" s="1"/>
      <c r="F1173" s="1"/>
      <c r="G1173" s="1"/>
      <c r="H1173" s="1"/>
      <c r="I1173" s="1"/>
      <c r="J1173" s="1"/>
      <c r="K1173" s="1"/>
      <c r="L1173" s="1"/>
      <c r="M1173" s="1"/>
      <c r="N1173" s="1"/>
      <c r="O1173" s="1"/>
      <c r="P1173" s="1"/>
      <c r="Q1173" s="1"/>
      <c r="R1173" s="1"/>
      <c r="S1173" s="1"/>
      <c r="T1173" s="1"/>
    </row>
    <row r="1174" spans="1:20" ht="9.75" customHeight="1">
      <c r="A1174" s="1"/>
      <c r="B1174" s="1"/>
      <c r="C1174" s="1"/>
      <c r="D1174" s="1"/>
      <c r="E1174" s="1"/>
      <c r="F1174" s="1"/>
      <c r="G1174" s="1"/>
      <c r="H1174" s="1"/>
      <c r="I1174" s="1"/>
      <c r="J1174" s="1"/>
      <c r="K1174" s="1"/>
      <c r="L1174" s="1"/>
      <c r="M1174" s="1"/>
      <c r="N1174" s="1"/>
      <c r="O1174" s="1"/>
      <c r="P1174" s="1"/>
      <c r="Q1174" s="1"/>
      <c r="R1174" s="1"/>
      <c r="S1174" s="1"/>
      <c r="T1174" s="1"/>
    </row>
    <row r="1175" spans="1:20" ht="9.75" customHeight="1">
      <c r="A1175" s="1"/>
      <c r="B1175" s="1"/>
      <c r="C1175" s="1"/>
      <c r="D1175" s="1"/>
      <c r="E1175" s="1"/>
      <c r="F1175" s="1"/>
      <c r="G1175" s="1"/>
      <c r="H1175" s="1"/>
      <c r="I1175" s="1"/>
      <c r="J1175" s="1"/>
      <c r="K1175" s="1"/>
      <c r="L1175" s="1"/>
      <c r="M1175" s="1"/>
      <c r="N1175" s="1"/>
      <c r="O1175" s="1"/>
      <c r="P1175" s="1"/>
      <c r="Q1175" s="1"/>
      <c r="R1175" s="1"/>
      <c r="S1175" s="1"/>
      <c r="T1175" s="1"/>
    </row>
    <row r="1176" spans="1:20" ht="9.75" customHeight="1">
      <c r="A1176" s="1"/>
      <c r="B1176" s="1"/>
      <c r="C1176" s="1"/>
      <c r="D1176" s="1"/>
      <c r="E1176" s="1"/>
      <c r="F1176" s="1"/>
      <c r="G1176" s="1"/>
      <c r="H1176" s="1"/>
      <c r="I1176" s="1"/>
      <c r="J1176" s="1"/>
      <c r="K1176" s="1"/>
      <c r="L1176" s="1"/>
      <c r="M1176" s="1"/>
      <c r="N1176" s="1"/>
      <c r="O1176" s="1"/>
      <c r="P1176" s="1"/>
      <c r="Q1176" s="1"/>
      <c r="R1176" s="1"/>
      <c r="S1176" s="1"/>
      <c r="T1176" s="1"/>
    </row>
    <row r="1177" spans="1:20" ht="9.75" customHeight="1">
      <c r="A1177" s="1"/>
      <c r="B1177" s="1"/>
      <c r="C1177" s="1"/>
      <c r="D1177" s="1"/>
      <c r="E1177" s="1"/>
      <c r="F1177" s="1"/>
      <c r="G1177" s="1"/>
      <c r="H1177" s="1"/>
      <c r="I1177" s="1"/>
      <c r="J1177" s="1"/>
      <c r="K1177" s="1"/>
      <c r="L1177" s="1"/>
      <c r="M1177" s="1"/>
      <c r="N1177" s="1"/>
      <c r="O1177" s="1"/>
      <c r="P1177" s="1"/>
      <c r="Q1177" s="1"/>
      <c r="R1177" s="1"/>
      <c r="S1177" s="1"/>
      <c r="T1177" s="1"/>
    </row>
    <row r="1178" spans="1:20" ht="9.75" customHeight="1">
      <c r="A1178" s="1"/>
      <c r="B1178" s="1"/>
      <c r="C1178" s="1"/>
      <c r="D1178" s="1"/>
      <c r="E1178" s="1"/>
      <c r="F1178" s="1"/>
      <c r="G1178" s="1"/>
      <c r="H1178" s="1"/>
      <c r="I1178" s="1"/>
      <c r="J1178" s="1"/>
      <c r="K1178" s="1"/>
      <c r="L1178" s="1"/>
      <c r="M1178" s="1"/>
      <c r="N1178" s="1"/>
      <c r="O1178" s="1"/>
      <c r="P1178" s="1"/>
      <c r="Q1178" s="1"/>
      <c r="R1178" s="1"/>
      <c r="S1178" s="1"/>
      <c r="T1178" s="1"/>
    </row>
    <row r="1179" spans="1:20" ht="9.75" customHeight="1">
      <c r="A1179" s="1"/>
      <c r="B1179" s="1"/>
      <c r="C1179" s="1"/>
      <c r="D1179" s="1"/>
      <c r="E1179" s="1"/>
      <c r="F1179" s="1"/>
      <c r="G1179" s="1"/>
      <c r="H1179" s="1"/>
      <c r="I1179" s="1"/>
      <c r="J1179" s="1"/>
      <c r="K1179" s="1"/>
      <c r="L1179" s="1"/>
      <c r="M1179" s="1"/>
      <c r="N1179" s="1"/>
      <c r="O1179" s="1"/>
      <c r="P1179" s="1"/>
      <c r="Q1179" s="1"/>
      <c r="R1179" s="1"/>
      <c r="S1179" s="1"/>
      <c r="T1179" s="1"/>
    </row>
    <row r="1180" spans="1:20" ht="9.75" customHeight="1">
      <c r="A1180" s="1"/>
      <c r="B1180" s="1"/>
      <c r="C1180" s="1"/>
      <c r="D1180" s="1"/>
      <c r="E1180" s="1"/>
      <c r="F1180" s="1"/>
      <c r="G1180" s="1"/>
      <c r="H1180" s="1"/>
      <c r="I1180" s="1"/>
      <c r="J1180" s="1"/>
      <c r="K1180" s="1"/>
      <c r="L1180" s="1"/>
      <c r="M1180" s="1"/>
      <c r="N1180" s="1"/>
      <c r="O1180" s="1"/>
      <c r="P1180" s="1"/>
      <c r="Q1180" s="1"/>
      <c r="R1180" s="1"/>
      <c r="S1180" s="1"/>
      <c r="T1180" s="1"/>
    </row>
    <row r="1181" spans="1:20" ht="9.75" customHeight="1">
      <c r="A1181" s="1"/>
      <c r="B1181" s="1"/>
      <c r="C1181" s="1"/>
      <c r="D1181" s="1"/>
      <c r="E1181" s="1"/>
      <c r="F1181" s="1"/>
      <c r="G1181" s="1"/>
      <c r="H1181" s="1"/>
      <c r="I1181" s="1"/>
      <c r="J1181" s="1"/>
      <c r="K1181" s="1"/>
      <c r="L1181" s="1"/>
      <c r="M1181" s="1"/>
      <c r="N1181" s="1"/>
      <c r="O1181" s="1"/>
      <c r="P1181" s="1"/>
      <c r="Q1181" s="1"/>
      <c r="R1181" s="1"/>
      <c r="S1181" s="1"/>
      <c r="T1181" s="1"/>
    </row>
    <row r="1182" spans="1:20" ht="9.75" customHeight="1">
      <c r="A1182" s="1"/>
      <c r="B1182" s="1"/>
      <c r="C1182" s="1"/>
      <c r="D1182" s="1"/>
      <c r="E1182" s="1"/>
      <c r="F1182" s="1"/>
      <c r="G1182" s="1"/>
      <c r="H1182" s="1"/>
      <c r="I1182" s="1"/>
      <c r="J1182" s="1"/>
      <c r="K1182" s="1"/>
      <c r="L1182" s="1"/>
      <c r="M1182" s="1"/>
      <c r="N1182" s="1"/>
      <c r="O1182" s="1"/>
      <c r="P1182" s="1"/>
      <c r="Q1182" s="1"/>
      <c r="R1182" s="1"/>
      <c r="S1182" s="1"/>
      <c r="T1182" s="1"/>
    </row>
    <row r="1183" spans="1:20" ht="9.75" customHeight="1">
      <c r="A1183" s="1"/>
      <c r="B1183" s="1"/>
      <c r="C1183" s="1"/>
      <c r="D1183" s="1"/>
      <c r="E1183" s="1"/>
      <c r="F1183" s="1"/>
      <c r="G1183" s="1"/>
      <c r="H1183" s="1"/>
      <c r="I1183" s="1"/>
      <c r="J1183" s="1"/>
      <c r="K1183" s="1"/>
      <c r="L1183" s="1"/>
      <c r="M1183" s="1"/>
      <c r="N1183" s="1"/>
      <c r="O1183" s="1"/>
      <c r="P1183" s="1"/>
      <c r="Q1183" s="1"/>
      <c r="R1183" s="1"/>
      <c r="S1183" s="1"/>
      <c r="T1183" s="1"/>
    </row>
    <row r="1184" spans="1:20" ht="9.75" customHeight="1">
      <c r="A1184" s="1"/>
      <c r="B1184" s="1"/>
      <c r="C1184" s="1"/>
      <c r="D1184" s="1"/>
      <c r="E1184" s="1"/>
      <c r="F1184" s="1"/>
      <c r="G1184" s="1"/>
      <c r="H1184" s="1"/>
      <c r="I1184" s="1"/>
      <c r="J1184" s="1"/>
      <c r="K1184" s="1"/>
      <c r="L1184" s="1"/>
      <c r="M1184" s="1"/>
      <c r="N1184" s="1"/>
      <c r="O1184" s="1"/>
      <c r="P1184" s="1"/>
      <c r="Q1184" s="1"/>
      <c r="R1184" s="1"/>
      <c r="S1184" s="1"/>
      <c r="T1184" s="1"/>
    </row>
    <row r="1185" spans="1:20" ht="9.75" customHeight="1">
      <c r="A1185" s="1"/>
      <c r="B1185" s="1"/>
      <c r="C1185" s="1"/>
      <c r="D1185" s="1"/>
      <c r="E1185" s="1"/>
      <c r="F1185" s="1"/>
      <c r="G1185" s="1"/>
      <c r="H1185" s="1"/>
      <c r="I1185" s="1"/>
      <c r="J1185" s="1"/>
      <c r="K1185" s="1"/>
      <c r="L1185" s="1"/>
      <c r="M1185" s="1"/>
      <c r="N1185" s="1"/>
      <c r="O1185" s="1"/>
      <c r="P1185" s="1"/>
      <c r="Q1185" s="1"/>
      <c r="R1185" s="1"/>
      <c r="S1185" s="1"/>
      <c r="T1185" s="1"/>
    </row>
    <row r="1186" spans="1:20" ht="9.75" customHeight="1">
      <c r="A1186" s="1"/>
      <c r="B1186" s="1"/>
      <c r="C1186" s="1"/>
      <c r="D1186" s="1"/>
      <c r="E1186" s="1"/>
      <c r="F1186" s="1"/>
      <c r="G1186" s="1"/>
      <c r="H1186" s="1"/>
      <c r="I1186" s="1"/>
      <c r="J1186" s="1"/>
      <c r="K1186" s="1"/>
      <c r="L1186" s="1"/>
      <c r="M1186" s="1"/>
      <c r="N1186" s="1"/>
      <c r="O1186" s="1"/>
      <c r="P1186" s="1"/>
      <c r="Q1186" s="1"/>
      <c r="R1186" s="1"/>
      <c r="S1186" s="1"/>
      <c r="T1186" s="1"/>
    </row>
    <row r="1187" spans="1:20" ht="9.75" customHeight="1">
      <c r="A1187" s="1"/>
      <c r="B1187" s="1"/>
      <c r="C1187" s="1"/>
      <c r="D1187" s="1"/>
      <c r="E1187" s="1"/>
      <c r="F1187" s="1"/>
      <c r="G1187" s="1"/>
      <c r="H1187" s="1"/>
      <c r="I1187" s="1"/>
      <c r="J1187" s="1"/>
      <c r="K1187" s="1"/>
      <c r="L1187" s="1"/>
      <c r="M1187" s="1"/>
      <c r="N1187" s="1"/>
      <c r="O1187" s="1"/>
      <c r="P1187" s="1"/>
      <c r="Q1187" s="1"/>
      <c r="R1187" s="1"/>
      <c r="S1187" s="1"/>
      <c r="T1187" s="1"/>
    </row>
    <row r="1188" spans="1:20" ht="9.75" customHeight="1">
      <c r="A1188" s="1"/>
      <c r="B1188" s="1"/>
      <c r="C1188" s="1"/>
      <c r="D1188" s="1"/>
      <c r="E1188" s="1"/>
      <c r="F1188" s="1"/>
      <c r="G1188" s="1"/>
      <c r="H1188" s="1"/>
      <c r="I1188" s="1"/>
      <c r="J1188" s="1"/>
      <c r="K1188" s="1"/>
      <c r="L1188" s="1"/>
      <c r="M1188" s="1"/>
      <c r="N1188" s="1"/>
      <c r="O1188" s="1"/>
      <c r="P1188" s="1"/>
      <c r="Q1188" s="1"/>
      <c r="R1188" s="1"/>
      <c r="S1188" s="1"/>
      <c r="T1188" s="1"/>
    </row>
    <row r="1189" spans="1:20" ht="9.75" customHeight="1">
      <c r="A1189" s="1"/>
      <c r="B1189" s="1"/>
      <c r="C1189" s="1"/>
      <c r="D1189" s="1"/>
      <c r="E1189" s="1"/>
      <c r="F1189" s="1"/>
      <c r="G1189" s="1"/>
      <c r="H1189" s="1"/>
      <c r="I1189" s="1"/>
      <c r="J1189" s="1"/>
      <c r="K1189" s="1"/>
      <c r="L1189" s="1"/>
      <c r="M1189" s="1"/>
      <c r="N1189" s="1"/>
      <c r="O1189" s="1"/>
      <c r="P1189" s="1"/>
      <c r="Q1189" s="1"/>
      <c r="R1189" s="1"/>
      <c r="S1189" s="1"/>
      <c r="T1189" s="1"/>
    </row>
    <row r="1190" spans="1:20" ht="9.75" customHeight="1">
      <c r="A1190" s="1"/>
      <c r="B1190" s="1"/>
      <c r="C1190" s="1"/>
      <c r="D1190" s="1"/>
      <c r="E1190" s="1"/>
      <c r="F1190" s="1"/>
      <c r="G1190" s="1"/>
      <c r="H1190" s="1"/>
      <c r="I1190" s="1"/>
      <c r="J1190" s="1"/>
      <c r="K1190" s="1"/>
      <c r="L1190" s="1"/>
      <c r="M1190" s="1"/>
      <c r="N1190" s="1"/>
      <c r="O1190" s="1"/>
      <c r="P1190" s="1"/>
      <c r="Q1190" s="1"/>
      <c r="R1190" s="1"/>
      <c r="S1190" s="1"/>
      <c r="T1190" s="1"/>
    </row>
    <row r="1191" spans="1:20" ht="9.75" customHeight="1">
      <c r="A1191" s="1"/>
      <c r="B1191" s="1"/>
      <c r="C1191" s="1"/>
      <c r="D1191" s="1"/>
      <c r="E1191" s="1"/>
      <c r="F1191" s="1"/>
      <c r="G1191" s="1"/>
      <c r="H1191" s="1"/>
      <c r="I1191" s="1"/>
      <c r="J1191" s="1"/>
      <c r="K1191" s="1"/>
      <c r="L1191" s="1"/>
      <c r="M1191" s="1"/>
      <c r="N1191" s="1"/>
      <c r="O1191" s="1"/>
      <c r="P1191" s="1"/>
      <c r="Q1191" s="1"/>
      <c r="R1191" s="1"/>
      <c r="S1191" s="1"/>
      <c r="T1191" s="1"/>
    </row>
    <row r="1192" spans="1:20" ht="9.75" customHeight="1">
      <c r="A1192" s="1"/>
      <c r="B1192" s="1"/>
      <c r="C1192" s="1"/>
      <c r="D1192" s="1"/>
      <c r="E1192" s="1"/>
      <c r="F1192" s="1"/>
      <c r="G1192" s="1"/>
      <c r="H1192" s="1"/>
      <c r="I1192" s="1"/>
      <c r="J1192" s="1"/>
      <c r="K1192" s="1"/>
      <c r="L1192" s="1"/>
      <c r="M1192" s="1"/>
      <c r="N1192" s="1"/>
      <c r="O1192" s="1"/>
      <c r="P1192" s="1"/>
      <c r="Q1192" s="1"/>
      <c r="R1192" s="1"/>
      <c r="S1192" s="1"/>
      <c r="T1192" s="1"/>
    </row>
    <row r="1193" spans="1:20" ht="9.75" customHeight="1">
      <c r="A1193" s="1"/>
      <c r="B1193" s="1"/>
      <c r="C1193" s="1"/>
      <c r="D1193" s="1"/>
      <c r="E1193" s="1"/>
      <c r="F1193" s="1"/>
      <c r="G1193" s="1"/>
      <c r="H1193" s="1"/>
      <c r="I1193" s="1"/>
      <c r="J1193" s="1"/>
      <c r="K1193" s="1"/>
      <c r="L1193" s="1"/>
      <c r="M1193" s="1"/>
      <c r="N1193" s="1"/>
      <c r="O1193" s="1"/>
      <c r="P1193" s="1"/>
      <c r="Q1193" s="1"/>
      <c r="R1193" s="1"/>
      <c r="S1193" s="1"/>
      <c r="T1193" s="1"/>
    </row>
    <row r="1194" spans="1:20" ht="9.75" customHeight="1">
      <c r="A1194" s="1"/>
      <c r="B1194" s="1"/>
      <c r="C1194" s="1"/>
      <c r="D1194" s="1"/>
      <c r="E1194" s="1"/>
      <c r="F1194" s="1"/>
      <c r="G1194" s="1"/>
      <c r="H1194" s="1"/>
      <c r="I1194" s="1"/>
      <c r="J1194" s="1"/>
      <c r="K1194" s="1"/>
      <c r="L1194" s="1"/>
      <c r="M1194" s="1"/>
      <c r="N1194" s="1"/>
      <c r="O1194" s="1"/>
      <c r="P1194" s="1"/>
      <c r="Q1194" s="1"/>
      <c r="R1194" s="1"/>
      <c r="S1194" s="1"/>
      <c r="T1194" s="1"/>
    </row>
    <row r="1195" spans="1:20" ht="9.75" customHeight="1">
      <c r="A1195" s="1"/>
      <c r="B1195" s="1"/>
      <c r="C1195" s="1"/>
      <c r="D1195" s="1"/>
      <c r="E1195" s="1"/>
      <c r="F1195" s="1"/>
      <c r="G1195" s="1"/>
      <c r="H1195" s="1"/>
      <c r="I1195" s="1"/>
      <c r="J1195" s="1"/>
      <c r="K1195" s="1"/>
      <c r="L1195" s="1"/>
      <c r="M1195" s="1"/>
      <c r="N1195" s="1"/>
      <c r="O1195" s="1"/>
      <c r="P1195" s="1"/>
      <c r="Q1195" s="1"/>
      <c r="R1195" s="1"/>
      <c r="S1195" s="1"/>
      <c r="T1195" s="1"/>
    </row>
    <row r="1196" spans="1:20" ht="9.75" customHeight="1">
      <c r="A1196" s="1"/>
      <c r="B1196" s="1"/>
      <c r="C1196" s="1"/>
      <c r="D1196" s="1"/>
      <c r="E1196" s="1"/>
      <c r="F1196" s="1"/>
      <c r="G1196" s="1"/>
      <c r="H1196" s="1"/>
      <c r="I1196" s="1"/>
      <c r="J1196" s="1"/>
      <c r="K1196" s="1"/>
      <c r="L1196" s="1"/>
      <c r="M1196" s="1"/>
      <c r="N1196" s="1"/>
      <c r="O1196" s="1"/>
      <c r="P1196" s="1"/>
      <c r="Q1196" s="1"/>
      <c r="R1196" s="1"/>
      <c r="S1196" s="1"/>
      <c r="T1196" s="1"/>
    </row>
    <row r="1197" spans="1:20" ht="9.75" customHeight="1">
      <c r="A1197" s="1"/>
      <c r="B1197" s="1"/>
      <c r="C1197" s="1"/>
      <c r="D1197" s="1"/>
      <c r="E1197" s="1"/>
      <c r="F1197" s="1"/>
      <c r="G1197" s="1"/>
      <c r="H1197" s="1"/>
      <c r="I1197" s="1"/>
      <c r="J1197" s="1"/>
      <c r="K1197" s="1"/>
      <c r="L1197" s="1"/>
      <c r="M1197" s="1"/>
      <c r="N1197" s="1"/>
      <c r="O1197" s="1"/>
      <c r="P1197" s="1"/>
      <c r="Q1197" s="1"/>
      <c r="R1197" s="1"/>
      <c r="S1197" s="1"/>
      <c r="T1197" s="1"/>
    </row>
    <row r="1198" spans="1:20" ht="9.75" customHeight="1">
      <c r="A1198" s="1"/>
      <c r="B1198" s="1"/>
      <c r="C1198" s="1"/>
      <c r="D1198" s="1"/>
      <c r="E1198" s="1"/>
      <c r="F1198" s="1"/>
      <c r="G1198" s="1"/>
      <c r="H1198" s="1"/>
      <c r="I1198" s="1"/>
      <c r="J1198" s="1"/>
      <c r="K1198" s="1"/>
      <c r="L1198" s="1"/>
      <c r="M1198" s="1"/>
      <c r="N1198" s="1"/>
      <c r="O1198" s="1"/>
      <c r="P1198" s="1"/>
      <c r="Q1198" s="1"/>
      <c r="R1198" s="1"/>
      <c r="S1198" s="1"/>
      <c r="T1198" s="1"/>
    </row>
    <row r="1199" spans="1:20" ht="9.75" customHeight="1">
      <c r="A1199" s="1"/>
      <c r="B1199" s="1"/>
      <c r="C1199" s="1"/>
      <c r="D1199" s="1"/>
      <c r="E1199" s="1"/>
      <c r="F1199" s="1"/>
      <c r="G1199" s="1"/>
      <c r="H1199" s="1"/>
      <c r="I1199" s="1"/>
      <c r="J1199" s="1"/>
      <c r="K1199" s="1"/>
      <c r="L1199" s="1"/>
      <c r="M1199" s="1"/>
      <c r="N1199" s="1"/>
      <c r="O1199" s="1"/>
      <c r="P1199" s="1"/>
      <c r="Q1199" s="1"/>
      <c r="R1199" s="1"/>
      <c r="S1199" s="1"/>
      <c r="T1199" s="1"/>
    </row>
    <row r="1200" spans="1:20" ht="9.75" customHeight="1">
      <c r="A1200" s="1"/>
      <c r="B1200" s="1"/>
      <c r="C1200" s="1"/>
      <c r="D1200" s="1"/>
      <c r="E1200" s="1"/>
      <c r="F1200" s="1"/>
      <c r="G1200" s="1"/>
      <c r="H1200" s="1"/>
      <c r="I1200" s="1"/>
      <c r="J1200" s="1"/>
      <c r="K1200" s="1"/>
      <c r="L1200" s="1"/>
      <c r="M1200" s="1"/>
      <c r="N1200" s="1"/>
      <c r="O1200" s="1"/>
      <c r="P1200" s="1"/>
      <c r="Q1200" s="1"/>
      <c r="R1200" s="1"/>
      <c r="S1200" s="1"/>
      <c r="T1200" s="1"/>
    </row>
    <row r="1201" spans="1:20" ht="9.75" customHeight="1">
      <c r="A1201" s="1"/>
      <c r="B1201" s="1"/>
      <c r="C1201" s="1"/>
      <c r="D1201" s="1"/>
      <c r="E1201" s="1"/>
      <c r="F1201" s="1"/>
      <c r="G1201" s="1"/>
      <c r="H1201" s="1"/>
      <c r="I1201" s="1"/>
      <c r="J1201" s="1"/>
      <c r="K1201" s="1"/>
      <c r="L1201" s="1"/>
      <c r="M1201" s="1"/>
      <c r="N1201" s="1"/>
      <c r="O1201" s="1"/>
      <c r="P1201" s="1"/>
      <c r="Q1201" s="1"/>
      <c r="R1201" s="1"/>
      <c r="S1201" s="1"/>
      <c r="T1201" s="1"/>
    </row>
    <row r="1202" spans="1:20" ht="9.75" customHeight="1">
      <c r="A1202" s="1"/>
      <c r="B1202" s="1"/>
      <c r="C1202" s="1"/>
      <c r="D1202" s="1"/>
      <c r="E1202" s="1"/>
      <c r="F1202" s="1"/>
      <c r="G1202" s="1"/>
      <c r="H1202" s="1"/>
      <c r="I1202" s="1"/>
      <c r="J1202" s="1"/>
      <c r="K1202" s="1"/>
      <c r="L1202" s="1"/>
      <c r="M1202" s="1"/>
      <c r="N1202" s="1"/>
      <c r="O1202" s="1"/>
      <c r="P1202" s="1"/>
      <c r="Q1202" s="1"/>
      <c r="R1202" s="1"/>
      <c r="S1202" s="1"/>
      <c r="T1202" s="1"/>
    </row>
    <row r="1203" spans="1:20" ht="9.75" customHeight="1">
      <c r="A1203" s="1"/>
      <c r="B1203" s="1"/>
      <c r="C1203" s="1"/>
      <c r="D1203" s="1"/>
      <c r="E1203" s="1"/>
      <c r="F1203" s="1"/>
      <c r="G1203" s="1"/>
      <c r="H1203" s="1"/>
      <c r="I1203" s="1"/>
      <c r="J1203" s="1"/>
      <c r="K1203" s="1"/>
      <c r="L1203" s="1"/>
      <c r="M1203" s="1"/>
      <c r="N1203" s="1"/>
      <c r="O1203" s="1"/>
      <c r="P1203" s="1"/>
      <c r="Q1203" s="1"/>
      <c r="R1203" s="1"/>
      <c r="S1203" s="1"/>
      <c r="T1203" s="1"/>
    </row>
    <row r="1204" spans="1:20" ht="9.75" customHeight="1">
      <c r="A1204" s="1"/>
      <c r="B1204" s="1"/>
      <c r="C1204" s="1"/>
      <c r="D1204" s="1"/>
      <c r="E1204" s="1"/>
      <c r="F1204" s="1"/>
      <c r="G1204" s="1"/>
      <c r="H1204" s="1"/>
      <c r="I1204" s="1"/>
      <c r="J1204" s="1"/>
      <c r="K1204" s="1"/>
      <c r="L1204" s="1"/>
      <c r="M1204" s="1"/>
      <c r="N1204" s="1"/>
      <c r="O1204" s="1"/>
      <c r="P1204" s="1"/>
      <c r="Q1204" s="1"/>
      <c r="R1204" s="1"/>
      <c r="S1204" s="1"/>
      <c r="T1204" s="1"/>
    </row>
    <row r="1205" spans="1:20" ht="9.75" customHeight="1">
      <c r="A1205" s="1"/>
      <c r="B1205" s="1"/>
      <c r="C1205" s="1"/>
      <c r="D1205" s="1"/>
      <c r="E1205" s="1"/>
      <c r="F1205" s="1"/>
      <c r="G1205" s="1"/>
      <c r="H1205" s="1"/>
      <c r="I1205" s="1"/>
      <c r="J1205" s="1"/>
      <c r="K1205" s="1"/>
      <c r="L1205" s="1"/>
      <c r="M1205" s="1"/>
      <c r="N1205" s="1"/>
      <c r="O1205" s="1"/>
      <c r="P1205" s="1"/>
      <c r="Q1205" s="1"/>
      <c r="R1205" s="1"/>
      <c r="S1205" s="1"/>
      <c r="T1205" s="1"/>
    </row>
    <row r="1206" spans="1:20" ht="9.75" customHeight="1">
      <c r="A1206" s="1"/>
      <c r="B1206" s="1"/>
      <c r="C1206" s="1"/>
      <c r="D1206" s="1"/>
      <c r="E1206" s="1"/>
      <c r="F1206" s="1"/>
      <c r="G1206" s="1"/>
      <c r="H1206" s="1"/>
      <c r="I1206" s="1"/>
      <c r="J1206" s="1"/>
      <c r="K1206" s="1"/>
      <c r="L1206" s="1"/>
      <c r="M1206" s="1"/>
      <c r="N1206" s="1"/>
      <c r="O1206" s="1"/>
      <c r="P1206" s="1"/>
      <c r="Q1206" s="1"/>
      <c r="R1206" s="1"/>
      <c r="S1206" s="1"/>
      <c r="T1206" s="1"/>
    </row>
    <row r="1207" spans="1:20" ht="9.75" customHeight="1">
      <c r="A1207" s="1"/>
      <c r="B1207" s="1"/>
      <c r="C1207" s="1"/>
      <c r="D1207" s="1"/>
      <c r="E1207" s="1"/>
      <c r="F1207" s="1"/>
      <c r="G1207" s="1"/>
      <c r="H1207" s="1"/>
      <c r="I1207" s="1"/>
      <c r="J1207" s="1"/>
      <c r="K1207" s="1"/>
      <c r="L1207" s="1"/>
      <c r="M1207" s="1"/>
      <c r="N1207" s="1"/>
      <c r="O1207" s="1"/>
      <c r="P1207" s="1"/>
      <c r="Q1207" s="1"/>
      <c r="R1207" s="1"/>
      <c r="S1207" s="1"/>
      <c r="T1207" s="1"/>
    </row>
    <row r="1208" spans="1:20" ht="9.75" customHeight="1">
      <c r="A1208" s="1"/>
      <c r="B1208" s="1"/>
      <c r="C1208" s="1"/>
      <c r="D1208" s="1"/>
      <c r="E1208" s="1"/>
      <c r="F1208" s="1"/>
      <c r="G1208" s="1"/>
      <c r="H1208" s="1"/>
      <c r="I1208" s="1"/>
      <c r="J1208" s="1"/>
      <c r="K1208" s="1"/>
      <c r="L1208" s="1"/>
      <c r="M1208" s="1"/>
      <c r="N1208" s="1"/>
      <c r="O1208" s="1"/>
      <c r="P1208" s="1"/>
      <c r="Q1208" s="1"/>
      <c r="R1208" s="1"/>
      <c r="S1208" s="1"/>
      <c r="T1208" s="1"/>
    </row>
    <row r="1209" spans="1:20" ht="9.75" customHeight="1">
      <c r="A1209" s="1"/>
      <c r="B1209" s="1"/>
      <c r="C1209" s="1"/>
      <c r="D1209" s="1"/>
      <c r="E1209" s="1"/>
      <c r="F1209" s="1"/>
      <c r="G1209" s="1"/>
      <c r="H1209" s="1"/>
      <c r="I1209" s="1"/>
      <c r="J1209" s="1"/>
      <c r="K1209" s="1"/>
      <c r="L1209" s="1"/>
      <c r="M1209" s="1"/>
      <c r="N1209" s="1"/>
      <c r="O1209" s="1"/>
      <c r="P1209" s="1"/>
      <c r="Q1209" s="1"/>
      <c r="R1209" s="1"/>
      <c r="S1209" s="1"/>
      <c r="T1209" s="1"/>
    </row>
    <row r="1210" spans="1:20" ht="9.75" customHeight="1">
      <c r="A1210" s="1"/>
      <c r="B1210" s="1"/>
      <c r="C1210" s="1"/>
      <c r="D1210" s="1"/>
      <c r="E1210" s="1"/>
      <c r="F1210" s="1"/>
      <c r="G1210" s="1"/>
      <c r="H1210" s="1"/>
      <c r="I1210" s="1"/>
      <c r="J1210" s="1"/>
      <c r="K1210" s="1"/>
      <c r="L1210" s="1"/>
      <c r="M1210" s="1"/>
      <c r="N1210" s="1"/>
      <c r="O1210" s="1"/>
      <c r="P1210" s="1"/>
      <c r="Q1210" s="1"/>
      <c r="R1210" s="1"/>
      <c r="S1210" s="1"/>
      <c r="T1210" s="1"/>
    </row>
    <row r="1211" spans="1:20" ht="9.75" customHeight="1">
      <c r="A1211" s="1"/>
      <c r="B1211" s="1"/>
      <c r="C1211" s="1"/>
      <c r="D1211" s="1"/>
      <c r="E1211" s="1"/>
      <c r="F1211" s="1"/>
      <c r="G1211" s="1"/>
      <c r="H1211" s="1"/>
      <c r="I1211" s="1"/>
      <c r="J1211" s="1"/>
      <c r="K1211" s="1"/>
      <c r="L1211" s="1"/>
      <c r="M1211" s="1"/>
      <c r="N1211" s="1"/>
      <c r="O1211" s="1"/>
      <c r="P1211" s="1"/>
      <c r="Q1211" s="1"/>
      <c r="R1211" s="1"/>
      <c r="S1211" s="1"/>
      <c r="T1211" s="1"/>
    </row>
    <row r="1212" spans="1:20" ht="9.75" customHeight="1">
      <c r="A1212" s="1"/>
      <c r="B1212" s="1"/>
      <c r="C1212" s="1"/>
      <c r="D1212" s="1"/>
      <c r="E1212" s="1"/>
      <c r="F1212" s="1"/>
      <c r="G1212" s="1"/>
      <c r="H1212" s="1"/>
      <c r="I1212" s="1"/>
      <c r="J1212" s="1"/>
      <c r="K1212" s="1"/>
      <c r="L1212" s="1"/>
      <c r="M1212" s="1"/>
      <c r="N1212" s="1"/>
      <c r="O1212" s="1"/>
      <c r="P1212" s="1"/>
      <c r="Q1212" s="1"/>
      <c r="R1212" s="1"/>
      <c r="S1212" s="1"/>
      <c r="T1212" s="1"/>
    </row>
    <row r="1213" spans="1:20" ht="9.75" customHeight="1">
      <c r="A1213" s="1"/>
      <c r="B1213" s="1"/>
      <c r="C1213" s="1"/>
      <c r="D1213" s="1"/>
      <c r="E1213" s="1"/>
      <c r="F1213" s="1"/>
      <c r="G1213" s="1"/>
      <c r="H1213" s="1"/>
      <c r="I1213" s="1"/>
      <c r="J1213" s="1"/>
      <c r="K1213" s="1"/>
      <c r="L1213" s="1"/>
      <c r="M1213" s="1"/>
      <c r="N1213" s="1"/>
      <c r="O1213" s="1"/>
      <c r="P1213" s="1"/>
      <c r="Q1213" s="1"/>
      <c r="R1213" s="1"/>
      <c r="S1213" s="1"/>
      <c r="T1213" s="1"/>
    </row>
    <row r="1214" spans="1:20" ht="9.75" customHeight="1">
      <c r="A1214" s="1"/>
      <c r="B1214" s="1"/>
      <c r="C1214" s="1"/>
      <c r="D1214" s="1"/>
      <c r="E1214" s="1"/>
      <c r="F1214" s="1"/>
      <c r="G1214" s="1"/>
      <c r="H1214" s="1"/>
      <c r="I1214" s="1"/>
      <c r="J1214" s="1"/>
      <c r="K1214" s="1"/>
      <c r="L1214" s="1"/>
      <c r="M1214" s="1"/>
      <c r="N1214" s="1"/>
      <c r="O1214" s="1"/>
      <c r="P1214" s="1"/>
      <c r="Q1214" s="1"/>
      <c r="R1214" s="1"/>
      <c r="S1214" s="1"/>
      <c r="T1214" s="1"/>
    </row>
    <row r="1215" spans="1:20" ht="9.75" customHeight="1">
      <c r="A1215" s="1"/>
      <c r="B1215" s="1"/>
      <c r="C1215" s="1"/>
      <c r="D1215" s="1"/>
      <c r="E1215" s="1"/>
      <c r="F1215" s="1"/>
      <c r="G1215" s="1"/>
      <c r="H1215" s="1"/>
      <c r="I1215" s="1"/>
      <c r="J1215" s="1"/>
      <c r="K1215" s="1"/>
      <c r="L1215" s="1"/>
      <c r="M1215" s="1"/>
      <c r="N1215" s="1"/>
      <c r="O1215" s="1"/>
      <c r="P1215" s="1"/>
      <c r="Q1215" s="1"/>
      <c r="R1215" s="1"/>
      <c r="S1215" s="1"/>
      <c r="T1215" s="1"/>
    </row>
    <row r="1216" spans="1:20" ht="9.75" customHeight="1">
      <c r="A1216" s="1"/>
      <c r="B1216" s="1"/>
      <c r="C1216" s="1"/>
      <c r="D1216" s="1"/>
      <c r="E1216" s="1"/>
      <c r="F1216" s="1"/>
      <c r="G1216" s="1"/>
      <c r="H1216" s="1"/>
      <c r="I1216" s="1"/>
      <c r="J1216" s="1"/>
      <c r="K1216" s="1"/>
      <c r="L1216" s="1"/>
      <c r="M1216" s="1"/>
      <c r="N1216" s="1"/>
      <c r="O1216" s="1"/>
      <c r="P1216" s="1"/>
      <c r="Q1216" s="1"/>
      <c r="R1216" s="1"/>
      <c r="S1216" s="1"/>
      <c r="T1216" s="1"/>
    </row>
    <row r="1217" spans="1:20" ht="9.75" customHeight="1">
      <c r="A1217" s="1"/>
      <c r="B1217" s="1"/>
      <c r="C1217" s="1"/>
      <c r="D1217" s="1"/>
      <c r="E1217" s="1"/>
      <c r="F1217" s="1"/>
      <c r="G1217" s="1"/>
      <c r="H1217" s="1"/>
      <c r="I1217" s="1"/>
      <c r="J1217" s="1"/>
      <c r="K1217" s="1"/>
      <c r="L1217" s="1"/>
      <c r="M1217" s="1"/>
      <c r="N1217" s="1"/>
      <c r="O1217" s="1"/>
      <c r="P1217" s="1"/>
      <c r="Q1217" s="1"/>
      <c r="R1217" s="1"/>
      <c r="S1217" s="1"/>
      <c r="T1217" s="1"/>
    </row>
    <row r="1218" spans="1:20" ht="9.75" customHeight="1">
      <c r="A1218" s="1"/>
      <c r="B1218" s="1"/>
      <c r="C1218" s="1"/>
      <c r="D1218" s="1"/>
      <c r="E1218" s="1"/>
      <c r="F1218" s="1"/>
      <c r="G1218" s="1"/>
      <c r="H1218" s="1"/>
      <c r="I1218" s="1"/>
      <c r="J1218" s="1"/>
      <c r="K1218" s="1"/>
      <c r="L1218" s="1"/>
      <c r="M1218" s="1"/>
      <c r="N1218" s="1"/>
      <c r="O1218" s="1"/>
      <c r="P1218" s="1"/>
      <c r="Q1218" s="1"/>
      <c r="R1218" s="1"/>
      <c r="S1218" s="1"/>
      <c r="T1218" s="1"/>
    </row>
    <row r="1219" spans="1:20" ht="9.75" customHeight="1">
      <c r="A1219" s="1"/>
      <c r="B1219" s="1"/>
      <c r="C1219" s="1"/>
      <c r="D1219" s="1"/>
      <c r="E1219" s="1"/>
      <c r="F1219" s="1"/>
      <c r="G1219" s="1"/>
      <c r="H1219" s="1"/>
      <c r="I1219" s="1"/>
      <c r="J1219" s="1"/>
      <c r="K1219" s="1"/>
      <c r="L1219" s="1"/>
      <c r="M1219" s="1"/>
      <c r="N1219" s="1"/>
      <c r="O1219" s="1"/>
      <c r="P1219" s="1"/>
      <c r="Q1219" s="1"/>
      <c r="R1219" s="1"/>
      <c r="S1219" s="1"/>
      <c r="T1219" s="1"/>
    </row>
    <row r="1220" spans="1:20" ht="9.75" customHeight="1">
      <c r="A1220" s="1"/>
      <c r="B1220" s="1"/>
      <c r="C1220" s="1"/>
      <c r="D1220" s="1"/>
      <c r="E1220" s="1"/>
      <c r="F1220" s="1"/>
      <c r="G1220" s="1"/>
      <c r="H1220" s="1"/>
      <c r="I1220" s="1"/>
      <c r="J1220" s="1"/>
      <c r="K1220" s="1"/>
      <c r="L1220" s="1"/>
      <c r="M1220" s="1"/>
      <c r="N1220" s="1"/>
      <c r="O1220" s="1"/>
      <c r="P1220" s="1"/>
      <c r="Q1220" s="1"/>
      <c r="R1220" s="1"/>
      <c r="S1220" s="1"/>
      <c r="T1220" s="1"/>
    </row>
    <row r="1221" spans="1:20" ht="9.75" customHeight="1">
      <c r="A1221" s="1"/>
      <c r="B1221" s="1"/>
      <c r="C1221" s="1"/>
      <c r="D1221" s="1"/>
      <c r="E1221" s="1"/>
      <c r="F1221" s="1"/>
      <c r="G1221" s="1"/>
      <c r="H1221" s="1"/>
      <c r="I1221" s="1"/>
      <c r="J1221" s="1"/>
      <c r="K1221" s="1"/>
      <c r="L1221" s="1"/>
      <c r="M1221" s="1"/>
      <c r="N1221" s="1"/>
      <c r="O1221" s="1"/>
      <c r="P1221" s="1"/>
      <c r="Q1221" s="1"/>
      <c r="R1221" s="1"/>
      <c r="S1221" s="1"/>
      <c r="T1221" s="1"/>
    </row>
    <row r="1222" spans="1:20" ht="9.75" customHeight="1">
      <c r="A1222" s="1"/>
      <c r="B1222" s="1"/>
      <c r="C1222" s="1"/>
      <c r="D1222" s="1"/>
      <c r="E1222" s="1"/>
      <c r="F1222" s="1"/>
      <c r="G1222" s="1"/>
      <c r="H1222" s="1"/>
      <c r="I1222" s="1"/>
      <c r="J1222" s="1"/>
      <c r="K1222" s="1"/>
      <c r="L1222" s="1"/>
      <c r="M1222" s="1"/>
      <c r="N1222" s="1"/>
      <c r="O1222" s="1"/>
      <c r="P1222" s="1"/>
      <c r="Q1222" s="1"/>
      <c r="R1222" s="1"/>
      <c r="S1222" s="1"/>
      <c r="T1222" s="1"/>
    </row>
    <row r="1223" spans="1:20" ht="9.75" customHeight="1">
      <c r="A1223" s="1"/>
      <c r="B1223" s="1"/>
      <c r="C1223" s="1"/>
      <c r="D1223" s="1"/>
      <c r="E1223" s="1"/>
      <c r="F1223" s="1"/>
      <c r="G1223" s="1"/>
      <c r="H1223" s="1"/>
      <c r="I1223" s="1"/>
      <c r="J1223" s="1"/>
      <c r="K1223" s="1"/>
      <c r="L1223" s="1"/>
      <c r="M1223" s="1"/>
      <c r="N1223" s="1"/>
      <c r="O1223" s="1"/>
      <c r="P1223" s="1"/>
      <c r="Q1223" s="1"/>
      <c r="R1223" s="1"/>
      <c r="S1223" s="1"/>
      <c r="T1223" s="1"/>
    </row>
    <row r="1224" spans="1:20" ht="9.75" customHeight="1">
      <c r="A1224" s="1"/>
      <c r="B1224" s="1"/>
      <c r="C1224" s="1"/>
      <c r="D1224" s="1"/>
      <c r="E1224" s="1"/>
      <c r="F1224" s="1"/>
      <c r="G1224" s="1"/>
      <c r="H1224" s="1"/>
      <c r="I1224" s="1"/>
      <c r="J1224" s="1"/>
      <c r="K1224" s="1"/>
      <c r="L1224" s="1"/>
      <c r="M1224" s="1"/>
      <c r="N1224" s="1"/>
      <c r="O1224" s="1"/>
      <c r="P1224" s="1"/>
      <c r="Q1224" s="1"/>
      <c r="R1224" s="1"/>
      <c r="S1224" s="1"/>
      <c r="T1224" s="1"/>
    </row>
    <row r="1225" spans="1:20" ht="9.75" customHeight="1">
      <c r="A1225" s="1"/>
      <c r="B1225" s="1"/>
      <c r="C1225" s="1"/>
      <c r="D1225" s="1"/>
      <c r="E1225" s="1"/>
      <c r="F1225" s="1"/>
      <c r="G1225" s="1"/>
      <c r="H1225" s="1"/>
      <c r="I1225" s="1"/>
      <c r="J1225" s="1"/>
      <c r="K1225" s="1"/>
      <c r="L1225" s="1"/>
      <c r="M1225" s="1"/>
      <c r="N1225" s="1"/>
      <c r="O1225" s="1"/>
      <c r="P1225" s="1"/>
      <c r="Q1225" s="1"/>
      <c r="R1225" s="1"/>
      <c r="S1225" s="1"/>
      <c r="T1225" s="1"/>
    </row>
    <row r="1226" spans="1:20" ht="9.75" customHeight="1">
      <c r="A1226" s="1"/>
      <c r="B1226" s="1"/>
      <c r="C1226" s="1"/>
      <c r="D1226" s="1"/>
      <c r="E1226" s="1"/>
      <c r="F1226" s="1"/>
      <c r="G1226" s="1"/>
      <c r="H1226" s="1"/>
      <c r="I1226" s="1"/>
      <c r="J1226" s="1"/>
      <c r="K1226" s="1"/>
      <c r="L1226" s="1"/>
      <c r="M1226" s="1"/>
      <c r="N1226" s="1"/>
      <c r="O1226" s="1"/>
      <c r="P1226" s="1"/>
      <c r="Q1226" s="1"/>
      <c r="R1226" s="1"/>
      <c r="S1226" s="1"/>
      <c r="T1226" s="1"/>
    </row>
    <row r="1227" spans="1:20" ht="9.75" customHeight="1">
      <c r="A1227" s="1"/>
      <c r="B1227" s="1"/>
      <c r="C1227" s="1"/>
      <c r="D1227" s="1"/>
      <c r="E1227" s="1"/>
      <c r="F1227" s="1"/>
      <c r="G1227" s="1"/>
      <c r="H1227" s="1"/>
      <c r="I1227" s="1"/>
      <c r="J1227" s="1"/>
      <c r="K1227" s="1"/>
      <c r="L1227" s="1"/>
      <c r="M1227" s="1"/>
      <c r="N1227" s="1"/>
      <c r="O1227" s="1"/>
      <c r="P1227" s="1"/>
      <c r="Q1227" s="1"/>
      <c r="R1227" s="1"/>
      <c r="S1227" s="1"/>
      <c r="T1227" s="1"/>
    </row>
    <row r="1228" spans="1:20" ht="9.75" customHeight="1">
      <c r="A1228" s="1"/>
      <c r="B1228" s="1"/>
      <c r="C1228" s="1"/>
      <c r="D1228" s="1"/>
      <c r="E1228" s="1"/>
      <c r="F1228" s="1"/>
      <c r="G1228" s="1"/>
      <c r="H1228" s="1"/>
      <c r="I1228" s="1"/>
      <c r="J1228" s="1"/>
      <c r="K1228" s="1"/>
      <c r="L1228" s="1"/>
      <c r="M1228" s="1"/>
      <c r="N1228" s="1"/>
      <c r="O1228" s="1"/>
      <c r="P1228" s="1"/>
      <c r="Q1228" s="1"/>
      <c r="R1228" s="1"/>
      <c r="S1228" s="1"/>
      <c r="T1228" s="1"/>
    </row>
    <row r="1229" spans="1:20" ht="9.75" customHeight="1">
      <c r="A1229" s="1"/>
      <c r="B1229" s="1"/>
      <c r="C1229" s="1"/>
      <c r="D1229" s="1"/>
      <c r="E1229" s="1"/>
      <c r="F1229" s="1"/>
      <c r="G1229" s="1"/>
      <c r="H1229" s="1"/>
      <c r="I1229" s="1"/>
      <c r="J1229" s="1"/>
      <c r="K1229" s="1"/>
      <c r="L1229" s="1"/>
      <c r="M1229" s="1"/>
      <c r="N1229" s="1"/>
      <c r="O1229" s="1"/>
      <c r="P1229" s="1"/>
      <c r="Q1229" s="1"/>
      <c r="R1229" s="1"/>
      <c r="S1229" s="1"/>
      <c r="T1229" s="1"/>
    </row>
    <row r="1230" spans="1:20" ht="9.75" customHeight="1">
      <c r="A1230" s="1"/>
      <c r="B1230" s="1"/>
      <c r="C1230" s="1"/>
      <c r="D1230" s="1"/>
      <c r="E1230" s="1"/>
      <c r="F1230" s="1"/>
      <c r="G1230" s="1"/>
      <c r="H1230" s="1"/>
      <c r="I1230" s="1"/>
      <c r="J1230" s="1"/>
      <c r="K1230" s="1"/>
      <c r="L1230" s="1"/>
      <c r="M1230" s="1"/>
      <c r="N1230" s="1"/>
      <c r="O1230" s="1"/>
      <c r="P1230" s="1"/>
      <c r="Q1230" s="1"/>
      <c r="R1230" s="1"/>
      <c r="S1230" s="1"/>
      <c r="T1230" s="1"/>
    </row>
    <row r="1231" spans="1:20" ht="9.75" customHeight="1">
      <c r="A1231" s="1"/>
      <c r="B1231" s="1"/>
      <c r="C1231" s="1"/>
      <c r="D1231" s="1"/>
      <c r="E1231" s="1"/>
      <c r="F1231" s="1"/>
      <c r="G1231" s="1"/>
      <c r="H1231" s="1"/>
      <c r="I1231" s="1"/>
      <c r="J1231" s="1"/>
      <c r="K1231" s="1"/>
      <c r="L1231" s="1"/>
      <c r="M1231" s="1"/>
      <c r="N1231" s="1"/>
      <c r="O1231" s="1"/>
      <c r="P1231" s="1"/>
      <c r="Q1231" s="1"/>
      <c r="R1231" s="1"/>
      <c r="S1231" s="1"/>
      <c r="T1231" s="1"/>
    </row>
    <row r="1232" spans="1:20" ht="9.75" customHeight="1">
      <c r="A1232" s="1"/>
      <c r="B1232" s="1"/>
      <c r="C1232" s="1"/>
      <c r="D1232" s="1"/>
      <c r="E1232" s="1"/>
      <c r="F1232" s="1"/>
      <c r="G1232" s="1"/>
      <c r="H1232" s="1"/>
      <c r="I1232" s="1"/>
      <c r="J1232" s="1"/>
      <c r="K1232" s="1"/>
      <c r="L1232" s="1"/>
      <c r="M1232" s="1"/>
      <c r="N1232" s="1"/>
      <c r="O1232" s="1"/>
      <c r="P1232" s="1"/>
      <c r="Q1232" s="1"/>
      <c r="R1232" s="1"/>
      <c r="S1232" s="1"/>
      <c r="T1232" s="1"/>
    </row>
    <row r="1233" spans="1:20" ht="9.75" customHeight="1">
      <c r="A1233" s="1"/>
      <c r="B1233" s="1"/>
      <c r="C1233" s="1"/>
      <c r="D1233" s="1"/>
      <c r="E1233" s="1"/>
      <c r="F1233" s="1"/>
      <c r="G1233" s="1"/>
      <c r="H1233" s="1"/>
      <c r="I1233" s="1"/>
      <c r="J1233" s="1"/>
      <c r="K1233" s="1"/>
      <c r="L1233" s="1"/>
      <c r="M1233" s="1"/>
      <c r="N1233" s="1"/>
      <c r="O1233" s="1"/>
      <c r="P1233" s="1"/>
      <c r="Q1233" s="1"/>
      <c r="R1233" s="1"/>
      <c r="S1233" s="1"/>
      <c r="T1233" s="1"/>
    </row>
    <row r="1234" spans="1:20" ht="9.75" customHeight="1">
      <c r="A1234" s="1"/>
      <c r="B1234" s="1"/>
      <c r="C1234" s="1"/>
      <c r="D1234" s="1"/>
      <c r="E1234" s="1"/>
      <c r="F1234" s="1"/>
      <c r="G1234" s="1"/>
      <c r="H1234" s="1"/>
      <c r="I1234" s="1"/>
      <c r="J1234" s="1"/>
      <c r="K1234" s="1"/>
      <c r="L1234" s="1"/>
      <c r="M1234" s="1"/>
      <c r="N1234" s="1"/>
      <c r="O1234" s="1"/>
      <c r="P1234" s="1"/>
      <c r="Q1234" s="1"/>
      <c r="R1234" s="1"/>
      <c r="S1234" s="1"/>
      <c r="T1234" s="1"/>
    </row>
    <row r="1235" spans="1:20" ht="9.75" customHeight="1">
      <c r="A1235" s="1"/>
      <c r="B1235" s="1"/>
      <c r="C1235" s="1"/>
      <c r="D1235" s="1"/>
      <c r="E1235" s="1"/>
      <c r="F1235" s="1"/>
      <c r="G1235" s="1"/>
      <c r="H1235" s="1"/>
      <c r="I1235" s="1"/>
      <c r="J1235" s="1"/>
      <c r="K1235" s="1"/>
      <c r="L1235" s="1"/>
      <c r="M1235" s="1"/>
      <c r="N1235" s="1"/>
      <c r="O1235" s="1"/>
      <c r="P1235" s="1"/>
      <c r="Q1235" s="1"/>
      <c r="R1235" s="1"/>
      <c r="S1235" s="1"/>
      <c r="T1235" s="1"/>
    </row>
    <row r="1236" spans="1:20" ht="9.75" customHeight="1">
      <c r="A1236" s="1"/>
      <c r="B1236" s="1"/>
      <c r="C1236" s="1"/>
      <c r="D1236" s="1"/>
      <c r="E1236" s="1"/>
      <c r="F1236" s="1"/>
      <c r="G1236" s="1"/>
      <c r="H1236" s="1"/>
      <c r="I1236" s="1"/>
      <c r="J1236" s="1"/>
      <c r="K1236" s="1"/>
      <c r="L1236" s="1"/>
      <c r="M1236" s="1"/>
      <c r="N1236" s="1"/>
      <c r="O1236" s="1"/>
      <c r="P1236" s="1"/>
      <c r="Q1236" s="1"/>
      <c r="R1236" s="1"/>
      <c r="S1236" s="1"/>
      <c r="T1236" s="1"/>
    </row>
    <row r="1237" spans="1:20" ht="9.75" customHeight="1">
      <c r="A1237" s="1"/>
      <c r="B1237" s="1"/>
      <c r="C1237" s="1"/>
      <c r="D1237" s="1"/>
      <c r="E1237" s="1"/>
      <c r="F1237" s="1"/>
      <c r="G1237" s="1"/>
      <c r="H1237" s="1"/>
      <c r="I1237" s="1"/>
      <c r="J1237" s="1"/>
      <c r="K1237" s="1"/>
      <c r="L1237" s="1"/>
      <c r="M1237" s="1"/>
      <c r="N1237" s="1"/>
      <c r="O1237" s="1"/>
      <c r="P1237" s="1"/>
      <c r="Q1237" s="1"/>
      <c r="R1237" s="1"/>
      <c r="S1237" s="1"/>
      <c r="T1237" s="1"/>
    </row>
    <row r="1238" spans="1:20" ht="9.75" customHeight="1">
      <c r="A1238" s="1"/>
      <c r="B1238" s="1"/>
      <c r="C1238" s="1"/>
      <c r="D1238" s="1"/>
      <c r="E1238" s="1"/>
      <c r="F1238" s="1"/>
      <c r="G1238" s="1"/>
      <c r="H1238" s="1"/>
      <c r="I1238" s="1"/>
      <c r="J1238" s="1"/>
      <c r="K1238" s="1"/>
      <c r="L1238" s="1"/>
      <c r="M1238" s="1"/>
      <c r="N1238" s="1"/>
      <c r="O1238" s="1"/>
      <c r="P1238" s="1"/>
      <c r="Q1238" s="1"/>
      <c r="R1238" s="1"/>
      <c r="S1238" s="1"/>
      <c r="T1238" s="1"/>
    </row>
    <row r="1239" spans="1:20" ht="9.75" customHeight="1">
      <c r="A1239" s="1"/>
      <c r="B1239" s="1"/>
      <c r="C1239" s="1"/>
      <c r="D1239" s="1"/>
      <c r="E1239" s="1"/>
      <c r="F1239" s="1"/>
      <c r="G1239" s="1"/>
      <c r="H1239" s="1"/>
      <c r="I1239" s="1"/>
      <c r="J1239" s="1"/>
      <c r="K1239" s="1"/>
      <c r="L1239" s="1"/>
      <c r="M1239" s="1"/>
      <c r="N1239" s="1"/>
      <c r="O1239" s="1"/>
      <c r="P1239" s="1"/>
      <c r="Q1239" s="1"/>
      <c r="R1239" s="1"/>
      <c r="S1239" s="1"/>
      <c r="T1239" s="1"/>
    </row>
    <row r="1240" spans="1:20" ht="9.75" customHeight="1">
      <c r="A1240" s="1"/>
      <c r="B1240" s="1"/>
      <c r="C1240" s="1"/>
      <c r="D1240" s="1"/>
      <c r="E1240" s="1"/>
      <c r="F1240" s="1"/>
      <c r="G1240" s="1"/>
      <c r="H1240" s="1"/>
      <c r="I1240" s="1"/>
      <c r="J1240" s="1"/>
      <c r="K1240" s="1"/>
      <c r="L1240" s="1"/>
      <c r="M1240" s="1"/>
      <c r="N1240" s="1"/>
      <c r="O1240" s="1"/>
      <c r="P1240" s="1"/>
      <c r="Q1240" s="1"/>
      <c r="R1240" s="1"/>
      <c r="S1240" s="1"/>
      <c r="T1240" s="1"/>
    </row>
    <row r="1241" spans="1:20" ht="9.75" customHeight="1">
      <c r="A1241" s="1"/>
      <c r="B1241" s="1"/>
      <c r="C1241" s="1"/>
      <c r="D1241" s="1"/>
      <c r="E1241" s="1"/>
      <c r="F1241" s="1"/>
      <c r="G1241" s="1"/>
      <c r="H1241" s="1"/>
      <c r="I1241" s="1"/>
      <c r="J1241" s="1"/>
      <c r="K1241" s="1"/>
      <c r="L1241" s="1"/>
      <c r="M1241" s="1"/>
      <c r="N1241" s="1"/>
      <c r="O1241" s="1"/>
      <c r="P1241" s="1"/>
      <c r="Q1241" s="1"/>
      <c r="R1241" s="1"/>
      <c r="S1241" s="1"/>
      <c r="T1241" s="1"/>
    </row>
    <row r="1242" spans="1:20" ht="9.75" customHeight="1">
      <c r="A1242" s="1"/>
      <c r="B1242" s="1"/>
      <c r="C1242" s="1"/>
      <c r="D1242" s="1"/>
      <c r="E1242" s="1"/>
      <c r="F1242" s="1"/>
      <c r="G1242" s="1"/>
      <c r="H1242" s="1"/>
      <c r="I1242" s="1"/>
      <c r="J1242" s="1"/>
      <c r="K1242" s="1"/>
      <c r="L1242" s="1"/>
      <c r="M1242" s="1"/>
      <c r="N1242" s="1"/>
      <c r="O1242" s="1"/>
      <c r="P1242" s="1"/>
      <c r="Q1242" s="1"/>
      <c r="R1242" s="1"/>
      <c r="S1242" s="1"/>
      <c r="T1242" s="1"/>
    </row>
    <row r="1243" spans="1:20" ht="9.75" customHeight="1">
      <c r="A1243" s="1"/>
      <c r="B1243" s="1"/>
      <c r="C1243" s="1"/>
      <c r="D1243" s="1"/>
      <c r="E1243" s="1"/>
      <c r="F1243" s="1"/>
      <c r="G1243" s="1"/>
      <c r="H1243" s="1"/>
      <c r="I1243" s="1"/>
      <c r="J1243" s="1"/>
      <c r="K1243" s="1"/>
      <c r="L1243" s="1"/>
      <c r="M1243" s="1"/>
      <c r="N1243" s="1"/>
      <c r="O1243" s="1"/>
      <c r="P1243" s="1"/>
      <c r="Q1243" s="1"/>
      <c r="R1243" s="1"/>
      <c r="S1243" s="1"/>
      <c r="T1243" s="1"/>
    </row>
    <row r="1244" spans="1:20" ht="9.75" customHeight="1">
      <c r="A1244" s="1"/>
      <c r="B1244" s="1"/>
      <c r="C1244" s="1"/>
      <c r="D1244" s="1"/>
      <c r="E1244" s="1"/>
      <c r="F1244" s="1"/>
      <c r="G1244" s="1"/>
      <c r="H1244" s="1"/>
      <c r="I1244" s="1"/>
      <c r="J1244" s="1"/>
      <c r="K1244" s="1"/>
      <c r="L1244" s="1"/>
      <c r="M1244" s="1"/>
      <c r="N1244" s="1"/>
      <c r="O1244" s="1"/>
      <c r="P1244" s="1"/>
      <c r="Q1244" s="1"/>
      <c r="R1244" s="1"/>
      <c r="S1244" s="1"/>
      <c r="T1244" s="1"/>
    </row>
    <row r="1245" spans="1:20" ht="9.75" customHeight="1">
      <c r="A1245" s="1"/>
      <c r="B1245" s="1"/>
      <c r="C1245" s="1"/>
      <c r="D1245" s="1"/>
      <c r="E1245" s="1"/>
      <c r="F1245" s="1"/>
      <c r="G1245" s="1"/>
      <c r="H1245" s="1"/>
      <c r="I1245" s="1"/>
      <c r="J1245" s="1"/>
      <c r="K1245" s="1"/>
      <c r="L1245" s="1"/>
      <c r="M1245" s="1"/>
      <c r="N1245" s="1"/>
      <c r="O1245" s="1"/>
      <c r="P1245" s="1"/>
      <c r="Q1245" s="1"/>
      <c r="R1245" s="1"/>
      <c r="S1245" s="1"/>
      <c r="T1245" s="1"/>
    </row>
    <row r="1246" spans="1:20" ht="9.75" customHeight="1">
      <c r="A1246" s="1"/>
      <c r="B1246" s="1"/>
      <c r="C1246" s="1"/>
      <c r="D1246" s="1"/>
      <c r="E1246" s="1"/>
      <c r="F1246" s="1"/>
      <c r="G1246" s="1"/>
      <c r="H1246" s="1"/>
      <c r="I1246" s="1"/>
      <c r="J1246" s="1"/>
      <c r="K1246" s="1"/>
      <c r="L1246" s="1"/>
      <c r="M1246" s="1"/>
      <c r="N1246" s="1"/>
      <c r="O1246" s="1"/>
      <c r="P1246" s="1"/>
      <c r="Q1246" s="1"/>
      <c r="R1246" s="1"/>
      <c r="S1246" s="1"/>
      <c r="T1246" s="1"/>
    </row>
    <row r="1247" spans="1:20" ht="9.75" customHeight="1">
      <c r="A1247" s="1"/>
      <c r="B1247" s="1"/>
      <c r="C1247" s="1"/>
      <c r="D1247" s="1"/>
      <c r="E1247" s="1"/>
      <c r="F1247" s="1"/>
      <c r="G1247" s="1"/>
      <c r="H1247" s="1"/>
      <c r="I1247" s="1"/>
      <c r="J1247" s="1"/>
      <c r="K1247" s="1"/>
      <c r="L1247" s="1"/>
      <c r="M1247" s="1"/>
      <c r="N1247" s="1"/>
      <c r="O1247" s="1"/>
      <c r="P1247" s="1"/>
      <c r="Q1247" s="1"/>
      <c r="R1247" s="1"/>
      <c r="S1247" s="1"/>
      <c r="T1247" s="1"/>
    </row>
    <row r="1248" spans="1:20" ht="9.75" customHeight="1">
      <c r="A1248" s="1"/>
      <c r="B1248" s="1"/>
      <c r="C1248" s="1"/>
      <c r="D1248" s="1"/>
      <c r="E1248" s="1"/>
      <c r="F1248" s="1"/>
      <c r="G1248" s="1"/>
      <c r="H1248" s="1"/>
      <c r="I1248" s="1"/>
      <c r="J1248" s="1"/>
      <c r="K1248" s="1"/>
      <c r="L1248" s="1"/>
      <c r="M1248" s="1"/>
      <c r="N1248" s="1"/>
      <c r="O1248" s="1"/>
      <c r="P1248" s="1"/>
      <c r="Q1248" s="1"/>
      <c r="R1248" s="1"/>
      <c r="S1248" s="1"/>
      <c r="T1248" s="1"/>
    </row>
    <row r="1249" spans="1:20" ht="9.75" customHeight="1">
      <c r="A1249" s="1"/>
      <c r="B1249" s="1"/>
      <c r="C1249" s="1"/>
      <c r="D1249" s="1"/>
      <c r="E1249" s="1"/>
      <c r="F1249" s="1"/>
      <c r="G1249" s="1"/>
      <c r="H1249" s="1"/>
      <c r="I1249" s="1"/>
      <c r="J1249" s="1"/>
      <c r="K1249" s="1"/>
      <c r="L1249" s="1"/>
      <c r="M1249" s="1"/>
      <c r="N1249" s="1"/>
      <c r="O1249" s="1"/>
      <c r="P1249" s="1"/>
      <c r="Q1249" s="1"/>
      <c r="R1249" s="1"/>
      <c r="S1249" s="1"/>
      <c r="T1249" s="1"/>
    </row>
    <row r="1250" spans="1:20" ht="9.75" customHeight="1">
      <c r="A1250" s="1"/>
      <c r="B1250" s="1"/>
      <c r="C1250" s="1"/>
      <c r="D1250" s="1"/>
      <c r="E1250" s="1"/>
      <c r="F1250" s="1"/>
      <c r="G1250" s="1"/>
      <c r="H1250" s="1"/>
      <c r="I1250" s="1"/>
      <c r="J1250" s="1"/>
      <c r="K1250" s="1"/>
      <c r="L1250" s="1"/>
      <c r="M1250" s="1"/>
      <c r="N1250" s="1"/>
      <c r="O1250" s="1"/>
      <c r="P1250" s="1"/>
      <c r="Q1250" s="1"/>
      <c r="R1250" s="1"/>
      <c r="S1250" s="1"/>
      <c r="T1250" s="1"/>
    </row>
    <row r="1251" spans="1:20" ht="9.75" customHeight="1">
      <c r="A1251" s="1"/>
      <c r="B1251" s="1"/>
      <c r="C1251" s="1"/>
      <c r="D1251" s="1"/>
      <c r="E1251" s="1"/>
      <c r="F1251" s="1"/>
      <c r="G1251" s="1"/>
      <c r="H1251" s="1"/>
      <c r="I1251" s="1"/>
      <c r="J1251" s="1"/>
      <c r="K1251" s="1"/>
      <c r="L1251" s="1"/>
      <c r="M1251" s="1"/>
      <c r="N1251" s="1"/>
      <c r="O1251" s="1"/>
      <c r="P1251" s="1"/>
      <c r="Q1251" s="1"/>
      <c r="R1251" s="1"/>
      <c r="S1251" s="1"/>
      <c r="T1251" s="1"/>
    </row>
    <row r="1252" spans="1:20" ht="9.75" customHeight="1">
      <c r="A1252" s="1"/>
      <c r="B1252" s="1"/>
      <c r="C1252" s="1"/>
      <c r="D1252" s="1"/>
      <c r="E1252" s="1"/>
      <c r="F1252" s="1"/>
      <c r="G1252" s="1"/>
      <c r="H1252" s="1"/>
      <c r="I1252" s="1"/>
      <c r="J1252" s="1"/>
      <c r="K1252" s="1"/>
      <c r="L1252" s="1"/>
      <c r="M1252" s="1"/>
      <c r="N1252" s="1"/>
      <c r="O1252" s="1"/>
      <c r="P1252" s="1"/>
      <c r="Q1252" s="1"/>
      <c r="R1252" s="1"/>
      <c r="S1252" s="1"/>
      <c r="T1252" s="1"/>
    </row>
    <row r="1253" spans="1:20" ht="9.75" customHeight="1">
      <c r="A1253" s="1"/>
      <c r="B1253" s="1"/>
      <c r="C1253" s="1"/>
      <c r="D1253" s="1"/>
      <c r="E1253" s="1"/>
      <c r="F1253" s="1"/>
      <c r="G1253" s="1"/>
      <c r="H1253" s="1"/>
      <c r="I1253" s="1"/>
      <c r="J1253" s="1"/>
      <c r="K1253" s="1"/>
      <c r="L1253" s="1"/>
      <c r="M1253" s="1"/>
      <c r="N1253" s="1"/>
      <c r="O1253" s="1"/>
      <c r="P1253" s="1"/>
      <c r="Q1253" s="1"/>
      <c r="R1253" s="1"/>
      <c r="S1253" s="1"/>
      <c r="T1253" s="1"/>
    </row>
    <row r="1254" spans="1:20" ht="9.75" customHeight="1">
      <c r="A1254" s="1"/>
      <c r="B1254" s="1"/>
      <c r="C1254" s="1"/>
      <c r="D1254" s="1"/>
      <c r="E1254" s="1"/>
      <c r="F1254" s="1"/>
      <c r="G1254" s="1"/>
      <c r="H1254" s="1"/>
      <c r="I1254" s="1"/>
      <c r="J1254" s="1"/>
      <c r="K1254" s="1"/>
      <c r="L1254" s="1"/>
      <c r="M1254" s="1"/>
      <c r="N1254" s="1"/>
      <c r="O1254" s="1"/>
      <c r="P1254" s="1"/>
      <c r="Q1254" s="1"/>
      <c r="R1254" s="1"/>
      <c r="S1254" s="1"/>
      <c r="T1254" s="1"/>
    </row>
    <row r="1255" spans="1:20" ht="9.75" customHeight="1">
      <c r="A1255" s="1"/>
      <c r="B1255" s="1"/>
      <c r="C1255" s="1"/>
      <c r="D1255" s="1"/>
      <c r="E1255" s="1"/>
      <c r="F1255" s="1"/>
      <c r="G1255" s="1"/>
      <c r="H1255" s="1"/>
      <c r="I1255" s="1"/>
      <c r="J1255" s="1"/>
      <c r="K1255" s="1"/>
      <c r="L1255" s="1"/>
      <c r="M1255" s="1"/>
      <c r="N1255" s="1"/>
      <c r="O1255" s="1"/>
      <c r="P1255" s="1"/>
      <c r="Q1255" s="1"/>
      <c r="R1255" s="1"/>
      <c r="S1255" s="1"/>
      <c r="T1255" s="1"/>
    </row>
    <row r="1256" spans="1:20" ht="9.75" customHeight="1">
      <c r="A1256" s="1"/>
      <c r="B1256" s="1"/>
      <c r="C1256" s="1"/>
      <c r="D1256" s="1"/>
      <c r="E1256" s="1"/>
      <c r="F1256" s="1"/>
      <c r="G1256" s="1"/>
      <c r="H1256" s="1"/>
      <c r="I1256" s="1"/>
      <c r="J1256" s="1"/>
      <c r="K1256" s="1"/>
      <c r="L1256" s="1"/>
      <c r="M1256" s="1"/>
      <c r="N1256" s="1"/>
      <c r="O1256" s="1"/>
      <c r="P1256" s="1"/>
      <c r="Q1256" s="1"/>
      <c r="R1256" s="1"/>
      <c r="S1256" s="1"/>
      <c r="T1256" s="1"/>
    </row>
    <row r="1257" spans="1:20" ht="9.75" customHeight="1">
      <c r="A1257" s="1"/>
      <c r="B1257" s="1"/>
      <c r="C1257" s="1"/>
      <c r="D1257" s="1"/>
      <c r="E1257" s="1"/>
      <c r="F1257" s="1"/>
      <c r="G1257" s="1"/>
      <c r="H1257" s="1"/>
      <c r="I1257" s="1"/>
      <c r="J1257" s="1"/>
      <c r="K1257" s="1"/>
      <c r="L1257" s="1"/>
      <c r="M1257" s="1"/>
      <c r="N1257" s="1"/>
      <c r="O1257" s="1"/>
      <c r="P1257" s="1"/>
      <c r="Q1257" s="1"/>
      <c r="R1257" s="1"/>
      <c r="S1257" s="1"/>
      <c r="T1257" s="1"/>
    </row>
    <row r="1258" spans="1:20" ht="9.75" customHeight="1">
      <c r="A1258" s="1"/>
      <c r="B1258" s="1"/>
      <c r="C1258" s="1"/>
      <c r="D1258" s="1"/>
      <c r="E1258" s="1"/>
      <c r="F1258" s="1"/>
      <c r="G1258" s="1"/>
      <c r="H1258" s="1"/>
      <c r="I1258" s="1"/>
      <c r="J1258" s="1"/>
      <c r="K1258" s="1"/>
      <c r="L1258" s="1"/>
      <c r="M1258" s="1"/>
      <c r="N1258" s="1"/>
      <c r="O1258" s="1"/>
      <c r="P1258" s="1"/>
      <c r="Q1258" s="1"/>
      <c r="R1258" s="1"/>
      <c r="S1258" s="1"/>
      <c r="T1258" s="1"/>
    </row>
    <row r="1259" spans="1:20" ht="9.75" customHeight="1">
      <c r="A1259" s="1"/>
      <c r="B1259" s="1"/>
      <c r="C1259" s="1"/>
      <c r="D1259" s="1"/>
      <c r="E1259" s="1"/>
      <c r="F1259" s="1"/>
      <c r="G1259" s="1"/>
      <c r="H1259" s="1"/>
      <c r="I1259" s="1"/>
      <c r="J1259" s="1"/>
      <c r="K1259" s="1"/>
      <c r="L1259" s="1"/>
      <c r="M1259" s="1"/>
      <c r="N1259" s="1"/>
      <c r="O1259" s="1"/>
      <c r="P1259" s="1"/>
      <c r="Q1259" s="1"/>
      <c r="R1259" s="1"/>
      <c r="S1259" s="1"/>
      <c r="T1259" s="1"/>
    </row>
    <row r="1260" spans="1:20" ht="9.75" customHeight="1">
      <c r="A1260" s="1"/>
      <c r="B1260" s="1"/>
      <c r="C1260" s="1"/>
      <c r="D1260" s="1"/>
      <c r="E1260" s="1"/>
      <c r="F1260" s="1"/>
      <c r="G1260" s="1"/>
      <c r="H1260" s="1"/>
      <c r="I1260" s="1"/>
      <c r="J1260" s="1"/>
      <c r="K1260" s="1"/>
      <c r="L1260" s="1"/>
      <c r="M1260" s="1"/>
      <c r="N1260" s="1"/>
      <c r="O1260" s="1"/>
      <c r="P1260" s="1"/>
      <c r="Q1260" s="1"/>
      <c r="R1260" s="1"/>
      <c r="S1260" s="1"/>
      <c r="T1260" s="1"/>
    </row>
    <row r="1261" spans="1:20" ht="9.75" customHeight="1">
      <c r="A1261" s="1"/>
      <c r="B1261" s="1"/>
      <c r="C1261" s="1"/>
      <c r="D1261" s="1"/>
      <c r="E1261" s="1"/>
      <c r="F1261" s="1"/>
      <c r="G1261" s="1"/>
      <c r="H1261" s="1"/>
      <c r="I1261" s="1"/>
      <c r="J1261" s="1"/>
      <c r="K1261" s="1"/>
      <c r="L1261" s="1"/>
      <c r="M1261" s="1"/>
      <c r="N1261" s="1"/>
      <c r="O1261" s="1"/>
      <c r="P1261" s="1"/>
      <c r="Q1261" s="1"/>
      <c r="R1261" s="1"/>
      <c r="S1261" s="1"/>
      <c r="T1261" s="1"/>
    </row>
    <row r="1262" spans="1:20" ht="9.75" customHeight="1">
      <c r="A1262" s="1"/>
      <c r="B1262" s="1"/>
      <c r="C1262" s="1"/>
      <c r="D1262" s="1"/>
      <c r="E1262" s="1"/>
      <c r="F1262" s="1"/>
      <c r="G1262" s="1"/>
      <c r="H1262" s="1"/>
      <c r="I1262" s="1"/>
      <c r="J1262" s="1"/>
      <c r="K1262" s="1"/>
      <c r="L1262" s="1"/>
      <c r="M1262" s="1"/>
      <c r="N1262" s="1"/>
      <c r="O1262" s="1"/>
      <c r="P1262" s="1"/>
      <c r="Q1262" s="1"/>
      <c r="R1262" s="1"/>
      <c r="S1262" s="1"/>
      <c r="T1262" s="1"/>
    </row>
    <row r="1263" spans="1:20" ht="9.75" customHeight="1">
      <c r="A1263" s="1"/>
      <c r="B1263" s="1"/>
      <c r="C1263" s="1"/>
      <c r="D1263" s="1"/>
      <c r="E1263" s="1"/>
      <c r="F1263" s="1"/>
      <c r="G1263" s="1"/>
      <c r="H1263" s="1"/>
      <c r="I1263" s="1"/>
      <c r="J1263" s="1"/>
      <c r="K1263" s="1"/>
      <c r="L1263" s="1"/>
      <c r="M1263" s="1"/>
      <c r="N1263" s="1"/>
      <c r="O1263" s="1"/>
      <c r="P1263" s="1"/>
      <c r="Q1263" s="1"/>
      <c r="R1263" s="1"/>
      <c r="S1263" s="1"/>
      <c r="T1263" s="1"/>
    </row>
    <row r="1264" spans="1:20" ht="9.75" customHeight="1">
      <c r="A1264" s="1"/>
      <c r="B1264" s="1"/>
      <c r="C1264" s="1"/>
      <c r="D1264" s="1"/>
      <c r="E1264" s="1"/>
      <c r="F1264" s="1"/>
      <c r="G1264" s="1"/>
      <c r="H1264" s="1"/>
      <c r="I1264" s="1"/>
      <c r="J1264" s="1"/>
      <c r="K1264" s="1"/>
      <c r="L1264" s="1"/>
      <c r="M1264" s="1"/>
      <c r="N1264" s="1"/>
      <c r="O1264" s="1"/>
      <c r="P1264" s="1"/>
      <c r="Q1264" s="1"/>
      <c r="R1264" s="1"/>
      <c r="S1264" s="1"/>
      <c r="T1264" s="1"/>
    </row>
    <row r="1265" spans="1:20" ht="9.75" customHeight="1">
      <c r="A1265" s="1"/>
      <c r="B1265" s="1"/>
      <c r="C1265" s="1"/>
      <c r="D1265" s="1"/>
      <c r="E1265" s="1"/>
      <c r="F1265" s="1"/>
      <c r="G1265" s="1"/>
      <c r="H1265" s="1"/>
      <c r="I1265" s="1"/>
      <c r="J1265" s="1"/>
      <c r="K1265" s="1"/>
      <c r="L1265" s="1"/>
      <c r="M1265" s="1"/>
      <c r="N1265" s="1"/>
      <c r="O1265" s="1"/>
      <c r="P1265" s="1"/>
      <c r="Q1265" s="1"/>
      <c r="R1265" s="1"/>
      <c r="S1265" s="1"/>
      <c r="T1265" s="1"/>
    </row>
    <row r="1266" spans="1:20" ht="9.75" customHeight="1">
      <c r="A1266" s="1"/>
      <c r="B1266" s="1"/>
      <c r="C1266" s="1"/>
      <c r="D1266" s="1"/>
      <c r="E1266" s="1"/>
      <c r="F1266" s="1"/>
      <c r="G1266" s="1"/>
      <c r="H1266" s="1"/>
      <c r="I1266" s="1"/>
      <c r="J1266" s="1"/>
      <c r="K1266" s="1"/>
      <c r="L1266" s="1"/>
      <c r="M1266" s="1"/>
      <c r="N1266" s="1"/>
      <c r="O1266" s="1"/>
      <c r="P1266" s="1"/>
      <c r="Q1266" s="1"/>
      <c r="R1266" s="1"/>
      <c r="S1266" s="1"/>
      <c r="T1266" s="1"/>
    </row>
    <row r="1267" spans="1:20" ht="9.75" customHeight="1">
      <c r="A1267" s="1"/>
      <c r="B1267" s="1"/>
      <c r="C1267" s="1"/>
      <c r="D1267" s="1"/>
      <c r="E1267" s="1"/>
      <c r="F1267" s="1"/>
      <c r="G1267" s="1"/>
      <c r="H1267" s="1"/>
      <c r="I1267" s="1"/>
      <c r="J1267" s="1"/>
      <c r="K1267" s="1"/>
      <c r="L1267" s="1"/>
      <c r="M1267" s="1"/>
      <c r="N1267" s="1"/>
      <c r="O1267" s="1"/>
      <c r="P1267" s="1"/>
      <c r="Q1267" s="1"/>
      <c r="R1267" s="1"/>
      <c r="S1267" s="1"/>
      <c r="T1267" s="1"/>
    </row>
    <row r="1268" spans="1:20" ht="9.75" customHeight="1">
      <c r="A1268" s="1"/>
      <c r="B1268" s="1"/>
      <c r="C1268" s="1"/>
      <c r="D1268" s="1"/>
      <c r="E1268" s="1"/>
      <c r="F1268" s="1"/>
      <c r="G1268" s="1"/>
      <c r="H1268" s="1"/>
      <c r="I1268" s="1"/>
      <c r="J1268" s="1"/>
      <c r="K1268" s="1"/>
      <c r="L1268" s="1"/>
      <c r="M1268" s="1"/>
      <c r="N1268" s="1"/>
      <c r="O1268" s="1"/>
      <c r="P1268" s="1"/>
      <c r="Q1268" s="1"/>
      <c r="R1268" s="1"/>
      <c r="S1268" s="1"/>
      <c r="T1268" s="1"/>
    </row>
    <row r="1269" spans="1:20" ht="9.75" customHeight="1">
      <c r="A1269" s="1"/>
      <c r="B1269" s="1"/>
      <c r="C1269" s="1"/>
      <c r="D1269" s="1"/>
      <c r="E1269" s="1"/>
      <c r="F1269" s="1"/>
      <c r="G1269" s="1"/>
      <c r="H1269" s="1"/>
      <c r="I1269" s="1"/>
      <c r="J1269" s="1"/>
      <c r="K1269" s="1"/>
      <c r="L1269" s="1"/>
      <c r="M1269" s="1"/>
      <c r="N1269" s="1"/>
      <c r="O1269" s="1"/>
      <c r="P1269" s="1"/>
      <c r="Q1269" s="1"/>
      <c r="R1269" s="1"/>
      <c r="S1269" s="1"/>
      <c r="T1269" s="1"/>
    </row>
    <row r="1270" spans="1:20" ht="9.75" customHeight="1">
      <c r="A1270" s="1"/>
      <c r="B1270" s="1"/>
      <c r="C1270" s="1"/>
      <c r="D1270" s="1"/>
      <c r="E1270" s="1"/>
      <c r="F1270" s="1"/>
      <c r="G1270" s="1"/>
      <c r="H1270" s="1"/>
      <c r="I1270" s="1"/>
      <c r="J1270" s="1"/>
      <c r="K1270" s="1"/>
      <c r="L1270" s="1"/>
      <c r="M1270" s="1"/>
      <c r="N1270" s="1"/>
      <c r="O1270" s="1"/>
      <c r="P1270" s="1"/>
      <c r="Q1270" s="1"/>
      <c r="R1270" s="1"/>
      <c r="S1270" s="1"/>
      <c r="T1270" s="1"/>
    </row>
    <row r="1271" spans="1:20" ht="9.75" customHeight="1">
      <c r="A1271" s="1"/>
      <c r="B1271" s="1"/>
      <c r="C1271" s="1"/>
      <c r="D1271" s="1"/>
      <c r="E1271" s="1"/>
      <c r="F1271" s="1"/>
      <c r="G1271" s="1"/>
      <c r="H1271" s="1"/>
      <c r="I1271" s="1"/>
      <c r="J1271" s="1"/>
      <c r="K1271" s="1"/>
      <c r="L1271" s="1"/>
      <c r="M1271" s="1"/>
      <c r="N1271" s="1"/>
      <c r="O1271" s="1"/>
      <c r="P1271" s="1"/>
      <c r="Q1271" s="1"/>
      <c r="R1271" s="1"/>
      <c r="S1271" s="1"/>
      <c r="T1271" s="1"/>
    </row>
    <row r="1272" spans="1:20" ht="9.75" customHeight="1">
      <c r="A1272" s="1"/>
      <c r="B1272" s="1"/>
      <c r="C1272" s="1"/>
      <c r="D1272" s="1"/>
      <c r="E1272" s="1"/>
      <c r="F1272" s="1"/>
      <c r="G1272" s="1"/>
      <c r="H1272" s="1"/>
      <c r="I1272" s="1"/>
      <c r="J1272" s="1"/>
      <c r="K1272" s="1"/>
      <c r="L1272" s="1"/>
      <c r="M1272" s="1"/>
      <c r="N1272" s="1"/>
      <c r="O1272" s="1"/>
      <c r="P1272" s="1"/>
      <c r="Q1272" s="1"/>
      <c r="R1272" s="1"/>
      <c r="S1272" s="1"/>
      <c r="T1272" s="1"/>
    </row>
    <row r="1273" spans="1:20" ht="9.75" customHeight="1">
      <c r="A1273" s="1"/>
      <c r="B1273" s="1"/>
      <c r="C1273" s="1"/>
      <c r="D1273" s="1"/>
      <c r="E1273" s="1"/>
      <c r="F1273" s="1"/>
      <c r="G1273" s="1"/>
      <c r="H1273" s="1"/>
      <c r="I1273" s="1"/>
      <c r="J1273" s="1"/>
      <c r="K1273" s="1"/>
      <c r="L1273" s="1"/>
      <c r="M1273" s="1"/>
      <c r="N1273" s="1"/>
      <c r="O1273" s="1"/>
      <c r="P1273" s="1"/>
      <c r="Q1273" s="1"/>
      <c r="R1273" s="1"/>
      <c r="S1273" s="1"/>
      <c r="T1273" s="1"/>
    </row>
    <row r="1274" spans="1:20" ht="9.75" customHeight="1">
      <c r="A1274" s="1"/>
      <c r="B1274" s="1"/>
      <c r="C1274" s="1"/>
      <c r="D1274" s="1"/>
      <c r="E1274" s="1"/>
      <c r="F1274" s="1"/>
      <c r="G1274" s="1"/>
      <c r="H1274" s="1"/>
      <c r="I1274" s="1"/>
      <c r="J1274" s="1"/>
      <c r="K1274" s="1"/>
      <c r="L1274" s="1"/>
      <c r="M1274" s="1"/>
      <c r="N1274" s="1"/>
      <c r="O1274" s="1"/>
      <c r="P1274" s="1"/>
      <c r="Q1274" s="1"/>
      <c r="R1274" s="1"/>
      <c r="S1274" s="1"/>
      <c r="T1274" s="1"/>
    </row>
    <row r="1275" spans="1:20" ht="9.75" customHeight="1">
      <c r="A1275" s="1"/>
      <c r="B1275" s="1"/>
      <c r="C1275" s="1"/>
      <c r="D1275" s="1"/>
      <c r="E1275" s="1"/>
      <c r="F1275" s="1"/>
      <c r="G1275" s="1"/>
      <c r="H1275" s="1"/>
      <c r="I1275" s="1"/>
      <c r="J1275" s="1"/>
      <c r="K1275" s="1"/>
      <c r="L1275" s="1"/>
      <c r="M1275" s="1"/>
      <c r="N1275" s="1"/>
      <c r="O1275" s="1"/>
      <c r="P1275" s="1"/>
      <c r="Q1275" s="1"/>
      <c r="R1275" s="1"/>
      <c r="S1275" s="1"/>
      <c r="T1275" s="1"/>
    </row>
    <row r="1276" spans="1:20" ht="9.75" customHeight="1">
      <c r="A1276" s="1"/>
      <c r="B1276" s="1"/>
      <c r="C1276" s="1"/>
      <c r="D1276" s="1"/>
      <c r="E1276" s="1"/>
      <c r="F1276" s="1"/>
      <c r="G1276" s="1"/>
      <c r="H1276" s="1"/>
      <c r="I1276" s="1"/>
      <c r="J1276" s="1"/>
      <c r="K1276" s="1"/>
      <c r="L1276" s="1"/>
      <c r="M1276" s="1"/>
      <c r="N1276" s="1"/>
      <c r="O1276" s="1"/>
      <c r="P1276" s="1"/>
      <c r="Q1276" s="1"/>
      <c r="R1276" s="1"/>
      <c r="S1276" s="1"/>
      <c r="T1276" s="1"/>
    </row>
    <row r="1277" spans="1:20" ht="9.75" customHeight="1">
      <c r="A1277" s="1"/>
      <c r="B1277" s="1"/>
      <c r="C1277" s="1"/>
      <c r="D1277" s="1"/>
      <c r="E1277" s="1"/>
      <c r="F1277" s="1"/>
      <c r="G1277" s="1"/>
      <c r="H1277" s="1"/>
      <c r="I1277" s="1"/>
      <c r="J1277" s="1"/>
      <c r="K1277" s="1"/>
      <c r="L1277" s="1"/>
      <c r="M1277" s="1"/>
      <c r="N1277" s="1"/>
      <c r="O1277" s="1"/>
      <c r="P1277" s="1"/>
      <c r="Q1277" s="1"/>
      <c r="R1277" s="1"/>
      <c r="S1277" s="1"/>
      <c r="T1277" s="1"/>
    </row>
    <row r="1278" spans="1:20" ht="9.75" customHeight="1">
      <c r="A1278" s="1"/>
      <c r="B1278" s="1"/>
      <c r="C1278" s="1"/>
      <c r="D1278" s="1"/>
      <c r="E1278" s="1"/>
      <c r="F1278" s="1"/>
      <c r="G1278" s="1"/>
      <c r="H1278" s="1"/>
      <c r="I1278" s="1"/>
      <c r="J1278" s="1"/>
      <c r="K1278" s="1"/>
      <c r="L1278" s="1"/>
      <c r="M1278" s="1"/>
      <c r="N1278" s="1"/>
      <c r="O1278" s="1"/>
      <c r="P1278" s="1"/>
      <c r="Q1278" s="1"/>
      <c r="R1278" s="1"/>
      <c r="S1278" s="1"/>
      <c r="T1278" s="1"/>
    </row>
    <row r="1279" spans="1:20" ht="9.75" customHeight="1">
      <c r="A1279" s="1"/>
      <c r="B1279" s="1"/>
      <c r="C1279" s="1"/>
      <c r="D1279" s="1"/>
      <c r="E1279" s="1"/>
      <c r="F1279" s="1"/>
      <c r="G1279" s="1"/>
      <c r="H1279" s="1"/>
      <c r="I1279" s="1"/>
      <c r="J1279" s="1"/>
      <c r="K1279" s="1"/>
      <c r="L1279" s="1"/>
      <c r="M1279" s="1"/>
      <c r="N1279" s="1"/>
      <c r="O1279" s="1"/>
      <c r="P1279" s="1"/>
      <c r="Q1279" s="1"/>
      <c r="R1279" s="1"/>
      <c r="S1279" s="1"/>
      <c r="T1279" s="1"/>
    </row>
    <row r="1280" spans="1:20" ht="9.75" customHeight="1">
      <c r="A1280" s="1"/>
      <c r="B1280" s="1"/>
      <c r="C1280" s="1"/>
      <c r="D1280" s="1"/>
      <c r="E1280" s="1"/>
      <c r="F1280" s="1"/>
      <c r="G1280" s="1"/>
      <c r="H1280" s="1"/>
      <c r="I1280" s="1"/>
      <c r="J1280" s="1"/>
      <c r="K1280" s="1"/>
      <c r="L1280" s="1"/>
      <c r="M1280" s="1"/>
      <c r="N1280" s="1"/>
      <c r="O1280" s="1"/>
      <c r="P1280" s="1"/>
      <c r="Q1280" s="1"/>
      <c r="R1280" s="1"/>
      <c r="S1280" s="1"/>
      <c r="T1280" s="1"/>
    </row>
    <row r="1281" spans="1:20" ht="9.75" customHeight="1">
      <c r="A1281" s="1"/>
      <c r="B1281" s="1"/>
      <c r="C1281" s="1"/>
      <c r="D1281" s="1"/>
      <c r="E1281" s="1"/>
      <c r="F1281" s="1"/>
      <c r="G1281" s="1"/>
      <c r="H1281" s="1"/>
      <c r="I1281" s="1"/>
      <c r="J1281" s="1"/>
      <c r="K1281" s="1"/>
      <c r="L1281" s="1"/>
      <c r="M1281" s="1"/>
      <c r="N1281" s="1"/>
      <c r="O1281" s="1"/>
      <c r="P1281" s="1"/>
      <c r="Q1281" s="1"/>
      <c r="R1281" s="1"/>
      <c r="S1281" s="1"/>
      <c r="T1281" s="1"/>
    </row>
    <row r="1282" spans="1:20" ht="9.75" customHeight="1">
      <c r="A1282" s="1"/>
      <c r="B1282" s="1"/>
      <c r="C1282" s="1"/>
      <c r="D1282" s="1"/>
      <c r="E1282" s="1"/>
      <c r="F1282" s="1"/>
      <c r="G1282" s="1"/>
      <c r="H1282" s="1"/>
      <c r="I1282" s="1"/>
      <c r="J1282" s="1"/>
      <c r="K1282" s="1"/>
      <c r="L1282" s="1"/>
      <c r="M1282" s="1"/>
      <c r="N1282" s="1"/>
      <c r="O1282" s="1"/>
      <c r="P1282" s="1"/>
      <c r="Q1282" s="1"/>
      <c r="R1282" s="1"/>
      <c r="S1282" s="1"/>
      <c r="T1282" s="1"/>
    </row>
    <row r="1283" spans="1:20" ht="9.75" customHeight="1">
      <c r="A1283" s="1"/>
      <c r="B1283" s="1"/>
      <c r="C1283" s="1"/>
      <c r="D1283" s="1"/>
      <c r="E1283" s="1"/>
      <c r="F1283" s="1"/>
      <c r="G1283" s="1"/>
      <c r="H1283" s="1"/>
      <c r="I1283" s="1"/>
      <c r="J1283" s="1"/>
      <c r="K1283" s="1"/>
      <c r="L1283" s="1"/>
      <c r="M1283" s="1"/>
      <c r="N1283" s="1"/>
      <c r="O1283" s="1"/>
      <c r="P1283" s="1"/>
      <c r="Q1283" s="1"/>
      <c r="R1283" s="1"/>
      <c r="S1283" s="1"/>
      <c r="T1283" s="1"/>
    </row>
    <row r="1284" spans="1:20" ht="9.75" customHeight="1">
      <c r="A1284" s="1"/>
      <c r="B1284" s="1"/>
      <c r="C1284" s="1"/>
      <c r="D1284" s="1"/>
      <c r="E1284" s="1"/>
      <c r="F1284" s="1"/>
      <c r="G1284" s="1"/>
      <c r="H1284" s="1"/>
      <c r="I1284" s="1"/>
      <c r="J1284" s="1"/>
      <c r="K1284" s="1"/>
      <c r="L1284" s="1"/>
      <c r="M1284" s="1"/>
      <c r="N1284" s="1"/>
      <c r="O1284" s="1"/>
      <c r="P1284" s="1"/>
      <c r="Q1284" s="1"/>
      <c r="R1284" s="1"/>
      <c r="S1284" s="1"/>
      <c r="T1284" s="1"/>
    </row>
    <row r="1285" spans="1:20" ht="9.75" customHeight="1">
      <c r="A1285" s="1"/>
      <c r="B1285" s="1"/>
      <c r="C1285" s="1"/>
      <c r="D1285" s="1"/>
      <c r="E1285" s="1"/>
      <c r="F1285" s="1"/>
      <c r="G1285" s="1"/>
      <c r="H1285" s="1"/>
      <c r="I1285" s="1"/>
      <c r="J1285" s="1"/>
      <c r="K1285" s="1"/>
      <c r="L1285" s="1"/>
      <c r="M1285" s="1"/>
      <c r="N1285" s="1"/>
      <c r="O1285" s="1"/>
      <c r="P1285" s="1"/>
      <c r="Q1285" s="1"/>
      <c r="R1285" s="1"/>
      <c r="S1285" s="1"/>
      <c r="T1285" s="1"/>
    </row>
    <row r="1286" spans="1:20" ht="9.75" customHeight="1">
      <c r="A1286" s="1"/>
      <c r="B1286" s="1"/>
      <c r="C1286" s="1"/>
      <c r="D1286" s="1"/>
      <c r="E1286" s="1"/>
      <c r="F1286" s="1"/>
      <c r="G1286" s="1"/>
      <c r="H1286" s="1"/>
      <c r="I1286" s="1"/>
      <c r="J1286" s="1"/>
      <c r="K1286" s="1"/>
      <c r="L1286" s="1"/>
      <c r="M1286" s="1"/>
      <c r="N1286" s="1"/>
      <c r="O1286" s="1"/>
      <c r="P1286" s="1"/>
      <c r="Q1286" s="1"/>
      <c r="R1286" s="1"/>
      <c r="S1286" s="1"/>
      <c r="T1286" s="1"/>
    </row>
    <row r="1287" spans="1:20" ht="9.75" customHeight="1">
      <c r="A1287" s="1"/>
      <c r="B1287" s="1"/>
      <c r="C1287" s="1"/>
      <c r="D1287" s="1"/>
      <c r="E1287" s="1"/>
      <c r="F1287" s="1"/>
      <c r="G1287" s="1"/>
      <c r="H1287" s="1"/>
      <c r="I1287" s="1"/>
      <c r="J1287" s="1"/>
      <c r="K1287" s="1"/>
      <c r="L1287" s="1"/>
      <c r="M1287" s="1"/>
      <c r="N1287" s="1"/>
      <c r="O1287" s="1"/>
      <c r="P1287" s="1"/>
      <c r="Q1287" s="1"/>
      <c r="R1287" s="1"/>
      <c r="S1287" s="1"/>
      <c r="T1287" s="1"/>
    </row>
    <row r="1288" spans="1:20" ht="9.75" customHeight="1">
      <c r="A1288" s="1"/>
      <c r="B1288" s="1"/>
      <c r="C1288" s="1"/>
      <c r="D1288" s="1"/>
      <c r="E1288" s="1"/>
      <c r="F1288" s="1"/>
      <c r="G1288" s="1"/>
      <c r="H1288" s="1"/>
      <c r="I1288" s="1"/>
      <c r="J1288" s="1"/>
      <c r="K1288" s="1"/>
      <c r="L1288" s="1"/>
      <c r="M1288" s="1"/>
      <c r="N1288" s="1"/>
      <c r="O1288" s="1"/>
      <c r="P1288" s="1"/>
      <c r="Q1288" s="1"/>
      <c r="R1288" s="1"/>
      <c r="S1288" s="1"/>
      <c r="T1288" s="1"/>
    </row>
    <row r="1289" spans="1:20" ht="9.75" customHeight="1">
      <c r="A1289" s="1"/>
      <c r="B1289" s="1"/>
      <c r="C1289" s="1"/>
      <c r="D1289" s="1"/>
      <c r="E1289" s="1"/>
      <c r="F1289" s="1"/>
      <c r="G1289" s="1"/>
      <c r="H1289" s="1"/>
      <c r="I1289" s="1"/>
      <c r="J1289" s="1"/>
      <c r="K1289" s="1"/>
      <c r="L1289" s="1"/>
      <c r="M1289" s="1"/>
      <c r="N1289" s="1"/>
      <c r="O1289" s="1"/>
      <c r="P1289" s="1"/>
      <c r="Q1289" s="1"/>
      <c r="R1289" s="1"/>
      <c r="S1289" s="1"/>
      <c r="T1289" s="1"/>
    </row>
    <row r="1290" spans="1:20" ht="9.75" customHeight="1">
      <c r="A1290" s="1"/>
      <c r="B1290" s="1"/>
      <c r="C1290" s="1"/>
      <c r="D1290" s="1"/>
      <c r="E1290" s="1"/>
      <c r="F1290" s="1"/>
      <c r="G1290" s="1"/>
      <c r="H1290" s="1"/>
      <c r="I1290" s="1"/>
      <c r="J1290" s="1"/>
      <c r="K1290" s="1"/>
      <c r="L1290" s="1"/>
      <c r="M1290" s="1"/>
      <c r="N1290" s="1"/>
      <c r="O1290" s="1"/>
      <c r="P1290" s="1"/>
      <c r="Q1290" s="1"/>
      <c r="R1290" s="1"/>
      <c r="S1290" s="1"/>
      <c r="T1290" s="1"/>
    </row>
    <row r="1291" spans="1:20" ht="9.75" customHeight="1">
      <c r="A1291" s="1"/>
      <c r="B1291" s="1"/>
      <c r="C1291" s="1"/>
      <c r="D1291" s="1"/>
      <c r="E1291" s="1"/>
      <c r="F1291" s="1"/>
      <c r="G1291" s="1"/>
      <c r="H1291" s="1"/>
      <c r="I1291" s="1"/>
      <c r="J1291" s="1"/>
      <c r="K1291" s="1"/>
      <c r="L1291" s="1"/>
      <c r="M1291" s="1"/>
      <c r="N1291" s="1"/>
      <c r="O1291" s="1"/>
      <c r="P1291" s="1"/>
      <c r="Q1291" s="1"/>
      <c r="R1291" s="1"/>
      <c r="S1291" s="1"/>
      <c r="T1291" s="1"/>
    </row>
    <row r="1292" spans="1:20" ht="9.75" customHeight="1">
      <c r="A1292" s="1"/>
      <c r="B1292" s="1"/>
      <c r="C1292" s="1"/>
      <c r="D1292" s="1"/>
      <c r="E1292" s="1"/>
      <c r="F1292" s="1"/>
      <c r="G1292" s="1"/>
      <c r="H1292" s="1"/>
      <c r="I1292" s="1"/>
      <c r="J1292" s="1"/>
      <c r="K1292" s="1"/>
      <c r="L1292" s="1"/>
      <c r="M1292" s="1"/>
      <c r="N1292" s="1"/>
      <c r="O1292" s="1"/>
      <c r="P1292" s="1"/>
      <c r="Q1292" s="1"/>
      <c r="R1292" s="1"/>
      <c r="S1292" s="1"/>
      <c r="T1292" s="1"/>
    </row>
    <row r="1293" spans="1:20" ht="9.75" customHeight="1">
      <c r="A1293" s="1"/>
      <c r="B1293" s="1"/>
      <c r="C1293" s="1"/>
      <c r="D1293" s="1"/>
      <c r="E1293" s="1"/>
      <c r="F1293" s="1"/>
      <c r="G1293" s="1"/>
      <c r="H1293" s="1"/>
      <c r="I1293" s="1"/>
      <c r="J1293" s="1"/>
      <c r="K1293" s="1"/>
      <c r="L1293" s="1"/>
      <c r="M1293" s="1"/>
      <c r="N1293" s="1"/>
      <c r="O1293" s="1"/>
      <c r="P1293" s="1"/>
      <c r="Q1293" s="1"/>
      <c r="R1293" s="1"/>
      <c r="S1293" s="1"/>
      <c r="T1293" s="1"/>
    </row>
    <row r="1294" spans="1:20" ht="9.75" customHeight="1">
      <c r="A1294" s="1"/>
      <c r="B1294" s="1"/>
      <c r="C1294" s="1"/>
      <c r="D1294" s="1"/>
      <c r="E1294" s="1"/>
      <c r="F1294" s="1"/>
      <c r="G1294" s="1"/>
      <c r="H1294" s="1"/>
      <c r="I1294" s="1"/>
      <c r="J1294" s="1"/>
      <c r="K1294" s="1"/>
      <c r="L1294" s="1"/>
      <c r="M1294" s="1"/>
      <c r="N1294" s="1"/>
      <c r="O1294" s="1"/>
      <c r="P1294" s="1"/>
      <c r="Q1294" s="1"/>
      <c r="R1294" s="1"/>
      <c r="S1294" s="1"/>
      <c r="T1294" s="1"/>
    </row>
    <row r="1295" spans="1:20" ht="9.75" customHeight="1">
      <c r="A1295" s="1"/>
      <c r="B1295" s="1"/>
      <c r="C1295" s="1"/>
      <c r="D1295" s="1"/>
      <c r="E1295" s="1"/>
      <c r="F1295" s="1"/>
      <c r="G1295" s="1"/>
      <c r="H1295" s="1"/>
      <c r="I1295" s="1"/>
      <c r="J1295" s="1"/>
      <c r="K1295" s="1"/>
      <c r="L1295" s="1"/>
      <c r="M1295" s="1"/>
      <c r="N1295" s="1"/>
      <c r="O1295" s="1"/>
      <c r="P1295" s="1"/>
      <c r="Q1295" s="1"/>
      <c r="R1295" s="1"/>
      <c r="S1295" s="1"/>
      <c r="T1295" s="1"/>
    </row>
    <row r="1296" spans="1:20" ht="9.75" customHeight="1">
      <c r="A1296" s="1"/>
      <c r="B1296" s="1"/>
      <c r="C1296" s="1"/>
      <c r="D1296" s="1"/>
      <c r="E1296" s="1"/>
      <c r="F1296" s="1"/>
      <c r="G1296" s="1"/>
      <c r="H1296" s="1"/>
      <c r="I1296" s="1"/>
      <c r="J1296" s="1"/>
      <c r="K1296" s="1"/>
      <c r="L1296" s="1"/>
      <c r="M1296" s="1"/>
      <c r="N1296" s="1"/>
      <c r="O1296" s="1"/>
      <c r="P1296" s="1"/>
      <c r="Q1296" s="1"/>
      <c r="R1296" s="1"/>
      <c r="S1296" s="1"/>
      <c r="T1296" s="1"/>
    </row>
    <row r="1297" spans="1:20" ht="9.75" customHeight="1">
      <c r="A1297" s="1"/>
      <c r="B1297" s="1"/>
      <c r="C1297" s="1"/>
      <c r="D1297" s="1"/>
      <c r="E1297" s="1"/>
      <c r="F1297" s="1"/>
      <c r="G1297" s="1"/>
      <c r="H1297" s="1"/>
      <c r="I1297" s="1"/>
      <c r="J1297" s="1"/>
      <c r="K1297" s="1"/>
      <c r="L1297" s="1"/>
      <c r="M1297" s="1"/>
      <c r="N1297" s="1"/>
      <c r="O1297" s="1"/>
      <c r="P1297" s="1"/>
      <c r="Q1297" s="1"/>
      <c r="R1297" s="1"/>
      <c r="S1297" s="1"/>
      <c r="T1297" s="1"/>
    </row>
    <row r="1298" spans="1:20" ht="9.75" customHeight="1">
      <c r="A1298" s="1"/>
      <c r="B1298" s="1"/>
      <c r="C1298" s="1"/>
      <c r="D1298" s="1"/>
      <c r="E1298" s="1"/>
      <c r="F1298" s="1"/>
      <c r="G1298" s="1"/>
      <c r="H1298" s="1"/>
      <c r="I1298" s="1"/>
      <c r="J1298" s="1"/>
      <c r="K1298" s="1"/>
      <c r="L1298" s="1"/>
      <c r="M1298" s="1"/>
      <c r="N1298" s="1"/>
      <c r="O1298" s="1"/>
      <c r="P1298" s="1"/>
      <c r="Q1298" s="1"/>
      <c r="R1298" s="1"/>
      <c r="S1298" s="1"/>
      <c r="T1298" s="1"/>
    </row>
    <row r="1299" spans="1:20" ht="9.75" customHeight="1">
      <c r="A1299" s="1"/>
      <c r="B1299" s="1"/>
      <c r="C1299" s="1"/>
      <c r="D1299" s="1"/>
      <c r="E1299" s="1"/>
      <c r="F1299" s="1"/>
      <c r="G1299" s="1"/>
      <c r="H1299" s="1"/>
      <c r="I1299" s="1"/>
      <c r="J1299" s="1"/>
      <c r="K1299" s="1"/>
      <c r="L1299" s="1"/>
      <c r="M1299" s="1"/>
      <c r="N1299" s="1"/>
      <c r="O1299" s="1"/>
      <c r="P1299" s="1"/>
      <c r="Q1299" s="1"/>
      <c r="R1299" s="1"/>
      <c r="S1299" s="1"/>
      <c r="T1299" s="1"/>
    </row>
    <row r="1300" spans="1:20" ht="9.75" customHeight="1">
      <c r="A1300" s="1"/>
      <c r="B1300" s="1"/>
      <c r="C1300" s="1"/>
      <c r="D1300" s="1"/>
      <c r="E1300" s="1"/>
      <c r="F1300" s="1"/>
      <c r="G1300" s="1"/>
      <c r="H1300" s="1"/>
      <c r="I1300" s="1"/>
      <c r="J1300" s="1"/>
      <c r="K1300" s="1"/>
      <c r="L1300" s="1"/>
      <c r="M1300" s="1"/>
      <c r="N1300" s="1"/>
      <c r="O1300" s="1"/>
      <c r="P1300" s="1"/>
      <c r="Q1300" s="1"/>
      <c r="R1300" s="1"/>
      <c r="S1300" s="1"/>
      <c r="T1300" s="1"/>
    </row>
    <row r="1301" spans="1:20" ht="9.75" customHeight="1">
      <c r="A1301" s="1"/>
      <c r="B1301" s="1"/>
      <c r="C1301" s="1"/>
      <c r="D1301" s="1"/>
      <c r="E1301" s="1"/>
      <c r="F1301" s="1"/>
      <c r="G1301" s="1"/>
      <c r="H1301" s="1"/>
      <c r="I1301" s="1"/>
      <c r="J1301" s="1"/>
      <c r="K1301" s="1"/>
      <c r="L1301" s="1"/>
      <c r="M1301" s="1"/>
      <c r="N1301" s="1"/>
      <c r="O1301" s="1"/>
      <c r="P1301" s="1"/>
      <c r="Q1301" s="1"/>
      <c r="R1301" s="1"/>
      <c r="S1301" s="1"/>
      <c r="T1301" s="1"/>
    </row>
    <row r="1302" spans="1:20" ht="9.75" customHeight="1">
      <c r="A1302" s="1"/>
      <c r="B1302" s="1"/>
      <c r="C1302" s="1"/>
      <c r="D1302" s="1"/>
      <c r="E1302" s="1"/>
      <c r="F1302" s="1"/>
      <c r="G1302" s="1"/>
      <c r="H1302" s="1"/>
      <c r="I1302" s="1"/>
      <c r="J1302" s="1"/>
      <c r="K1302" s="1"/>
      <c r="L1302" s="1"/>
      <c r="M1302" s="1"/>
      <c r="N1302" s="1"/>
      <c r="O1302" s="1"/>
      <c r="P1302" s="1"/>
      <c r="Q1302" s="1"/>
      <c r="R1302" s="1"/>
      <c r="S1302" s="1"/>
      <c r="T1302" s="1"/>
    </row>
    <row r="1303" spans="1:20" ht="9.75" customHeight="1">
      <c r="A1303" s="1"/>
      <c r="B1303" s="1"/>
      <c r="C1303" s="1"/>
      <c r="D1303" s="1"/>
      <c r="E1303" s="1"/>
      <c r="F1303" s="1"/>
      <c r="G1303" s="1"/>
      <c r="H1303" s="1"/>
      <c r="I1303" s="1"/>
      <c r="J1303" s="1"/>
      <c r="K1303" s="1"/>
      <c r="L1303" s="1"/>
      <c r="M1303" s="1"/>
      <c r="N1303" s="1"/>
      <c r="O1303" s="1"/>
      <c r="P1303" s="1"/>
      <c r="Q1303" s="1"/>
      <c r="R1303" s="1"/>
      <c r="S1303" s="1"/>
      <c r="T1303" s="1"/>
    </row>
    <row r="1304" spans="1:20" ht="9.75" customHeight="1">
      <c r="A1304" s="1"/>
      <c r="B1304" s="1"/>
      <c r="C1304" s="1"/>
      <c r="D1304" s="1"/>
      <c r="E1304" s="1"/>
      <c r="F1304" s="1"/>
      <c r="G1304" s="1"/>
      <c r="H1304" s="1"/>
      <c r="I1304" s="1"/>
      <c r="J1304" s="1"/>
      <c r="K1304" s="1"/>
      <c r="L1304" s="1"/>
      <c r="M1304" s="1"/>
      <c r="N1304" s="1"/>
      <c r="O1304" s="1"/>
      <c r="P1304" s="1"/>
      <c r="Q1304" s="1"/>
      <c r="R1304" s="1"/>
      <c r="S1304" s="1"/>
      <c r="T1304" s="1"/>
    </row>
    <row r="1305" spans="1:20" ht="9.75" customHeight="1">
      <c r="A1305" s="1"/>
      <c r="B1305" s="1"/>
      <c r="C1305" s="1"/>
      <c r="D1305" s="1"/>
      <c r="E1305" s="1"/>
      <c r="F1305" s="1"/>
      <c r="G1305" s="1"/>
      <c r="H1305" s="1"/>
      <c r="I1305" s="1"/>
      <c r="J1305" s="1"/>
      <c r="K1305" s="1"/>
      <c r="L1305" s="1"/>
      <c r="M1305" s="1"/>
      <c r="N1305" s="1"/>
      <c r="O1305" s="1"/>
      <c r="P1305" s="1"/>
      <c r="Q1305" s="1"/>
      <c r="R1305" s="1"/>
      <c r="S1305" s="1"/>
      <c r="T1305" s="1"/>
    </row>
    <row r="1306" spans="1:20" ht="9.75" customHeight="1">
      <c r="A1306" s="1"/>
      <c r="B1306" s="1"/>
      <c r="C1306" s="1"/>
      <c r="D1306" s="1"/>
      <c r="E1306" s="1"/>
      <c r="F1306" s="1"/>
      <c r="G1306" s="1"/>
      <c r="H1306" s="1"/>
      <c r="I1306" s="1"/>
      <c r="J1306" s="1"/>
      <c r="K1306" s="1"/>
      <c r="L1306" s="1"/>
      <c r="M1306" s="1"/>
      <c r="N1306" s="1"/>
      <c r="O1306" s="1"/>
      <c r="P1306" s="1"/>
      <c r="Q1306" s="1"/>
      <c r="R1306" s="1"/>
      <c r="S1306" s="1"/>
      <c r="T1306" s="1"/>
    </row>
    <row r="1307" spans="1:20" ht="9.75" customHeight="1">
      <c r="A1307" s="1"/>
      <c r="B1307" s="1"/>
      <c r="C1307" s="1"/>
      <c r="D1307" s="1"/>
      <c r="E1307" s="1"/>
      <c r="F1307" s="1"/>
      <c r="G1307" s="1"/>
      <c r="H1307" s="1"/>
      <c r="I1307" s="1"/>
      <c r="J1307" s="1"/>
      <c r="K1307" s="1"/>
      <c r="L1307" s="1"/>
      <c r="M1307" s="1"/>
      <c r="N1307" s="1"/>
      <c r="O1307" s="1"/>
      <c r="P1307" s="1"/>
      <c r="Q1307" s="1"/>
      <c r="R1307" s="1"/>
      <c r="S1307" s="1"/>
      <c r="T1307" s="1"/>
    </row>
    <row r="1308" spans="1:20" ht="9.75" customHeight="1">
      <c r="A1308" s="1"/>
      <c r="B1308" s="1"/>
      <c r="C1308" s="1"/>
      <c r="D1308" s="1"/>
      <c r="E1308" s="1"/>
      <c r="F1308" s="1"/>
      <c r="G1308" s="1"/>
      <c r="H1308" s="1"/>
      <c r="I1308" s="1"/>
      <c r="J1308" s="1"/>
      <c r="K1308" s="1"/>
      <c r="L1308" s="1"/>
      <c r="M1308" s="1"/>
      <c r="N1308" s="1"/>
      <c r="O1308" s="1"/>
      <c r="P1308" s="1"/>
      <c r="Q1308" s="1"/>
      <c r="R1308" s="1"/>
      <c r="S1308" s="1"/>
      <c r="T1308" s="1"/>
    </row>
    <row r="1309" spans="1:20" ht="9.75" customHeight="1">
      <c r="A1309" s="1"/>
      <c r="B1309" s="1"/>
      <c r="C1309" s="1"/>
      <c r="D1309" s="1"/>
      <c r="E1309" s="1"/>
      <c r="F1309" s="1"/>
      <c r="G1309" s="1"/>
      <c r="H1309" s="1"/>
      <c r="I1309" s="1"/>
      <c r="J1309" s="1"/>
      <c r="K1309" s="1"/>
      <c r="L1309" s="1"/>
      <c r="M1309" s="1"/>
      <c r="N1309" s="1"/>
      <c r="O1309" s="1"/>
      <c r="P1309" s="1"/>
      <c r="Q1309" s="1"/>
      <c r="R1309" s="1"/>
      <c r="S1309" s="1"/>
      <c r="T1309" s="1"/>
    </row>
    <row r="1310" spans="1:20" ht="9.75" customHeight="1">
      <c r="A1310" s="1"/>
      <c r="B1310" s="1"/>
      <c r="C1310" s="1"/>
      <c r="D1310" s="1"/>
      <c r="E1310" s="1"/>
      <c r="F1310" s="1"/>
      <c r="G1310" s="1"/>
      <c r="H1310" s="1"/>
      <c r="I1310" s="1"/>
      <c r="J1310" s="1"/>
      <c r="K1310" s="1"/>
      <c r="L1310" s="1"/>
      <c r="M1310" s="1"/>
      <c r="N1310" s="1"/>
      <c r="O1310" s="1"/>
      <c r="P1310" s="1"/>
      <c r="Q1310" s="1"/>
      <c r="R1310" s="1"/>
      <c r="S1310" s="1"/>
      <c r="T1310" s="1"/>
    </row>
    <row r="1311" spans="1:20" ht="9.75" customHeight="1">
      <c r="A1311" s="1"/>
      <c r="B1311" s="1"/>
      <c r="C1311" s="1"/>
      <c r="D1311" s="1"/>
      <c r="E1311" s="1"/>
      <c r="F1311" s="1"/>
      <c r="G1311" s="1"/>
      <c r="H1311" s="1"/>
      <c r="I1311" s="1"/>
      <c r="J1311" s="1"/>
      <c r="K1311" s="1"/>
      <c r="L1311" s="1"/>
      <c r="M1311" s="1"/>
      <c r="N1311" s="1"/>
      <c r="O1311" s="1"/>
      <c r="P1311" s="1"/>
      <c r="Q1311" s="1"/>
      <c r="R1311" s="1"/>
      <c r="S1311" s="1"/>
      <c r="T1311" s="1"/>
    </row>
    <row r="1312" spans="1:20" ht="9.75" customHeight="1">
      <c r="A1312" s="1"/>
      <c r="B1312" s="1"/>
      <c r="C1312" s="1"/>
      <c r="D1312" s="1"/>
      <c r="E1312" s="1"/>
      <c r="F1312" s="1"/>
      <c r="G1312" s="1"/>
      <c r="H1312" s="1"/>
      <c r="I1312" s="1"/>
      <c r="J1312" s="1"/>
      <c r="K1312" s="1"/>
      <c r="L1312" s="1"/>
      <c r="M1312" s="1"/>
      <c r="N1312" s="1"/>
      <c r="O1312" s="1"/>
      <c r="P1312" s="1"/>
      <c r="Q1312" s="1"/>
      <c r="R1312" s="1"/>
      <c r="S1312" s="1"/>
      <c r="T1312" s="1"/>
    </row>
    <row r="1313" spans="1:20" ht="9.75" customHeight="1">
      <c r="A1313" s="1"/>
      <c r="B1313" s="1"/>
      <c r="C1313" s="1"/>
      <c r="D1313" s="1"/>
      <c r="E1313" s="1"/>
      <c r="F1313" s="1"/>
      <c r="G1313" s="1"/>
      <c r="H1313" s="1"/>
      <c r="I1313" s="1"/>
      <c r="J1313" s="1"/>
      <c r="K1313" s="1"/>
      <c r="L1313" s="1"/>
      <c r="M1313" s="1"/>
      <c r="N1313" s="1"/>
      <c r="O1313" s="1"/>
      <c r="P1313" s="1"/>
      <c r="Q1313" s="1"/>
      <c r="R1313" s="1"/>
      <c r="S1313" s="1"/>
      <c r="T1313" s="1"/>
    </row>
    <row r="1314" spans="1:20" ht="9.75" customHeight="1">
      <c r="A1314" s="1"/>
      <c r="B1314" s="1"/>
      <c r="C1314" s="1"/>
      <c r="D1314" s="1"/>
      <c r="E1314" s="1"/>
      <c r="F1314" s="1"/>
      <c r="G1314" s="1"/>
      <c r="H1314" s="1"/>
      <c r="I1314" s="1"/>
      <c r="J1314" s="1"/>
      <c r="K1314" s="1"/>
      <c r="L1314" s="1"/>
      <c r="M1314" s="1"/>
      <c r="N1314" s="1"/>
      <c r="O1314" s="1"/>
      <c r="P1314" s="1"/>
      <c r="Q1314" s="1"/>
      <c r="R1314" s="1"/>
      <c r="S1314" s="1"/>
      <c r="T1314" s="1"/>
    </row>
    <row r="1315" spans="1:20" ht="9.75" customHeight="1">
      <c r="A1315" s="1"/>
      <c r="B1315" s="1"/>
      <c r="C1315" s="1"/>
      <c r="D1315" s="1"/>
      <c r="E1315" s="1"/>
      <c r="F1315" s="1"/>
      <c r="G1315" s="1"/>
      <c r="H1315" s="1"/>
      <c r="I1315" s="1"/>
      <c r="J1315" s="1"/>
      <c r="K1315" s="1"/>
      <c r="L1315" s="1"/>
      <c r="M1315" s="1"/>
      <c r="N1315" s="1"/>
      <c r="O1315" s="1"/>
      <c r="P1315" s="1"/>
      <c r="Q1315" s="1"/>
      <c r="R1315" s="1"/>
      <c r="S1315" s="1"/>
      <c r="T1315" s="1"/>
    </row>
    <row r="1316" spans="1:20" ht="9.75" customHeight="1">
      <c r="A1316" s="1"/>
      <c r="B1316" s="1"/>
      <c r="C1316" s="1"/>
      <c r="D1316" s="1"/>
      <c r="E1316" s="1"/>
      <c r="F1316" s="1"/>
      <c r="G1316" s="1"/>
      <c r="H1316" s="1"/>
      <c r="I1316" s="1"/>
      <c r="J1316" s="1"/>
      <c r="K1316" s="1"/>
      <c r="L1316" s="1"/>
      <c r="M1316" s="1"/>
      <c r="N1316" s="1"/>
      <c r="O1316" s="1"/>
      <c r="P1316" s="1"/>
      <c r="Q1316" s="1"/>
      <c r="R1316" s="1"/>
      <c r="S1316" s="1"/>
      <c r="T1316" s="1"/>
    </row>
    <row r="1317" spans="1:20" ht="9.75" customHeight="1">
      <c r="A1317" s="1"/>
      <c r="B1317" s="1"/>
      <c r="C1317" s="1"/>
      <c r="D1317" s="1"/>
      <c r="E1317" s="1"/>
      <c r="F1317" s="1"/>
      <c r="G1317" s="1"/>
      <c r="H1317" s="1"/>
      <c r="I1317" s="1"/>
      <c r="J1317" s="1"/>
      <c r="K1317" s="1"/>
      <c r="L1317" s="1"/>
      <c r="M1317" s="1"/>
      <c r="N1317" s="1"/>
      <c r="O1317" s="1"/>
      <c r="P1317" s="1"/>
      <c r="Q1317" s="1"/>
      <c r="R1317" s="1"/>
      <c r="S1317" s="1"/>
      <c r="T1317" s="1"/>
    </row>
    <row r="1318" spans="1:20" ht="9.75" customHeight="1">
      <c r="A1318" s="1"/>
      <c r="B1318" s="1"/>
      <c r="C1318" s="1"/>
      <c r="D1318" s="1"/>
      <c r="E1318" s="1"/>
      <c r="F1318" s="1"/>
      <c r="G1318" s="1"/>
      <c r="H1318" s="1"/>
      <c r="I1318" s="1"/>
      <c r="J1318" s="1"/>
      <c r="K1318" s="1"/>
      <c r="L1318" s="1"/>
      <c r="M1318" s="1"/>
      <c r="N1318" s="1"/>
      <c r="O1318" s="1"/>
      <c r="P1318" s="1"/>
      <c r="Q1318" s="1"/>
      <c r="R1318" s="1"/>
      <c r="S1318" s="1"/>
      <c r="T1318" s="1"/>
    </row>
    <row r="1319" spans="1:20" ht="9.75" customHeight="1">
      <c r="A1319" s="1"/>
      <c r="B1319" s="1"/>
      <c r="C1319" s="1"/>
      <c r="D1319" s="1"/>
      <c r="E1319" s="1"/>
      <c r="F1319" s="1"/>
      <c r="G1319" s="1"/>
      <c r="H1319" s="1"/>
      <c r="I1319" s="1"/>
      <c r="J1319" s="1"/>
      <c r="K1319" s="1"/>
      <c r="L1319" s="1"/>
      <c r="M1319" s="1"/>
      <c r="N1319" s="1"/>
      <c r="O1319" s="1"/>
      <c r="P1319" s="1"/>
      <c r="Q1319" s="1"/>
      <c r="R1319" s="1"/>
      <c r="S1319" s="1"/>
      <c r="T1319" s="1"/>
    </row>
    <row r="1320" spans="1:20" ht="9.75" customHeight="1">
      <c r="A1320" s="1"/>
      <c r="B1320" s="1"/>
      <c r="C1320" s="1"/>
      <c r="D1320" s="1"/>
      <c r="E1320" s="1"/>
      <c r="F1320" s="1"/>
      <c r="G1320" s="1"/>
      <c r="H1320" s="1"/>
      <c r="I1320" s="1"/>
      <c r="J1320" s="1"/>
      <c r="K1320" s="1"/>
      <c r="L1320" s="1"/>
      <c r="M1320" s="1"/>
      <c r="N1320" s="1"/>
      <c r="O1320" s="1"/>
      <c r="P1320" s="1"/>
      <c r="Q1320" s="1"/>
      <c r="R1320" s="1"/>
      <c r="S1320" s="1"/>
      <c r="T1320" s="1"/>
    </row>
    <row r="1321" spans="1:20" ht="9.75" customHeight="1">
      <c r="A1321" s="1"/>
      <c r="B1321" s="1"/>
      <c r="C1321" s="1"/>
      <c r="D1321" s="1"/>
      <c r="E1321" s="1"/>
      <c r="F1321" s="1"/>
      <c r="G1321" s="1"/>
      <c r="H1321" s="1"/>
      <c r="I1321" s="1"/>
      <c r="J1321" s="1"/>
      <c r="K1321" s="1"/>
      <c r="L1321" s="1"/>
      <c r="M1321" s="1"/>
      <c r="N1321" s="1"/>
      <c r="O1321" s="1"/>
      <c r="P1321" s="1"/>
      <c r="Q1321" s="1"/>
      <c r="R1321" s="1"/>
      <c r="S1321" s="1"/>
      <c r="T1321" s="1"/>
    </row>
    <row r="1322" spans="1:20" ht="9.75" customHeight="1">
      <c r="A1322" s="1"/>
      <c r="B1322" s="1"/>
      <c r="C1322" s="1"/>
      <c r="D1322" s="1"/>
      <c r="E1322" s="1"/>
      <c r="F1322" s="1"/>
      <c r="G1322" s="1"/>
      <c r="H1322" s="1"/>
      <c r="I1322" s="1"/>
      <c r="J1322" s="1"/>
      <c r="K1322" s="1"/>
      <c r="L1322" s="1"/>
      <c r="M1322" s="1"/>
      <c r="N1322" s="1"/>
      <c r="O1322" s="1"/>
      <c r="P1322" s="1"/>
      <c r="Q1322" s="1"/>
      <c r="R1322" s="1"/>
      <c r="S1322" s="1"/>
      <c r="T1322" s="1"/>
    </row>
    <row r="1323" spans="1:20" ht="9.75" customHeight="1">
      <c r="A1323" s="1"/>
      <c r="B1323" s="1"/>
      <c r="C1323" s="1"/>
      <c r="D1323" s="1"/>
      <c r="E1323" s="1"/>
      <c r="F1323" s="1"/>
      <c r="G1323" s="1"/>
      <c r="H1323" s="1"/>
      <c r="I1323" s="1"/>
      <c r="J1323" s="1"/>
      <c r="K1323" s="1"/>
      <c r="L1323" s="1"/>
      <c r="M1323" s="1"/>
      <c r="N1323" s="1"/>
      <c r="O1323" s="1"/>
      <c r="P1323" s="1"/>
      <c r="Q1323" s="1"/>
      <c r="R1323" s="1"/>
      <c r="S1323" s="1"/>
      <c r="T1323" s="1"/>
    </row>
    <row r="1324" spans="1:20" ht="9.75" customHeight="1">
      <c r="A1324" s="1"/>
      <c r="B1324" s="1"/>
      <c r="C1324" s="1"/>
      <c r="D1324" s="1"/>
      <c r="E1324" s="1"/>
      <c r="F1324" s="1"/>
      <c r="G1324" s="1"/>
      <c r="H1324" s="1"/>
      <c r="I1324" s="1"/>
      <c r="J1324" s="1"/>
      <c r="K1324" s="1"/>
      <c r="L1324" s="1"/>
      <c r="M1324" s="1"/>
      <c r="N1324" s="1"/>
      <c r="O1324" s="1"/>
      <c r="P1324" s="1"/>
      <c r="Q1324" s="1"/>
      <c r="R1324" s="1"/>
      <c r="S1324" s="1"/>
      <c r="T1324" s="1"/>
    </row>
    <row r="1325" spans="1:20" ht="9.75" customHeight="1">
      <c r="A1325" s="1"/>
      <c r="B1325" s="1"/>
      <c r="C1325" s="1"/>
      <c r="D1325" s="1"/>
      <c r="E1325" s="1"/>
      <c r="F1325" s="1"/>
      <c r="G1325" s="1"/>
      <c r="H1325" s="1"/>
      <c r="I1325" s="1"/>
      <c r="J1325" s="1"/>
      <c r="K1325" s="1"/>
      <c r="L1325" s="1"/>
      <c r="M1325" s="1"/>
      <c r="N1325" s="1"/>
      <c r="O1325" s="1"/>
      <c r="P1325" s="1"/>
      <c r="Q1325" s="1"/>
      <c r="R1325" s="1"/>
      <c r="S1325" s="1"/>
      <c r="T1325" s="1"/>
    </row>
    <row r="1326" spans="1:20" ht="9.75" customHeight="1">
      <c r="A1326" s="1"/>
      <c r="B1326" s="1"/>
      <c r="C1326" s="1"/>
      <c r="D1326" s="1"/>
      <c r="E1326" s="1"/>
      <c r="F1326" s="1"/>
      <c r="G1326" s="1"/>
      <c r="H1326" s="1"/>
      <c r="I1326" s="1"/>
      <c r="J1326" s="1"/>
      <c r="K1326" s="1"/>
      <c r="L1326" s="1"/>
      <c r="M1326" s="1"/>
      <c r="N1326" s="1"/>
      <c r="O1326" s="1"/>
      <c r="P1326" s="1"/>
      <c r="Q1326" s="1"/>
      <c r="R1326" s="1"/>
      <c r="S1326" s="1"/>
      <c r="T1326" s="1"/>
    </row>
    <row r="1327" spans="1:20" ht="9.75" customHeight="1">
      <c r="A1327" s="1"/>
      <c r="B1327" s="1"/>
      <c r="C1327" s="1"/>
      <c r="D1327" s="1"/>
      <c r="E1327" s="1"/>
      <c r="F1327" s="1"/>
      <c r="G1327" s="1"/>
      <c r="H1327" s="1"/>
      <c r="I1327" s="1"/>
      <c r="J1327" s="1"/>
      <c r="K1327" s="1"/>
      <c r="L1327" s="1"/>
      <c r="M1327" s="1"/>
      <c r="N1327" s="1"/>
      <c r="O1327" s="1"/>
      <c r="P1327" s="1"/>
      <c r="Q1327" s="1"/>
      <c r="R1327" s="1"/>
      <c r="S1327" s="1"/>
      <c r="T1327" s="1"/>
    </row>
    <row r="1328" spans="1:20" ht="9.75" customHeight="1">
      <c r="A1328" s="1"/>
      <c r="B1328" s="1"/>
      <c r="C1328" s="1"/>
      <c r="D1328" s="1"/>
      <c r="E1328" s="1"/>
      <c r="F1328" s="1"/>
      <c r="G1328" s="1"/>
      <c r="H1328" s="1"/>
      <c r="I1328" s="1"/>
      <c r="J1328" s="1"/>
      <c r="K1328" s="1"/>
      <c r="L1328" s="1"/>
      <c r="M1328" s="1"/>
      <c r="N1328" s="1"/>
      <c r="O1328" s="1"/>
      <c r="P1328" s="1"/>
      <c r="Q1328" s="1"/>
      <c r="R1328" s="1"/>
      <c r="S1328" s="1"/>
      <c r="T1328" s="1"/>
    </row>
    <row r="1329" spans="1:20" ht="9.75" customHeight="1">
      <c r="A1329" s="1"/>
      <c r="B1329" s="1"/>
      <c r="C1329" s="1"/>
      <c r="D1329" s="1"/>
      <c r="E1329" s="1"/>
      <c r="F1329" s="1"/>
      <c r="G1329" s="1"/>
      <c r="H1329" s="1"/>
      <c r="I1329" s="1"/>
      <c r="J1329" s="1"/>
      <c r="K1329" s="1"/>
      <c r="L1329" s="1"/>
      <c r="M1329" s="1"/>
      <c r="N1329" s="1"/>
      <c r="O1329" s="1"/>
      <c r="P1329" s="1"/>
      <c r="Q1329" s="1"/>
      <c r="R1329" s="1"/>
      <c r="S1329" s="1"/>
      <c r="T1329" s="1"/>
    </row>
    <row r="1330" spans="1:20" ht="9.75" customHeight="1">
      <c r="A1330" s="1"/>
      <c r="B1330" s="1"/>
      <c r="C1330" s="1"/>
      <c r="D1330" s="1"/>
      <c r="E1330" s="1"/>
      <c r="F1330" s="1"/>
      <c r="G1330" s="1"/>
      <c r="H1330" s="1"/>
      <c r="I1330" s="1"/>
      <c r="J1330" s="1"/>
      <c r="K1330" s="1"/>
      <c r="L1330" s="1"/>
      <c r="M1330" s="1"/>
      <c r="N1330" s="1"/>
      <c r="O1330" s="1"/>
      <c r="P1330" s="1"/>
      <c r="Q1330" s="1"/>
      <c r="R1330" s="1"/>
      <c r="S1330" s="1"/>
      <c r="T1330" s="1"/>
    </row>
    <row r="1331" spans="1:20" ht="9.75" customHeight="1">
      <c r="A1331" s="1"/>
      <c r="B1331" s="1"/>
      <c r="C1331" s="1"/>
      <c r="D1331" s="1"/>
      <c r="E1331" s="1"/>
      <c r="F1331" s="1"/>
      <c r="G1331" s="1"/>
      <c r="H1331" s="1"/>
      <c r="I1331" s="1"/>
      <c r="J1331" s="1"/>
      <c r="K1331" s="1"/>
      <c r="L1331" s="1"/>
      <c r="M1331" s="1"/>
      <c r="N1331" s="1"/>
      <c r="O1331" s="1"/>
      <c r="P1331" s="1"/>
      <c r="Q1331" s="1"/>
      <c r="R1331" s="1"/>
      <c r="S1331" s="1"/>
      <c r="T1331" s="1"/>
    </row>
    <row r="1332" spans="1:20" ht="9.75" customHeight="1">
      <c r="A1332" s="1"/>
      <c r="B1332" s="1"/>
      <c r="C1332" s="1"/>
      <c r="D1332" s="1"/>
      <c r="E1332" s="1"/>
      <c r="F1332" s="1"/>
      <c r="G1332" s="1"/>
      <c r="H1332" s="1"/>
      <c r="I1332" s="1"/>
      <c r="J1332" s="1"/>
      <c r="K1332" s="1"/>
      <c r="L1332" s="1"/>
      <c r="M1332" s="1"/>
      <c r="N1332" s="1"/>
      <c r="O1332" s="1"/>
      <c r="P1332" s="1"/>
      <c r="Q1332" s="1"/>
      <c r="R1332" s="1"/>
      <c r="S1332" s="1"/>
      <c r="T1332" s="1"/>
    </row>
    <row r="1333" spans="1:20" ht="9.75" customHeight="1">
      <c r="A1333" s="1"/>
      <c r="B1333" s="1"/>
      <c r="C1333" s="1"/>
      <c r="D1333" s="1"/>
      <c r="E1333" s="1"/>
      <c r="F1333" s="1"/>
      <c r="G1333" s="1"/>
      <c r="H1333" s="1"/>
      <c r="I1333" s="1"/>
      <c r="J1333" s="1"/>
      <c r="K1333" s="1"/>
      <c r="L1333" s="1"/>
      <c r="M1333" s="1"/>
      <c r="N1333" s="1"/>
      <c r="O1333" s="1"/>
      <c r="P1333" s="1"/>
      <c r="Q1333" s="1"/>
      <c r="R1333" s="1"/>
      <c r="S1333" s="1"/>
      <c r="T1333" s="1"/>
    </row>
    <row r="1334" spans="1:20" ht="9.75" customHeight="1">
      <c r="A1334" s="1"/>
      <c r="B1334" s="1"/>
      <c r="C1334" s="1"/>
      <c r="D1334" s="1"/>
      <c r="E1334" s="1"/>
      <c r="F1334" s="1"/>
      <c r="G1334" s="1"/>
      <c r="H1334" s="1"/>
      <c r="I1334" s="1"/>
      <c r="J1334" s="1"/>
      <c r="K1334" s="1"/>
      <c r="L1334" s="1"/>
      <c r="M1334" s="1"/>
      <c r="N1334" s="1"/>
      <c r="O1334" s="1"/>
      <c r="P1334" s="1"/>
      <c r="Q1334" s="1"/>
      <c r="R1334" s="1"/>
      <c r="S1334" s="1"/>
      <c r="T1334" s="1"/>
    </row>
    <row r="1335" spans="1:20" ht="9.75" customHeight="1">
      <c r="A1335" s="1"/>
      <c r="B1335" s="1"/>
      <c r="C1335" s="1"/>
      <c r="D1335" s="1"/>
      <c r="E1335" s="1"/>
      <c r="F1335" s="1"/>
      <c r="G1335" s="1"/>
      <c r="H1335" s="1"/>
      <c r="I1335" s="1"/>
      <c r="J1335" s="1"/>
      <c r="K1335" s="1"/>
      <c r="L1335" s="1"/>
      <c r="M1335" s="1"/>
      <c r="N1335" s="1"/>
      <c r="O1335" s="1"/>
      <c r="P1335" s="1"/>
      <c r="Q1335" s="1"/>
      <c r="R1335" s="1"/>
      <c r="S1335" s="1"/>
      <c r="T1335" s="1"/>
    </row>
    <row r="1336" spans="1:20" ht="9.75" customHeight="1">
      <c r="A1336" s="1"/>
      <c r="B1336" s="1"/>
      <c r="C1336" s="1"/>
      <c r="D1336" s="1"/>
      <c r="E1336" s="1"/>
      <c r="F1336" s="1"/>
      <c r="G1336" s="1"/>
      <c r="H1336" s="1"/>
      <c r="I1336" s="1"/>
      <c r="J1336" s="1"/>
      <c r="K1336" s="1"/>
      <c r="L1336" s="1"/>
      <c r="M1336" s="1"/>
      <c r="N1336" s="1"/>
      <c r="O1336" s="1"/>
      <c r="P1336" s="1"/>
      <c r="Q1336" s="1"/>
      <c r="R1336" s="1"/>
      <c r="S1336" s="1"/>
      <c r="T1336" s="1"/>
    </row>
    <row r="1337" spans="1:20" ht="9.75" customHeight="1">
      <c r="A1337" s="1"/>
      <c r="B1337" s="1"/>
      <c r="C1337" s="1"/>
      <c r="D1337" s="1"/>
      <c r="E1337" s="1"/>
      <c r="F1337" s="1"/>
      <c r="G1337" s="1"/>
      <c r="H1337" s="1"/>
      <c r="I1337" s="1"/>
      <c r="J1337" s="1"/>
      <c r="K1337" s="1"/>
      <c r="L1337" s="1"/>
      <c r="M1337" s="1"/>
      <c r="N1337" s="1"/>
      <c r="O1337" s="1"/>
      <c r="P1337" s="1"/>
      <c r="Q1337" s="1"/>
      <c r="R1337" s="1"/>
      <c r="S1337" s="1"/>
      <c r="T1337" s="1"/>
    </row>
    <row r="1338" spans="1:20" ht="9.75" customHeight="1">
      <c r="A1338" s="1"/>
      <c r="B1338" s="1"/>
      <c r="C1338" s="1"/>
      <c r="D1338" s="1"/>
      <c r="E1338" s="1"/>
      <c r="F1338" s="1"/>
      <c r="G1338" s="1"/>
      <c r="H1338" s="1"/>
      <c r="I1338" s="1"/>
      <c r="J1338" s="1"/>
      <c r="K1338" s="1"/>
      <c r="L1338" s="1"/>
      <c r="M1338" s="1"/>
      <c r="N1338" s="1"/>
      <c r="O1338" s="1"/>
      <c r="P1338" s="1"/>
      <c r="Q1338" s="1"/>
      <c r="R1338" s="1"/>
      <c r="S1338" s="1"/>
      <c r="T1338" s="1"/>
    </row>
    <row r="1339" spans="1:20" ht="9.75" customHeight="1">
      <c r="A1339" s="1"/>
      <c r="B1339" s="1"/>
      <c r="C1339" s="1"/>
      <c r="D1339" s="1"/>
      <c r="E1339" s="1"/>
      <c r="F1339" s="1"/>
      <c r="G1339" s="1"/>
      <c r="H1339" s="1"/>
      <c r="I1339" s="1"/>
      <c r="J1339" s="1"/>
      <c r="K1339" s="1"/>
      <c r="L1339" s="1"/>
      <c r="M1339" s="1"/>
      <c r="N1339" s="1"/>
      <c r="O1339" s="1"/>
      <c r="P1339" s="1"/>
      <c r="Q1339" s="1"/>
      <c r="R1339" s="1"/>
      <c r="S1339" s="1"/>
      <c r="T1339" s="1"/>
    </row>
    <row r="1340" spans="1:20" ht="9.75" customHeight="1">
      <c r="A1340" s="1"/>
      <c r="B1340" s="1"/>
      <c r="C1340" s="1"/>
      <c r="D1340" s="1"/>
      <c r="E1340" s="1"/>
      <c r="F1340" s="1"/>
      <c r="G1340" s="1"/>
      <c r="H1340" s="1"/>
      <c r="I1340" s="1"/>
      <c r="J1340" s="1"/>
      <c r="K1340" s="1"/>
      <c r="L1340" s="1"/>
      <c r="M1340" s="1"/>
      <c r="N1340" s="1"/>
      <c r="O1340" s="1"/>
      <c r="P1340" s="1"/>
      <c r="Q1340" s="1"/>
      <c r="R1340" s="1"/>
      <c r="S1340" s="1"/>
      <c r="T1340" s="1"/>
    </row>
    <row r="1341" spans="1:20" ht="9.75" customHeight="1">
      <c r="A1341" s="1"/>
      <c r="B1341" s="1"/>
      <c r="C1341" s="1"/>
      <c r="D1341" s="1"/>
      <c r="E1341" s="1"/>
      <c r="F1341" s="1"/>
      <c r="G1341" s="1"/>
      <c r="H1341" s="1"/>
      <c r="I1341" s="1"/>
      <c r="J1341" s="1"/>
      <c r="K1341" s="1"/>
      <c r="L1341" s="1"/>
      <c r="M1341" s="1"/>
      <c r="N1341" s="1"/>
      <c r="O1341" s="1"/>
      <c r="P1341" s="1"/>
      <c r="Q1341" s="1"/>
      <c r="R1341" s="1"/>
      <c r="S1341" s="1"/>
      <c r="T1341" s="1"/>
    </row>
    <row r="1342" spans="1:20" ht="9.75" customHeight="1">
      <c r="A1342" s="1"/>
      <c r="B1342" s="1"/>
      <c r="C1342" s="1"/>
      <c r="D1342" s="1"/>
      <c r="E1342" s="1"/>
      <c r="F1342" s="1"/>
      <c r="G1342" s="1"/>
      <c r="H1342" s="1"/>
      <c r="I1342" s="1"/>
      <c r="J1342" s="1"/>
      <c r="K1342" s="1"/>
      <c r="L1342" s="1"/>
      <c r="M1342" s="1"/>
      <c r="N1342" s="1"/>
      <c r="O1342" s="1"/>
      <c r="P1342" s="1"/>
      <c r="Q1342" s="1"/>
      <c r="R1342" s="1"/>
      <c r="S1342" s="1"/>
      <c r="T1342" s="1"/>
    </row>
    <row r="1343" spans="1:20" ht="9.75" customHeight="1">
      <c r="A1343" s="1"/>
      <c r="B1343" s="1"/>
      <c r="C1343" s="1"/>
      <c r="D1343" s="1"/>
      <c r="E1343" s="1"/>
      <c r="F1343" s="1"/>
      <c r="G1343" s="1"/>
      <c r="H1343" s="1"/>
      <c r="I1343" s="1"/>
      <c r="J1343" s="1"/>
      <c r="K1343" s="1"/>
      <c r="L1343" s="1"/>
      <c r="M1343" s="1"/>
      <c r="N1343" s="1"/>
      <c r="O1343" s="1"/>
      <c r="P1343" s="1"/>
      <c r="Q1343" s="1"/>
      <c r="R1343" s="1"/>
      <c r="S1343" s="1"/>
      <c r="T1343" s="1"/>
    </row>
    <row r="1344" spans="1:20" ht="9.75" customHeight="1">
      <c r="A1344" s="1"/>
      <c r="B1344" s="1"/>
      <c r="C1344" s="1"/>
      <c r="D1344" s="1"/>
      <c r="E1344" s="1"/>
      <c r="F1344" s="1"/>
      <c r="G1344" s="1"/>
      <c r="H1344" s="1"/>
      <c r="I1344" s="1"/>
      <c r="J1344" s="1"/>
      <c r="K1344" s="1"/>
      <c r="L1344" s="1"/>
      <c r="M1344" s="1"/>
      <c r="N1344" s="1"/>
      <c r="O1344" s="1"/>
      <c r="P1344" s="1"/>
      <c r="Q1344" s="1"/>
      <c r="R1344" s="1"/>
      <c r="S1344" s="1"/>
      <c r="T1344" s="1"/>
    </row>
    <row r="1345" spans="1:20" ht="9.75" customHeight="1">
      <c r="A1345" s="1"/>
      <c r="B1345" s="1"/>
      <c r="C1345" s="1"/>
      <c r="D1345" s="1"/>
      <c r="E1345" s="1"/>
      <c r="F1345" s="1"/>
      <c r="G1345" s="1"/>
      <c r="H1345" s="1"/>
      <c r="I1345" s="1"/>
      <c r="J1345" s="1"/>
      <c r="K1345" s="1"/>
      <c r="L1345" s="1"/>
      <c r="M1345" s="1"/>
      <c r="N1345" s="1"/>
      <c r="O1345" s="1"/>
      <c r="P1345" s="1"/>
      <c r="Q1345" s="1"/>
      <c r="R1345" s="1"/>
      <c r="S1345" s="1"/>
      <c r="T1345" s="1"/>
    </row>
    <row r="1346" spans="1:20" ht="9.75" customHeight="1">
      <c r="A1346" s="1"/>
      <c r="B1346" s="1"/>
      <c r="C1346" s="1"/>
      <c r="D1346" s="1"/>
      <c r="E1346" s="1"/>
      <c r="F1346" s="1"/>
      <c r="G1346" s="1"/>
      <c r="H1346" s="1"/>
      <c r="I1346" s="1"/>
      <c r="J1346" s="1"/>
      <c r="K1346" s="1"/>
      <c r="L1346" s="1"/>
      <c r="M1346" s="1"/>
      <c r="N1346" s="1"/>
      <c r="O1346" s="1"/>
      <c r="P1346" s="1"/>
      <c r="Q1346" s="1"/>
      <c r="R1346" s="1"/>
      <c r="S1346" s="1"/>
      <c r="T1346" s="1"/>
    </row>
    <row r="1347" spans="1:20" ht="9.75" customHeight="1">
      <c r="A1347" s="1"/>
      <c r="B1347" s="1"/>
      <c r="C1347" s="1"/>
      <c r="D1347" s="1"/>
      <c r="E1347" s="1"/>
      <c r="F1347" s="1"/>
      <c r="G1347" s="1"/>
      <c r="H1347" s="1"/>
      <c r="I1347" s="1"/>
      <c r="J1347" s="1"/>
      <c r="K1347" s="1"/>
      <c r="L1347" s="1"/>
      <c r="M1347" s="1"/>
      <c r="N1347" s="1"/>
      <c r="O1347" s="1"/>
      <c r="P1347" s="1"/>
      <c r="Q1347" s="1"/>
      <c r="R1347" s="1"/>
      <c r="S1347" s="1"/>
      <c r="T1347" s="1"/>
    </row>
    <row r="1348" spans="1:20" ht="9.75" customHeight="1">
      <c r="A1348" s="1"/>
      <c r="B1348" s="1"/>
      <c r="C1348" s="1"/>
      <c r="D1348" s="1"/>
      <c r="E1348" s="1"/>
      <c r="F1348" s="1"/>
      <c r="G1348" s="1"/>
      <c r="H1348" s="1"/>
      <c r="I1348" s="1"/>
      <c r="J1348" s="1"/>
      <c r="K1348" s="1"/>
      <c r="L1348" s="1"/>
      <c r="M1348" s="1"/>
      <c r="N1348" s="1"/>
      <c r="O1348" s="1"/>
      <c r="P1348" s="1"/>
      <c r="Q1348" s="1"/>
      <c r="R1348" s="1"/>
      <c r="S1348" s="1"/>
      <c r="T1348" s="1"/>
    </row>
    <row r="1349" spans="1:20" ht="9.75" customHeight="1">
      <c r="A1349" s="1"/>
      <c r="B1349" s="1"/>
      <c r="C1349" s="1"/>
      <c r="D1349" s="1"/>
      <c r="E1349" s="1"/>
      <c r="F1349" s="1"/>
      <c r="G1349" s="1"/>
      <c r="H1349" s="1"/>
      <c r="I1349" s="1"/>
      <c r="J1349" s="1"/>
      <c r="K1349" s="1"/>
      <c r="L1349" s="1"/>
      <c r="M1349" s="1"/>
      <c r="N1349" s="1"/>
      <c r="O1349" s="1"/>
      <c r="P1349" s="1"/>
      <c r="Q1349" s="1"/>
      <c r="R1349" s="1"/>
      <c r="S1349" s="1"/>
      <c r="T1349" s="1"/>
    </row>
    <row r="1350" spans="1:20" ht="9.75" customHeight="1">
      <c r="A1350" s="1"/>
      <c r="B1350" s="1"/>
      <c r="C1350" s="1"/>
      <c r="D1350" s="1"/>
      <c r="E1350" s="1"/>
      <c r="F1350" s="1"/>
      <c r="G1350" s="1"/>
      <c r="H1350" s="1"/>
      <c r="I1350" s="1"/>
      <c r="J1350" s="1"/>
      <c r="K1350" s="1"/>
      <c r="L1350" s="1"/>
      <c r="M1350" s="1"/>
      <c r="N1350" s="1"/>
      <c r="O1350" s="1"/>
      <c r="P1350" s="1"/>
      <c r="Q1350" s="1"/>
      <c r="R1350" s="1"/>
      <c r="S1350" s="1"/>
      <c r="T1350" s="1"/>
    </row>
    <row r="1351" spans="1:20" ht="9.75" customHeight="1">
      <c r="A1351" s="1"/>
      <c r="B1351" s="1"/>
      <c r="C1351" s="1"/>
      <c r="D1351" s="1"/>
      <c r="E1351" s="1"/>
      <c r="F1351" s="1"/>
      <c r="G1351" s="1"/>
      <c r="H1351" s="1"/>
      <c r="I1351" s="1"/>
      <c r="J1351" s="1"/>
      <c r="K1351" s="1"/>
      <c r="L1351" s="1"/>
      <c r="M1351" s="1"/>
      <c r="N1351" s="1"/>
      <c r="O1351" s="1"/>
      <c r="P1351" s="1"/>
      <c r="Q1351" s="1"/>
      <c r="R1351" s="1"/>
      <c r="S1351" s="1"/>
      <c r="T1351" s="1"/>
    </row>
    <row r="1352" spans="1:20" ht="9.75" customHeight="1">
      <c r="A1352" s="1"/>
      <c r="B1352" s="1"/>
      <c r="C1352" s="1"/>
      <c r="D1352" s="1"/>
      <c r="E1352" s="1"/>
      <c r="F1352" s="1"/>
      <c r="G1352" s="1"/>
      <c r="H1352" s="1"/>
      <c r="I1352" s="1"/>
      <c r="J1352" s="1"/>
      <c r="K1352" s="1"/>
      <c r="L1352" s="1"/>
      <c r="M1352" s="1"/>
      <c r="N1352" s="1"/>
      <c r="O1352" s="1"/>
      <c r="P1352" s="1"/>
      <c r="Q1352" s="1"/>
      <c r="R1352" s="1"/>
      <c r="S1352" s="1"/>
      <c r="T1352" s="1"/>
    </row>
    <row r="1353" spans="1:20" ht="9.75" customHeight="1">
      <c r="A1353" s="1"/>
      <c r="B1353" s="1"/>
      <c r="C1353" s="1"/>
      <c r="D1353" s="1"/>
      <c r="E1353" s="1"/>
      <c r="F1353" s="1"/>
      <c r="G1353" s="1"/>
      <c r="H1353" s="1"/>
      <c r="I1353" s="1"/>
      <c r="J1353" s="1"/>
      <c r="K1353" s="1"/>
      <c r="L1353" s="1"/>
      <c r="M1353" s="1"/>
      <c r="N1353" s="1"/>
      <c r="O1353" s="1"/>
      <c r="P1353" s="1"/>
      <c r="Q1353" s="1"/>
      <c r="R1353" s="1"/>
      <c r="S1353" s="1"/>
      <c r="T1353" s="1"/>
    </row>
    <row r="1354" spans="1:20" ht="9.75" customHeight="1">
      <c r="A1354" s="1"/>
      <c r="B1354" s="1"/>
      <c r="C1354" s="1"/>
      <c r="D1354" s="1"/>
      <c r="E1354" s="1"/>
      <c r="F1354" s="1"/>
      <c r="G1354" s="1"/>
      <c r="H1354" s="1"/>
      <c r="I1354" s="1"/>
      <c r="J1354" s="1"/>
      <c r="K1354" s="1"/>
      <c r="L1354" s="1"/>
      <c r="M1354" s="1"/>
      <c r="N1354" s="1"/>
      <c r="O1354" s="1"/>
      <c r="P1354" s="1"/>
      <c r="Q1354" s="1"/>
      <c r="R1354" s="1"/>
      <c r="S1354" s="1"/>
      <c r="T1354" s="1"/>
    </row>
    <row r="1355" spans="1:20" ht="9.75" customHeight="1">
      <c r="A1355" s="1"/>
      <c r="B1355" s="1"/>
      <c r="C1355" s="1"/>
      <c r="D1355" s="1"/>
      <c r="E1355" s="1"/>
      <c r="F1355" s="1"/>
      <c r="G1355" s="1"/>
      <c r="H1355" s="1"/>
      <c r="I1355" s="1"/>
      <c r="J1355" s="1"/>
      <c r="K1355" s="1"/>
      <c r="L1355" s="1"/>
      <c r="M1355" s="1"/>
      <c r="N1355" s="1"/>
      <c r="O1355" s="1"/>
      <c r="P1355" s="1"/>
      <c r="Q1355" s="1"/>
      <c r="R1355" s="1"/>
      <c r="S1355" s="1"/>
      <c r="T1355" s="1"/>
    </row>
    <row r="1356" spans="1:20" ht="9.75" customHeight="1">
      <c r="A1356" s="1"/>
      <c r="B1356" s="1"/>
      <c r="C1356" s="1"/>
      <c r="D1356" s="1"/>
      <c r="E1356" s="1"/>
      <c r="F1356" s="1"/>
      <c r="G1356" s="1"/>
      <c r="H1356" s="1"/>
      <c r="I1356" s="1"/>
      <c r="J1356" s="1"/>
      <c r="K1356" s="1"/>
      <c r="L1356" s="1"/>
      <c r="M1356" s="1"/>
      <c r="N1356" s="1"/>
      <c r="O1356" s="1"/>
      <c r="P1356" s="1"/>
      <c r="Q1356" s="1"/>
      <c r="R1356" s="1"/>
      <c r="S1356" s="1"/>
      <c r="T1356" s="1"/>
    </row>
    <row r="1357" spans="1:20" ht="9.75" customHeight="1">
      <c r="A1357" s="1"/>
      <c r="B1357" s="1"/>
      <c r="C1357" s="1"/>
      <c r="D1357" s="1"/>
      <c r="E1357" s="1"/>
      <c r="F1357" s="1"/>
      <c r="G1357" s="1"/>
      <c r="H1357" s="1"/>
      <c r="I1357" s="1"/>
      <c r="J1357" s="1"/>
      <c r="K1357" s="1"/>
      <c r="L1357" s="1"/>
      <c r="M1357" s="1"/>
      <c r="N1357" s="1"/>
      <c r="O1357" s="1"/>
      <c r="P1357" s="1"/>
      <c r="Q1357" s="1"/>
      <c r="R1357" s="1"/>
      <c r="S1357" s="1"/>
      <c r="T1357" s="1"/>
    </row>
    <row r="1358" spans="1:20" ht="9.75" customHeight="1">
      <c r="A1358" s="1"/>
      <c r="B1358" s="1"/>
      <c r="C1358" s="1"/>
      <c r="D1358" s="1"/>
      <c r="E1358" s="1"/>
      <c r="F1358" s="1"/>
      <c r="G1358" s="1"/>
      <c r="H1358" s="1"/>
      <c r="I1358" s="1"/>
      <c r="J1358" s="1"/>
      <c r="K1358" s="1"/>
      <c r="L1358" s="1"/>
      <c r="M1358" s="1"/>
      <c r="N1358" s="1"/>
      <c r="O1358" s="1"/>
      <c r="P1358" s="1"/>
      <c r="Q1358" s="1"/>
      <c r="R1358" s="1"/>
      <c r="S1358" s="1"/>
      <c r="T1358" s="1"/>
    </row>
    <row r="1359" spans="1:20" ht="9.75" customHeight="1">
      <c r="A1359" s="1"/>
      <c r="B1359" s="1"/>
      <c r="C1359" s="1"/>
      <c r="D1359" s="1"/>
      <c r="E1359" s="1"/>
      <c r="F1359" s="1"/>
      <c r="G1359" s="1"/>
      <c r="H1359" s="1"/>
      <c r="I1359" s="1"/>
      <c r="J1359" s="1"/>
      <c r="K1359" s="1"/>
      <c r="L1359" s="1"/>
      <c r="M1359" s="1"/>
      <c r="N1359" s="1"/>
      <c r="O1359" s="1"/>
      <c r="P1359" s="1"/>
      <c r="Q1359" s="1"/>
      <c r="R1359" s="1"/>
      <c r="S1359" s="1"/>
      <c r="T1359" s="1"/>
    </row>
    <row r="1360" spans="1:20" ht="9.75" customHeight="1">
      <c r="A1360" s="1"/>
      <c r="B1360" s="1"/>
      <c r="C1360" s="1"/>
      <c r="D1360" s="1"/>
      <c r="E1360" s="1"/>
      <c r="F1360" s="1"/>
      <c r="G1360" s="1"/>
      <c r="H1360" s="1"/>
      <c r="I1360" s="1"/>
      <c r="J1360" s="1"/>
      <c r="K1360" s="1"/>
      <c r="L1360" s="1"/>
      <c r="M1360" s="1"/>
      <c r="N1360" s="1"/>
      <c r="O1360" s="1"/>
      <c r="P1360" s="1"/>
      <c r="Q1360" s="1"/>
      <c r="R1360" s="1"/>
      <c r="S1360" s="1"/>
      <c r="T1360" s="1"/>
    </row>
    <row r="1361" spans="1:20" ht="9.75" customHeight="1">
      <c r="A1361" s="1"/>
      <c r="B1361" s="1"/>
      <c r="C1361" s="1"/>
      <c r="D1361" s="1"/>
      <c r="E1361" s="1"/>
      <c r="F1361" s="1"/>
      <c r="G1361" s="1"/>
      <c r="H1361" s="1"/>
      <c r="I1361" s="1"/>
      <c r="J1361" s="1"/>
      <c r="K1361" s="1"/>
      <c r="L1361" s="1"/>
      <c r="M1361" s="1"/>
      <c r="N1361" s="1"/>
      <c r="O1361" s="1"/>
      <c r="P1361" s="1"/>
      <c r="Q1361" s="1"/>
      <c r="R1361" s="1"/>
      <c r="S1361" s="1"/>
      <c r="T1361" s="1"/>
    </row>
    <row r="1362" spans="1:20" ht="9.75" customHeight="1">
      <c r="A1362" s="1"/>
      <c r="B1362" s="1"/>
      <c r="C1362" s="1"/>
      <c r="D1362" s="1"/>
      <c r="E1362" s="1"/>
      <c r="F1362" s="1"/>
      <c r="G1362" s="1"/>
      <c r="H1362" s="1"/>
      <c r="I1362" s="1"/>
      <c r="J1362" s="1"/>
      <c r="K1362" s="1"/>
      <c r="L1362" s="1"/>
      <c r="M1362" s="1"/>
      <c r="N1362" s="1"/>
      <c r="O1362" s="1"/>
      <c r="P1362" s="1"/>
      <c r="Q1362" s="1"/>
      <c r="R1362" s="1"/>
      <c r="S1362" s="1"/>
      <c r="T1362" s="1"/>
    </row>
    <row r="1363" spans="1:20" ht="9.75" customHeight="1">
      <c r="A1363" s="1"/>
      <c r="B1363" s="1"/>
      <c r="C1363" s="1"/>
      <c r="D1363" s="1"/>
      <c r="E1363" s="1"/>
      <c r="F1363" s="1"/>
      <c r="G1363" s="1"/>
      <c r="H1363" s="1"/>
      <c r="I1363" s="1"/>
      <c r="J1363" s="1"/>
      <c r="K1363" s="1"/>
      <c r="L1363" s="1"/>
      <c r="M1363" s="1"/>
      <c r="N1363" s="1"/>
      <c r="O1363" s="1"/>
      <c r="P1363" s="1"/>
      <c r="Q1363" s="1"/>
      <c r="R1363" s="1"/>
      <c r="S1363" s="1"/>
      <c r="T1363" s="1"/>
    </row>
    <row r="1364" spans="1:20" ht="9.75" customHeight="1">
      <c r="A1364" s="1"/>
      <c r="B1364" s="1"/>
      <c r="C1364" s="1"/>
      <c r="D1364" s="1"/>
      <c r="E1364" s="1"/>
      <c r="F1364" s="1"/>
      <c r="G1364" s="1"/>
      <c r="H1364" s="1"/>
      <c r="I1364" s="1"/>
      <c r="J1364" s="1"/>
      <c r="K1364" s="1"/>
      <c r="L1364" s="1"/>
      <c r="M1364" s="1"/>
      <c r="N1364" s="1"/>
      <c r="O1364" s="1"/>
      <c r="P1364" s="1"/>
      <c r="Q1364" s="1"/>
      <c r="R1364" s="1"/>
      <c r="S1364" s="1"/>
      <c r="T1364" s="1"/>
    </row>
    <row r="1365" spans="1:20" ht="9.75" customHeight="1">
      <c r="A1365" s="1"/>
      <c r="B1365" s="1"/>
      <c r="C1365" s="1"/>
      <c r="D1365" s="1"/>
      <c r="E1365" s="1"/>
      <c r="F1365" s="1"/>
      <c r="G1365" s="1"/>
      <c r="H1365" s="1"/>
      <c r="I1365" s="1"/>
      <c r="J1365" s="1"/>
      <c r="K1365" s="1"/>
      <c r="L1365" s="1"/>
      <c r="M1365" s="1"/>
      <c r="N1365" s="1"/>
      <c r="O1365" s="1"/>
      <c r="P1365" s="1"/>
      <c r="Q1365" s="1"/>
      <c r="R1365" s="1"/>
      <c r="S1365" s="1"/>
      <c r="T1365" s="1"/>
    </row>
    <row r="1366" spans="1:20" ht="9.75" customHeight="1">
      <c r="A1366" s="1"/>
      <c r="B1366" s="1"/>
      <c r="C1366" s="1"/>
      <c r="D1366" s="1"/>
      <c r="E1366" s="1"/>
      <c r="F1366" s="1"/>
      <c r="G1366" s="1"/>
      <c r="H1366" s="1"/>
      <c r="I1366" s="1"/>
      <c r="J1366" s="1"/>
      <c r="K1366" s="1"/>
      <c r="L1366" s="1"/>
      <c r="M1366" s="1"/>
      <c r="N1366" s="1"/>
      <c r="O1366" s="1"/>
      <c r="P1366" s="1"/>
      <c r="Q1366" s="1"/>
      <c r="R1366" s="1"/>
      <c r="S1366" s="1"/>
      <c r="T1366" s="1"/>
    </row>
    <row r="1367" spans="1:20" ht="9.75" customHeight="1">
      <c r="A1367" s="1"/>
      <c r="B1367" s="1"/>
      <c r="C1367" s="1"/>
      <c r="D1367" s="1"/>
      <c r="E1367" s="1"/>
      <c r="F1367" s="1"/>
      <c r="G1367" s="1"/>
      <c r="H1367" s="1"/>
      <c r="I1367" s="1"/>
      <c r="J1367" s="1"/>
      <c r="K1367" s="1"/>
      <c r="L1367" s="1"/>
      <c r="M1367" s="1"/>
      <c r="N1367" s="1"/>
      <c r="O1367" s="1"/>
      <c r="P1367" s="1"/>
      <c r="Q1367" s="1"/>
      <c r="R1367" s="1"/>
      <c r="S1367" s="1"/>
      <c r="T1367" s="1"/>
    </row>
    <row r="1368" spans="1:20" ht="9.75" customHeight="1">
      <c r="A1368" s="1"/>
      <c r="B1368" s="1"/>
      <c r="C1368" s="1"/>
      <c r="D1368" s="1"/>
      <c r="E1368" s="1"/>
      <c r="F1368" s="1"/>
      <c r="G1368" s="1"/>
      <c r="H1368" s="1"/>
      <c r="I1368" s="1"/>
      <c r="J1368" s="1"/>
      <c r="K1368" s="1"/>
      <c r="L1368" s="1"/>
      <c r="M1368" s="1"/>
      <c r="N1368" s="1"/>
      <c r="O1368" s="1"/>
      <c r="P1368" s="1"/>
      <c r="Q1368" s="1"/>
      <c r="R1368" s="1"/>
      <c r="S1368" s="1"/>
      <c r="T1368" s="1"/>
    </row>
    <row r="1369" spans="1:20" ht="9.75" customHeight="1">
      <c r="A1369" s="1"/>
      <c r="B1369" s="1"/>
      <c r="C1369" s="1"/>
      <c r="D1369" s="1"/>
      <c r="E1369" s="1"/>
      <c r="F1369" s="1"/>
      <c r="G1369" s="1"/>
      <c r="H1369" s="1"/>
      <c r="I1369" s="1"/>
      <c r="J1369" s="1"/>
      <c r="K1369" s="1"/>
      <c r="L1369" s="1"/>
      <c r="M1369" s="1"/>
      <c r="N1369" s="1"/>
      <c r="O1369" s="1"/>
      <c r="P1369" s="1"/>
      <c r="Q1369" s="1"/>
      <c r="R1369" s="1"/>
      <c r="S1369" s="1"/>
      <c r="T1369" s="1"/>
    </row>
    <row r="1370" spans="1:20" ht="9.75" customHeight="1">
      <c r="A1370" s="1"/>
      <c r="B1370" s="1"/>
      <c r="C1370" s="1"/>
      <c r="D1370" s="1"/>
      <c r="E1370" s="1"/>
      <c r="F1370" s="1"/>
      <c r="G1370" s="1"/>
      <c r="H1370" s="1"/>
      <c r="I1370" s="1"/>
      <c r="J1370" s="1"/>
      <c r="K1370" s="1"/>
      <c r="L1370" s="1"/>
      <c r="M1370" s="1"/>
      <c r="N1370" s="1"/>
      <c r="O1370" s="1"/>
      <c r="P1370" s="1"/>
      <c r="Q1370" s="1"/>
      <c r="R1370" s="1"/>
      <c r="S1370" s="1"/>
      <c r="T1370" s="1"/>
    </row>
    <row r="1371" spans="1:20" ht="9.75" customHeight="1">
      <c r="A1371" s="1"/>
      <c r="B1371" s="1"/>
      <c r="C1371" s="1"/>
      <c r="D1371" s="1"/>
      <c r="E1371" s="1"/>
      <c r="F1371" s="1"/>
      <c r="G1371" s="1"/>
      <c r="H1371" s="1"/>
      <c r="I1371" s="1"/>
      <c r="J1371" s="1"/>
      <c r="K1371" s="1"/>
      <c r="L1371" s="1"/>
      <c r="M1371" s="1"/>
      <c r="N1371" s="1"/>
      <c r="O1371" s="1"/>
      <c r="P1371" s="1"/>
      <c r="Q1371" s="1"/>
      <c r="R1371" s="1"/>
      <c r="S1371" s="1"/>
      <c r="T1371" s="1"/>
    </row>
    <row r="1372" spans="1:20" ht="9.75" customHeight="1">
      <c r="A1372" s="1"/>
      <c r="B1372" s="1"/>
      <c r="C1372" s="1"/>
      <c r="D1372" s="1"/>
      <c r="E1372" s="1"/>
      <c r="F1372" s="1"/>
      <c r="G1372" s="1"/>
      <c r="H1372" s="1"/>
      <c r="I1372" s="1"/>
      <c r="J1372" s="1"/>
      <c r="K1372" s="1"/>
      <c r="L1372" s="1"/>
      <c r="M1372" s="1"/>
      <c r="N1372" s="1"/>
      <c r="O1372" s="1"/>
      <c r="P1372" s="1"/>
      <c r="Q1372" s="1"/>
      <c r="R1372" s="1"/>
      <c r="S1372" s="1"/>
      <c r="T1372" s="1"/>
    </row>
    <row r="1373" spans="1:20" ht="9.75" customHeight="1">
      <c r="A1373" s="1"/>
      <c r="B1373" s="1"/>
      <c r="C1373" s="1"/>
      <c r="D1373" s="1"/>
      <c r="E1373" s="1"/>
      <c r="F1373" s="1"/>
      <c r="G1373" s="1"/>
      <c r="H1373" s="1"/>
      <c r="I1373" s="1"/>
      <c r="J1373" s="1"/>
      <c r="K1373" s="1"/>
      <c r="L1373" s="1"/>
      <c r="M1373" s="1"/>
      <c r="N1373" s="1"/>
      <c r="O1373" s="1"/>
      <c r="P1373" s="1"/>
      <c r="Q1373" s="1"/>
      <c r="R1373" s="1"/>
      <c r="S1373" s="1"/>
      <c r="T1373" s="1"/>
    </row>
    <row r="1374" spans="1:20" ht="9.75" customHeight="1">
      <c r="A1374" s="1"/>
      <c r="B1374" s="1"/>
      <c r="C1374" s="1"/>
      <c r="D1374" s="1"/>
      <c r="E1374" s="1"/>
      <c r="F1374" s="1"/>
      <c r="G1374" s="1"/>
      <c r="H1374" s="1"/>
      <c r="I1374" s="1"/>
      <c r="J1374" s="1"/>
      <c r="K1374" s="1"/>
      <c r="L1374" s="1"/>
      <c r="M1374" s="1"/>
      <c r="N1374" s="1"/>
      <c r="O1374" s="1"/>
      <c r="P1374" s="1"/>
      <c r="Q1374" s="1"/>
      <c r="R1374" s="1"/>
      <c r="S1374" s="1"/>
      <c r="T1374" s="1"/>
    </row>
    <row r="1375" spans="1:20" ht="9.75" customHeight="1">
      <c r="A1375" s="1"/>
      <c r="B1375" s="1"/>
      <c r="C1375" s="1"/>
      <c r="D1375" s="1"/>
      <c r="E1375" s="1"/>
      <c r="F1375" s="1"/>
      <c r="G1375" s="1"/>
      <c r="H1375" s="1"/>
      <c r="I1375" s="1"/>
      <c r="J1375" s="1"/>
      <c r="K1375" s="1"/>
      <c r="L1375" s="1"/>
      <c r="M1375" s="1"/>
      <c r="N1375" s="1"/>
      <c r="O1375" s="1"/>
      <c r="P1375" s="1"/>
      <c r="Q1375" s="1"/>
      <c r="R1375" s="1"/>
      <c r="S1375" s="1"/>
      <c r="T1375" s="1"/>
    </row>
    <row r="1376" spans="1:20" ht="9.75" customHeight="1">
      <c r="A1376" s="1"/>
      <c r="B1376" s="1"/>
      <c r="C1376" s="1"/>
      <c r="D1376" s="1"/>
      <c r="E1376" s="1"/>
      <c r="F1376" s="1"/>
      <c r="G1376" s="1"/>
      <c r="H1376" s="1"/>
      <c r="I1376" s="1"/>
      <c r="J1376" s="1"/>
      <c r="K1376" s="1"/>
      <c r="L1376" s="1"/>
      <c r="M1376" s="1"/>
      <c r="N1376" s="1"/>
      <c r="O1376" s="1"/>
      <c r="P1376" s="1"/>
      <c r="Q1376" s="1"/>
      <c r="R1376" s="1"/>
      <c r="S1376" s="1"/>
      <c r="T1376" s="1"/>
    </row>
    <row r="1377" spans="1:20" ht="9.75" customHeight="1">
      <c r="A1377" s="1"/>
      <c r="B1377" s="1"/>
      <c r="C1377" s="1"/>
      <c r="D1377" s="1"/>
      <c r="E1377" s="1"/>
      <c r="F1377" s="1"/>
      <c r="G1377" s="1"/>
      <c r="H1377" s="1"/>
      <c r="I1377" s="1"/>
      <c r="J1377" s="1"/>
      <c r="K1377" s="1"/>
      <c r="L1377" s="1"/>
      <c r="M1377" s="1"/>
      <c r="N1377" s="1"/>
      <c r="O1377" s="1"/>
      <c r="P1377" s="1"/>
      <c r="Q1377" s="1"/>
      <c r="R1377" s="1"/>
      <c r="S1377" s="1"/>
      <c r="T1377" s="1"/>
    </row>
    <row r="1378" spans="1:20" ht="9.75" customHeight="1">
      <c r="A1378" s="1"/>
      <c r="B1378" s="1"/>
      <c r="C1378" s="1"/>
      <c r="D1378" s="1"/>
      <c r="E1378" s="1"/>
      <c r="F1378" s="1"/>
      <c r="G1378" s="1"/>
      <c r="H1378" s="1"/>
      <c r="I1378" s="1"/>
      <c r="J1378" s="1"/>
      <c r="K1378" s="1"/>
      <c r="L1378" s="1"/>
      <c r="M1378" s="1"/>
      <c r="N1378" s="1"/>
      <c r="O1378" s="1"/>
      <c r="P1378" s="1"/>
      <c r="Q1378" s="1"/>
      <c r="R1378" s="1"/>
      <c r="S1378" s="1"/>
      <c r="T1378" s="1"/>
    </row>
    <row r="1379" spans="1:20" ht="9.75" customHeight="1">
      <c r="A1379" s="1"/>
      <c r="B1379" s="1"/>
      <c r="C1379" s="1"/>
      <c r="D1379" s="1"/>
      <c r="E1379" s="1"/>
      <c r="F1379" s="1"/>
      <c r="G1379" s="1"/>
      <c r="H1379" s="1"/>
      <c r="I1379" s="1"/>
      <c r="J1379" s="1"/>
      <c r="K1379" s="1"/>
      <c r="L1379" s="1"/>
      <c r="M1379" s="1"/>
      <c r="N1379" s="1"/>
      <c r="O1379" s="1"/>
      <c r="P1379" s="1"/>
      <c r="Q1379" s="1"/>
      <c r="R1379" s="1"/>
      <c r="S1379" s="1"/>
      <c r="T1379" s="1"/>
    </row>
    <row r="1380" spans="1:20" ht="9.75" customHeight="1">
      <c r="A1380" s="1"/>
      <c r="B1380" s="1"/>
      <c r="C1380" s="1"/>
      <c r="D1380" s="1"/>
      <c r="E1380" s="1"/>
      <c r="F1380" s="1"/>
      <c r="G1380" s="1"/>
      <c r="H1380" s="1"/>
      <c r="I1380" s="1"/>
      <c r="J1380" s="1"/>
      <c r="K1380" s="1"/>
      <c r="L1380" s="1"/>
      <c r="M1380" s="1"/>
      <c r="N1380" s="1"/>
      <c r="O1380" s="1"/>
      <c r="P1380" s="1"/>
      <c r="Q1380" s="1"/>
      <c r="R1380" s="1"/>
      <c r="S1380" s="1"/>
      <c r="T1380" s="1"/>
    </row>
    <row r="1381" spans="1:20" ht="9.75" customHeight="1">
      <c r="A1381" s="1"/>
      <c r="B1381" s="1"/>
      <c r="C1381" s="1"/>
      <c r="D1381" s="1"/>
      <c r="E1381" s="1"/>
      <c r="F1381" s="1"/>
      <c r="G1381" s="1"/>
      <c r="H1381" s="1"/>
      <c r="I1381" s="1"/>
      <c r="J1381" s="1"/>
      <c r="K1381" s="1"/>
      <c r="L1381" s="1"/>
      <c r="M1381" s="1"/>
      <c r="N1381" s="1"/>
      <c r="O1381" s="1"/>
      <c r="P1381" s="1"/>
      <c r="Q1381" s="1"/>
      <c r="R1381" s="1"/>
      <c r="S1381" s="1"/>
      <c r="T1381" s="1"/>
    </row>
    <row r="1382" spans="1:20" ht="9.75" customHeight="1">
      <c r="A1382" s="1"/>
      <c r="B1382" s="1"/>
      <c r="C1382" s="1"/>
      <c r="D1382" s="1"/>
      <c r="E1382" s="1"/>
      <c r="F1382" s="1"/>
      <c r="G1382" s="1"/>
      <c r="H1382" s="1"/>
      <c r="I1382" s="1"/>
      <c r="J1382" s="1"/>
      <c r="K1382" s="1"/>
      <c r="L1382" s="1"/>
      <c r="M1382" s="1"/>
      <c r="N1382" s="1"/>
      <c r="O1382" s="1"/>
      <c r="P1382" s="1"/>
      <c r="Q1382" s="1"/>
      <c r="R1382" s="1"/>
      <c r="S1382" s="1"/>
      <c r="T1382" s="1"/>
    </row>
    <row r="1383" spans="1:20" ht="9.75" customHeight="1">
      <c r="A1383" s="1"/>
      <c r="B1383" s="1"/>
      <c r="C1383" s="1"/>
      <c r="D1383" s="1"/>
      <c r="E1383" s="1"/>
      <c r="F1383" s="1"/>
      <c r="G1383" s="1"/>
      <c r="H1383" s="1"/>
      <c r="I1383" s="1"/>
      <c r="J1383" s="1"/>
      <c r="K1383" s="1"/>
      <c r="L1383" s="1"/>
      <c r="M1383" s="1"/>
      <c r="N1383" s="1"/>
      <c r="O1383" s="1"/>
      <c r="P1383" s="1"/>
      <c r="Q1383" s="1"/>
      <c r="R1383" s="1"/>
      <c r="S1383" s="1"/>
      <c r="T1383" s="1"/>
    </row>
    <row r="1384" spans="1:20" ht="9.75" customHeight="1">
      <c r="A1384" s="1"/>
      <c r="B1384" s="1"/>
      <c r="C1384" s="1"/>
      <c r="D1384" s="1"/>
      <c r="E1384" s="1"/>
      <c r="F1384" s="1"/>
      <c r="G1384" s="1"/>
      <c r="H1384" s="1"/>
      <c r="I1384" s="1"/>
      <c r="J1384" s="1"/>
      <c r="K1384" s="1"/>
      <c r="L1384" s="1"/>
      <c r="M1384" s="1"/>
      <c r="N1384" s="1"/>
      <c r="O1384" s="1"/>
      <c r="P1384" s="1"/>
      <c r="Q1384" s="1"/>
      <c r="R1384" s="1"/>
      <c r="S1384" s="1"/>
      <c r="T1384" s="1"/>
    </row>
    <row r="1385" spans="1:20" ht="9.75" customHeight="1">
      <c r="A1385" s="1"/>
      <c r="B1385" s="1"/>
      <c r="C1385" s="1"/>
      <c r="D1385" s="1"/>
      <c r="E1385" s="1"/>
      <c r="F1385" s="1"/>
      <c r="G1385" s="1"/>
      <c r="H1385" s="1"/>
      <c r="I1385" s="1"/>
      <c r="J1385" s="1"/>
      <c r="K1385" s="1"/>
      <c r="L1385" s="1"/>
      <c r="M1385" s="1"/>
      <c r="N1385" s="1"/>
      <c r="O1385" s="1"/>
      <c r="P1385" s="1"/>
      <c r="Q1385" s="1"/>
      <c r="R1385" s="1"/>
      <c r="S1385" s="1"/>
      <c r="T1385" s="1"/>
    </row>
    <row r="1386" spans="1:20" ht="9.75" customHeight="1">
      <c r="A1386" s="1"/>
      <c r="B1386" s="1"/>
      <c r="C1386" s="1"/>
      <c r="D1386" s="1"/>
      <c r="E1386" s="1"/>
      <c r="F1386" s="1"/>
      <c r="G1386" s="1"/>
      <c r="H1386" s="1"/>
      <c r="I1386" s="1"/>
      <c r="J1386" s="1"/>
      <c r="K1386" s="1"/>
      <c r="L1386" s="1"/>
      <c r="M1386" s="1"/>
      <c r="N1386" s="1"/>
      <c r="O1386" s="1"/>
      <c r="P1386" s="1"/>
      <c r="Q1386" s="1"/>
      <c r="R1386" s="1"/>
      <c r="S1386" s="1"/>
      <c r="T1386" s="1"/>
    </row>
    <row r="1387" spans="1:20" ht="9.75" customHeight="1">
      <c r="A1387" s="1"/>
      <c r="B1387" s="1"/>
      <c r="C1387" s="1"/>
      <c r="D1387" s="1"/>
      <c r="E1387" s="1"/>
      <c r="F1387" s="1"/>
      <c r="G1387" s="1"/>
      <c r="H1387" s="1"/>
      <c r="I1387" s="1"/>
      <c r="J1387" s="1"/>
      <c r="K1387" s="1"/>
      <c r="L1387" s="1"/>
      <c r="M1387" s="1"/>
      <c r="N1387" s="1"/>
      <c r="O1387" s="1"/>
      <c r="P1387" s="1"/>
      <c r="Q1387" s="1"/>
      <c r="R1387" s="1"/>
      <c r="S1387" s="1"/>
      <c r="T1387" s="1"/>
    </row>
    <row r="1388" spans="1:20" ht="9.75" customHeight="1">
      <c r="A1388" s="1"/>
      <c r="B1388" s="1"/>
      <c r="C1388" s="1"/>
      <c r="D1388" s="1"/>
      <c r="E1388" s="1"/>
      <c r="F1388" s="1"/>
      <c r="G1388" s="1"/>
      <c r="H1388" s="1"/>
      <c r="I1388" s="1"/>
      <c r="J1388" s="1"/>
      <c r="K1388" s="1"/>
      <c r="L1388" s="1"/>
      <c r="M1388" s="1"/>
      <c r="N1388" s="1"/>
      <c r="O1388" s="1"/>
      <c r="P1388" s="1"/>
      <c r="Q1388" s="1"/>
      <c r="R1388" s="1"/>
      <c r="S1388" s="1"/>
      <c r="T1388" s="1"/>
    </row>
    <row r="1389" spans="1:20" ht="9.75" customHeight="1">
      <c r="A1389" s="1"/>
      <c r="B1389" s="1"/>
      <c r="C1389" s="1"/>
      <c r="D1389" s="1"/>
      <c r="E1389" s="1"/>
      <c r="F1389" s="1"/>
      <c r="G1389" s="1"/>
      <c r="H1389" s="1"/>
      <c r="I1389" s="1"/>
      <c r="J1389" s="1"/>
      <c r="K1389" s="1"/>
      <c r="L1389" s="1"/>
      <c r="M1389" s="1"/>
      <c r="N1389" s="1"/>
      <c r="O1389" s="1"/>
      <c r="P1389" s="1"/>
      <c r="Q1389" s="1"/>
      <c r="R1389" s="1"/>
      <c r="S1389" s="1"/>
      <c r="T1389" s="1"/>
    </row>
    <row r="1390" spans="1:20" ht="9.75" customHeight="1">
      <c r="A1390" s="1"/>
      <c r="B1390" s="1"/>
      <c r="C1390" s="1"/>
      <c r="D1390" s="1"/>
      <c r="E1390" s="1"/>
      <c r="F1390" s="1"/>
      <c r="G1390" s="1"/>
      <c r="H1390" s="1"/>
      <c r="I1390" s="1"/>
      <c r="J1390" s="1"/>
      <c r="K1390" s="1"/>
      <c r="L1390" s="1"/>
      <c r="M1390" s="1"/>
      <c r="N1390" s="1"/>
      <c r="O1390" s="1"/>
      <c r="P1390" s="1"/>
      <c r="Q1390" s="1"/>
      <c r="R1390" s="1"/>
      <c r="S1390" s="1"/>
      <c r="T1390" s="1"/>
    </row>
    <row r="1391" spans="1:20" ht="9.75" customHeight="1">
      <c r="A1391" s="1"/>
      <c r="B1391" s="1"/>
      <c r="C1391" s="1"/>
      <c r="D1391" s="1"/>
      <c r="E1391" s="1"/>
      <c r="F1391" s="1"/>
      <c r="G1391" s="1"/>
      <c r="H1391" s="1"/>
      <c r="I1391" s="1"/>
      <c r="J1391" s="1"/>
      <c r="K1391" s="1"/>
      <c r="L1391" s="1"/>
      <c r="M1391" s="1"/>
      <c r="N1391" s="1"/>
      <c r="O1391" s="1"/>
      <c r="P1391" s="1"/>
      <c r="Q1391" s="1"/>
      <c r="R1391" s="1"/>
      <c r="S1391" s="1"/>
      <c r="T1391" s="1"/>
    </row>
    <row r="1392" spans="1:20" ht="9.75" customHeight="1">
      <c r="A1392" s="1"/>
      <c r="B1392" s="1"/>
      <c r="C1392" s="1"/>
      <c r="D1392" s="1"/>
      <c r="E1392" s="1"/>
      <c r="F1392" s="1"/>
      <c r="G1392" s="1"/>
      <c r="H1392" s="1"/>
      <c r="I1392" s="1"/>
      <c r="J1392" s="1"/>
      <c r="K1392" s="1"/>
      <c r="L1392" s="1"/>
      <c r="M1392" s="1"/>
      <c r="N1392" s="1"/>
      <c r="O1392" s="1"/>
      <c r="P1392" s="1"/>
      <c r="Q1392" s="1"/>
      <c r="R1392" s="1"/>
      <c r="S1392" s="1"/>
      <c r="T1392" s="1"/>
    </row>
    <row r="1393" spans="1:20" ht="9.75" customHeight="1">
      <c r="A1393" s="1"/>
      <c r="B1393" s="1"/>
      <c r="C1393" s="1"/>
      <c r="D1393" s="1"/>
      <c r="E1393" s="1"/>
      <c r="F1393" s="1"/>
      <c r="G1393" s="1"/>
      <c r="H1393" s="1"/>
      <c r="I1393" s="1"/>
      <c r="J1393" s="1"/>
      <c r="K1393" s="1"/>
      <c r="L1393" s="1"/>
      <c r="M1393" s="1"/>
      <c r="N1393" s="1"/>
      <c r="O1393" s="1"/>
      <c r="P1393" s="1"/>
      <c r="Q1393" s="1"/>
      <c r="R1393" s="1"/>
      <c r="S1393" s="1"/>
      <c r="T1393" s="1"/>
    </row>
    <row r="1394" spans="1:20" ht="9.75" customHeight="1">
      <c r="A1394" s="1"/>
      <c r="B1394" s="1"/>
      <c r="C1394" s="1"/>
      <c r="D1394" s="1"/>
      <c r="E1394" s="1"/>
      <c r="F1394" s="1"/>
      <c r="G1394" s="1"/>
      <c r="H1394" s="1"/>
      <c r="I1394" s="1"/>
      <c r="J1394" s="1"/>
      <c r="K1394" s="1"/>
      <c r="L1394" s="1"/>
      <c r="M1394" s="1"/>
      <c r="N1394" s="1"/>
      <c r="O1394" s="1"/>
      <c r="P1394" s="1"/>
      <c r="Q1394" s="1"/>
      <c r="R1394" s="1"/>
      <c r="S1394" s="1"/>
      <c r="T1394" s="1"/>
    </row>
    <row r="1395" spans="1:20" ht="9.75" customHeight="1">
      <c r="A1395" s="1"/>
      <c r="B1395" s="1"/>
      <c r="C1395" s="1"/>
      <c r="D1395" s="1"/>
      <c r="E1395" s="1"/>
      <c r="F1395" s="1"/>
      <c r="G1395" s="1"/>
      <c r="H1395" s="1"/>
      <c r="I1395" s="1"/>
      <c r="J1395" s="1"/>
      <c r="K1395" s="1"/>
      <c r="L1395" s="1"/>
      <c r="M1395" s="1"/>
      <c r="N1395" s="1"/>
      <c r="O1395" s="1"/>
      <c r="P1395" s="1"/>
      <c r="Q1395" s="1"/>
      <c r="R1395" s="1"/>
      <c r="S1395" s="1"/>
      <c r="T1395" s="1"/>
    </row>
    <row r="1396" spans="1:20" ht="9.75" customHeight="1">
      <c r="A1396" s="1"/>
      <c r="B1396" s="1"/>
      <c r="C1396" s="1"/>
      <c r="D1396" s="1"/>
      <c r="E1396" s="1"/>
      <c r="F1396" s="1"/>
      <c r="G1396" s="1"/>
      <c r="H1396" s="1"/>
      <c r="I1396" s="1"/>
      <c r="J1396" s="1"/>
      <c r="K1396" s="1"/>
      <c r="L1396" s="1"/>
      <c r="M1396" s="1"/>
      <c r="N1396" s="1"/>
      <c r="O1396" s="1"/>
      <c r="P1396" s="1"/>
      <c r="Q1396" s="1"/>
      <c r="R1396" s="1"/>
      <c r="S1396" s="1"/>
      <c r="T1396" s="1"/>
    </row>
    <row r="1397" spans="1:20" ht="9.75" customHeight="1">
      <c r="A1397" s="1"/>
      <c r="B1397" s="1"/>
      <c r="C1397" s="1"/>
      <c r="D1397" s="1"/>
      <c r="E1397" s="1"/>
      <c r="F1397" s="1"/>
      <c r="G1397" s="1"/>
      <c r="H1397" s="1"/>
      <c r="I1397" s="1"/>
      <c r="J1397" s="1"/>
      <c r="K1397" s="1"/>
      <c r="L1397" s="1"/>
      <c r="M1397" s="1"/>
      <c r="N1397" s="1"/>
      <c r="O1397" s="1"/>
      <c r="P1397" s="1"/>
      <c r="Q1397" s="1"/>
      <c r="R1397" s="1"/>
      <c r="S1397" s="1"/>
      <c r="T1397" s="1"/>
    </row>
    <row r="1398" spans="1:20" ht="9.75" customHeight="1">
      <c r="A1398" s="1"/>
      <c r="B1398" s="1"/>
      <c r="C1398" s="1"/>
      <c r="D1398" s="1"/>
      <c r="E1398" s="1"/>
      <c r="F1398" s="1"/>
      <c r="G1398" s="1"/>
      <c r="H1398" s="1"/>
      <c r="I1398" s="1"/>
      <c r="J1398" s="1"/>
      <c r="K1398" s="1"/>
      <c r="L1398" s="1"/>
      <c r="M1398" s="1"/>
      <c r="N1398" s="1"/>
      <c r="O1398" s="1"/>
      <c r="P1398" s="1"/>
      <c r="Q1398" s="1"/>
      <c r="R1398" s="1"/>
      <c r="S1398" s="1"/>
      <c r="T1398" s="1"/>
    </row>
    <row r="1399" spans="1:20" ht="9.75" customHeight="1">
      <c r="A1399" s="1"/>
      <c r="B1399" s="1"/>
      <c r="C1399" s="1"/>
      <c r="D1399" s="1"/>
      <c r="E1399" s="1"/>
      <c r="F1399" s="1"/>
      <c r="G1399" s="1"/>
      <c r="H1399" s="1"/>
      <c r="I1399" s="1"/>
      <c r="J1399" s="1"/>
      <c r="K1399" s="1"/>
      <c r="L1399" s="1"/>
      <c r="M1399" s="1"/>
      <c r="N1399" s="1"/>
      <c r="O1399" s="1"/>
      <c r="P1399" s="1"/>
      <c r="Q1399" s="1"/>
      <c r="R1399" s="1"/>
      <c r="S1399" s="1"/>
      <c r="T1399" s="1"/>
    </row>
    <row r="1400" spans="1:20" ht="9.75" customHeight="1">
      <c r="A1400" s="1"/>
      <c r="B1400" s="1"/>
      <c r="C1400" s="1"/>
      <c r="D1400" s="1"/>
      <c r="E1400" s="1"/>
      <c r="F1400" s="1"/>
      <c r="G1400" s="1"/>
      <c r="H1400" s="1"/>
      <c r="I1400" s="1"/>
      <c r="J1400" s="1"/>
      <c r="K1400" s="1"/>
      <c r="L1400" s="1"/>
      <c r="M1400" s="1"/>
      <c r="N1400" s="1"/>
      <c r="O1400" s="1"/>
      <c r="P1400" s="1"/>
      <c r="Q1400" s="1"/>
      <c r="R1400" s="1"/>
      <c r="S1400" s="1"/>
      <c r="T1400" s="1"/>
    </row>
    <row r="1401" spans="1:20" ht="9.75" customHeight="1">
      <c r="A1401" s="1"/>
      <c r="B1401" s="1"/>
      <c r="C1401" s="1"/>
      <c r="D1401" s="1"/>
      <c r="E1401" s="1"/>
      <c r="F1401" s="1"/>
      <c r="G1401" s="1"/>
      <c r="H1401" s="1"/>
      <c r="I1401" s="1"/>
      <c r="J1401" s="1"/>
      <c r="K1401" s="1"/>
      <c r="L1401" s="1"/>
      <c r="M1401" s="1"/>
      <c r="N1401" s="1"/>
      <c r="O1401" s="1"/>
      <c r="P1401" s="1"/>
      <c r="Q1401" s="1"/>
      <c r="R1401" s="1"/>
      <c r="S1401" s="1"/>
      <c r="T1401" s="1"/>
    </row>
    <row r="1402" spans="1:20" ht="9.75" customHeight="1">
      <c r="A1402" s="1"/>
      <c r="B1402" s="1"/>
      <c r="C1402" s="1"/>
      <c r="D1402" s="1"/>
      <c r="E1402" s="1"/>
      <c r="F1402" s="1"/>
      <c r="G1402" s="1"/>
      <c r="H1402" s="1"/>
      <c r="I1402" s="1"/>
      <c r="J1402" s="1"/>
      <c r="K1402" s="1"/>
      <c r="L1402" s="1"/>
      <c r="M1402" s="1"/>
      <c r="N1402" s="1"/>
      <c r="O1402" s="1"/>
      <c r="P1402" s="1"/>
      <c r="Q1402" s="1"/>
      <c r="R1402" s="1"/>
      <c r="S1402" s="1"/>
      <c r="T1402" s="1"/>
    </row>
    <row r="1403" spans="1:20" ht="9.75" customHeight="1">
      <c r="A1403" s="1"/>
      <c r="B1403" s="1"/>
      <c r="C1403" s="1"/>
      <c r="D1403" s="1"/>
      <c r="E1403" s="1"/>
      <c r="F1403" s="1"/>
      <c r="G1403" s="1"/>
      <c r="H1403" s="1"/>
      <c r="I1403" s="1"/>
      <c r="J1403" s="1"/>
      <c r="K1403" s="1"/>
      <c r="L1403" s="1"/>
      <c r="M1403" s="1"/>
      <c r="N1403" s="1"/>
      <c r="O1403" s="1"/>
      <c r="P1403" s="1"/>
      <c r="Q1403" s="1"/>
      <c r="R1403" s="1"/>
      <c r="S1403" s="1"/>
      <c r="T1403" s="1"/>
    </row>
    <row r="1404" spans="1:20" ht="9.75" customHeight="1">
      <c r="A1404" s="1"/>
      <c r="B1404" s="1"/>
      <c r="C1404" s="1"/>
      <c r="D1404" s="1"/>
      <c r="E1404" s="1"/>
      <c r="F1404" s="1"/>
      <c r="G1404" s="1"/>
      <c r="H1404" s="1"/>
      <c r="I1404" s="1"/>
      <c r="J1404" s="1"/>
      <c r="K1404" s="1"/>
      <c r="L1404" s="1"/>
      <c r="M1404" s="1"/>
      <c r="N1404" s="1"/>
      <c r="O1404" s="1"/>
      <c r="P1404" s="1"/>
      <c r="Q1404" s="1"/>
      <c r="R1404" s="1"/>
      <c r="S1404" s="1"/>
      <c r="T1404" s="1"/>
    </row>
    <row r="1405" spans="1:20" ht="9.75" customHeight="1">
      <c r="A1405" s="1"/>
      <c r="B1405" s="1"/>
      <c r="C1405" s="1"/>
      <c r="D1405" s="1"/>
      <c r="E1405" s="1"/>
      <c r="F1405" s="1"/>
      <c r="G1405" s="1"/>
      <c r="H1405" s="1"/>
      <c r="I1405" s="1"/>
      <c r="J1405" s="1"/>
      <c r="K1405" s="1"/>
      <c r="L1405" s="1"/>
      <c r="M1405" s="1"/>
      <c r="N1405" s="1"/>
      <c r="O1405" s="1"/>
      <c r="P1405" s="1"/>
      <c r="Q1405" s="1"/>
      <c r="R1405" s="1"/>
      <c r="S1405" s="1"/>
      <c r="T1405" s="1"/>
    </row>
    <row r="1406" spans="1:20" ht="9.75" customHeight="1">
      <c r="A1406" s="1"/>
      <c r="B1406" s="1"/>
      <c r="C1406" s="1"/>
      <c r="D1406" s="1"/>
      <c r="E1406" s="1"/>
      <c r="F1406" s="1"/>
      <c r="G1406" s="1"/>
      <c r="H1406" s="1"/>
      <c r="I1406" s="1"/>
      <c r="J1406" s="1"/>
      <c r="K1406" s="1"/>
      <c r="L1406" s="1"/>
      <c r="M1406" s="1"/>
      <c r="N1406" s="1"/>
      <c r="O1406" s="1"/>
      <c r="P1406" s="1"/>
      <c r="Q1406" s="1"/>
      <c r="R1406" s="1"/>
      <c r="S1406" s="1"/>
      <c r="T1406" s="1"/>
    </row>
    <row r="1407" spans="1:20" ht="9.75" customHeight="1">
      <c r="A1407" s="1"/>
      <c r="B1407" s="1"/>
      <c r="C1407" s="1"/>
      <c r="D1407" s="1"/>
      <c r="E1407" s="1"/>
      <c r="F1407" s="1"/>
      <c r="G1407" s="1"/>
      <c r="H1407" s="1"/>
      <c r="I1407" s="1"/>
      <c r="J1407" s="1"/>
      <c r="K1407" s="1"/>
      <c r="L1407" s="1"/>
      <c r="M1407" s="1"/>
      <c r="N1407" s="1"/>
      <c r="O1407" s="1"/>
      <c r="P1407" s="1"/>
      <c r="Q1407" s="1"/>
      <c r="R1407" s="1"/>
      <c r="S1407" s="1"/>
      <c r="T1407" s="1"/>
    </row>
    <row r="1408" spans="1:20">
      <c r="A1408" s="1"/>
      <c r="B1408" s="1"/>
      <c r="C1408" s="1"/>
      <c r="D1408" s="1"/>
      <c r="E1408" s="1"/>
      <c r="F1408" s="1"/>
      <c r="G1408" s="1"/>
      <c r="H1408" s="1"/>
      <c r="I1408" s="1"/>
      <c r="J1408" s="1"/>
      <c r="K1408" s="1"/>
      <c r="L1408" s="1"/>
      <c r="M1408" s="1"/>
      <c r="N1408" s="1"/>
      <c r="O1408" s="1"/>
      <c r="P1408" s="1"/>
      <c r="Q1408" s="1"/>
      <c r="R1408" s="1"/>
      <c r="S1408" s="1"/>
      <c r="T1408" s="1"/>
    </row>
    <row r="1409" spans="1:20">
      <c r="A1409" s="1"/>
      <c r="B1409" s="1"/>
      <c r="C1409" s="1"/>
      <c r="D1409" s="1"/>
      <c r="E1409" s="1"/>
      <c r="F1409" s="1"/>
      <c r="G1409" s="1"/>
      <c r="H1409" s="1"/>
      <c r="I1409" s="1"/>
      <c r="J1409" s="1"/>
      <c r="K1409" s="1"/>
      <c r="L1409" s="1"/>
      <c r="M1409" s="1"/>
      <c r="N1409" s="1"/>
      <c r="O1409" s="1"/>
      <c r="P1409" s="1"/>
      <c r="Q1409" s="1"/>
      <c r="R1409" s="1"/>
      <c r="S1409" s="1"/>
      <c r="T1409" s="1"/>
    </row>
    <row r="1410" spans="1:20">
      <c r="A1410" s="1"/>
      <c r="B1410" s="1"/>
      <c r="C1410" s="1"/>
      <c r="D1410" s="1"/>
      <c r="E1410" s="1"/>
      <c r="F1410" s="1"/>
      <c r="G1410" s="1"/>
      <c r="H1410" s="1"/>
      <c r="I1410" s="1"/>
      <c r="J1410" s="1"/>
      <c r="K1410" s="1"/>
      <c r="L1410" s="1"/>
      <c r="M1410" s="1"/>
      <c r="N1410" s="1"/>
      <c r="O1410" s="1"/>
      <c r="P1410" s="1"/>
      <c r="Q1410" s="1"/>
      <c r="R1410" s="1"/>
      <c r="S1410" s="1"/>
      <c r="T1410" s="1"/>
    </row>
    <row r="1411" spans="1:20">
      <c r="A1411" s="1"/>
      <c r="B1411" s="1"/>
      <c r="C1411" s="1"/>
      <c r="D1411" s="1"/>
      <c r="E1411" s="1"/>
      <c r="F1411" s="1"/>
      <c r="G1411" s="1"/>
      <c r="H1411" s="1"/>
      <c r="I1411" s="1"/>
      <c r="J1411" s="1"/>
      <c r="K1411" s="1"/>
      <c r="L1411" s="1"/>
      <c r="M1411" s="1"/>
      <c r="N1411" s="1"/>
      <c r="O1411" s="1"/>
      <c r="P1411" s="1"/>
      <c r="Q1411" s="1"/>
      <c r="R1411" s="1"/>
      <c r="S1411" s="1"/>
      <c r="T1411" s="1"/>
    </row>
    <row r="1412" spans="1:20">
      <c r="A1412" s="1"/>
      <c r="B1412" s="1"/>
      <c r="C1412" s="1"/>
      <c r="D1412" s="1"/>
      <c r="E1412" s="1"/>
      <c r="F1412" s="1"/>
      <c r="G1412" s="1"/>
      <c r="H1412" s="1"/>
      <c r="I1412" s="1"/>
      <c r="J1412" s="1"/>
      <c r="K1412" s="1"/>
      <c r="L1412" s="1"/>
      <c r="M1412" s="1"/>
      <c r="N1412" s="1"/>
      <c r="O1412" s="1"/>
      <c r="P1412" s="1"/>
      <c r="Q1412" s="1"/>
      <c r="R1412" s="1"/>
      <c r="S1412" s="1"/>
      <c r="T1412" s="1"/>
    </row>
    <row r="1413" spans="1:20">
      <c r="A1413" s="1"/>
      <c r="B1413" s="1"/>
      <c r="C1413" s="1"/>
      <c r="D1413" s="1"/>
      <c r="E1413" s="1"/>
      <c r="F1413" s="1"/>
      <c r="G1413" s="1"/>
      <c r="H1413" s="1"/>
      <c r="I1413" s="1"/>
      <c r="J1413" s="1"/>
      <c r="K1413" s="1"/>
      <c r="L1413" s="1"/>
      <c r="M1413" s="1"/>
      <c r="N1413" s="1"/>
      <c r="O1413" s="1"/>
      <c r="P1413" s="1"/>
      <c r="Q1413" s="1"/>
      <c r="R1413" s="1"/>
      <c r="S1413" s="1"/>
      <c r="T1413" s="1"/>
    </row>
    <row r="1414" spans="1:20">
      <c r="A1414" s="1"/>
      <c r="B1414" s="1"/>
      <c r="C1414" s="1"/>
      <c r="D1414" s="1"/>
      <c r="E1414" s="1"/>
      <c r="F1414" s="1"/>
      <c r="G1414" s="1"/>
      <c r="H1414" s="1"/>
      <c r="I1414" s="1"/>
      <c r="J1414" s="1"/>
      <c r="K1414" s="1"/>
      <c r="L1414" s="1"/>
      <c r="M1414" s="1"/>
      <c r="N1414" s="1"/>
      <c r="O1414" s="1"/>
      <c r="P1414" s="1"/>
      <c r="Q1414" s="1"/>
      <c r="R1414" s="1"/>
      <c r="S1414" s="1"/>
      <c r="T1414" s="1"/>
    </row>
    <row r="1415" spans="1:20">
      <c r="A1415" s="1"/>
      <c r="B1415" s="1"/>
      <c r="C1415" s="1"/>
      <c r="D1415" s="1"/>
      <c r="E1415" s="1"/>
      <c r="F1415" s="1"/>
      <c r="G1415" s="1"/>
      <c r="H1415" s="1"/>
      <c r="I1415" s="1"/>
      <c r="J1415" s="1"/>
      <c r="K1415" s="1"/>
      <c r="L1415" s="1"/>
      <c r="M1415" s="1"/>
      <c r="N1415" s="1"/>
      <c r="O1415" s="1"/>
      <c r="P1415" s="1"/>
      <c r="Q1415" s="1"/>
      <c r="R1415" s="1"/>
      <c r="S1415" s="1"/>
      <c r="T1415" s="1"/>
    </row>
    <row r="1416" spans="1:20">
      <c r="A1416" s="1"/>
      <c r="B1416" s="1"/>
      <c r="C1416" s="1"/>
      <c r="D1416" s="1"/>
      <c r="E1416" s="1"/>
      <c r="F1416" s="1"/>
      <c r="G1416" s="1"/>
      <c r="H1416" s="1"/>
      <c r="I1416" s="1"/>
      <c r="J1416" s="1"/>
      <c r="K1416" s="1"/>
      <c r="L1416" s="1"/>
      <c r="M1416" s="1"/>
      <c r="N1416" s="1"/>
      <c r="O1416" s="1"/>
      <c r="P1416" s="1"/>
      <c r="Q1416" s="1"/>
      <c r="R1416" s="1"/>
      <c r="S1416" s="1"/>
      <c r="T1416" s="1"/>
    </row>
    <row r="1417" spans="1:20">
      <c r="A1417" s="1"/>
      <c r="B1417" s="1"/>
      <c r="C1417" s="1"/>
      <c r="D1417" s="1"/>
      <c r="E1417" s="1"/>
      <c r="F1417" s="1"/>
      <c r="G1417" s="1"/>
      <c r="H1417" s="1"/>
      <c r="I1417" s="1"/>
      <c r="J1417" s="1"/>
      <c r="K1417" s="1"/>
      <c r="L1417" s="1"/>
      <c r="M1417" s="1"/>
      <c r="N1417" s="1"/>
      <c r="O1417" s="1"/>
      <c r="P1417" s="1"/>
      <c r="Q1417" s="1"/>
      <c r="R1417" s="1"/>
      <c r="S1417" s="1"/>
      <c r="T1417" s="1"/>
    </row>
    <row r="1418" spans="1:20">
      <c r="A1418" s="1"/>
      <c r="B1418" s="1"/>
      <c r="C1418" s="1"/>
      <c r="D1418" s="1"/>
      <c r="E1418" s="1"/>
      <c r="F1418" s="1"/>
      <c r="G1418" s="1"/>
      <c r="H1418" s="1"/>
      <c r="I1418" s="1"/>
      <c r="J1418" s="1"/>
      <c r="K1418" s="1"/>
      <c r="L1418" s="1"/>
      <c r="M1418" s="1"/>
      <c r="N1418" s="1"/>
      <c r="O1418" s="1"/>
      <c r="P1418" s="1"/>
      <c r="Q1418" s="1"/>
      <c r="R1418" s="1"/>
      <c r="S1418" s="1"/>
      <c r="T1418" s="1"/>
    </row>
    <row r="1419" spans="1:20">
      <c r="A1419" s="1"/>
      <c r="B1419" s="1"/>
      <c r="C1419" s="1"/>
      <c r="D1419" s="1"/>
      <c r="E1419" s="1"/>
      <c r="F1419" s="1"/>
      <c r="G1419" s="1"/>
      <c r="H1419" s="1"/>
      <c r="I1419" s="1"/>
      <c r="J1419" s="1"/>
      <c r="K1419" s="1"/>
      <c r="L1419" s="1"/>
      <c r="M1419" s="1"/>
      <c r="N1419" s="1"/>
      <c r="O1419" s="1"/>
      <c r="P1419" s="1"/>
      <c r="Q1419" s="1"/>
      <c r="R1419" s="1"/>
      <c r="S1419" s="1"/>
      <c r="T1419" s="1"/>
    </row>
    <row r="1420" spans="1:20">
      <c r="A1420" s="1"/>
      <c r="B1420" s="1"/>
      <c r="C1420" s="1"/>
      <c r="D1420" s="1"/>
      <c r="E1420" s="1"/>
      <c r="F1420" s="1"/>
      <c r="G1420" s="1"/>
      <c r="H1420" s="1"/>
      <c r="I1420" s="1"/>
      <c r="J1420" s="1"/>
      <c r="K1420" s="1"/>
      <c r="L1420" s="1"/>
      <c r="M1420" s="1"/>
      <c r="N1420" s="1"/>
      <c r="O1420" s="1"/>
      <c r="P1420" s="1"/>
      <c r="Q1420" s="1"/>
      <c r="R1420" s="1"/>
      <c r="S1420" s="1"/>
      <c r="T1420" s="1"/>
    </row>
    <row r="1421" spans="1:20">
      <c r="A1421" s="1"/>
      <c r="B1421" s="1"/>
      <c r="C1421" s="1"/>
      <c r="D1421" s="1"/>
      <c r="E1421" s="1"/>
      <c r="F1421" s="1"/>
      <c r="G1421" s="1"/>
      <c r="H1421" s="1"/>
      <c r="I1421" s="1"/>
      <c r="J1421" s="1"/>
      <c r="K1421" s="1"/>
      <c r="L1421" s="1"/>
      <c r="M1421" s="1"/>
      <c r="N1421" s="1"/>
      <c r="O1421" s="1"/>
      <c r="P1421" s="1"/>
      <c r="Q1421" s="1"/>
      <c r="R1421" s="1"/>
      <c r="S1421" s="1"/>
      <c r="T1421" s="1"/>
    </row>
    <row r="1422" spans="1:20">
      <c r="A1422" s="1"/>
      <c r="B1422" s="1"/>
      <c r="C1422" s="1"/>
      <c r="D1422" s="1"/>
      <c r="E1422" s="1"/>
      <c r="F1422" s="1"/>
      <c r="G1422" s="1"/>
      <c r="H1422" s="1"/>
      <c r="I1422" s="1"/>
      <c r="J1422" s="1"/>
      <c r="K1422" s="1"/>
      <c r="L1422" s="1"/>
      <c r="M1422" s="1"/>
      <c r="N1422" s="1"/>
      <c r="O1422" s="1"/>
      <c r="P1422" s="1"/>
      <c r="Q1422" s="1"/>
      <c r="R1422" s="1"/>
      <c r="S1422" s="1"/>
      <c r="T1422" s="1"/>
    </row>
    <row r="1423" spans="1:20">
      <c r="A1423" s="1"/>
      <c r="B1423" s="1"/>
      <c r="C1423" s="1"/>
      <c r="D1423" s="1"/>
      <c r="E1423" s="1"/>
      <c r="F1423" s="1"/>
      <c r="G1423" s="1"/>
      <c r="H1423" s="1"/>
      <c r="I1423" s="1"/>
      <c r="J1423" s="1"/>
      <c r="K1423" s="1"/>
      <c r="L1423" s="1"/>
      <c r="M1423" s="1"/>
      <c r="N1423" s="1"/>
      <c r="O1423" s="1"/>
      <c r="P1423" s="1"/>
      <c r="Q1423" s="1"/>
      <c r="R1423" s="1"/>
      <c r="S1423" s="1"/>
      <c r="T1423" s="1"/>
    </row>
    <row r="1424" spans="1:20">
      <c r="A1424" s="1"/>
      <c r="B1424" s="1"/>
      <c r="C1424" s="1"/>
      <c r="D1424" s="1"/>
      <c r="E1424" s="1"/>
      <c r="F1424" s="1"/>
      <c r="G1424" s="1"/>
      <c r="H1424" s="1"/>
      <c r="I1424" s="1"/>
      <c r="J1424" s="1"/>
      <c r="K1424" s="1"/>
      <c r="L1424" s="1"/>
      <c r="M1424" s="1"/>
      <c r="N1424" s="1"/>
      <c r="O1424" s="1"/>
      <c r="P1424" s="1"/>
      <c r="Q1424" s="1"/>
      <c r="R1424" s="1"/>
      <c r="S1424" s="1"/>
      <c r="T1424" s="1"/>
    </row>
    <row r="1425" spans="1:20">
      <c r="A1425" s="1"/>
      <c r="B1425" s="1"/>
      <c r="C1425" s="1"/>
      <c r="D1425" s="1"/>
      <c r="E1425" s="1"/>
      <c r="F1425" s="1"/>
      <c r="G1425" s="1"/>
      <c r="H1425" s="1"/>
      <c r="I1425" s="1"/>
      <c r="J1425" s="1"/>
      <c r="K1425" s="1"/>
      <c r="L1425" s="1"/>
      <c r="M1425" s="1"/>
      <c r="N1425" s="1"/>
      <c r="O1425" s="1"/>
      <c r="P1425" s="1"/>
      <c r="Q1425" s="1"/>
      <c r="R1425" s="1"/>
      <c r="S1425" s="1"/>
      <c r="T1425" s="1"/>
    </row>
    <row r="1426" spans="1:20">
      <c r="A1426" s="1"/>
      <c r="B1426" s="1"/>
      <c r="C1426" s="1"/>
      <c r="D1426" s="1"/>
      <c r="E1426" s="1"/>
      <c r="F1426" s="1"/>
      <c r="G1426" s="1"/>
      <c r="H1426" s="1"/>
      <c r="I1426" s="1"/>
      <c r="J1426" s="1"/>
      <c r="K1426" s="1"/>
      <c r="L1426" s="1"/>
      <c r="M1426" s="1"/>
      <c r="N1426" s="1"/>
      <c r="O1426" s="1"/>
      <c r="P1426" s="1"/>
      <c r="Q1426" s="1"/>
      <c r="R1426" s="1"/>
      <c r="S1426" s="1"/>
      <c r="T1426" s="1"/>
    </row>
    <row r="1427" spans="1:20">
      <c r="A1427" s="1"/>
      <c r="B1427" s="1"/>
      <c r="C1427" s="1"/>
      <c r="D1427" s="1"/>
      <c r="E1427" s="1"/>
      <c r="F1427" s="1"/>
      <c r="G1427" s="1"/>
      <c r="H1427" s="1"/>
      <c r="I1427" s="1"/>
      <c r="J1427" s="1"/>
      <c r="K1427" s="1"/>
      <c r="L1427" s="1"/>
      <c r="M1427" s="1"/>
      <c r="N1427" s="1"/>
      <c r="O1427" s="1"/>
      <c r="P1427" s="1"/>
      <c r="Q1427" s="1"/>
      <c r="R1427" s="1"/>
      <c r="S1427" s="1"/>
      <c r="T1427" s="1"/>
    </row>
    <row r="1428" spans="1:20">
      <c r="A1428" s="1"/>
      <c r="B1428" s="1"/>
      <c r="C1428" s="1"/>
      <c r="D1428" s="1"/>
      <c r="E1428" s="1"/>
      <c r="F1428" s="1"/>
      <c r="G1428" s="1"/>
      <c r="H1428" s="1"/>
      <c r="I1428" s="1"/>
      <c r="J1428" s="1"/>
      <c r="K1428" s="1"/>
      <c r="L1428" s="1"/>
      <c r="M1428" s="1"/>
      <c r="N1428" s="1"/>
      <c r="O1428" s="1"/>
      <c r="P1428" s="1"/>
      <c r="Q1428" s="1"/>
      <c r="R1428" s="1"/>
      <c r="S1428" s="1"/>
      <c r="T1428" s="1"/>
    </row>
    <row r="1429" spans="1:20">
      <c r="A1429" s="1"/>
      <c r="B1429" s="1"/>
      <c r="C1429" s="1"/>
      <c r="D1429" s="1"/>
      <c r="E1429" s="1"/>
      <c r="F1429" s="1"/>
      <c r="G1429" s="1"/>
      <c r="H1429" s="1"/>
      <c r="I1429" s="1"/>
      <c r="J1429" s="1"/>
      <c r="K1429" s="1"/>
      <c r="L1429" s="1"/>
      <c r="M1429" s="1"/>
      <c r="N1429" s="1"/>
      <c r="O1429" s="1"/>
      <c r="P1429" s="1"/>
      <c r="Q1429" s="1"/>
      <c r="R1429" s="1"/>
      <c r="S1429" s="1"/>
      <c r="T1429" s="1"/>
    </row>
    <row r="1430" spans="1:20">
      <c r="A1430" s="1"/>
      <c r="B1430" s="1"/>
      <c r="C1430" s="1"/>
      <c r="D1430" s="1"/>
      <c r="E1430" s="1"/>
      <c r="F1430" s="1"/>
      <c r="G1430" s="1"/>
      <c r="H1430" s="1"/>
      <c r="I1430" s="1"/>
      <c r="J1430" s="1"/>
      <c r="K1430" s="1"/>
      <c r="L1430" s="1"/>
      <c r="M1430" s="1"/>
      <c r="N1430" s="1"/>
      <c r="O1430" s="1"/>
      <c r="P1430" s="1"/>
      <c r="Q1430" s="1"/>
      <c r="R1430" s="1"/>
      <c r="S1430" s="1"/>
      <c r="T1430" s="1"/>
    </row>
    <row r="1431" spans="1:20">
      <c r="A1431" s="1"/>
      <c r="B1431" s="1"/>
      <c r="C1431" s="1"/>
      <c r="D1431" s="1"/>
      <c r="E1431" s="1"/>
      <c r="F1431" s="1"/>
      <c r="G1431" s="1"/>
      <c r="H1431" s="1"/>
      <c r="I1431" s="1"/>
      <c r="J1431" s="1"/>
      <c r="K1431" s="1"/>
      <c r="L1431" s="1"/>
      <c r="M1431" s="1"/>
      <c r="N1431" s="1"/>
      <c r="O1431" s="1"/>
      <c r="P1431" s="1"/>
      <c r="Q1431" s="1"/>
      <c r="R1431" s="1"/>
      <c r="S1431" s="1"/>
      <c r="T1431" s="1"/>
    </row>
    <row r="1432" spans="1:20">
      <c r="A1432" s="1"/>
      <c r="B1432" s="1"/>
      <c r="C1432" s="1"/>
      <c r="D1432" s="1"/>
      <c r="E1432" s="1"/>
      <c r="F1432" s="1"/>
      <c r="G1432" s="1"/>
      <c r="H1432" s="1"/>
      <c r="I1432" s="1"/>
      <c r="J1432" s="1"/>
      <c r="K1432" s="1"/>
      <c r="L1432" s="1"/>
      <c r="M1432" s="1"/>
      <c r="N1432" s="1"/>
      <c r="O1432" s="1"/>
      <c r="P1432" s="1"/>
      <c r="Q1432" s="1"/>
      <c r="R1432" s="1"/>
      <c r="S1432" s="1"/>
      <c r="T1432" s="1"/>
    </row>
    <row r="1433" spans="1:20">
      <c r="A1433" s="1"/>
      <c r="B1433" s="1"/>
      <c r="C1433" s="1"/>
      <c r="D1433" s="1"/>
      <c r="E1433" s="1"/>
      <c r="F1433" s="1"/>
      <c r="G1433" s="1"/>
      <c r="H1433" s="1"/>
      <c r="I1433" s="1"/>
      <c r="J1433" s="1"/>
      <c r="K1433" s="1"/>
      <c r="L1433" s="1"/>
      <c r="M1433" s="1"/>
      <c r="N1433" s="1"/>
      <c r="O1433" s="1"/>
      <c r="P1433" s="1"/>
      <c r="Q1433" s="1"/>
      <c r="R1433" s="1"/>
      <c r="S1433" s="1"/>
      <c r="T1433" s="1"/>
    </row>
    <row r="1434" spans="1:20">
      <c r="A1434" s="1"/>
      <c r="B1434" s="1"/>
      <c r="C1434" s="1"/>
      <c r="D1434" s="1"/>
      <c r="E1434" s="1"/>
      <c r="F1434" s="1"/>
      <c r="G1434" s="1"/>
      <c r="H1434" s="1"/>
      <c r="I1434" s="1"/>
      <c r="J1434" s="1"/>
      <c r="K1434" s="1"/>
      <c r="L1434" s="1"/>
      <c r="M1434" s="1"/>
      <c r="N1434" s="1"/>
      <c r="O1434" s="1"/>
      <c r="P1434" s="1"/>
      <c r="Q1434" s="1"/>
      <c r="R1434" s="1"/>
      <c r="S1434" s="1"/>
      <c r="T1434" s="1"/>
    </row>
    <row r="1435" spans="1:20">
      <c r="A1435" s="1"/>
      <c r="B1435" s="1"/>
      <c r="C1435" s="1"/>
      <c r="D1435" s="1"/>
      <c r="E1435" s="1"/>
      <c r="F1435" s="1"/>
      <c r="G1435" s="1"/>
      <c r="H1435" s="1"/>
      <c r="I1435" s="1"/>
      <c r="J1435" s="1"/>
      <c r="K1435" s="1"/>
      <c r="L1435" s="1"/>
      <c r="M1435" s="1"/>
      <c r="N1435" s="1"/>
      <c r="O1435" s="1"/>
      <c r="P1435" s="1"/>
      <c r="Q1435" s="1"/>
      <c r="R1435" s="1"/>
      <c r="S1435" s="1"/>
      <c r="T1435" s="1"/>
    </row>
    <row r="1436" spans="1:20">
      <c r="A1436" s="1"/>
      <c r="B1436" s="1"/>
      <c r="C1436" s="1"/>
      <c r="D1436" s="1"/>
      <c r="E1436" s="1"/>
      <c r="F1436" s="1"/>
      <c r="G1436" s="1"/>
      <c r="H1436" s="1"/>
      <c r="I1436" s="1"/>
      <c r="J1436" s="1"/>
      <c r="K1436" s="1"/>
      <c r="L1436" s="1"/>
      <c r="M1436" s="1"/>
      <c r="N1436" s="1"/>
      <c r="O1436" s="1"/>
      <c r="P1436" s="1"/>
      <c r="Q1436" s="1"/>
      <c r="R1436" s="1"/>
      <c r="S1436" s="1"/>
      <c r="T1436" s="1"/>
    </row>
    <row r="1437" spans="1:20">
      <c r="A1437" s="1"/>
      <c r="B1437" s="1"/>
      <c r="C1437" s="1"/>
      <c r="D1437" s="1"/>
      <c r="E1437" s="1"/>
      <c r="F1437" s="1"/>
      <c r="G1437" s="1"/>
      <c r="H1437" s="1"/>
      <c r="I1437" s="1"/>
      <c r="J1437" s="1"/>
      <c r="K1437" s="1"/>
      <c r="L1437" s="1"/>
      <c r="M1437" s="1"/>
      <c r="N1437" s="1"/>
      <c r="O1437" s="1"/>
      <c r="P1437" s="1"/>
      <c r="Q1437" s="1"/>
      <c r="R1437" s="1"/>
      <c r="S1437" s="1"/>
      <c r="T1437" s="1"/>
    </row>
    <row r="1438" spans="1:20">
      <c r="A1438" s="1"/>
      <c r="B1438" s="1"/>
      <c r="C1438" s="1"/>
      <c r="D1438" s="1"/>
      <c r="E1438" s="1"/>
      <c r="F1438" s="1"/>
      <c r="G1438" s="1"/>
      <c r="H1438" s="1"/>
      <c r="I1438" s="1"/>
      <c r="J1438" s="1"/>
      <c r="K1438" s="1"/>
      <c r="L1438" s="1"/>
      <c r="M1438" s="1"/>
      <c r="N1438" s="1"/>
      <c r="O1438" s="1"/>
      <c r="P1438" s="1"/>
      <c r="Q1438" s="1"/>
      <c r="R1438" s="1"/>
      <c r="S1438" s="1"/>
      <c r="T1438" s="1"/>
    </row>
    <row r="1439" spans="1:20">
      <c r="A1439" s="1"/>
      <c r="B1439" s="1"/>
      <c r="C1439" s="1"/>
      <c r="D1439" s="1"/>
      <c r="E1439" s="1"/>
      <c r="F1439" s="1"/>
      <c r="G1439" s="1"/>
      <c r="H1439" s="1"/>
      <c r="I1439" s="1"/>
      <c r="J1439" s="1"/>
      <c r="K1439" s="1"/>
      <c r="L1439" s="1"/>
      <c r="M1439" s="1"/>
      <c r="N1439" s="1"/>
      <c r="O1439" s="1"/>
      <c r="P1439" s="1"/>
      <c r="Q1439" s="1"/>
      <c r="R1439" s="1"/>
      <c r="S1439" s="1"/>
      <c r="T1439" s="1"/>
    </row>
    <row r="1440" spans="1:20">
      <c r="A1440" s="1"/>
      <c r="B1440" s="1"/>
      <c r="C1440" s="1"/>
      <c r="D1440" s="1"/>
      <c r="E1440" s="1"/>
      <c r="F1440" s="1"/>
      <c r="G1440" s="1"/>
      <c r="H1440" s="1"/>
      <c r="I1440" s="1"/>
      <c r="J1440" s="1"/>
      <c r="K1440" s="1"/>
      <c r="L1440" s="1"/>
      <c r="M1440" s="1"/>
      <c r="N1440" s="1"/>
      <c r="O1440" s="1"/>
      <c r="P1440" s="1"/>
      <c r="Q1440" s="1"/>
      <c r="R1440" s="1"/>
      <c r="S1440" s="1"/>
      <c r="T1440" s="1"/>
    </row>
    <row r="1441" spans="1:20">
      <c r="A1441" s="1"/>
      <c r="B1441" s="1"/>
      <c r="C1441" s="1"/>
      <c r="D1441" s="1"/>
      <c r="E1441" s="1"/>
      <c r="F1441" s="1"/>
      <c r="G1441" s="1"/>
      <c r="H1441" s="1"/>
      <c r="I1441" s="1"/>
      <c r="J1441" s="1"/>
      <c r="K1441" s="1"/>
      <c r="L1441" s="1"/>
      <c r="M1441" s="1"/>
      <c r="N1441" s="1"/>
      <c r="O1441" s="1"/>
      <c r="P1441" s="1"/>
      <c r="Q1441" s="1"/>
      <c r="R1441" s="1"/>
      <c r="S1441" s="1"/>
      <c r="T1441" s="1"/>
    </row>
    <row r="1442" spans="1:20">
      <c r="A1442" s="1"/>
      <c r="B1442" s="1"/>
      <c r="C1442" s="1"/>
      <c r="D1442" s="1"/>
      <c r="E1442" s="1"/>
      <c r="F1442" s="1"/>
      <c r="G1442" s="1"/>
      <c r="H1442" s="1"/>
      <c r="I1442" s="1"/>
      <c r="J1442" s="1"/>
      <c r="K1442" s="1"/>
      <c r="L1442" s="1"/>
      <c r="M1442" s="1"/>
      <c r="N1442" s="1"/>
      <c r="O1442" s="1"/>
      <c r="P1442" s="1"/>
      <c r="Q1442" s="1"/>
      <c r="R1442" s="1"/>
      <c r="S1442" s="1"/>
      <c r="T1442" s="1"/>
    </row>
    <row r="1443" spans="1:20">
      <c r="A1443" s="1"/>
      <c r="B1443" s="1"/>
      <c r="C1443" s="1"/>
      <c r="D1443" s="1"/>
      <c r="E1443" s="1"/>
      <c r="F1443" s="1"/>
      <c r="G1443" s="1"/>
      <c r="H1443" s="1"/>
      <c r="I1443" s="1"/>
      <c r="J1443" s="1"/>
      <c r="K1443" s="1"/>
      <c r="L1443" s="1"/>
      <c r="M1443" s="1"/>
      <c r="N1443" s="1"/>
      <c r="O1443" s="1"/>
      <c r="P1443" s="1"/>
      <c r="Q1443" s="1"/>
      <c r="R1443" s="1"/>
      <c r="S1443" s="1"/>
      <c r="T1443" s="1"/>
    </row>
    <row r="1444" spans="1:20">
      <c r="A1444" s="1"/>
      <c r="B1444" s="1"/>
      <c r="C1444" s="1"/>
      <c r="D1444" s="1"/>
      <c r="E1444" s="1"/>
      <c r="F1444" s="1"/>
      <c r="G1444" s="1"/>
      <c r="H1444" s="1"/>
      <c r="I1444" s="1"/>
      <c r="J1444" s="1"/>
      <c r="K1444" s="1"/>
      <c r="L1444" s="1"/>
      <c r="M1444" s="1"/>
      <c r="N1444" s="1"/>
      <c r="O1444" s="1"/>
      <c r="P1444" s="1"/>
      <c r="Q1444" s="1"/>
      <c r="R1444" s="1"/>
      <c r="S1444" s="1"/>
      <c r="T1444" s="1"/>
    </row>
    <row r="1445" spans="1:20">
      <c r="A1445" s="1"/>
      <c r="B1445" s="1"/>
      <c r="C1445" s="1"/>
      <c r="D1445" s="1"/>
      <c r="E1445" s="1"/>
      <c r="F1445" s="1"/>
      <c r="G1445" s="1"/>
      <c r="H1445" s="1"/>
      <c r="I1445" s="1"/>
      <c r="J1445" s="1"/>
      <c r="K1445" s="1"/>
      <c r="L1445" s="1"/>
      <c r="M1445" s="1"/>
      <c r="N1445" s="1"/>
      <c r="O1445" s="1"/>
      <c r="P1445" s="1"/>
      <c r="Q1445" s="1"/>
      <c r="R1445" s="1"/>
      <c r="S1445" s="1"/>
      <c r="T1445" s="1"/>
    </row>
    <row r="1446" spans="1:20">
      <c r="A1446" s="1"/>
      <c r="B1446" s="1"/>
      <c r="C1446" s="1"/>
      <c r="D1446" s="1"/>
      <c r="E1446" s="1"/>
      <c r="F1446" s="1"/>
      <c r="G1446" s="1"/>
      <c r="H1446" s="1"/>
      <c r="I1446" s="1"/>
      <c r="J1446" s="1"/>
      <c r="K1446" s="1"/>
      <c r="L1446" s="1"/>
      <c r="M1446" s="1"/>
      <c r="N1446" s="1"/>
      <c r="O1446" s="1"/>
      <c r="P1446" s="1"/>
      <c r="Q1446" s="1"/>
      <c r="R1446" s="1"/>
      <c r="S1446" s="1"/>
      <c r="T1446" s="1"/>
    </row>
    <row r="1447" spans="1:20">
      <c r="A1447" s="1"/>
      <c r="B1447" s="1"/>
      <c r="C1447" s="1"/>
      <c r="D1447" s="1"/>
      <c r="E1447" s="1"/>
      <c r="F1447" s="1"/>
      <c r="G1447" s="1"/>
      <c r="H1447" s="1"/>
      <c r="I1447" s="1"/>
      <c r="J1447" s="1"/>
      <c r="K1447" s="1"/>
      <c r="L1447" s="1"/>
      <c r="M1447" s="1"/>
      <c r="N1447" s="1"/>
      <c r="O1447" s="1"/>
      <c r="P1447" s="1"/>
      <c r="Q1447" s="1"/>
      <c r="R1447" s="1"/>
      <c r="S1447" s="1"/>
      <c r="T1447" s="1"/>
    </row>
    <row r="1448" spans="1:20">
      <c r="A1448" s="1"/>
      <c r="B1448" s="1"/>
      <c r="C1448" s="1"/>
      <c r="D1448" s="1"/>
      <c r="E1448" s="1"/>
      <c r="F1448" s="1"/>
      <c r="G1448" s="1"/>
      <c r="H1448" s="1"/>
      <c r="I1448" s="1"/>
      <c r="J1448" s="1"/>
      <c r="K1448" s="1"/>
      <c r="L1448" s="1"/>
      <c r="M1448" s="1"/>
      <c r="N1448" s="1"/>
      <c r="O1448" s="1"/>
      <c r="P1448" s="1"/>
      <c r="Q1448" s="1"/>
      <c r="R1448" s="1"/>
      <c r="S1448" s="1"/>
      <c r="T1448" s="1"/>
    </row>
    <row r="1449" spans="1:20">
      <c r="A1449" s="1"/>
      <c r="B1449" s="1"/>
      <c r="C1449" s="1"/>
      <c r="D1449" s="1"/>
      <c r="E1449" s="1"/>
      <c r="F1449" s="1"/>
      <c r="G1449" s="1"/>
      <c r="H1449" s="1"/>
      <c r="I1449" s="1"/>
      <c r="J1449" s="1"/>
      <c r="K1449" s="1"/>
      <c r="L1449" s="1"/>
      <c r="M1449" s="1"/>
      <c r="N1449" s="1"/>
      <c r="O1449" s="1"/>
      <c r="P1449" s="1"/>
      <c r="Q1449" s="1"/>
      <c r="R1449" s="1"/>
      <c r="S1449" s="1"/>
      <c r="T1449" s="1"/>
    </row>
    <row r="1450" spans="1:20">
      <c r="A1450" s="1"/>
      <c r="B1450" s="1"/>
      <c r="C1450" s="1"/>
      <c r="D1450" s="1"/>
      <c r="E1450" s="1"/>
      <c r="F1450" s="1"/>
      <c r="G1450" s="1"/>
      <c r="H1450" s="1"/>
      <c r="I1450" s="1"/>
      <c r="J1450" s="1"/>
      <c r="K1450" s="1"/>
      <c r="L1450" s="1"/>
      <c r="M1450" s="1"/>
      <c r="N1450" s="1"/>
      <c r="O1450" s="1"/>
      <c r="P1450" s="1"/>
      <c r="Q1450" s="1"/>
      <c r="R1450" s="1"/>
      <c r="S1450" s="1"/>
      <c r="T1450" s="1"/>
    </row>
    <row r="1451" spans="1:20">
      <c r="A1451" s="1"/>
      <c r="B1451" s="1"/>
      <c r="C1451" s="1"/>
      <c r="D1451" s="1"/>
      <c r="E1451" s="1"/>
      <c r="F1451" s="1"/>
      <c r="G1451" s="1"/>
      <c r="H1451" s="1"/>
      <c r="I1451" s="1"/>
      <c r="J1451" s="1"/>
      <c r="K1451" s="1"/>
      <c r="L1451" s="1"/>
      <c r="M1451" s="1"/>
      <c r="N1451" s="1"/>
      <c r="O1451" s="1"/>
      <c r="P1451" s="1"/>
      <c r="Q1451" s="1"/>
      <c r="R1451" s="1"/>
      <c r="S1451" s="1"/>
      <c r="T1451" s="1"/>
    </row>
    <row r="1452" spans="1:20">
      <c r="A1452" s="1"/>
      <c r="B1452" s="1"/>
      <c r="C1452" s="1"/>
      <c r="D1452" s="1"/>
      <c r="E1452" s="1"/>
      <c r="F1452" s="1"/>
      <c r="G1452" s="1"/>
      <c r="H1452" s="1"/>
      <c r="I1452" s="1"/>
      <c r="J1452" s="1"/>
      <c r="K1452" s="1"/>
      <c r="L1452" s="1"/>
      <c r="M1452" s="1"/>
      <c r="N1452" s="1"/>
      <c r="O1452" s="1"/>
      <c r="P1452" s="1"/>
      <c r="Q1452" s="1"/>
      <c r="R1452" s="1"/>
      <c r="S1452" s="1"/>
      <c r="T1452" s="1"/>
    </row>
    <row r="1453" spans="1:20">
      <c r="A1453" s="1"/>
      <c r="B1453" s="1"/>
      <c r="C1453" s="1"/>
      <c r="D1453" s="1"/>
      <c r="E1453" s="1"/>
      <c r="F1453" s="1"/>
      <c r="G1453" s="1"/>
      <c r="H1453" s="1"/>
      <c r="I1453" s="1"/>
      <c r="J1453" s="1"/>
      <c r="K1453" s="1"/>
      <c r="L1453" s="1"/>
      <c r="M1453" s="1"/>
      <c r="N1453" s="1"/>
      <c r="O1453" s="1"/>
      <c r="P1453" s="1"/>
      <c r="Q1453" s="1"/>
      <c r="R1453" s="1"/>
      <c r="S1453" s="1"/>
      <c r="T1453" s="1"/>
    </row>
    <row r="1454" spans="1:20">
      <c r="A1454" s="1"/>
      <c r="B1454" s="1"/>
      <c r="C1454" s="1"/>
      <c r="D1454" s="1"/>
      <c r="E1454" s="1"/>
      <c r="F1454" s="1"/>
      <c r="G1454" s="1"/>
      <c r="H1454" s="1"/>
      <c r="I1454" s="1"/>
      <c r="J1454" s="1"/>
      <c r="K1454" s="1"/>
      <c r="L1454" s="1"/>
      <c r="M1454" s="1"/>
      <c r="N1454" s="1"/>
      <c r="O1454" s="1"/>
      <c r="P1454" s="1"/>
      <c r="Q1454" s="1"/>
      <c r="R1454" s="1"/>
      <c r="S1454" s="1"/>
      <c r="T1454" s="1"/>
    </row>
    <row r="1455" spans="1:20">
      <c r="A1455" s="1"/>
      <c r="B1455" s="1"/>
      <c r="C1455" s="1"/>
      <c r="D1455" s="1"/>
      <c r="E1455" s="1"/>
      <c r="F1455" s="1"/>
      <c r="G1455" s="1"/>
      <c r="H1455" s="1"/>
      <c r="I1455" s="1"/>
      <c r="J1455" s="1"/>
      <c r="K1455" s="1"/>
      <c r="L1455" s="1"/>
      <c r="M1455" s="1"/>
      <c r="N1455" s="1"/>
      <c r="O1455" s="1"/>
      <c r="P1455" s="1"/>
      <c r="Q1455" s="1"/>
      <c r="R1455" s="1"/>
      <c r="S1455" s="1"/>
      <c r="T1455" s="1"/>
    </row>
    <row r="1456" spans="1:20">
      <c r="A1456" s="1"/>
      <c r="B1456" s="1"/>
      <c r="C1456" s="1"/>
      <c r="D1456" s="1"/>
      <c r="E1456" s="1"/>
      <c r="F1456" s="1"/>
      <c r="G1456" s="1"/>
      <c r="H1456" s="1"/>
      <c r="I1456" s="1"/>
      <c r="J1456" s="1"/>
      <c r="K1456" s="1"/>
      <c r="L1456" s="1"/>
      <c r="M1456" s="1"/>
      <c r="N1456" s="1"/>
      <c r="O1456" s="1"/>
      <c r="P1456" s="1"/>
      <c r="Q1456" s="1"/>
      <c r="R1456" s="1"/>
      <c r="S1456" s="1"/>
      <c r="T1456" s="1"/>
    </row>
    <row r="1457" spans="1:20">
      <c r="A1457" s="1"/>
      <c r="B1457" s="1"/>
      <c r="C1457" s="1"/>
      <c r="D1457" s="1"/>
      <c r="E1457" s="1"/>
      <c r="F1457" s="1"/>
      <c r="G1457" s="1"/>
      <c r="H1457" s="1"/>
      <c r="I1457" s="1"/>
      <c r="J1457" s="1"/>
      <c r="K1457" s="1"/>
      <c r="L1457" s="1"/>
      <c r="M1457" s="1"/>
      <c r="N1457" s="1"/>
      <c r="O1457" s="1"/>
      <c r="P1457" s="1"/>
      <c r="Q1457" s="1"/>
      <c r="R1457" s="1"/>
      <c r="S1457" s="1"/>
      <c r="T1457" s="1"/>
    </row>
    <row r="1458" spans="1:20">
      <c r="A1458" s="1"/>
      <c r="B1458" s="1"/>
      <c r="C1458" s="1"/>
      <c r="D1458" s="1"/>
      <c r="E1458" s="1"/>
      <c r="F1458" s="1"/>
      <c r="G1458" s="1"/>
      <c r="H1458" s="1"/>
      <c r="I1458" s="1"/>
      <c r="J1458" s="1"/>
      <c r="K1458" s="1"/>
      <c r="L1458" s="1"/>
      <c r="M1458" s="1"/>
      <c r="N1458" s="1"/>
      <c r="O1458" s="1"/>
      <c r="P1458" s="1"/>
      <c r="Q1458" s="1"/>
      <c r="R1458" s="1"/>
      <c r="S1458" s="1"/>
      <c r="T1458" s="1"/>
    </row>
    <row r="1459" spans="1:20">
      <c r="A1459" s="1"/>
      <c r="B1459" s="1"/>
      <c r="C1459" s="1"/>
      <c r="D1459" s="1"/>
      <c r="E1459" s="1"/>
      <c r="F1459" s="1"/>
      <c r="G1459" s="1"/>
      <c r="H1459" s="1"/>
      <c r="I1459" s="1"/>
      <c r="J1459" s="1"/>
      <c r="K1459" s="1"/>
      <c r="L1459" s="1"/>
      <c r="M1459" s="1"/>
      <c r="N1459" s="1"/>
      <c r="O1459" s="1"/>
      <c r="P1459" s="1"/>
      <c r="Q1459" s="1"/>
      <c r="R1459" s="1"/>
      <c r="S1459" s="1"/>
      <c r="T1459" s="1"/>
    </row>
    <row r="1460" spans="1:20">
      <c r="A1460" s="1"/>
      <c r="B1460" s="1"/>
      <c r="C1460" s="1"/>
      <c r="D1460" s="1"/>
      <c r="E1460" s="1"/>
      <c r="F1460" s="1"/>
      <c r="G1460" s="1"/>
      <c r="H1460" s="1"/>
      <c r="I1460" s="1"/>
      <c r="J1460" s="1"/>
      <c r="K1460" s="1"/>
      <c r="L1460" s="1"/>
      <c r="M1460" s="1"/>
      <c r="N1460" s="1"/>
      <c r="O1460" s="1"/>
      <c r="P1460" s="1"/>
      <c r="Q1460" s="1"/>
      <c r="R1460" s="1"/>
      <c r="S1460" s="1"/>
      <c r="T1460" s="1"/>
    </row>
    <row r="1461" spans="1:20">
      <c r="A1461" s="1"/>
      <c r="B1461" s="1"/>
      <c r="C1461" s="1"/>
      <c r="D1461" s="1"/>
      <c r="E1461" s="1"/>
      <c r="F1461" s="1"/>
      <c r="G1461" s="1"/>
      <c r="H1461" s="1"/>
      <c r="I1461" s="1"/>
      <c r="J1461" s="1"/>
      <c r="K1461" s="1"/>
      <c r="L1461" s="1"/>
      <c r="M1461" s="1"/>
      <c r="N1461" s="1"/>
      <c r="O1461" s="1"/>
      <c r="P1461" s="1"/>
      <c r="Q1461" s="1"/>
      <c r="R1461" s="1"/>
      <c r="S1461" s="1"/>
      <c r="T1461" s="1"/>
    </row>
    <row r="1462" spans="1:20">
      <c r="A1462" s="1"/>
      <c r="B1462" s="1"/>
      <c r="C1462" s="1"/>
      <c r="D1462" s="1"/>
      <c r="E1462" s="1"/>
      <c r="F1462" s="1"/>
      <c r="G1462" s="1"/>
      <c r="H1462" s="1"/>
      <c r="I1462" s="1"/>
      <c r="J1462" s="1"/>
      <c r="K1462" s="1"/>
      <c r="L1462" s="1"/>
      <c r="M1462" s="1"/>
      <c r="N1462" s="1"/>
      <c r="O1462" s="1"/>
      <c r="P1462" s="1"/>
      <c r="Q1462" s="1"/>
      <c r="R1462" s="1"/>
      <c r="S1462" s="1"/>
      <c r="T1462" s="1"/>
    </row>
    <row r="1463" spans="1:20">
      <c r="A1463" s="1"/>
      <c r="B1463" s="1"/>
      <c r="C1463" s="1"/>
      <c r="D1463" s="1"/>
      <c r="E1463" s="1"/>
      <c r="F1463" s="1"/>
      <c r="G1463" s="1"/>
      <c r="H1463" s="1"/>
      <c r="I1463" s="1"/>
      <c r="J1463" s="1"/>
      <c r="K1463" s="1"/>
      <c r="L1463" s="1"/>
      <c r="M1463" s="1"/>
      <c r="N1463" s="1"/>
      <c r="O1463" s="1"/>
      <c r="P1463" s="1"/>
      <c r="Q1463" s="1"/>
      <c r="R1463" s="1"/>
      <c r="S1463" s="1"/>
      <c r="T1463" s="1"/>
    </row>
    <row r="1464" spans="1:20">
      <c r="A1464" s="1"/>
      <c r="B1464" s="1"/>
      <c r="C1464" s="1"/>
      <c r="D1464" s="1"/>
      <c r="E1464" s="1"/>
      <c r="F1464" s="1"/>
      <c r="G1464" s="1"/>
      <c r="H1464" s="1"/>
      <c r="I1464" s="1"/>
      <c r="J1464" s="1"/>
      <c r="K1464" s="1"/>
      <c r="L1464" s="1"/>
      <c r="M1464" s="1"/>
      <c r="N1464" s="1"/>
      <c r="O1464" s="1"/>
      <c r="P1464" s="1"/>
      <c r="Q1464" s="1"/>
      <c r="R1464" s="1"/>
      <c r="S1464" s="1"/>
      <c r="T1464" s="1"/>
    </row>
    <row r="1465" spans="1:20">
      <c r="A1465" s="1"/>
      <c r="B1465" s="1"/>
      <c r="C1465" s="1"/>
      <c r="D1465" s="1"/>
      <c r="E1465" s="1"/>
      <c r="F1465" s="1"/>
      <c r="G1465" s="1"/>
      <c r="H1465" s="1"/>
      <c r="I1465" s="1"/>
      <c r="J1465" s="1"/>
      <c r="K1465" s="1"/>
      <c r="L1465" s="1"/>
      <c r="M1465" s="1"/>
      <c r="N1465" s="1"/>
      <c r="O1465" s="1"/>
      <c r="P1465" s="1"/>
      <c r="Q1465" s="1"/>
      <c r="R1465" s="1"/>
      <c r="S1465" s="1"/>
      <c r="T1465" s="1"/>
    </row>
    <row r="1466" spans="1:20">
      <c r="A1466" s="1"/>
      <c r="B1466" s="1"/>
      <c r="C1466" s="1"/>
      <c r="D1466" s="1"/>
      <c r="E1466" s="1"/>
      <c r="F1466" s="1"/>
      <c r="G1466" s="1"/>
      <c r="H1466" s="1"/>
      <c r="I1466" s="1"/>
      <c r="J1466" s="1"/>
      <c r="K1466" s="1"/>
      <c r="L1466" s="1"/>
      <c r="M1466" s="1"/>
      <c r="N1466" s="1"/>
      <c r="O1466" s="1"/>
      <c r="P1466" s="1"/>
      <c r="Q1466" s="1"/>
      <c r="R1466" s="1"/>
      <c r="S1466" s="1"/>
      <c r="T1466" s="1"/>
    </row>
    <row r="1467" spans="1:20">
      <c r="A1467" s="1"/>
      <c r="B1467" s="1"/>
      <c r="C1467" s="1"/>
      <c r="D1467" s="1"/>
      <c r="E1467" s="1"/>
      <c r="F1467" s="1"/>
      <c r="G1467" s="1"/>
      <c r="H1467" s="1"/>
      <c r="I1467" s="1"/>
      <c r="J1467" s="1"/>
      <c r="K1467" s="1"/>
      <c r="L1467" s="1"/>
      <c r="M1467" s="1"/>
      <c r="N1467" s="1"/>
      <c r="O1467" s="1"/>
      <c r="P1467" s="1"/>
      <c r="Q1467" s="1"/>
      <c r="R1467" s="1"/>
      <c r="S1467" s="1"/>
      <c r="T1467" s="1"/>
    </row>
    <row r="1468" spans="1:20">
      <c r="A1468" s="1"/>
      <c r="B1468" s="1"/>
      <c r="C1468" s="1"/>
      <c r="D1468" s="1"/>
      <c r="E1468" s="1"/>
      <c r="F1468" s="1"/>
      <c r="G1468" s="1"/>
      <c r="H1468" s="1"/>
      <c r="I1468" s="1"/>
      <c r="J1468" s="1"/>
      <c r="K1468" s="1"/>
      <c r="L1468" s="1"/>
      <c r="M1468" s="1"/>
      <c r="N1468" s="1"/>
      <c r="O1468" s="1"/>
      <c r="P1468" s="1"/>
      <c r="Q1468" s="1"/>
      <c r="R1468" s="1"/>
      <c r="S1468" s="1"/>
      <c r="T1468" s="1"/>
    </row>
    <row r="1469" spans="1:20">
      <c r="A1469" s="1"/>
      <c r="B1469" s="1"/>
      <c r="C1469" s="1"/>
      <c r="D1469" s="1"/>
      <c r="E1469" s="1"/>
      <c r="F1469" s="1"/>
      <c r="G1469" s="1"/>
      <c r="H1469" s="1"/>
      <c r="I1469" s="1"/>
      <c r="J1469" s="1"/>
      <c r="K1469" s="1"/>
      <c r="L1469" s="1"/>
      <c r="M1469" s="1"/>
      <c r="N1469" s="1"/>
      <c r="O1469" s="1"/>
      <c r="P1469" s="1"/>
      <c r="Q1469" s="1"/>
      <c r="R1469" s="1"/>
      <c r="S1469" s="1"/>
      <c r="T1469" s="1"/>
    </row>
    <row r="1470" spans="1:20">
      <c r="A1470" s="1"/>
      <c r="B1470" s="1"/>
      <c r="C1470" s="1"/>
      <c r="D1470" s="1"/>
      <c r="E1470" s="1"/>
      <c r="F1470" s="1"/>
      <c r="G1470" s="1"/>
      <c r="H1470" s="1"/>
      <c r="I1470" s="1"/>
      <c r="J1470" s="1"/>
      <c r="K1470" s="1"/>
      <c r="L1470" s="1"/>
      <c r="M1470" s="1"/>
      <c r="N1470" s="1"/>
      <c r="O1470" s="1"/>
      <c r="P1470" s="1"/>
      <c r="Q1470" s="1"/>
      <c r="R1470" s="1"/>
      <c r="S1470" s="1"/>
      <c r="T1470" s="1"/>
    </row>
    <row r="1471" spans="1:20">
      <c r="A1471" s="1"/>
      <c r="B1471" s="1"/>
      <c r="C1471" s="1"/>
      <c r="D1471" s="1"/>
      <c r="E1471" s="1"/>
      <c r="F1471" s="1"/>
      <c r="G1471" s="1"/>
      <c r="H1471" s="1"/>
      <c r="I1471" s="1"/>
      <c r="J1471" s="1"/>
      <c r="K1471" s="1"/>
      <c r="L1471" s="1"/>
      <c r="M1471" s="1"/>
      <c r="N1471" s="1"/>
      <c r="O1471" s="1"/>
      <c r="P1471" s="1"/>
      <c r="Q1471" s="1"/>
      <c r="R1471" s="1"/>
      <c r="S1471" s="1"/>
      <c r="T1471" s="1"/>
    </row>
    <row r="1472" spans="1:20">
      <c r="A1472" s="1"/>
      <c r="B1472" s="1"/>
      <c r="C1472" s="1"/>
      <c r="D1472" s="1"/>
      <c r="E1472" s="1"/>
      <c r="F1472" s="1"/>
      <c r="G1472" s="1"/>
      <c r="H1472" s="1"/>
      <c r="I1472" s="1"/>
      <c r="J1472" s="1"/>
      <c r="K1472" s="1"/>
      <c r="L1472" s="1"/>
      <c r="M1472" s="1"/>
      <c r="N1472" s="1"/>
      <c r="O1472" s="1"/>
      <c r="P1472" s="1"/>
      <c r="Q1472" s="1"/>
      <c r="R1472" s="1"/>
      <c r="S1472" s="1"/>
      <c r="T1472" s="1"/>
    </row>
    <row r="1473" spans="1:20">
      <c r="A1473" s="1"/>
      <c r="B1473" s="1"/>
      <c r="C1473" s="1"/>
      <c r="D1473" s="1"/>
      <c r="E1473" s="1"/>
      <c r="F1473" s="1"/>
      <c r="G1473" s="1"/>
      <c r="H1473" s="1"/>
      <c r="I1473" s="1"/>
      <c r="J1473" s="1"/>
      <c r="K1473" s="1"/>
      <c r="L1473" s="1"/>
      <c r="M1473" s="1"/>
      <c r="N1473" s="1"/>
      <c r="O1473" s="1"/>
      <c r="P1473" s="1"/>
      <c r="Q1473" s="1"/>
      <c r="R1473" s="1"/>
      <c r="S1473" s="1"/>
      <c r="T1473" s="1"/>
    </row>
    <row r="1474" spans="1:20">
      <c r="A1474" s="1"/>
      <c r="B1474" s="1"/>
      <c r="C1474" s="1"/>
      <c r="D1474" s="1"/>
      <c r="E1474" s="1"/>
      <c r="F1474" s="1"/>
      <c r="G1474" s="1"/>
      <c r="H1474" s="1"/>
      <c r="I1474" s="1"/>
      <c r="J1474" s="1"/>
      <c r="K1474" s="1"/>
      <c r="L1474" s="1"/>
      <c r="M1474" s="1"/>
      <c r="N1474" s="1"/>
      <c r="O1474" s="1"/>
      <c r="P1474" s="1"/>
      <c r="Q1474" s="1"/>
      <c r="R1474" s="1"/>
      <c r="S1474" s="1"/>
      <c r="T1474" s="1"/>
    </row>
    <row r="1475" spans="1:20">
      <c r="A1475" s="1"/>
      <c r="B1475" s="1"/>
      <c r="C1475" s="1"/>
      <c r="D1475" s="1"/>
      <c r="E1475" s="1"/>
      <c r="F1475" s="1"/>
      <c r="G1475" s="1"/>
      <c r="H1475" s="1"/>
      <c r="I1475" s="1"/>
      <c r="J1475" s="1"/>
      <c r="K1475" s="1"/>
      <c r="L1475" s="1"/>
      <c r="M1475" s="1"/>
      <c r="N1475" s="1"/>
      <c r="O1475" s="1"/>
      <c r="P1475" s="1"/>
      <c r="Q1475" s="1"/>
      <c r="R1475" s="1"/>
      <c r="S1475" s="1"/>
      <c r="T1475" s="1"/>
    </row>
    <row r="1476" spans="1:20">
      <c r="A1476" s="1"/>
      <c r="B1476" s="1"/>
      <c r="C1476" s="1"/>
      <c r="D1476" s="1"/>
      <c r="E1476" s="1"/>
      <c r="F1476" s="1"/>
      <c r="G1476" s="1"/>
      <c r="H1476" s="1"/>
      <c r="I1476" s="1"/>
      <c r="J1476" s="1"/>
      <c r="K1476" s="1"/>
      <c r="L1476" s="1"/>
      <c r="M1476" s="1"/>
      <c r="N1476" s="1"/>
      <c r="O1476" s="1"/>
      <c r="P1476" s="1"/>
      <c r="Q1476" s="1"/>
      <c r="R1476" s="1"/>
      <c r="S1476" s="1"/>
      <c r="T1476" s="1"/>
    </row>
    <row r="1477" spans="1:20">
      <c r="A1477" s="1"/>
      <c r="B1477" s="1"/>
      <c r="C1477" s="1"/>
      <c r="D1477" s="1"/>
      <c r="E1477" s="1"/>
      <c r="F1477" s="1"/>
      <c r="G1477" s="1"/>
      <c r="H1477" s="1"/>
      <c r="I1477" s="1"/>
      <c r="J1477" s="1"/>
      <c r="K1477" s="1"/>
      <c r="L1477" s="1"/>
      <c r="M1477" s="1"/>
      <c r="N1477" s="1"/>
      <c r="O1477" s="1"/>
      <c r="P1477" s="1"/>
      <c r="Q1477" s="1"/>
      <c r="R1477" s="1"/>
      <c r="S1477" s="1"/>
      <c r="T1477" s="1"/>
    </row>
    <row r="1478" spans="1:20">
      <c r="A1478" s="1"/>
      <c r="B1478" s="1"/>
      <c r="C1478" s="1"/>
      <c r="D1478" s="1"/>
      <c r="E1478" s="1"/>
      <c r="F1478" s="1"/>
      <c r="G1478" s="1"/>
      <c r="H1478" s="1"/>
      <c r="I1478" s="1"/>
      <c r="J1478" s="1"/>
      <c r="K1478" s="1"/>
      <c r="L1478" s="1"/>
      <c r="M1478" s="1"/>
      <c r="N1478" s="1"/>
      <c r="O1478" s="1"/>
      <c r="P1478" s="1"/>
      <c r="Q1478" s="1"/>
      <c r="R1478" s="1"/>
      <c r="S1478" s="1"/>
      <c r="T1478" s="1"/>
    </row>
    <row r="1479" spans="1:20">
      <c r="A1479" s="1"/>
      <c r="B1479" s="1"/>
      <c r="C1479" s="1"/>
      <c r="D1479" s="1"/>
      <c r="E1479" s="1"/>
      <c r="F1479" s="1"/>
      <c r="G1479" s="1"/>
      <c r="H1479" s="1"/>
      <c r="I1479" s="1"/>
      <c r="J1479" s="1"/>
      <c r="K1479" s="1"/>
      <c r="L1479" s="1"/>
      <c r="M1479" s="1"/>
      <c r="N1479" s="1"/>
      <c r="O1479" s="1"/>
      <c r="P1479" s="1"/>
      <c r="Q1479" s="1"/>
      <c r="R1479" s="1"/>
      <c r="S1479" s="1"/>
      <c r="T1479" s="1"/>
    </row>
    <row r="1480" spans="1:20">
      <c r="A1480" s="1"/>
      <c r="B1480" s="1"/>
      <c r="C1480" s="1"/>
      <c r="D1480" s="1"/>
      <c r="E1480" s="1"/>
      <c r="F1480" s="1"/>
      <c r="G1480" s="1"/>
      <c r="H1480" s="1"/>
      <c r="I1480" s="1"/>
      <c r="J1480" s="1"/>
      <c r="K1480" s="1"/>
      <c r="L1480" s="1"/>
      <c r="M1480" s="1"/>
      <c r="N1480" s="1"/>
      <c r="O1480" s="1"/>
      <c r="P1480" s="1"/>
      <c r="Q1480" s="1"/>
      <c r="R1480" s="1"/>
      <c r="S1480" s="1"/>
      <c r="T1480" s="1"/>
    </row>
    <row r="1481" spans="1:20">
      <c r="A1481" s="1"/>
      <c r="B1481" s="1"/>
      <c r="C1481" s="1"/>
      <c r="D1481" s="1"/>
      <c r="E1481" s="1"/>
      <c r="F1481" s="1"/>
      <c r="G1481" s="1"/>
      <c r="H1481" s="1"/>
      <c r="I1481" s="1"/>
      <c r="J1481" s="1"/>
      <c r="K1481" s="1"/>
      <c r="L1481" s="1"/>
      <c r="M1481" s="1"/>
      <c r="N1481" s="1"/>
      <c r="O1481" s="1"/>
      <c r="P1481" s="1"/>
      <c r="Q1481" s="1"/>
      <c r="R1481" s="1"/>
      <c r="S1481" s="1"/>
      <c r="T1481" s="1"/>
    </row>
    <row r="1482" spans="1:20">
      <c r="A1482" s="1"/>
      <c r="B1482" s="1"/>
      <c r="C1482" s="1"/>
      <c r="D1482" s="1"/>
      <c r="E1482" s="1"/>
      <c r="F1482" s="1"/>
      <c r="G1482" s="1"/>
      <c r="H1482" s="1"/>
      <c r="I1482" s="1"/>
      <c r="J1482" s="1"/>
      <c r="K1482" s="1"/>
      <c r="L1482" s="1"/>
      <c r="M1482" s="1"/>
      <c r="N1482" s="1"/>
      <c r="O1482" s="1"/>
      <c r="P1482" s="1"/>
      <c r="Q1482" s="1"/>
      <c r="R1482" s="1"/>
      <c r="S1482" s="1"/>
      <c r="T1482" s="1"/>
    </row>
    <row r="1483" spans="1:20">
      <c r="A1483" s="1"/>
      <c r="B1483" s="1"/>
      <c r="C1483" s="1"/>
      <c r="D1483" s="1"/>
      <c r="E1483" s="1"/>
      <c r="F1483" s="1"/>
      <c r="G1483" s="1"/>
      <c r="H1483" s="1"/>
      <c r="I1483" s="1"/>
      <c r="J1483" s="1"/>
      <c r="K1483" s="1"/>
      <c r="L1483" s="1"/>
      <c r="M1483" s="1"/>
      <c r="N1483" s="1"/>
      <c r="O1483" s="1"/>
      <c r="P1483" s="1"/>
      <c r="Q1483" s="1"/>
      <c r="R1483" s="1"/>
      <c r="S1483" s="1"/>
      <c r="T1483" s="1"/>
    </row>
    <row r="1484" spans="1:20">
      <c r="A1484" s="1"/>
      <c r="B1484" s="1"/>
      <c r="C1484" s="1"/>
      <c r="D1484" s="1"/>
      <c r="E1484" s="1"/>
      <c r="F1484" s="1"/>
      <c r="G1484" s="1"/>
      <c r="H1484" s="1"/>
      <c r="I1484" s="1"/>
      <c r="J1484" s="1"/>
      <c r="K1484" s="1"/>
      <c r="L1484" s="1"/>
      <c r="M1484" s="1"/>
      <c r="N1484" s="1"/>
      <c r="O1484" s="1"/>
      <c r="P1484" s="1"/>
      <c r="Q1484" s="1"/>
      <c r="R1484" s="1"/>
      <c r="S1484" s="1"/>
      <c r="T1484" s="1"/>
    </row>
    <row r="1485" spans="1:20">
      <c r="A1485" s="1"/>
      <c r="B1485" s="1"/>
      <c r="C1485" s="1"/>
      <c r="D1485" s="1"/>
      <c r="E1485" s="1"/>
      <c r="F1485" s="1"/>
      <c r="G1485" s="1"/>
      <c r="H1485" s="1"/>
      <c r="I1485" s="1"/>
      <c r="J1485" s="1"/>
      <c r="K1485" s="1"/>
      <c r="L1485" s="1"/>
      <c r="M1485" s="1"/>
      <c r="N1485" s="1"/>
      <c r="O1485" s="1"/>
      <c r="P1485" s="1"/>
      <c r="Q1485" s="1"/>
      <c r="R1485" s="1"/>
      <c r="S1485" s="1"/>
      <c r="T1485" s="1"/>
    </row>
    <row r="1486" spans="1:20">
      <c r="A1486" s="1"/>
      <c r="B1486" s="1"/>
      <c r="C1486" s="1"/>
      <c r="D1486" s="1"/>
      <c r="E1486" s="1"/>
      <c r="F1486" s="1"/>
      <c r="G1486" s="1"/>
      <c r="H1486" s="1"/>
      <c r="I1486" s="1"/>
      <c r="J1486" s="1"/>
      <c r="K1486" s="1"/>
      <c r="L1486" s="1"/>
      <c r="M1486" s="1"/>
      <c r="N1486" s="1"/>
      <c r="O1486" s="1"/>
      <c r="P1486" s="1"/>
      <c r="Q1486" s="1"/>
      <c r="R1486" s="1"/>
      <c r="S1486" s="1"/>
      <c r="T1486" s="1"/>
    </row>
    <row r="1487" spans="1:20">
      <c r="A1487" s="1"/>
      <c r="B1487" s="1"/>
      <c r="C1487" s="1"/>
      <c r="D1487" s="1"/>
      <c r="E1487" s="1"/>
      <c r="F1487" s="1"/>
      <c r="G1487" s="1"/>
      <c r="H1487" s="1"/>
      <c r="I1487" s="1"/>
      <c r="J1487" s="1"/>
      <c r="K1487" s="1"/>
      <c r="L1487" s="1"/>
      <c r="M1487" s="1"/>
      <c r="N1487" s="1"/>
      <c r="O1487" s="1"/>
      <c r="P1487" s="1"/>
      <c r="Q1487" s="1"/>
      <c r="R1487" s="1"/>
      <c r="S1487" s="1"/>
      <c r="T1487" s="1"/>
    </row>
    <row r="1488" spans="1:20">
      <c r="A1488" s="1"/>
      <c r="B1488" s="1"/>
      <c r="C1488" s="1"/>
      <c r="D1488" s="1"/>
      <c r="E1488" s="1"/>
      <c r="F1488" s="1"/>
      <c r="G1488" s="1"/>
      <c r="H1488" s="1"/>
      <c r="I1488" s="1"/>
      <c r="J1488" s="1"/>
      <c r="K1488" s="1"/>
      <c r="L1488" s="1"/>
      <c r="M1488" s="1"/>
      <c r="N1488" s="1"/>
      <c r="O1488" s="1"/>
      <c r="P1488" s="1"/>
      <c r="Q1488" s="1"/>
      <c r="R1488" s="1"/>
      <c r="S1488" s="1"/>
      <c r="T1488" s="1"/>
    </row>
    <row r="1489" spans="1:20">
      <c r="A1489" s="1"/>
      <c r="B1489" s="1"/>
      <c r="C1489" s="1"/>
      <c r="D1489" s="1"/>
      <c r="E1489" s="1"/>
      <c r="F1489" s="1"/>
      <c r="G1489" s="1"/>
      <c r="H1489" s="1"/>
      <c r="I1489" s="1"/>
      <c r="J1489" s="1"/>
      <c r="K1489" s="1"/>
      <c r="L1489" s="1"/>
      <c r="M1489" s="1"/>
      <c r="N1489" s="1"/>
      <c r="O1489" s="1"/>
      <c r="P1489" s="1"/>
      <c r="Q1489" s="1"/>
      <c r="R1489" s="1"/>
      <c r="S1489" s="1"/>
      <c r="T1489" s="1"/>
    </row>
    <row r="1490" spans="1:20">
      <c r="A1490" s="1"/>
      <c r="B1490" s="1"/>
      <c r="C1490" s="1"/>
      <c r="D1490" s="1"/>
      <c r="E1490" s="1"/>
      <c r="F1490" s="1"/>
      <c r="G1490" s="1"/>
      <c r="H1490" s="1"/>
      <c r="I1490" s="1"/>
      <c r="J1490" s="1"/>
      <c r="K1490" s="1"/>
      <c r="L1490" s="1"/>
      <c r="M1490" s="1"/>
      <c r="N1490" s="1"/>
      <c r="O1490" s="1"/>
      <c r="P1490" s="1"/>
      <c r="Q1490" s="1"/>
      <c r="R1490" s="1"/>
      <c r="S1490" s="1"/>
      <c r="T1490" s="1"/>
    </row>
    <row r="1491" spans="1:20">
      <c r="A1491" s="1"/>
      <c r="B1491" s="1"/>
      <c r="C1491" s="1"/>
      <c r="D1491" s="1"/>
      <c r="E1491" s="1"/>
      <c r="F1491" s="1"/>
      <c r="G1491" s="1"/>
      <c r="H1491" s="1"/>
      <c r="I1491" s="1"/>
      <c r="J1491" s="1"/>
      <c r="K1491" s="1"/>
      <c r="L1491" s="1"/>
      <c r="M1491" s="1"/>
      <c r="N1491" s="1"/>
      <c r="O1491" s="1"/>
      <c r="P1491" s="1"/>
      <c r="Q1491" s="1"/>
      <c r="R1491" s="1"/>
      <c r="S1491" s="1"/>
      <c r="T1491" s="1"/>
    </row>
    <row r="1492" spans="1:20">
      <c r="A1492" s="1"/>
      <c r="B1492" s="1"/>
      <c r="C1492" s="1"/>
      <c r="D1492" s="1"/>
      <c r="E1492" s="1"/>
      <c r="F1492" s="1"/>
      <c r="G1492" s="1"/>
      <c r="H1492" s="1"/>
      <c r="I1492" s="1"/>
      <c r="J1492" s="1"/>
      <c r="K1492" s="1"/>
      <c r="L1492" s="1"/>
      <c r="M1492" s="1"/>
      <c r="N1492" s="1"/>
      <c r="O1492" s="1"/>
      <c r="P1492" s="1"/>
      <c r="Q1492" s="1"/>
      <c r="R1492" s="1"/>
      <c r="S1492" s="1"/>
      <c r="T1492" s="1"/>
    </row>
    <row r="1493" spans="1:20">
      <c r="A1493" s="1"/>
      <c r="B1493" s="1"/>
      <c r="C1493" s="1"/>
      <c r="D1493" s="1"/>
      <c r="E1493" s="1"/>
      <c r="F1493" s="1"/>
      <c r="G1493" s="1"/>
      <c r="H1493" s="1"/>
      <c r="I1493" s="1"/>
      <c r="J1493" s="1"/>
      <c r="K1493" s="1"/>
      <c r="L1493" s="1"/>
      <c r="M1493" s="1"/>
      <c r="N1493" s="1"/>
      <c r="O1493" s="1"/>
      <c r="P1493" s="1"/>
      <c r="Q1493" s="1"/>
      <c r="R1493" s="1"/>
      <c r="S1493" s="1"/>
      <c r="T1493" s="1"/>
    </row>
    <row r="1494" spans="1:20">
      <c r="A1494" s="1"/>
      <c r="B1494" s="1"/>
      <c r="C1494" s="1"/>
      <c r="D1494" s="1"/>
      <c r="E1494" s="1"/>
      <c r="F1494" s="1"/>
      <c r="G1494" s="1"/>
      <c r="H1494" s="1"/>
      <c r="I1494" s="1"/>
      <c r="J1494" s="1"/>
      <c r="K1494" s="1"/>
      <c r="L1494" s="1"/>
      <c r="M1494" s="1"/>
      <c r="N1494" s="1"/>
      <c r="O1494" s="1"/>
      <c r="P1494" s="1"/>
      <c r="Q1494" s="1"/>
      <c r="R1494" s="1"/>
      <c r="S1494" s="1"/>
      <c r="T1494" s="1"/>
    </row>
    <row r="1495" spans="1:20">
      <c r="A1495" s="1"/>
      <c r="B1495" s="1"/>
      <c r="C1495" s="1"/>
      <c r="D1495" s="1"/>
      <c r="E1495" s="1"/>
      <c r="F1495" s="1"/>
      <c r="G1495" s="1"/>
      <c r="H1495" s="1"/>
      <c r="I1495" s="1"/>
      <c r="J1495" s="1"/>
      <c r="K1495" s="1"/>
      <c r="L1495" s="1"/>
      <c r="M1495" s="1"/>
      <c r="N1495" s="1"/>
      <c r="O1495" s="1"/>
      <c r="P1495" s="1"/>
      <c r="Q1495" s="1"/>
      <c r="R1495" s="1"/>
      <c r="S1495" s="1"/>
      <c r="T1495" s="1"/>
    </row>
    <row r="1496" spans="1:20">
      <c r="A1496" s="1"/>
      <c r="B1496" s="1"/>
      <c r="C1496" s="1"/>
      <c r="D1496" s="1"/>
      <c r="E1496" s="1"/>
      <c r="F1496" s="1"/>
      <c r="G1496" s="1"/>
      <c r="H1496" s="1"/>
      <c r="I1496" s="1"/>
      <c r="J1496" s="1"/>
      <c r="K1496" s="1"/>
      <c r="L1496" s="1"/>
      <c r="M1496" s="1"/>
      <c r="N1496" s="1"/>
      <c r="O1496" s="1"/>
      <c r="P1496" s="1"/>
      <c r="Q1496" s="1"/>
      <c r="R1496" s="1"/>
      <c r="S1496" s="1"/>
      <c r="T1496" s="1"/>
    </row>
    <row r="1497" spans="1:20">
      <c r="A1497" s="1"/>
      <c r="B1497" s="1"/>
      <c r="C1497" s="1"/>
      <c r="D1497" s="1"/>
      <c r="E1497" s="1"/>
      <c r="F1497" s="1"/>
      <c r="G1497" s="1"/>
      <c r="H1497" s="1"/>
      <c r="I1497" s="1"/>
      <c r="J1497" s="1"/>
      <c r="K1497" s="1"/>
      <c r="L1497" s="1"/>
      <c r="M1497" s="1"/>
      <c r="N1497" s="1"/>
      <c r="O1497" s="1"/>
      <c r="P1497" s="1"/>
      <c r="Q1497" s="1"/>
      <c r="R1497" s="1"/>
      <c r="S1497" s="1"/>
      <c r="T1497" s="1"/>
    </row>
    <row r="1498" spans="1:20">
      <c r="A1498" s="1"/>
      <c r="B1498" s="1"/>
      <c r="C1498" s="1"/>
      <c r="D1498" s="1"/>
      <c r="E1498" s="1"/>
      <c r="F1498" s="1"/>
      <c r="G1498" s="1"/>
      <c r="H1498" s="1"/>
      <c r="I1498" s="1"/>
      <c r="J1498" s="1"/>
      <c r="K1498" s="1"/>
      <c r="L1498" s="1"/>
      <c r="M1498" s="1"/>
      <c r="N1498" s="1"/>
      <c r="O1498" s="1"/>
      <c r="P1498" s="1"/>
      <c r="Q1498" s="1"/>
      <c r="R1498" s="1"/>
      <c r="S1498" s="1"/>
      <c r="T1498" s="1"/>
    </row>
    <row r="1499" spans="1:20">
      <c r="A1499" s="1"/>
      <c r="B1499" s="1"/>
      <c r="C1499" s="1"/>
      <c r="D1499" s="1"/>
      <c r="E1499" s="1"/>
      <c r="F1499" s="1"/>
      <c r="G1499" s="1"/>
      <c r="H1499" s="1"/>
      <c r="I1499" s="1"/>
      <c r="J1499" s="1"/>
      <c r="K1499" s="1"/>
      <c r="L1499" s="1"/>
      <c r="M1499" s="1"/>
      <c r="N1499" s="1"/>
      <c r="O1499" s="1"/>
      <c r="P1499" s="1"/>
      <c r="Q1499" s="1"/>
      <c r="R1499" s="1"/>
      <c r="S1499" s="1"/>
      <c r="T1499" s="1"/>
    </row>
    <row r="1500" spans="1:20">
      <c r="A1500" s="1"/>
      <c r="B1500" s="1"/>
      <c r="C1500" s="1"/>
      <c r="D1500" s="1"/>
      <c r="E1500" s="1"/>
      <c r="F1500" s="1"/>
      <c r="G1500" s="1"/>
      <c r="H1500" s="1"/>
      <c r="I1500" s="1"/>
      <c r="J1500" s="1"/>
      <c r="K1500" s="1"/>
      <c r="L1500" s="1"/>
      <c r="M1500" s="1"/>
      <c r="N1500" s="1"/>
      <c r="O1500" s="1"/>
      <c r="P1500" s="1"/>
      <c r="Q1500" s="1"/>
      <c r="R1500" s="1"/>
      <c r="S1500" s="1"/>
      <c r="T1500" s="1"/>
    </row>
    <row r="1501" spans="1:20">
      <c r="A1501" s="1"/>
      <c r="B1501" s="1"/>
      <c r="C1501" s="1"/>
      <c r="D1501" s="1"/>
      <c r="E1501" s="1"/>
      <c r="F1501" s="1"/>
      <c r="G1501" s="1"/>
      <c r="H1501" s="1"/>
      <c r="I1501" s="1"/>
      <c r="J1501" s="1"/>
      <c r="K1501" s="1"/>
      <c r="L1501" s="1"/>
      <c r="M1501" s="1"/>
      <c r="N1501" s="1"/>
      <c r="O1501" s="1"/>
      <c r="P1501" s="1"/>
      <c r="Q1501" s="1"/>
      <c r="R1501" s="1"/>
      <c r="S1501" s="1"/>
      <c r="T1501" s="1"/>
    </row>
    <row r="1502" spans="1:20">
      <c r="A1502" s="1"/>
      <c r="B1502" s="1"/>
      <c r="C1502" s="1"/>
      <c r="D1502" s="1"/>
      <c r="E1502" s="1"/>
      <c r="F1502" s="1"/>
      <c r="G1502" s="1"/>
      <c r="H1502" s="1"/>
      <c r="I1502" s="1"/>
      <c r="J1502" s="1"/>
      <c r="K1502" s="1"/>
      <c r="L1502" s="1"/>
      <c r="M1502" s="1"/>
      <c r="N1502" s="1"/>
      <c r="O1502" s="1"/>
      <c r="P1502" s="1"/>
      <c r="Q1502" s="1"/>
      <c r="R1502" s="1"/>
      <c r="S1502" s="1"/>
      <c r="T1502" s="1"/>
    </row>
    <row r="1503" spans="1:20">
      <c r="A1503" s="1"/>
      <c r="B1503" s="1"/>
      <c r="C1503" s="1"/>
      <c r="D1503" s="1"/>
      <c r="E1503" s="1"/>
      <c r="F1503" s="1"/>
      <c r="G1503" s="1"/>
      <c r="H1503" s="1"/>
      <c r="I1503" s="1"/>
      <c r="J1503" s="1"/>
      <c r="K1503" s="1"/>
      <c r="L1503" s="1"/>
      <c r="M1503" s="1"/>
      <c r="N1503" s="1"/>
      <c r="O1503" s="1"/>
      <c r="P1503" s="1"/>
      <c r="Q1503" s="1"/>
      <c r="R1503" s="1"/>
      <c r="S1503" s="1"/>
      <c r="T1503" s="1"/>
    </row>
    <row r="1504" spans="1:20">
      <c r="A1504" s="1"/>
      <c r="B1504" s="1"/>
      <c r="C1504" s="1"/>
      <c r="D1504" s="1"/>
      <c r="E1504" s="1"/>
      <c r="F1504" s="1"/>
      <c r="G1504" s="1"/>
      <c r="H1504" s="1"/>
      <c r="I1504" s="1"/>
      <c r="J1504" s="1"/>
      <c r="K1504" s="1"/>
      <c r="L1504" s="1"/>
      <c r="M1504" s="1"/>
      <c r="N1504" s="1"/>
      <c r="O1504" s="1"/>
      <c r="P1504" s="1"/>
      <c r="Q1504" s="1"/>
      <c r="R1504" s="1"/>
      <c r="S1504" s="1"/>
      <c r="T1504" s="1"/>
    </row>
    <row r="1505" spans="1:20">
      <c r="A1505" s="1"/>
      <c r="B1505" s="1"/>
      <c r="C1505" s="1"/>
      <c r="D1505" s="1"/>
      <c r="E1505" s="1"/>
      <c r="F1505" s="1"/>
      <c r="G1505" s="1"/>
      <c r="H1505" s="1"/>
      <c r="I1505" s="1"/>
      <c r="J1505" s="1"/>
      <c r="K1505" s="1"/>
      <c r="L1505" s="1"/>
      <c r="M1505" s="1"/>
      <c r="N1505" s="1"/>
      <c r="O1505" s="1"/>
      <c r="P1505" s="1"/>
      <c r="Q1505" s="1"/>
      <c r="R1505" s="1"/>
      <c r="S1505" s="1"/>
      <c r="T1505" s="1"/>
    </row>
    <row r="1506" spans="1:20">
      <c r="A1506" s="1"/>
      <c r="B1506" s="1"/>
      <c r="C1506" s="1"/>
      <c r="D1506" s="1"/>
      <c r="E1506" s="1"/>
      <c r="F1506" s="1"/>
      <c r="G1506" s="1"/>
      <c r="H1506" s="1"/>
      <c r="I1506" s="1"/>
      <c r="J1506" s="1"/>
      <c r="K1506" s="1"/>
      <c r="L1506" s="1"/>
      <c r="M1506" s="1"/>
      <c r="N1506" s="1"/>
      <c r="O1506" s="1"/>
      <c r="P1506" s="1"/>
      <c r="Q1506" s="1"/>
      <c r="R1506" s="1"/>
      <c r="S1506" s="1"/>
      <c r="T1506" s="1"/>
    </row>
    <row r="1507" spans="1:20">
      <c r="A1507" s="1"/>
      <c r="B1507" s="1"/>
      <c r="C1507" s="1"/>
      <c r="D1507" s="1"/>
      <c r="E1507" s="1"/>
      <c r="F1507" s="1"/>
      <c r="G1507" s="1"/>
      <c r="H1507" s="1"/>
      <c r="I1507" s="1"/>
      <c r="J1507" s="1"/>
      <c r="K1507" s="1"/>
      <c r="L1507" s="1"/>
      <c r="M1507" s="1"/>
      <c r="N1507" s="1"/>
      <c r="O1507" s="1"/>
      <c r="P1507" s="1"/>
      <c r="Q1507" s="1"/>
      <c r="R1507" s="1"/>
      <c r="S1507" s="1"/>
      <c r="T1507" s="1"/>
    </row>
    <row r="1508" spans="1:20">
      <c r="A1508" s="1"/>
      <c r="B1508" s="1"/>
      <c r="C1508" s="1"/>
      <c r="D1508" s="1"/>
      <c r="E1508" s="1"/>
      <c r="F1508" s="1"/>
      <c r="G1508" s="1"/>
      <c r="H1508" s="1"/>
      <c r="I1508" s="1"/>
      <c r="J1508" s="1"/>
      <c r="K1508" s="1"/>
      <c r="L1508" s="1"/>
      <c r="M1508" s="1"/>
      <c r="N1508" s="1"/>
      <c r="O1508" s="1"/>
      <c r="P1508" s="1"/>
      <c r="Q1508" s="1"/>
      <c r="R1508" s="1"/>
      <c r="S1508" s="1"/>
      <c r="T1508" s="1"/>
    </row>
    <row r="1509" spans="1:20">
      <c r="A1509" s="1"/>
      <c r="B1509" s="1"/>
      <c r="C1509" s="1"/>
      <c r="D1509" s="1"/>
      <c r="E1509" s="1"/>
      <c r="F1509" s="1"/>
      <c r="G1509" s="1"/>
      <c r="H1509" s="1"/>
      <c r="I1509" s="1"/>
      <c r="J1509" s="1"/>
      <c r="K1509" s="1"/>
      <c r="L1509" s="1"/>
      <c r="M1509" s="1"/>
      <c r="N1509" s="1"/>
      <c r="O1509" s="1"/>
      <c r="P1509" s="1"/>
      <c r="Q1509" s="1"/>
      <c r="R1509" s="1"/>
      <c r="S1509" s="1"/>
      <c r="T1509" s="1"/>
    </row>
    <row r="1510" spans="1:20">
      <c r="A1510" s="1"/>
      <c r="B1510" s="1"/>
      <c r="C1510" s="1"/>
      <c r="D1510" s="1"/>
      <c r="E1510" s="1"/>
      <c r="F1510" s="1"/>
      <c r="G1510" s="1"/>
      <c r="H1510" s="1"/>
      <c r="I1510" s="1"/>
      <c r="J1510" s="1"/>
      <c r="K1510" s="1"/>
      <c r="L1510" s="1"/>
      <c r="M1510" s="1"/>
      <c r="N1510" s="1"/>
      <c r="O1510" s="1"/>
      <c r="P1510" s="1"/>
      <c r="Q1510" s="1"/>
      <c r="R1510" s="1"/>
      <c r="S1510" s="1"/>
      <c r="T1510" s="1"/>
    </row>
    <row r="1511" spans="1:20">
      <c r="A1511" s="1"/>
      <c r="B1511" s="1"/>
      <c r="C1511" s="1"/>
      <c r="D1511" s="1"/>
      <c r="E1511" s="1"/>
      <c r="F1511" s="1"/>
      <c r="G1511" s="1"/>
      <c r="H1511" s="1"/>
      <c r="I1511" s="1"/>
      <c r="J1511" s="1"/>
      <c r="K1511" s="1"/>
      <c r="L1511" s="1"/>
      <c r="M1511" s="1"/>
      <c r="N1511" s="1"/>
      <c r="O1511" s="1"/>
      <c r="P1511" s="1"/>
      <c r="Q1511" s="1"/>
      <c r="R1511" s="1"/>
      <c r="S1511" s="1"/>
      <c r="T1511" s="1"/>
    </row>
    <row r="1512" spans="1:20">
      <c r="A1512" s="1"/>
      <c r="B1512" s="1"/>
      <c r="C1512" s="1"/>
      <c r="D1512" s="1"/>
      <c r="E1512" s="1"/>
      <c r="F1512" s="1"/>
      <c r="G1512" s="1"/>
      <c r="H1512" s="1"/>
      <c r="I1512" s="1"/>
      <c r="J1512" s="1"/>
      <c r="K1512" s="1"/>
      <c r="L1512" s="1"/>
      <c r="M1512" s="1"/>
      <c r="N1512" s="1"/>
      <c r="O1512" s="1"/>
      <c r="P1512" s="1"/>
      <c r="Q1512" s="1"/>
      <c r="R1512" s="1"/>
      <c r="S1512" s="1"/>
      <c r="T1512" s="1"/>
    </row>
    <row r="1513" spans="1:20">
      <c r="A1513" s="1"/>
      <c r="B1513" s="1"/>
      <c r="C1513" s="1"/>
      <c r="D1513" s="1"/>
      <c r="E1513" s="1"/>
      <c r="F1513" s="1"/>
      <c r="G1513" s="1"/>
      <c r="H1513" s="1"/>
      <c r="I1513" s="1"/>
      <c r="J1513" s="1"/>
      <c r="K1513" s="1"/>
      <c r="L1513" s="1"/>
      <c r="M1513" s="1"/>
      <c r="N1513" s="1"/>
      <c r="O1513" s="1"/>
      <c r="P1513" s="1"/>
      <c r="Q1513" s="1"/>
      <c r="R1513" s="1"/>
      <c r="S1513" s="1"/>
      <c r="T1513" s="1"/>
    </row>
    <row r="1514" spans="1:20">
      <c r="A1514" s="1"/>
      <c r="B1514" s="1"/>
      <c r="C1514" s="1"/>
      <c r="D1514" s="1"/>
      <c r="E1514" s="1"/>
      <c r="F1514" s="1"/>
      <c r="G1514" s="1"/>
      <c r="H1514" s="1"/>
      <c r="I1514" s="1"/>
      <c r="J1514" s="1"/>
      <c r="K1514" s="1"/>
      <c r="L1514" s="1"/>
      <c r="M1514" s="1"/>
      <c r="N1514" s="1"/>
      <c r="O1514" s="1"/>
      <c r="P1514" s="1"/>
      <c r="Q1514" s="1"/>
      <c r="R1514" s="1"/>
      <c r="S1514" s="1"/>
      <c r="T1514" s="1"/>
    </row>
    <row r="1515" spans="1:20">
      <c r="A1515" s="1"/>
      <c r="B1515" s="1"/>
      <c r="C1515" s="1"/>
      <c r="D1515" s="1"/>
      <c r="E1515" s="1"/>
      <c r="F1515" s="1"/>
      <c r="G1515" s="1"/>
      <c r="H1515" s="1"/>
      <c r="I1515" s="1"/>
      <c r="J1515" s="1"/>
      <c r="K1515" s="1"/>
      <c r="L1515" s="1"/>
      <c r="M1515" s="1"/>
      <c r="N1515" s="1"/>
      <c r="O1515" s="1"/>
      <c r="P1515" s="1"/>
      <c r="Q1515" s="1"/>
      <c r="R1515" s="1"/>
      <c r="S1515" s="1"/>
      <c r="T1515" s="1"/>
    </row>
    <row r="1516" spans="1:20">
      <c r="A1516" s="1"/>
      <c r="B1516" s="1"/>
      <c r="C1516" s="1"/>
      <c r="D1516" s="1"/>
      <c r="E1516" s="1"/>
      <c r="F1516" s="1"/>
      <c r="G1516" s="1"/>
      <c r="H1516" s="1"/>
      <c r="I1516" s="1"/>
      <c r="J1516" s="1"/>
      <c r="K1516" s="1"/>
      <c r="L1516" s="1"/>
      <c r="M1516" s="1"/>
      <c r="N1516" s="1"/>
      <c r="O1516" s="1"/>
      <c r="P1516" s="1"/>
      <c r="Q1516" s="1"/>
      <c r="R1516" s="1"/>
      <c r="S1516" s="1"/>
      <c r="T1516" s="1"/>
    </row>
    <row r="1517" spans="1:20">
      <c r="A1517" s="1"/>
      <c r="B1517" s="1"/>
      <c r="C1517" s="1"/>
      <c r="D1517" s="1"/>
      <c r="E1517" s="1"/>
      <c r="F1517" s="1"/>
      <c r="G1517" s="1"/>
      <c r="H1517" s="1"/>
      <c r="I1517" s="1"/>
      <c r="J1517" s="1"/>
      <c r="K1517" s="1"/>
      <c r="L1517" s="1"/>
      <c r="M1517" s="1"/>
      <c r="N1517" s="1"/>
      <c r="O1517" s="1"/>
      <c r="P1517" s="1"/>
      <c r="Q1517" s="1"/>
      <c r="R1517" s="1"/>
      <c r="S1517" s="1"/>
      <c r="T1517" s="1"/>
    </row>
    <row r="1518" spans="1:20">
      <c r="A1518" s="1"/>
      <c r="B1518" s="1"/>
      <c r="C1518" s="1"/>
      <c r="D1518" s="1"/>
      <c r="E1518" s="1"/>
      <c r="F1518" s="1"/>
      <c r="G1518" s="1"/>
      <c r="H1518" s="1"/>
      <c r="I1518" s="1"/>
      <c r="J1518" s="1"/>
      <c r="K1518" s="1"/>
      <c r="L1518" s="1"/>
      <c r="M1518" s="1"/>
      <c r="N1518" s="1"/>
      <c r="O1518" s="1"/>
      <c r="P1518" s="1"/>
      <c r="Q1518" s="1"/>
      <c r="R1518" s="1"/>
      <c r="S1518" s="1"/>
      <c r="T1518" s="1"/>
    </row>
    <row r="1519" spans="1:20">
      <c r="A1519" s="1"/>
      <c r="B1519" s="1"/>
      <c r="C1519" s="1"/>
      <c r="D1519" s="1"/>
      <c r="E1519" s="1"/>
      <c r="F1519" s="1"/>
      <c r="G1519" s="1"/>
      <c r="H1519" s="1"/>
      <c r="I1519" s="1"/>
      <c r="J1519" s="1"/>
      <c r="K1519" s="1"/>
      <c r="L1519" s="1"/>
      <c r="M1519" s="1"/>
      <c r="N1519" s="1"/>
      <c r="O1519" s="1"/>
      <c r="P1519" s="1"/>
      <c r="Q1519" s="1"/>
      <c r="R1519" s="1"/>
      <c r="S1519" s="1"/>
      <c r="T1519" s="1"/>
    </row>
    <row r="1520" spans="1:20">
      <c r="A1520" s="1"/>
      <c r="B1520" s="1"/>
      <c r="C1520" s="1"/>
      <c r="D1520" s="1"/>
      <c r="E1520" s="1"/>
      <c r="F1520" s="1"/>
      <c r="G1520" s="1"/>
      <c r="H1520" s="1"/>
      <c r="I1520" s="1"/>
      <c r="J1520" s="1"/>
      <c r="K1520" s="1"/>
      <c r="L1520" s="1"/>
      <c r="M1520" s="1"/>
      <c r="N1520" s="1"/>
      <c r="O1520" s="1"/>
      <c r="P1520" s="1"/>
      <c r="Q1520" s="1"/>
      <c r="R1520" s="1"/>
      <c r="S1520" s="1"/>
      <c r="T1520" s="1"/>
    </row>
    <row r="1521" spans="1:20">
      <c r="A1521" s="1"/>
      <c r="B1521" s="1"/>
      <c r="C1521" s="1"/>
      <c r="D1521" s="1"/>
      <c r="E1521" s="1"/>
      <c r="F1521" s="1"/>
      <c r="G1521" s="1"/>
      <c r="H1521" s="1"/>
      <c r="I1521" s="1"/>
      <c r="J1521" s="1"/>
      <c r="K1521" s="1"/>
      <c r="L1521" s="1"/>
      <c r="M1521" s="1"/>
      <c r="N1521" s="1"/>
      <c r="O1521" s="1"/>
      <c r="P1521" s="1"/>
      <c r="Q1521" s="1"/>
      <c r="R1521" s="1"/>
      <c r="S1521" s="1"/>
      <c r="T1521" s="1"/>
    </row>
    <row r="1522" spans="1:20">
      <c r="A1522" s="1"/>
      <c r="B1522" s="1"/>
      <c r="C1522" s="1"/>
      <c r="D1522" s="1"/>
      <c r="E1522" s="1"/>
      <c r="F1522" s="1"/>
      <c r="G1522" s="1"/>
      <c r="H1522" s="1"/>
      <c r="I1522" s="1"/>
      <c r="J1522" s="1"/>
      <c r="K1522" s="1"/>
      <c r="L1522" s="1"/>
      <c r="M1522" s="1"/>
      <c r="N1522" s="1"/>
      <c r="O1522" s="1"/>
      <c r="P1522" s="1"/>
      <c r="Q1522" s="1"/>
      <c r="R1522" s="1"/>
      <c r="S1522" s="1"/>
      <c r="T1522" s="1"/>
    </row>
    <row r="1523" spans="1:20">
      <c r="A1523" s="1"/>
      <c r="B1523" s="1"/>
      <c r="C1523" s="1"/>
      <c r="D1523" s="1"/>
      <c r="E1523" s="1"/>
      <c r="F1523" s="1"/>
      <c r="G1523" s="1"/>
      <c r="H1523" s="1"/>
      <c r="I1523" s="1"/>
      <c r="J1523" s="1"/>
      <c r="K1523" s="1"/>
      <c r="L1523" s="1"/>
      <c r="M1523" s="1"/>
      <c r="N1523" s="1"/>
      <c r="O1523" s="1"/>
      <c r="P1523" s="1"/>
      <c r="Q1523" s="1"/>
      <c r="R1523" s="1"/>
      <c r="S1523" s="1"/>
      <c r="T1523" s="1"/>
    </row>
    <row r="1524" spans="1:20">
      <c r="A1524" s="1"/>
      <c r="B1524" s="1"/>
      <c r="C1524" s="1"/>
      <c r="D1524" s="1"/>
      <c r="E1524" s="1"/>
      <c r="F1524" s="1"/>
      <c r="G1524" s="1"/>
      <c r="H1524" s="1"/>
      <c r="I1524" s="1"/>
      <c r="J1524" s="1"/>
      <c r="K1524" s="1"/>
      <c r="L1524" s="1"/>
      <c r="M1524" s="1"/>
      <c r="N1524" s="1"/>
      <c r="O1524" s="1"/>
      <c r="P1524" s="1"/>
      <c r="Q1524" s="1"/>
      <c r="R1524" s="1"/>
      <c r="S1524" s="1"/>
      <c r="T1524" s="1"/>
    </row>
    <row r="1525" spans="1:20">
      <c r="A1525" s="1"/>
      <c r="B1525" s="1"/>
      <c r="C1525" s="1"/>
      <c r="D1525" s="1"/>
      <c r="E1525" s="1"/>
      <c r="F1525" s="1"/>
      <c r="G1525" s="1"/>
      <c r="H1525" s="1"/>
      <c r="I1525" s="1"/>
      <c r="J1525" s="1"/>
      <c r="K1525" s="1"/>
      <c r="L1525" s="1"/>
      <c r="M1525" s="1"/>
      <c r="N1525" s="1"/>
      <c r="O1525" s="1"/>
      <c r="P1525" s="1"/>
      <c r="Q1525" s="1"/>
      <c r="R1525" s="1"/>
      <c r="S1525" s="1"/>
      <c r="T1525" s="1"/>
    </row>
    <row r="1526" spans="1:20">
      <c r="A1526" s="1"/>
      <c r="B1526" s="1"/>
      <c r="C1526" s="1"/>
      <c r="D1526" s="1"/>
      <c r="E1526" s="1"/>
      <c r="F1526" s="1"/>
      <c r="G1526" s="1"/>
      <c r="H1526" s="1"/>
      <c r="I1526" s="1"/>
      <c r="J1526" s="1"/>
      <c r="K1526" s="1"/>
      <c r="L1526" s="1"/>
      <c r="M1526" s="1"/>
      <c r="N1526" s="1"/>
      <c r="O1526" s="1"/>
      <c r="P1526" s="1"/>
      <c r="Q1526" s="1"/>
      <c r="R1526" s="1"/>
      <c r="S1526" s="1"/>
      <c r="T1526" s="1"/>
    </row>
    <row r="1527" spans="1:20">
      <c r="A1527" s="1"/>
      <c r="B1527" s="1"/>
      <c r="C1527" s="1"/>
      <c r="D1527" s="1"/>
      <c r="E1527" s="1"/>
      <c r="F1527" s="1"/>
      <c r="G1527" s="1"/>
      <c r="H1527" s="1"/>
      <c r="I1527" s="1"/>
      <c r="J1527" s="1"/>
      <c r="K1527" s="1"/>
      <c r="L1527" s="1"/>
      <c r="M1527" s="1"/>
      <c r="N1527" s="1"/>
      <c r="O1527" s="1"/>
      <c r="P1527" s="1"/>
      <c r="Q1527" s="1"/>
      <c r="R1527" s="1"/>
      <c r="S1527" s="1"/>
      <c r="T1527" s="1"/>
    </row>
    <row r="1528" spans="1:20">
      <c r="A1528" s="1"/>
      <c r="B1528" s="1"/>
      <c r="C1528" s="1"/>
      <c r="D1528" s="1"/>
      <c r="E1528" s="1"/>
      <c r="F1528" s="1"/>
      <c r="G1528" s="1"/>
      <c r="H1528" s="1"/>
      <c r="I1528" s="1"/>
      <c r="J1528" s="1"/>
      <c r="K1528" s="1"/>
      <c r="L1528" s="1"/>
      <c r="M1528" s="1"/>
      <c r="N1528" s="1"/>
      <c r="O1528" s="1"/>
      <c r="P1528" s="1"/>
      <c r="Q1528" s="1"/>
      <c r="R1528" s="1"/>
      <c r="S1528" s="1"/>
      <c r="T1528" s="1"/>
    </row>
    <row r="1529" spans="1:20">
      <c r="A1529" s="1"/>
      <c r="B1529" s="1"/>
      <c r="C1529" s="1"/>
      <c r="D1529" s="1"/>
      <c r="E1529" s="1"/>
      <c r="F1529" s="1"/>
      <c r="G1529" s="1"/>
      <c r="H1529" s="1"/>
      <c r="I1529" s="1"/>
      <c r="J1529" s="1"/>
      <c r="K1529" s="1"/>
      <c r="L1529" s="1"/>
      <c r="M1529" s="1"/>
      <c r="N1529" s="1"/>
      <c r="O1529" s="1"/>
      <c r="P1529" s="1"/>
      <c r="Q1529" s="1"/>
      <c r="R1529" s="1"/>
      <c r="S1529" s="1"/>
      <c r="T1529" s="1"/>
    </row>
    <row r="1530" spans="1:20">
      <c r="A1530" s="1"/>
      <c r="B1530" s="1"/>
      <c r="C1530" s="1"/>
      <c r="D1530" s="1"/>
      <c r="E1530" s="1"/>
      <c r="F1530" s="1"/>
      <c r="G1530" s="1"/>
      <c r="H1530" s="1"/>
      <c r="I1530" s="1"/>
      <c r="J1530" s="1"/>
      <c r="K1530" s="1"/>
      <c r="L1530" s="1"/>
      <c r="M1530" s="1"/>
      <c r="N1530" s="1"/>
      <c r="O1530" s="1"/>
      <c r="P1530" s="1"/>
      <c r="Q1530" s="1"/>
      <c r="R1530" s="1"/>
      <c r="S1530" s="1"/>
      <c r="T1530" s="1"/>
    </row>
    <row r="1531" spans="1:20">
      <c r="A1531" s="1"/>
      <c r="B1531" s="1"/>
      <c r="C1531" s="1"/>
      <c r="D1531" s="1"/>
      <c r="E1531" s="1"/>
      <c r="F1531" s="1"/>
      <c r="G1531" s="1"/>
      <c r="H1531" s="1"/>
      <c r="I1531" s="1"/>
      <c r="J1531" s="1"/>
      <c r="K1531" s="1"/>
      <c r="L1531" s="1"/>
      <c r="M1531" s="1"/>
      <c r="N1531" s="1"/>
      <c r="O1531" s="1"/>
      <c r="P1531" s="1"/>
      <c r="Q1531" s="1"/>
      <c r="R1531" s="1"/>
      <c r="S1531" s="1"/>
      <c r="T1531" s="1"/>
    </row>
    <row r="1532" spans="1:20">
      <c r="A1532" s="1"/>
      <c r="B1532" s="1"/>
      <c r="C1532" s="1"/>
      <c r="D1532" s="1"/>
      <c r="E1532" s="1"/>
      <c r="F1532" s="1"/>
      <c r="G1532" s="1"/>
      <c r="H1532" s="1"/>
      <c r="I1532" s="1"/>
      <c r="J1532" s="1"/>
      <c r="K1532" s="1"/>
      <c r="L1532" s="1"/>
      <c r="M1532" s="1"/>
      <c r="N1532" s="1"/>
      <c r="O1532" s="1"/>
      <c r="P1532" s="1"/>
      <c r="Q1532" s="1"/>
      <c r="R1532" s="1"/>
      <c r="S1532" s="1"/>
      <c r="T1532" s="1"/>
    </row>
    <row r="1533" spans="1:20">
      <c r="A1533" s="1"/>
      <c r="B1533" s="1"/>
      <c r="C1533" s="1"/>
      <c r="D1533" s="1"/>
      <c r="E1533" s="1"/>
      <c r="F1533" s="1"/>
      <c r="G1533" s="1"/>
      <c r="H1533" s="1"/>
      <c r="I1533" s="1"/>
      <c r="J1533" s="1"/>
      <c r="K1533" s="1"/>
      <c r="L1533" s="1"/>
      <c r="M1533" s="1"/>
      <c r="N1533" s="1"/>
      <c r="O1533" s="1"/>
      <c r="P1533" s="1"/>
      <c r="Q1533" s="1"/>
      <c r="R1533" s="1"/>
      <c r="S1533" s="1"/>
      <c r="T1533" s="1"/>
    </row>
    <row r="1534" spans="1:20">
      <c r="A1534" s="1"/>
      <c r="B1534" s="1"/>
      <c r="C1534" s="1"/>
      <c r="D1534" s="1"/>
      <c r="E1534" s="1"/>
      <c r="F1534" s="1"/>
      <c r="G1534" s="1"/>
      <c r="H1534" s="1"/>
      <c r="I1534" s="1"/>
      <c r="J1534" s="1"/>
      <c r="K1534" s="1"/>
      <c r="L1534" s="1"/>
      <c r="M1534" s="1"/>
      <c r="N1534" s="1"/>
      <c r="O1534" s="1"/>
      <c r="P1534" s="1"/>
      <c r="Q1534" s="1"/>
      <c r="R1534" s="1"/>
      <c r="S1534" s="1"/>
      <c r="T1534" s="1"/>
    </row>
    <row r="1535" spans="1:20">
      <c r="A1535" s="1"/>
      <c r="B1535" s="1"/>
      <c r="C1535" s="1"/>
      <c r="D1535" s="1"/>
      <c r="E1535" s="1"/>
      <c r="F1535" s="1"/>
      <c r="G1535" s="1"/>
      <c r="H1535" s="1"/>
      <c r="I1535" s="1"/>
      <c r="J1535" s="1"/>
      <c r="K1535" s="1"/>
      <c r="L1535" s="1"/>
      <c r="M1535" s="1"/>
      <c r="N1535" s="1"/>
      <c r="O1535" s="1"/>
      <c r="P1535" s="1"/>
      <c r="Q1535" s="1"/>
      <c r="R1535" s="1"/>
      <c r="S1535" s="1"/>
      <c r="T1535" s="1"/>
    </row>
    <row r="1536" spans="1:20">
      <c r="A1536" s="1"/>
      <c r="B1536" s="1"/>
      <c r="C1536" s="1"/>
      <c r="D1536" s="1"/>
      <c r="E1536" s="1"/>
      <c r="F1536" s="1"/>
      <c r="G1536" s="1"/>
      <c r="H1536" s="1"/>
      <c r="I1536" s="1"/>
      <c r="J1536" s="1"/>
      <c r="K1536" s="1"/>
      <c r="L1536" s="1"/>
      <c r="M1536" s="1"/>
      <c r="N1536" s="1"/>
      <c r="O1536" s="1"/>
      <c r="P1536" s="1"/>
      <c r="Q1536" s="1"/>
      <c r="R1536" s="1"/>
      <c r="S1536" s="1"/>
      <c r="T1536" s="1"/>
    </row>
    <row r="1537" spans="1:20">
      <c r="A1537" s="1"/>
      <c r="B1537" s="1"/>
      <c r="C1537" s="1"/>
      <c r="D1537" s="1"/>
      <c r="E1537" s="1"/>
      <c r="F1537" s="1"/>
      <c r="G1537" s="1"/>
      <c r="H1537" s="1"/>
      <c r="I1537" s="1"/>
      <c r="J1537" s="1"/>
      <c r="K1537" s="1"/>
      <c r="L1537" s="1"/>
      <c r="M1537" s="1"/>
      <c r="N1537" s="1"/>
      <c r="O1537" s="1"/>
      <c r="P1537" s="1"/>
      <c r="Q1537" s="1"/>
      <c r="R1537" s="1"/>
      <c r="S1537" s="1"/>
      <c r="T1537" s="1"/>
    </row>
    <row r="1538" spans="1:20">
      <c r="A1538" s="1"/>
      <c r="B1538" s="1"/>
      <c r="C1538" s="1"/>
      <c r="D1538" s="1"/>
      <c r="E1538" s="1"/>
      <c r="F1538" s="1"/>
      <c r="G1538" s="1"/>
      <c r="H1538" s="1"/>
      <c r="I1538" s="1"/>
      <c r="J1538" s="1"/>
      <c r="K1538" s="1"/>
      <c r="L1538" s="1"/>
      <c r="M1538" s="1"/>
      <c r="N1538" s="1"/>
      <c r="O1538" s="1"/>
      <c r="P1538" s="1"/>
      <c r="Q1538" s="1"/>
      <c r="R1538" s="1"/>
      <c r="S1538" s="1"/>
      <c r="T1538" s="1"/>
    </row>
    <row r="1539" spans="1:20">
      <c r="A1539" s="1"/>
      <c r="B1539" s="1"/>
      <c r="C1539" s="1"/>
      <c r="D1539" s="1"/>
      <c r="E1539" s="1"/>
      <c r="F1539" s="1"/>
      <c r="G1539" s="1"/>
      <c r="H1539" s="1"/>
      <c r="I1539" s="1"/>
      <c r="J1539" s="1"/>
      <c r="K1539" s="1"/>
      <c r="L1539" s="1"/>
      <c r="M1539" s="1"/>
      <c r="N1539" s="1"/>
      <c r="O1539" s="1"/>
      <c r="P1539" s="1"/>
      <c r="Q1539" s="1"/>
      <c r="R1539" s="1"/>
      <c r="S1539" s="1"/>
      <c r="T1539" s="1"/>
    </row>
    <row r="1540" spans="1:20">
      <c r="A1540" s="1"/>
      <c r="B1540" s="1"/>
      <c r="C1540" s="1"/>
      <c r="D1540" s="1"/>
      <c r="E1540" s="1"/>
      <c r="F1540" s="1"/>
      <c r="G1540" s="1"/>
      <c r="H1540" s="1"/>
      <c r="I1540" s="1"/>
      <c r="J1540" s="1"/>
      <c r="K1540" s="1"/>
      <c r="L1540" s="1"/>
      <c r="M1540" s="1"/>
      <c r="N1540" s="1"/>
      <c r="O1540" s="1"/>
      <c r="P1540" s="1"/>
      <c r="Q1540" s="1"/>
      <c r="R1540" s="1"/>
      <c r="S1540" s="1"/>
      <c r="T1540" s="1"/>
    </row>
    <row r="1541" spans="1:20">
      <c r="A1541" s="1"/>
      <c r="B1541" s="1"/>
      <c r="C1541" s="1"/>
      <c r="D1541" s="1"/>
      <c r="E1541" s="1"/>
      <c r="F1541" s="1"/>
      <c r="G1541" s="1"/>
      <c r="H1541" s="1"/>
      <c r="I1541" s="1"/>
      <c r="J1541" s="1"/>
      <c r="K1541" s="1"/>
      <c r="L1541" s="1"/>
      <c r="M1541" s="1"/>
      <c r="N1541" s="1"/>
      <c r="O1541" s="1"/>
      <c r="P1541" s="1"/>
      <c r="Q1541" s="1"/>
      <c r="R1541" s="1"/>
      <c r="S1541" s="1"/>
      <c r="T1541" s="1"/>
    </row>
    <row r="1542" spans="1:20">
      <c r="A1542" s="1"/>
      <c r="B1542" s="1"/>
      <c r="C1542" s="1"/>
      <c r="D1542" s="1"/>
      <c r="E1542" s="1"/>
      <c r="F1542" s="1"/>
      <c r="G1542" s="1"/>
      <c r="H1542" s="1"/>
      <c r="I1542" s="1"/>
      <c r="J1542" s="1"/>
      <c r="K1542" s="1"/>
      <c r="L1542" s="1"/>
      <c r="M1542" s="1"/>
      <c r="N1542" s="1"/>
      <c r="O1542" s="1"/>
      <c r="P1542" s="1"/>
      <c r="Q1542" s="1"/>
      <c r="R1542" s="1"/>
      <c r="S1542" s="1"/>
      <c r="T1542" s="1"/>
    </row>
    <row r="1543" spans="1:20">
      <c r="A1543" s="1"/>
      <c r="B1543" s="1"/>
      <c r="C1543" s="1"/>
      <c r="D1543" s="1"/>
      <c r="E1543" s="1"/>
      <c r="F1543" s="1"/>
      <c r="G1543" s="1"/>
      <c r="H1543" s="1"/>
      <c r="I1543" s="1"/>
      <c r="J1543" s="1"/>
      <c r="K1543" s="1"/>
      <c r="L1543" s="1"/>
      <c r="M1543" s="1"/>
      <c r="N1543" s="1"/>
      <c r="O1543" s="1"/>
      <c r="P1543" s="1"/>
      <c r="Q1543" s="1"/>
      <c r="R1543" s="1"/>
      <c r="S1543" s="1"/>
      <c r="T1543" s="1"/>
    </row>
    <row r="1544" spans="1:20">
      <c r="A1544" s="1"/>
      <c r="B1544" s="1"/>
      <c r="C1544" s="1"/>
      <c r="D1544" s="1"/>
      <c r="E1544" s="1"/>
      <c r="F1544" s="1"/>
      <c r="G1544" s="1"/>
      <c r="H1544" s="1"/>
      <c r="I1544" s="1"/>
      <c r="J1544" s="1"/>
      <c r="K1544" s="1"/>
      <c r="L1544" s="1"/>
      <c r="M1544" s="1"/>
      <c r="N1544" s="1"/>
      <c r="O1544" s="1"/>
      <c r="P1544" s="1"/>
      <c r="Q1544" s="1"/>
      <c r="R1544" s="1"/>
      <c r="S1544" s="1"/>
      <c r="T1544" s="1"/>
    </row>
    <row r="1545" spans="1:20">
      <c r="A1545" s="1"/>
      <c r="B1545" s="1"/>
      <c r="C1545" s="1"/>
      <c r="D1545" s="1"/>
      <c r="E1545" s="1"/>
      <c r="F1545" s="1"/>
      <c r="G1545" s="1"/>
      <c r="H1545" s="1"/>
      <c r="I1545" s="1"/>
      <c r="J1545" s="1"/>
      <c r="K1545" s="1"/>
      <c r="L1545" s="1"/>
      <c r="M1545" s="1"/>
      <c r="N1545" s="1"/>
      <c r="O1545" s="1"/>
      <c r="P1545" s="1"/>
      <c r="Q1545" s="1"/>
      <c r="R1545" s="1"/>
      <c r="S1545" s="1"/>
      <c r="T1545" s="1"/>
    </row>
    <row r="1546" spans="1:20">
      <c r="A1546" s="1"/>
      <c r="B1546" s="1"/>
      <c r="C1546" s="1"/>
      <c r="D1546" s="1"/>
      <c r="E1546" s="1"/>
      <c r="F1546" s="1"/>
      <c r="G1546" s="1"/>
      <c r="H1546" s="1"/>
      <c r="I1546" s="1"/>
      <c r="J1546" s="1"/>
      <c r="K1546" s="1"/>
      <c r="L1546" s="1"/>
      <c r="M1546" s="1"/>
      <c r="N1546" s="1"/>
      <c r="O1546" s="1"/>
      <c r="P1546" s="1"/>
      <c r="Q1546" s="1"/>
      <c r="R1546" s="1"/>
      <c r="S1546" s="1"/>
      <c r="T1546" s="1"/>
    </row>
    <row r="1547" spans="1:20">
      <c r="A1547" s="1"/>
      <c r="B1547" s="1"/>
      <c r="C1547" s="1"/>
      <c r="D1547" s="1"/>
      <c r="E1547" s="1"/>
      <c r="F1547" s="1"/>
      <c r="G1547" s="1"/>
      <c r="H1547" s="1"/>
      <c r="I1547" s="1"/>
      <c r="J1547" s="1"/>
      <c r="K1547" s="1"/>
      <c r="L1547" s="1"/>
      <c r="M1547" s="1"/>
      <c r="N1547" s="1"/>
      <c r="O1547" s="1"/>
      <c r="P1547" s="1"/>
      <c r="Q1547" s="1"/>
      <c r="R1547" s="1"/>
      <c r="S1547" s="1"/>
      <c r="T1547" s="1"/>
    </row>
    <row r="1548" spans="1:20">
      <c r="A1548" s="1"/>
      <c r="B1548" s="1"/>
      <c r="C1548" s="1"/>
      <c r="D1548" s="1"/>
      <c r="E1548" s="1"/>
      <c r="F1548" s="1"/>
      <c r="G1548" s="1"/>
      <c r="H1548" s="1"/>
      <c r="I1548" s="1"/>
      <c r="J1548" s="1"/>
      <c r="K1548" s="1"/>
      <c r="L1548" s="1"/>
      <c r="M1548" s="1"/>
      <c r="N1548" s="1"/>
      <c r="O1548" s="1"/>
      <c r="P1548" s="1"/>
      <c r="Q1548" s="1"/>
      <c r="R1548" s="1"/>
      <c r="S1548" s="1"/>
      <c r="T1548" s="1"/>
    </row>
    <row r="1549" spans="1:20">
      <c r="A1549" s="1"/>
      <c r="B1549" s="1"/>
      <c r="C1549" s="1"/>
      <c r="D1549" s="1"/>
      <c r="E1549" s="1"/>
      <c r="F1549" s="1"/>
      <c r="G1549" s="1"/>
      <c r="H1549" s="1"/>
      <c r="I1549" s="1"/>
      <c r="J1549" s="1"/>
      <c r="K1549" s="1"/>
      <c r="L1549" s="1"/>
      <c r="M1549" s="1"/>
      <c r="N1549" s="1"/>
      <c r="O1549" s="1"/>
      <c r="P1549" s="1"/>
      <c r="Q1549" s="1"/>
      <c r="R1549" s="1"/>
      <c r="S1549" s="1"/>
      <c r="T1549" s="1"/>
    </row>
    <row r="1550" spans="1:20">
      <c r="A1550" s="1"/>
      <c r="B1550" s="1"/>
      <c r="C1550" s="1"/>
      <c r="D1550" s="1"/>
      <c r="E1550" s="1"/>
      <c r="F1550" s="1"/>
      <c r="G1550" s="1"/>
      <c r="H1550" s="1"/>
      <c r="I1550" s="1"/>
      <c r="J1550" s="1"/>
      <c r="K1550" s="1"/>
      <c r="L1550" s="1"/>
      <c r="M1550" s="1"/>
      <c r="N1550" s="1"/>
      <c r="O1550" s="1"/>
      <c r="P1550" s="1"/>
      <c r="Q1550" s="1"/>
      <c r="R1550" s="1"/>
      <c r="S1550" s="1"/>
      <c r="T1550" s="1"/>
    </row>
    <row r="1551" spans="1:20">
      <c r="A1551" s="1"/>
      <c r="B1551" s="1"/>
      <c r="C1551" s="1"/>
      <c r="D1551" s="1"/>
      <c r="E1551" s="1"/>
      <c r="F1551" s="1"/>
      <c r="G1551" s="1"/>
      <c r="H1551" s="1"/>
      <c r="I1551" s="1"/>
      <c r="J1551" s="1"/>
      <c r="K1551" s="1"/>
      <c r="L1551" s="1"/>
      <c r="M1551" s="1"/>
      <c r="N1551" s="1"/>
      <c r="O1551" s="1"/>
      <c r="P1551" s="1"/>
      <c r="Q1551" s="1"/>
      <c r="R1551" s="1"/>
      <c r="S1551" s="1"/>
      <c r="T1551" s="1"/>
    </row>
    <row r="1552" spans="1:20">
      <c r="A1552" s="1"/>
      <c r="B1552" s="1"/>
      <c r="C1552" s="1"/>
      <c r="D1552" s="1"/>
      <c r="E1552" s="1"/>
      <c r="F1552" s="1"/>
      <c r="G1552" s="1"/>
      <c r="H1552" s="1"/>
      <c r="I1552" s="1"/>
      <c r="J1552" s="1"/>
      <c r="K1552" s="1"/>
      <c r="L1552" s="1"/>
      <c r="M1552" s="1"/>
      <c r="N1552" s="1"/>
      <c r="O1552" s="1"/>
      <c r="P1552" s="1"/>
      <c r="Q1552" s="1"/>
      <c r="R1552" s="1"/>
      <c r="S1552" s="1"/>
      <c r="T1552" s="1"/>
    </row>
    <row r="1553" spans="1:20">
      <c r="A1553" s="1"/>
      <c r="B1553" s="1"/>
      <c r="C1553" s="1"/>
      <c r="D1553" s="1"/>
      <c r="E1553" s="1"/>
      <c r="F1553" s="1"/>
      <c r="G1553" s="1"/>
      <c r="H1553" s="1"/>
      <c r="I1553" s="1"/>
      <c r="J1553" s="1"/>
      <c r="K1553" s="1"/>
      <c r="L1553" s="1"/>
      <c r="M1553" s="1"/>
      <c r="N1553" s="1"/>
      <c r="O1553" s="1"/>
      <c r="P1553" s="1"/>
      <c r="Q1553" s="1"/>
      <c r="R1553" s="1"/>
      <c r="S1553" s="1"/>
      <c r="T1553" s="1"/>
    </row>
    <row r="1554" spans="1:20">
      <c r="A1554" s="1"/>
      <c r="B1554" s="1"/>
      <c r="C1554" s="1"/>
      <c r="D1554" s="1"/>
      <c r="E1554" s="1"/>
      <c r="F1554" s="1"/>
      <c r="G1554" s="1"/>
      <c r="H1554" s="1"/>
      <c r="I1554" s="1"/>
      <c r="J1554" s="1"/>
      <c r="K1554" s="1"/>
      <c r="L1554" s="1"/>
      <c r="M1554" s="1"/>
      <c r="N1554" s="1"/>
      <c r="O1554" s="1"/>
      <c r="P1554" s="1"/>
      <c r="Q1554" s="1"/>
      <c r="R1554" s="1"/>
      <c r="S1554" s="1"/>
      <c r="T1554" s="1"/>
    </row>
    <row r="1555" spans="1:20">
      <c r="A1555" s="1"/>
      <c r="B1555" s="1"/>
      <c r="C1555" s="1"/>
      <c r="D1555" s="1"/>
      <c r="E1555" s="1"/>
      <c r="F1555" s="1"/>
      <c r="G1555" s="1"/>
      <c r="H1555" s="1"/>
      <c r="I1555" s="1"/>
      <c r="J1555" s="1"/>
      <c r="K1555" s="1"/>
      <c r="L1555" s="1"/>
      <c r="M1555" s="1"/>
      <c r="N1555" s="1"/>
      <c r="O1555" s="1"/>
      <c r="P1555" s="1"/>
      <c r="Q1555" s="1"/>
      <c r="R1555" s="1"/>
      <c r="S1555" s="1"/>
      <c r="T1555" s="1"/>
    </row>
    <row r="1556" spans="1:20">
      <c r="A1556" s="1"/>
      <c r="B1556" s="1"/>
      <c r="C1556" s="1"/>
      <c r="D1556" s="1"/>
      <c r="E1556" s="1"/>
      <c r="F1556" s="1"/>
      <c r="G1556" s="1"/>
      <c r="H1556" s="1"/>
      <c r="I1556" s="1"/>
      <c r="J1556" s="1"/>
      <c r="K1556" s="1"/>
      <c r="L1556" s="1"/>
      <c r="M1556" s="1"/>
      <c r="N1556" s="1"/>
      <c r="O1556" s="1"/>
      <c r="P1556" s="1"/>
      <c r="Q1556" s="1"/>
      <c r="R1556" s="1"/>
      <c r="S1556" s="1"/>
      <c r="T1556" s="1"/>
    </row>
    <row r="1557" spans="1:20">
      <c r="A1557" s="1"/>
      <c r="B1557" s="1"/>
      <c r="C1557" s="1"/>
      <c r="D1557" s="1"/>
      <c r="E1557" s="1"/>
      <c r="F1557" s="1"/>
      <c r="G1557" s="1"/>
      <c r="H1557" s="1"/>
      <c r="I1557" s="1"/>
      <c r="J1557" s="1"/>
      <c r="K1557" s="1"/>
      <c r="L1557" s="1"/>
      <c r="M1557" s="1"/>
      <c r="N1557" s="1"/>
      <c r="O1557" s="1"/>
      <c r="P1557" s="1"/>
      <c r="Q1557" s="1"/>
      <c r="R1557" s="1"/>
      <c r="S1557" s="1"/>
      <c r="T1557" s="1"/>
    </row>
    <row r="1558" spans="1:20">
      <c r="A1558" s="1"/>
      <c r="B1558" s="1"/>
      <c r="C1558" s="1"/>
      <c r="D1558" s="1"/>
      <c r="E1558" s="1"/>
      <c r="F1558" s="1"/>
      <c r="G1558" s="1"/>
      <c r="H1558" s="1"/>
      <c r="I1558" s="1"/>
      <c r="J1558" s="1"/>
      <c r="K1558" s="1"/>
      <c r="L1558" s="1"/>
      <c r="M1558" s="1"/>
      <c r="N1558" s="1"/>
      <c r="O1558" s="1"/>
      <c r="P1558" s="1"/>
      <c r="Q1558" s="1"/>
      <c r="R1558" s="1"/>
      <c r="S1558" s="1"/>
      <c r="T1558" s="1"/>
    </row>
    <row r="1559" spans="1:20">
      <c r="A1559" s="1"/>
      <c r="B1559" s="1"/>
      <c r="C1559" s="1"/>
      <c r="D1559" s="1"/>
      <c r="E1559" s="1"/>
      <c r="F1559" s="1"/>
      <c r="G1559" s="1"/>
      <c r="H1559" s="1"/>
      <c r="I1559" s="1"/>
      <c r="J1559" s="1"/>
      <c r="K1559" s="1"/>
      <c r="L1559" s="1"/>
      <c r="M1559" s="1"/>
      <c r="N1559" s="1"/>
      <c r="O1559" s="1"/>
      <c r="P1559" s="1"/>
      <c r="Q1559" s="1"/>
      <c r="R1559" s="1"/>
      <c r="S1559" s="1"/>
      <c r="T1559" s="1"/>
    </row>
    <row r="1560" spans="1:20">
      <c r="A1560" s="1"/>
      <c r="B1560" s="1"/>
      <c r="C1560" s="1"/>
      <c r="D1560" s="1"/>
      <c r="E1560" s="1"/>
      <c r="F1560" s="1"/>
      <c r="G1560" s="1"/>
      <c r="H1560" s="1"/>
      <c r="I1560" s="1"/>
      <c r="J1560" s="1"/>
      <c r="K1560" s="1"/>
      <c r="L1560" s="1"/>
      <c r="M1560" s="1"/>
      <c r="N1560" s="1"/>
      <c r="O1560" s="1"/>
      <c r="P1560" s="1"/>
      <c r="Q1560" s="1"/>
      <c r="R1560" s="1"/>
      <c r="S1560" s="1"/>
      <c r="T1560" s="1"/>
    </row>
    <row r="1561" spans="1:20">
      <c r="A1561" s="1"/>
      <c r="B1561" s="1"/>
      <c r="C1561" s="1"/>
      <c r="D1561" s="1"/>
      <c r="E1561" s="1"/>
      <c r="F1561" s="1"/>
      <c r="G1561" s="1"/>
      <c r="H1561" s="1"/>
      <c r="I1561" s="1"/>
      <c r="J1561" s="1"/>
      <c r="K1561" s="1"/>
      <c r="L1561" s="1"/>
      <c r="M1561" s="1"/>
      <c r="N1561" s="1"/>
      <c r="O1561" s="1"/>
      <c r="P1561" s="1"/>
      <c r="Q1561" s="1"/>
      <c r="R1561" s="1"/>
      <c r="S1561" s="1"/>
      <c r="T1561" s="1"/>
    </row>
    <row r="1562" spans="1:20">
      <c r="A1562" s="1"/>
      <c r="B1562" s="1"/>
      <c r="C1562" s="1"/>
      <c r="D1562" s="1"/>
      <c r="E1562" s="1"/>
      <c r="F1562" s="1"/>
      <c r="G1562" s="1"/>
      <c r="H1562" s="1"/>
      <c r="I1562" s="1"/>
      <c r="J1562" s="1"/>
      <c r="K1562" s="1"/>
      <c r="L1562" s="1"/>
      <c r="M1562" s="1"/>
      <c r="N1562" s="1"/>
      <c r="O1562" s="1"/>
      <c r="P1562" s="1"/>
      <c r="Q1562" s="1"/>
      <c r="R1562" s="1"/>
      <c r="S1562" s="1"/>
      <c r="T1562" s="1"/>
    </row>
    <row r="1563" spans="1:20">
      <c r="A1563" s="1"/>
      <c r="B1563" s="1"/>
      <c r="C1563" s="1"/>
      <c r="D1563" s="1"/>
      <c r="E1563" s="1"/>
      <c r="F1563" s="1"/>
      <c r="G1563" s="1"/>
      <c r="H1563" s="1"/>
      <c r="I1563" s="1"/>
      <c r="J1563" s="1"/>
      <c r="K1563" s="1"/>
      <c r="L1563" s="1"/>
      <c r="M1563" s="1"/>
      <c r="N1563" s="1"/>
      <c r="O1563" s="1"/>
      <c r="P1563" s="1"/>
      <c r="Q1563" s="1"/>
      <c r="R1563" s="1"/>
      <c r="S1563" s="1"/>
      <c r="T1563" s="1"/>
    </row>
    <row r="1564" spans="1:20">
      <c r="A1564" s="1"/>
      <c r="B1564" s="1"/>
      <c r="C1564" s="1"/>
      <c r="D1564" s="1"/>
      <c r="E1564" s="1"/>
      <c r="F1564" s="1"/>
      <c r="G1564" s="1"/>
      <c r="H1564" s="1"/>
      <c r="I1564" s="1"/>
      <c r="J1564" s="1"/>
      <c r="K1564" s="1"/>
      <c r="L1564" s="1"/>
      <c r="M1564" s="1"/>
      <c r="N1564" s="1"/>
      <c r="O1564" s="1"/>
      <c r="P1564" s="1"/>
      <c r="Q1564" s="1"/>
      <c r="R1564" s="1"/>
      <c r="S1564" s="1"/>
      <c r="T1564" s="1"/>
    </row>
    <row r="1565" spans="1:20">
      <c r="A1565" s="1"/>
      <c r="B1565" s="1"/>
      <c r="C1565" s="1"/>
      <c r="D1565" s="1"/>
      <c r="E1565" s="1"/>
      <c r="F1565" s="1"/>
      <c r="G1565" s="1"/>
      <c r="H1565" s="1"/>
      <c r="I1565" s="1"/>
      <c r="J1565" s="1"/>
      <c r="K1565" s="1"/>
      <c r="L1565" s="1"/>
      <c r="M1565" s="1"/>
      <c r="N1565" s="1"/>
      <c r="O1565" s="1"/>
      <c r="P1565" s="1"/>
      <c r="Q1565" s="1"/>
      <c r="R1565" s="1"/>
      <c r="S1565" s="1"/>
      <c r="T1565" s="1"/>
    </row>
    <row r="1566" spans="1:20">
      <c r="A1566" s="1"/>
      <c r="B1566" s="1"/>
      <c r="C1566" s="1"/>
      <c r="D1566" s="1"/>
      <c r="E1566" s="1"/>
      <c r="F1566" s="1"/>
      <c r="G1566" s="1"/>
      <c r="H1566" s="1"/>
      <c r="I1566" s="1"/>
      <c r="J1566" s="1"/>
      <c r="K1566" s="1"/>
      <c r="L1566" s="1"/>
      <c r="M1566" s="1"/>
      <c r="N1566" s="1"/>
      <c r="O1566" s="1"/>
      <c r="P1566" s="1"/>
      <c r="Q1566" s="1"/>
      <c r="R1566" s="1"/>
      <c r="S1566" s="1"/>
      <c r="T1566" s="1"/>
    </row>
    <row r="1567" spans="1:20">
      <c r="A1567" s="1"/>
      <c r="B1567" s="1"/>
      <c r="C1567" s="1"/>
      <c r="D1567" s="1"/>
      <c r="E1567" s="1"/>
      <c r="F1567" s="1"/>
      <c r="G1567" s="1"/>
      <c r="H1567" s="1"/>
      <c r="I1567" s="1"/>
      <c r="J1567" s="1"/>
      <c r="K1567" s="1"/>
      <c r="L1567" s="1"/>
      <c r="M1567" s="1"/>
      <c r="N1567" s="1"/>
      <c r="O1567" s="1"/>
      <c r="P1567" s="1"/>
      <c r="Q1567" s="1"/>
      <c r="R1567" s="1"/>
      <c r="S1567" s="1"/>
      <c r="T1567" s="1"/>
    </row>
    <row r="1568" spans="1:20">
      <c r="A1568" s="1"/>
      <c r="B1568" s="1"/>
      <c r="C1568" s="1"/>
      <c r="D1568" s="1"/>
      <c r="E1568" s="1"/>
      <c r="F1568" s="1"/>
      <c r="G1568" s="1"/>
      <c r="H1568" s="1"/>
      <c r="I1568" s="1"/>
      <c r="J1568" s="1"/>
      <c r="K1568" s="1"/>
      <c r="L1568" s="1"/>
      <c r="M1568" s="1"/>
      <c r="N1568" s="1"/>
      <c r="O1568" s="1"/>
      <c r="P1568" s="1"/>
      <c r="Q1568" s="1"/>
      <c r="R1568" s="1"/>
      <c r="S1568" s="1"/>
      <c r="T1568" s="1"/>
    </row>
    <row r="1569" spans="1:20">
      <c r="A1569" s="1"/>
      <c r="B1569" s="1"/>
      <c r="C1569" s="1"/>
      <c r="D1569" s="1"/>
      <c r="E1569" s="1"/>
      <c r="F1569" s="1"/>
      <c r="G1569" s="1"/>
      <c r="H1569" s="1"/>
      <c r="I1569" s="1"/>
      <c r="J1569" s="1"/>
      <c r="K1569" s="1"/>
      <c r="L1569" s="1"/>
      <c r="M1569" s="1"/>
      <c r="N1569" s="1"/>
      <c r="O1569" s="1"/>
      <c r="P1569" s="1"/>
      <c r="Q1569" s="1"/>
      <c r="R1569" s="1"/>
      <c r="S1569" s="1"/>
      <c r="T1569" s="1"/>
    </row>
    <row r="1570" spans="1:20">
      <c r="A1570" s="1"/>
      <c r="B1570" s="1"/>
      <c r="C1570" s="1"/>
      <c r="D1570" s="1"/>
      <c r="E1570" s="1"/>
      <c r="F1570" s="1"/>
      <c r="G1570" s="1"/>
      <c r="H1570" s="1"/>
      <c r="I1570" s="1"/>
      <c r="J1570" s="1"/>
      <c r="K1570" s="1"/>
      <c r="L1570" s="1"/>
      <c r="M1570" s="1"/>
      <c r="N1570" s="1"/>
      <c r="O1570" s="1"/>
      <c r="P1570" s="1"/>
      <c r="Q1570" s="1"/>
      <c r="R1570" s="1"/>
      <c r="S1570" s="1"/>
      <c r="T1570" s="1"/>
    </row>
    <row r="1571" spans="1:20">
      <c r="A1571" s="1"/>
      <c r="B1571" s="1"/>
      <c r="C1571" s="1"/>
      <c r="D1571" s="1"/>
      <c r="E1571" s="1"/>
      <c r="F1571" s="1"/>
      <c r="G1571" s="1"/>
      <c r="H1571" s="1"/>
      <c r="I1571" s="1"/>
      <c r="J1571" s="1"/>
      <c r="K1571" s="1"/>
      <c r="L1571" s="1"/>
      <c r="M1571" s="1"/>
      <c r="N1571" s="1"/>
      <c r="O1571" s="1"/>
      <c r="P1571" s="1"/>
      <c r="Q1571" s="1"/>
      <c r="R1571" s="1"/>
      <c r="S1571" s="1"/>
      <c r="T1571" s="1"/>
    </row>
    <row r="1572" spans="1:20">
      <c r="A1572" s="1"/>
      <c r="B1572" s="1"/>
      <c r="C1572" s="1"/>
      <c r="D1572" s="1"/>
      <c r="E1572" s="1"/>
      <c r="F1572" s="1"/>
      <c r="G1572" s="1"/>
      <c r="H1572" s="1"/>
      <c r="I1572" s="1"/>
      <c r="J1572" s="1"/>
      <c r="K1572" s="1"/>
      <c r="L1572" s="1"/>
      <c r="M1572" s="1"/>
      <c r="N1572" s="1"/>
      <c r="O1572" s="1"/>
      <c r="P1572" s="1"/>
      <c r="Q1572" s="1"/>
      <c r="R1572" s="1"/>
      <c r="S1572" s="1"/>
      <c r="T1572" s="1"/>
    </row>
    <row r="1573" spans="1:20">
      <c r="A1573" s="1"/>
      <c r="B1573" s="1"/>
      <c r="C1573" s="1"/>
      <c r="D1573" s="1"/>
      <c r="E1573" s="1"/>
      <c r="F1573" s="1"/>
      <c r="G1573" s="1"/>
      <c r="H1573" s="1"/>
      <c r="I1573" s="1"/>
      <c r="J1573" s="1"/>
      <c r="K1573" s="1"/>
      <c r="L1573" s="1"/>
      <c r="M1573" s="1"/>
      <c r="N1573" s="1"/>
      <c r="O1573" s="1"/>
      <c r="P1573" s="1"/>
      <c r="Q1573" s="1"/>
      <c r="R1573" s="1"/>
      <c r="S1573" s="1"/>
      <c r="T1573" s="1"/>
    </row>
    <row r="1574" spans="1:20">
      <c r="A1574" s="1"/>
      <c r="B1574" s="1"/>
      <c r="C1574" s="1"/>
      <c r="D1574" s="1"/>
      <c r="E1574" s="1"/>
      <c r="F1574" s="1"/>
      <c r="G1574" s="1"/>
      <c r="H1574" s="1"/>
      <c r="I1574" s="1"/>
      <c r="J1574" s="1"/>
      <c r="K1574" s="1"/>
      <c r="L1574" s="1"/>
      <c r="M1574" s="1"/>
      <c r="N1574" s="1"/>
      <c r="O1574" s="1"/>
      <c r="P1574" s="1"/>
      <c r="Q1574" s="1"/>
      <c r="R1574" s="1"/>
      <c r="S1574" s="1"/>
      <c r="T1574" s="1"/>
    </row>
    <row r="1575" spans="1:20">
      <c r="A1575" s="1"/>
      <c r="B1575" s="1"/>
      <c r="C1575" s="1"/>
      <c r="D1575" s="1"/>
      <c r="E1575" s="1"/>
      <c r="F1575" s="1"/>
      <c r="G1575" s="1"/>
      <c r="H1575" s="1"/>
      <c r="I1575" s="1"/>
      <c r="J1575" s="1"/>
      <c r="K1575" s="1"/>
      <c r="L1575" s="1"/>
      <c r="M1575" s="1"/>
      <c r="N1575" s="1"/>
      <c r="O1575" s="1"/>
      <c r="P1575" s="1"/>
      <c r="Q1575" s="1"/>
      <c r="R1575" s="1"/>
      <c r="S1575" s="1"/>
      <c r="T1575" s="1"/>
    </row>
    <row r="1576" spans="1:20">
      <c r="A1576" s="1"/>
      <c r="B1576" s="1"/>
      <c r="C1576" s="1"/>
      <c r="D1576" s="1"/>
      <c r="E1576" s="1"/>
      <c r="F1576" s="1"/>
      <c r="G1576" s="1"/>
      <c r="H1576" s="1"/>
      <c r="I1576" s="1"/>
      <c r="J1576" s="1"/>
      <c r="K1576" s="1"/>
      <c r="L1576" s="1"/>
      <c r="M1576" s="1"/>
      <c r="N1576" s="1"/>
      <c r="O1576" s="1"/>
      <c r="P1576" s="1"/>
      <c r="Q1576" s="1"/>
      <c r="R1576" s="1"/>
      <c r="S1576" s="1"/>
      <c r="T1576" s="1"/>
    </row>
    <row r="1577" spans="1:20">
      <c r="A1577" s="1"/>
      <c r="B1577" s="1"/>
      <c r="C1577" s="1"/>
      <c r="D1577" s="1"/>
      <c r="E1577" s="1"/>
      <c r="F1577" s="1"/>
      <c r="G1577" s="1"/>
      <c r="H1577" s="1"/>
      <c r="I1577" s="1"/>
      <c r="J1577" s="1"/>
      <c r="K1577" s="1"/>
      <c r="L1577" s="1"/>
      <c r="M1577" s="1"/>
      <c r="N1577" s="1"/>
      <c r="O1577" s="1"/>
      <c r="P1577" s="1"/>
      <c r="Q1577" s="1"/>
      <c r="R1577" s="1"/>
      <c r="S1577" s="1"/>
      <c r="T1577" s="1"/>
    </row>
    <row r="1578" spans="1:20">
      <c r="A1578" s="1"/>
      <c r="B1578" s="1"/>
      <c r="C1578" s="1"/>
      <c r="D1578" s="1"/>
      <c r="E1578" s="1"/>
      <c r="F1578" s="1"/>
      <c r="G1578" s="1"/>
      <c r="H1578" s="1"/>
      <c r="I1578" s="1"/>
      <c r="J1578" s="1"/>
      <c r="K1578" s="1"/>
      <c r="L1578" s="1"/>
      <c r="M1578" s="1"/>
      <c r="N1578" s="1"/>
      <c r="O1578" s="1"/>
      <c r="P1578" s="1"/>
      <c r="Q1578" s="1"/>
      <c r="R1578" s="1"/>
      <c r="S1578" s="1"/>
      <c r="T1578" s="1"/>
    </row>
    <row r="1579" spans="1:20">
      <c r="A1579" s="1"/>
      <c r="B1579" s="1"/>
      <c r="C1579" s="1"/>
      <c r="D1579" s="1"/>
      <c r="E1579" s="1"/>
      <c r="F1579" s="1"/>
      <c r="G1579" s="1"/>
      <c r="H1579" s="1"/>
      <c r="I1579" s="1"/>
      <c r="J1579" s="1"/>
      <c r="K1579" s="1"/>
      <c r="L1579" s="1"/>
      <c r="M1579" s="1"/>
      <c r="N1579" s="1"/>
      <c r="O1579" s="1"/>
      <c r="P1579" s="1"/>
      <c r="Q1579" s="1"/>
      <c r="R1579" s="1"/>
      <c r="S1579" s="1"/>
      <c r="T1579" s="1"/>
    </row>
    <row r="1580" spans="1:20">
      <c r="A1580" s="1"/>
      <c r="B1580" s="1"/>
      <c r="C1580" s="1"/>
      <c r="D1580" s="1"/>
      <c r="E1580" s="1"/>
      <c r="F1580" s="1"/>
      <c r="G1580" s="1"/>
      <c r="H1580" s="1"/>
      <c r="I1580" s="1"/>
      <c r="J1580" s="1"/>
      <c r="K1580" s="1"/>
      <c r="L1580" s="1"/>
      <c r="M1580" s="1"/>
      <c r="N1580" s="1"/>
      <c r="O1580" s="1"/>
      <c r="P1580" s="1"/>
      <c r="Q1580" s="1"/>
      <c r="R1580" s="1"/>
      <c r="S1580" s="1"/>
      <c r="T1580" s="1"/>
    </row>
    <row r="1581" spans="1:20">
      <c r="A1581" s="1"/>
      <c r="B1581" s="1"/>
      <c r="C1581" s="1"/>
      <c r="D1581" s="1"/>
      <c r="E1581" s="1"/>
      <c r="F1581" s="1"/>
      <c r="G1581" s="1"/>
      <c r="H1581" s="1"/>
      <c r="I1581" s="1"/>
      <c r="J1581" s="1"/>
      <c r="K1581" s="1"/>
      <c r="L1581" s="1"/>
      <c r="M1581" s="1"/>
      <c r="N1581" s="1"/>
      <c r="O1581" s="1"/>
      <c r="P1581" s="1"/>
      <c r="Q1581" s="1"/>
      <c r="R1581" s="1"/>
      <c r="S1581" s="1"/>
      <c r="T1581" s="1"/>
    </row>
    <row r="1582" spans="1:20">
      <c r="A1582" s="1"/>
      <c r="B1582" s="1"/>
      <c r="C1582" s="1"/>
      <c r="D1582" s="1"/>
      <c r="E1582" s="1"/>
      <c r="F1582" s="1"/>
      <c r="G1582" s="1"/>
      <c r="H1582" s="1"/>
      <c r="I1582" s="1"/>
      <c r="J1582" s="1"/>
      <c r="K1582" s="1"/>
      <c r="L1582" s="1"/>
      <c r="M1582" s="1"/>
      <c r="N1582" s="1"/>
      <c r="O1582" s="1"/>
      <c r="P1582" s="1"/>
      <c r="Q1582" s="1"/>
      <c r="R1582" s="1"/>
      <c r="S1582" s="1"/>
      <c r="T1582" s="1"/>
    </row>
    <row r="1583" spans="1:20">
      <c r="A1583" s="1"/>
      <c r="B1583" s="1"/>
      <c r="C1583" s="1"/>
      <c r="D1583" s="1"/>
      <c r="E1583" s="1"/>
      <c r="F1583" s="1"/>
      <c r="G1583" s="1"/>
      <c r="H1583" s="1"/>
      <c r="I1583" s="1"/>
      <c r="J1583" s="1"/>
      <c r="K1583" s="1"/>
      <c r="L1583" s="1"/>
      <c r="M1583" s="1"/>
      <c r="N1583" s="1"/>
      <c r="O1583" s="1"/>
      <c r="P1583" s="1"/>
      <c r="Q1583" s="1"/>
      <c r="R1583" s="1"/>
      <c r="S1583" s="1"/>
      <c r="T1583" s="1"/>
    </row>
    <row r="1584" spans="1:20">
      <c r="A1584" s="1"/>
      <c r="B1584" s="1"/>
      <c r="C1584" s="1"/>
      <c r="D1584" s="1"/>
      <c r="E1584" s="1"/>
      <c r="F1584" s="1"/>
      <c r="G1584" s="1"/>
      <c r="H1584" s="1"/>
      <c r="I1584" s="1"/>
      <c r="J1584" s="1"/>
      <c r="K1584" s="1"/>
      <c r="L1584" s="1"/>
      <c r="M1584" s="1"/>
      <c r="N1584" s="1"/>
      <c r="O1584" s="1"/>
      <c r="P1584" s="1"/>
      <c r="Q1584" s="1"/>
      <c r="R1584" s="1"/>
      <c r="S1584" s="1"/>
      <c r="T1584" s="1"/>
    </row>
    <row r="1585" spans="1:20">
      <c r="A1585" s="1"/>
      <c r="B1585" s="1"/>
      <c r="C1585" s="1"/>
      <c r="D1585" s="1"/>
      <c r="E1585" s="1"/>
      <c r="F1585" s="1"/>
      <c r="G1585" s="1"/>
      <c r="H1585" s="1"/>
      <c r="I1585" s="1"/>
      <c r="J1585" s="1"/>
      <c r="K1585" s="1"/>
      <c r="L1585" s="1"/>
      <c r="M1585" s="1"/>
      <c r="N1585" s="1"/>
      <c r="O1585" s="1"/>
      <c r="P1585" s="1"/>
      <c r="Q1585" s="1"/>
      <c r="R1585" s="1"/>
      <c r="S1585" s="1"/>
      <c r="T1585" s="1"/>
    </row>
    <row r="1586" spans="1:20">
      <c r="A1586" s="1"/>
      <c r="B1586" s="1"/>
      <c r="C1586" s="1"/>
      <c r="D1586" s="1"/>
      <c r="E1586" s="1"/>
      <c r="F1586" s="1"/>
      <c r="G1586" s="1"/>
      <c r="H1586" s="1"/>
      <c r="I1586" s="1"/>
      <c r="J1586" s="1"/>
      <c r="K1586" s="1"/>
      <c r="L1586" s="1"/>
      <c r="M1586" s="1"/>
      <c r="N1586" s="1"/>
      <c r="O1586" s="1"/>
      <c r="P1586" s="1"/>
      <c r="Q1586" s="1"/>
      <c r="R1586" s="1"/>
      <c r="S1586" s="1"/>
      <c r="T1586" s="1"/>
    </row>
    <row r="1587" spans="1:20">
      <c r="A1587" s="1"/>
      <c r="B1587" s="1"/>
      <c r="C1587" s="1"/>
      <c r="D1587" s="1"/>
      <c r="E1587" s="1"/>
      <c r="F1587" s="1"/>
      <c r="G1587" s="1"/>
      <c r="H1587" s="1"/>
      <c r="I1587" s="1"/>
      <c r="J1587" s="1"/>
      <c r="K1587" s="1"/>
      <c r="L1587" s="1"/>
      <c r="M1587" s="1"/>
      <c r="N1587" s="1"/>
      <c r="O1587" s="1"/>
      <c r="P1587" s="1"/>
      <c r="Q1587" s="1"/>
      <c r="R1587" s="1"/>
      <c r="S1587" s="1"/>
      <c r="T1587" s="1"/>
    </row>
    <row r="1588" spans="1:20">
      <c r="A1588" s="1"/>
      <c r="B1588" s="1"/>
      <c r="C1588" s="1"/>
      <c r="D1588" s="1"/>
      <c r="E1588" s="1"/>
      <c r="F1588" s="1"/>
      <c r="G1588" s="1"/>
      <c r="H1588" s="1"/>
      <c r="I1588" s="1"/>
      <c r="J1588" s="1"/>
      <c r="K1588" s="1"/>
      <c r="L1588" s="1"/>
      <c r="M1588" s="1"/>
      <c r="N1588" s="1"/>
      <c r="O1588" s="1"/>
      <c r="P1588" s="1"/>
      <c r="Q1588" s="1"/>
      <c r="R1588" s="1"/>
      <c r="S1588" s="1"/>
      <c r="T1588" s="1"/>
    </row>
    <row r="1589" spans="1:20">
      <c r="A1589" s="1"/>
      <c r="B1589" s="1"/>
      <c r="C1589" s="1"/>
      <c r="D1589" s="1"/>
      <c r="E1589" s="1"/>
      <c r="F1589" s="1"/>
      <c r="G1589" s="1"/>
      <c r="H1589" s="1"/>
      <c r="I1589" s="1"/>
      <c r="J1589" s="1"/>
      <c r="K1589" s="1"/>
      <c r="L1589" s="1"/>
      <c r="M1589" s="1"/>
      <c r="N1589" s="1"/>
      <c r="O1589" s="1"/>
      <c r="P1589" s="1"/>
      <c r="Q1589" s="1"/>
      <c r="R1589" s="1"/>
      <c r="S1589" s="1"/>
      <c r="T1589" s="1"/>
    </row>
    <row r="1590" spans="1:20">
      <c r="A1590" s="1"/>
      <c r="B1590" s="1"/>
      <c r="C1590" s="1"/>
      <c r="D1590" s="1"/>
      <c r="E1590" s="1"/>
      <c r="F1590" s="1"/>
      <c r="G1590" s="1"/>
      <c r="H1590" s="1"/>
      <c r="I1590" s="1"/>
      <c r="J1590" s="1"/>
      <c r="K1590" s="1"/>
      <c r="L1590" s="1"/>
      <c r="M1590" s="1"/>
      <c r="N1590" s="1"/>
      <c r="O1590" s="1"/>
      <c r="P1590" s="1"/>
      <c r="Q1590" s="1"/>
      <c r="R1590" s="1"/>
      <c r="S1590" s="1"/>
      <c r="T1590" s="1"/>
    </row>
    <row r="1591" spans="1:20">
      <c r="A1591" s="1"/>
      <c r="B1591" s="1"/>
      <c r="C1591" s="1"/>
      <c r="D1591" s="1"/>
      <c r="E1591" s="1"/>
      <c r="F1591" s="1"/>
      <c r="G1591" s="1"/>
      <c r="H1591" s="1"/>
      <c r="I1591" s="1"/>
      <c r="J1591" s="1"/>
      <c r="K1591" s="1"/>
      <c r="L1591" s="1"/>
      <c r="M1591" s="1"/>
      <c r="N1591" s="1"/>
      <c r="O1591" s="1"/>
      <c r="P1591" s="1"/>
      <c r="Q1591" s="1"/>
      <c r="R1591" s="1"/>
      <c r="S1591" s="1"/>
      <c r="T1591" s="1"/>
    </row>
    <row r="1592" spans="1:20">
      <c r="A1592" s="1"/>
      <c r="B1592" s="1"/>
      <c r="C1592" s="1"/>
      <c r="D1592" s="1"/>
      <c r="E1592" s="1"/>
      <c r="F1592" s="1"/>
      <c r="G1592" s="1"/>
      <c r="H1592" s="1"/>
      <c r="I1592" s="1"/>
      <c r="J1592" s="1"/>
      <c r="K1592" s="1"/>
      <c r="L1592" s="1"/>
      <c r="M1592" s="1"/>
      <c r="N1592" s="1"/>
      <c r="O1592" s="1"/>
      <c r="P1592" s="1"/>
      <c r="Q1592" s="1"/>
      <c r="R1592" s="1"/>
      <c r="S1592" s="1"/>
      <c r="T1592" s="1"/>
    </row>
    <row r="1593" spans="1:20">
      <c r="A1593" s="1"/>
      <c r="B1593" s="1"/>
      <c r="C1593" s="1"/>
      <c r="D1593" s="1"/>
      <c r="E1593" s="1"/>
      <c r="F1593" s="1"/>
      <c r="G1593" s="1"/>
      <c r="H1593" s="1"/>
      <c r="I1593" s="1"/>
      <c r="J1593" s="1"/>
      <c r="K1593" s="1"/>
      <c r="L1593" s="1"/>
      <c r="M1593" s="1"/>
      <c r="N1593" s="1"/>
      <c r="O1593" s="1"/>
      <c r="P1593" s="1"/>
      <c r="Q1593" s="1"/>
      <c r="R1593" s="1"/>
      <c r="S1593" s="1"/>
      <c r="T1593" s="1"/>
    </row>
    <row r="1594" spans="1:20">
      <c r="A1594" s="1"/>
      <c r="B1594" s="1"/>
      <c r="C1594" s="1"/>
      <c r="D1594" s="1"/>
      <c r="E1594" s="1"/>
      <c r="F1594" s="1"/>
      <c r="G1594" s="1"/>
      <c r="H1594" s="1"/>
      <c r="I1594" s="1"/>
      <c r="J1594" s="1"/>
      <c r="K1594" s="1"/>
      <c r="L1594" s="1"/>
      <c r="M1594" s="1"/>
      <c r="N1594" s="1"/>
      <c r="O1594" s="1"/>
      <c r="P1594" s="1"/>
      <c r="Q1594" s="1"/>
      <c r="R1594" s="1"/>
      <c r="S1594" s="1"/>
      <c r="T1594" s="1"/>
    </row>
    <row r="1595" spans="1:20">
      <c r="A1595" s="1"/>
      <c r="B1595" s="1"/>
      <c r="C1595" s="1"/>
      <c r="D1595" s="1"/>
      <c r="E1595" s="1"/>
      <c r="F1595" s="1"/>
      <c r="G1595" s="1"/>
      <c r="H1595" s="1"/>
      <c r="I1595" s="1"/>
      <c r="J1595" s="1"/>
      <c r="K1595" s="1"/>
      <c r="L1595" s="1"/>
      <c r="M1595" s="1"/>
      <c r="N1595" s="1"/>
      <c r="O1595" s="1"/>
      <c r="P1595" s="1"/>
      <c r="Q1595" s="1"/>
      <c r="R1595" s="1"/>
      <c r="S1595" s="1"/>
      <c r="T1595" s="1"/>
    </row>
    <row r="1596" spans="1:20">
      <c r="A1596" s="1"/>
      <c r="B1596" s="1"/>
      <c r="C1596" s="1"/>
      <c r="D1596" s="1"/>
      <c r="E1596" s="1"/>
      <c r="F1596" s="1"/>
      <c r="G1596" s="1"/>
      <c r="H1596" s="1"/>
      <c r="I1596" s="1"/>
      <c r="J1596" s="1"/>
      <c r="K1596" s="1"/>
      <c r="L1596" s="1"/>
      <c r="M1596" s="1"/>
      <c r="N1596" s="1"/>
      <c r="O1596" s="1"/>
      <c r="P1596" s="1"/>
      <c r="Q1596" s="1"/>
      <c r="R1596" s="1"/>
      <c r="S1596" s="1"/>
      <c r="T1596" s="1"/>
    </row>
    <row r="1597" spans="1:20">
      <c r="A1597" s="1"/>
      <c r="B1597" s="1"/>
      <c r="C1597" s="1"/>
      <c r="D1597" s="1"/>
      <c r="E1597" s="1"/>
      <c r="F1597" s="1"/>
      <c r="G1597" s="1"/>
      <c r="H1597" s="1"/>
      <c r="I1597" s="1"/>
      <c r="J1597" s="1"/>
      <c r="K1597" s="1"/>
      <c r="L1597" s="1"/>
      <c r="M1597" s="1"/>
      <c r="N1597" s="1"/>
      <c r="O1597" s="1"/>
      <c r="P1597" s="1"/>
      <c r="Q1597" s="1"/>
      <c r="R1597" s="1"/>
      <c r="S1597" s="1"/>
      <c r="T1597" s="1"/>
    </row>
    <row r="1598" spans="1:20">
      <c r="A1598" s="1"/>
      <c r="B1598" s="1"/>
      <c r="C1598" s="1"/>
      <c r="D1598" s="1"/>
      <c r="E1598" s="1"/>
      <c r="F1598" s="1"/>
      <c r="G1598" s="1"/>
      <c r="H1598" s="1"/>
      <c r="I1598" s="1"/>
      <c r="J1598" s="1"/>
      <c r="K1598" s="1"/>
      <c r="L1598" s="1"/>
      <c r="M1598" s="1"/>
      <c r="N1598" s="1"/>
      <c r="O1598" s="1"/>
      <c r="P1598" s="1"/>
      <c r="Q1598" s="1"/>
      <c r="R1598" s="1"/>
      <c r="S1598" s="1"/>
      <c r="T1598" s="1"/>
    </row>
    <row r="1599" spans="1:20">
      <c r="A1599" s="1"/>
      <c r="B1599" s="1"/>
      <c r="C1599" s="1"/>
      <c r="D1599" s="1"/>
      <c r="E1599" s="1"/>
      <c r="F1599" s="1"/>
      <c r="G1599" s="1"/>
      <c r="H1599" s="1"/>
      <c r="I1599" s="1"/>
      <c r="J1599" s="1"/>
      <c r="K1599" s="1"/>
      <c r="L1599" s="1"/>
      <c r="M1599" s="1"/>
      <c r="N1599" s="1"/>
      <c r="O1599" s="1"/>
      <c r="P1599" s="1"/>
      <c r="Q1599" s="1"/>
      <c r="R1599" s="1"/>
      <c r="S1599" s="1"/>
      <c r="T1599" s="1"/>
    </row>
    <row r="1600" spans="1:20">
      <c r="A1600" s="1"/>
      <c r="B1600" s="1"/>
      <c r="C1600" s="1"/>
      <c r="D1600" s="1"/>
      <c r="E1600" s="1"/>
      <c r="F1600" s="1"/>
      <c r="G1600" s="1"/>
      <c r="H1600" s="1"/>
      <c r="I1600" s="1"/>
      <c r="J1600" s="1"/>
      <c r="K1600" s="1"/>
      <c r="L1600" s="1"/>
      <c r="M1600" s="1"/>
      <c r="N1600" s="1"/>
      <c r="O1600" s="1"/>
      <c r="P1600" s="1"/>
      <c r="Q1600" s="1"/>
      <c r="R1600" s="1"/>
      <c r="S1600" s="1"/>
      <c r="T1600" s="1"/>
    </row>
    <row r="1601" spans="1:20">
      <c r="A1601" s="1"/>
      <c r="B1601" s="1"/>
      <c r="C1601" s="1"/>
      <c r="D1601" s="1"/>
      <c r="E1601" s="1"/>
      <c r="F1601" s="1"/>
      <c r="G1601" s="1"/>
      <c r="H1601" s="1"/>
      <c r="I1601" s="1"/>
      <c r="J1601" s="1"/>
      <c r="K1601" s="1"/>
      <c r="L1601" s="1"/>
      <c r="M1601" s="1"/>
      <c r="N1601" s="1"/>
      <c r="O1601" s="1"/>
      <c r="P1601" s="1"/>
      <c r="Q1601" s="1"/>
      <c r="R1601" s="1"/>
      <c r="S1601" s="1"/>
      <c r="T1601" s="1"/>
    </row>
    <row r="1602" spans="1:20">
      <c r="A1602" s="1"/>
      <c r="B1602" s="1"/>
      <c r="C1602" s="1"/>
      <c r="D1602" s="1"/>
      <c r="E1602" s="1"/>
      <c r="F1602" s="1"/>
      <c r="G1602" s="1"/>
      <c r="H1602" s="1"/>
      <c r="I1602" s="1"/>
      <c r="J1602" s="1"/>
      <c r="K1602" s="1"/>
      <c r="L1602" s="1"/>
      <c r="M1602" s="1"/>
      <c r="N1602" s="1"/>
      <c r="O1602" s="1"/>
      <c r="P1602" s="1"/>
      <c r="Q1602" s="1"/>
      <c r="R1602" s="1"/>
      <c r="S1602" s="1"/>
      <c r="T1602" s="1"/>
    </row>
    <row r="1603" spans="1:20">
      <c r="A1603" s="1"/>
      <c r="B1603" s="1"/>
      <c r="C1603" s="1"/>
      <c r="D1603" s="1"/>
      <c r="E1603" s="1"/>
      <c r="F1603" s="1"/>
      <c r="G1603" s="1"/>
      <c r="H1603" s="1"/>
      <c r="I1603" s="1"/>
      <c r="J1603" s="1"/>
      <c r="K1603" s="1"/>
      <c r="L1603" s="1"/>
      <c r="M1603" s="1"/>
      <c r="N1603" s="1"/>
      <c r="O1603" s="1"/>
      <c r="P1603" s="1"/>
      <c r="Q1603" s="1"/>
      <c r="R1603" s="1"/>
      <c r="S1603" s="1"/>
      <c r="T1603" s="1"/>
    </row>
    <row r="1604" spans="1:20">
      <c r="A1604" s="1"/>
      <c r="B1604" s="1"/>
      <c r="C1604" s="1"/>
      <c r="D1604" s="1"/>
      <c r="E1604" s="1"/>
      <c r="F1604" s="1"/>
      <c r="G1604" s="1"/>
      <c r="H1604" s="1"/>
      <c r="I1604" s="1"/>
      <c r="J1604" s="1"/>
      <c r="K1604" s="1"/>
      <c r="L1604" s="1"/>
      <c r="M1604" s="1"/>
      <c r="N1604" s="1"/>
      <c r="O1604" s="1"/>
      <c r="P1604" s="1"/>
      <c r="Q1604" s="1"/>
      <c r="R1604" s="1"/>
      <c r="S1604" s="1"/>
      <c r="T1604" s="1"/>
    </row>
    <row r="1605" spans="1:20">
      <c r="A1605" s="1"/>
      <c r="B1605" s="1"/>
      <c r="C1605" s="1"/>
      <c r="D1605" s="1"/>
      <c r="E1605" s="1"/>
      <c r="F1605" s="1"/>
      <c r="G1605" s="1"/>
      <c r="H1605" s="1"/>
      <c r="I1605" s="1"/>
      <c r="J1605" s="1"/>
      <c r="K1605" s="1"/>
      <c r="L1605" s="1"/>
      <c r="M1605" s="1"/>
      <c r="N1605" s="1"/>
      <c r="O1605" s="1"/>
      <c r="P1605" s="1"/>
      <c r="Q1605" s="1"/>
      <c r="R1605" s="1"/>
      <c r="S1605" s="1"/>
      <c r="T1605" s="1"/>
    </row>
    <row r="1606" spans="1:20">
      <c r="A1606" s="1"/>
      <c r="B1606" s="1"/>
      <c r="C1606" s="1"/>
      <c r="D1606" s="1"/>
      <c r="E1606" s="1"/>
      <c r="F1606" s="1"/>
      <c r="G1606" s="1"/>
      <c r="H1606" s="1"/>
      <c r="I1606" s="1"/>
      <c r="J1606" s="1"/>
      <c r="K1606" s="1"/>
      <c r="L1606" s="1"/>
      <c r="M1606" s="1"/>
      <c r="N1606" s="1"/>
      <c r="O1606" s="1"/>
      <c r="P1606" s="1"/>
      <c r="Q1606" s="1"/>
      <c r="R1606" s="1"/>
      <c r="S1606" s="1"/>
      <c r="T1606" s="1"/>
    </row>
    <row r="1607" spans="1:20">
      <c r="A1607" s="1"/>
      <c r="B1607" s="1"/>
      <c r="C1607" s="1"/>
      <c r="D1607" s="1"/>
      <c r="E1607" s="1"/>
      <c r="F1607" s="1"/>
      <c r="G1607" s="1"/>
      <c r="H1607" s="1"/>
      <c r="I1607" s="1"/>
      <c r="J1607" s="1"/>
      <c r="K1607" s="1"/>
      <c r="L1607" s="1"/>
      <c r="M1607" s="1"/>
      <c r="N1607" s="1"/>
      <c r="O1607" s="1"/>
      <c r="P1607" s="1"/>
      <c r="Q1607" s="1"/>
      <c r="R1607" s="1"/>
      <c r="S1607" s="1"/>
      <c r="T1607" s="1"/>
    </row>
    <row r="1608" spans="1:20">
      <c r="A1608" s="1"/>
      <c r="B1608" s="1"/>
      <c r="C1608" s="1"/>
      <c r="D1608" s="1"/>
      <c r="E1608" s="1"/>
      <c r="F1608" s="1"/>
      <c r="G1608" s="1"/>
      <c r="H1608" s="1"/>
      <c r="I1608" s="1"/>
      <c r="J1608" s="1"/>
      <c r="K1608" s="1"/>
      <c r="L1608" s="1"/>
      <c r="M1608" s="1"/>
      <c r="N1608" s="1"/>
      <c r="O1608" s="1"/>
      <c r="P1608" s="1"/>
      <c r="Q1608" s="1"/>
      <c r="R1608" s="1"/>
      <c r="S1608" s="1"/>
      <c r="T1608" s="1"/>
    </row>
    <row r="1609" spans="1:20">
      <c r="A1609" s="1"/>
      <c r="B1609" s="1"/>
      <c r="C1609" s="1"/>
      <c r="D1609" s="1"/>
      <c r="E1609" s="1"/>
      <c r="F1609" s="1"/>
      <c r="G1609" s="1"/>
      <c r="H1609" s="1"/>
      <c r="I1609" s="1"/>
      <c r="J1609" s="1"/>
      <c r="K1609" s="1"/>
      <c r="L1609" s="1"/>
      <c r="M1609" s="1"/>
      <c r="N1609" s="1"/>
      <c r="O1609" s="1"/>
      <c r="P1609" s="1"/>
      <c r="Q1609" s="1"/>
      <c r="R1609" s="1"/>
      <c r="S1609" s="1"/>
      <c r="T1609" s="1"/>
    </row>
    <row r="1610" spans="1:20">
      <c r="A1610" s="1"/>
      <c r="B1610" s="1"/>
      <c r="C1610" s="1"/>
      <c r="D1610" s="1"/>
      <c r="E1610" s="1"/>
      <c r="F1610" s="1"/>
      <c r="G1610" s="1"/>
      <c r="H1610" s="1"/>
      <c r="I1610" s="1"/>
      <c r="J1610" s="1"/>
      <c r="K1610" s="1"/>
      <c r="L1610" s="1"/>
      <c r="M1610" s="1"/>
      <c r="N1610" s="1"/>
      <c r="O1610" s="1"/>
      <c r="P1610" s="1"/>
      <c r="Q1610" s="1"/>
      <c r="R1610" s="1"/>
      <c r="S1610" s="1"/>
      <c r="T1610" s="1"/>
    </row>
    <row r="1611" spans="1:20">
      <c r="A1611" s="1"/>
      <c r="B1611" s="1"/>
      <c r="C1611" s="1"/>
      <c r="D1611" s="1"/>
      <c r="E1611" s="1"/>
      <c r="F1611" s="1"/>
      <c r="G1611" s="1"/>
      <c r="H1611" s="1"/>
      <c r="I1611" s="1"/>
      <c r="J1611" s="1"/>
      <c r="K1611" s="1"/>
      <c r="L1611" s="1"/>
      <c r="M1611" s="1"/>
      <c r="N1611" s="1"/>
      <c r="O1611" s="1"/>
      <c r="P1611" s="1"/>
      <c r="Q1611" s="1"/>
      <c r="R1611" s="1"/>
      <c r="S1611" s="1"/>
      <c r="T1611" s="1"/>
    </row>
    <row r="1612" spans="1:20">
      <c r="A1612" s="1"/>
      <c r="B1612" s="1"/>
      <c r="C1612" s="1"/>
      <c r="D1612" s="1"/>
      <c r="E1612" s="1"/>
      <c r="F1612" s="1"/>
      <c r="G1612" s="1"/>
      <c r="H1612" s="1"/>
      <c r="I1612" s="1"/>
      <c r="J1612" s="1"/>
      <c r="K1612" s="1"/>
      <c r="L1612" s="1"/>
      <c r="M1612" s="1"/>
      <c r="N1612" s="1"/>
      <c r="O1612" s="1"/>
      <c r="P1612" s="1"/>
      <c r="Q1612" s="1"/>
      <c r="R1612" s="1"/>
      <c r="S1612" s="1"/>
      <c r="T1612" s="1"/>
    </row>
    <row r="1613" spans="1:20">
      <c r="A1613" s="1"/>
      <c r="B1613" s="1"/>
      <c r="C1613" s="1"/>
      <c r="D1613" s="1"/>
      <c r="E1613" s="1"/>
      <c r="F1613" s="1"/>
      <c r="G1613" s="1"/>
      <c r="H1613" s="1"/>
      <c r="I1613" s="1"/>
      <c r="J1613" s="1"/>
      <c r="K1613" s="1"/>
      <c r="L1613" s="1"/>
      <c r="M1613" s="1"/>
      <c r="N1613" s="1"/>
      <c r="O1613" s="1"/>
      <c r="P1613" s="1"/>
      <c r="Q1613" s="1"/>
      <c r="R1613" s="1"/>
      <c r="S1613" s="1"/>
      <c r="T1613" s="1"/>
    </row>
    <row r="1614" spans="1:20">
      <c r="A1614" s="1"/>
      <c r="B1614" s="1"/>
      <c r="C1614" s="1"/>
      <c r="D1614" s="1"/>
      <c r="E1614" s="1"/>
      <c r="F1614" s="1"/>
      <c r="G1614" s="1"/>
      <c r="H1614" s="1"/>
      <c r="I1614" s="1"/>
      <c r="J1614" s="1"/>
      <c r="K1614" s="1"/>
      <c r="L1614" s="1"/>
      <c r="M1614" s="1"/>
      <c r="N1614" s="1"/>
      <c r="O1614" s="1"/>
      <c r="P1614" s="1"/>
      <c r="Q1614" s="1"/>
      <c r="R1614" s="1"/>
      <c r="S1614" s="1"/>
      <c r="T1614" s="1"/>
    </row>
    <row r="1615" spans="1:20">
      <c r="A1615" s="1"/>
      <c r="B1615" s="1"/>
      <c r="C1615" s="1"/>
      <c r="D1615" s="1"/>
      <c r="E1615" s="1"/>
      <c r="F1615" s="1"/>
      <c r="G1615" s="1"/>
      <c r="H1615" s="1"/>
      <c r="I1615" s="1"/>
      <c r="J1615" s="1"/>
      <c r="K1615" s="1"/>
      <c r="L1615" s="1"/>
      <c r="M1615" s="1"/>
      <c r="N1615" s="1"/>
      <c r="O1615" s="1"/>
      <c r="P1615" s="1"/>
      <c r="Q1615" s="1"/>
      <c r="R1615" s="1"/>
      <c r="S1615" s="1"/>
      <c r="T1615" s="1"/>
    </row>
    <row r="1616" spans="1:20">
      <c r="A1616" s="1"/>
      <c r="B1616" s="1"/>
      <c r="C1616" s="1"/>
      <c r="D1616" s="1"/>
      <c r="E1616" s="1"/>
      <c r="F1616" s="1"/>
      <c r="G1616" s="1"/>
      <c r="H1616" s="1"/>
      <c r="I1616" s="1"/>
      <c r="J1616" s="1"/>
      <c r="K1616" s="1"/>
      <c r="L1616" s="1"/>
      <c r="M1616" s="1"/>
      <c r="N1616" s="1"/>
      <c r="O1616" s="1"/>
      <c r="P1616" s="1"/>
      <c r="Q1616" s="1"/>
      <c r="R1616" s="1"/>
      <c r="S1616" s="1"/>
      <c r="T1616" s="1"/>
    </row>
    <row r="1617" spans="1:20">
      <c r="A1617" s="1"/>
      <c r="B1617" s="1"/>
      <c r="C1617" s="1"/>
      <c r="D1617" s="1"/>
      <c r="E1617" s="1"/>
      <c r="F1617" s="1"/>
      <c r="G1617" s="1"/>
      <c r="H1617" s="1"/>
      <c r="I1617" s="1"/>
      <c r="J1617" s="1"/>
      <c r="K1617" s="1"/>
      <c r="L1617" s="1"/>
      <c r="M1617" s="1"/>
      <c r="N1617" s="1"/>
      <c r="O1617" s="1"/>
      <c r="P1617" s="1"/>
      <c r="Q1617" s="1"/>
      <c r="R1617" s="1"/>
      <c r="S1617" s="1"/>
      <c r="T1617" s="1"/>
    </row>
    <row r="1618" spans="1:20">
      <c r="A1618" s="1"/>
      <c r="B1618" s="1"/>
      <c r="C1618" s="1"/>
      <c r="D1618" s="1"/>
      <c r="E1618" s="1"/>
      <c r="F1618" s="1"/>
      <c r="G1618" s="1"/>
      <c r="H1618" s="1"/>
      <c r="I1618" s="1"/>
      <c r="J1618" s="1"/>
      <c r="K1618" s="1"/>
      <c r="L1618" s="1"/>
      <c r="M1618" s="1"/>
      <c r="N1618" s="1"/>
      <c r="O1618" s="1"/>
      <c r="P1618" s="1"/>
      <c r="Q1618" s="1"/>
      <c r="R1618" s="1"/>
      <c r="S1618" s="1"/>
      <c r="T1618" s="1"/>
    </row>
    <row r="1619" spans="1:20">
      <c r="A1619" s="1"/>
      <c r="B1619" s="1"/>
      <c r="C1619" s="1"/>
      <c r="D1619" s="1"/>
      <c r="E1619" s="1"/>
      <c r="F1619" s="1"/>
      <c r="G1619" s="1"/>
      <c r="H1619" s="1"/>
      <c r="I1619" s="1"/>
      <c r="J1619" s="1"/>
      <c r="K1619" s="1"/>
      <c r="L1619" s="1"/>
      <c r="M1619" s="1"/>
      <c r="N1619" s="1"/>
      <c r="O1619" s="1"/>
      <c r="P1619" s="1"/>
      <c r="Q1619" s="1"/>
      <c r="R1619" s="1"/>
      <c r="S1619" s="1"/>
      <c r="T1619" s="1"/>
    </row>
    <row r="1620" spans="1:20">
      <c r="A1620" s="1"/>
      <c r="B1620" s="1"/>
      <c r="C1620" s="1"/>
      <c r="D1620" s="1"/>
      <c r="E1620" s="1"/>
      <c r="F1620" s="1"/>
      <c r="G1620" s="1"/>
      <c r="H1620" s="1"/>
      <c r="I1620" s="1"/>
      <c r="J1620" s="1"/>
      <c r="K1620" s="1"/>
      <c r="L1620" s="1"/>
      <c r="M1620" s="1"/>
      <c r="N1620" s="1"/>
      <c r="O1620" s="1"/>
      <c r="P1620" s="1"/>
      <c r="Q1620" s="1"/>
      <c r="R1620" s="1"/>
      <c r="S1620" s="1"/>
      <c r="T1620" s="1"/>
    </row>
    <row r="1621" spans="1:20">
      <c r="A1621" s="1"/>
      <c r="B1621" s="1"/>
      <c r="C1621" s="1"/>
      <c r="D1621" s="1"/>
      <c r="E1621" s="1"/>
      <c r="F1621" s="1"/>
      <c r="G1621" s="1"/>
      <c r="H1621" s="1"/>
      <c r="I1621" s="1"/>
      <c r="J1621" s="1"/>
      <c r="K1621" s="1"/>
      <c r="L1621" s="1"/>
      <c r="M1621" s="1"/>
      <c r="N1621" s="1"/>
      <c r="O1621" s="1"/>
      <c r="P1621" s="1"/>
      <c r="Q1621" s="1"/>
      <c r="R1621" s="1"/>
      <c r="S1621" s="1"/>
      <c r="T1621" s="1"/>
    </row>
    <row r="1622" spans="1:20">
      <c r="A1622" s="1"/>
      <c r="B1622" s="1"/>
      <c r="C1622" s="1"/>
      <c r="D1622" s="1"/>
      <c r="E1622" s="1"/>
      <c r="F1622" s="1"/>
      <c r="G1622" s="1"/>
      <c r="H1622" s="1"/>
      <c r="I1622" s="1"/>
      <c r="J1622" s="1"/>
      <c r="K1622" s="1"/>
      <c r="L1622" s="1"/>
      <c r="M1622" s="1"/>
      <c r="N1622" s="1"/>
      <c r="O1622" s="1"/>
      <c r="P1622" s="1"/>
      <c r="Q1622" s="1"/>
      <c r="R1622" s="1"/>
      <c r="S1622" s="1"/>
      <c r="T1622" s="1"/>
    </row>
    <row r="1623" spans="1:20">
      <c r="A1623" s="1"/>
      <c r="B1623" s="1"/>
      <c r="C1623" s="1"/>
      <c r="D1623" s="1"/>
      <c r="E1623" s="1"/>
      <c r="F1623" s="1"/>
      <c r="G1623" s="1"/>
      <c r="H1623" s="1"/>
      <c r="I1623" s="1"/>
      <c r="J1623" s="1"/>
      <c r="K1623" s="1"/>
      <c r="L1623" s="1"/>
      <c r="M1623" s="1"/>
      <c r="N1623" s="1"/>
      <c r="O1623" s="1"/>
      <c r="P1623" s="1"/>
      <c r="Q1623" s="1"/>
      <c r="R1623" s="1"/>
      <c r="S1623" s="1"/>
      <c r="T1623" s="1"/>
    </row>
    <row r="1624" spans="1:20">
      <c r="A1624" s="1"/>
      <c r="B1624" s="1"/>
      <c r="C1624" s="1"/>
      <c r="D1624" s="1"/>
      <c r="E1624" s="1"/>
      <c r="F1624" s="1"/>
      <c r="G1624" s="1"/>
      <c r="H1624" s="1"/>
      <c r="I1624" s="1"/>
      <c r="J1624" s="1"/>
      <c r="K1624" s="1"/>
      <c r="L1624" s="1"/>
      <c r="M1624" s="1"/>
      <c r="N1624" s="1"/>
      <c r="O1624" s="1"/>
      <c r="P1624" s="1"/>
      <c r="Q1624" s="1"/>
      <c r="R1624" s="1"/>
      <c r="S1624" s="1"/>
      <c r="T1624" s="1"/>
    </row>
    <row r="1625" spans="1:20">
      <c r="A1625" s="1"/>
      <c r="B1625" s="1"/>
      <c r="C1625" s="1"/>
      <c r="D1625" s="1"/>
      <c r="E1625" s="1"/>
      <c r="F1625" s="1"/>
      <c r="G1625" s="1"/>
      <c r="H1625" s="1"/>
      <c r="I1625" s="1"/>
      <c r="J1625" s="1"/>
      <c r="K1625" s="1"/>
      <c r="L1625" s="1"/>
      <c r="M1625" s="1"/>
      <c r="N1625" s="1"/>
      <c r="O1625" s="1"/>
      <c r="P1625" s="1"/>
      <c r="Q1625" s="1"/>
      <c r="R1625" s="1"/>
      <c r="S1625" s="1"/>
      <c r="T1625" s="1"/>
    </row>
    <row r="1626" spans="1:20">
      <c r="A1626" s="1"/>
      <c r="B1626" s="1"/>
      <c r="C1626" s="1"/>
      <c r="D1626" s="1"/>
      <c r="E1626" s="1"/>
      <c r="F1626" s="1"/>
      <c r="G1626" s="1"/>
      <c r="H1626" s="1"/>
      <c r="I1626" s="1"/>
      <c r="J1626" s="1"/>
      <c r="K1626" s="1"/>
      <c r="L1626" s="1"/>
      <c r="M1626" s="1"/>
      <c r="N1626" s="1"/>
      <c r="O1626" s="1"/>
      <c r="P1626" s="1"/>
      <c r="Q1626" s="1"/>
      <c r="R1626" s="1"/>
      <c r="S1626" s="1"/>
      <c r="T1626" s="1"/>
    </row>
    <row r="1627" spans="1:20">
      <c r="A1627" s="1"/>
      <c r="B1627" s="1"/>
      <c r="C1627" s="1"/>
      <c r="D1627" s="1"/>
      <c r="E1627" s="1"/>
      <c r="F1627" s="1"/>
      <c r="G1627" s="1"/>
      <c r="H1627" s="1"/>
      <c r="I1627" s="1"/>
      <c r="J1627" s="1"/>
      <c r="K1627" s="1"/>
      <c r="L1627" s="1"/>
      <c r="M1627" s="1"/>
      <c r="N1627" s="1"/>
      <c r="O1627" s="1"/>
      <c r="P1627" s="1"/>
      <c r="Q1627" s="1"/>
      <c r="R1627" s="1"/>
      <c r="S1627" s="1"/>
      <c r="T1627" s="1"/>
    </row>
    <row r="1628" spans="1:20">
      <c r="A1628" s="1"/>
      <c r="B1628" s="1"/>
      <c r="C1628" s="1"/>
      <c r="D1628" s="1"/>
      <c r="E1628" s="1"/>
      <c r="F1628" s="1"/>
      <c r="G1628" s="1"/>
      <c r="H1628" s="1"/>
      <c r="I1628" s="1"/>
      <c r="J1628" s="1"/>
      <c r="K1628" s="1"/>
      <c r="L1628" s="1"/>
      <c r="M1628" s="1"/>
      <c r="N1628" s="1"/>
      <c r="O1628" s="1"/>
      <c r="P1628" s="1"/>
      <c r="Q1628" s="1"/>
      <c r="R1628" s="1"/>
      <c r="S1628" s="1"/>
      <c r="T1628" s="1"/>
    </row>
    <row r="1629" spans="1:20">
      <c r="A1629" s="1"/>
      <c r="B1629" s="1"/>
      <c r="C1629" s="1"/>
      <c r="D1629" s="1"/>
      <c r="E1629" s="1"/>
      <c r="F1629" s="1"/>
      <c r="G1629" s="1"/>
      <c r="H1629" s="1"/>
      <c r="I1629" s="1"/>
      <c r="J1629" s="1"/>
      <c r="K1629" s="1"/>
      <c r="L1629" s="1"/>
      <c r="M1629" s="1"/>
      <c r="N1629" s="1"/>
      <c r="O1629" s="1"/>
      <c r="P1629" s="1"/>
      <c r="Q1629" s="1"/>
      <c r="R1629" s="1"/>
      <c r="S1629" s="1"/>
      <c r="T1629" s="1"/>
    </row>
    <row r="1630" spans="1:20">
      <c r="A1630" s="1"/>
      <c r="B1630" s="1"/>
      <c r="C1630" s="1"/>
      <c r="D1630" s="1"/>
      <c r="E1630" s="1"/>
      <c r="F1630" s="1"/>
      <c r="G1630" s="1"/>
      <c r="H1630" s="1"/>
      <c r="I1630" s="1"/>
      <c r="J1630" s="1"/>
      <c r="K1630" s="1"/>
      <c r="L1630" s="1"/>
      <c r="M1630" s="1"/>
      <c r="N1630" s="1"/>
      <c r="O1630" s="1"/>
      <c r="P1630" s="1"/>
      <c r="Q1630" s="1"/>
      <c r="R1630" s="1"/>
      <c r="S1630" s="1"/>
      <c r="T1630" s="1"/>
    </row>
    <row r="1631" spans="1:20">
      <c r="A1631" s="1"/>
      <c r="B1631" s="1"/>
      <c r="C1631" s="1"/>
      <c r="D1631" s="1"/>
      <c r="E1631" s="1"/>
      <c r="F1631" s="1"/>
      <c r="G1631" s="1"/>
      <c r="H1631" s="1"/>
      <c r="I1631" s="1"/>
      <c r="J1631" s="1"/>
      <c r="K1631" s="1"/>
      <c r="L1631" s="1"/>
      <c r="M1631" s="1"/>
      <c r="N1631" s="1"/>
      <c r="O1631" s="1"/>
      <c r="P1631" s="1"/>
      <c r="Q1631" s="1"/>
      <c r="R1631" s="1"/>
      <c r="S1631" s="1"/>
      <c r="T1631" s="1"/>
    </row>
    <row r="1632" spans="1:20">
      <c r="A1632" s="1"/>
      <c r="B1632" s="1"/>
      <c r="C1632" s="1"/>
      <c r="D1632" s="1"/>
      <c r="E1632" s="1"/>
      <c r="F1632" s="1"/>
      <c r="G1632" s="1"/>
      <c r="H1632" s="1"/>
      <c r="I1632" s="1"/>
      <c r="J1632" s="1"/>
      <c r="K1632" s="1"/>
      <c r="L1632" s="1"/>
      <c r="M1632" s="1"/>
      <c r="N1632" s="1"/>
      <c r="O1632" s="1"/>
      <c r="P1632" s="1"/>
      <c r="Q1632" s="1"/>
      <c r="R1632" s="1"/>
      <c r="S1632" s="1"/>
      <c r="T1632" s="1"/>
    </row>
    <row r="1633" spans="1:20">
      <c r="A1633" s="1"/>
      <c r="B1633" s="1"/>
      <c r="C1633" s="1"/>
      <c r="D1633" s="1"/>
      <c r="E1633" s="1"/>
      <c r="F1633" s="1"/>
      <c r="G1633" s="1"/>
      <c r="H1633" s="1"/>
      <c r="I1633" s="1"/>
      <c r="J1633" s="1"/>
      <c r="K1633" s="1"/>
      <c r="L1633" s="1"/>
      <c r="M1633" s="1"/>
      <c r="N1633" s="1"/>
      <c r="O1633" s="1"/>
      <c r="P1633" s="1"/>
      <c r="Q1633" s="1"/>
      <c r="R1633" s="1"/>
      <c r="S1633" s="1"/>
      <c r="T1633" s="1"/>
    </row>
    <row r="1634" spans="1:20">
      <c r="A1634" s="1"/>
      <c r="B1634" s="1"/>
      <c r="C1634" s="1"/>
      <c r="D1634" s="1"/>
      <c r="E1634" s="1"/>
      <c r="F1634" s="1"/>
      <c r="G1634" s="1"/>
      <c r="H1634" s="1"/>
      <c r="I1634" s="1"/>
      <c r="J1634" s="1"/>
      <c r="K1634" s="1"/>
      <c r="L1634" s="1"/>
      <c r="M1634" s="1"/>
      <c r="N1634" s="1"/>
      <c r="O1634" s="1"/>
      <c r="P1634" s="1"/>
      <c r="Q1634" s="1"/>
      <c r="R1634" s="1"/>
      <c r="S1634" s="1"/>
      <c r="T1634" s="1"/>
    </row>
    <row r="1635" spans="1:20">
      <c r="A1635" s="1"/>
      <c r="B1635" s="1"/>
      <c r="C1635" s="1"/>
      <c r="D1635" s="1"/>
      <c r="E1635" s="1"/>
      <c r="F1635" s="1"/>
      <c r="G1635" s="1"/>
      <c r="H1635" s="1"/>
      <c r="I1635" s="1"/>
      <c r="J1635" s="1"/>
      <c r="K1635" s="1"/>
      <c r="L1635" s="1"/>
      <c r="M1635" s="1"/>
      <c r="N1635" s="1"/>
      <c r="O1635" s="1"/>
      <c r="P1635" s="1"/>
      <c r="Q1635" s="1"/>
      <c r="R1635" s="1"/>
      <c r="S1635" s="1"/>
      <c r="T1635" s="1"/>
    </row>
    <row r="1636" spans="1:20">
      <c r="A1636" s="1"/>
      <c r="B1636" s="1"/>
      <c r="C1636" s="1"/>
      <c r="D1636" s="1"/>
      <c r="E1636" s="1"/>
      <c r="F1636" s="1"/>
      <c r="G1636" s="1"/>
      <c r="H1636" s="1"/>
      <c r="I1636" s="1"/>
      <c r="J1636" s="1"/>
      <c r="K1636" s="1"/>
      <c r="L1636" s="1"/>
      <c r="M1636" s="1"/>
      <c r="N1636" s="1"/>
      <c r="O1636" s="1"/>
      <c r="P1636" s="1"/>
      <c r="Q1636" s="1"/>
      <c r="R1636" s="1"/>
      <c r="S1636" s="1"/>
      <c r="T1636" s="1"/>
    </row>
    <row r="1637" spans="1:20">
      <c r="A1637" s="1"/>
      <c r="B1637" s="1"/>
      <c r="C1637" s="1"/>
      <c r="D1637" s="1"/>
      <c r="E1637" s="1"/>
      <c r="F1637" s="1"/>
      <c r="G1637" s="1"/>
      <c r="H1637" s="1"/>
      <c r="I1637" s="1"/>
      <c r="J1637" s="1"/>
      <c r="K1637" s="1"/>
      <c r="L1637" s="1"/>
      <c r="M1637" s="1"/>
      <c r="N1637" s="1"/>
      <c r="O1637" s="1"/>
      <c r="P1637" s="1"/>
      <c r="Q1637" s="1"/>
      <c r="R1637" s="1"/>
      <c r="S1637" s="1"/>
      <c r="T1637" s="1"/>
    </row>
    <row r="1638" spans="1:20">
      <c r="A1638" s="1"/>
      <c r="B1638" s="1"/>
      <c r="C1638" s="1"/>
      <c r="D1638" s="1"/>
      <c r="E1638" s="1"/>
      <c r="F1638" s="1"/>
      <c r="G1638" s="1"/>
      <c r="H1638" s="1"/>
      <c r="I1638" s="1"/>
      <c r="J1638" s="1"/>
      <c r="K1638" s="1"/>
      <c r="L1638" s="1"/>
      <c r="M1638" s="1"/>
      <c r="N1638" s="1"/>
      <c r="O1638" s="1"/>
      <c r="P1638" s="1"/>
      <c r="Q1638" s="1"/>
      <c r="R1638" s="1"/>
      <c r="S1638" s="1"/>
      <c r="T1638" s="1"/>
    </row>
    <row r="1639" spans="1:20">
      <c r="A1639" s="1"/>
      <c r="B1639" s="1"/>
      <c r="C1639" s="1"/>
      <c r="D1639" s="1"/>
      <c r="E1639" s="1"/>
      <c r="F1639" s="1"/>
      <c r="G1639" s="1"/>
      <c r="H1639" s="1"/>
      <c r="I1639" s="1"/>
      <c r="J1639" s="1"/>
      <c r="K1639" s="1"/>
      <c r="L1639" s="1"/>
      <c r="M1639" s="1"/>
      <c r="N1639" s="1"/>
      <c r="O1639" s="1"/>
      <c r="P1639" s="1"/>
      <c r="Q1639" s="1"/>
      <c r="R1639" s="1"/>
      <c r="S1639" s="1"/>
      <c r="T1639" s="1"/>
    </row>
    <row r="1640" spans="1:20">
      <c r="A1640" s="1"/>
      <c r="B1640" s="1"/>
      <c r="C1640" s="1"/>
      <c r="D1640" s="1"/>
      <c r="E1640" s="1"/>
      <c r="F1640" s="1"/>
      <c r="G1640" s="1"/>
      <c r="H1640" s="1"/>
      <c r="I1640" s="1"/>
      <c r="J1640" s="1"/>
      <c r="K1640" s="1"/>
      <c r="L1640" s="1"/>
      <c r="M1640" s="1"/>
      <c r="N1640" s="1"/>
      <c r="O1640" s="1"/>
      <c r="P1640" s="1"/>
      <c r="Q1640" s="1"/>
      <c r="R1640" s="1"/>
      <c r="S1640" s="1"/>
      <c r="T1640" s="1"/>
    </row>
    <row r="1641" spans="1:20">
      <c r="A1641" s="1"/>
      <c r="B1641" s="1"/>
      <c r="C1641" s="1"/>
      <c r="D1641" s="1"/>
      <c r="E1641" s="1"/>
      <c r="F1641" s="1"/>
      <c r="G1641" s="1"/>
      <c r="H1641" s="1"/>
      <c r="I1641" s="1"/>
      <c r="J1641" s="1"/>
      <c r="K1641" s="1"/>
      <c r="L1641" s="1"/>
      <c r="M1641" s="1"/>
      <c r="N1641" s="1"/>
      <c r="O1641" s="1"/>
      <c r="P1641" s="1"/>
      <c r="Q1641" s="1"/>
      <c r="R1641" s="1"/>
      <c r="S1641" s="1"/>
      <c r="T1641" s="1"/>
    </row>
    <row r="1642" spans="1:20">
      <c r="A1642" s="1"/>
      <c r="B1642" s="1"/>
      <c r="C1642" s="1"/>
      <c r="D1642" s="1"/>
      <c r="E1642" s="1"/>
      <c r="F1642" s="1"/>
      <c r="G1642" s="1"/>
      <c r="H1642" s="1"/>
      <c r="I1642" s="1"/>
      <c r="J1642" s="1"/>
      <c r="K1642" s="1"/>
      <c r="L1642" s="1"/>
      <c r="M1642" s="1"/>
      <c r="N1642" s="1"/>
      <c r="O1642" s="1"/>
      <c r="P1642" s="1"/>
      <c r="Q1642" s="1"/>
      <c r="R1642" s="1"/>
      <c r="S1642" s="1"/>
      <c r="T1642" s="1"/>
    </row>
    <row r="1643" spans="1:20">
      <c r="A1643" s="1"/>
      <c r="B1643" s="1"/>
      <c r="C1643" s="1"/>
      <c r="D1643" s="1"/>
      <c r="E1643" s="1"/>
      <c r="F1643" s="1"/>
      <c r="G1643" s="1"/>
      <c r="H1643" s="1"/>
      <c r="I1643" s="1"/>
      <c r="J1643" s="1"/>
      <c r="K1643" s="1"/>
      <c r="L1643" s="1"/>
      <c r="M1643" s="1"/>
      <c r="N1643" s="1"/>
      <c r="O1643" s="1"/>
      <c r="P1643" s="1"/>
      <c r="Q1643" s="1"/>
      <c r="R1643" s="1"/>
      <c r="S1643" s="1"/>
      <c r="T1643" s="1"/>
    </row>
    <row r="1644" spans="1:20">
      <c r="A1644" s="1"/>
      <c r="B1644" s="1"/>
      <c r="C1644" s="1"/>
      <c r="D1644" s="1"/>
      <c r="E1644" s="1"/>
      <c r="F1644" s="1"/>
      <c r="G1644" s="1"/>
      <c r="H1644" s="1"/>
      <c r="I1644" s="1"/>
      <c r="J1644" s="1"/>
      <c r="K1644" s="1"/>
      <c r="L1644" s="1"/>
      <c r="M1644" s="1"/>
      <c r="N1644" s="1"/>
      <c r="O1644" s="1"/>
      <c r="P1644" s="1"/>
      <c r="Q1644" s="1"/>
      <c r="R1644" s="1"/>
      <c r="S1644" s="1"/>
      <c r="T1644" s="1"/>
    </row>
    <row r="1645" spans="1:20">
      <c r="A1645" s="1"/>
      <c r="B1645" s="1"/>
      <c r="C1645" s="1"/>
      <c r="D1645" s="1"/>
      <c r="E1645" s="1"/>
      <c r="F1645" s="1"/>
      <c r="G1645" s="1"/>
      <c r="H1645" s="1"/>
      <c r="I1645" s="1"/>
      <c r="J1645" s="1"/>
      <c r="K1645" s="1"/>
      <c r="L1645" s="1"/>
      <c r="M1645" s="1"/>
      <c r="N1645" s="1"/>
      <c r="O1645" s="1"/>
      <c r="P1645" s="1"/>
      <c r="Q1645" s="1"/>
      <c r="R1645" s="1"/>
      <c r="S1645" s="1"/>
      <c r="T1645" s="1"/>
    </row>
    <row r="1646" spans="1:20">
      <c r="A1646" s="1"/>
      <c r="B1646" s="1"/>
      <c r="C1646" s="1"/>
      <c r="D1646" s="1"/>
      <c r="E1646" s="1"/>
      <c r="F1646" s="1"/>
      <c r="G1646" s="1"/>
      <c r="H1646" s="1"/>
      <c r="I1646" s="1"/>
      <c r="J1646" s="1"/>
      <c r="K1646" s="1"/>
      <c r="L1646" s="1"/>
      <c r="M1646" s="1"/>
      <c r="N1646" s="1"/>
      <c r="O1646" s="1"/>
      <c r="P1646" s="1"/>
      <c r="Q1646" s="1"/>
      <c r="R1646" s="1"/>
      <c r="S1646" s="1"/>
      <c r="T1646" s="1"/>
    </row>
    <row r="1647" spans="1:20">
      <c r="A1647" s="1"/>
      <c r="B1647" s="1"/>
      <c r="C1647" s="1"/>
      <c r="D1647" s="1"/>
      <c r="E1647" s="1"/>
      <c r="F1647" s="1"/>
      <c r="G1647" s="1"/>
      <c r="H1647" s="1"/>
      <c r="I1647" s="1"/>
      <c r="J1647" s="1"/>
      <c r="K1647" s="1"/>
      <c r="L1647" s="1"/>
      <c r="M1647" s="1"/>
      <c r="N1647" s="1"/>
      <c r="O1647" s="1"/>
      <c r="P1647" s="1"/>
      <c r="Q1647" s="1"/>
      <c r="R1647" s="1"/>
      <c r="S1647" s="1"/>
      <c r="T1647" s="1"/>
    </row>
    <row r="1648" spans="1:20">
      <c r="A1648" s="1"/>
      <c r="B1648" s="1"/>
      <c r="C1648" s="1"/>
      <c r="D1648" s="1"/>
      <c r="E1648" s="1"/>
      <c r="F1648" s="1"/>
      <c r="G1648" s="1"/>
      <c r="H1648" s="1"/>
      <c r="I1648" s="1"/>
      <c r="J1648" s="1"/>
      <c r="K1648" s="1"/>
      <c r="L1648" s="1"/>
      <c r="M1648" s="1"/>
      <c r="N1648" s="1"/>
      <c r="O1648" s="1"/>
      <c r="P1648" s="1"/>
      <c r="Q1648" s="1"/>
      <c r="R1648" s="1"/>
      <c r="S1648" s="1"/>
      <c r="T1648" s="1"/>
    </row>
    <row r="1649" spans="1:20">
      <c r="A1649" s="1"/>
      <c r="B1649" s="1"/>
      <c r="C1649" s="1"/>
      <c r="D1649" s="1"/>
      <c r="E1649" s="1"/>
      <c r="F1649" s="1"/>
      <c r="G1649" s="1"/>
      <c r="H1649" s="1"/>
      <c r="I1649" s="1"/>
      <c r="J1649" s="1"/>
      <c r="K1649" s="1"/>
      <c r="L1649" s="1"/>
      <c r="M1649" s="1"/>
      <c r="N1649" s="1"/>
      <c r="O1649" s="1"/>
      <c r="P1649" s="1"/>
      <c r="Q1649" s="1"/>
      <c r="R1649" s="1"/>
      <c r="S1649" s="1"/>
      <c r="T1649" s="1"/>
    </row>
    <row r="1650" spans="1:20">
      <c r="A1650" s="1"/>
      <c r="B1650" s="1"/>
      <c r="C1650" s="1"/>
      <c r="D1650" s="1"/>
      <c r="E1650" s="1"/>
      <c r="F1650" s="1"/>
      <c r="G1650" s="1"/>
      <c r="H1650" s="1"/>
      <c r="I1650" s="1"/>
      <c r="J1650" s="1"/>
      <c r="K1650" s="1"/>
      <c r="L1650" s="1"/>
      <c r="M1650" s="1"/>
      <c r="N1650" s="1"/>
      <c r="O1650" s="1"/>
      <c r="P1650" s="1"/>
      <c r="Q1650" s="1"/>
      <c r="R1650" s="1"/>
      <c r="S1650" s="1"/>
      <c r="T1650" s="1"/>
    </row>
    <row r="1651" spans="1:20">
      <c r="A1651" s="1"/>
      <c r="B1651" s="1"/>
      <c r="C1651" s="1"/>
      <c r="D1651" s="1"/>
      <c r="E1651" s="1"/>
      <c r="F1651" s="1"/>
      <c r="G1651" s="1"/>
      <c r="H1651" s="1"/>
      <c r="I1651" s="1"/>
      <c r="J1651" s="1"/>
      <c r="K1651" s="1"/>
      <c r="L1651" s="1"/>
      <c r="M1651" s="1"/>
      <c r="N1651" s="1"/>
      <c r="O1651" s="1"/>
      <c r="P1651" s="1"/>
      <c r="Q1651" s="1"/>
      <c r="R1651" s="1"/>
      <c r="S1651" s="1"/>
      <c r="T1651" s="1"/>
    </row>
    <row r="1652" spans="1:20">
      <c r="A1652" s="1"/>
      <c r="B1652" s="1"/>
      <c r="C1652" s="1"/>
      <c r="D1652" s="1"/>
      <c r="E1652" s="1"/>
      <c r="F1652" s="1"/>
      <c r="G1652" s="1"/>
      <c r="H1652" s="1"/>
      <c r="I1652" s="1"/>
      <c r="J1652" s="1"/>
      <c r="K1652" s="1"/>
      <c r="L1652" s="1"/>
      <c r="M1652" s="1"/>
      <c r="N1652" s="1"/>
      <c r="O1652" s="1"/>
      <c r="P1652" s="1"/>
      <c r="Q1652" s="1"/>
      <c r="R1652" s="1"/>
      <c r="S1652" s="1"/>
      <c r="T1652" s="1"/>
    </row>
    <row r="1653" spans="1:20">
      <c r="A1653" s="1"/>
      <c r="B1653" s="1"/>
      <c r="C1653" s="1"/>
      <c r="D1653" s="1"/>
      <c r="E1653" s="1"/>
      <c r="F1653" s="1"/>
      <c r="G1653" s="1"/>
      <c r="H1653" s="1"/>
      <c r="I1653" s="1"/>
      <c r="J1653" s="1"/>
      <c r="K1653" s="1"/>
      <c r="L1653" s="1"/>
      <c r="M1653" s="1"/>
      <c r="N1653" s="1"/>
      <c r="O1653" s="1"/>
      <c r="P1653" s="1"/>
      <c r="Q1653" s="1"/>
      <c r="R1653" s="1"/>
      <c r="S1653" s="1"/>
      <c r="T1653" s="1"/>
    </row>
    <row r="1654" spans="1:20">
      <c r="A1654" s="1"/>
      <c r="B1654" s="1"/>
      <c r="C1654" s="1"/>
      <c r="D1654" s="1"/>
      <c r="E1654" s="1"/>
      <c r="F1654" s="1"/>
      <c r="G1654" s="1"/>
      <c r="H1654" s="1"/>
      <c r="I1654" s="1"/>
      <c r="J1654" s="1"/>
      <c r="K1654" s="1"/>
      <c r="L1654" s="1"/>
      <c r="M1654" s="1"/>
      <c r="N1654" s="1"/>
      <c r="O1654" s="1"/>
      <c r="P1654" s="1"/>
      <c r="Q1654" s="1"/>
      <c r="R1654" s="1"/>
      <c r="S1654" s="1"/>
      <c r="T1654" s="1"/>
    </row>
    <row r="1655" spans="1:20">
      <c r="A1655" s="1"/>
      <c r="B1655" s="1"/>
      <c r="C1655" s="1"/>
      <c r="D1655" s="1"/>
      <c r="E1655" s="1"/>
      <c r="F1655" s="1"/>
      <c r="G1655" s="1"/>
      <c r="H1655" s="1"/>
      <c r="I1655" s="1"/>
      <c r="J1655" s="1"/>
      <c r="K1655" s="1"/>
      <c r="L1655" s="1"/>
      <c r="M1655" s="1"/>
      <c r="N1655" s="1"/>
      <c r="O1655" s="1"/>
      <c r="P1655" s="1"/>
      <c r="Q1655" s="1"/>
      <c r="R1655" s="1"/>
      <c r="S1655" s="1"/>
      <c r="T1655" s="1"/>
    </row>
    <row r="1656" spans="1:20">
      <c r="A1656" s="1"/>
      <c r="B1656" s="1"/>
      <c r="C1656" s="1"/>
      <c r="D1656" s="1"/>
      <c r="E1656" s="1"/>
      <c r="F1656" s="1"/>
      <c r="G1656" s="1"/>
      <c r="H1656" s="1"/>
      <c r="I1656" s="1"/>
      <c r="J1656" s="1"/>
      <c r="K1656" s="1"/>
      <c r="L1656" s="1"/>
      <c r="M1656" s="1"/>
      <c r="N1656" s="1"/>
      <c r="O1656" s="1"/>
      <c r="P1656" s="1"/>
      <c r="Q1656" s="1"/>
      <c r="R1656" s="1"/>
      <c r="S1656" s="1"/>
      <c r="T1656" s="1"/>
    </row>
    <row r="1657" spans="1:20">
      <c r="A1657" s="1"/>
      <c r="B1657" s="1"/>
      <c r="C1657" s="1"/>
      <c r="D1657" s="1"/>
      <c r="E1657" s="1"/>
      <c r="F1657" s="1"/>
      <c r="G1657" s="1"/>
      <c r="H1657" s="1"/>
      <c r="I1657" s="1"/>
      <c r="J1657" s="1"/>
      <c r="K1657" s="1"/>
      <c r="L1657" s="1"/>
      <c r="M1657" s="1"/>
      <c r="N1657" s="1"/>
      <c r="O1657" s="1"/>
      <c r="P1657" s="1"/>
      <c r="Q1657" s="1"/>
      <c r="R1657" s="1"/>
      <c r="S1657" s="1"/>
      <c r="T1657" s="1"/>
    </row>
    <row r="1658" spans="1:20">
      <c r="A1658" s="1"/>
      <c r="B1658" s="1"/>
      <c r="C1658" s="1"/>
      <c r="D1658" s="1"/>
      <c r="E1658" s="1"/>
      <c r="F1658" s="1"/>
      <c r="G1658" s="1"/>
      <c r="H1658" s="1"/>
      <c r="I1658" s="1"/>
      <c r="J1658" s="1"/>
      <c r="K1658" s="1"/>
      <c r="L1658" s="1"/>
      <c r="M1658" s="1"/>
      <c r="N1658" s="1"/>
      <c r="O1658" s="1"/>
      <c r="P1658" s="1"/>
      <c r="Q1658" s="1"/>
      <c r="R1658" s="1"/>
      <c r="S1658" s="1"/>
      <c r="T1658" s="1"/>
    </row>
    <row r="1659" spans="1:20">
      <c r="A1659" s="1"/>
      <c r="B1659" s="1"/>
      <c r="C1659" s="1"/>
      <c r="D1659" s="1"/>
      <c r="E1659" s="1"/>
      <c r="F1659" s="1"/>
      <c r="G1659" s="1"/>
      <c r="H1659" s="1"/>
      <c r="I1659" s="1"/>
      <c r="J1659" s="1"/>
      <c r="K1659" s="1"/>
      <c r="L1659" s="1"/>
      <c r="M1659" s="1"/>
      <c r="N1659" s="1"/>
      <c r="O1659" s="1"/>
      <c r="P1659" s="1"/>
      <c r="Q1659" s="1"/>
      <c r="R1659" s="1"/>
      <c r="S1659" s="1"/>
      <c r="T1659" s="1"/>
    </row>
    <row r="1660" spans="1:20">
      <c r="A1660" s="1"/>
      <c r="B1660" s="1"/>
      <c r="C1660" s="1"/>
      <c r="D1660" s="1"/>
      <c r="E1660" s="1"/>
      <c r="F1660" s="1"/>
      <c r="G1660" s="1"/>
      <c r="H1660" s="1"/>
      <c r="I1660" s="1"/>
      <c r="J1660" s="1"/>
      <c r="K1660" s="1"/>
      <c r="L1660" s="1"/>
      <c r="M1660" s="1"/>
      <c r="N1660" s="1"/>
      <c r="O1660" s="1"/>
      <c r="P1660" s="1"/>
      <c r="Q1660" s="1"/>
      <c r="R1660" s="1"/>
      <c r="S1660" s="1"/>
      <c r="T1660" s="1"/>
    </row>
    <row r="1661" spans="1:20">
      <c r="A1661" s="1"/>
      <c r="B1661" s="1"/>
      <c r="C1661" s="1"/>
      <c r="D1661" s="1"/>
      <c r="E1661" s="1"/>
      <c r="F1661" s="1"/>
      <c r="G1661" s="1"/>
      <c r="H1661" s="1"/>
      <c r="I1661" s="1"/>
      <c r="J1661" s="1"/>
      <c r="K1661" s="1"/>
      <c r="L1661" s="1"/>
      <c r="M1661" s="1"/>
      <c r="N1661" s="1"/>
      <c r="O1661" s="1"/>
      <c r="P1661" s="1"/>
      <c r="Q1661" s="1"/>
      <c r="R1661" s="1"/>
      <c r="S1661" s="1"/>
      <c r="T1661" s="1"/>
    </row>
    <row r="1662" spans="1:20">
      <c r="A1662" s="1"/>
      <c r="B1662" s="1"/>
      <c r="C1662" s="1"/>
      <c r="D1662" s="1"/>
      <c r="E1662" s="1"/>
      <c r="F1662" s="1"/>
      <c r="G1662" s="1"/>
      <c r="H1662" s="1"/>
      <c r="I1662" s="1"/>
      <c r="J1662" s="1"/>
      <c r="K1662" s="1"/>
      <c r="L1662" s="1"/>
      <c r="M1662" s="1"/>
      <c r="N1662" s="1"/>
      <c r="O1662" s="1"/>
      <c r="P1662" s="1"/>
      <c r="Q1662" s="1"/>
      <c r="R1662" s="1"/>
      <c r="S1662" s="1"/>
      <c r="T1662" s="1"/>
    </row>
    <row r="1663" spans="1:20">
      <c r="A1663" s="1"/>
      <c r="B1663" s="1"/>
      <c r="C1663" s="1"/>
      <c r="D1663" s="1"/>
      <c r="E1663" s="1"/>
      <c r="F1663" s="1"/>
      <c r="G1663" s="1"/>
      <c r="H1663" s="1"/>
      <c r="I1663" s="1"/>
      <c r="J1663" s="1"/>
      <c r="K1663" s="1"/>
      <c r="L1663" s="1"/>
      <c r="M1663" s="1"/>
      <c r="N1663" s="1"/>
      <c r="O1663" s="1"/>
      <c r="P1663" s="1"/>
      <c r="Q1663" s="1"/>
      <c r="R1663" s="1"/>
      <c r="S1663" s="1"/>
      <c r="T1663" s="1"/>
    </row>
    <row r="1664" spans="1:20">
      <c r="A1664" s="1"/>
      <c r="B1664" s="1"/>
      <c r="C1664" s="1"/>
      <c r="D1664" s="1"/>
      <c r="E1664" s="1"/>
      <c r="F1664" s="1"/>
      <c r="G1664" s="1"/>
      <c r="H1664" s="1"/>
      <c r="I1664" s="1"/>
      <c r="J1664" s="1"/>
      <c r="K1664" s="1"/>
      <c r="L1664" s="1"/>
      <c r="M1664" s="1"/>
      <c r="N1664" s="1"/>
      <c r="O1664" s="1"/>
      <c r="P1664" s="1"/>
      <c r="Q1664" s="1"/>
      <c r="R1664" s="1"/>
      <c r="S1664" s="1"/>
      <c r="T1664" s="1"/>
    </row>
    <row r="1665" spans="1:20">
      <c r="A1665" s="1"/>
      <c r="B1665" s="1"/>
      <c r="C1665" s="1"/>
      <c r="D1665" s="1"/>
      <c r="E1665" s="1"/>
      <c r="F1665" s="1"/>
      <c r="G1665" s="1"/>
      <c r="H1665" s="1"/>
      <c r="I1665" s="1"/>
      <c r="J1665" s="1"/>
      <c r="K1665" s="1"/>
      <c r="L1665" s="1"/>
      <c r="M1665" s="1"/>
      <c r="N1665" s="1"/>
      <c r="O1665" s="1"/>
      <c r="P1665" s="1"/>
      <c r="Q1665" s="1"/>
      <c r="R1665" s="1"/>
      <c r="S1665" s="1"/>
      <c r="T1665" s="1"/>
    </row>
    <row r="1666" spans="1:20">
      <c r="A1666" s="1"/>
      <c r="B1666" s="1"/>
      <c r="C1666" s="1"/>
      <c r="D1666" s="1"/>
      <c r="E1666" s="1"/>
      <c r="F1666" s="1"/>
      <c r="G1666" s="1"/>
      <c r="H1666" s="1"/>
      <c r="I1666" s="1"/>
      <c r="J1666" s="1"/>
      <c r="K1666" s="1"/>
      <c r="L1666" s="1"/>
      <c r="M1666" s="1"/>
      <c r="N1666" s="1"/>
      <c r="O1666" s="1"/>
      <c r="P1666" s="1"/>
      <c r="Q1666" s="1"/>
      <c r="R1666" s="1"/>
      <c r="S1666" s="1"/>
      <c r="T1666" s="1"/>
    </row>
    <row r="1667" spans="1:20">
      <c r="A1667" s="1"/>
      <c r="B1667" s="1"/>
      <c r="C1667" s="1"/>
      <c r="D1667" s="1"/>
      <c r="E1667" s="1"/>
      <c r="F1667" s="1"/>
      <c r="G1667" s="1"/>
      <c r="H1667" s="1"/>
      <c r="I1667" s="1"/>
      <c r="J1667" s="1"/>
      <c r="K1667" s="1"/>
      <c r="L1667" s="1"/>
      <c r="M1667" s="1"/>
      <c r="N1667" s="1"/>
      <c r="O1667" s="1"/>
      <c r="P1667" s="1"/>
      <c r="Q1667" s="1"/>
      <c r="R1667" s="1"/>
      <c r="S1667" s="1"/>
      <c r="T1667" s="1"/>
    </row>
    <row r="1668" spans="1:20">
      <c r="A1668" s="1"/>
      <c r="B1668" s="1"/>
      <c r="C1668" s="1"/>
      <c r="D1668" s="1"/>
      <c r="E1668" s="1"/>
      <c r="F1668" s="1"/>
      <c r="G1668" s="1"/>
      <c r="H1668" s="1"/>
      <c r="I1668" s="1"/>
      <c r="J1668" s="1"/>
      <c r="K1668" s="1"/>
      <c r="L1668" s="1"/>
      <c r="M1668" s="1"/>
      <c r="N1668" s="1"/>
      <c r="O1668" s="1"/>
      <c r="P1668" s="1"/>
      <c r="Q1668" s="1"/>
      <c r="R1668" s="1"/>
      <c r="S1668" s="1"/>
      <c r="T1668" s="1"/>
    </row>
    <row r="1669" spans="1:20">
      <c r="A1669" s="1"/>
      <c r="B1669" s="1"/>
      <c r="C1669" s="1"/>
      <c r="D1669" s="1"/>
      <c r="E1669" s="1"/>
      <c r="F1669" s="1"/>
      <c r="G1669" s="1"/>
      <c r="H1669" s="1"/>
      <c r="I1669" s="1"/>
      <c r="J1669" s="1"/>
      <c r="K1669" s="1"/>
      <c r="L1669" s="1"/>
      <c r="M1669" s="1"/>
      <c r="N1669" s="1"/>
      <c r="O1669" s="1"/>
      <c r="P1669" s="1"/>
      <c r="Q1669" s="1"/>
      <c r="R1669" s="1"/>
      <c r="S1669" s="1"/>
      <c r="T1669" s="1"/>
    </row>
    <row r="1670" spans="1:20">
      <c r="A1670" s="1"/>
      <c r="B1670" s="1"/>
      <c r="C1670" s="1"/>
      <c r="D1670" s="1"/>
      <c r="E1670" s="1"/>
      <c r="F1670" s="1"/>
      <c r="G1670" s="1"/>
      <c r="H1670" s="1"/>
      <c r="I1670" s="1"/>
      <c r="J1670" s="1"/>
      <c r="K1670" s="1"/>
      <c r="L1670" s="1"/>
      <c r="M1670" s="1"/>
      <c r="N1670" s="1"/>
      <c r="O1670" s="1"/>
      <c r="P1670" s="1"/>
      <c r="Q1670" s="1"/>
      <c r="R1670" s="1"/>
      <c r="S1670" s="1"/>
      <c r="T1670" s="1"/>
    </row>
    <row r="1671" spans="1:20">
      <c r="A1671" s="1"/>
      <c r="B1671" s="1"/>
      <c r="C1671" s="1"/>
      <c r="D1671" s="1"/>
      <c r="E1671" s="1"/>
      <c r="F1671" s="1"/>
      <c r="G1671" s="1"/>
      <c r="H1671" s="1"/>
      <c r="I1671" s="1"/>
      <c r="J1671" s="1"/>
      <c r="K1671" s="1"/>
      <c r="L1671" s="1"/>
      <c r="M1671" s="1"/>
      <c r="N1671" s="1"/>
      <c r="O1671" s="1"/>
      <c r="P1671" s="1"/>
      <c r="Q1671" s="1"/>
      <c r="R1671" s="1"/>
      <c r="S1671" s="1"/>
      <c r="T1671" s="1"/>
    </row>
    <row r="1672" spans="1:20">
      <c r="A1672" s="1"/>
      <c r="B1672" s="1"/>
      <c r="C1672" s="1"/>
      <c r="D1672" s="1"/>
      <c r="E1672" s="1"/>
      <c r="F1672" s="1"/>
      <c r="G1672" s="1"/>
      <c r="H1672" s="1"/>
      <c r="I1672" s="1"/>
      <c r="J1672" s="1"/>
      <c r="K1672" s="1"/>
      <c r="L1672" s="1"/>
      <c r="M1672" s="1"/>
      <c r="N1672" s="1"/>
      <c r="O1672" s="1"/>
      <c r="P1672" s="1"/>
      <c r="Q1672" s="1"/>
      <c r="R1672" s="1"/>
      <c r="S1672" s="1"/>
      <c r="T1672" s="1"/>
    </row>
    <row r="1673" spans="1:20">
      <c r="A1673" s="1"/>
      <c r="B1673" s="1"/>
      <c r="C1673" s="1"/>
      <c r="D1673" s="1"/>
      <c r="E1673" s="1"/>
      <c r="F1673" s="1"/>
      <c r="G1673" s="1"/>
      <c r="H1673" s="1"/>
      <c r="I1673" s="1"/>
      <c r="J1673" s="1"/>
      <c r="K1673" s="1"/>
      <c r="L1673" s="1"/>
      <c r="M1673" s="1"/>
      <c r="N1673" s="1"/>
      <c r="O1673" s="1"/>
      <c r="P1673" s="1"/>
      <c r="Q1673" s="1"/>
      <c r="R1673" s="1"/>
      <c r="S1673" s="1"/>
      <c r="T1673" s="1"/>
    </row>
    <row r="1674" spans="1:20">
      <c r="A1674" s="1"/>
      <c r="B1674" s="1"/>
      <c r="C1674" s="1"/>
      <c r="D1674" s="1"/>
      <c r="E1674" s="1"/>
      <c r="F1674" s="1"/>
      <c r="G1674" s="1"/>
      <c r="H1674" s="1"/>
      <c r="I1674" s="1"/>
      <c r="J1674" s="1"/>
      <c r="K1674" s="1"/>
      <c r="L1674" s="1"/>
      <c r="M1674" s="1"/>
      <c r="N1674" s="1"/>
      <c r="O1674" s="1"/>
      <c r="P1674" s="1"/>
      <c r="Q1674" s="1"/>
      <c r="R1674" s="1"/>
      <c r="S1674" s="1"/>
      <c r="T1674" s="1"/>
    </row>
    <row r="1675" spans="1:20">
      <c r="A1675" s="1"/>
      <c r="B1675" s="1"/>
      <c r="C1675" s="1"/>
      <c r="D1675" s="1"/>
      <c r="E1675" s="1"/>
      <c r="F1675" s="1"/>
      <c r="G1675" s="1"/>
      <c r="H1675" s="1"/>
      <c r="I1675" s="1"/>
      <c r="J1675" s="1"/>
      <c r="K1675" s="1"/>
      <c r="L1675" s="1"/>
      <c r="M1675" s="1"/>
      <c r="N1675" s="1"/>
      <c r="O1675" s="1"/>
      <c r="P1675" s="1"/>
      <c r="Q1675" s="1"/>
      <c r="R1675" s="1"/>
      <c r="S1675" s="1"/>
      <c r="T1675" s="1"/>
    </row>
    <row r="1676" spans="1:20">
      <c r="A1676" s="1"/>
      <c r="B1676" s="1"/>
      <c r="C1676" s="1"/>
      <c r="D1676" s="1"/>
      <c r="E1676" s="1"/>
      <c r="F1676" s="1"/>
      <c r="G1676" s="1"/>
      <c r="H1676" s="1"/>
      <c r="I1676" s="1"/>
      <c r="J1676" s="1"/>
      <c r="K1676" s="1"/>
      <c r="L1676" s="1"/>
      <c r="M1676" s="1"/>
      <c r="N1676" s="1"/>
      <c r="O1676" s="1"/>
      <c r="P1676" s="1"/>
      <c r="Q1676" s="1"/>
      <c r="R1676" s="1"/>
      <c r="S1676" s="1"/>
      <c r="T1676" s="1"/>
    </row>
    <row r="1677" spans="1:20">
      <c r="A1677" s="1"/>
      <c r="B1677" s="1"/>
      <c r="C1677" s="1"/>
      <c r="D1677" s="1"/>
      <c r="E1677" s="1"/>
      <c r="F1677" s="1"/>
      <c r="G1677" s="1"/>
      <c r="H1677" s="1"/>
      <c r="I1677" s="1"/>
      <c r="J1677" s="1"/>
      <c r="K1677" s="1"/>
      <c r="L1677" s="1"/>
      <c r="M1677" s="1"/>
      <c r="N1677" s="1"/>
      <c r="O1677" s="1"/>
      <c r="P1677" s="1"/>
      <c r="Q1677" s="1"/>
      <c r="R1677" s="1"/>
      <c r="S1677" s="1"/>
      <c r="T1677" s="1"/>
    </row>
    <row r="1678" spans="1:20">
      <c r="A1678" s="1"/>
      <c r="B1678" s="1"/>
      <c r="C1678" s="1"/>
      <c r="D1678" s="1"/>
      <c r="E1678" s="1"/>
      <c r="F1678" s="1"/>
      <c r="G1678" s="1"/>
      <c r="H1678" s="1"/>
      <c r="I1678" s="1"/>
      <c r="J1678" s="1"/>
      <c r="K1678" s="1"/>
      <c r="L1678" s="1"/>
      <c r="M1678" s="1"/>
      <c r="N1678" s="1"/>
      <c r="O1678" s="1"/>
      <c r="P1678" s="1"/>
      <c r="Q1678" s="1"/>
      <c r="R1678" s="1"/>
      <c r="S1678" s="1"/>
      <c r="T1678" s="1"/>
    </row>
    <row r="1679" spans="1:20">
      <c r="A1679" s="1"/>
      <c r="B1679" s="1"/>
      <c r="C1679" s="1"/>
      <c r="D1679" s="1"/>
      <c r="E1679" s="1"/>
      <c r="F1679" s="1"/>
      <c r="G1679" s="1"/>
      <c r="H1679" s="1"/>
      <c r="I1679" s="1"/>
      <c r="J1679" s="1"/>
      <c r="K1679" s="1"/>
      <c r="L1679" s="1"/>
      <c r="M1679" s="1"/>
      <c r="N1679" s="1"/>
      <c r="O1679" s="1"/>
      <c r="P1679" s="1"/>
      <c r="Q1679" s="1"/>
      <c r="R1679" s="1"/>
      <c r="S1679" s="1"/>
      <c r="T1679" s="1"/>
    </row>
    <row r="1680" spans="1:20">
      <c r="A1680" s="1"/>
      <c r="B1680" s="1"/>
      <c r="C1680" s="1"/>
      <c r="D1680" s="1"/>
      <c r="E1680" s="1"/>
      <c r="F1680" s="1"/>
      <c r="G1680" s="1"/>
      <c r="H1680" s="1"/>
      <c r="I1680" s="1"/>
      <c r="J1680" s="1"/>
      <c r="K1680" s="1"/>
      <c r="L1680" s="1"/>
      <c r="M1680" s="1"/>
      <c r="N1680" s="1"/>
      <c r="O1680" s="1"/>
      <c r="P1680" s="1"/>
      <c r="Q1680" s="1"/>
      <c r="R1680" s="1"/>
      <c r="S1680" s="1"/>
      <c r="T1680" s="1"/>
    </row>
    <row r="1681" spans="1:20">
      <c r="A1681" s="1"/>
      <c r="B1681" s="1"/>
      <c r="C1681" s="1"/>
      <c r="D1681" s="1"/>
      <c r="E1681" s="1"/>
      <c r="F1681" s="1"/>
      <c r="G1681" s="1"/>
      <c r="H1681" s="1"/>
      <c r="I1681" s="1"/>
      <c r="J1681" s="1"/>
      <c r="K1681" s="1"/>
      <c r="L1681" s="1"/>
      <c r="M1681" s="1"/>
      <c r="N1681" s="1"/>
      <c r="O1681" s="1"/>
      <c r="P1681" s="1"/>
      <c r="Q1681" s="1"/>
      <c r="R1681" s="1"/>
      <c r="S1681" s="1"/>
      <c r="T1681" s="1"/>
    </row>
    <row r="1682" spans="1:20">
      <c r="A1682" s="1"/>
      <c r="B1682" s="1"/>
      <c r="C1682" s="1"/>
      <c r="D1682" s="1"/>
      <c r="E1682" s="1"/>
      <c r="F1682" s="1"/>
      <c r="G1682" s="1"/>
      <c r="H1682" s="1"/>
      <c r="I1682" s="1"/>
      <c r="J1682" s="1"/>
      <c r="K1682" s="1"/>
      <c r="L1682" s="1"/>
      <c r="M1682" s="1"/>
      <c r="N1682" s="1"/>
      <c r="O1682" s="1"/>
      <c r="P1682" s="1"/>
      <c r="Q1682" s="1"/>
      <c r="R1682" s="1"/>
      <c r="S1682" s="1"/>
      <c r="T1682" s="1"/>
    </row>
    <row r="1683" spans="1:20">
      <c r="A1683" s="1"/>
      <c r="B1683" s="1"/>
      <c r="C1683" s="1"/>
      <c r="D1683" s="1"/>
      <c r="E1683" s="1"/>
      <c r="F1683" s="1"/>
      <c r="G1683" s="1"/>
      <c r="H1683" s="1"/>
      <c r="I1683" s="1"/>
      <c r="J1683" s="1"/>
      <c r="K1683" s="1"/>
      <c r="L1683" s="1"/>
      <c r="M1683" s="1"/>
      <c r="N1683" s="1"/>
      <c r="O1683" s="1"/>
      <c r="P1683" s="1"/>
      <c r="Q1683" s="1"/>
      <c r="R1683" s="1"/>
      <c r="S1683" s="1"/>
      <c r="T1683" s="1"/>
    </row>
    <row r="1684" spans="1:20">
      <c r="A1684" s="1"/>
      <c r="B1684" s="1"/>
      <c r="C1684" s="1"/>
      <c r="D1684" s="1"/>
      <c r="E1684" s="1"/>
      <c r="F1684" s="1"/>
      <c r="G1684" s="1"/>
      <c r="H1684" s="1"/>
      <c r="I1684" s="1"/>
      <c r="J1684" s="1"/>
      <c r="K1684" s="1"/>
      <c r="L1684" s="1"/>
      <c r="M1684" s="1"/>
      <c r="N1684" s="1"/>
      <c r="O1684" s="1"/>
      <c r="P1684" s="1"/>
      <c r="Q1684" s="1"/>
      <c r="R1684" s="1"/>
      <c r="S1684" s="1"/>
      <c r="T1684" s="1"/>
    </row>
    <row r="1685" spans="1:20">
      <c r="A1685" s="1"/>
      <c r="B1685" s="1"/>
      <c r="C1685" s="1"/>
      <c r="D1685" s="1"/>
      <c r="E1685" s="1"/>
      <c r="F1685" s="1"/>
      <c r="G1685" s="1"/>
      <c r="H1685" s="1"/>
      <c r="I1685" s="1"/>
      <c r="J1685" s="1"/>
      <c r="K1685" s="1"/>
      <c r="L1685" s="1"/>
      <c r="M1685" s="1"/>
      <c r="N1685" s="1"/>
      <c r="O1685" s="1"/>
      <c r="P1685" s="1"/>
      <c r="Q1685" s="1"/>
      <c r="R1685" s="1"/>
      <c r="S1685" s="1"/>
      <c r="T1685" s="1"/>
    </row>
    <row r="1686" spans="1:20">
      <c r="A1686" s="1"/>
      <c r="B1686" s="1"/>
      <c r="C1686" s="1"/>
      <c r="D1686" s="1"/>
      <c r="E1686" s="1"/>
      <c r="F1686" s="1"/>
      <c r="G1686" s="1"/>
      <c r="H1686" s="1"/>
      <c r="I1686" s="1"/>
      <c r="J1686" s="1"/>
      <c r="K1686" s="1"/>
      <c r="L1686" s="1"/>
      <c r="M1686" s="1"/>
      <c r="N1686" s="1"/>
      <c r="O1686" s="1"/>
      <c r="P1686" s="1"/>
      <c r="Q1686" s="1"/>
      <c r="R1686" s="1"/>
      <c r="S1686" s="1"/>
      <c r="T1686" s="1"/>
    </row>
    <row r="1687" spans="1:20">
      <c r="A1687" s="1"/>
      <c r="B1687" s="1"/>
      <c r="C1687" s="1"/>
      <c r="D1687" s="1"/>
      <c r="E1687" s="1"/>
      <c r="F1687" s="1"/>
      <c r="G1687" s="1"/>
      <c r="H1687" s="1"/>
      <c r="I1687" s="1"/>
      <c r="J1687" s="1"/>
      <c r="K1687" s="1"/>
      <c r="L1687" s="1"/>
      <c r="M1687" s="1"/>
      <c r="N1687" s="1"/>
      <c r="O1687" s="1"/>
      <c r="P1687" s="1"/>
      <c r="Q1687" s="1"/>
      <c r="R1687" s="1"/>
      <c r="S1687" s="1"/>
      <c r="T1687" s="1"/>
    </row>
    <row r="1688" spans="1:20">
      <c r="A1688" s="1"/>
      <c r="B1688" s="1"/>
      <c r="C1688" s="1"/>
      <c r="D1688" s="1"/>
      <c r="E1688" s="1"/>
      <c r="F1688" s="1"/>
      <c r="G1688" s="1"/>
      <c r="H1688" s="1"/>
      <c r="I1688" s="1"/>
      <c r="J1688" s="1"/>
      <c r="K1688" s="1"/>
      <c r="L1688" s="1"/>
      <c r="M1688" s="1"/>
      <c r="N1688" s="1"/>
      <c r="O1688" s="1"/>
      <c r="P1688" s="1"/>
      <c r="Q1688" s="1"/>
      <c r="R1688" s="1"/>
      <c r="S1688" s="1"/>
      <c r="T1688" s="1"/>
    </row>
    <row r="1689" spans="1:20">
      <c r="A1689" s="1"/>
      <c r="B1689" s="1"/>
      <c r="C1689" s="1"/>
      <c r="D1689" s="1"/>
      <c r="E1689" s="1"/>
      <c r="F1689" s="1"/>
      <c r="G1689" s="1"/>
      <c r="H1689" s="1"/>
      <c r="I1689" s="1"/>
      <c r="J1689" s="1"/>
      <c r="K1689" s="1"/>
      <c r="L1689" s="1"/>
      <c r="M1689" s="1"/>
      <c r="N1689" s="1"/>
      <c r="O1689" s="1"/>
      <c r="P1689" s="1"/>
      <c r="Q1689" s="1"/>
      <c r="R1689" s="1"/>
      <c r="S1689" s="1"/>
      <c r="T1689" s="1"/>
    </row>
    <row r="1690" spans="1:20">
      <c r="A1690" s="1"/>
      <c r="B1690" s="1"/>
      <c r="C1690" s="1"/>
      <c r="D1690" s="1"/>
      <c r="E1690" s="1"/>
      <c r="F1690" s="1"/>
      <c r="G1690" s="1"/>
      <c r="H1690" s="1"/>
      <c r="I1690" s="1"/>
      <c r="J1690" s="1"/>
      <c r="K1690" s="1"/>
      <c r="L1690" s="1"/>
      <c r="M1690" s="1"/>
      <c r="N1690" s="1"/>
      <c r="O1690" s="1"/>
      <c r="P1690" s="1"/>
      <c r="Q1690" s="1"/>
      <c r="R1690" s="1"/>
      <c r="S1690" s="1"/>
      <c r="T1690" s="1"/>
    </row>
    <row r="1691" spans="1:20">
      <c r="A1691" s="1"/>
      <c r="B1691" s="1"/>
      <c r="C1691" s="1"/>
      <c r="D1691" s="1"/>
      <c r="E1691" s="1"/>
      <c r="F1691" s="1"/>
      <c r="G1691" s="1"/>
      <c r="H1691" s="1"/>
      <c r="I1691" s="1"/>
      <c r="J1691" s="1"/>
      <c r="K1691" s="1"/>
      <c r="L1691" s="1"/>
      <c r="M1691" s="1"/>
      <c r="N1691" s="1"/>
      <c r="O1691" s="1"/>
      <c r="P1691" s="1"/>
      <c r="Q1691" s="1"/>
      <c r="R1691" s="1"/>
      <c r="S1691" s="1"/>
      <c r="T1691" s="1"/>
    </row>
    <row r="1692" spans="1:20">
      <c r="A1692" s="1"/>
      <c r="B1692" s="1"/>
      <c r="C1692" s="1"/>
      <c r="D1692" s="1"/>
      <c r="E1692" s="1"/>
      <c r="F1692" s="1"/>
      <c r="G1692" s="1"/>
      <c r="H1692" s="1"/>
      <c r="I1692" s="1"/>
      <c r="J1692" s="1"/>
      <c r="K1692" s="1"/>
      <c r="L1692" s="1"/>
      <c r="M1692" s="1"/>
      <c r="N1692" s="1"/>
      <c r="O1692" s="1"/>
      <c r="P1692" s="1"/>
      <c r="Q1692" s="1"/>
      <c r="R1692" s="1"/>
      <c r="S1692" s="1"/>
      <c r="T1692" s="1"/>
    </row>
    <row r="1693" spans="1:20">
      <c r="A1693" s="1"/>
      <c r="B1693" s="1"/>
      <c r="C1693" s="1"/>
      <c r="D1693" s="1"/>
      <c r="E1693" s="1"/>
      <c r="F1693" s="1"/>
      <c r="G1693" s="1"/>
      <c r="H1693" s="1"/>
      <c r="I1693" s="1"/>
      <c r="J1693" s="1"/>
      <c r="K1693" s="1"/>
      <c r="L1693" s="1"/>
      <c r="M1693" s="1"/>
      <c r="N1693" s="1"/>
      <c r="O1693" s="1"/>
      <c r="P1693" s="1"/>
      <c r="Q1693" s="1"/>
      <c r="R1693" s="1"/>
      <c r="S1693" s="1"/>
      <c r="T1693" s="1"/>
    </row>
    <row r="1694" spans="1:20">
      <c r="A1694" s="1"/>
      <c r="B1694" s="1"/>
      <c r="C1694" s="1"/>
      <c r="D1694" s="1"/>
      <c r="E1694" s="1"/>
      <c r="F1694" s="1"/>
      <c r="G1694" s="1"/>
      <c r="H1694" s="1"/>
      <c r="I1694" s="1"/>
      <c r="J1694" s="1"/>
      <c r="K1694" s="1"/>
      <c r="L1694" s="1"/>
      <c r="M1694" s="1"/>
      <c r="N1694" s="1"/>
      <c r="O1694" s="1"/>
      <c r="P1694" s="1"/>
      <c r="Q1694" s="1"/>
      <c r="R1694" s="1"/>
      <c r="S1694" s="1"/>
      <c r="T1694" s="1"/>
    </row>
    <row r="1695" spans="1:20">
      <c r="A1695" s="1"/>
      <c r="B1695" s="1"/>
      <c r="C1695" s="1"/>
      <c r="D1695" s="1"/>
      <c r="E1695" s="1"/>
      <c r="F1695" s="1"/>
      <c r="G1695" s="1"/>
      <c r="H1695" s="1"/>
      <c r="I1695" s="1"/>
      <c r="J1695" s="1"/>
      <c r="K1695" s="1"/>
      <c r="L1695" s="1"/>
      <c r="M1695" s="1"/>
      <c r="N1695" s="1"/>
      <c r="O1695" s="1"/>
      <c r="P1695" s="1"/>
      <c r="Q1695" s="1"/>
      <c r="R1695" s="1"/>
      <c r="S1695" s="1"/>
      <c r="T1695" s="1"/>
    </row>
    <row r="1696" spans="1:20">
      <c r="A1696" s="1"/>
      <c r="B1696" s="1"/>
      <c r="C1696" s="1"/>
      <c r="D1696" s="1"/>
      <c r="E1696" s="1"/>
      <c r="F1696" s="1"/>
      <c r="G1696" s="1"/>
      <c r="H1696" s="1"/>
      <c r="I1696" s="1"/>
      <c r="J1696" s="1"/>
      <c r="K1696" s="1"/>
      <c r="L1696" s="1"/>
      <c r="M1696" s="1"/>
      <c r="N1696" s="1"/>
      <c r="O1696" s="1"/>
      <c r="P1696" s="1"/>
      <c r="Q1696" s="1"/>
      <c r="R1696" s="1"/>
      <c r="S1696" s="1"/>
      <c r="T1696" s="1"/>
    </row>
    <row r="1697" spans="1:20">
      <c r="A1697" s="1"/>
      <c r="B1697" s="1"/>
      <c r="C1697" s="1"/>
      <c r="D1697" s="1"/>
      <c r="E1697" s="1"/>
      <c r="F1697" s="1"/>
      <c r="G1697" s="1"/>
      <c r="H1697" s="1"/>
      <c r="I1697" s="1"/>
      <c r="J1697" s="1"/>
      <c r="K1697" s="1"/>
      <c r="L1697" s="1"/>
      <c r="M1697" s="1"/>
      <c r="N1697" s="1"/>
      <c r="O1697" s="1"/>
      <c r="P1697" s="1"/>
      <c r="Q1697" s="1"/>
      <c r="R1697" s="1"/>
      <c r="S1697" s="1"/>
      <c r="T1697" s="1"/>
    </row>
    <row r="1698" spans="1:20">
      <c r="A1698" s="1"/>
      <c r="B1698" s="1"/>
      <c r="C1698" s="1"/>
      <c r="D1698" s="1"/>
      <c r="E1698" s="1"/>
      <c r="F1698" s="1"/>
      <c r="G1698" s="1"/>
      <c r="H1698" s="1"/>
      <c r="I1698" s="1"/>
      <c r="J1698" s="1"/>
      <c r="K1698" s="1"/>
      <c r="L1698" s="1"/>
      <c r="M1698" s="1"/>
      <c r="N1698" s="1"/>
      <c r="O1698" s="1"/>
      <c r="P1698" s="1"/>
      <c r="Q1698" s="1"/>
      <c r="R1698" s="1"/>
      <c r="S1698" s="1"/>
      <c r="T1698" s="1"/>
    </row>
    <row r="1699" spans="1:20">
      <c r="A1699" s="1"/>
      <c r="B1699" s="1"/>
      <c r="C1699" s="1"/>
      <c r="D1699" s="1"/>
      <c r="E1699" s="1"/>
      <c r="F1699" s="1"/>
      <c r="G1699" s="1"/>
      <c r="H1699" s="1"/>
      <c r="I1699" s="1"/>
      <c r="J1699" s="1"/>
      <c r="K1699" s="1"/>
      <c r="L1699" s="1"/>
      <c r="M1699" s="1"/>
      <c r="N1699" s="1"/>
      <c r="O1699" s="1"/>
      <c r="P1699" s="1"/>
      <c r="Q1699" s="1"/>
      <c r="R1699" s="1"/>
      <c r="S1699" s="1"/>
      <c r="T1699" s="1"/>
    </row>
    <row r="1700" spans="1:20">
      <c r="A1700" s="1"/>
      <c r="B1700" s="1"/>
      <c r="C1700" s="1"/>
      <c r="D1700" s="1"/>
      <c r="E1700" s="1"/>
      <c r="F1700" s="1"/>
      <c r="G1700" s="1"/>
      <c r="H1700" s="1"/>
      <c r="I1700" s="1"/>
      <c r="J1700" s="1"/>
      <c r="K1700" s="1"/>
      <c r="L1700" s="1"/>
      <c r="M1700" s="1"/>
      <c r="N1700" s="1"/>
      <c r="O1700" s="1"/>
      <c r="P1700" s="1"/>
      <c r="Q1700" s="1"/>
      <c r="R1700" s="1"/>
      <c r="S1700" s="1"/>
      <c r="T1700" s="1"/>
    </row>
    <row r="1701" spans="1:20">
      <c r="A1701" s="1"/>
      <c r="B1701" s="1"/>
      <c r="C1701" s="1"/>
      <c r="D1701" s="1"/>
      <c r="E1701" s="1"/>
      <c r="F1701" s="1"/>
      <c r="G1701" s="1"/>
      <c r="H1701" s="1"/>
      <c r="I1701" s="1"/>
      <c r="J1701" s="1"/>
      <c r="K1701" s="1"/>
      <c r="L1701" s="1"/>
      <c r="M1701" s="1"/>
      <c r="N1701" s="1"/>
      <c r="O1701" s="1"/>
      <c r="P1701" s="1"/>
      <c r="Q1701" s="1"/>
      <c r="R1701" s="1"/>
      <c r="S1701" s="1"/>
      <c r="T1701" s="1"/>
    </row>
    <row r="1702" spans="1:20">
      <c r="A1702" s="1"/>
      <c r="B1702" s="1"/>
      <c r="C1702" s="1"/>
      <c r="D1702" s="1"/>
      <c r="E1702" s="1"/>
      <c r="F1702" s="1"/>
      <c r="G1702" s="1"/>
      <c r="H1702" s="1"/>
      <c r="I1702" s="1"/>
      <c r="J1702" s="1"/>
      <c r="K1702" s="1"/>
      <c r="L1702" s="1"/>
      <c r="M1702" s="1"/>
      <c r="N1702" s="1"/>
      <c r="O1702" s="1"/>
      <c r="P1702" s="1"/>
      <c r="Q1702" s="1"/>
      <c r="R1702" s="1"/>
      <c r="S1702" s="1"/>
      <c r="T1702" s="1"/>
    </row>
    <row r="1703" spans="1:20">
      <c r="A1703" s="1"/>
      <c r="B1703" s="1"/>
      <c r="C1703" s="1"/>
      <c r="D1703" s="1"/>
      <c r="E1703" s="1"/>
      <c r="F1703" s="1"/>
      <c r="G1703" s="1"/>
      <c r="H1703" s="1"/>
      <c r="I1703" s="1"/>
      <c r="J1703" s="1"/>
      <c r="K1703" s="1"/>
      <c r="L1703" s="1"/>
      <c r="M1703" s="1"/>
      <c r="N1703" s="1"/>
      <c r="O1703" s="1"/>
      <c r="P1703" s="1"/>
      <c r="Q1703" s="1"/>
      <c r="R1703" s="1"/>
      <c r="S1703" s="1"/>
      <c r="T1703" s="1"/>
    </row>
    <row r="1704" spans="1:20">
      <c r="A1704" s="1"/>
      <c r="B1704" s="1"/>
      <c r="C1704" s="1"/>
      <c r="D1704" s="1"/>
      <c r="E1704" s="1"/>
      <c r="F1704" s="1"/>
      <c r="G1704" s="1"/>
      <c r="H1704" s="1"/>
      <c r="I1704" s="1"/>
      <c r="J1704" s="1"/>
      <c r="K1704" s="1"/>
      <c r="L1704" s="1"/>
      <c r="M1704" s="1"/>
      <c r="N1704" s="1"/>
      <c r="O1704" s="1"/>
      <c r="P1704" s="1"/>
      <c r="Q1704" s="1"/>
      <c r="R1704" s="1"/>
      <c r="S1704" s="1"/>
      <c r="T1704" s="1"/>
    </row>
    <row r="1705" spans="1:20">
      <c r="A1705" s="1"/>
      <c r="B1705" s="1"/>
      <c r="C1705" s="1"/>
      <c r="D1705" s="1"/>
      <c r="E1705" s="1"/>
      <c r="F1705" s="1"/>
      <c r="G1705" s="1"/>
      <c r="H1705" s="1"/>
      <c r="I1705" s="1"/>
      <c r="J1705" s="1"/>
      <c r="K1705" s="1"/>
      <c r="L1705" s="1"/>
      <c r="M1705" s="1"/>
      <c r="N1705" s="1"/>
      <c r="O1705" s="1"/>
      <c r="P1705" s="1"/>
      <c r="Q1705" s="1"/>
      <c r="R1705" s="1"/>
      <c r="S1705" s="1"/>
      <c r="T1705" s="1"/>
    </row>
    <row r="1706" spans="1:20">
      <c r="A1706" s="1"/>
      <c r="B1706" s="1"/>
      <c r="C1706" s="1"/>
      <c r="D1706" s="1"/>
      <c r="E1706" s="1"/>
      <c r="F1706" s="1"/>
      <c r="G1706" s="1"/>
      <c r="H1706" s="1"/>
      <c r="I1706" s="1"/>
      <c r="J1706" s="1"/>
      <c r="K1706" s="1"/>
      <c r="L1706" s="1"/>
      <c r="M1706" s="1"/>
      <c r="N1706" s="1"/>
      <c r="O1706" s="1"/>
      <c r="P1706" s="1"/>
      <c r="Q1706" s="1"/>
      <c r="R1706" s="1"/>
      <c r="S1706" s="1"/>
      <c r="T1706" s="1"/>
    </row>
    <row r="1707" spans="1:20">
      <c r="A1707" s="1"/>
      <c r="B1707" s="1"/>
      <c r="C1707" s="1"/>
      <c r="D1707" s="1"/>
      <c r="E1707" s="1"/>
      <c r="F1707" s="1"/>
      <c r="G1707" s="1"/>
      <c r="H1707" s="1"/>
      <c r="I1707" s="1"/>
      <c r="J1707" s="1"/>
      <c r="K1707" s="1"/>
      <c r="L1707" s="1"/>
      <c r="M1707" s="1"/>
      <c r="N1707" s="1"/>
      <c r="O1707" s="1"/>
      <c r="P1707" s="1"/>
      <c r="Q1707" s="1"/>
      <c r="R1707" s="1"/>
      <c r="S1707" s="1"/>
      <c r="T1707" s="1"/>
    </row>
    <row r="1708" spans="1:20">
      <c r="A1708" s="1"/>
      <c r="B1708" s="1"/>
      <c r="C1708" s="1"/>
      <c r="D1708" s="1"/>
      <c r="E1708" s="1"/>
      <c r="F1708" s="1"/>
      <c r="G1708" s="1"/>
      <c r="H1708" s="1"/>
      <c r="I1708" s="1"/>
      <c r="J1708" s="1"/>
      <c r="K1708" s="1"/>
      <c r="L1708" s="1"/>
      <c r="M1708" s="1"/>
      <c r="N1708" s="1"/>
      <c r="O1708" s="1"/>
      <c r="P1708" s="1"/>
      <c r="Q1708" s="1"/>
      <c r="R1708" s="1"/>
      <c r="S1708" s="1"/>
      <c r="T1708" s="1"/>
    </row>
    <row r="1709" spans="1:20">
      <c r="A1709" s="1"/>
      <c r="B1709" s="1"/>
      <c r="C1709" s="1"/>
      <c r="D1709" s="1"/>
      <c r="E1709" s="1"/>
      <c r="F1709" s="1"/>
      <c r="G1709" s="1"/>
      <c r="H1709" s="1"/>
      <c r="I1709" s="1"/>
      <c r="J1709" s="1"/>
      <c r="K1709" s="1"/>
      <c r="L1709" s="1"/>
      <c r="M1709" s="1"/>
      <c r="N1709" s="1"/>
      <c r="O1709" s="1"/>
      <c r="P1709" s="1"/>
      <c r="Q1709" s="1"/>
      <c r="R1709" s="1"/>
      <c r="S1709" s="1"/>
      <c r="T1709" s="1"/>
    </row>
    <row r="1710" spans="1:20">
      <c r="A1710" s="1"/>
      <c r="B1710" s="1"/>
      <c r="C1710" s="1"/>
      <c r="D1710" s="1"/>
      <c r="E1710" s="1"/>
      <c r="F1710" s="1"/>
      <c r="G1710" s="1"/>
      <c r="H1710" s="1"/>
      <c r="I1710" s="1"/>
      <c r="J1710" s="1"/>
      <c r="K1710" s="1"/>
      <c r="L1710" s="1"/>
      <c r="M1710" s="1"/>
      <c r="N1710" s="1"/>
      <c r="O1710" s="1"/>
      <c r="P1710" s="1"/>
      <c r="Q1710" s="1"/>
      <c r="R1710" s="1"/>
      <c r="S1710" s="1"/>
      <c r="T1710" s="1"/>
    </row>
    <row r="1711" spans="1:20">
      <c r="A1711" s="1"/>
      <c r="B1711" s="1"/>
      <c r="C1711" s="1"/>
      <c r="D1711" s="1"/>
      <c r="E1711" s="1"/>
      <c r="F1711" s="1"/>
      <c r="G1711" s="1"/>
      <c r="H1711" s="1"/>
      <c r="I1711" s="1"/>
      <c r="J1711" s="1"/>
      <c r="K1711" s="1"/>
      <c r="L1711" s="1"/>
      <c r="M1711" s="1"/>
      <c r="N1711" s="1"/>
      <c r="O1711" s="1"/>
      <c r="P1711" s="1"/>
      <c r="Q1711" s="1"/>
      <c r="R1711" s="1"/>
      <c r="S1711" s="1"/>
      <c r="T1711" s="1"/>
    </row>
    <row r="1712" spans="1:20">
      <c r="A1712" s="1"/>
      <c r="B1712" s="1"/>
      <c r="C1712" s="1"/>
      <c r="D1712" s="1"/>
      <c r="E1712" s="1"/>
      <c r="F1712" s="1"/>
      <c r="G1712" s="1"/>
      <c r="H1712" s="1"/>
      <c r="I1712" s="1"/>
      <c r="J1712" s="1"/>
      <c r="K1712" s="1"/>
      <c r="L1712" s="1"/>
      <c r="M1712" s="1"/>
      <c r="N1712" s="1"/>
      <c r="O1712" s="1"/>
      <c r="P1712" s="1"/>
      <c r="Q1712" s="1"/>
      <c r="R1712" s="1"/>
      <c r="S1712" s="1"/>
      <c r="T1712" s="1"/>
    </row>
    <row r="1713" spans="1:20">
      <c r="A1713" s="1"/>
      <c r="B1713" s="1"/>
      <c r="C1713" s="1"/>
      <c r="D1713" s="1"/>
      <c r="E1713" s="1"/>
      <c r="F1713" s="1"/>
      <c r="G1713" s="1"/>
      <c r="H1713" s="1"/>
      <c r="I1713" s="1"/>
      <c r="J1713" s="1"/>
      <c r="K1713" s="1"/>
      <c r="L1713" s="1"/>
      <c r="M1713" s="1"/>
      <c r="N1713" s="1"/>
      <c r="O1713" s="1"/>
      <c r="P1713" s="1"/>
      <c r="Q1713" s="1"/>
      <c r="R1713" s="1"/>
      <c r="S1713" s="1"/>
      <c r="T1713" s="1"/>
    </row>
    <row r="1714" spans="1:20">
      <c r="A1714" s="1"/>
      <c r="B1714" s="1"/>
      <c r="C1714" s="1"/>
      <c r="D1714" s="1"/>
      <c r="E1714" s="1"/>
      <c r="F1714" s="1"/>
      <c r="G1714" s="1"/>
      <c r="H1714" s="1"/>
      <c r="I1714" s="1"/>
      <c r="J1714" s="1"/>
      <c r="K1714" s="1"/>
      <c r="L1714" s="1"/>
      <c r="M1714" s="1"/>
      <c r="N1714" s="1"/>
      <c r="O1714" s="1"/>
      <c r="P1714" s="1"/>
      <c r="Q1714" s="1"/>
      <c r="R1714" s="1"/>
      <c r="S1714" s="1"/>
      <c r="T1714" s="1"/>
    </row>
    <row r="1715" spans="1:20">
      <c r="A1715" s="1"/>
      <c r="B1715" s="1"/>
      <c r="C1715" s="1"/>
      <c r="D1715" s="1"/>
      <c r="E1715" s="1"/>
      <c r="F1715" s="1"/>
      <c r="G1715" s="1"/>
      <c r="H1715" s="1"/>
      <c r="I1715" s="1"/>
      <c r="J1715" s="1"/>
      <c r="K1715" s="1"/>
      <c r="L1715" s="1"/>
      <c r="M1715" s="1"/>
      <c r="N1715" s="1"/>
      <c r="O1715" s="1"/>
      <c r="P1715" s="1"/>
      <c r="Q1715" s="1"/>
      <c r="R1715" s="1"/>
      <c r="S1715" s="1"/>
      <c r="T1715" s="1"/>
    </row>
    <row r="1716" spans="1:20">
      <c r="A1716" s="1"/>
      <c r="B1716" s="1"/>
      <c r="C1716" s="1"/>
      <c r="D1716" s="1"/>
      <c r="E1716" s="1"/>
      <c r="F1716" s="1"/>
      <c r="G1716" s="1"/>
      <c r="H1716" s="1"/>
      <c r="I1716" s="1"/>
      <c r="J1716" s="1"/>
      <c r="K1716" s="1"/>
      <c r="L1716" s="1"/>
      <c r="M1716" s="1"/>
      <c r="N1716" s="1"/>
      <c r="O1716" s="1"/>
      <c r="P1716" s="1"/>
      <c r="Q1716" s="1"/>
      <c r="R1716" s="1"/>
      <c r="S1716" s="1"/>
      <c r="T1716" s="1"/>
    </row>
    <row r="1717" spans="1:20">
      <c r="A1717" s="1"/>
      <c r="B1717" s="1"/>
      <c r="C1717" s="1"/>
      <c r="D1717" s="1"/>
      <c r="E1717" s="1"/>
      <c r="F1717" s="1"/>
      <c r="G1717" s="1"/>
      <c r="H1717" s="1"/>
      <c r="I1717" s="1"/>
      <c r="J1717" s="1"/>
      <c r="K1717" s="1"/>
      <c r="L1717" s="1"/>
      <c r="M1717" s="1"/>
      <c r="N1717" s="1"/>
      <c r="O1717" s="1"/>
      <c r="P1717" s="1"/>
      <c r="Q1717" s="1"/>
      <c r="R1717" s="1"/>
      <c r="S1717" s="1"/>
      <c r="T1717" s="1"/>
    </row>
    <row r="1718" spans="1:20">
      <c r="A1718" s="1"/>
      <c r="B1718" s="1"/>
      <c r="C1718" s="1"/>
      <c r="D1718" s="1"/>
      <c r="E1718" s="1"/>
      <c r="F1718" s="1"/>
      <c r="G1718" s="1"/>
      <c r="H1718" s="1"/>
      <c r="I1718" s="1"/>
      <c r="J1718" s="1"/>
      <c r="K1718" s="1"/>
      <c r="L1718" s="1"/>
      <c r="M1718" s="1"/>
      <c r="N1718" s="1"/>
      <c r="O1718" s="1"/>
      <c r="P1718" s="1"/>
      <c r="Q1718" s="1"/>
      <c r="R1718" s="1"/>
      <c r="S1718" s="1"/>
      <c r="T1718" s="1"/>
    </row>
    <row r="1719" spans="1:20">
      <c r="A1719" s="1"/>
      <c r="B1719" s="1"/>
      <c r="C1719" s="1"/>
      <c r="D1719" s="1"/>
      <c r="E1719" s="1"/>
      <c r="F1719" s="1"/>
      <c r="G1719" s="1"/>
      <c r="H1719" s="1"/>
      <c r="I1719" s="1"/>
      <c r="J1719" s="1"/>
      <c r="K1719" s="1"/>
      <c r="L1719" s="1"/>
      <c r="M1719" s="1"/>
      <c r="N1719" s="1"/>
      <c r="O1719" s="1"/>
      <c r="P1719" s="1"/>
      <c r="Q1719" s="1"/>
      <c r="R1719" s="1"/>
      <c r="S1719" s="1"/>
      <c r="T1719" s="1"/>
    </row>
    <row r="1720" spans="1:20">
      <c r="A1720" s="1"/>
      <c r="B1720" s="1"/>
      <c r="C1720" s="1"/>
      <c r="D1720" s="1"/>
      <c r="E1720" s="1"/>
      <c r="F1720" s="1"/>
      <c r="G1720" s="1"/>
      <c r="H1720" s="1"/>
      <c r="I1720" s="1"/>
      <c r="J1720" s="1"/>
      <c r="K1720" s="1"/>
      <c r="L1720" s="1"/>
      <c r="M1720" s="1"/>
      <c r="N1720" s="1"/>
      <c r="O1720" s="1"/>
      <c r="P1720" s="1"/>
      <c r="Q1720" s="1"/>
      <c r="R1720" s="1"/>
      <c r="S1720" s="1"/>
      <c r="T1720" s="1"/>
    </row>
    <row r="1721" spans="1:20">
      <c r="A1721" s="1"/>
      <c r="B1721" s="1"/>
      <c r="C1721" s="1"/>
      <c r="D1721" s="1"/>
      <c r="E1721" s="1"/>
      <c r="F1721" s="1"/>
      <c r="G1721" s="1"/>
      <c r="H1721" s="1"/>
      <c r="I1721" s="1"/>
      <c r="J1721" s="1"/>
      <c r="K1721" s="1"/>
      <c r="L1721" s="1"/>
      <c r="M1721" s="1"/>
      <c r="N1721" s="1"/>
      <c r="O1721" s="1"/>
      <c r="P1721" s="1"/>
      <c r="Q1721" s="1"/>
      <c r="R1721" s="1"/>
      <c r="S1721" s="1"/>
      <c r="T1721" s="1"/>
    </row>
    <row r="1722" spans="1:20">
      <c r="A1722" s="1"/>
      <c r="B1722" s="1"/>
      <c r="C1722" s="1"/>
      <c r="D1722" s="1"/>
      <c r="E1722" s="1"/>
      <c r="F1722" s="1"/>
      <c r="G1722" s="1"/>
      <c r="H1722" s="1"/>
      <c r="I1722" s="1"/>
      <c r="J1722" s="1"/>
      <c r="K1722" s="1"/>
      <c r="L1722" s="1"/>
      <c r="M1722" s="1"/>
      <c r="N1722" s="1"/>
      <c r="O1722" s="1"/>
      <c r="P1722" s="1"/>
      <c r="Q1722" s="1"/>
      <c r="R1722" s="1"/>
      <c r="S1722" s="1"/>
      <c r="T1722" s="1"/>
    </row>
    <row r="1723" spans="1:20">
      <c r="A1723" s="1"/>
      <c r="B1723" s="1"/>
      <c r="C1723" s="1"/>
      <c r="D1723" s="1"/>
      <c r="E1723" s="1"/>
      <c r="F1723" s="1"/>
      <c r="G1723" s="1"/>
      <c r="H1723" s="1"/>
      <c r="I1723" s="1"/>
      <c r="J1723" s="1"/>
      <c r="K1723" s="1"/>
      <c r="L1723" s="1"/>
      <c r="M1723" s="1"/>
      <c r="N1723" s="1"/>
      <c r="O1723" s="1"/>
      <c r="P1723" s="1"/>
      <c r="Q1723" s="1"/>
      <c r="R1723" s="1"/>
      <c r="S1723" s="1"/>
      <c r="T1723" s="1"/>
    </row>
    <row r="1724" spans="1:20">
      <c r="A1724" s="1"/>
      <c r="B1724" s="1"/>
      <c r="C1724" s="1"/>
      <c r="D1724" s="1"/>
      <c r="E1724" s="1"/>
      <c r="F1724" s="1"/>
      <c r="G1724" s="1"/>
      <c r="H1724" s="1"/>
      <c r="I1724" s="1"/>
      <c r="J1724" s="1"/>
      <c r="K1724" s="1"/>
      <c r="L1724" s="1"/>
      <c r="M1724" s="1"/>
      <c r="N1724" s="1"/>
      <c r="O1724" s="1"/>
      <c r="P1724" s="1"/>
      <c r="Q1724" s="1"/>
      <c r="R1724" s="1"/>
      <c r="S1724" s="1"/>
      <c r="T1724" s="1"/>
    </row>
    <row r="1725" spans="1:20">
      <c r="A1725" s="1"/>
      <c r="B1725" s="1"/>
      <c r="C1725" s="1"/>
      <c r="D1725" s="1"/>
      <c r="E1725" s="1"/>
      <c r="F1725" s="1"/>
      <c r="G1725" s="1"/>
      <c r="H1725" s="1"/>
      <c r="I1725" s="1"/>
      <c r="J1725" s="1"/>
      <c r="K1725" s="1"/>
      <c r="L1725" s="1"/>
      <c r="M1725" s="1"/>
      <c r="N1725" s="1"/>
      <c r="O1725" s="1"/>
      <c r="P1725" s="1"/>
      <c r="Q1725" s="1"/>
      <c r="R1725" s="1"/>
      <c r="S1725" s="1"/>
      <c r="T1725" s="1"/>
    </row>
    <row r="1726" spans="1:20">
      <c r="A1726" s="1"/>
      <c r="B1726" s="1"/>
      <c r="C1726" s="1"/>
      <c r="D1726" s="1"/>
      <c r="E1726" s="1"/>
      <c r="F1726" s="1"/>
      <c r="G1726" s="1"/>
      <c r="H1726" s="1"/>
      <c r="I1726" s="1"/>
      <c r="J1726" s="1"/>
      <c r="K1726" s="1"/>
      <c r="L1726" s="1"/>
      <c r="M1726" s="1"/>
      <c r="N1726" s="1"/>
      <c r="O1726" s="1"/>
      <c r="P1726" s="1"/>
      <c r="Q1726" s="1"/>
      <c r="R1726" s="1"/>
      <c r="S1726" s="1"/>
      <c r="T1726" s="1"/>
    </row>
    <row r="1727" spans="1:20">
      <c r="A1727" s="1"/>
      <c r="B1727" s="1"/>
      <c r="C1727" s="1"/>
      <c r="D1727" s="1"/>
      <c r="E1727" s="1"/>
      <c r="F1727" s="1"/>
      <c r="G1727" s="1"/>
      <c r="H1727" s="1"/>
      <c r="I1727" s="1"/>
      <c r="J1727" s="1"/>
      <c r="K1727" s="1"/>
      <c r="L1727" s="1"/>
      <c r="M1727" s="1"/>
      <c r="N1727" s="1"/>
      <c r="O1727" s="1"/>
      <c r="P1727" s="1"/>
      <c r="Q1727" s="1"/>
      <c r="R1727" s="1"/>
      <c r="S1727" s="1"/>
      <c r="T1727" s="1"/>
    </row>
    <row r="1728" spans="1:20">
      <c r="A1728" s="1"/>
      <c r="B1728" s="1"/>
      <c r="C1728" s="1"/>
      <c r="D1728" s="1"/>
      <c r="E1728" s="1"/>
      <c r="F1728" s="1"/>
      <c r="G1728" s="1"/>
      <c r="H1728" s="1"/>
      <c r="I1728" s="1"/>
      <c r="J1728" s="1"/>
      <c r="K1728" s="1"/>
      <c r="L1728" s="1"/>
      <c r="M1728" s="1"/>
      <c r="N1728" s="1"/>
      <c r="O1728" s="1"/>
      <c r="P1728" s="1"/>
      <c r="Q1728" s="1"/>
      <c r="R1728" s="1"/>
      <c r="S1728" s="1"/>
      <c r="T1728" s="1"/>
    </row>
    <row r="1729" spans="1:20">
      <c r="A1729" s="1"/>
      <c r="B1729" s="1"/>
      <c r="C1729" s="1"/>
      <c r="D1729" s="1"/>
      <c r="E1729" s="1"/>
      <c r="F1729" s="1"/>
      <c r="G1729" s="1"/>
      <c r="H1729" s="1"/>
      <c r="I1729" s="1"/>
      <c r="J1729" s="1"/>
      <c r="K1729" s="1"/>
      <c r="L1729" s="1"/>
      <c r="M1729" s="1"/>
      <c r="N1729" s="1"/>
      <c r="O1729" s="1"/>
      <c r="P1729" s="1"/>
      <c r="Q1729" s="1"/>
      <c r="R1729" s="1"/>
      <c r="S1729" s="1"/>
      <c r="T1729" s="1"/>
    </row>
    <row r="1730" spans="1:20">
      <c r="A1730" s="1"/>
      <c r="B1730" s="1"/>
      <c r="C1730" s="1"/>
      <c r="D1730" s="1"/>
      <c r="E1730" s="1"/>
      <c r="F1730" s="1"/>
      <c r="G1730" s="1"/>
      <c r="H1730" s="1"/>
      <c r="I1730" s="1"/>
      <c r="J1730" s="1"/>
      <c r="K1730" s="1"/>
      <c r="L1730" s="1"/>
      <c r="M1730" s="1"/>
      <c r="N1730" s="1"/>
      <c r="O1730" s="1"/>
      <c r="P1730" s="1"/>
      <c r="Q1730" s="1"/>
      <c r="R1730" s="1"/>
      <c r="S1730" s="1"/>
      <c r="T1730" s="1"/>
    </row>
    <row r="1731" spans="1:20">
      <c r="A1731" s="1"/>
      <c r="B1731" s="1"/>
      <c r="C1731" s="1"/>
      <c r="D1731" s="1"/>
      <c r="E1731" s="1"/>
      <c r="F1731" s="1"/>
      <c r="G1731" s="1"/>
      <c r="H1731" s="1"/>
      <c r="I1731" s="1"/>
      <c r="J1731" s="1"/>
      <c r="K1731" s="1"/>
      <c r="L1731" s="1"/>
      <c r="M1731" s="1"/>
      <c r="N1731" s="1"/>
      <c r="O1731" s="1"/>
      <c r="P1731" s="1"/>
      <c r="Q1731" s="1"/>
      <c r="R1731" s="1"/>
      <c r="S1731" s="1"/>
      <c r="T1731" s="1"/>
    </row>
    <row r="1732" spans="1:20">
      <c r="A1732" s="1"/>
      <c r="B1732" s="1"/>
      <c r="C1732" s="1"/>
      <c r="D1732" s="1"/>
      <c r="E1732" s="1"/>
      <c r="F1732" s="1"/>
      <c r="G1732" s="1"/>
      <c r="H1732" s="1"/>
      <c r="I1732" s="1"/>
      <c r="J1732" s="1"/>
      <c r="K1732" s="1"/>
      <c r="L1732" s="1"/>
      <c r="M1732" s="1"/>
      <c r="N1732" s="1"/>
      <c r="O1732" s="1"/>
      <c r="P1732" s="1"/>
      <c r="Q1732" s="1"/>
      <c r="R1732" s="1"/>
      <c r="S1732" s="1"/>
      <c r="T1732" s="1"/>
    </row>
    <row r="1733" spans="1:20">
      <c r="A1733" s="1"/>
      <c r="B1733" s="1"/>
      <c r="C1733" s="1"/>
      <c r="D1733" s="1"/>
      <c r="E1733" s="1"/>
      <c r="F1733" s="1"/>
      <c r="G1733" s="1"/>
      <c r="H1733" s="1"/>
      <c r="I1733" s="1"/>
      <c r="J1733" s="1"/>
      <c r="K1733" s="1"/>
      <c r="L1733" s="1"/>
      <c r="M1733" s="1"/>
      <c r="N1733" s="1"/>
      <c r="O1733" s="1"/>
      <c r="P1733" s="1"/>
      <c r="Q1733" s="1"/>
      <c r="R1733" s="1"/>
      <c r="S1733" s="1"/>
      <c r="T1733" s="1"/>
    </row>
    <row r="1734" spans="1:20">
      <c r="A1734" s="1"/>
      <c r="B1734" s="1"/>
      <c r="C1734" s="1"/>
      <c r="D1734" s="1"/>
      <c r="E1734" s="1"/>
      <c r="F1734" s="1"/>
      <c r="G1734" s="1"/>
      <c r="H1734" s="1"/>
      <c r="I1734" s="1"/>
      <c r="J1734" s="1"/>
      <c r="K1734" s="1"/>
      <c r="L1734" s="1"/>
      <c r="M1734" s="1"/>
      <c r="N1734" s="1"/>
      <c r="O1734" s="1"/>
      <c r="P1734" s="1"/>
      <c r="Q1734" s="1"/>
      <c r="R1734" s="1"/>
      <c r="S1734" s="1"/>
      <c r="T1734" s="1"/>
    </row>
    <row r="1735" spans="1:20">
      <c r="A1735" s="1"/>
      <c r="B1735" s="1"/>
      <c r="C1735" s="1"/>
      <c r="D1735" s="1"/>
      <c r="E1735" s="1"/>
      <c r="F1735" s="1"/>
      <c r="G1735" s="1"/>
      <c r="H1735" s="1"/>
      <c r="I1735" s="1"/>
      <c r="J1735" s="1"/>
      <c r="K1735" s="1"/>
      <c r="L1735" s="1"/>
      <c r="M1735" s="1"/>
      <c r="N1735" s="1"/>
      <c r="O1735" s="1"/>
      <c r="P1735" s="1"/>
      <c r="Q1735" s="1"/>
      <c r="R1735" s="1"/>
      <c r="S1735" s="1"/>
      <c r="T1735" s="1"/>
    </row>
    <row r="1736" spans="1:20">
      <c r="A1736" s="1"/>
      <c r="B1736" s="1"/>
      <c r="C1736" s="1"/>
      <c r="D1736" s="1"/>
      <c r="E1736" s="1"/>
      <c r="F1736" s="1"/>
      <c r="G1736" s="1"/>
      <c r="H1736" s="1"/>
      <c r="I1736" s="1"/>
      <c r="J1736" s="1"/>
      <c r="K1736" s="1"/>
      <c r="L1736" s="1"/>
      <c r="M1736" s="1"/>
      <c r="N1736" s="1"/>
      <c r="O1736" s="1"/>
      <c r="P1736" s="1"/>
      <c r="Q1736" s="1"/>
      <c r="R1736" s="1"/>
      <c r="S1736" s="1"/>
      <c r="T1736" s="1"/>
    </row>
    <row r="1737" spans="1:20">
      <c r="A1737" s="1"/>
      <c r="B1737" s="1"/>
      <c r="C1737" s="1"/>
      <c r="D1737" s="1"/>
      <c r="E1737" s="1"/>
      <c r="F1737" s="1"/>
      <c r="G1737" s="1"/>
      <c r="H1737" s="1"/>
      <c r="I1737" s="1"/>
      <c r="J1737" s="1"/>
      <c r="K1737" s="1"/>
      <c r="L1737" s="1"/>
      <c r="M1737" s="1"/>
      <c r="N1737" s="1"/>
      <c r="O1737" s="1"/>
      <c r="P1737" s="1"/>
      <c r="Q1737" s="1"/>
      <c r="R1737" s="1"/>
      <c r="S1737" s="1"/>
      <c r="T1737" s="1"/>
    </row>
    <row r="1738" spans="1:20">
      <c r="A1738" s="1"/>
      <c r="B1738" s="1"/>
      <c r="C1738" s="1"/>
      <c r="D1738" s="1"/>
      <c r="E1738" s="1"/>
      <c r="F1738" s="1"/>
      <c r="G1738" s="1"/>
      <c r="H1738" s="1"/>
      <c r="I1738" s="1"/>
      <c r="J1738" s="1"/>
      <c r="K1738" s="1"/>
      <c r="L1738" s="1"/>
      <c r="M1738" s="1"/>
      <c r="N1738" s="1"/>
      <c r="O1738" s="1"/>
      <c r="P1738" s="1"/>
      <c r="Q1738" s="1"/>
      <c r="R1738" s="1"/>
      <c r="S1738" s="1"/>
      <c r="T1738" s="1"/>
    </row>
    <row r="1739" spans="1:20">
      <c r="A1739" s="1"/>
      <c r="B1739" s="1"/>
      <c r="C1739" s="1"/>
      <c r="D1739" s="1"/>
      <c r="E1739" s="1"/>
      <c r="F1739" s="1"/>
      <c r="G1739" s="1"/>
      <c r="H1739" s="1"/>
      <c r="I1739" s="1"/>
      <c r="J1739" s="1"/>
      <c r="K1739" s="1"/>
      <c r="L1739" s="1"/>
      <c r="M1739" s="1"/>
      <c r="N1739" s="1"/>
      <c r="O1739" s="1"/>
      <c r="P1739" s="1"/>
      <c r="Q1739" s="1"/>
      <c r="R1739" s="1"/>
      <c r="S1739" s="1"/>
      <c r="T173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alignWithMargins="0">
    <oddFooter>&amp;C&amp;D&amp;T</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pageSetUpPr fitToPage="1"/>
  </sheetPr>
  <dimension ref="A34:F44"/>
  <sheetViews>
    <sheetView zoomScaleNormal="100" workbookViewId="0">
      <selection activeCell="N8" sqref="N8"/>
    </sheetView>
  </sheetViews>
  <sheetFormatPr baseColWidth="10" defaultColWidth="8.7109375" defaultRowHeight="16"/>
  <sheetData>
    <row r="34" spans="1:6" ht="23">
      <c r="A34" s="48"/>
      <c r="F34" s="49" t="s">
        <v>187</v>
      </c>
    </row>
    <row r="35" spans="1:6" ht="23">
      <c r="F35" s="52" t="s">
        <v>185</v>
      </c>
    </row>
    <row r="37" spans="1:6">
      <c r="A37" s="57" t="s">
        <v>186</v>
      </c>
    </row>
    <row r="38" spans="1:6">
      <c r="A38" s="57" t="s">
        <v>253</v>
      </c>
    </row>
    <row r="39" spans="1:6">
      <c r="A39" s="57" t="s">
        <v>254</v>
      </c>
    </row>
    <row r="40" spans="1:6">
      <c r="A40" s="57" t="s">
        <v>255</v>
      </c>
    </row>
    <row r="41" spans="1:6">
      <c r="A41" s="57"/>
    </row>
    <row r="42" spans="1:6">
      <c r="A42" s="57"/>
    </row>
    <row r="43" spans="1:6">
      <c r="A43" s="57"/>
    </row>
    <row r="44" spans="1:6">
      <c r="A44" s="57"/>
    </row>
  </sheetData>
  <phoneticPr fontId="0" type="noConversion"/>
  <pageMargins left="0.75" right="0.75" top="1" bottom="1" header="0.5" footer="0.5"/>
  <pageSetup scale="69" orientation="portrait" verticalDpi="96"/>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66</vt:i4>
      </vt:variant>
      <vt:variant>
        <vt:lpstr>Gráficos</vt:lpstr>
      </vt:variant>
      <vt:variant>
        <vt:i4>4</vt:i4>
      </vt:variant>
      <vt:variant>
        <vt:lpstr>Rangos con nombre</vt:lpstr>
      </vt:variant>
      <vt:variant>
        <vt:i4>4</vt:i4>
      </vt:variant>
    </vt:vector>
  </HeadingPairs>
  <TitlesOfParts>
    <vt:vector size="74" baseType="lpstr">
      <vt:lpstr>TC2</vt:lpstr>
      <vt:lpstr>Resumen</vt:lpstr>
      <vt:lpstr>Resumen2</vt:lpstr>
      <vt:lpstr>input tables</vt:lpstr>
      <vt:lpstr>ExtractoPSZ2017</vt:lpstr>
      <vt:lpstr>Explanations</vt:lpstr>
      <vt:lpstr>Table0</vt:lpstr>
      <vt:lpstr>Table1_old</vt:lpstr>
      <vt:lpstr>Table1</vt:lpstr>
      <vt:lpstr>Table_Incomegrowth</vt:lpstr>
      <vt:lpstr>Table_Incomegrowth_noKgains</vt:lpstr>
      <vt:lpstr>Table2</vt:lpstr>
      <vt:lpstr>Table A0</vt:lpstr>
      <vt:lpstr>Table A1</vt:lpstr>
      <vt:lpstr>Table A2</vt:lpstr>
      <vt:lpstr>Table A3</vt:lpstr>
      <vt:lpstr>Table A4</vt:lpstr>
      <vt:lpstr>Table A5</vt:lpstr>
      <vt:lpstr>Table A4_pareto</vt:lpstr>
      <vt:lpstr>Table A6</vt:lpstr>
      <vt:lpstr>Table A6_pareto</vt:lpstr>
      <vt:lpstr>Table A7</vt:lpstr>
      <vt:lpstr>Table A7 (cont.)</vt:lpstr>
      <vt:lpstr>Table A7 (cont.) (2)</vt:lpstr>
      <vt:lpstr>Table A8</vt:lpstr>
      <vt:lpstr>Table B1</vt:lpstr>
      <vt:lpstr>Table B2</vt:lpstr>
      <vt:lpstr>Table B3</vt:lpstr>
      <vt:lpstr>Table B4(CEOs)</vt:lpstr>
      <vt:lpstr>Table B5</vt:lpstr>
      <vt:lpstr>Table Thresholds_nominal</vt:lpstr>
      <vt:lpstr>Table B4(CEO)nominal</vt:lpstr>
      <vt:lpstr>data-Fig1</vt:lpstr>
      <vt:lpstr>fig1</vt:lpstr>
      <vt:lpstr>fig1slide</vt:lpstr>
      <vt:lpstr>data-Fig2</vt:lpstr>
      <vt:lpstr>fig2</vt:lpstr>
      <vt:lpstr>fig2slide</vt:lpstr>
      <vt:lpstr>fig2Bslide</vt:lpstr>
      <vt:lpstr>fig2(no K gains)</vt:lpstr>
      <vt:lpstr>data-Fig3</vt:lpstr>
      <vt:lpstr>fig3</vt:lpstr>
      <vt:lpstr>fig3slide</vt:lpstr>
      <vt:lpstr>Data-Fig4</vt:lpstr>
      <vt:lpstr>fig4</vt:lpstr>
      <vt:lpstr>data-Fig4B</vt:lpstr>
      <vt:lpstr>fig4B</vt:lpstr>
      <vt:lpstr>fig4Bslide</vt:lpstr>
      <vt:lpstr>data-Fig5</vt:lpstr>
      <vt:lpstr>fig5</vt:lpstr>
      <vt:lpstr>data-Fig6a</vt:lpstr>
      <vt:lpstr>data-Fig6b</vt:lpstr>
      <vt:lpstr>fig6</vt:lpstr>
      <vt:lpstr>data-Fig8</vt:lpstr>
      <vt:lpstr>fig8</vt:lpstr>
      <vt:lpstr>data-Fig9</vt:lpstr>
      <vt:lpstr>fig9</vt:lpstr>
      <vt:lpstr>data-Fig10</vt:lpstr>
      <vt:lpstr>fig10</vt:lpstr>
      <vt:lpstr>data-FigA0</vt:lpstr>
      <vt:lpstr>Figure A0</vt:lpstr>
      <vt:lpstr>data-FigA1</vt:lpstr>
      <vt:lpstr>Figure A1</vt:lpstr>
      <vt:lpstr>Figure A1b</vt:lpstr>
      <vt:lpstr>data-FigA2</vt:lpstr>
      <vt:lpstr>Figure A2</vt:lpstr>
      <vt:lpstr>Fig.5b</vt:lpstr>
      <vt:lpstr>Fig.8b(top10)</vt:lpstr>
      <vt:lpstr>Fig.8b(top1)</vt:lpstr>
      <vt:lpstr>Fig.9</vt:lpstr>
      <vt:lpstr>fig4B!Área_de_impresión</vt:lpstr>
      <vt:lpstr>fig4Bslide!Área_de_impresión</vt:lpstr>
      <vt:lpstr>Table1!Área_de_impresión</vt:lpstr>
      <vt:lpstr>'TC2'!Títulos_a_imprimir</vt:lpstr>
    </vt:vector>
  </TitlesOfParts>
  <Company>cepremap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dc:creator>
  <cp:lastModifiedBy>Microsoft Office User</cp:lastModifiedBy>
  <cp:lastPrinted>2016-06-27T19:25:34Z</cp:lastPrinted>
  <dcterms:created xsi:type="dcterms:W3CDTF">1999-04-21T09:24:28Z</dcterms:created>
  <dcterms:modified xsi:type="dcterms:W3CDTF">2019-11-27T18:42:56Z</dcterms:modified>
</cp:coreProperties>
</file>